
<file path=[Content_Types].xml><?xml version="1.0" encoding="utf-8"?>
<Types xmlns="http://schemas.openxmlformats.org/package/2006/content-types">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omments1.xml" ContentType="application/vnd.openxmlformats-officedocument.spreadsheetml.comments+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Override PartName="/xl/commentsmeta0"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mc:AlternateContent xmlns:mc="http://schemas.openxmlformats.org/markup-compatibility/2006">
    <mc:Choice Requires="x15">
      <x15ac:absPath xmlns:x15ac="http://schemas.microsoft.com/office/spreadsheetml/2010/11/ac" url="E:\Downloads\"/>
    </mc:Choice>
  </mc:AlternateContent>
  <xr:revisionPtr revIDLastSave="0" documentId="8_{4544470C-7549-4374-89AE-A7D97F3E57D4}" xr6:coauthVersionLast="47" xr6:coauthVersionMax="47" xr10:uidLastSave="{00000000-0000-0000-0000-000000000000}"/>
  <bookViews>
    <workbookView xWindow="-108" yWindow="-108" windowWidth="23256" windowHeight="12456" firstSheet="9" activeTab="12" xr2:uid="{00000000-000D-0000-FFFF-FFFF00000000}"/>
  </bookViews>
  <sheets>
    <sheet name="ORÇ ABART" sheetId="1" r:id="rId1"/>
    <sheet name="ORÇ MPAL " sheetId="2" r:id="rId2"/>
    <sheet name="M.C. ADITIVO 01 " sheetId="3" r:id="rId3"/>
    <sheet name="JUSTIFICATIVAS ADITIVO 01" sheetId="4" r:id="rId4"/>
    <sheet name="M.D.G ABART" sheetId="5" r:id="rId5"/>
    <sheet name="CRONOGRAMA" sheetId="6" r:id="rId6"/>
    <sheet name="ADITIVO SANT" sheetId="7" r:id="rId7"/>
    <sheet name="ORÇ ABART CONSOLIDADA ADITIVO 1" sheetId="8" r:id="rId8"/>
    <sheet name="RESUMO" sheetId="9" r:id="rId9"/>
    <sheet name="CRONOG. ADITIVO" sheetId="10" r:id="rId10"/>
    <sheet name="CRONOG. ADITIVO (2)" sheetId="11" r:id="rId11"/>
    <sheet name="REAJUSTE CRONOG. ADITIVO (2)" sheetId="12" r:id="rId12"/>
    <sheet name="REAJUSTE CRONOG. 18 MESES" sheetId="13" r:id="rId13"/>
    <sheet name="REAJUSTE CRONOG. 18 MESES (alte" sheetId="14" r:id="rId14"/>
    <sheet name="REAJUSTE CRONOG.  22 MESES" sheetId="15" r:id="rId15"/>
  </sheets>
  <externalReferences>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s>
  <definedNames>
    <definedName name="___________ALE03">[1]Plan1!$X$1:$Y$27</definedName>
    <definedName name="___________AT2">[2]TOTAL!$B$11:$G$210</definedName>
    <definedName name="___________eap1" localSheetId="10">#REF!</definedName>
    <definedName name="___________eap1">#REF!</definedName>
    <definedName name="__________ALE03">[1]Plan1!$X$1:$Y$27</definedName>
    <definedName name="__________AT2">[2]TOTAL!$B$11:$G$210</definedName>
    <definedName name="__________eap1" localSheetId="10">#REF!</definedName>
    <definedName name="__________eap1">#REF!</definedName>
    <definedName name="_________ALE03">[1]Plan1!$X$1:$Y$27</definedName>
    <definedName name="_________AT2">[2]TOTAL!$B$11:$G$210</definedName>
    <definedName name="_________eap1" localSheetId="10">#REF!</definedName>
    <definedName name="_________eap1">#REF!</definedName>
    <definedName name="________ALE03">[1]Plan1!$X$1:$Y$27</definedName>
    <definedName name="________AT2">[2]TOTAL!$B$11:$G$210</definedName>
    <definedName name="________eap1" localSheetId="10">#REF!</definedName>
    <definedName name="________eap1">#REF!</definedName>
    <definedName name="_______ALE03">[1]Plan1!$X$1:$Y$27</definedName>
    <definedName name="_______AT2">[2]TOTAL!$B$11:$G$210</definedName>
    <definedName name="_______eap1" localSheetId="10">#REF!</definedName>
    <definedName name="_______eap1">#REF!</definedName>
    <definedName name="______ALE03">[1]Plan1!$X$1:$Y$27</definedName>
    <definedName name="______AT2">[2]TOTAL!$B$11:$G$210</definedName>
    <definedName name="______eap1" localSheetId="10">#REF!</definedName>
    <definedName name="______eap1">#REF!</definedName>
    <definedName name="_____ALE03">[1]Plan1!$X$1:$Y$27</definedName>
    <definedName name="_____AT2">[2]TOTAL!$B$11:$G$210</definedName>
    <definedName name="_____eap1" localSheetId="10">#REF!</definedName>
    <definedName name="_____eap1">#REF!</definedName>
    <definedName name="_____Rc1">[3]EQUIPAM.!$C$194</definedName>
    <definedName name="_____Rc2">[3]EQUIPAM.!$C$205</definedName>
    <definedName name="____ALE03">[1]Plan1!$X$1:$Y$27</definedName>
    <definedName name="____AT2">[2]TOTAL!$B$11:$G$210</definedName>
    <definedName name="____eap1" localSheetId="10">#REF!</definedName>
    <definedName name="____eap1">#REF!</definedName>
    <definedName name="____Rc1">[3]EQUIPAM.!$C$194</definedName>
    <definedName name="____Rc2">[3]EQUIPAM.!$C$205</definedName>
    <definedName name="____xlnm.Print_Area_1" localSheetId="10">#REF!</definedName>
    <definedName name="____xlnm.Print_Area_1">#REF!</definedName>
    <definedName name="___ALE03">[1]Plan1!$X$1:$Y$27</definedName>
    <definedName name="___AT2">[2]TOTAL!$B$11:$G$210</definedName>
    <definedName name="___eap1" localSheetId="10">#REF!</definedName>
    <definedName name="___eap1">#REF!</definedName>
    <definedName name="___r">'[4]PREDIO 3BL'!$B$8:$D$679</definedName>
    <definedName name="___Rc1">[3]EQUIPAM.!$C$194</definedName>
    <definedName name="___Rc2">[3]EQUIPAM.!$C$205</definedName>
    <definedName name="___tq200" localSheetId="10">'[5]caracteristicas 1'!#REF!</definedName>
    <definedName name="___tq200">'[5]caracteristicas 1'!#REF!</definedName>
    <definedName name="___tq300" localSheetId="10">'[5]caracteristicas 1'!#REF!</definedName>
    <definedName name="___tq300">'[5]caracteristicas 1'!#REF!</definedName>
    <definedName name="___xlnm.Print_Area_1" localSheetId="10">#REF!</definedName>
    <definedName name="___xlnm.Print_Area_1">#REF!</definedName>
    <definedName name="__123Graph_A" localSheetId="10">#REF!</definedName>
    <definedName name="__123Graph_A">#REF!</definedName>
    <definedName name="__123Graph_B" localSheetId="10">#REF!</definedName>
    <definedName name="__123Graph_B">#REF!</definedName>
    <definedName name="__123Graph_C" localSheetId="10">#REF!</definedName>
    <definedName name="__123Graph_C">#REF!</definedName>
    <definedName name="__123Graph_D">'[6]Etapa Única'!$C$125:$C$134</definedName>
    <definedName name="__123Graph_E">'[6]Etapa Única'!$E$125:$E$134</definedName>
    <definedName name="__123Graph_X" localSheetId="10">#REF!</definedName>
    <definedName name="__123Graph_X">#REF!</definedName>
    <definedName name="__ALE03">[1]Plan1!$X$1:$Y$27</definedName>
    <definedName name="__AT2">[2]TOTAL!$B$11:$G$210</definedName>
    <definedName name="__eap1" localSheetId="10">#REF!</definedName>
    <definedName name="__eap1">#REF!</definedName>
    <definedName name="__r">'[7]PREDIO 3BL'!$B$8:$D$679</definedName>
    <definedName name="__Rc1">[3]EQUIPAM.!$C$194</definedName>
    <definedName name="__Rc2">[3]EQUIPAM.!$C$205</definedName>
    <definedName name="__tq200" localSheetId="10">'[8]caracteristicas 1'!#REF!</definedName>
    <definedName name="__tq200">'[8]caracteristicas 1'!#REF!</definedName>
    <definedName name="__tq201" localSheetId="10">'[5]caracteristicas 1'!#REF!</definedName>
    <definedName name="__tq201">'[5]caracteristicas 1'!#REF!</definedName>
    <definedName name="__tq202" localSheetId="10">#REF!</definedName>
    <definedName name="__tq202">#REF!</definedName>
    <definedName name="__tq300" localSheetId="10">'[8]caracteristicas 1'!#REF!</definedName>
    <definedName name="__tq300">'[8]caracteristicas 1'!#REF!</definedName>
    <definedName name="__xlnm.Print_Area_1" localSheetId="10">#REF!</definedName>
    <definedName name="__xlnm.Print_Area_1">#REF!</definedName>
    <definedName name="_01">[1]Gráfico!$E$7:$E$154</definedName>
    <definedName name="_02">[1]Gráfico!$F$7:$F$154</definedName>
    <definedName name="_03">[1]Gráfico!$G$7:$G$154</definedName>
    <definedName name="_04">[1]Gráfico!$H$7:$H$154</definedName>
    <definedName name="_05">[1]Gráfico!$I$7:$I$154</definedName>
    <definedName name="_06">[1]Gráfico!$J$7:$J$154</definedName>
    <definedName name="_07">[1]Gráfico!$K$7:$K$154</definedName>
    <definedName name="_08">[1]Gráfico!$L$7:$L$154</definedName>
    <definedName name="_09">[1]Gráfico!$M$7:$M$154</definedName>
    <definedName name="_10">[1]Gráfico!$N$7:$N$154</definedName>
    <definedName name="_11">[1]Gráfico!$O$7:$O$154</definedName>
    <definedName name="_12">[1]Gráfico!$P$7:$P$154</definedName>
    <definedName name="_13">[1]Gráfico!$Q$7:$Q$154</definedName>
    <definedName name="_14">[1]Gráfico!$R$7:$R$154</definedName>
    <definedName name="_15">[1]Gráfico!$S$7:$S$154</definedName>
    <definedName name="_16">[1]Gráfico!$T$7:$T$154</definedName>
    <definedName name="_17">[1]Gráfico!$U$7:$U$154</definedName>
    <definedName name="_18">[1]Gráfico!$V$7:$V$154</definedName>
    <definedName name="_19">[1]Gráfico!$W$7:$W$154</definedName>
    <definedName name="_20">[1]Gráfico!$X$7:$X$154</definedName>
    <definedName name="_21">[1]Gráfico!$Y$7:$Y$154</definedName>
    <definedName name="_22">[1]Gráfico!$Z$7:$Z$154</definedName>
    <definedName name="_23">[1]Gráfico!$AA$7:$AA$154</definedName>
    <definedName name="_24">[1]Gráfico!$AB$7:$AB$154</definedName>
    <definedName name="_25">[1]Gráfico!$AC$7:$AC$154</definedName>
    <definedName name="_26">[1]Gráfico!$AD$7:$AD$154</definedName>
    <definedName name="_27">[1]Gráfico!$AE$7:$AE$154</definedName>
    <definedName name="_28">[1]Gráfico!$AF$7:$AF$154</definedName>
    <definedName name="_29">[1]Gráfico!$AG$7:$AG$154</definedName>
    <definedName name="_30">[1]Gráfico!$AH$7:$AH$154</definedName>
    <definedName name="_31">[1]Gráfico!$AI$7:$AI$154</definedName>
    <definedName name="_32">[1]Gráfico!$AJ$7:$AJ$154</definedName>
    <definedName name="_33">[1]Gráfico!$AK$7:$AK$154</definedName>
    <definedName name="_34">[1]Gráfico!$AL$7:$AL$154</definedName>
    <definedName name="_35">[1]Gráfico!$AM$7:$AM$154</definedName>
    <definedName name="_36">[1]Gráfico!$AN$7:$AN$154</definedName>
    <definedName name="_37">[1]Gráfico!$AO$7:$AO$154</definedName>
    <definedName name="_38">[1]Gráfico!$AP$7:$AP$154</definedName>
    <definedName name="_39">[1]Gráfico!$AQ$7:$AQ$154</definedName>
    <definedName name="_40">[1]Gráfico!$AR$7:$AR$154</definedName>
    <definedName name="_ALE03">[1]Plan1!$X$1:$Y$27</definedName>
    <definedName name="_AT2">[2]TOTAL!$B$11:$G$210</definedName>
    <definedName name="_BSADJ" localSheetId="10">#REF!</definedName>
    <definedName name="_BSADJ">#REF!</definedName>
    <definedName name="_BSTGT" localSheetId="10">#REF!</definedName>
    <definedName name="_BSTGT">#REF!</definedName>
    <definedName name="_eap1" localSheetId="10">#REF!</definedName>
    <definedName name="_eap1">#REF!</definedName>
    <definedName name="_Fill" localSheetId="10">#REF!</definedName>
    <definedName name="_Fill">#REF!</definedName>
    <definedName name="_xlnm._FilterDatabase" localSheetId="0" hidden="1">'ORÇ ABART'!$A$4:$N$557</definedName>
    <definedName name="_xlnm._FilterDatabase" localSheetId="7" hidden="1">'ORÇ ABART CONSOLIDADA ADITIVO 1'!$A$4:$N$579</definedName>
    <definedName name="_IND1" localSheetId="10">#REF!</definedName>
    <definedName name="_IND1">#REF!</definedName>
    <definedName name="_IND2" localSheetId="10">#REF!</definedName>
    <definedName name="_IND2">#REF!</definedName>
    <definedName name="_Key1" localSheetId="10">#REF!</definedName>
    <definedName name="_Key1">#REF!</definedName>
    <definedName name="_Key2" localSheetId="10">#REF!</definedName>
    <definedName name="_Key2">#REF!</definedName>
    <definedName name="_MM" localSheetId="10">#REF!</definedName>
    <definedName name="_MM">#REF!</definedName>
    <definedName name="_Order1">255</definedName>
    <definedName name="_Order2">255</definedName>
    <definedName name="_QCI2" localSheetId="10">#REF!</definedName>
    <definedName name="_QCI2">#REF!</definedName>
    <definedName name="_r">'[4]PREDIO 3BL'!$B$8:$D$679</definedName>
    <definedName name="_Rc1">[3]EQUIPAM.!$C$194</definedName>
    <definedName name="_Rc2">[3]EQUIPAM.!$C$205</definedName>
    <definedName name="_Sort" localSheetId="10">#REF!</definedName>
    <definedName name="_Sort">#REF!</definedName>
    <definedName name="_sub1" localSheetId="10">#REF!</definedName>
    <definedName name="_sub1">#REF!</definedName>
    <definedName name="_sub2" localSheetId="10">#REF!</definedName>
    <definedName name="_sub2">#REF!</definedName>
    <definedName name="_sub3" localSheetId="10">#REF!</definedName>
    <definedName name="_sub3">#REF!</definedName>
    <definedName name="_sub4" localSheetId="10">#REF!</definedName>
    <definedName name="_sub4">#REF!</definedName>
    <definedName name="_tq200" localSheetId="10">'[9]caracteristicas 1'!#REF!</definedName>
    <definedName name="_tq200">'[9]caracteristicas 1'!#REF!</definedName>
    <definedName name="_tq201" localSheetId="10">'[9]caracteristicas 1'!#REF!</definedName>
    <definedName name="_tq201">'[9]caracteristicas 1'!#REF!</definedName>
    <definedName name="_tq202" localSheetId="10">#REF!</definedName>
    <definedName name="_tq202">#REF!</definedName>
    <definedName name="_tq300" localSheetId="10">'[9]caracteristicas 1'!#REF!</definedName>
    <definedName name="_tq300">'[9]caracteristicas 1'!#REF!</definedName>
    <definedName name="a" localSheetId="10">#REF!</definedName>
    <definedName name="a">#REF!</definedName>
    <definedName name="aaa" localSheetId="10">#REF!</definedName>
    <definedName name="aaa">#REF!</definedName>
    <definedName name="aaaa" localSheetId="10">'[9]caracteristicas 1'!#REF!</definedName>
    <definedName name="aaaa">'[9]caracteristicas 1'!#REF!</definedName>
    <definedName name="AAAAAAAAAAAA" localSheetId="10">#REF!</definedName>
    <definedName name="AAAAAAAAAAAA">#REF!</definedName>
    <definedName name="ABC" localSheetId="10">#REF!</definedName>
    <definedName name="ABC">#REF!</definedName>
    <definedName name="acha.coluna" localSheetId="10">#REF!</definedName>
    <definedName name="acha.coluna">#REF!</definedName>
    <definedName name="acha.dados" localSheetId="10">#REF!</definedName>
    <definedName name="acha.dados">#REF!</definedName>
    <definedName name="acha.dados2" localSheetId="10">#REF!</definedName>
    <definedName name="acha.dados2">#REF!</definedName>
    <definedName name="acha.linha" localSheetId="10">#REF!</definedName>
    <definedName name="acha.linha">#REF!</definedName>
    <definedName name="acha.linha2" localSheetId="10">#REF!</definedName>
    <definedName name="acha.linha2">#REF!</definedName>
    <definedName name="ACRE" localSheetId="10">#REF!</definedName>
    <definedName name="ACRE">#REF!</definedName>
    <definedName name="acumulado" localSheetId="10">#REF!</definedName>
    <definedName name="acumulado">#REF!</definedName>
    <definedName name="ad" localSheetId="10">#REF!</definedName>
    <definedName name="ad">#REF!</definedName>
    <definedName name="ademir">{#N/A,#N/A,FALSE,"Cronograma";#N/A,#N/A,FALSE,"Cronogr. 2"}</definedName>
    <definedName name="ADITIVO" localSheetId="10">#REF!</definedName>
    <definedName name="ADITIVO">#REF!</definedName>
    <definedName name="ADM" localSheetId="10">#REF!</definedName>
    <definedName name="ADM">#REF!</definedName>
    <definedName name="ALVEREVEST" localSheetId="10">#REF!</definedName>
    <definedName name="ALVEREVEST">#REF!</definedName>
    <definedName name="APOIO" localSheetId="10">#REF!</definedName>
    <definedName name="APOIO">#REF!</definedName>
    <definedName name="AREA" localSheetId="10">#REF!</definedName>
    <definedName name="AREA">#REF!</definedName>
    <definedName name="Área_impressão_IM" localSheetId="10">#REF!</definedName>
    <definedName name="Área_impressão_IM">#REF!</definedName>
    <definedName name="Área_impressão_IM2" localSheetId="10">#REF!</definedName>
    <definedName name="Área_impressão_IM2">#REF!</definedName>
    <definedName name="AreaTeste" localSheetId="10">#REF!</definedName>
    <definedName name="AreaTeste">#REF!</definedName>
    <definedName name="AreaTeste2" localSheetId="10">#REF!</definedName>
    <definedName name="AreaTeste2">#REF!</definedName>
    <definedName name="ARM_KG">[1]Gráfico!$AU$7:$AU$154</definedName>
    <definedName name="ASA" localSheetId="10">#REF!</definedName>
    <definedName name="ASA">#REF!</definedName>
    <definedName name="AT">[2]TOTAL!$B$11:$G$210</definedName>
    <definedName name="ATIV">[10]Programações!$J$4:$K$35</definedName>
    <definedName name="Atividad" localSheetId="10">#REF!</definedName>
    <definedName name="Atividad">#REF!</definedName>
    <definedName name="ATIVIDADE" localSheetId="10">#REF!</definedName>
    <definedName name="ATIVIDADE">#REF!</definedName>
    <definedName name="ATUALIZANDO" localSheetId="10">#REF!</definedName>
    <definedName name="ATUALIZANDO">#REF!</definedName>
    <definedName name="B" localSheetId="10">#REF!</definedName>
    <definedName name="B">#REF!</definedName>
    <definedName name="bacia16" localSheetId="10">#REF!</definedName>
    <definedName name="bacia16">#REF!</definedName>
    <definedName name="BANCO">[1]Gráfico!$B$7:$AS$155</definedName>
    <definedName name="Base" localSheetId="10">#REF!</definedName>
    <definedName name="Base">#REF!</definedName>
    <definedName name="BDI" localSheetId="10">#REF!</definedName>
    <definedName name="BDI">#REF!</definedName>
    <definedName name="BDIM" localSheetId="10">#REF!</definedName>
    <definedName name="BDIM">#REF!</definedName>
    <definedName name="BDIS" localSheetId="10">#REF!</definedName>
    <definedName name="BDIS">#REF!</definedName>
    <definedName name="BM" localSheetId="10">#REF!</definedName>
    <definedName name="BM">#REF!</definedName>
    <definedName name="Boleto" localSheetId="10">#REF!</definedName>
    <definedName name="Boleto">#REF!</definedName>
    <definedName name="bosta">{#N/A,#N/A,FALSE,"Cronograma";#N/A,#N/A,FALSE,"Cronogr. 2"}</definedName>
    <definedName name="CABO" localSheetId="10">#REF!</definedName>
    <definedName name="CABO">#REF!</definedName>
    <definedName name="CAIX" localSheetId="10">#REF!</definedName>
    <definedName name="CAIX">#REF!</definedName>
    <definedName name="CAP." localSheetId="10">'[9]caracteristicas 1'!#REF!</definedName>
    <definedName name="CAP.">'[9]caracteristicas 1'!#REF!</definedName>
    <definedName name="CAR" localSheetId="10">#REF!</definedName>
    <definedName name="CAR">#REF!</definedName>
    <definedName name="CASA" localSheetId="10">#REF!</definedName>
    <definedName name="CASA">#REF!</definedName>
    <definedName name="cb" localSheetId="10">#REF!</definedName>
    <definedName name="cb">#REF!</definedName>
    <definedName name="ccc" localSheetId="10">#REF!</definedName>
    <definedName name="ccc">#REF!</definedName>
    <definedName name="CCD" localSheetId="10">#REF!</definedName>
    <definedName name="CCD">#REF!</definedName>
    <definedName name="CDT" localSheetId="10">#REF!</definedName>
    <definedName name="CDT">#REF!</definedName>
    <definedName name="CélulaInicioPlanilha" localSheetId="10">#REF!</definedName>
    <definedName name="CélulaInicioPlanilha">#REF!</definedName>
    <definedName name="CélulaResumo" localSheetId="10">#REF!</definedName>
    <definedName name="CélulaResumo">#REF!</definedName>
    <definedName name="cer" localSheetId="10">#REF!</definedName>
    <definedName name="cer">#REF!</definedName>
    <definedName name="cimento" localSheetId="10">#REF!</definedName>
    <definedName name="cimento">#REF!</definedName>
    <definedName name="COBERTURA" localSheetId="10">#REF!</definedName>
    <definedName name="COBERTURA">#REF!</definedName>
    <definedName name="COEF" localSheetId="10">#REF!</definedName>
    <definedName name="COEF">#REF!</definedName>
    <definedName name="coluna" localSheetId="10">#REF!</definedName>
    <definedName name="coluna">#REF!</definedName>
    <definedName name="COM" localSheetId="10">#REF!</definedName>
    <definedName name="COM">#REF!</definedName>
    <definedName name="comp.etapa">[4]INSUMOS!$A$1:$D$1081</definedName>
    <definedName name="COMPO" localSheetId="10">#REF!</definedName>
    <definedName name="COMPO">#REF!</definedName>
    <definedName name="COMPOSIÇÃO" localSheetId="10">#REF!</definedName>
    <definedName name="COMPOSIÇÃO">#REF!</definedName>
    <definedName name="CONC_M3">[1]Gráfico!$AV$7:$AV$154</definedName>
    <definedName name="concorrentes">{#N/A,#N/A,FALSE,"Cronograma";#N/A,#N/A,FALSE,"Cronogr. 2"}</definedName>
    <definedName name="COND" localSheetId="10">#REF!</definedName>
    <definedName name="COND">#REF!</definedName>
    <definedName name="CONE" localSheetId="10">#REF!</definedName>
    <definedName name="CONE">#REF!</definedName>
    <definedName name="CONT_ML">[1]Gráfico!$AX$7:$AX$154</definedName>
    <definedName name="CRECHE2" localSheetId="10">#REF!</definedName>
    <definedName name="CRECHE2">#REF!</definedName>
    <definedName name="cris" localSheetId="10">#REF!</definedName>
    <definedName name="cris">#REF!</definedName>
    <definedName name="CRITERIOS2" localSheetId="10">#REF!</definedName>
    <definedName name="CRITERIOS2">#REF!</definedName>
    <definedName name="CRONOGRAMA">'[7]PREDIO 3BL'!$B$8:$D$679</definedName>
    <definedName name="cronograma2" localSheetId="10">#REF!</definedName>
    <definedName name="cronograma2">#REF!</definedName>
    <definedName name="cronograma21" localSheetId="10">#REF!</definedName>
    <definedName name="cronograma21">#REF!</definedName>
    <definedName name="CS" localSheetId="10">#REF!</definedName>
    <definedName name="CS">#REF!</definedName>
    <definedName name="cte" localSheetId="10">#REF!</definedName>
    <definedName name="cte">#REF!</definedName>
    <definedName name="CURRENCY" localSheetId="10">#REF!</definedName>
    <definedName name="CURRENCY">#REF!</definedName>
    <definedName name="custo" localSheetId="10">#REF!</definedName>
    <definedName name="custo">#REF!</definedName>
    <definedName name="CVBHJHKL" localSheetId="10">#REF!</definedName>
    <definedName name="CVBHJHKL">#REF!</definedName>
    <definedName name="CZX" localSheetId="10">#REF!</definedName>
    <definedName name="CZX">#REF!</definedName>
    <definedName name="D" localSheetId="10">#REF!</definedName>
    <definedName name="D">#REF!</definedName>
    <definedName name="DADOSPROCV" localSheetId="10">#REF!</definedName>
    <definedName name="DADOSPROCV">#REF!</definedName>
    <definedName name="DAS" localSheetId="10">#REF!</definedName>
    <definedName name="DAS">#REF!</definedName>
    <definedName name="DASVCXCV" localSheetId="10">#REF!</definedName>
    <definedName name="DASVCXCV">#REF!</definedName>
    <definedName name="dASVNHMJHWQ" localSheetId="10">#REF!</definedName>
    <definedName name="dASVNHMJHWQ">#REF!</definedName>
    <definedName name="data" localSheetId="10">#REF!</definedName>
    <definedName name="data">#REF!</definedName>
    <definedName name="Database" localSheetId="10">#REF!</definedName>
    <definedName name="Database">#REF!</definedName>
    <definedName name="dele" localSheetId="10">#REF!</definedName>
    <definedName name="dele">#REF!</definedName>
    <definedName name="DESVIOCUSTO" localSheetId="10">#REF!</definedName>
    <definedName name="DESVIOCUSTO">#REF!</definedName>
    <definedName name="DESVIOCUSTOS" localSheetId="10">#REF!</definedName>
    <definedName name="DESVIOCUSTOS">#REF!</definedName>
    <definedName name="DIVE" localSheetId="10">#REF!</definedName>
    <definedName name="DIVE">#REF!</definedName>
    <definedName name="Dreno" localSheetId="10">#REF!</definedName>
    <definedName name="Dreno">#REF!</definedName>
    <definedName name="dssds" localSheetId="10">#REF!</definedName>
    <definedName name="dssds">#REF!</definedName>
    <definedName name="DVCDWQQ" localSheetId="10">#REF!</definedName>
    <definedName name="DVCDWQQ">#REF!</definedName>
    <definedName name="e" localSheetId="10">#REF!</definedName>
    <definedName name="e">#REF!</definedName>
    <definedName name="ebehyd" localSheetId="10">#REF!</definedName>
    <definedName name="ebehyd">#REF!</definedName>
    <definedName name="ee">[4]INSUMOS!$A$1:$D$1081</definedName>
    <definedName name="EEEEEEEEEEEEEEEEEEEEEE" localSheetId="10">#REF!</definedName>
    <definedName name="EEEEEEEEEEEEEEEEEEEEEE">#REF!</definedName>
    <definedName name="ELE" localSheetId="10">#REF!</definedName>
    <definedName name="ELE">#REF!</definedName>
    <definedName name="EQUI" localSheetId="10">#REF!</definedName>
    <definedName name="EQUI">#REF!</definedName>
    <definedName name="equip" localSheetId="10">#REF!</definedName>
    <definedName name="equip">#REF!</definedName>
    <definedName name="ESC_M3">[1]Gráfico!$AT$7:$AT$154</definedName>
    <definedName name="escav2m" localSheetId="10">#REF!</definedName>
    <definedName name="escav2m">#REF!</definedName>
    <definedName name="escav4m" localSheetId="10">#REF!</definedName>
    <definedName name="escav4m">#REF!</definedName>
    <definedName name="escav6m" localSheetId="10">#REF!</definedName>
    <definedName name="escav6m">#REF!</definedName>
    <definedName name="escavtot" localSheetId="10">#REF!</definedName>
    <definedName name="escavtot">#REF!</definedName>
    <definedName name="escoramtot" localSheetId="10">#REF!</definedName>
    <definedName name="escoramtot">#REF!</definedName>
    <definedName name="ESQUADRIA" localSheetId="10">#REF!</definedName>
    <definedName name="ESQUADRIA">#REF!</definedName>
    <definedName name="ESTRUCONC" localSheetId="10">#REF!</definedName>
    <definedName name="ESTRUCONC">#REF!</definedName>
    <definedName name="Excel_BuiltIn_Print_Area_1" localSheetId="10">#REF!</definedName>
    <definedName name="Excel_BuiltIn_Print_Area_1">#REF!</definedName>
    <definedName name="Exist" localSheetId="10">#REF!</definedName>
    <definedName name="Exist">#REF!</definedName>
    <definedName name="extot" localSheetId="10">#REF!</definedName>
    <definedName name="extot">#REF!</definedName>
    <definedName name="F" localSheetId="10">#REF!</definedName>
    <definedName name="F">#REF!</definedName>
    <definedName name="fdfd" localSheetId="10">#REF!</definedName>
    <definedName name="fdfd">#REF!</definedName>
    <definedName name="final">'[7]PREDIO 3BL'!$B$8:$D$679</definedName>
    <definedName name="FINAL1">[7]INSUMOS!$A$1:$D$1081</definedName>
    <definedName name="FINAL2">[4]INSUMOS!$A$1:$D$1081</definedName>
    <definedName name="fluxo" localSheetId="10">#REF!</definedName>
    <definedName name="fluxo">#REF!</definedName>
    <definedName name="FORROS" localSheetId="10">#REF!</definedName>
    <definedName name="FORROS">#REF!</definedName>
    <definedName name="FUNDAÇÃO" localSheetId="10">#REF!</definedName>
    <definedName name="FUNDAÇÃO">#REF!</definedName>
    <definedName name="FUNDACOES" localSheetId="10">#REF!</definedName>
    <definedName name="FUNDACOES">#REF!</definedName>
    <definedName name="Furação">[3]EQUIPAM.!$C$227</definedName>
    <definedName name="g" localSheetId="10">#REF!</definedName>
    <definedName name="g">#REF!</definedName>
    <definedName name="GASES" localSheetId="10">#REF!</definedName>
    <definedName name="GASES">#REF!</definedName>
    <definedName name="gdada" localSheetId="10">#REF!</definedName>
    <definedName name="gdada">#REF!</definedName>
    <definedName name="geral" localSheetId="10">#REF!</definedName>
    <definedName name="geral">#REF!</definedName>
    <definedName name="GGGS" localSheetId="10">#REF!</definedName>
    <definedName name="GGGS">#REF!</definedName>
    <definedName name="graf" localSheetId="10">#REF!</definedName>
    <definedName name="graf">#REF!</definedName>
    <definedName name="h" localSheetId="10">#REF!</definedName>
    <definedName name="h">#REF!</definedName>
    <definedName name="ILUM" localSheetId="10">#REF!</definedName>
    <definedName name="ILUM">#REF!</definedName>
    <definedName name="imp" localSheetId="10">#REF!</definedName>
    <definedName name="imp">#REF!</definedName>
    <definedName name="IMPERMEAB" localSheetId="10">#REF!</definedName>
    <definedName name="IMPERMEAB">#REF!</definedName>
    <definedName name="inclin">[3]EQUIPAM.!$C$183</definedName>
    <definedName name="INSTELET" localSheetId="10">#REF!</definedName>
    <definedName name="INSTELET">#REF!</definedName>
    <definedName name="INSTHIDRA" localSheetId="10">#REF!</definedName>
    <definedName name="INSTHIDRA">#REF!</definedName>
    <definedName name="INTE" localSheetId="10">#REF!</definedName>
    <definedName name="INTE">#REF!</definedName>
    <definedName name="Item" localSheetId="10">#REF!</definedName>
    <definedName name="Item">#REF!</definedName>
    <definedName name="J" localSheetId="10">#REF!</definedName>
    <definedName name="J">#REF!</definedName>
    <definedName name="jfg" localSheetId="10">#REF!</definedName>
    <definedName name="jfg">#REF!</definedName>
    <definedName name="jfhdskjg" localSheetId="10">#REF!</definedName>
    <definedName name="jfhdskjg">#REF!</definedName>
    <definedName name="jj" localSheetId="10">#REF!</definedName>
    <definedName name="jj">#REF!</definedName>
    <definedName name="JR_PAGE_ANCHOR_0_1" localSheetId="10">#REF!</definedName>
    <definedName name="JR_PAGE_ANCHOR_0_1" localSheetId="3">#REF!</definedName>
    <definedName name="JR_PAGE_ANCHOR_0_1" localSheetId="4">#REF!</definedName>
    <definedName name="JR_PAGE_ANCHOR_0_1" localSheetId="8">#REF!</definedName>
    <definedName name="JR_PAGE_ANCHOR_0_1">#REF!</definedName>
    <definedName name="JR_PAGE_ANCHOR_1_1" localSheetId="10">#REF!</definedName>
    <definedName name="JR_PAGE_ANCHOR_1_1" localSheetId="3">#REF!</definedName>
    <definedName name="JR_PAGE_ANCHOR_1_1" localSheetId="4">#REF!</definedName>
    <definedName name="JR_PAGE_ANCHOR_1_1" localSheetId="8">#REF!</definedName>
    <definedName name="JR_PAGE_ANCHOR_1_1">#REF!</definedName>
    <definedName name="JR_PAGE_ANCHOR_10_1" localSheetId="10">#REF!</definedName>
    <definedName name="JR_PAGE_ANCHOR_10_1" localSheetId="3">#REF!</definedName>
    <definedName name="JR_PAGE_ANCHOR_10_1" localSheetId="4">#REF!</definedName>
    <definedName name="JR_PAGE_ANCHOR_10_1" localSheetId="8">#REF!</definedName>
    <definedName name="JR_PAGE_ANCHOR_10_1">#REF!</definedName>
    <definedName name="JR_PAGE_ANCHOR_11_1" localSheetId="10">#REF!</definedName>
    <definedName name="JR_PAGE_ANCHOR_11_1" localSheetId="3">#REF!</definedName>
    <definedName name="JR_PAGE_ANCHOR_11_1" localSheetId="4">#REF!</definedName>
    <definedName name="JR_PAGE_ANCHOR_11_1" localSheetId="8">#REF!</definedName>
    <definedName name="JR_PAGE_ANCHOR_11_1">#REF!</definedName>
    <definedName name="JR_PAGE_ANCHOR_12_1" localSheetId="10">#REF!</definedName>
    <definedName name="JR_PAGE_ANCHOR_12_1" localSheetId="3">#REF!</definedName>
    <definedName name="JR_PAGE_ANCHOR_12_1" localSheetId="4">#REF!</definedName>
    <definedName name="JR_PAGE_ANCHOR_12_1" localSheetId="8">#REF!</definedName>
    <definedName name="JR_PAGE_ANCHOR_12_1">#REF!</definedName>
    <definedName name="JR_PAGE_ANCHOR_13_1" localSheetId="10">#REF!</definedName>
    <definedName name="JR_PAGE_ANCHOR_13_1" localSheetId="3">#REF!</definedName>
    <definedName name="JR_PAGE_ANCHOR_13_1" localSheetId="4">#REF!</definedName>
    <definedName name="JR_PAGE_ANCHOR_13_1" localSheetId="8">#REF!</definedName>
    <definedName name="JR_PAGE_ANCHOR_13_1">#REF!</definedName>
    <definedName name="JR_PAGE_ANCHOR_14_1" localSheetId="10">#REF!</definedName>
    <definedName name="JR_PAGE_ANCHOR_14_1" localSheetId="3">#REF!</definedName>
    <definedName name="JR_PAGE_ANCHOR_14_1" localSheetId="4">#REF!</definedName>
    <definedName name="JR_PAGE_ANCHOR_14_1" localSheetId="8">#REF!</definedName>
    <definedName name="JR_PAGE_ANCHOR_14_1">#REF!</definedName>
    <definedName name="JR_PAGE_ANCHOR_15_1" localSheetId="10">#REF!</definedName>
    <definedName name="JR_PAGE_ANCHOR_15_1" localSheetId="3">#REF!</definedName>
    <definedName name="JR_PAGE_ANCHOR_15_1" localSheetId="4">#REF!</definedName>
    <definedName name="JR_PAGE_ANCHOR_15_1" localSheetId="8">#REF!</definedName>
    <definedName name="JR_PAGE_ANCHOR_15_1">#REF!</definedName>
    <definedName name="JR_PAGE_ANCHOR_16_1" localSheetId="10">#REF!</definedName>
    <definedName name="JR_PAGE_ANCHOR_16_1" localSheetId="3">#REF!</definedName>
    <definedName name="JR_PAGE_ANCHOR_16_1" localSheetId="4">#REF!</definedName>
    <definedName name="JR_PAGE_ANCHOR_16_1" localSheetId="8">#REF!</definedName>
    <definedName name="JR_PAGE_ANCHOR_16_1">#REF!</definedName>
    <definedName name="JR_PAGE_ANCHOR_17_1" localSheetId="10">#REF!</definedName>
    <definedName name="JR_PAGE_ANCHOR_17_1" localSheetId="3">#REF!</definedName>
    <definedName name="JR_PAGE_ANCHOR_17_1" localSheetId="4">#REF!</definedName>
    <definedName name="JR_PAGE_ANCHOR_17_1" localSheetId="8">#REF!</definedName>
    <definedName name="JR_PAGE_ANCHOR_17_1">#REF!</definedName>
    <definedName name="JR_PAGE_ANCHOR_2_1" localSheetId="10">#REF!</definedName>
    <definedName name="JR_PAGE_ANCHOR_2_1" localSheetId="3">#REF!</definedName>
    <definedName name="JR_PAGE_ANCHOR_2_1" localSheetId="4">#REF!</definedName>
    <definedName name="JR_PAGE_ANCHOR_2_1" localSheetId="8">#REF!</definedName>
    <definedName name="JR_PAGE_ANCHOR_2_1">#REF!</definedName>
    <definedName name="JR_PAGE_ANCHOR_3_1" localSheetId="10">#REF!</definedName>
    <definedName name="JR_PAGE_ANCHOR_3_1" localSheetId="3">#REF!</definedName>
    <definedName name="JR_PAGE_ANCHOR_3_1" localSheetId="4">#REF!</definedName>
    <definedName name="JR_PAGE_ANCHOR_3_1" localSheetId="8">#REF!</definedName>
    <definedName name="JR_PAGE_ANCHOR_3_1">#REF!</definedName>
    <definedName name="JR_PAGE_ANCHOR_4_1" localSheetId="10">#REF!</definedName>
    <definedName name="JR_PAGE_ANCHOR_4_1" localSheetId="3">#REF!</definedName>
    <definedName name="JR_PAGE_ANCHOR_4_1" localSheetId="4">#REF!</definedName>
    <definedName name="JR_PAGE_ANCHOR_4_1" localSheetId="8">#REF!</definedName>
    <definedName name="JR_PAGE_ANCHOR_4_1">#REF!</definedName>
    <definedName name="JR_PAGE_ANCHOR_5_1" localSheetId="10">#REF!</definedName>
    <definedName name="JR_PAGE_ANCHOR_5_1" localSheetId="3">#REF!</definedName>
    <definedName name="JR_PAGE_ANCHOR_5_1" localSheetId="4">#REF!</definedName>
    <definedName name="JR_PAGE_ANCHOR_5_1" localSheetId="8">#REF!</definedName>
    <definedName name="JR_PAGE_ANCHOR_5_1">#REF!</definedName>
    <definedName name="JR_PAGE_ANCHOR_6_1" localSheetId="10">#REF!</definedName>
    <definedName name="JR_PAGE_ANCHOR_6_1" localSheetId="3">#REF!</definedName>
    <definedName name="JR_PAGE_ANCHOR_6_1" localSheetId="4">#REF!</definedName>
    <definedName name="JR_PAGE_ANCHOR_6_1" localSheetId="8">#REF!</definedName>
    <definedName name="JR_PAGE_ANCHOR_6_1">#REF!</definedName>
    <definedName name="JR_PAGE_ANCHOR_7_1" localSheetId="10">#REF!</definedName>
    <definedName name="JR_PAGE_ANCHOR_7_1" localSheetId="3">#REF!</definedName>
    <definedName name="JR_PAGE_ANCHOR_7_1" localSheetId="4">#REF!</definedName>
    <definedName name="JR_PAGE_ANCHOR_7_1" localSheetId="8">#REF!</definedName>
    <definedName name="JR_PAGE_ANCHOR_7_1">#REF!</definedName>
    <definedName name="JR_PAGE_ANCHOR_8_1" localSheetId="10">#REF!</definedName>
    <definedName name="JR_PAGE_ANCHOR_8_1" localSheetId="3">#REF!</definedName>
    <definedName name="JR_PAGE_ANCHOR_8_1" localSheetId="4">#REF!</definedName>
    <definedName name="JR_PAGE_ANCHOR_8_1" localSheetId="8">#REF!</definedName>
    <definedName name="JR_PAGE_ANCHOR_8_1">#REF!</definedName>
    <definedName name="JR_PAGE_ANCHOR_9_1" localSheetId="10">#REF!</definedName>
    <definedName name="JR_PAGE_ANCHOR_9_1" localSheetId="3">#REF!</definedName>
    <definedName name="JR_PAGE_ANCHOR_9_1" localSheetId="4">#REF!</definedName>
    <definedName name="JR_PAGE_ANCHOR_9_1" localSheetId="8">#REF!</definedName>
    <definedName name="JR_PAGE_ANCHOR_9_1">#REF!</definedName>
    <definedName name="k" localSheetId="10">#REF!</definedName>
    <definedName name="k">#REF!</definedName>
    <definedName name="KAPA1" localSheetId="10">#REF!</definedName>
    <definedName name="KAPA1">#REF!</definedName>
    <definedName name="LARANJEIRAS" localSheetId="10">#REF!</definedName>
    <definedName name="LARANJEIRAS">#REF!</definedName>
    <definedName name="levguia" localSheetId="10">#REF!</definedName>
    <definedName name="levguia">#REF!</definedName>
    <definedName name="levsarj" localSheetId="10">#REF!</definedName>
    <definedName name="levsarj">#REF!</definedName>
    <definedName name="LIMPEOBRA" localSheetId="10">#REF!</definedName>
    <definedName name="LIMPEOBRA">#REF!</definedName>
    <definedName name="lista.coluna" localSheetId="10">#REF!</definedName>
    <definedName name="lista.coluna">#REF!</definedName>
    <definedName name="lista.linha" localSheetId="10">#REF!</definedName>
    <definedName name="lista.linha">#REF!</definedName>
    <definedName name="LRANJA" localSheetId="10">#REF!</definedName>
    <definedName name="LRANJA">#REF!</definedName>
    <definedName name="m" localSheetId="10">#REF!</definedName>
    <definedName name="m">#REF!</definedName>
    <definedName name="Macro1" localSheetId="10">#REF!</definedName>
    <definedName name="Macro1">#REF!</definedName>
    <definedName name="MATBDI" localSheetId="10">#REF!</definedName>
    <definedName name="MATBDI">#REF!</definedName>
    <definedName name="MED" localSheetId="10">#REF!</definedName>
    <definedName name="MED">#REF!</definedName>
    <definedName name="MEMO_CALC" localSheetId="10">#REF!</definedName>
    <definedName name="MEMO_CALC">#REF!</definedName>
    <definedName name="MÉMORIA" localSheetId="10">#REF!</definedName>
    <definedName name="MÉMORIA">#REF!</definedName>
    <definedName name="MONT_TON">[1]Gráfico!$AW$7:$AW$154</definedName>
    <definedName name="MOVTERRA" localSheetId="10">#REF!</definedName>
    <definedName name="MOVTERRA">#REF!</definedName>
    <definedName name="N." localSheetId="10">#REF!</definedName>
    <definedName name="N.">#REF!</definedName>
    <definedName name="N0p" localSheetId="10">#REF!</definedName>
    <definedName name="N0p">#REF!</definedName>
    <definedName name="NARCISO" localSheetId="10">#REF!</definedName>
    <definedName name="NARCISO">#REF!</definedName>
    <definedName name="necessidades_de_produção_na_obra">[3]EQUIPAM.!$B$8</definedName>
    <definedName name="nil" localSheetId="10">#REF!</definedName>
    <definedName name="nil">#REF!</definedName>
    <definedName name="nilo" localSheetId="10">#REF!</definedName>
    <definedName name="nilo">#REF!</definedName>
    <definedName name="NOp" localSheetId="10">#REF!</definedName>
    <definedName name="NOp">#REF!</definedName>
    <definedName name="novo" localSheetId="10">#REF!</definedName>
    <definedName name="novo">#REF!</definedName>
    <definedName name="numlinhaCrono" localSheetId="10">ROW(#REF!)-ROW(#REF!)+1</definedName>
    <definedName name="numlinhaCrono">ROW(#REF!)-ROW(#REF!)+1</definedName>
    <definedName name="o" localSheetId="10">#REF!</definedName>
    <definedName name="o">#REF!</definedName>
    <definedName name="ok" localSheetId="10">#REF!</definedName>
    <definedName name="ok">#REF!</definedName>
    <definedName name="ORC" localSheetId="10">#REF!</definedName>
    <definedName name="ORC">#REF!</definedName>
    <definedName name="ORCAMENTO" localSheetId="10">#REF!</definedName>
    <definedName name="ORCAMENTO">#REF!</definedName>
    <definedName name="orçamento" localSheetId="10">#REF!</definedName>
    <definedName name="orçamento">#REF!</definedName>
    <definedName name="ORDEM" localSheetId="10">#REF!</definedName>
    <definedName name="ORDEM">#REF!</definedName>
    <definedName name="P" localSheetId="10">#REF!</definedName>
    <definedName name="P">#REF!</definedName>
    <definedName name="P.1" localSheetId="10">#REF!</definedName>
    <definedName name="P.1">#REF!</definedName>
    <definedName name="P.10" localSheetId="10">#REF!</definedName>
    <definedName name="P.10">#REF!</definedName>
    <definedName name="P.11" localSheetId="10">#REF!</definedName>
    <definedName name="P.11">#REF!</definedName>
    <definedName name="P.12" localSheetId="10">#REF!</definedName>
    <definedName name="P.12">#REF!</definedName>
    <definedName name="P.13" localSheetId="10">#REF!</definedName>
    <definedName name="P.13">#REF!</definedName>
    <definedName name="P.14" localSheetId="10">#REF!</definedName>
    <definedName name="P.14">#REF!</definedName>
    <definedName name="P.15" localSheetId="10">#REF!</definedName>
    <definedName name="P.15">#REF!</definedName>
    <definedName name="P.2" localSheetId="10">#REF!</definedName>
    <definedName name="P.2">#REF!</definedName>
    <definedName name="P.3" localSheetId="10">#REF!</definedName>
    <definedName name="P.3">#REF!</definedName>
    <definedName name="P.4" localSheetId="10">#REF!</definedName>
    <definedName name="P.4">#REF!</definedName>
    <definedName name="P.5" localSheetId="10">#REF!</definedName>
    <definedName name="P.5">#REF!</definedName>
    <definedName name="P.6" localSheetId="10">#REF!</definedName>
    <definedName name="P.6">#REF!</definedName>
    <definedName name="P.7" localSheetId="10">#REF!</definedName>
    <definedName name="P.7">#REF!</definedName>
    <definedName name="P.8" localSheetId="10">#REF!</definedName>
    <definedName name="P.8">#REF!</definedName>
    <definedName name="P.9" localSheetId="10">#REF!</definedName>
    <definedName name="P.9">#REF!</definedName>
    <definedName name="p1_">[3]EQUIPAM.!$C$189</definedName>
    <definedName name="p2_">[3]EQUIPAM.!$C$200</definedName>
    <definedName name="PARA" localSheetId="10">#REF!</definedName>
    <definedName name="PARA">#REF!</definedName>
    <definedName name="parametros" localSheetId="10">#REF!</definedName>
    <definedName name="parametros">#REF!</definedName>
    <definedName name="Pasfalto" localSheetId="10">#REF!</definedName>
    <definedName name="Pasfalto">#REF!</definedName>
    <definedName name="Pcimentado" localSheetId="10">#REF!</definedName>
    <definedName name="Pcimentado">#REF!</definedName>
    <definedName name="Pgrama" localSheetId="10">#REF!</definedName>
    <definedName name="Pgrama">#REF!</definedName>
    <definedName name="PINTURAS" localSheetId="10">#REF!</definedName>
    <definedName name="PINTURAS">#REF!</definedName>
    <definedName name="PISOSREVEST" localSheetId="10">#REF!</definedName>
    <definedName name="PISOSREVEST">#REF!</definedName>
    <definedName name="PLAN.RUAS" localSheetId="10">#REF!</definedName>
    <definedName name="PLAN.RUAS">#REF!</definedName>
    <definedName name="PLAN.RUAS2" localSheetId="10">#REF!</definedName>
    <definedName name="PLAN.RUAS2">#REF!</definedName>
    <definedName name="plan4Q" localSheetId="10">#REF!</definedName>
    <definedName name="plan4Q">#REF!</definedName>
    <definedName name="plano_de_fogo">[3]EQUIPAM.!$A$176:$F$229</definedName>
    <definedName name="planquatroQ" localSheetId="10">#REF!</definedName>
    <definedName name="planquatroQ">#REF!</definedName>
    <definedName name="plm" localSheetId="10">#REF!</definedName>
    <definedName name="plm">#REF!</definedName>
    <definedName name="POP" localSheetId="10">#REF!</definedName>
    <definedName name="POP">#REF!</definedName>
    <definedName name="Popular">{#N/A,#N/A,FALSE,"Cronograma";#N/A,#N/A,FALSE,"Cronogr. 2"}</definedName>
    <definedName name="PP1.1" localSheetId="10">#REF!</definedName>
    <definedName name="PP1.1">#REF!</definedName>
    <definedName name="PP1.10" localSheetId="10">#REF!</definedName>
    <definedName name="PP1.10">#REF!</definedName>
    <definedName name="PP1.11" localSheetId="10">#REF!</definedName>
    <definedName name="PP1.11">#REF!</definedName>
    <definedName name="PP1.12" localSheetId="10">#REF!</definedName>
    <definedName name="PP1.12">#REF!</definedName>
    <definedName name="PP1.13" localSheetId="10">#REF!</definedName>
    <definedName name="PP1.13">#REF!</definedName>
    <definedName name="PP1.14" localSheetId="10">#REF!</definedName>
    <definedName name="PP1.14">#REF!</definedName>
    <definedName name="PP1.15" localSheetId="10">#REF!</definedName>
    <definedName name="PP1.15">#REF!</definedName>
    <definedName name="PP1.2" localSheetId="10">#REF!</definedName>
    <definedName name="PP1.2">#REF!</definedName>
    <definedName name="PP1.3" localSheetId="10">#REF!</definedName>
    <definedName name="PP1.3">#REF!</definedName>
    <definedName name="PP1.4" localSheetId="10">#REF!</definedName>
    <definedName name="PP1.4">#REF!</definedName>
    <definedName name="PP1.5" localSheetId="10">#REF!</definedName>
    <definedName name="PP1.5">#REF!</definedName>
    <definedName name="PP1.6" localSheetId="10">#REF!</definedName>
    <definedName name="PP1.6">#REF!</definedName>
    <definedName name="PP1.7" localSheetId="10">#REF!</definedName>
    <definedName name="PP1.7">#REF!</definedName>
    <definedName name="PP1.8" localSheetId="10">#REF!</definedName>
    <definedName name="PP1.8">#REF!</definedName>
    <definedName name="PP1.9" localSheetId="10">#REF!</definedName>
    <definedName name="PP1.9">#REF!</definedName>
    <definedName name="Ppedra" localSheetId="10">#REF!</definedName>
    <definedName name="Ppedra">#REF!</definedName>
    <definedName name="PRINC" localSheetId="10">#REF!</definedName>
    <definedName name="PRINC">#REF!</definedName>
    <definedName name="Print_Area_MI" localSheetId="10">#REF!</definedName>
    <definedName name="Print_Area_MI">#REF!</definedName>
    <definedName name="PRINT2" localSheetId="10">#REF!</definedName>
    <definedName name="PRINT2">#REF!</definedName>
    <definedName name="PrzO" localSheetId="10">#REF!</definedName>
    <definedName name="PrzO">#REF!</definedName>
    <definedName name="Pterra" localSheetId="10">#REF!</definedName>
    <definedName name="Pterra">#REF!</definedName>
    <definedName name="Q" localSheetId="10">#REF!</definedName>
    <definedName name="Q">#REF!</definedName>
    <definedName name="QEWQW" localSheetId="10">#REF!</definedName>
    <definedName name="QEWQW">#REF!</definedName>
    <definedName name="REAT_M3">[1]Gráfico!$AU$7:$AU$154</definedName>
    <definedName name="reaterro" localSheetId="10">#REF!</definedName>
    <definedName name="reaterro">#REF!</definedName>
    <definedName name="Reblençol" localSheetId="10">#REF!</definedName>
    <definedName name="Reblençol">#REF!</definedName>
    <definedName name="Recalque" localSheetId="10">#REF!</definedName>
    <definedName name="Recalque">#REF!</definedName>
    <definedName name="Recorder" localSheetId="10">#REF!</definedName>
    <definedName name="Recorder">#REF!</definedName>
    <definedName name="rio">{#N/A,#N/A,FALSE,"Cronograma";#N/A,#N/A,FALSE,"Cronogr. 2"}</definedName>
    <definedName name="s" localSheetId="10">#REF!</definedName>
    <definedName name="s">#REF!</definedName>
    <definedName name="SADASDASDVCCXVQFEW21153" localSheetId="10">#REF!</definedName>
    <definedName name="SADASDASDVCCXVQFEW21153">#REF!</definedName>
    <definedName name="sadf" localSheetId="10">#REF!</definedName>
    <definedName name="sadf">#REF!</definedName>
    <definedName name="sadsdf" localSheetId="10">#REF!</definedName>
    <definedName name="sadsdf">#REF!</definedName>
    <definedName name="SDAASD" localSheetId="10">#REF!</definedName>
    <definedName name="SDAASD">#REF!</definedName>
    <definedName name="sddddddddddd" localSheetId="10">#REF!</definedName>
    <definedName name="sddddddddddd">#REF!</definedName>
    <definedName name="SEMANAS">[1]Semanas!$A$9:$C$108</definedName>
    <definedName name="SENHAGT">"PM2CAIXA"</definedName>
    <definedName name="SERVCOMPL" localSheetId="10">#REF!</definedName>
    <definedName name="SERVCOMPL">#REF!</definedName>
    <definedName name="SERVPRE" localSheetId="10">#REF!</definedName>
    <definedName name="SERVPRE">#REF!</definedName>
    <definedName name="SINAPI_AC" localSheetId="10">#REF!</definedName>
    <definedName name="SINAPI_AC">#REF!</definedName>
    <definedName name="sobresc" localSheetId="10">#REF!</definedName>
    <definedName name="sobresc">#REF!</definedName>
    <definedName name="solver_rel2">2</definedName>
    <definedName name="ss">{#N/A,#N/A,FALSE,"Cronograma";#N/A,#N/A,FALSE,"Cronogr. 2"}</definedName>
    <definedName name="SumCrono" localSheetId="10">SUMIF(OFFSET(#REF!,1,0,#REF!),#REF!,OFFSET(#REF!,1,0,#REF!))</definedName>
    <definedName name="SumCrono">SUMIF(OFFSET(#REF!,1,0,#REF!),#REF!,OFFSET(#REF!,1,0,#REF!))</definedName>
    <definedName name="SUMMERY" localSheetId="10">#REF!</definedName>
    <definedName name="SUMMERY">#REF!</definedName>
    <definedName name="T" localSheetId="10">#REF!</definedName>
    <definedName name="T">#REF!</definedName>
    <definedName name="T.1" localSheetId="10">#REF!</definedName>
    <definedName name="T.1">#REF!</definedName>
    <definedName name="T.10" localSheetId="10">#REF!</definedName>
    <definedName name="T.10">#REF!</definedName>
    <definedName name="T.11" localSheetId="10">#REF!</definedName>
    <definedName name="T.11">#REF!</definedName>
    <definedName name="T.12" localSheetId="10">#REF!</definedName>
    <definedName name="T.12">#REF!</definedName>
    <definedName name="T.13" localSheetId="10">#REF!</definedName>
    <definedName name="T.13">#REF!</definedName>
    <definedName name="T.14" localSheetId="10">#REF!</definedName>
    <definedName name="T.14">#REF!</definedName>
    <definedName name="T.15" localSheetId="10">#REF!</definedName>
    <definedName name="T.15">#REF!</definedName>
    <definedName name="T.2" localSheetId="10">#REF!</definedName>
    <definedName name="T.2">#REF!</definedName>
    <definedName name="T.3" localSheetId="10">#REF!</definedName>
    <definedName name="T.3">#REF!</definedName>
    <definedName name="T.4" localSheetId="10">#REF!</definedName>
    <definedName name="T.4">#REF!</definedName>
    <definedName name="T.5" localSheetId="10">#REF!</definedName>
    <definedName name="T.5">#REF!</definedName>
    <definedName name="T.6" localSheetId="10">#REF!</definedName>
    <definedName name="T.6">#REF!</definedName>
    <definedName name="T.7" localSheetId="10">#REF!</definedName>
    <definedName name="T.7">#REF!</definedName>
    <definedName name="T.8" localSheetId="10">#REF!</definedName>
    <definedName name="T.8">#REF!</definedName>
    <definedName name="T.9" localSheetId="10">#REF!</definedName>
    <definedName name="T.9">#REF!</definedName>
    <definedName name="tabp" localSheetId="10">#REF!</definedName>
    <definedName name="tabp">#REF!</definedName>
    <definedName name="teste" localSheetId="10">#REF!</definedName>
    <definedName name="teste">#REF!</definedName>
    <definedName name="teste1" localSheetId="10">#REF!</definedName>
    <definedName name="teste1">#REF!</definedName>
    <definedName name="teste2" localSheetId="10">#REF!</definedName>
    <definedName name="teste2">#REF!</definedName>
    <definedName name="TESTE2A" localSheetId="10">#REF!</definedName>
    <definedName name="TESTE2A">#REF!</definedName>
    <definedName name="Teste2b" localSheetId="10">#REF!</definedName>
    <definedName name="Teste2b">#REF!</definedName>
    <definedName name="teste3" localSheetId="10">#REF!</definedName>
    <definedName name="teste3">#REF!</definedName>
    <definedName name="texto" localSheetId="10">#REF!</definedName>
    <definedName name="texto">#REF!</definedName>
    <definedName name="TITULO" localSheetId="10">#REF!</definedName>
    <definedName name="TITULO">#REF!</definedName>
    <definedName name="TÍTULO">[3]EQUIPAM.!$A$77</definedName>
    <definedName name="TOT.P" localSheetId="10">#REF!</definedName>
    <definedName name="TOT.P">#REF!</definedName>
    <definedName name="TOT1.P" localSheetId="10">#REF!</definedName>
    <definedName name="TOT1.P">#REF!</definedName>
    <definedName name="total1" localSheetId="10">#REF!</definedName>
    <definedName name="total1">#REF!</definedName>
    <definedName name="total2" localSheetId="10">#REF!</definedName>
    <definedName name="total2">#REF!</definedName>
    <definedName name="total3" localSheetId="10">#REF!</definedName>
    <definedName name="total3">#REF!</definedName>
    <definedName name="total4" localSheetId="10">#REF!</definedName>
    <definedName name="total4">#REF!</definedName>
    <definedName name="total5" localSheetId="10">#REF!</definedName>
    <definedName name="total5">#REF!</definedName>
    <definedName name="total6" localSheetId="10">#REF!</definedName>
    <definedName name="total6">#REF!</definedName>
    <definedName name="TT.1" localSheetId="10">#REF!</definedName>
    <definedName name="TT.1">#REF!</definedName>
    <definedName name="TT.10" localSheetId="10">#REF!</definedName>
    <definedName name="TT.10">#REF!</definedName>
    <definedName name="TT.11" localSheetId="10">#REF!</definedName>
    <definedName name="TT.11">#REF!</definedName>
    <definedName name="TT.12" localSheetId="10">#REF!</definedName>
    <definedName name="TT.12">#REF!</definedName>
    <definedName name="TT.13" localSheetId="10">#REF!</definedName>
    <definedName name="TT.13">#REF!</definedName>
    <definedName name="TT.14" localSheetId="10">#REF!</definedName>
    <definedName name="TT.14">#REF!</definedName>
    <definedName name="TT.15" localSheetId="10">#REF!</definedName>
    <definedName name="TT.15">#REF!</definedName>
    <definedName name="TT.2" localSheetId="10">#REF!</definedName>
    <definedName name="TT.2">#REF!</definedName>
    <definedName name="TT.3" localSheetId="10">#REF!</definedName>
    <definedName name="TT.3">#REF!</definedName>
    <definedName name="TT.4" localSheetId="10">#REF!</definedName>
    <definedName name="TT.4">#REF!</definedName>
    <definedName name="TT.5" localSheetId="10">#REF!</definedName>
    <definedName name="TT.5">#REF!</definedName>
    <definedName name="TT.6" localSheetId="10">#REF!</definedName>
    <definedName name="TT.6">#REF!</definedName>
    <definedName name="TT.7" localSheetId="10">#REF!</definedName>
    <definedName name="TT.7">#REF!</definedName>
    <definedName name="TT.8" localSheetId="10">#REF!</definedName>
    <definedName name="TT.8">#REF!</definedName>
    <definedName name="TT.9" localSheetId="10">#REF!</definedName>
    <definedName name="TT.9">#REF!</definedName>
    <definedName name="Tuboconcr" localSheetId="10">'[9]caracteristicas 1'!#REF!</definedName>
    <definedName name="Tuboconcr">'[9]caracteristicas 1'!#REF!</definedName>
    <definedName name="Tuboff" localSheetId="10">'[9]caracteristicas 1'!#REF!</definedName>
    <definedName name="Tuboff">'[9]caracteristicas 1'!#REF!</definedName>
    <definedName name="Tubopvc" localSheetId="10">'[9]caracteristicas 1'!#REF!</definedName>
    <definedName name="Tubopvc">'[9]caracteristicas 1'!#REF!</definedName>
    <definedName name="u" localSheetId="10">#REF!</definedName>
    <definedName name="u">#REF!</definedName>
    <definedName name="URBAN" localSheetId="10">#REF!</definedName>
    <definedName name="URBAN">#REF!</definedName>
    <definedName name="v" localSheetId="10">#REF!</definedName>
    <definedName name="v">#REF!</definedName>
    <definedName name="VAOS">[1]Gráfico!$D$7:$D$154</definedName>
    <definedName name="vhvb" localSheetId="10">#REF!</definedName>
    <definedName name="vhvb">#REF!</definedName>
    <definedName name="vvvvvvvvvvvvvv" localSheetId="10">#REF!</definedName>
    <definedName name="vvvvvvvvvvvvvv">#REF!</definedName>
    <definedName name="VXCVASDA" localSheetId="10">#REF!</definedName>
    <definedName name="VXCVASDA">#REF!</definedName>
    <definedName name="W" localSheetId="10">#REF!</definedName>
    <definedName name="W">#REF!</definedName>
    <definedName name="we" localSheetId="10">#REF!</definedName>
    <definedName name="we">#REF!</definedName>
    <definedName name="wq" localSheetId="10">#REF!</definedName>
    <definedName name="wq">#REF!</definedName>
    <definedName name="wrn.Cronograma.">{#N/A,#N/A,FALSE,"Cronograma";#N/A,#N/A,FALSE,"Cronogr. 2"}</definedName>
    <definedName name="wrn.GERAL.">{#N/A,#N/A,FALSE,"ET-CAPA";#N/A,#N/A,FALSE,"ET-PAG1";#N/A,#N/A,FALSE,"ET-PAG2";#N/A,#N/A,FALSE,"ET-PAG3";#N/A,#N/A,FALSE,"ET-PAG4";#N/A,#N/A,FALSE,"ET-PAG5"}</definedName>
    <definedName name="wrn.PENDENCIAS.">{#N/A,#N/A,FALSE,"GERAL";#N/A,#N/A,FALSE,"012-96";#N/A,#N/A,FALSE,"018-96";#N/A,#N/A,FALSE,"027-96";#N/A,#N/A,FALSE,"059-96";#N/A,#N/A,FALSE,"076-96";#N/A,#N/A,FALSE,"019-97";#N/A,#N/A,FALSE,"021-97";#N/A,#N/A,FALSE,"022-97";#N/A,#N/A,FALSE,"028-97"}</definedName>
    <definedName name="ww">'[4]PREDIO 3BL'!$B$8:$D$679</definedName>
    <definedName name="WWWE" localSheetId="10">'[9]caracteristicas 1'!#REF!</definedName>
    <definedName name="WWWE">'[9]caracteristicas 1'!#REF!</definedName>
    <definedName name="X" localSheetId="10">#REF!</definedName>
    <definedName name="X">#REF!</definedName>
    <definedName name="xixi" localSheetId="10">#REF!</definedName>
    <definedName name="xixi">#REF!</definedName>
    <definedName name="y" localSheetId="10">#REF!</definedName>
    <definedName name="y">#REF!</definedName>
    <definedName name="Z" localSheetId="10">#REF!</definedName>
    <definedName name="Z">#REF!</definedName>
    <definedName name="ZONASUL" localSheetId="10">#REF!</definedName>
    <definedName name="ZONASUL">#REF!</definedName>
  </definedNames>
  <calcPr calcId="191029"/>
  <extLst>
    <ext uri="GoogleSheetsCustomDataVersion2">
      <go:sheetsCustomData xmlns:go="http://customooxmlschemas.google.com/" r:id="rId29" roundtripDataChecksum="iL3QKCYcykawjMn7vBtxHcSmn3Zr4SNyj0j03mYiEfE="/>
    </ext>
  </extLst>
</workbook>
</file>

<file path=xl/calcChain.xml><?xml version="1.0" encoding="utf-8"?>
<calcChain xmlns="http://schemas.openxmlformats.org/spreadsheetml/2006/main">
  <c r="AC52" i="15" l="1"/>
  <c r="AD51" i="15"/>
  <c r="B49" i="15"/>
  <c r="AD48" i="15"/>
  <c r="AE48" i="15" s="1"/>
  <c r="AD47" i="15"/>
  <c r="B47" i="15"/>
  <c r="AE46" i="15"/>
  <c r="AD46" i="15"/>
  <c r="AD45" i="15"/>
  <c r="B45" i="15"/>
  <c r="AD44" i="15"/>
  <c r="AE44" i="15" s="1"/>
  <c r="AD43" i="15"/>
  <c r="B43" i="15"/>
  <c r="AD42" i="15"/>
  <c r="AE42" i="15" s="1"/>
  <c r="AD41" i="15"/>
  <c r="U41" i="15"/>
  <c r="T41" i="15"/>
  <c r="B41" i="15"/>
  <c r="AE40" i="15"/>
  <c r="AD40" i="15"/>
  <c r="AD39" i="15"/>
  <c r="B39" i="15"/>
  <c r="AE38" i="15"/>
  <c r="AD38" i="15"/>
  <c r="AD37" i="15"/>
  <c r="U37" i="15"/>
  <c r="T37" i="15"/>
  <c r="B37" i="15"/>
  <c r="AD36" i="15"/>
  <c r="AE36" i="15" s="1"/>
  <c r="AD35" i="15"/>
  <c r="B35" i="15"/>
  <c r="AE34" i="15"/>
  <c r="AD34" i="15"/>
  <c r="B33" i="15"/>
  <c r="U31" i="15"/>
  <c r="T31" i="15"/>
  <c r="B31" i="15"/>
  <c r="B29" i="15"/>
  <c r="U27" i="15"/>
  <c r="T27" i="15"/>
  <c r="B27" i="15"/>
  <c r="B25" i="15"/>
  <c r="U23" i="15"/>
  <c r="T23" i="15"/>
  <c r="B23" i="15"/>
  <c r="U21" i="15"/>
  <c r="T21" i="15"/>
  <c r="B21" i="15"/>
  <c r="U19" i="15"/>
  <c r="T19" i="15"/>
  <c r="B19" i="15"/>
  <c r="U17" i="15"/>
  <c r="T17" i="15"/>
  <c r="B17" i="15"/>
  <c r="U15" i="15"/>
  <c r="T15" i="15"/>
  <c r="B15" i="15"/>
  <c r="U13" i="15"/>
  <c r="T13" i="15"/>
  <c r="B13" i="15"/>
  <c r="U11" i="15"/>
  <c r="T11" i="15"/>
  <c r="B11" i="15"/>
  <c r="B9" i="15"/>
  <c r="U7" i="15"/>
  <c r="AB7" i="15" s="1"/>
  <c r="T7" i="15"/>
  <c r="B7" i="15"/>
  <c r="U5" i="15"/>
  <c r="T5" i="15"/>
  <c r="B5" i="15"/>
  <c r="Y52" i="14"/>
  <c r="Z51" i="14"/>
  <c r="B49" i="14"/>
  <c r="AA48" i="14"/>
  <c r="Z48" i="14"/>
  <c r="Z47" i="14"/>
  <c r="B47" i="14"/>
  <c r="Z46" i="14"/>
  <c r="AA46" i="14" s="1"/>
  <c r="Z45" i="14"/>
  <c r="B45" i="14"/>
  <c r="Z44" i="14"/>
  <c r="AA44" i="14" s="1"/>
  <c r="Z43" i="14"/>
  <c r="B43" i="14"/>
  <c r="Z42" i="14"/>
  <c r="AA42" i="14" s="1"/>
  <c r="Z41" i="14"/>
  <c r="B41" i="14"/>
  <c r="AA40" i="14"/>
  <c r="Z40" i="14"/>
  <c r="Z39" i="14"/>
  <c r="B39" i="14"/>
  <c r="AA38" i="14"/>
  <c r="Z38" i="14"/>
  <c r="Z37" i="14"/>
  <c r="B37" i="14"/>
  <c r="Z36" i="14"/>
  <c r="AA36" i="14" s="1"/>
  <c r="Z35" i="14"/>
  <c r="B35" i="14"/>
  <c r="AA34" i="14"/>
  <c r="Z34" i="14"/>
  <c r="B33" i="14"/>
  <c r="B31" i="14"/>
  <c r="B29" i="14"/>
  <c r="B27" i="14"/>
  <c r="B25" i="14"/>
  <c r="B23" i="14"/>
  <c r="B21" i="14"/>
  <c r="B19" i="14"/>
  <c r="B17" i="14"/>
  <c r="B15" i="14"/>
  <c r="B13" i="14"/>
  <c r="B11" i="14"/>
  <c r="B9" i="14"/>
  <c r="X7" i="14"/>
  <c r="B7" i="14"/>
  <c r="X5" i="14"/>
  <c r="B5" i="14"/>
  <c r="Y52" i="13"/>
  <c r="Z51" i="13"/>
  <c r="B49" i="13"/>
  <c r="AA48" i="13"/>
  <c r="Z48" i="13"/>
  <c r="Z47" i="13"/>
  <c r="B47" i="13"/>
  <c r="Z46" i="13"/>
  <c r="AA46" i="13" s="1"/>
  <c r="Z45" i="13"/>
  <c r="B45" i="13"/>
  <c r="Z44" i="13"/>
  <c r="AA44" i="13" s="1"/>
  <c r="Z43" i="13"/>
  <c r="B43" i="13"/>
  <c r="Z42" i="13"/>
  <c r="AA42" i="13" s="1"/>
  <c r="Z41" i="13"/>
  <c r="B41" i="13"/>
  <c r="Z40" i="13"/>
  <c r="AA40" i="13" s="1"/>
  <c r="Z39" i="13"/>
  <c r="B39" i="13"/>
  <c r="AA38" i="13"/>
  <c r="Z38" i="13"/>
  <c r="Z37" i="13"/>
  <c r="B37" i="13"/>
  <c r="Z36" i="13"/>
  <c r="AA36" i="13" s="1"/>
  <c r="Z35" i="13"/>
  <c r="B35" i="13"/>
  <c r="Z34" i="13"/>
  <c r="AA34" i="13" s="1"/>
  <c r="B33" i="13"/>
  <c r="B31" i="13"/>
  <c r="B29" i="13"/>
  <c r="B27" i="13"/>
  <c r="B25" i="13"/>
  <c r="B23" i="13"/>
  <c r="B21" i="13"/>
  <c r="B19" i="13"/>
  <c r="B17" i="13"/>
  <c r="B15" i="13"/>
  <c r="B13" i="13"/>
  <c r="B11" i="13"/>
  <c r="B9" i="13"/>
  <c r="X7" i="13"/>
  <c r="B7" i="13"/>
  <c r="X5" i="13"/>
  <c r="B5" i="13"/>
  <c r="V52" i="12"/>
  <c r="W51" i="12"/>
  <c r="B49" i="12"/>
  <c r="W48" i="12"/>
  <c r="X48" i="12" s="1"/>
  <c r="W47" i="12"/>
  <c r="B47" i="12"/>
  <c r="W46" i="12"/>
  <c r="X46" i="12" s="1"/>
  <c r="W45" i="12"/>
  <c r="B45" i="12"/>
  <c r="W44" i="12"/>
  <c r="X44" i="12" s="1"/>
  <c r="W43" i="12"/>
  <c r="B43" i="12"/>
  <c r="W42" i="12"/>
  <c r="X42" i="12" s="1"/>
  <c r="W41" i="12"/>
  <c r="B41" i="12"/>
  <c r="W40" i="12"/>
  <c r="X40" i="12" s="1"/>
  <c r="W39" i="12"/>
  <c r="B39" i="12"/>
  <c r="X38" i="12"/>
  <c r="W38" i="12"/>
  <c r="W37" i="12"/>
  <c r="B37" i="12"/>
  <c r="W36" i="12"/>
  <c r="X36" i="12" s="1"/>
  <c r="W35" i="12"/>
  <c r="B35" i="12"/>
  <c r="X34" i="12"/>
  <c r="W34" i="12"/>
  <c r="B33" i="12"/>
  <c r="B31" i="12"/>
  <c r="B29" i="12"/>
  <c r="B27" i="12"/>
  <c r="B25" i="12"/>
  <c r="B23" i="12"/>
  <c r="B21" i="12"/>
  <c r="B19" i="12"/>
  <c r="B17" i="12"/>
  <c r="B15" i="12"/>
  <c r="U13" i="12"/>
  <c r="S13" i="12"/>
  <c r="B13" i="12"/>
  <c r="B11" i="12"/>
  <c r="B9" i="12"/>
  <c r="U7" i="12"/>
  <c r="B7" i="12"/>
  <c r="U5" i="12"/>
  <c r="B5" i="12"/>
  <c r="V52" i="11"/>
  <c r="W51" i="11"/>
  <c r="B49" i="11"/>
  <c r="X48" i="11"/>
  <c r="W48" i="11"/>
  <c r="W47" i="11"/>
  <c r="B47" i="11"/>
  <c r="W46" i="11"/>
  <c r="X46" i="11" s="1"/>
  <c r="W45" i="11"/>
  <c r="B45" i="11"/>
  <c r="W44" i="11"/>
  <c r="X44" i="11" s="1"/>
  <c r="W43" i="11"/>
  <c r="B43" i="11"/>
  <c r="X42" i="11"/>
  <c r="W42" i="11"/>
  <c r="W41" i="11"/>
  <c r="B41" i="11"/>
  <c r="W40" i="11"/>
  <c r="X40" i="11" s="1"/>
  <c r="W39" i="11"/>
  <c r="B39" i="11"/>
  <c r="X38" i="11"/>
  <c r="W38" i="11"/>
  <c r="W37" i="11"/>
  <c r="B37" i="11"/>
  <c r="W36" i="11"/>
  <c r="X36" i="11" s="1"/>
  <c r="W35" i="11"/>
  <c r="B35" i="11"/>
  <c r="W34" i="11"/>
  <c r="X34" i="11" s="1"/>
  <c r="B33" i="11"/>
  <c r="B31" i="11"/>
  <c r="B29" i="11"/>
  <c r="B27" i="11"/>
  <c r="B25" i="11"/>
  <c r="B23" i="11"/>
  <c r="B21" i="11"/>
  <c r="B19" i="11"/>
  <c r="B17" i="11"/>
  <c r="S15" i="11"/>
  <c r="B15" i="11"/>
  <c r="B13" i="11"/>
  <c r="B11" i="11"/>
  <c r="B9" i="11"/>
  <c r="U7" i="11"/>
  <c r="B7" i="11"/>
  <c r="U5" i="11"/>
  <c r="B5" i="11"/>
  <c r="V52" i="10"/>
  <c r="W51" i="10"/>
  <c r="B49" i="10"/>
  <c r="W48" i="10"/>
  <c r="X48" i="10" s="1"/>
  <c r="W47" i="10"/>
  <c r="B47" i="10"/>
  <c r="X46" i="10"/>
  <c r="W46" i="10"/>
  <c r="W45" i="10"/>
  <c r="B45" i="10"/>
  <c r="W44" i="10"/>
  <c r="X44" i="10" s="1"/>
  <c r="W43" i="10"/>
  <c r="B43" i="10"/>
  <c r="X42" i="10"/>
  <c r="W42" i="10"/>
  <c r="W41" i="10"/>
  <c r="B41" i="10"/>
  <c r="W40" i="10"/>
  <c r="X40" i="10" s="1"/>
  <c r="W39" i="10"/>
  <c r="B39" i="10"/>
  <c r="W38" i="10"/>
  <c r="W37" i="10"/>
  <c r="B37" i="10"/>
  <c r="W36" i="10"/>
  <c r="X36" i="10" s="1"/>
  <c r="W35" i="10"/>
  <c r="B35" i="10"/>
  <c r="W34" i="10"/>
  <c r="B33" i="10"/>
  <c r="B31" i="10"/>
  <c r="B29" i="10"/>
  <c r="B27" i="10"/>
  <c r="B25" i="10"/>
  <c r="B23" i="10"/>
  <c r="B21" i="10"/>
  <c r="B19" i="10"/>
  <c r="B17" i="10"/>
  <c r="B15" i="10"/>
  <c r="B13" i="10"/>
  <c r="B11" i="10"/>
  <c r="B9" i="10"/>
  <c r="U7" i="10"/>
  <c r="B7" i="10"/>
  <c r="U5" i="10"/>
  <c r="B5" i="10"/>
  <c r="F32" i="9"/>
  <c r="F30" i="9"/>
  <c r="F28" i="9"/>
  <c r="F27" i="9"/>
  <c r="F25" i="9"/>
  <c r="F21" i="9"/>
  <c r="C21" i="9"/>
  <c r="F19" i="9"/>
  <c r="C19" i="9"/>
  <c r="F23" i="9" s="1"/>
  <c r="F17" i="9"/>
  <c r="C17" i="9"/>
  <c r="M14" i="9"/>
  <c r="M13" i="9"/>
  <c r="M12" i="9"/>
  <c r="M11" i="9"/>
  <c r="M10" i="9"/>
  <c r="M9" i="9"/>
  <c r="N4" i="9"/>
  <c r="B3" i="9"/>
  <c r="B2" i="9"/>
  <c r="I577" i="8"/>
  <c r="H577" i="8"/>
  <c r="G577" i="8"/>
  <c r="H576" i="8"/>
  <c r="I576" i="8" s="1"/>
  <c r="G576" i="8"/>
  <c r="H575" i="8"/>
  <c r="I575" i="8" s="1"/>
  <c r="G575" i="8"/>
  <c r="H574" i="8"/>
  <c r="I574" i="8" s="1"/>
  <c r="G574" i="8"/>
  <c r="H573" i="8"/>
  <c r="I573" i="8" s="1"/>
  <c r="G573" i="8"/>
  <c r="H572" i="8"/>
  <c r="I572" i="8" s="1"/>
  <c r="G572" i="8"/>
  <c r="I571" i="8"/>
  <c r="H571" i="8"/>
  <c r="G571" i="8"/>
  <c r="I570" i="8"/>
  <c r="H570" i="8"/>
  <c r="G570" i="8"/>
  <c r="H569" i="8"/>
  <c r="I569" i="8" s="1"/>
  <c r="G569" i="8"/>
  <c r="H568" i="8"/>
  <c r="I568" i="8" s="1"/>
  <c r="G568" i="8"/>
  <c r="H567" i="8"/>
  <c r="I567" i="8" s="1"/>
  <c r="G567" i="8"/>
  <c r="H566" i="8"/>
  <c r="I566" i="8" s="1"/>
  <c r="G566" i="8"/>
  <c r="H565" i="8"/>
  <c r="I565" i="8" s="1"/>
  <c r="G565" i="8"/>
  <c r="H564" i="8"/>
  <c r="I564" i="8" s="1"/>
  <c r="G564" i="8"/>
  <c r="I563" i="8"/>
  <c r="H563" i="8"/>
  <c r="G563" i="8"/>
  <c r="I562" i="8"/>
  <c r="H562" i="8"/>
  <c r="G562" i="8"/>
  <c r="H561" i="8"/>
  <c r="I561" i="8" s="1"/>
  <c r="G561" i="8"/>
  <c r="H560" i="8"/>
  <c r="I560" i="8" s="1"/>
  <c r="G560" i="8"/>
  <c r="H558" i="8"/>
  <c r="I558" i="8" s="1"/>
  <c r="G558" i="8"/>
  <c r="I557" i="8"/>
  <c r="H557" i="8"/>
  <c r="G557" i="8"/>
  <c r="I556" i="8"/>
  <c r="H556" i="8"/>
  <c r="G556" i="8"/>
  <c r="H555" i="8"/>
  <c r="I555" i="8" s="1"/>
  <c r="G555" i="8"/>
  <c r="H554" i="8"/>
  <c r="I554" i="8" s="1"/>
  <c r="G554" i="8"/>
  <c r="H553" i="8"/>
  <c r="I553" i="8" s="1"/>
  <c r="G553" i="8"/>
  <c r="I551" i="8"/>
  <c r="H551" i="8"/>
  <c r="G551" i="8"/>
  <c r="I550" i="8"/>
  <c r="H550" i="8"/>
  <c r="G550" i="8"/>
  <c r="H549" i="8"/>
  <c r="I549" i="8" s="1"/>
  <c r="G549" i="8"/>
  <c r="H548" i="8"/>
  <c r="I548" i="8" s="1"/>
  <c r="G548" i="8"/>
  <c r="H547" i="8"/>
  <c r="I547" i="8" s="1"/>
  <c r="G547" i="8"/>
  <c r="H546" i="8"/>
  <c r="I546" i="8" s="1"/>
  <c r="G546" i="8"/>
  <c r="H545" i="8"/>
  <c r="I545" i="8" s="1"/>
  <c r="G545" i="8"/>
  <c r="H544" i="8"/>
  <c r="I544" i="8" s="1"/>
  <c r="G544" i="8"/>
  <c r="I543" i="8"/>
  <c r="H543" i="8"/>
  <c r="G543" i="8"/>
  <c r="I542" i="8"/>
  <c r="H542" i="8"/>
  <c r="G542" i="8"/>
  <c r="H541" i="8"/>
  <c r="I541" i="8" s="1"/>
  <c r="G541" i="8"/>
  <c r="H540" i="8"/>
  <c r="I540" i="8" s="1"/>
  <c r="G540" i="8"/>
  <c r="H539" i="8"/>
  <c r="I539" i="8" s="1"/>
  <c r="I538" i="8" s="1"/>
  <c r="G539" i="8"/>
  <c r="I537" i="8"/>
  <c r="H537" i="8"/>
  <c r="G537" i="8"/>
  <c r="I536" i="8"/>
  <c r="H536" i="8"/>
  <c r="G536" i="8"/>
  <c r="H535" i="8"/>
  <c r="G535" i="8"/>
  <c r="H534" i="8"/>
  <c r="G534" i="8"/>
  <c r="H533" i="8"/>
  <c r="G533" i="8"/>
  <c r="H532" i="8"/>
  <c r="G532" i="8"/>
  <c r="H531" i="8"/>
  <c r="I531" i="8" s="1"/>
  <c r="G531" i="8"/>
  <c r="H530" i="8"/>
  <c r="I530" i="8" s="1"/>
  <c r="G530" i="8"/>
  <c r="H529" i="8"/>
  <c r="I529" i="8" s="1"/>
  <c r="G529" i="8"/>
  <c r="I527" i="8"/>
  <c r="H527" i="8"/>
  <c r="G527" i="8"/>
  <c r="I526" i="8"/>
  <c r="H526" i="8"/>
  <c r="G526" i="8"/>
  <c r="H525" i="8"/>
  <c r="I525" i="8" s="1"/>
  <c r="G525" i="8"/>
  <c r="H524" i="8"/>
  <c r="I524" i="8" s="1"/>
  <c r="G524" i="8"/>
  <c r="H523" i="8"/>
  <c r="I523" i="8" s="1"/>
  <c r="G523" i="8"/>
  <c r="H522" i="8"/>
  <c r="I522" i="8" s="1"/>
  <c r="G522" i="8"/>
  <c r="I520" i="8"/>
  <c r="H520" i="8"/>
  <c r="G520" i="8"/>
  <c r="H519" i="8"/>
  <c r="I519" i="8" s="1"/>
  <c r="G519" i="8"/>
  <c r="H518" i="8"/>
  <c r="I518" i="8" s="1"/>
  <c r="G518" i="8"/>
  <c r="H517" i="8"/>
  <c r="I517" i="8" s="1"/>
  <c r="G517" i="8"/>
  <c r="H516" i="8"/>
  <c r="I516" i="8" s="1"/>
  <c r="G516" i="8"/>
  <c r="H515" i="8"/>
  <c r="I515" i="8" s="1"/>
  <c r="G515" i="8"/>
  <c r="I514" i="8"/>
  <c r="H514" i="8"/>
  <c r="G514" i="8"/>
  <c r="I513" i="8"/>
  <c r="H513" i="8"/>
  <c r="G513" i="8"/>
  <c r="I512" i="8"/>
  <c r="H512" i="8"/>
  <c r="G512" i="8"/>
  <c r="H511" i="8"/>
  <c r="I511" i="8" s="1"/>
  <c r="G511" i="8"/>
  <c r="H510" i="8"/>
  <c r="I510" i="8" s="1"/>
  <c r="G510" i="8"/>
  <c r="H509" i="8"/>
  <c r="I509" i="8" s="1"/>
  <c r="G509" i="8"/>
  <c r="H508" i="8"/>
  <c r="I508" i="8" s="1"/>
  <c r="G508" i="8"/>
  <c r="H507" i="8"/>
  <c r="I507" i="8" s="1"/>
  <c r="G507" i="8"/>
  <c r="I506" i="8"/>
  <c r="H506" i="8"/>
  <c r="G506" i="8"/>
  <c r="I505" i="8"/>
  <c r="H505" i="8"/>
  <c r="G505" i="8"/>
  <c r="I504" i="8"/>
  <c r="H504" i="8"/>
  <c r="G504" i="8"/>
  <c r="H503" i="8"/>
  <c r="I503" i="8" s="1"/>
  <c r="G503" i="8"/>
  <c r="H502" i="8"/>
  <c r="I502" i="8" s="1"/>
  <c r="G502" i="8"/>
  <c r="H501" i="8"/>
  <c r="I501" i="8" s="1"/>
  <c r="G501" i="8"/>
  <c r="H500" i="8"/>
  <c r="I500" i="8" s="1"/>
  <c r="G500" i="8"/>
  <c r="H499" i="8"/>
  <c r="I499" i="8" s="1"/>
  <c r="G499" i="8"/>
  <c r="I498" i="8"/>
  <c r="H498" i="8"/>
  <c r="G498" i="8"/>
  <c r="I497" i="8"/>
  <c r="H497" i="8"/>
  <c r="G497" i="8"/>
  <c r="I496" i="8"/>
  <c r="H496" i="8"/>
  <c r="G496" i="8"/>
  <c r="H495" i="8"/>
  <c r="I495" i="8" s="1"/>
  <c r="G495" i="8"/>
  <c r="H494" i="8"/>
  <c r="I494" i="8" s="1"/>
  <c r="G494" i="8"/>
  <c r="H493" i="8"/>
  <c r="I493" i="8" s="1"/>
  <c r="G493" i="8"/>
  <c r="H492" i="8"/>
  <c r="I492" i="8" s="1"/>
  <c r="G492" i="8"/>
  <c r="H491" i="8"/>
  <c r="I491" i="8" s="1"/>
  <c r="G491" i="8"/>
  <c r="I490" i="8"/>
  <c r="H490" i="8"/>
  <c r="G490" i="8"/>
  <c r="I489" i="8"/>
  <c r="H489" i="8"/>
  <c r="G489" i="8"/>
  <c r="I488" i="8"/>
  <c r="H488" i="8"/>
  <c r="G488" i="8"/>
  <c r="H487" i="8"/>
  <c r="I487" i="8" s="1"/>
  <c r="G487" i="8"/>
  <c r="H486" i="8"/>
  <c r="I486" i="8" s="1"/>
  <c r="G486" i="8"/>
  <c r="H485" i="8"/>
  <c r="I485" i="8" s="1"/>
  <c r="G485" i="8"/>
  <c r="I483" i="8"/>
  <c r="H483" i="8"/>
  <c r="G483" i="8"/>
  <c r="I482" i="8"/>
  <c r="H482" i="8"/>
  <c r="G482" i="8"/>
  <c r="H481" i="8"/>
  <c r="I481" i="8" s="1"/>
  <c r="G481" i="8"/>
  <c r="H480" i="8"/>
  <c r="I480" i="8" s="1"/>
  <c r="G480" i="8"/>
  <c r="H479" i="8"/>
  <c r="I479" i="8" s="1"/>
  <c r="G479" i="8"/>
  <c r="H478" i="8"/>
  <c r="I478" i="8" s="1"/>
  <c r="G478" i="8"/>
  <c r="H477" i="8"/>
  <c r="I477" i="8" s="1"/>
  <c r="G477" i="8"/>
  <c r="I476" i="8"/>
  <c r="H476" i="8"/>
  <c r="G476" i="8"/>
  <c r="I475" i="8"/>
  <c r="H475" i="8"/>
  <c r="G475" i="8"/>
  <c r="I474" i="8"/>
  <c r="H474" i="8"/>
  <c r="G474" i="8"/>
  <c r="H473" i="8"/>
  <c r="I473" i="8" s="1"/>
  <c r="G473" i="8"/>
  <c r="H472" i="8"/>
  <c r="I472" i="8" s="1"/>
  <c r="G472" i="8"/>
  <c r="H471" i="8"/>
  <c r="I471" i="8" s="1"/>
  <c r="G471" i="8"/>
  <c r="H470" i="8"/>
  <c r="I470" i="8" s="1"/>
  <c r="I469" i="8" s="1"/>
  <c r="G470" i="8"/>
  <c r="I468" i="8"/>
  <c r="H468" i="8"/>
  <c r="G468" i="8"/>
  <c r="H467" i="8"/>
  <c r="I467" i="8" s="1"/>
  <c r="G467" i="8"/>
  <c r="H466" i="8"/>
  <c r="I466" i="8" s="1"/>
  <c r="G466" i="8"/>
  <c r="H465" i="8"/>
  <c r="I465" i="8" s="1"/>
  <c r="G465" i="8"/>
  <c r="H464" i="8"/>
  <c r="I464" i="8" s="1"/>
  <c r="G464" i="8"/>
  <c r="H463" i="8"/>
  <c r="I463" i="8" s="1"/>
  <c r="G463" i="8"/>
  <c r="I462" i="8"/>
  <c r="H462" i="8"/>
  <c r="G462" i="8"/>
  <c r="I461" i="8"/>
  <c r="H461" i="8"/>
  <c r="G461" i="8"/>
  <c r="I460" i="8"/>
  <c r="H460" i="8"/>
  <c r="G460" i="8"/>
  <c r="H459" i="8"/>
  <c r="I459" i="8" s="1"/>
  <c r="G459" i="8"/>
  <c r="H458" i="8"/>
  <c r="I458" i="8" s="1"/>
  <c r="G458" i="8"/>
  <c r="H457" i="8"/>
  <c r="I457" i="8" s="1"/>
  <c r="G457" i="8"/>
  <c r="I455" i="8"/>
  <c r="H455" i="8"/>
  <c r="G455" i="8"/>
  <c r="I454" i="8"/>
  <c r="H454" i="8"/>
  <c r="G454" i="8"/>
  <c r="H453" i="8"/>
  <c r="I453" i="8" s="1"/>
  <c r="G453" i="8"/>
  <c r="H452" i="8"/>
  <c r="I452" i="8" s="1"/>
  <c r="G452" i="8"/>
  <c r="H449" i="8"/>
  <c r="I449" i="8" s="1"/>
  <c r="G449" i="8"/>
  <c r="H448" i="8"/>
  <c r="I448" i="8" s="1"/>
  <c r="G448" i="8"/>
  <c r="H447" i="8"/>
  <c r="I447" i="8" s="1"/>
  <c r="G447" i="8"/>
  <c r="H446" i="8"/>
  <c r="I446" i="8" s="1"/>
  <c r="G446" i="8"/>
  <c r="H445" i="8"/>
  <c r="I445" i="8" s="1"/>
  <c r="I444" i="8" s="1"/>
  <c r="G445" i="8"/>
  <c r="H443" i="8"/>
  <c r="I443" i="8" s="1"/>
  <c r="G443" i="8"/>
  <c r="H442" i="8"/>
  <c r="I442" i="8" s="1"/>
  <c r="G442" i="8"/>
  <c r="H441" i="8"/>
  <c r="I441" i="8" s="1"/>
  <c r="G441" i="8"/>
  <c r="H440" i="8"/>
  <c r="I440" i="8" s="1"/>
  <c r="G440" i="8"/>
  <c r="H439" i="8"/>
  <c r="I439" i="8" s="1"/>
  <c r="G439" i="8"/>
  <c r="I438" i="8"/>
  <c r="H438" i="8"/>
  <c r="G438" i="8"/>
  <c r="I437" i="8"/>
  <c r="H437" i="8"/>
  <c r="G437" i="8"/>
  <c r="I436" i="8"/>
  <c r="H436" i="8"/>
  <c r="G436" i="8"/>
  <c r="H435" i="8"/>
  <c r="I435" i="8" s="1"/>
  <c r="G435" i="8"/>
  <c r="H434" i="8"/>
  <c r="I434" i="8" s="1"/>
  <c r="G434" i="8"/>
  <c r="H433" i="8"/>
  <c r="I433" i="8" s="1"/>
  <c r="G433" i="8"/>
  <c r="H432" i="8"/>
  <c r="I432" i="8" s="1"/>
  <c r="G432" i="8"/>
  <c r="I430" i="8"/>
  <c r="H430" i="8"/>
  <c r="G430" i="8"/>
  <c r="H429" i="8"/>
  <c r="I429" i="8" s="1"/>
  <c r="G429" i="8"/>
  <c r="H428" i="8"/>
  <c r="I428" i="8" s="1"/>
  <c r="G428" i="8"/>
  <c r="H427" i="8"/>
  <c r="I427" i="8" s="1"/>
  <c r="G427" i="8"/>
  <c r="H426" i="8"/>
  <c r="I426" i="8" s="1"/>
  <c r="G426" i="8"/>
  <c r="H425" i="8"/>
  <c r="I425" i="8" s="1"/>
  <c r="G425" i="8"/>
  <c r="I424" i="8"/>
  <c r="H424" i="8"/>
  <c r="G424" i="8"/>
  <c r="I423" i="8"/>
  <c r="H423" i="8"/>
  <c r="G423" i="8"/>
  <c r="I422" i="8"/>
  <c r="H422" i="8"/>
  <c r="G422" i="8"/>
  <c r="H421" i="8"/>
  <c r="I421" i="8" s="1"/>
  <c r="G421" i="8"/>
  <c r="H420" i="8"/>
  <c r="I420" i="8" s="1"/>
  <c r="G420" i="8"/>
  <c r="H419" i="8"/>
  <c r="I419" i="8" s="1"/>
  <c r="G419" i="8"/>
  <c r="H418" i="8"/>
  <c r="I418" i="8" s="1"/>
  <c r="G418" i="8"/>
  <c r="H417" i="8"/>
  <c r="I417" i="8" s="1"/>
  <c r="G417" i="8"/>
  <c r="I416" i="8"/>
  <c r="H416" i="8"/>
  <c r="G416" i="8"/>
  <c r="I415" i="8"/>
  <c r="H415" i="8"/>
  <c r="G415" i="8"/>
  <c r="I414" i="8"/>
  <c r="H414" i="8"/>
  <c r="G414" i="8"/>
  <c r="H413" i="8"/>
  <c r="I413" i="8" s="1"/>
  <c r="G413" i="8"/>
  <c r="H412" i="8"/>
  <c r="I412" i="8" s="1"/>
  <c r="G412" i="8"/>
  <c r="H411" i="8"/>
  <c r="I411" i="8" s="1"/>
  <c r="G411" i="8"/>
  <c r="H410" i="8"/>
  <c r="I410" i="8" s="1"/>
  <c r="G410" i="8"/>
  <c r="H409" i="8"/>
  <c r="I409" i="8" s="1"/>
  <c r="G409" i="8"/>
  <c r="I408" i="8"/>
  <c r="H408" i="8"/>
  <c r="G408" i="8"/>
  <c r="I407" i="8"/>
  <c r="H407" i="8"/>
  <c r="G407" i="8"/>
  <c r="I406" i="8"/>
  <c r="H406" i="8"/>
  <c r="G406" i="8"/>
  <c r="H405" i="8"/>
  <c r="I405" i="8" s="1"/>
  <c r="G405" i="8"/>
  <c r="H404" i="8"/>
  <c r="I404" i="8" s="1"/>
  <c r="G404" i="8"/>
  <c r="H403" i="8"/>
  <c r="I403" i="8" s="1"/>
  <c r="G403" i="8"/>
  <c r="H402" i="8"/>
  <c r="I402" i="8" s="1"/>
  <c r="G402" i="8"/>
  <c r="H401" i="8"/>
  <c r="I401" i="8" s="1"/>
  <c r="G401" i="8"/>
  <c r="I400" i="8"/>
  <c r="H400" i="8"/>
  <c r="G400" i="8"/>
  <c r="I399" i="8"/>
  <c r="H399" i="8"/>
  <c r="G399" i="8"/>
  <c r="I398" i="8"/>
  <c r="H398" i="8"/>
  <c r="G398" i="8"/>
  <c r="H396" i="8"/>
  <c r="I396" i="8" s="1"/>
  <c r="G396" i="8"/>
  <c r="H395" i="8"/>
  <c r="I395" i="8" s="1"/>
  <c r="G395" i="8"/>
  <c r="H394" i="8"/>
  <c r="I394" i="8" s="1"/>
  <c r="G394" i="8"/>
  <c r="I393" i="8"/>
  <c r="H393" i="8"/>
  <c r="G393" i="8"/>
  <c r="I392" i="8"/>
  <c r="H392" i="8"/>
  <c r="G392" i="8"/>
  <c r="I391" i="8"/>
  <c r="I390" i="8" s="1"/>
  <c r="H391" i="8"/>
  <c r="G391" i="8"/>
  <c r="H389" i="8"/>
  <c r="I389" i="8" s="1"/>
  <c r="G389" i="8"/>
  <c r="H388" i="8"/>
  <c r="I388" i="8" s="1"/>
  <c r="G388" i="8"/>
  <c r="I387" i="8"/>
  <c r="H387" i="8"/>
  <c r="G387" i="8"/>
  <c r="I386" i="8"/>
  <c r="H386" i="8"/>
  <c r="G386" i="8"/>
  <c r="I385" i="8"/>
  <c r="H385" i="8"/>
  <c r="G385" i="8"/>
  <c r="I384" i="8"/>
  <c r="H384" i="8"/>
  <c r="G384" i="8"/>
  <c r="H383" i="8"/>
  <c r="I383" i="8" s="1"/>
  <c r="G383" i="8"/>
  <c r="H382" i="8"/>
  <c r="I382" i="8" s="1"/>
  <c r="G382" i="8"/>
  <c r="H381" i="8"/>
  <c r="I381" i="8" s="1"/>
  <c r="G381" i="8"/>
  <c r="H380" i="8"/>
  <c r="I380" i="8" s="1"/>
  <c r="G380" i="8"/>
  <c r="I379" i="8"/>
  <c r="H379" i="8"/>
  <c r="G379" i="8"/>
  <c r="I378" i="8"/>
  <c r="H378" i="8"/>
  <c r="G378" i="8"/>
  <c r="I377" i="8"/>
  <c r="H377" i="8"/>
  <c r="G377" i="8"/>
  <c r="I376" i="8"/>
  <c r="H376" i="8"/>
  <c r="G376" i="8"/>
  <c r="H375" i="8"/>
  <c r="I375" i="8" s="1"/>
  <c r="I374" i="8" s="1"/>
  <c r="G375" i="8"/>
  <c r="I372" i="8"/>
  <c r="H372" i="8"/>
  <c r="G372" i="8"/>
  <c r="H371" i="8"/>
  <c r="I371" i="8" s="1"/>
  <c r="G371" i="8"/>
  <c r="H370" i="8"/>
  <c r="I370" i="8" s="1"/>
  <c r="G370" i="8"/>
  <c r="H369" i="8"/>
  <c r="I369" i="8" s="1"/>
  <c r="G369" i="8"/>
  <c r="H368" i="8"/>
  <c r="I368" i="8" s="1"/>
  <c r="G368" i="8"/>
  <c r="I367" i="8"/>
  <c r="H367" i="8"/>
  <c r="G367" i="8"/>
  <c r="I366" i="8"/>
  <c r="H366" i="8"/>
  <c r="G366" i="8"/>
  <c r="I365" i="8"/>
  <c r="H365" i="8"/>
  <c r="G365" i="8"/>
  <c r="I364" i="8"/>
  <c r="H364" i="8"/>
  <c r="G364" i="8"/>
  <c r="H363" i="8"/>
  <c r="I363" i="8" s="1"/>
  <c r="G363" i="8"/>
  <c r="H362" i="8"/>
  <c r="I362" i="8" s="1"/>
  <c r="G362" i="8"/>
  <c r="H361" i="8"/>
  <c r="I361" i="8" s="1"/>
  <c r="G361" i="8"/>
  <c r="H360" i="8"/>
  <c r="I360" i="8" s="1"/>
  <c r="G360" i="8"/>
  <c r="I359" i="8"/>
  <c r="H359" i="8"/>
  <c r="G359" i="8"/>
  <c r="I358" i="8"/>
  <c r="H358" i="8"/>
  <c r="G358" i="8"/>
  <c r="I357" i="8"/>
  <c r="H357" i="8"/>
  <c r="G357" i="8"/>
  <c r="H355" i="8"/>
  <c r="I355" i="8" s="1"/>
  <c r="G355" i="8"/>
  <c r="H354" i="8"/>
  <c r="I354" i="8" s="1"/>
  <c r="G354" i="8"/>
  <c r="I353" i="8"/>
  <c r="H353" i="8"/>
  <c r="G353" i="8"/>
  <c r="I352" i="8"/>
  <c r="I350" i="8" s="1"/>
  <c r="H352" i="8"/>
  <c r="G352" i="8"/>
  <c r="I351" i="8"/>
  <c r="H351" i="8"/>
  <c r="G351" i="8"/>
  <c r="H349" i="8"/>
  <c r="I349" i="8" s="1"/>
  <c r="G349" i="8"/>
  <c r="H348" i="8"/>
  <c r="I348" i="8" s="1"/>
  <c r="G348" i="8"/>
  <c r="I347" i="8"/>
  <c r="H347" i="8"/>
  <c r="G347" i="8"/>
  <c r="I346" i="8"/>
  <c r="H346" i="8"/>
  <c r="G346" i="8"/>
  <c r="I345" i="8"/>
  <c r="H345" i="8"/>
  <c r="G345" i="8"/>
  <c r="I344" i="8"/>
  <c r="H344" i="8"/>
  <c r="G344" i="8"/>
  <c r="H343" i="8"/>
  <c r="I343" i="8" s="1"/>
  <c r="G343" i="8"/>
  <c r="H342" i="8"/>
  <c r="I342" i="8" s="1"/>
  <c r="G342" i="8"/>
  <c r="H341" i="8"/>
  <c r="I341" i="8" s="1"/>
  <c r="G341" i="8"/>
  <c r="H340" i="8"/>
  <c r="I340" i="8" s="1"/>
  <c r="G340" i="8"/>
  <c r="I339" i="8"/>
  <c r="H339" i="8"/>
  <c r="G339" i="8"/>
  <c r="I338" i="8"/>
  <c r="H338" i="8"/>
  <c r="G338" i="8"/>
  <c r="I337" i="8"/>
  <c r="H337" i="8"/>
  <c r="G337" i="8"/>
  <c r="I336" i="8"/>
  <c r="H336" i="8"/>
  <c r="G336" i="8"/>
  <c r="H335" i="8"/>
  <c r="I335" i="8" s="1"/>
  <c r="G335" i="8"/>
  <c r="H334" i="8"/>
  <c r="I334" i="8" s="1"/>
  <c r="G334" i="8"/>
  <c r="H333" i="8"/>
  <c r="I333" i="8" s="1"/>
  <c r="G333" i="8"/>
  <c r="H332" i="8"/>
  <c r="I332" i="8" s="1"/>
  <c r="G332" i="8"/>
  <c r="I331" i="8"/>
  <c r="H331" i="8"/>
  <c r="G331" i="8"/>
  <c r="I330" i="8"/>
  <c r="H330" i="8"/>
  <c r="G330" i="8"/>
  <c r="I329" i="8"/>
  <c r="H329" i="8"/>
  <c r="G329" i="8"/>
  <c r="I328" i="8"/>
  <c r="H328" i="8"/>
  <c r="G328" i="8"/>
  <c r="H327" i="8"/>
  <c r="I327" i="8" s="1"/>
  <c r="G327" i="8"/>
  <c r="H326" i="8"/>
  <c r="I326" i="8" s="1"/>
  <c r="G326" i="8"/>
  <c r="H325" i="8"/>
  <c r="I325" i="8" s="1"/>
  <c r="G325" i="8"/>
  <c r="H324" i="8"/>
  <c r="I324" i="8" s="1"/>
  <c r="G324" i="8"/>
  <c r="I323" i="8"/>
  <c r="H323" i="8"/>
  <c r="G323" i="8"/>
  <c r="I322" i="8"/>
  <c r="H322" i="8"/>
  <c r="G322" i="8"/>
  <c r="I321" i="8"/>
  <c r="H321" i="8"/>
  <c r="G321" i="8"/>
  <c r="I320" i="8"/>
  <c r="H320" i="8"/>
  <c r="G320" i="8"/>
  <c r="H319" i="8"/>
  <c r="I319" i="8" s="1"/>
  <c r="G319" i="8"/>
  <c r="H318" i="8"/>
  <c r="I318" i="8" s="1"/>
  <c r="G318" i="8"/>
  <c r="H317" i="8"/>
  <c r="I317" i="8" s="1"/>
  <c r="G317" i="8"/>
  <c r="H316" i="8"/>
  <c r="I316" i="8" s="1"/>
  <c r="G316" i="8"/>
  <c r="I315" i="8"/>
  <c r="H315" i="8"/>
  <c r="G315" i="8"/>
  <c r="I314" i="8"/>
  <c r="H314" i="8"/>
  <c r="G314" i="8"/>
  <c r="I313" i="8"/>
  <c r="H313" i="8"/>
  <c r="G313" i="8"/>
  <c r="I312" i="8"/>
  <c r="H312" i="8"/>
  <c r="G312" i="8"/>
  <c r="H311" i="8"/>
  <c r="I311" i="8" s="1"/>
  <c r="G311" i="8"/>
  <c r="H310" i="8"/>
  <c r="I310" i="8" s="1"/>
  <c r="G310" i="8"/>
  <c r="H309" i="8"/>
  <c r="I309" i="8" s="1"/>
  <c r="G309" i="8"/>
  <c r="H308" i="8"/>
  <c r="I308" i="8" s="1"/>
  <c r="G308" i="8"/>
  <c r="I307" i="8"/>
  <c r="H307" i="8"/>
  <c r="G307" i="8"/>
  <c r="I306" i="8"/>
  <c r="H306" i="8"/>
  <c r="G306" i="8"/>
  <c r="I305" i="8"/>
  <c r="H305" i="8"/>
  <c r="G305" i="8"/>
  <c r="I304" i="8"/>
  <c r="H304" i="8"/>
  <c r="G304" i="8"/>
  <c r="H303" i="8"/>
  <c r="I303" i="8" s="1"/>
  <c r="G303" i="8"/>
  <c r="H302" i="8"/>
  <c r="I302" i="8" s="1"/>
  <c r="G302" i="8"/>
  <c r="H301" i="8"/>
  <c r="I301" i="8" s="1"/>
  <c r="G301" i="8"/>
  <c r="H300" i="8"/>
  <c r="I300" i="8" s="1"/>
  <c r="G300" i="8"/>
  <c r="I299" i="8"/>
  <c r="H299" i="8"/>
  <c r="G299" i="8"/>
  <c r="H297" i="8"/>
  <c r="I297" i="8" s="1"/>
  <c r="G297" i="8"/>
  <c r="H296" i="8"/>
  <c r="I296" i="8" s="1"/>
  <c r="G296" i="8"/>
  <c r="H295" i="8"/>
  <c r="I295" i="8" s="1"/>
  <c r="G295" i="8"/>
  <c r="H294" i="8"/>
  <c r="I294" i="8" s="1"/>
  <c r="G294" i="8"/>
  <c r="I293" i="8"/>
  <c r="H293" i="8"/>
  <c r="G293" i="8"/>
  <c r="I292" i="8"/>
  <c r="H292" i="8"/>
  <c r="G292" i="8"/>
  <c r="I291" i="8"/>
  <c r="H291" i="8"/>
  <c r="G291" i="8"/>
  <c r="I290" i="8"/>
  <c r="H290" i="8"/>
  <c r="G290" i="8"/>
  <c r="H289" i="8"/>
  <c r="I289" i="8" s="1"/>
  <c r="G289" i="8"/>
  <c r="H288" i="8"/>
  <c r="I288" i="8" s="1"/>
  <c r="I287" i="8" s="1"/>
  <c r="G288" i="8"/>
  <c r="I286" i="8"/>
  <c r="H286" i="8"/>
  <c r="G286" i="8"/>
  <c r="I285" i="8"/>
  <c r="H285" i="8"/>
  <c r="G285" i="8"/>
  <c r="I284" i="8"/>
  <c r="H284" i="8"/>
  <c r="G284" i="8"/>
  <c r="H283" i="8"/>
  <c r="I283" i="8" s="1"/>
  <c r="G283" i="8"/>
  <c r="H282" i="8"/>
  <c r="I282" i="8" s="1"/>
  <c r="G282" i="8"/>
  <c r="H281" i="8"/>
  <c r="I281" i="8" s="1"/>
  <c r="G281" i="8"/>
  <c r="H280" i="8"/>
  <c r="I280" i="8" s="1"/>
  <c r="G280" i="8"/>
  <c r="I279" i="8"/>
  <c r="H279" i="8"/>
  <c r="G279" i="8"/>
  <c r="I278" i="8"/>
  <c r="H278" i="8"/>
  <c r="G278" i="8"/>
  <c r="I277" i="8"/>
  <c r="H277" i="8"/>
  <c r="G277" i="8"/>
  <c r="I276" i="8"/>
  <c r="H276" i="8"/>
  <c r="G276" i="8"/>
  <c r="H275" i="8"/>
  <c r="I275" i="8" s="1"/>
  <c r="G275" i="8"/>
  <c r="H274" i="8"/>
  <c r="I274" i="8" s="1"/>
  <c r="G274" i="8"/>
  <c r="H273" i="8"/>
  <c r="I273" i="8" s="1"/>
  <c r="G273" i="8"/>
  <c r="I271" i="8"/>
  <c r="H271" i="8"/>
  <c r="G271" i="8"/>
  <c r="I270" i="8"/>
  <c r="H270" i="8"/>
  <c r="G270" i="8"/>
  <c r="H269" i="8"/>
  <c r="I269" i="8" s="1"/>
  <c r="G269" i="8"/>
  <c r="H268" i="8"/>
  <c r="I268" i="8" s="1"/>
  <c r="G268" i="8"/>
  <c r="H267" i="8"/>
  <c r="I267" i="8" s="1"/>
  <c r="G267" i="8"/>
  <c r="H266" i="8"/>
  <c r="I266" i="8" s="1"/>
  <c r="G266" i="8"/>
  <c r="I265" i="8"/>
  <c r="H265" i="8"/>
  <c r="G265" i="8"/>
  <c r="I264" i="8"/>
  <c r="H264" i="8"/>
  <c r="G264" i="8"/>
  <c r="I263" i="8"/>
  <c r="H263" i="8"/>
  <c r="G263" i="8"/>
  <c r="I262" i="8"/>
  <c r="H262" i="8"/>
  <c r="G262" i="8"/>
  <c r="H261" i="8"/>
  <c r="I261" i="8" s="1"/>
  <c r="G261" i="8"/>
  <c r="H260" i="8"/>
  <c r="I260" i="8" s="1"/>
  <c r="G260" i="8"/>
  <c r="H259" i="8"/>
  <c r="I259" i="8" s="1"/>
  <c r="G259" i="8"/>
  <c r="H258" i="8"/>
  <c r="I258" i="8" s="1"/>
  <c r="G258" i="8"/>
  <c r="I257" i="8"/>
  <c r="H257" i="8"/>
  <c r="G257" i="8"/>
  <c r="I256" i="8"/>
  <c r="H256" i="8"/>
  <c r="G256" i="8"/>
  <c r="I255" i="8"/>
  <c r="H255" i="8"/>
  <c r="G255" i="8"/>
  <c r="I254" i="8"/>
  <c r="H254" i="8"/>
  <c r="G254" i="8"/>
  <c r="H253" i="8"/>
  <c r="I253" i="8" s="1"/>
  <c r="G253" i="8"/>
  <c r="H252" i="8"/>
  <c r="I252" i="8" s="1"/>
  <c r="G252" i="8"/>
  <c r="H251" i="8"/>
  <c r="I251" i="8" s="1"/>
  <c r="G251" i="8"/>
  <c r="H250" i="8"/>
  <c r="I250" i="8" s="1"/>
  <c r="G250" i="8"/>
  <c r="I249" i="8"/>
  <c r="H249" i="8"/>
  <c r="G249" i="8"/>
  <c r="I248" i="8"/>
  <c r="H248" i="8"/>
  <c r="G248" i="8"/>
  <c r="I247" i="8"/>
  <c r="H247" i="8"/>
  <c r="G247" i="8"/>
  <c r="I246" i="8"/>
  <c r="H246" i="8"/>
  <c r="G246" i="8"/>
  <c r="H245" i="8"/>
  <c r="I245" i="8" s="1"/>
  <c r="G245" i="8"/>
  <c r="H244" i="8"/>
  <c r="I244" i="8" s="1"/>
  <c r="G244" i="8"/>
  <c r="H243" i="8"/>
  <c r="I243" i="8" s="1"/>
  <c r="G243" i="8"/>
  <c r="H242" i="8"/>
  <c r="I242" i="8" s="1"/>
  <c r="G242" i="8"/>
  <c r="I241" i="8"/>
  <c r="H241" i="8"/>
  <c r="G241" i="8"/>
  <c r="I240" i="8"/>
  <c r="H240" i="8"/>
  <c r="G240" i="8"/>
  <c r="I239" i="8"/>
  <c r="H239" i="8"/>
  <c r="G239" i="8"/>
  <c r="I238" i="8"/>
  <c r="H238" i="8"/>
  <c r="G238" i="8"/>
  <c r="H237" i="8"/>
  <c r="I237" i="8" s="1"/>
  <c r="G237" i="8"/>
  <c r="H236" i="8"/>
  <c r="I236" i="8" s="1"/>
  <c r="G236" i="8"/>
  <c r="H235" i="8"/>
  <c r="I235" i="8" s="1"/>
  <c r="G235" i="8"/>
  <c r="H234" i="8"/>
  <c r="I234" i="8" s="1"/>
  <c r="G234" i="8"/>
  <c r="H231" i="8"/>
  <c r="I231" i="8" s="1"/>
  <c r="I230" i="8" s="1"/>
  <c r="G231" i="8"/>
  <c r="I229" i="8"/>
  <c r="H229" i="8"/>
  <c r="G229" i="8"/>
  <c r="I228" i="8"/>
  <c r="H228" i="8"/>
  <c r="G228" i="8"/>
  <c r="H227" i="8"/>
  <c r="I227" i="8" s="1"/>
  <c r="G227" i="8"/>
  <c r="H226" i="8"/>
  <c r="I226" i="8" s="1"/>
  <c r="G226" i="8"/>
  <c r="H225" i="8"/>
  <c r="I225" i="8" s="1"/>
  <c r="G225" i="8"/>
  <c r="H224" i="8"/>
  <c r="I224" i="8" s="1"/>
  <c r="G224" i="8"/>
  <c r="I223" i="8"/>
  <c r="H223" i="8"/>
  <c r="G223" i="8"/>
  <c r="E221" i="8"/>
  <c r="D221" i="8"/>
  <c r="C221" i="8"/>
  <c r="B221" i="8"/>
  <c r="A221" i="8"/>
  <c r="E220" i="8"/>
  <c r="D220" i="8"/>
  <c r="C220" i="8"/>
  <c r="B220" i="8"/>
  <c r="A220" i="8"/>
  <c r="E219" i="8"/>
  <c r="D219" i="8"/>
  <c r="C219" i="8"/>
  <c r="B219" i="8"/>
  <c r="A219" i="8"/>
  <c r="H218" i="8"/>
  <c r="G218" i="8"/>
  <c r="H217" i="8"/>
  <c r="G217" i="8"/>
  <c r="H216" i="8"/>
  <c r="G216" i="8"/>
  <c r="H213" i="8"/>
  <c r="I213" i="8" s="1"/>
  <c r="G213" i="8"/>
  <c r="I212" i="8"/>
  <c r="H212" i="8"/>
  <c r="G212" i="8"/>
  <c r="I211" i="8"/>
  <c r="H211" i="8"/>
  <c r="G211" i="8"/>
  <c r="H209" i="8"/>
  <c r="I209" i="8" s="1"/>
  <c r="G209" i="8"/>
  <c r="H208" i="8"/>
  <c r="I208" i="8" s="1"/>
  <c r="G208" i="8"/>
  <c r="H207" i="8"/>
  <c r="I207" i="8" s="1"/>
  <c r="G207" i="8"/>
  <c r="I206" i="8"/>
  <c r="H206" i="8"/>
  <c r="G206" i="8"/>
  <c r="H204" i="8"/>
  <c r="I204" i="8" s="1"/>
  <c r="G204" i="8"/>
  <c r="H203" i="8"/>
  <c r="I203" i="8" s="1"/>
  <c r="G203" i="8"/>
  <c r="H202" i="8"/>
  <c r="I202" i="8" s="1"/>
  <c r="G202" i="8"/>
  <c r="H201" i="8"/>
  <c r="I201" i="8" s="1"/>
  <c r="G201" i="8"/>
  <c r="I200" i="8"/>
  <c r="H200" i="8"/>
  <c r="G200" i="8"/>
  <c r="I199" i="8"/>
  <c r="H199" i="8"/>
  <c r="G199" i="8"/>
  <c r="I198" i="8"/>
  <c r="H198" i="8"/>
  <c r="G198" i="8"/>
  <c r="I197" i="8"/>
  <c r="H197" i="8"/>
  <c r="G197" i="8"/>
  <c r="H196" i="8"/>
  <c r="I196" i="8" s="1"/>
  <c r="I195" i="8" s="1"/>
  <c r="G196" i="8"/>
  <c r="I193" i="8"/>
  <c r="H193" i="8"/>
  <c r="G193" i="8"/>
  <c r="H192" i="8"/>
  <c r="I192" i="8" s="1"/>
  <c r="G192" i="8"/>
  <c r="H191" i="8"/>
  <c r="I191" i="8" s="1"/>
  <c r="G191" i="8"/>
  <c r="H190" i="8"/>
  <c r="I190" i="8" s="1"/>
  <c r="G190" i="8"/>
  <c r="H189" i="8"/>
  <c r="I189" i="8" s="1"/>
  <c r="G189" i="8"/>
  <c r="I188" i="8"/>
  <c r="H188" i="8"/>
  <c r="G188" i="8"/>
  <c r="I187" i="8"/>
  <c r="H187" i="8"/>
  <c r="G187" i="8"/>
  <c r="I186" i="8"/>
  <c r="H186" i="8"/>
  <c r="G186" i="8"/>
  <c r="H184" i="8"/>
  <c r="I184" i="8" s="1"/>
  <c r="G184" i="8"/>
  <c r="H183" i="8"/>
  <c r="I183" i="8" s="1"/>
  <c r="G183" i="8"/>
  <c r="I182" i="8"/>
  <c r="H182" i="8"/>
  <c r="G182" i="8"/>
  <c r="H179" i="8"/>
  <c r="I179" i="8" s="1"/>
  <c r="I178" i="8" s="1"/>
  <c r="G179" i="8"/>
  <c r="I177" i="8"/>
  <c r="H177" i="8"/>
  <c r="G177" i="8"/>
  <c r="H176" i="8"/>
  <c r="I176" i="8" s="1"/>
  <c r="G176" i="8"/>
  <c r="H175" i="8"/>
  <c r="I175" i="8" s="1"/>
  <c r="G175" i="8"/>
  <c r="H174" i="8"/>
  <c r="I174" i="8" s="1"/>
  <c r="I173" i="8" s="1"/>
  <c r="G174" i="8"/>
  <c r="H171" i="8"/>
  <c r="I171" i="8" s="1"/>
  <c r="G171" i="8"/>
  <c r="H170" i="8"/>
  <c r="I170" i="8" s="1"/>
  <c r="G170" i="8"/>
  <c r="H169" i="8"/>
  <c r="I169" i="8" s="1"/>
  <c r="G169" i="8"/>
  <c r="I168" i="8"/>
  <c r="H168" i="8"/>
  <c r="G168" i="8"/>
  <c r="I167" i="8"/>
  <c r="I166" i="8" s="1"/>
  <c r="H167" i="8"/>
  <c r="G167" i="8"/>
  <c r="E165" i="8"/>
  <c r="D165" i="8"/>
  <c r="C165" i="8"/>
  <c r="B165" i="8"/>
  <c r="A165" i="8"/>
  <c r="I164" i="8"/>
  <c r="H164" i="8"/>
  <c r="G164" i="8"/>
  <c r="I163" i="8"/>
  <c r="H163" i="8"/>
  <c r="G163" i="8"/>
  <c r="I162" i="8"/>
  <c r="H162" i="8"/>
  <c r="G162" i="8"/>
  <c r="I161" i="8"/>
  <c r="H161" i="8"/>
  <c r="G161" i="8"/>
  <c r="H160" i="8"/>
  <c r="G160" i="8"/>
  <c r="H159" i="8"/>
  <c r="G159" i="8"/>
  <c r="I158" i="8"/>
  <c r="H158" i="8"/>
  <c r="G158" i="8"/>
  <c r="I156" i="8"/>
  <c r="H156" i="8"/>
  <c r="G156" i="8"/>
  <c r="I155" i="8"/>
  <c r="H155" i="8"/>
  <c r="G155" i="8"/>
  <c r="I154" i="8"/>
  <c r="H154" i="8"/>
  <c r="G154" i="8"/>
  <c r="I153" i="8"/>
  <c r="H153" i="8"/>
  <c r="G153" i="8"/>
  <c r="I152" i="8"/>
  <c r="H152" i="8"/>
  <c r="G152" i="8"/>
  <c r="H151" i="8"/>
  <c r="I151" i="8" s="1"/>
  <c r="G151" i="8"/>
  <c r="H150" i="8"/>
  <c r="I150" i="8" s="1"/>
  <c r="I149" i="8" s="1"/>
  <c r="G150" i="8"/>
  <c r="I148" i="8"/>
  <c r="H148" i="8"/>
  <c r="G148" i="8"/>
  <c r="I147" i="8"/>
  <c r="H147" i="8"/>
  <c r="G147" i="8"/>
  <c r="H146" i="8"/>
  <c r="I146" i="8" s="1"/>
  <c r="G146" i="8"/>
  <c r="H145" i="8"/>
  <c r="I145" i="8" s="1"/>
  <c r="G145" i="8"/>
  <c r="H144" i="8"/>
  <c r="I144" i="8" s="1"/>
  <c r="G144" i="8"/>
  <c r="H143" i="8"/>
  <c r="I143" i="8" s="1"/>
  <c r="G143" i="8"/>
  <c r="H140" i="8"/>
  <c r="I140" i="8" s="1"/>
  <c r="I139" i="8" s="1"/>
  <c r="G140" i="8"/>
  <c r="I138" i="8"/>
  <c r="H138" i="8"/>
  <c r="G138" i="8"/>
  <c r="I137" i="8"/>
  <c r="I136" i="8" s="1"/>
  <c r="H137" i="8"/>
  <c r="G137" i="8"/>
  <c r="D134" i="8"/>
  <c r="B134" i="8"/>
  <c r="A134" i="8"/>
  <c r="D133" i="8"/>
  <c r="B133" i="8"/>
  <c r="A133" i="8"/>
  <c r="D132" i="8"/>
  <c r="B132" i="8"/>
  <c r="A132" i="8"/>
  <c r="B131" i="8"/>
  <c r="A131" i="8"/>
  <c r="D130" i="8"/>
  <c r="B130" i="8"/>
  <c r="A130" i="8"/>
  <c r="D129" i="8"/>
  <c r="B129" i="8"/>
  <c r="A129" i="8"/>
  <c r="D128" i="8"/>
  <c r="B128" i="8"/>
  <c r="A128" i="8"/>
  <c r="E127" i="8"/>
  <c r="D127" i="8"/>
  <c r="C127" i="8"/>
  <c r="B127" i="8"/>
  <c r="A127" i="8"/>
  <c r="H126" i="8"/>
  <c r="G126" i="8"/>
  <c r="H125" i="8"/>
  <c r="G125" i="8"/>
  <c r="H124" i="8"/>
  <c r="G124" i="8"/>
  <c r="H123" i="8"/>
  <c r="G123" i="8"/>
  <c r="H122" i="8"/>
  <c r="G122" i="8"/>
  <c r="H121" i="8"/>
  <c r="G121" i="8"/>
  <c r="H120" i="8"/>
  <c r="G120" i="8"/>
  <c r="H119" i="8"/>
  <c r="G119" i="8"/>
  <c r="H118" i="8"/>
  <c r="G118" i="8"/>
  <c r="H117" i="8"/>
  <c r="G117" i="8"/>
  <c r="I115" i="8"/>
  <c r="H115" i="8"/>
  <c r="G115" i="8"/>
  <c r="I114" i="8"/>
  <c r="H114" i="8"/>
  <c r="G114" i="8"/>
  <c r="I113" i="8"/>
  <c r="H113" i="8"/>
  <c r="G113" i="8"/>
  <c r="I112" i="8"/>
  <c r="H112" i="8"/>
  <c r="G112" i="8"/>
  <c r="H111" i="8"/>
  <c r="I111" i="8" s="1"/>
  <c r="G111" i="8"/>
  <c r="H110" i="8"/>
  <c r="I110" i="8" s="1"/>
  <c r="G110" i="8"/>
  <c r="H109" i="8"/>
  <c r="I109" i="8" s="1"/>
  <c r="G109" i="8"/>
  <c r="E107" i="8"/>
  <c r="D107" i="8"/>
  <c r="C107" i="8"/>
  <c r="B107" i="8"/>
  <c r="A107" i="8"/>
  <c r="H106" i="8"/>
  <c r="G106" i="8"/>
  <c r="H105" i="8"/>
  <c r="G105" i="8"/>
  <c r="H104" i="8"/>
  <c r="I104" i="8" s="1"/>
  <c r="G104" i="8"/>
  <c r="H103" i="8"/>
  <c r="I103" i="8" s="1"/>
  <c r="G103" i="8"/>
  <c r="I102" i="8"/>
  <c r="H102" i="8"/>
  <c r="G102" i="8"/>
  <c r="I101" i="8"/>
  <c r="H101" i="8"/>
  <c r="G101" i="8"/>
  <c r="I100" i="8"/>
  <c r="H100" i="8"/>
  <c r="G100" i="8"/>
  <c r="I99" i="8"/>
  <c r="H99" i="8"/>
  <c r="G99" i="8"/>
  <c r="I98" i="8"/>
  <c r="H98" i="8"/>
  <c r="G98" i="8"/>
  <c r="H97" i="8"/>
  <c r="I97" i="8" s="1"/>
  <c r="G97" i="8"/>
  <c r="E95" i="8"/>
  <c r="D95" i="8"/>
  <c r="C95" i="8"/>
  <c r="B95" i="8"/>
  <c r="A95" i="8"/>
  <c r="H94" i="8"/>
  <c r="G94" i="8"/>
  <c r="H93" i="8"/>
  <c r="G93" i="8"/>
  <c r="I92" i="8"/>
  <c r="H92" i="8"/>
  <c r="G92" i="8"/>
  <c r="H91" i="8"/>
  <c r="I91" i="8" s="1"/>
  <c r="G91" i="8"/>
  <c r="H90" i="8"/>
  <c r="I90" i="8" s="1"/>
  <c r="G90" i="8"/>
  <c r="H89" i="8"/>
  <c r="I89" i="8" s="1"/>
  <c r="G89" i="8"/>
  <c r="I88" i="8"/>
  <c r="H88" i="8"/>
  <c r="G88" i="8"/>
  <c r="I87" i="8"/>
  <c r="H87" i="8"/>
  <c r="G87" i="8"/>
  <c r="I86" i="8"/>
  <c r="H86" i="8"/>
  <c r="G86" i="8"/>
  <c r="H85" i="8"/>
  <c r="I85" i="8" s="1"/>
  <c r="G85" i="8"/>
  <c r="I84" i="8"/>
  <c r="H84" i="8"/>
  <c r="G84" i="8"/>
  <c r="H83" i="8"/>
  <c r="I83" i="8" s="1"/>
  <c r="G83" i="8"/>
  <c r="E81" i="8"/>
  <c r="D81" i="8"/>
  <c r="C81" i="8"/>
  <c r="B81" i="8"/>
  <c r="A81" i="8"/>
  <c r="H80" i="8"/>
  <c r="G80" i="8"/>
  <c r="H79" i="8"/>
  <c r="G79" i="8"/>
  <c r="I78" i="8"/>
  <c r="H78" i="8"/>
  <c r="G78" i="8"/>
  <c r="H77" i="8"/>
  <c r="I77" i="8" s="1"/>
  <c r="G77" i="8"/>
  <c r="H76" i="8"/>
  <c r="I76" i="8" s="1"/>
  <c r="G76" i="8"/>
  <c r="H75" i="8"/>
  <c r="I75" i="8" s="1"/>
  <c r="G75" i="8"/>
  <c r="I74" i="8"/>
  <c r="H74" i="8"/>
  <c r="G74" i="8"/>
  <c r="I73" i="8"/>
  <c r="H73" i="8"/>
  <c r="G73" i="8"/>
  <c r="I72" i="8"/>
  <c r="H72" i="8"/>
  <c r="G72" i="8"/>
  <c r="H71" i="8"/>
  <c r="I71" i="8" s="1"/>
  <c r="G71" i="8"/>
  <c r="I70" i="8"/>
  <c r="H70" i="8"/>
  <c r="G70" i="8"/>
  <c r="E68" i="8"/>
  <c r="D68" i="8"/>
  <c r="C68" i="8"/>
  <c r="B68" i="8"/>
  <c r="E67" i="8"/>
  <c r="D67" i="8"/>
  <c r="C67" i="8"/>
  <c r="B67" i="8"/>
  <c r="E66" i="8"/>
  <c r="D66" i="8"/>
  <c r="C66" i="8"/>
  <c r="B66" i="8"/>
  <c r="E65" i="8"/>
  <c r="D65" i="8"/>
  <c r="C65" i="8"/>
  <c r="B65" i="8"/>
  <c r="H64" i="8"/>
  <c r="G64" i="8"/>
  <c r="H63" i="8"/>
  <c r="G63" i="8"/>
  <c r="I62" i="8"/>
  <c r="H62" i="8"/>
  <c r="G62" i="8"/>
  <c r="I61" i="8"/>
  <c r="H61" i="8"/>
  <c r="G61" i="8"/>
  <c r="I60" i="8"/>
  <c r="H60" i="8"/>
  <c r="G60" i="8"/>
  <c r="H59" i="8"/>
  <c r="I59" i="8" s="1"/>
  <c r="G59" i="8"/>
  <c r="H58" i="8"/>
  <c r="I58" i="8" s="1"/>
  <c r="G58" i="8"/>
  <c r="H57" i="8"/>
  <c r="I57" i="8" s="1"/>
  <c r="G57" i="8"/>
  <c r="E54" i="8"/>
  <c r="D54" i="8"/>
  <c r="C54" i="8"/>
  <c r="B54" i="8"/>
  <c r="A54" i="8"/>
  <c r="H53" i="8"/>
  <c r="G53" i="8"/>
  <c r="H52" i="8"/>
  <c r="G52" i="8"/>
  <c r="H51" i="8"/>
  <c r="I51" i="8" s="1"/>
  <c r="G51" i="8"/>
  <c r="H50" i="8"/>
  <c r="I50" i="8" s="1"/>
  <c r="G50" i="8"/>
  <c r="I49" i="8"/>
  <c r="H49" i="8"/>
  <c r="G49" i="8"/>
  <c r="I48" i="8"/>
  <c r="H48" i="8"/>
  <c r="G48" i="8"/>
  <c r="H47" i="8"/>
  <c r="I47" i="8" s="1"/>
  <c r="G47" i="8"/>
  <c r="I46" i="8"/>
  <c r="H46" i="8"/>
  <c r="G46" i="8"/>
  <c r="H45" i="8"/>
  <c r="I45" i="8" s="1"/>
  <c r="G45" i="8"/>
  <c r="I43" i="8"/>
  <c r="H43" i="8"/>
  <c r="G43" i="8"/>
  <c r="I42" i="8"/>
  <c r="H42" i="8"/>
  <c r="G42" i="8"/>
  <c r="H41" i="8"/>
  <c r="I41" i="8" s="1"/>
  <c r="G41" i="8"/>
  <c r="I40" i="8"/>
  <c r="H40" i="8"/>
  <c r="G40" i="8"/>
  <c r="H39" i="8"/>
  <c r="I39" i="8" s="1"/>
  <c r="G39" i="8"/>
  <c r="I37" i="8"/>
  <c r="H37" i="8"/>
  <c r="G37" i="8"/>
  <c r="I36" i="8"/>
  <c r="H36" i="8"/>
  <c r="G36" i="8"/>
  <c r="H35" i="8"/>
  <c r="I35" i="8" s="1"/>
  <c r="I34" i="8" s="1"/>
  <c r="G35" i="8"/>
  <c r="L33" i="8"/>
  <c r="H32" i="8"/>
  <c r="I32" i="8" s="1"/>
  <c r="G32" i="8"/>
  <c r="H31" i="8"/>
  <c r="I31" i="8" s="1"/>
  <c r="G31" i="8"/>
  <c r="H30" i="8"/>
  <c r="I30" i="8" s="1"/>
  <c r="G30" i="8"/>
  <c r="H29" i="8"/>
  <c r="I29" i="8" s="1"/>
  <c r="G29" i="8"/>
  <c r="I28" i="8"/>
  <c r="H28" i="8"/>
  <c r="G28" i="8"/>
  <c r="I27" i="8"/>
  <c r="H27" i="8"/>
  <c r="G27" i="8"/>
  <c r="H26" i="8"/>
  <c r="I26" i="8" s="1"/>
  <c r="G26" i="8"/>
  <c r="I25" i="8"/>
  <c r="H25" i="8"/>
  <c r="G25" i="8"/>
  <c r="H23" i="8"/>
  <c r="I23" i="8" s="1"/>
  <c r="G23" i="8"/>
  <c r="I22" i="8"/>
  <c r="H22" i="8"/>
  <c r="G22" i="8"/>
  <c r="I21" i="8"/>
  <c r="H21" i="8"/>
  <c r="G21" i="8"/>
  <c r="H20" i="8"/>
  <c r="I20" i="8" s="1"/>
  <c r="G20" i="8"/>
  <c r="I19" i="8"/>
  <c r="H19" i="8"/>
  <c r="G19" i="8"/>
  <c r="H18" i="8"/>
  <c r="I18" i="8" s="1"/>
  <c r="G18" i="8"/>
  <c r="H17" i="8"/>
  <c r="I17" i="8" s="1"/>
  <c r="G17" i="8"/>
  <c r="H16" i="8"/>
  <c r="I16" i="8" s="1"/>
  <c r="G16" i="8"/>
  <c r="H15" i="8"/>
  <c r="I15" i="8" s="1"/>
  <c r="G15" i="8"/>
  <c r="I14" i="8"/>
  <c r="H14" i="8"/>
  <c r="G14" i="8"/>
  <c r="I13" i="8"/>
  <c r="H13" i="8"/>
  <c r="G13" i="8"/>
  <c r="H12" i="8"/>
  <c r="I12" i="8" s="1"/>
  <c r="G12" i="8"/>
  <c r="I11" i="8"/>
  <c r="H11" i="8"/>
  <c r="G11" i="8"/>
  <c r="H10" i="8"/>
  <c r="I10" i="8" s="1"/>
  <c r="G10" i="8"/>
  <c r="I8" i="8"/>
  <c r="I7" i="8" s="1"/>
  <c r="H8" i="8"/>
  <c r="G8" i="8"/>
  <c r="H6" i="8"/>
  <c r="I6" i="8" s="1"/>
  <c r="I5" i="8" s="1"/>
  <c r="G6" i="8"/>
  <c r="P2" i="8"/>
  <c r="O73" i="7"/>
  <c r="E72" i="7"/>
  <c r="D72" i="7"/>
  <c r="C72" i="7"/>
  <c r="B72" i="7"/>
  <c r="J72" i="7" s="1"/>
  <c r="A72" i="7"/>
  <c r="E71" i="7"/>
  <c r="D71" i="7"/>
  <c r="C71" i="7"/>
  <c r="B71" i="7"/>
  <c r="J71" i="7" s="1"/>
  <c r="A71" i="7"/>
  <c r="E70" i="7"/>
  <c r="D70" i="7"/>
  <c r="C70" i="7"/>
  <c r="B70" i="7"/>
  <c r="J70" i="7" s="1"/>
  <c r="A70" i="7"/>
  <c r="G69" i="7"/>
  <c r="E69" i="7"/>
  <c r="D69" i="7"/>
  <c r="C69" i="7"/>
  <c r="B69" i="7"/>
  <c r="J69" i="7" s="1"/>
  <c r="A69" i="7"/>
  <c r="D68" i="7"/>
  <c r="A68" i="7"/>
  <c r="J67" i="7"/>
  <c r="J66" i="7"/>
  <c r="J65" i="7"/>
  <c r="G64" i="7"/>
  <c r="H64" i="7" s="1"/>
  <c r="E64" i="7"/>
  <c r="D64" i="7"/>
  <c r="C64" i="7"/>
  <c r="B64" i="7"/>
  <c r="J64" i="7" s="1"/>
  <c r="A64" i="7"/>
  <c r="E63" i="7"/>
  <c r="D63" i="7"/>
  <c r="C63" i="7"/>
  <c r="B63" i="7"/>
  <c r="J63" i="7" s="1"/>
  <c r="A63" i="7"/>
  <c r="G62" i="7"/>
  <c r="E62" i="7"/>
  <c r="D62" i="7"/>
  <c r="C62" i="7"/>
  <c r="B62" i="7"/>
  <c r="J62" i="7" s="1"/>
  <c r="A62" i="7"/>
  <c r="D61" i="7"/>
  <c r="A61" i="7"/>
  <c r="J60" i="7"/>
  <c r="G60" i="7"/>
  <c r="G59" i="7"/>
  <c r="E59" i="7"/>
  <c r="D59" i="7"/>
  <c r="C59" i="7"/>
  <c r="B59" i="7"/>
  <c r="A59" i="7"/>
  <c r="J59" i="7" s="1"/>
  <c r="E58" i="7"/>
  <c r="D58" i="7"/>
  <c r="C58" i="7"/>
  <c r="B58" i="7"/>
  <c r="G58" i="7" s="1"/>
  <c r="A58" i="7"/>
  <c r="D57" i="7"/>
  <c r="A57" i="7"/>
  <c r="J56" i="7"/>
  <c r="J55" i="7"/>
  <c r="J54" i="7"/>
  <c r="F54" i="7"/>
  <c r="Q54" i="7" s="1"/>
  <c r="Q53" i="7"/>
  <c r="F131" i="8" s="1"/>
  <c r="J53" i="7"/>
  <c r="Q52" i="7"/>
  <c r="F130" i="8" s="1"/>
  <c r="J52" i="7"/>
  <c r="J51" i="7"/>
  <c r="F51" i="7"/>
  <c r="J50" i="7"/>
  <c r="J49" i="7"/>
  <c r="G49" i="7"/>
  <c r="H49" i="7" s="1"/>
  <c r="J48" i="7"/>
  <c r="F48" i="7"/>
  <c r="E48" i="7"/>
  <c r="D48" i="7"/>
  <c r="C48" i="7"/>
  <c r="B48" i="7"/>
  <c r="G48" i="7" s="1"/>
  <c r="H48" i="7" s="1"/>
  <c r="A48" i="7"/>
  <c r="G47" i="7"/>
  <c r="E47" i="7"/>
  <c r="D47" i="7"/>
  <c r="C47" i="7"/>
  <c r="B47" i="7"/>
  <c r="A47" i="7"/>
  <c r="J47" i="7" s="1"/>
  <c r="N47" i="7" s="1"/>
  <c r="J46" i="7"/>
  <c r="E46" i="7"/>
  <c r="D46" i="7"/>
  <c r="C46" i="7"/>
  <c r="B46" i="7"/>
  <c r="G46" i="7" s="1"/>
  <c r="A46" i="7"/>
  <c r="N45" i="7"/>
  <c r="J45" i="7"/>
  <c r="G45" i="7"/>
  <c r="E45" i="7"/>
  <c r="D45" i="7"/>
  <c r="C45" i="7"/>
  <c r="B45" i="7"/>
  <c r="A45" i="7"/>
  <c r="N44" i="7"/>
  <c r="J44" i="7"/>
  <c r="H44" i="7"/>
  <c r="G44" i="7"/>
  <c r="E44" i="7"/>
  <c r="D44" i="7"/>
  <c r="C44" i="7"/>
  <c r="B44" i="7"/>
  <c r="A44" i="7"/>
  <c r="G43" i="7"/>
  <c r="E43" i="7"/>
  <c r="D43" i="7"/>
  <c r="C43" i="7"/>
  <c r="B43" i="7"/>
  <c r="A43" i="7"/>
  <c r="J43" i="7" s="1"/>
  <c r="E42" i="7"/>
  <c r="D42" i="7"/>
  <c r="C42" i="7"/>
  <c r="B42" i="7"/>
  <c r="G42" i="7" s="1"/>
  <c r="H42" i="7" s="1"/>
  <c r="A42" i="7"/>
  <c r="J42" i="7" s="1"/>
  <c r="G41" i="7"/>
  <c r="H41" i="7" s="1"/>
  <c r="E41" i="7"/>
  <c r="D41" i="7"/>
  <c r="C41" i="7"/>
  <c r="B41" i="7"/>
  <c r="A41" i="7"/>
  <c r="J41" i="7" s="1"/>
  <c r="J40" i="7"/>
  <c r="N40" i="7" s="1"/>
  <c r="G40" i="7"/>
  <c r="H40" i="7" s="1"/>
  <c r="E40" i="7"/>
  <c r="D40" i="7"/>
  <c r="C40" i="7"/>
  <c r="B40" i="7"/>
  <c r="A40" i="7"/>
  <c r="G39" i="7"/>
  <c r="E39" i="7"/>
  <c r="D39" i="7"/>
  <c r="C39" i="7"/>
  <c r="B39" i="7"/>
  <c r="A39" i="7"/>
  <c r="J39" i="7" s="1"/>
  <c r="N39" i="7" s="1"/>
  <c r="D38" i="7"/>
  <c r="B28" i="4" s="1"/>
  <c r="A38" i="7"/>
  <c r="J37" i="7"/>
  <c r="E36" i="7"/>
  <c r="D36" i="7"/>
  <c r="C36" i="7"/>
  <c r="B36" i="7"/>
  <c r="G36" i="7" s="1"/>
  <c r="A36" i="7"/>
  <c r="J36" i="7" s="1"/>
  <c r="K35" i="7"/>
  <c r="E35" i="7"/>
  <c r="D35" i="7"/>
  <c r="C35" i="7"/>
  <c r="B35" i="7"/>
  <c r="G35" i="7" s="1"/>
  <c r="H35" i="7" s="1"/>
  <c r="A35" i="7"/>
  <c r="J35" i="7" s="1"/>
  <c r="D34" i="7"/>
  <c r="A34" i="7"/>
  <c r="J33" i="7"/>
  <c r="H33" i="7"/>
  <c r="J32" i="7"/>
  <c r="N32" i="7" s="1"/>
  <c r="E32" i="7"/>
  <c r="D32" i="7"/>
  <c r="C32" i="7"/>
  <c r="B32" i="7"/>
  <c r="G32" i="7" s="1"/>
  <c r="H32" i="7" s="1"/>
  <c r="A32" i="7"/>
  <c r="G31" i="7"/>
  <c r="H31" i="7" s="1"/>
  <c r="E31" i="7"/>
  <c r="D31" i="7"/>
  <c r="C31" i="7"/>
  <c r="B31" i="7"/>
  <c r="A31" i="7"/>
  <c r="J31" i="7" s="1"/>
  <c r="N31" i="7" s="1"/>
  <c r="D30" i="7"/>
  <c r="A30" i="7"/>
  <c r="J29" i="7"/>
  <c r="E28" i="7"/>
  <c r="D28" i="7"/>
  <c r="C28" i="7"/>
  <c r="B28" i="7"/>
  <c r="G28" i="7" s="1"/>
  <c r="H28" i="7" s="1"/>
  <c r="A28" i="7"/>
  <c r="J28" i="7" s="1"/>
  <c r="N27" i="7"/>
  <c r="G27" i="7"/>
  <c r="H27" i="7" s="1"/>
  <c r="E27" i="7"/>
  <c r="D27" i="7"/>
  <c r="C27" i="7"/>
  <c r="B27" i="7"/>
  <c r="A27" i="7"/>
  <c r="J27" i="7" s="1"/>
  <c r="D26" i="7"/>
  <c r="A26" i="7"/>
  <c r="A94" i="3" s="1"/>
  <c r="J25" i="7"/>
  <c r="H25" i="7"/>
  <c r="G25" i="7"/>
  <c r="J24" i="7"/>
  <c r="H24" i="7"/>
  <c r="G24" i="7"/>
  <c r="J23" i="7"/>
  <c r="J22" i="7"/>
  <c r="H22" i="7"/>
  <c r="N21" i="7"/>
  <c r="J21" i="7"/>
  <c r="E21" i="7"/>
  <c r="D21" i="7"/>
  <c r="C21" i="7"/>
  <c r="B21" i="7"/>
  <c r="G21" i="7" s="1"/>
  <c r="H21" i="7" s="1"/>
  <c r="A21" i="7"/>
  <c r="N20" i="7"/>
  <c r="G20" i="7"/>
  <c r="H20" i="7" s="1"/>
  <c r="E20" i="7"/>
  <c r="D20" i="7"/>
  <c r="C20" i="7"/>
  <c r="B20" i="7"/>
  <c r="A20" i="7"/>
  <c r="J20" i="7" s="1"/>
  <c r="D19" i="7"/>
  <c r="A19" i="7"/>
  <c r="J18" i="7"/>
  <c r="J17" i="7"/>
  <c r="E17" i="7"/>
  <c r="D17" i="7"/>
  <c r="C17" i="7"/>
  <c r="B17" i="7"/>
  <c r="G17" i="7" s="1"/>
  <c r="H17" i="7" s="1"/>
  <c r="A17" i="7"/>
  <c r="J16" i="7"/>
  <c r="E16" i="7"/>
  <c r="D16" i="7"/>
  <c r="C16" i="7"/>
  <c r="B16" i="7"/>
  <c r="G16" i="7" s="1"/>
  <c r="H16" i="7" s="1"/>
  <c r="A16" i="7"/>
  <c r="D15" i="7"/>
  <c r="A15" i="7"/>
  <c r="B9" i="7"/>
  <c r="I7" i="7"/>
  <c r="A6" i="7"/>
  <c r="S52" i="6"/>
  <c r="T51" i="6"/>
  <c r="Q50" i="6"/>
  <c r="B49" i="6"/>
  <c r="T48" i="6"/>
  <c r="U48" i="6" s="1"/>
  <c r="S48" i="6"/>
  <c r="R48" i="6"/>
  <c r="Q48" i="6"/>
  <c r="T47" i="6"/>
  <c r="B47" i="6"/>
  <c r="T46" i="6"/>
  <c r="U46" i="6" s="1"/>
  <c r="S46" i="6"/>
  <c r="R46" i="6"/>
  <c r="Q46" i="6"/>
  <c r="T45" i="6"/>
  <c r="B45" i="6"/>
  <c r="U44" i="6"/>
  <c r="T44" i="6"/>
  <c r="S44" i="6"/>
  <c r="R44" i="6"/>
  <c r="Q44" i="6"/>
  <c r="T43" i="6"/>
  <c r="B43" i="6"/>
  <c r="U42" i="6"/>
  <c r="T42" i="6"/>
  <c r="R42" i="6"/>
  <c r="S42" i="6" s="1"/>
  <c r="Q42" i="6"/>
  <c r="T41" i="6"/>
  <c r="B41" i="6"/>
  <c r="U40" i="6"/>
  <c r="T40" i="6"/>
  <c r="R40" i="6"/>
  <c r="S40" i="6" s="1"/>
  <c r="Q40" i="6"/>
  <c r="T39" i="6"/>
  <c r="B39" i="6"/>
  <c r="V38" i="6"/>
  <c r="U38" i="6"/>
  <c r="T38" i="6"/>
  <c r="S38" i="6"/>
  <c r="R38" i="6"/>
  <c r="Q38" i="6"/>
  <c r="T37" i="6"/>
  <c r="B37" i="6"/>
  <c r="U36" i="6"/>
  <c r="T36" i="6"/>
  <c r="T35" i="6"/>
  <c r="B35" i="6"/>
  <c r="T34" i="6"/>
  <c r="B33" i="6"/>
  <c r="B31" i="6"/>
  <c r="S30" i="6"/>
  <c r="R30" i="6"/>
  <c r="Q30" i="6"/>
  <c r="B29" i="6"/>
  <c r="B27" i="6"/>
  <c r="S26" i="6"/>
  <c r="R26" i="6"/>
  <c r="Q26" i="6"/>
  <c r="B25" i="6"/>
  <c r="R24" i="6"/>
  <c r="S24" i="6" s="1"/>
  <c r="Q24" i="6"/>
  <c r="B23" i="6"/>
  <c r="B21" i="6"/>
  <c r="B19" i="6"/>
  <c r="S18" i="6"/>
  <c r="N18" i="6"/>
  <c r="M18" i="6"/>
  <c r="R18" i="6" s="1"/>
  <c r="P17" i="6"/>
  <c r="O17" i="6"/>
  <c r="L17" i="6"/>
  <c r="J17" i="6"/>
  <c r="I17" i="6"/>
  <c r="H17" i="6"/>
  <c r="G17" i="6"/>
  <c r="F17" i="6"/>
  <c r="E17" i="6"/>
  <c r="C17" i="6"/>
  <c r="K17" i="6" s="1"/>
  <c r="B17" i="6"/>
  <c r="B15" i="6"/>
  <c r="B13" i="6"/>
  <c r="B11" i="6"/>
  <c r="B9" i="6"/>
  <c r="N8" i="6"/>
  <c r="M8" i="6"/>
  <c r="L8" i="6"/>
  <c r="K8" i="6"/>
  <c r="I8" i="6"/>
  <c r="F8" i="6"/>
  <c r="E8" i="6"/>
  <c r="C7" i="6"/>
  <c r="H8" i="6" s="1"/>
  <c r="B7" i="6"/>
  <c r="N6" i="6"/>
  <c r="F6" i="6"/>
  <c r="R5" i="6"/>
  <c r="C5" i="6"/>
  <c r="M6" i="6" s="1"/>
  <c r="B5" i="6"/>
  <c r="C7" i="5"/>
  <c r="B2" i="5"/>
  <c r="C61" i="4"/>
  <c r="B61" i="4"/>
  <c r="A61" i="4"/>
  <c r="C60" i="4"/>
  <c r="B60" i="4"/>
  <c r="A60" i="4"/>
  <c r="C59" i="4"/>
  <c r="B59" i="4"/>
  <c r="A59" i="4"/>
  <c r="C58" i="4"/>
  <c r="B58" i="4"/>
  <c r="A58" i="4"/>
  <c r="B57" i="4"/>
  <c r="A57" i="4"/>
  <c r="C56" i="4"/>
  <c r="B56" i="4"/>
  <c r="A56" i="4"/>
  <c r="C55" i="4"/>
  <c r="B55" i="4"/>
  <c r="A55" i="4"/>
  <c r="C54" i="4"/>
  <c r="B54" i="4"/>
  <c r="A54" i="4"/>
  <c r="C53" i="4"/>
  <c r="B53" i="4"/>
  <c r="A53" i="4"/>
  <c r="C52" i="4"/>
  <c r="B52" i="4"/>
  <c r="A52" i="4"/>
  <c r="C51" i="4"/>
  <c r="B51" i="4"/>
  <c r="A51" i="4"/>
  <c r="B50" i="4"/>
  <c r="A50" i="4"/>
  <c r="C49" i="4"/>
  <c r="B49" i="4"/>
  <c r="A49" i="4"/>
  <c r="C48" i="4"/>
  <c r="B48" i="4"/>
  <c r="A48" i="4"/>
  <c r="C47" i="4"/>
  <c r="B47" i="4"/>
  <c r="A47" i="4"/>
  <c r="B46" i="4"/>
  <c r="A46" i="4"/>
  <c r="C45" i="4"/>
  <c r="B45" i="4"/>
  <c r="A45" i="4"/>
  <c r="C44" i="4"/>
  <c r="B44" i="4"/>
  <c r="A44" i="4"/>
  <c r="C43" i="4"/>
  <c r="B43" i="4"/>
  <c r="A43" i="4"/>
  <c r="C42" i="4"/>
  <c r="B42" i="4"/>
  <c r="A42" i="4"/>
  <c r="C41" i="4"/>
  <c r="B41" i="4"/>
  <c r="A41" i="4"/>
  <c r="C40" i="4"/>
  <c r="B40" i="4"/>
  <c r="A40" i="4"/>
  <c r="C39" i="4"/>
  <c r="B39" i="4"/>
  <c r="A39" i="4"/>
  <c r="C38" i="4"/>
  <c r="B38" i="4"/>
  <c r="A38" i="4"/>
  <c r="C37" i="4"/>
  <c r="B37" i="4"/>
  <c r="A37" i="4"/>
  <c r="C36" i="4"/>
  <c r="B36" i="4"/>
  <c r="A36" i="4"/>
  <c r="C35" i="4"/>
  <c r="B35" i="4"/>
  <c r="A35" i="4"/>
  <c r="C34" i="4"/>
  <c r="B34" i="4"/>
  <c r="A34" i="4"/>
  <c r="C33" i="4"/>
  <c r="B33" i="4"/>
  <c r="A33" i="4"/>
  <c r="C32" i="4"/>
  <c r="B32" i="4"/>
  <c r="A32" i="4"/>
  <c r="C31" i="4"/>
  <c r="B31" i="4"/>
  <c r="A31" i="4"/>
  <c r="C30" i="4"/>
  <c r="B30" i="4"/>
  <c r="A30" i="4"/>
  <c r="C29" i="4"/>
  <c r="B29" i="4"/>
  <c r="A29" i="4"/>
  <c r="A28" i="4"/>
  <c r="C27" i="4"/>
  <c r="B27" i="4"/>
  <c r="A27" i="4"/>
  <c r="C26" i="4"/>
  <c r="A26" i="4"/>
  <c r="C25" i="4"/>
  <c r="B25" i="4"/>
  <c r="A25" i="4"/>
  <c r="B24" i="4"/>
  <c r="A24" i="4"/>
  <c r="C23" i="4"/>
  <c r="B23" i="4"/>
  <c r="A23" i="4"/>
  <c r="C22" i="4"/>
  <c r="B22" i="4"/>
  <c r="A22" i="4"/>
  <c r="C21" i="4"/>
  <c r="A21" i="4"/>
  <c r="B20" i="4"/>
  <c r="C19" i="4"/>
  <c r="B19" i="4"/>
  <c r="A19" i="4"/>
  <c r="C18" i="4"/>
  <c r="B18" i="4"/>
  <c r="A18" i="4"/>
  <c r="C17" i="4"/>
  <c r="B17" i="4"/>
  <c r="A17" i="4"/>
  <c r="B16" i="4"/>
  <c r="C15" i="4"/>
  <c r="B15" i="4"/>
  <c r="A15" i="4"/>
  <c r="C14" i="4"/>
  <c r="B14" i="4"/>
  <c r="A14" i="4"/>
  <c r="C13" i="4"/>
  <c r="B13" i="4"/>
  <c r="A13" i="4"/>
  <c r="B12" i="4"/>
  <c r="A12" i="4"/>
  <c r="C11" i="4"/>
  <c r="B11" i="4"/>
  <c r="A11" i="4"/>
  <c r="C10" i="4"/>
  <c r="B10" i="4"/>
  <c r="A10" i="4"/>
  <c r="C9" i="4"/>
  <c r="B9" i="4"/>
  <c r="A9" i="4"/>
  <c r="B8" i="4"/>
  <c r="A8" i="4"/>
  <c r="B3" i="4"/>
  <c r="B3" i="5" s="1"/>
  <c r="B2" i="4"/>
  <c r="E393" i="3"/>
  <c r="E392" i="3"/>
  <c r="C391" i="3"/>
  <c r="B391" i="3"/>
  <c r="E391" i="3" s="1"/>
  <c r="E394" i="3" s="1"/>
  <c r="J394" i="3" s="1"/>
  <c r="F72" i="7" s="1"/>
  <c r="M390" i="3"/>
  <c r="M389" i="3"/>
  <c r="B388" i="3"/>
  <c r="A388" i="3"/>
  <c r="J385" i="3"/>
  <c r="F71" i="7" s="1"/>
  <c r="B385" i="3"/>
  <c r="B382" i="3"/>
  <c r="A382" i="3"/>
  <c r="J379" i="3"/>
  <c r="F70" i="7" s="1"/>
  <c r="B379" i="3"/>
  <c r="B376" i="3"/>
  <c r="A376" i="3"/>
  <c r="J373" i="3"/>
  <c r="F69" i="7" s="1"/>
  <c r="B373" i="3"/>
  <c r="B370" i="3"/>
  <c r="A370" i="3"/>
  <c r="B369" i="3"/>
  <c r="A369" i="3"/>
  <c r="J366" i="3"/>
  <c r="F67" i="7" s="1"/>
  <c r="J365" i="3"/>
  <c r="B362" i="3"/>
  <c r="A362" i="3"/>
  <c r="J358" i="3"/>
  <c r="J357" i="3"/>
  <c r="J356" i="3"/>
  <c r="B353" i="3"/>
  <c r="A353" i="3"/>
  <c r="J349" i="3"/>
  <c r="J348" i="3"/>
  <c r="J347" i="3"/>
  <c r="J350" i="3" s="1"/>
  <c r="F65" i="7" s="1"/>
  <c r="J346" i="3"/>
  <c r="J345" i="3"/>
  <c r="J344" i="3"/>
  <c r="B341" i="3"/>
  <c r="A341" i="3"/>
  <c r="J338" i="3"/>
  <c r="F64" i="7" s="1"/>
  <c r="B338" i="3"/>
  <c r="B335" i="3"/>
  <c r="A335" i="3"/>
  <c r="B332" i="3"/>
  <c r="J332" i="3" s="1"/>
  <c r="F63" i="7" s="1"/>
  <c r="B329" i="3"/>
  <c r="A329" i="3"/>
  <c r="J326" i="3"/>
  <c r="F62" i="7" s="1"/>
  <c r="B326" i="3"/>
  <c r="B323" i="3"/>
  <c r="A323" i="3"/>
  <c r="B322" i="3"/>
  <c r="A322" i="3"/>
  <c r="B319" i="3"/>
  <c r="J319" i="3" s="1"/>
  <c r="B316" i="3"/>
  <c r="A316" i="3"/>
  <c r="J313" i="3"/>
  <c r="B313" i="3"/>
  <c r="B310" i="3"/>
  <c r="A310" i="3"/>
  <c r="B307" i="3"/>
  <c r="J307" i="3" s="1"/>
  <c r="B304" i="3"/>
  <c r="A304" i="3"/>
  <c r="B303" i="3"/>
  <c r="A303" i="3"/>
  <c r="J300" i="3"/>
  <c r="F60" i="7" s="1"/>
  <c r="B297" i="3"/>
  <c r="A297" i="3"/>
  <c r="J294" i="3"/>
  <c r="F59" i="7" s="1"/>
  <c r="B291" i="3"/>
  <c r="A291" i="3"/>
  <c r="J288" i="3"/>
  <c r="F58" i="7" s="1"/>
  <c r="B285" i="3"/>
  <c r="A285" i="3"/>
  <c r="B284" i="3"/>
  <c r="A284" i="3"/>
  <c r="J281" i="3"/>
  <c r="F56" i="7" s="1"/>
  <c r="J280" i="3"/>
  <c r="F280" i="3"/>
  <c r="B277" i="3"/>
  <c r="A277" i="3"/>
  <c r="J273" i="3"/>
  <c r="J274" i="3" s="1"/>
  <c r="F55" i="7" s="1"/>
  <c r="B270" i="3"/>
  <c r="A270" i="3"/>
  <c r="J267" i="3"/>
  <c r="B264" i="3"/>
  <c r="A264" i="3"/>
  <c r="A267" i="3" s="1"/>
  <c r="J260" i="3"/>
  <c r="J259" i="3"/>
  <c r="J258" i="3"/>
  <c r="J261" i="3" s="1"/>
  <c r="B255" i="3"/>
  <c r="A255" i="3"/>
  <c r="J252" i="3"/>
  <c r="J251" i="3"/>
  <c r="B248" i="3"/>
  <c r="A248" i="3"/>
  <c r="J244" i="3"/>
  <c r="J243" i="3"/>
  <c r="B240" i="3"/>
  <c r="A240" i="3"/>
  <c r="J237" i="3"/>
  <c r="F50" i="7" s="1"/>
  <c r="J236" i="3"/>
  <c r="J235" i="3"/>
  <c r="J234" i="3"/>
  <c r="B231" i="3"/>
  <c r="A231" i="3"/>
  <c r="B227" i="3"/>
  <c r="J227" i="3" s="1"/>
  <c r="B226" i="3"/>
  <c r="J226" i="3" s="1"/>
  <c r="J228" i="3" s="1"/>
  <c r="F49" i="7" s="1"/>
  <c r="J225" i="3"/>
  <c r="B222" i="3"/>
  <c r="A222" i="3"/>
  <c r="D218" i="3"/>
  <c r="B217" i="3"/>
  <c r="C217" i="3" s="1"/>
  <c r="B216" i="3"/>
  <c r="B218" i="3" s="1"/>
  <c r="C218" i="3" s="1"/>
  <c r="E218" i="3" s="1"/>
  <c r="B212" i="3"/>
  <c r="A212" i="3"/>
  <c r="A215" i="3" s="1"/>
  <c r="B209" i="3"/>
  <c r="J209" i="3" s="1"/>
  <c r="F47" i="7" s="1"/>
  <c r="B206" i="3"/>
  <c r="A206" i="3"/>
  <c r="A209" i="3" s="1"/>
  <c r="J203" i="3"/>
  <c r="F46" i="7" s="1"/>
  <c r="B203" i="3"/>
  <c r="A203" i="3"/>
  <c r="B200" i="3"/>
  <c r="A200" i="3"/>
  <c r="J197" i="3"/>
  <c r="F45" i="7" s="1"/>
  <c r="B197" i="3"/>
  <c r="A197" i="3"/>
  <c r="B194" i="3"/>
  <c r="A194" i="3"/>
  <c r="J191" i="3"/>
  <c r="F44" i="7" s="1"/>
  <c r="B191" i="3"/>
  <c r="B188" i="3"/>
  <c r="A188" i="3"/>
  <c r="A191" i="3" s="1"/>
  <c r="J185" i="3"/>
  <c r="F43" i="7" s="1"/>
  <c r="B185" i="3"/>
  <c r="B182" i="3"/>
  <c r="A182" i="3"/>
  <c r="A185" i="3" s="1"/>
  <c r="B179" i="3"/>
  <c r="J179" i="3" s="1"/>
  <c r="F42" i="7" s="1"/>
  <c r="B176" i="3"/>
  <c r="A176" i="3"/>
  <c r="A179" i="3" s="1"/>
  <c r="F173" i="3"/>
  <c r="J173" i="3" s="1"/>
  <c r="F41" i="7" s="1"/>
  <c r="E173" i="3"/>
  <c r="D172" i="3"/>
  <c r="D171" i="3"/>
  <c r="D170" i="3"/>
  <c r="D173" i="3" s="1"/>
  <c r="B167" i="3"/>
  <c r="A167" i="3"/>
  <c r="J164" i="3"/>
  <c r="F40" i="7" s="1"/>
  <c r="E164" i="3"/>
  <c r="B163" i="3"/>
  <c r="D163" i="3" s="1"/>
  <c r="D162" i="3"/>
  <c r="B162" i="3"/>
  <c r="D161" i="3"/>
  <c r="D164" i="3" s="1"/>
  <c r="F164" i="3" s="1"/>
  <c r="B158" i="3"/>
  <c r="A158" i="3"/>
  <c r="J155" i="3"/>
  <c r="F39" i="7" s="1"/>
  <c r="Q39" i="7" s="1"/>
  <c r="B155" i="3"/>
  <c r="A155" i="3"/>
  <c r="B152" i="3"/>
  <c r="A152" i="3"/>
  <c r="B151" i="3"/>
  <c r="A151" i="3"/>
  <c r="K148" i="3"/>
  <c r="A148" i="3"/>
  <c r="B145" i="3"/>
  <c r="A145" i="3"/>
  <c r="J142" i="3"/>
  <c r="F36" i="7" s="1"/>
  <c r="B142" i="3"/>
  <c r="A139" i="3"/>
  <c r="A142" i="3" s="1"/>
  <c r="J136" i="3"/>
  <c r="F35" i="7" s="1"/>
  <c r="B136" i="3"/>
  <c r="B148" i="3" s="1"/>
  <c r="J148" i="3" s="1"/>
  <c r="F37" i="7" s="1"/>
  <c r="B133" i="3"/>
  <c r="A133" i="3"/>
  <c r="A136" i="3" s="1"/>
  <c r="B132" i="3"/>
  <c r="A132" i="3"/>
  <c r="K129" i="3"/>
  <c r="B126" i="3"/>
  <c r="A126" i="3"/>
  <c r="A129" i="3" s="1"/>
  <c r="B123" i="3"/>
  <c r="J123" i="3" s="1"/>
  <c r="F32" i="7" s="1"/>
  <c r="B120" i="3"/>
  <c r="A120" i="3"/>
  <c r="A123" i="3" s="1"/>
  <c r="B117" i="3"/>
  <c r="A114" i="3"/>
  <c r="A117" i="3" s="1"/>
  <c r="B113" i="3"/>
  <c r="K110" i="3"/>
  <c r="B110" i="3"/>
  <c r="J110" i="3" s="1"/>
  <c r="F29" i="7" s="1"/>
  <c r="B107" i="3"/>
  <c r="A107" i="3"/>
  <c r="A110" i="3" s="1"/>
  <c r="B104" i="3"/>
  <c r="J104" i="3" s="1"/>
  <c r="F28" i="7" s="1"/>
  <c r="B101" i="3"/>
  <c r="A101" i="3"/>
  <c r="A104" i="3" s="1"/>
  <c r="B98" i="3"/>
  <c r="J98" i="3" s="1"/>
  <c r="F27" i="7" s="1"/>
  <c r="B95" i="3"/>
  <c r="A95" i="3"/>
  <c r="A98" i="3" s="1"/>
  <c r="B94" i="3"/>
  <c r="B90" i="3"/>
  <c r="D90" i="3" s="1"/>
  <c r="B86" i="3"/>
  <c r="A86" i="3"/>
  <c r="B79" i="3"/>
  <c r="A79" i="3"/>
  <c r="E75" i="3"/>
  <c r="E73" i="3"/>
  <c r="D72" i="3"/>
  <c r="D74" i="3" s="1"/>
  <c r="E74" i="3" s="1"/>
  <c r="E71" i="3"/>
  <c r="D71" i="3"/>
  <c r="E70" i="3"/>
  <c r="E69" i="3"/>
  <c r="D68" i="3"/>
  <c r="E68" i="3" s="1"/>
  <c r="E67" i="3"/>
  <c r="E66" i="3"/>
  <c r="E65" i="3"/>
  <c r="E64" i="3"/>
  <c r="E63" i="3"/>
  <c r="E62" i="3"/>
  <c r="E61" i="3"/>
  <c r="E60" i="3"/>
  <c r="E59" i="3"/>
  <c r="E58" i="3"/>
  <c r="E57" i="3"/>
  <c r="E56" i="3"/>
  <c r="E55" i="3"/>
  <c r="E54" i="3"/>
  <c r="E53" i="3"/>
  <c r="E52" i="3"/>
  <c r="E51" i="3"/>
  <c r="E50" i="3"/>
  <c r="E49" i="3"/>
  <c r="E48" i="3"/>
  <c r="E47" i="3"/>
  <c r="B44" i="3"/>
  <c r="A44" i="3"/>
  <c r="K41" i="3"/>
  <c r="B41" i="3"/>
  <c r="J41" i="3" s="1"/>
  <c r="F22" i="7" s="1"/>
  <c r="Q22" i="7" s="1"/>
  <c r="B38" i="3"/>
  <c r="A38" i="3"/>
  <c r="A41" i="3" s="1"/>
  <c r="B35" i="3"/>
  <c r="J35" i="3" s="1"/>
  <c r="F21" i="7" s="1"/>
  <c r="B32" i="3"/>
  <c r="A32" i="3"/>
  <c r="A35" i="3" s="1"/>
  <c r="J29" i="3"/>
  <c r="F20" i="7" s="1"/>
  <c r="B29" i="3"/>
  <c r="A29" i="3"/>
  <c r="B26" i="3"/>
  <c r="A26" i="3"/>
  <c r="B25" i="3"/>
  <c r="A25" i="3"/>
  <c r="K22" i="3"/>
  <c r="A22" i="3"/>
  <c r="B19" i="3"/>
  <c r="A19" i="3"/>
  <c r="K16" i="3"/>
  <c r="B16" i="3"/>
  <c r="J16" i="3" s="1"/>
  <c r="F17" i="7" s="1"/>
  <c r="B13" i="3"/>
  <c r="A13" i="3"/>
  <c r="A16" i="3" s="1"/>
  <c r="K10" i="3"/>
  <c r="B10" i="3"/>
  <c r="J10" i="3" s="1"/>
  <c r="F16" i="7" s="1"/>
  <c r="B7" i="3"/>
  <c r="A7" i="3"/>
  <c r="A10" i="3" s="1"/>
  <c r="B6" i="3"/>
  <c r="A6" i="3"/>
  <c r="B4" i="3"/>
  <c r="B4" i="9" s="1"/>
  <c r="B3" i="3"/>
  <c r="B2" i="3"/>
  <c r="I557" i="1"/>
  <c r="H557" i="1"/>
  <c r="G557" i="1"/>
  <c r="I556" i="1"/>
  <c r="H556" i="1"/>
  <c r="G556" i="1"/>
  <c r="I555" i="1"/>
  <c r="H555" i="1"/>
  <c r="G555" i="1"/>
  <c r="I554" i="1"/>
  <c r="H554" i="1"/>
  <c r="G554" i="1"/>
  <c r="H553" i="1"/>
  <c r="I553" i="1" s="1"/>
  <c r="G553" i="1"/>
  <c r="H552" i="1"/>
  <c r="I552" i="1" s="1"/>
  <c r="G552" i="1"/>
  <c r="H551" i="1"/>
  <c r="I551" i="1" s="1"/>
  <c r="G551" i="1"/>
  <c r="H550" i="1"/>
  <c r="I550" i="1" s="1"/>
  <c r="G550" i="1"/>
  <c r="I549" i="1"/>
  <c r="H549" i="1"/>
  <c r="G549" i="1"/>
  <c r="I548" i="1"/>
  <c r="H548" i="1"/>
  <c r="G548" i="1"/>
  <c r="I547" i="1"/>
  <c r="H547" i="1"/>
  <c r="G547" i="1"/>
  <c r="I546" i="1"/>
  <c r="H546" i="1"/>
  <c r="G546" i="1"/>
  <c r="H545" i="1"/>
  <c r="I545" i="1" s="1"/>
  <c r="G545" i="1"/>
  <c r="H544" i="1"/>
  <c r="I544" i="1" s="1"/>
  <c r="G544" i="1"/>
  <c r="H543" i="1"/>
  <c r="I543" i="1" s="1"/>
  <c r="G543" i="1"/>
  <c r="H542" i="1"/>
  <c r="I542" i="1" s="1"/>
  <c r="G542" i="1"/>
  <c r="I541" i="1"/>
  <c r="H541" i="1"/>
  <c r="G541" i="1"/>
  <c r="I540" i="1"/>
  <c r="H540" i="1"/>
  <c r="G540" i="1"/>
  <c r="H538" i="1"/>
  <c r="I538" i="1" s="1"/>
  <c r="G538" i="1"/>
  <c r="H537" i="1"/>
  <c r="I537" i="1" s="1"/>
  <c r="G537" i="1"/>
  <c r="H536" i="1"/>
  <c r="I536" i="1" s="1"/>
  <c r="G536" i="1"/>
  <c r="I535" i="1"/>
  <c r="H535" i="1"/>
  <c r="G535" i="1"/>
  <c r="I534" i="1"/>
  <c r="H534" i="1"/>
  <c r="G534" i="1"/>
  <c r="I533" i="1"/>
  <c r="H533" i="1"/>
  <c r="G533" i="1"/>
  <c r="H531" i="1"/>
  <c r="I531" i="1" s="1"/>
  <c r="G531" i="1"/>
  <c r="H530" i="1"/>
  <c r="I530" i="1" s="1"/>
  <c r="G530" i="1"/>
  <c r="I529" i="1"/>
  <c r="H529" i="1"/>
  <c r="G529" i="1"/>
  <c r="I528" i="1"/>
  <c r="H528" i="1"/>
  <c r="G528" i="1"/>
  <c r="I527" i="1"/>
  <c r="H527" i="1"/>
  <c r="G527" i="1"/>
  <c r="I526" i="1"/>
  <c r="H526" i="1"/>
  <c r="G526" i="1"/>
  <c r="H525" i="1"/>
  <c r="I525" i="1" s="1"/>
  <c r="G525" i="1"/>
  <c r="H524" i="1"/>
  <c r="I524" i="1" s="1"/>
  <c r="G524" i="1"/>
  <c r="H523" i="1"/>
  <c r="I523" i="1" s="1"/>
  <c r="G523" i="1"/>
  <c r="H522" i="1"/>
  <c r="I522" i="1" s="1"/>
  <c r="G522" i="1"/>
  <c r="I521" i="1"/>
  <c r="H521" i="1"/>
  <c r="G521" i="1"/>
  <c r="I520" i="1"/>
  <c r="H520" i="1"/>
  <c r="G520" i="1"/>
  <c r="I519" i="1"/>
  <c r="H519" i="1"/>
  <c r="G519" i="1"/>
  <c r="H517" i="1"/>
  <c r="I517" i="1" s="1"/>
  <c r="G517" i="1"/>
  <c r="H516" i="1"/>
  <c r="I516" i="1" s="1"/>
  <c r="G516" i="1"/>
  <c r="I515" i="1"/>
  <c r="H515" i="1"/>
  <c r="G515" i="1"/>
  <c r="I514" i="1"/>
  <c r="H514" i="1"/>
  <c r="G514" i="1"/>
  <c r="I513" i="1"/>
  <c r="H513" i="1"/>
  <c r="G513" i="1"/>
  <c r="I512" i="1"/>
  <c r="H512" i="1"/>
  <c r="G512" i="1"/>
  <c r="H511" i="1"/>
  <c r="I511" i="1" s="1"/>
  <c r="G511" i="1"/>
  <c r="H510" i="1"/>
  <c r="I510" i="1" s="1"/>
  <c r="G510" i="1"/>
  <c r="H509" i="1"/>
  <c r="I509" i="1" s="1"/>
  <c r="I508" i="1" s="1"/>
  <c r="G509" i="1"/>
  <c r="I507" i="1"/>
  <c r="H507" i="1"/>
  <c r="G507" i="1"/>
  <c r="I506" i="1"/>
  <c r="H506" i="1"/>
  <c r="G506" i="1"/>
  <c r="H505" i="1"/>
  <c r="I505" i="1" s="1"/>
  <c r="G505" i="1"/>
  <c r="H504" i="1"/>
  <c r="I504" i="1" s="1"/>
  <c r="G504" i="1"/>
  <c r="H503" i="1"/>
  <c r="I503" i="1" s="1"/>
  <c r="G503" i="1"/>
  <c r="H502" i="1"/>
  <c r="I502" i="1" s="1"/>
  <c r="G502" i="1"/>
  <c r="I500" i="1"/>
  <c r="H500" i="1"/>
  <c r="G500" i="1"/>
  <c r="H499" i="1"/>
  <c r="I499" i="1" s="1"/>
  <c r="G499" i="1"/>
  <c r="H498" i="1"/>
  <c r="I498" i="1" s="1"/>
  <c r="G498" i="1"/>
  <c r="H497" i="1"/>
  <c r="I497" i="1" s="1"/>
  <c r="G497" i="1"/>
  <c r="H496" i="1"/>
  <c r="I496" i="1" s="1"/>
  <c r="G496" i="1"/>
  <c r="I495" i="1"/>
  <c r="H495" i="1"/>
  <c r="G495" i="1"/>
  <c r="I494" i="1"/>
  <c r="H494" i="1"/>
  <c r="G494" i="1"/>
  <c r="I493" i="1"/>
  <c r="H493" i="1"/>
  <c r="G493" i="1"/>
  <c r="I492" i="1"/>
  <c r="H492" i="1"/>
  <c r="G492" i="1"/>
  <c r="H491" i="1"/>
  <c r="I491" i="1" s="1"/>
  <c r="G491" i="1"/>
  <c r="H490" i="1"/>
  <c r="I490" i="1" s="1"/>
  <c r="G490" i="1"/>
  <c r="H489" i="1"/>
  <c r="I489" i="1" s="1"/>
  <c r="G489" i="1"/>
  <c r="H488" i="1"/>
  <c r="I488" i="1" s="1"/>
  <c r="G488" i="1"/>
  <c r="I487" i="1"/>
  <c r="H487" i="1"/>
  <c r="G487" i="1"/>
  <c r="I486" i="1"/>
  <c r="H486" i="1"/>
  <c r="G486" i="1"/>
  <c r="I485" i="1"/>
  <c r="H485" i="1"/>
  <c r="G485" i="1"/>
  <c r="I484" i="1"/>
  <c r="H484" i="1"/>
  <c r="G484" i="1"/>
  <c r="H483" i="1"/>
  <c r="I483" i="1" s="1"/>
  <c r="G483" i="1"/>
  <c r="H482" i="1"/>
  <c r="I482" i="1" s="1"/>
  <c r="G482" i="1"/>
  <c r="H481" i="1"/>
  <c r="I481" i="1" s="1"/>
  <c r="G481" i="1"/>
  <c r="H480" i="1"/>
  <c r="I480" i="1" s="1"/>
  <c r="G480" i="1"/>
  <c r="I479" i="1"/>
  <c r="H479" i="1"/>
  <c r="G479" i="1"/>
  <c r="I478" i="1"/>
  <c r="H478" i="1"/>
  <c r="G478" i="1"/>
  <c r="I477" i="1"/>
  <c r="H477" i="1"/>
  <c r="G477" i="1"/>
  <c r="I476" i="1"/>
  <c r="H476" i="1"/>
  <c r="G476" i="1"/>
  <c r="H475" i="1"/>
  <c r="I475" i="1" s="1"/>
  <c r="G475" i="1"/>
  <c r="H474" i="1"/>
  <c r="I474" i="1" s="1"/>
  <c r="G474" i="1"/>
  <c r="H473" i="1"/>
  <c r="I473" i="1" s="1"/>
  <c r="G473" i="1"/>
  <c r="H472" i="1"/>
  <c r="I472" i="1" s="1"/>
  <c r="G472" i="1"/>
  <c r="I471" i="1"/>
  <c r="H471" i="1"/>
  <c r="G471" i="1"/>
  <c r="I470" i="1"/>
  <c r="H470" i="1"/>
  <c r="G470" i="1"/>
  <c r="I469" i="1"/>
  <c r="H469" i="1"/>
  <c r="G469" i="1"/>
  <c r="I468" i="1"/>
  <c r="H468" i="1"/>
  <c r="G468" i="1"/>
  <c r="H467" i="1"/>
  <c r="I467" i="1" s="1"/>
  <c r="G467" i="1"/>
  <c r="H466" i="1"/>
  <c r="I466" i="1" s="1"/>
  <c r="G466" i="1"/>
  <c r="H465" i="1"/>
  <c r="I465" i="1" s="1"/>
  <c r="G465" i="1"/>
  <c r="I463" i="1"/>
  <c r="H463" i="1"/>
  <c r="G463" i="1"/>
  <c r="I462" i="1"/>
  <c r="H462" i="1"/>
  <c r="G462" i="1"/>
  <c r="H461" i="1"/>
  <c r="I461" i="1" s="1"/>
  <c r="G461" i="1"/>
  <c r="H460" i="1"/>
  <c r="I460" i="1" s="1"/>
  <c r="G460" i="1"/>
  <c r="H459" i="1"/>
  <c r="I459" i="1" s="1"/>
  <c r="G459" i="1"/>
  <c r="H458" i="1"/>
  <c r="I458" i="1" s="1"/>
  <c r="G458" i="1"/>
  <c r="I457" i="1"/>
  <c r="H457" i="1"/>
  <c r="G457" i="1"/>
  <c r="I456" i="1"/>
  <c r="H456" i="1"/>
  <c r="G456" i="1"/>
  <c r="I455" i="1"/>
  <c r="H455" i="1"/>
  <c r="G455" i="1"/>
  <c r="I454" i="1"/>
  <c r="H454" i="1"/>
  <c r="G454" i="1"/>
  <c r="H453" i="1"/>
  <c r="I453" i="1" s="1"/>
  <c r="G453" i="1"/>
  <c r="H452" i="1"/>
  <c r="I452" i="1" s="1"/>
  <c r="G452" i="1"/>
  <c r="H451" i="1"/>
  <c r="I451" i="1" s="1"/>
  <c r="G451" i="1"/>
  <c r="H450" i="1"/>
  <c r="I450" i="1" s="1"/>
  <c r="I449" i="1" s="1"/>
  <c r="G450" i="1"/>
  <c r="I448" i="1"/>
  <c r="H448" i="1"/>
  <c r="G448" i="1"/>
  <c r="H447" i="1"/>
  <c r="I447" i="1" s="1"/>
  <c r="G447" i="1"/>
  <c r="H446" i="1"/>
  <c r="I446" i="1" s="1"/>
  <c r="G446" i="1"/>
  <c r="H445" i="1"/>
  <c r="I445" i="1" s="1"/>
  <c r="G445" i="1"/>
  <c r="H444" i="1"/>
  <c r="I444" i="1" s="1"/>
  <c r="G444" i="1"/>
  <c r="I443" i="1"/>
  <c r="H443" i="1"/>
  <c r="G443" i="1"/>
  <c r="I442" i="1"/>
  <c r="H442" i="1"/>
  <c r="G442" i="1"/>
  <c r="I441" i="1"/>
  <c r="H441" i="1"/>
  <c r="G441" i="1"/>
  <c r="I440" i="1"/>
  <c r="H440" i="1"/>
  <c r="G440" i="1"/>
  <c r="H439" i="1"/>
  <c r="I439" i="1" s="1"/>
  <c r="G439" i="1"/>
  <c r="H438" i="1"/>
  <c r="I438" i="1" s="1"/>
  <c r="G438" i="1"/>
  <c r="H437" i="1"/>
  <c r="I437" i="1" s="1"/>
  <c r="G437" i="1"/>
  <c r="I435" i="1"/>
  <c r="H435" i="1"/>
  <c r="G435" i="1"/>
  <c r="I434" i="1"/>
  <c r="H434" i="1"/>
  <c r="G434" i="1"/>
  <c r="H433" i="1"/>
  <c r="I433" i="1" s="1"/>
  <c r="G433" i="1"/>
  <c r="H432" i="1"/>
  <c r="I432" i="1" s="1"/>
  <c r="I431" i="1" s="1"/>
  <c r="G432" i="1"/>
  <c r="H429" i="1"/>
  <c r="I429" i="1" s="1"/>
  <c r="G429" i="1"/>
  <c r="H428" i="1"/>
  <c r="I428" i="1" s="1"/>
  <c r="G428" i="1"/>
  <c r="H427" i="1"/>
  <c r="I427" i="1" s="1"/>
  <c r="G427" i="1"/>
  <c r="H426" i="1"/>
  <c r="I426" i="1" s="1"/>
  <c r="I424" i="1" s="1"/>
  <c r="G426" i="1"/>
  <c r="I425" i="1"/>
  <c r="H425" i="1"/>
  <c r="G425" i="1"/>
  <c r="H423" i="1"/>
  <c r="I423" i="1" s="1"/>
  <c r="G423" i="1"/>
  <c r="H422" i="1"/>
  <c r="I422" i="1" s="1"/>
  <c r="G422" i="1"/>
  <c r="H421" i="1"/>
  <c r="I421" i="1" s="1"/>
  <c r="G421" i="1"/>
  <c r="H420" i="1"/>
  <c r="I420" i="1" s="1"/>
  <c r="G420" i="1"/>
  <c r="I419" i="1"/>
  <c r="H419" i="1"/>
  <c r="G419" i="1"/>
  <c r="I418" i="1"/>
  <c r="H418" i="1"/>
  <c r="G418" i="1"/>
  <c r="I417" i="1"/>
  <c r="H417" i="1"/>
  <c r="G417" i="1"/>
  <c r="I416" i="1"/>
  <c r="H416" i="1"/>
  <c r="G416" i="1"/>
  <c r="H415" i="1"/>
  <c r="I415" i="1" s="1"/>
  <c r="G415" i="1"/>
  <c r="H414" i="1"/>
  <c r="I414" i="1" s="1"/>
  <c r="G414" i="1"/>
  <c r="H413" i="1"/>
  <c r="I413" i="1" s="1"/>
  <c r="G413" i="1"/>
  <c r="H412" i="1"/>
  <c r="I412" i="1" s="1"/>
  <c r="I411" i="1" s="1"/>
  <c r="G412" i="1"/>
  <c r="I410" i="1"/>
  <c r="H410" i="1"/>
  <c r="G410" i="1"/>
  <c r="H409" i="1"/>
  <c r="I409" i="1" s="1"/>
  <c r="G409" i="1"/>
  <c r="H408" i="1"/>
  <c r="I408" i="1" s="1"/>
  <c r="G408" i="1"/>
  <c r="H407" i="1"/>
  <c r="I407" i="1" s="1"/>
  <c r="G407" i="1"/>
  <c r="H406" i="1"/>
  <c r="I406" i="1" s="1"/>
  <c r="G406" i="1"/>
  <c r="I405" i="1"/>
  <c r="H405" i="1"/>
  <c r="G405" i="1"/>
  <c r="I404" i="1"/>
  <c r="H404" i="1"/>
  <c r="G404" i="1"/>
  <c r="I403" i="1"/>
  <c r="H403" i="1"/>
  <c r="G403" i="1"/>
  <c r="I402" i="1"/>
  <c r="H402" i="1"/>
  <c r="G402" i="1"/>
  <c r="H401" i="1"/>
  <c r="I401" i="1" s="1"/>
  <c r="G401" i="1"/>
  <c r="H400" i="1"/>
  <c r="I400" i="1" s="1"/>
  <c r="G400" i="1"/>
  <c r="H399" i="1"/>
  <c r="I399" i="1" s="1"/>
  <c r="G399" i="1"/>
  <c r="H398" i="1"/>
  <c r="I398" i="1" s="1"/>
  <c r="G398" i="1"/>
  <c r="I397" i="1"/>
  <c r="H397" i="1"/>
  <c r="G397" i="1"/>
  <c r="I396" i="1"/>
  <c r="H396" i="1"/>
  <c r="G396" i="1"/>
  <c r="I395" i="1"/>
  <c r="H395" i="1"/>
  <c r="G395" i="1"/>
  <c r="I394" i="1"/>
  <c r="H394" i="1"/>
  <c r="G394" i="1"/>
  <c r="H393" i="1"/>
  <c r="I393" i="1" s="1"/>
  <c r="G393" i="1"/>
  <c r="H392" i="1"/>
  <c r="I392" i="1" s="1"/>
  <c r="G392" i="1"/>
  <c r="H391" i="1"/>
  <c r="I391" i="1" s="1"/>
  <c r="G391" i="1"/>
  <c r="H390" i="1"/>
  <c r="I390" i="1" s="1"/>
  <c r="G390" i="1"/>
  <c r="I389" i="1"/>
  <c r="H389" i="1"/>
  <c r="G389" i="1"/>
  <c r="I388" i="1"/>
  <c r="H388" i="1"/>
  <c r="G388" i="1"/>
  <c r="I387" i="1"/>
  <c r="H387" i="1"/>
  <c r="G387" i="1"/>
  <c r="I386" i="1"/>
  <c r="H386" i="1"/>
  <c r="G386" i="1"/>
  <c r="H385" i="1"/>
  <c r="I385" i="1" s="1"/>
  <c r="G385" i="1"/>
  <c r="H384" i="1"/>
  <c r="I384" i="1" s="1"/>
  <c r="G384" i="1"/>
  <c r="H383" i="1"/>
  <c r="I383" i="1" s="1"/>
  <c r="G383" i="1"/>
  <c r="H382" i="1"/>
  <c r="I382" i="1" s="1"/>
  <c r="G382" i="1"/>
  <c r="I381" i="1"/>
  <c r="H381" i="1"/>
  <c r="G381" i="1"/>
  <c r="I380" i="1"/>
  <c r="H380" i="1"/>
  <c r="G380" i="1"/>
  <c r="I379" i="1"/>
  <c r="H379" i="1"/>
  <c r="G379" i="1"/>
  <c r="I378" i="1"/>
  <c r="H378" i="1"/>
  <c r="G378" i="1"/>
  <c r="H376" i="1"/>
  <c r="I376" i="1" s="1"/>
  <c r="G376" i="1"/>
  <c r="I375" i="1"/>
  <c r="H375" i="1"/>
  <c r="G375" i="1"/>
  <c r="I374" i="1"/>
  <c r="H374" i="1"/>
  <c r="G374" i="1"/>
  <c r="I373" i="1"/>
  <c r="H373" i="1"/>
  <c r="G373" i="1"/>
  <c r="I372" i="1"/>
  <c r="H372" i="1"/>
  <c r="G372" i="1"/>
  <c r="H371" i="1"/>
  <c r="I371" i="1" s="1"/>
  <c r="I370" i="1" s="1"/>
  <c r="G371" i="1"/>
  <c r="I369" i="1"/>
  <c r="H369" i="1"/>
  <c r="G369" i="1"/>
  <c r="I368" i="1"/>
  <c r="H368" i="1"/>
  <c r="G368" i="1"/>
  <c r="I367" i="1"/>
  <c r="H367" i="1"/>
  <c r="G367" i="1"/>
  <c r="I366" i="1"/>
  <c r="H366" i="1"/>
  <c r="G366" i="1"/>
  <c r="H365" i="1"/>
  <c r="I365" i="1" s="1"/>
  <c r="G365" i="1"/>
  <c r="H364" i="1"/>
  <c r="I364" i="1" s="1"/>
  <c r="G364" i="1"/>
  <c r="H363" i="1"/>
  <c r="I363" i="1" s="1"/>
  <c r="G363" i="1"/>
  <c r="H362" i="1"/>
  <c r="I362" i="1" s="1"/>
  <c r="G362" i="1"/>
  <c r="I361" i="1"/>
  <c r="H361" i="1"/>
  <c r="G361" i="1"/>
  <c r="I360" i="1"/>
  <c r="H360" i="1"/>
  <c r="G360" i="1"/>
  <c r="I359" i="1"/>
  <c r="H359" i="1"/>
  <c r="G359" i="1"/>
  <c r="I358" i="1"/>
  <c r="H358" i="1"/>
  <c r="G358" i="1"/>
  <c r="H357" i="1"/>
  <c r="I357" i="1" s="1"/>
  <c r="G357" i="1"/>
  <c r="H356" i="1"/>
  <c r="I356" i="1" s="1"/>
  <c r="G356" i="1"/>
  <c r="H355" i="1"/>
  <c r="I355" i="1" s="1"/>
  <c r="G355" i="1"/>
  <c r="H352" i="1"/>
  <c r="I352" i="1" s="1"/>
  <c r="G352" i="1"/>
  <c r="H351" i="1"/>
  <c r="I351" i="1" s="1"/>
  <c r="G351" i="1"/>
  <c r="H350" i="1"/>
  <c r="I350" i="1" s="1"/>
  <c r="G350" i="1"/>
  <c r="I349" i="1"/>
  <c r="H349" i="1"/>
  <c r="G349" i="1"/>
  <c r="I348" i="1"/>
  <c r="H348" i="1"/>
  <c r="G348" i="1"/>
  <c r="I347" i="1"/>
  <c r="H347" i="1"/>
  <c r="G347" i="1"/>
  <c r="I346" i="1"/>
  <c r="H346" i="1"/>
  <c r="G346" i="1"/>
  <c r="H345" i="1"/>
  <c r="I345" i="1" s="1"/>
  <c r="G345" i="1"/>
  <c r="H344" i="1"/>
  <c r="I344" i="1" s="1"/>
  <c r="G344" i="1"/>
  <c r="H343" i="1"/>
  <c r="I343" i="1" s="1"/>
  <c r="G343" i="1"/>
  <c r="H342" i="1"/>
  <c r="I342" i="1" s="1"/>
  <c r="G342" i="1"/>
  <c r="I341" i="1"/>
  <c r="H341" i="1"/>
  <c r="G341" i="1"/>
  <c r="I340" i="1"/>
  <c r="H340" i="1"/>
  <c r="G340" i="1"/>
  <c r="I339" i="1"/>
  <c r="H339" i="1"/>
  <c r="G339" i="1"/>
  <c r="I338" i="1"/>
  <c r="H338" i="1"/>
  <c r="G338" i="1"/>
  <c r="H337" i="1"/>
  <c r="I337" i="1" s="1"/>
  <c r="G337" i="1"/>
  <c r="I335" i="1"/>
  <c r="H335" i="1"/>
  <c r="G335" i="1"/>
  <c r="I334" i="1"/>
  <c r="H334" i="1"/>
  <c r="G334" i="1"/>
  <c r="I333" i="1"/>
  <c r="H333" i="1"/>
  <c r="G333" i="1"/>
  <c r="I332" i="1"/>
  <c r="H332" i="1"/>
  <c r="G332" i="1"/>
  <c r="H331" i="1"/>
  <c r="I331" i="1" s="1"/>
  <c r="I330" i="1" s="1"/>
  <c r="G331" i="1"/>
  <c r="I329" i="1"/>
  <c r="H329" i="1"/>
  <c r="G329" i="1"/>
  <c r="I328" i="1"/>
  <c r="H328" i="1"/>
  <c r="G328" i="1"/>
  <c r="I327" i="1"/>
  <c r="H327" i="1"/>
  <c r="G327" i="1"/>
  <c r="I326" i="1"/>
  <c r="H326" i="1"/>
  <c r="G326" i="1"/>
  <c r="H325" i="1"/>
  <c r="I325" i="1" s="1"/>
  <c r="G325" i="1"/>
  <c r="H324" i="1"/>
  <c r="I324" i="1" s="1"/>
  <c r="G324" i="1"/>
  <c r="H323" i="1"/>
  <c r="I323" i="1" s="1"/>
  <c r="G323" i="1"/>
  <c r="H322" i="1"/>
  <c r="I322" i="1" s="1"/>
  <c r="G322" i="1"/>
  <c r="I321" i="1"/>
  <c r="H321" i="1"/>
  <c r="G321" i="1"/>
  <c r="I320" i="1"/>
  <c r="H320" i="1"/>
  <c r="G320" i="1"/>
  <c r="I319" i="1"/>
  <c r="H319" i="1"/>
  <c r="G319" i="1"/>
  <c r="I318" i="1"/>
  <c r="H318" i="1"/>
  <c r="G318" i="1"/>
  <c r="H317" i="1"/>
  <c r="I317" i="1" s="1"/>
  <c r="G317" i="1"/>
  <c r="H316" i="1"/>
  <c r="I316" i="1" s="1"/>
  <c r="G316" i="1"/>
  <c r="H315" i="1"/>
  <c r="I315" i="1" s="1"/>
  <c r="G315" i="1"/>
  <c r="H314" i="1"/>
  <c r="I314" i="1" s="1"/>
  <c r="G314" i="1"/>
  <c r="I313" i="1"/>
  <c r="H313" i="1"/>
  <c r="G313" i="1"/>
  <c r="I312" i="1"/>
  <c r="H312" i="1"/>
  <c r="G312" i="1"/>
  <c r="I311" i="1"/>
  <c r="H311" i="1"/>
  <c r="G311" i="1"/>
  <c r="I310" i="1"/>
  <c r="H310" i="1"/>
  <c r="G310" i="1"/>
  <c r="H309" i="1"/>
  <c r="I309" i="1" s="1"/>
  <c r="G309" i="1"/>
  <c r="H308" i="1"/>
  <c r="I308" i="1" s="1"/>
  <c r="G308" i="1"/>
  <c r="H307" i="1"/>
  <c r="I307" i="1" s="1"/>
  <c r="G307" i="1"/>
  <c r="H306" i="1"/>
  <c r="I306" i="1" s="1"/>
  <c r="G306" i="1"/>
  <c r="I305" i="1"/>
  <c r="H305" i="1"/>
  <c r="G305" i="1"/>
  <c r="I304" i="1"/>
  <c r="H304" i="1"/>
  <c r="G304" i="1"/>
  <c r="I303" i="1"/>
  <c r="H303" i="1"/>
  <c r="G303" i="1"/>
  <c r="I302" i="1"/>
  <c r="H302" i="1"/>
  <c r="G302" i="1"/>
  <c r="H301" i="1"/>
  <c r="I301" i="1" s="1"/>
  <c r="G301" i="1"/>
  <c r="H300" i="1"/>
  <c r="I300" i="1" s="1"/>
  <c r="G300" i="1"/>
  <c r="H299" i="1"/>
  <c r="I299" i="1" s="1"/>
  <c r="G299" i="1"/>
  <c r="H298" i="1"/>
  <c r="I298" i="1" s="1"/>
  <c r="G298" i="1"/>
  <c r="I297" i="1"/>
  <c r="H297" i="1"/>
  <c r="G297" i="1"/>
  <c r="I296" i="1"/>
  <c r="H296" i="1"/>
  <c r="G296" i="1"/>
  <c r="I295" i="1"/>
  <c r="H295" i="1"/>
  <c r="G295" i="1"/>
  <c r="I294" i="1"/>
  <c r="H294" i="1"/>
  <c r="G294" i="1"/>
  <c r="H293" i="1"/>
  <c r="I293" i="1" s="1"/>
  <c r="G293" i="1"/>
  <c r="H292" i="1"/>
  <c r="I292" i="1" s="1"/>
  <c r="G292" i="1"/>
  <c r="H291" i="1"/>
  <c r="I291" i="1" s="1"/>
  <c r="G291" i="1"/>
  <c r="H290" i="1"/>
  <c r="I290" i="1" s="1"/>
  <c r="G290" i="1"/>
  <c r="I289" i="1"/>
  <c r="H289" i="1"/>
  <c r="G289" i="1"/>
  <c r="I288" i="1"/>
  <c r="H288" i="1"/>
  <c r="G288" i="1"/>
  <c r="I287" i="1"/>
  <c r="H287" i="1"/>
  <c r="G287" i="1"/>
  <c r="I286" i="1"/>
  <c r="H286" i="1"/>
  <c r="G286" i="1"/>
  <c r="H285" i="1"/>
  <c r="I285" i="1" s="1"/>
  <c r="G285" i="1"/>
  <c r="H284" i="1"/>
  <c r="I284" i="1" s="1"/>
  <c r="G284" i="1"/>
  <c r="H283" i="1"/>
  <c r="I283" i="1" s="1"/>
  <c r="G283" i="1"/>
  <c r="H282" i="1"/>
  <c r="I282" i="1" s="1"/>
  <c r="G282" i="1"/>
  <c r="I281" i="1"/>
  <c r="H281" i="1"/>
  <c r="G281" i="1"/>
  <c r="I280" i="1"/>
  <c r="H280" i="1"/>
  <c r="G280" i="1"/>
  <c r="I279" i="1"/>
  <c r="H279" i="1"/>
  <c r="G279" i="1"/>
  <c r="H277" i="1"/>
  <c r="I277" i="1" s="1"/>
  <c r="G277" i="1"/>
  <c r="H276" i="1"/>
  <c r="I276" i="1" s="1"/>
  <c r="G276" i="1"/>
  <c r="I275" i="1"/>
  <c r="H275" i="1"/>
  <c r="G275" i="1"/>
  <c r="I274" i="1"/>
  <c r="H274" i="1"/>
  <c r="G274" i="1"/>
  <c r="I273" i="1"/>
  <c r="H273" i="1"/>
  <c r="G273" i="1"/>
  <c r="I272" i="1"/>
  <c r="H272" i="1"/>
  <c r="G272" i="1"/>
  <c r="H271" i="1"/>
  <c r="L55" i="7" s="1"/>
  <c r="G271" i="1"/>
  <c r="H270" i="1"/>
  <c r="I270" i="1" s="1"/>
  <c r="G270" i="1"/>
  <c r="H269" i="1"/>
  <c r="I269" i="1" s="1"/>
  <c r="G269" i="1"/>
  <c r="H268" i="1"/>
  <c r="I268" i="1" s="1"/>
  <c r="G268" i="1"/>
  <c r="I266" i="1"/>
  <c r="H266" i="1"/>
  <c r="G266" i="1"/>
  <c r="H265" i="1"/>
  <c r="I265" i="1" s="1"/>
  <c r="G265" i="1"/>
  <c r="H264" i="1"/>
  <c r="I264" i="1" s="1"/>
  <c r="G264" i="1"/>
  <c r="H263" i="1"/>
  <c r="I263" i="1" s="1"/>
  <c r="G263" i="1"/>
  <c r="H262" i="1"/>
  <c r="I262" i="1" s="1"/>
  <c r="G262" i="1"/>
  <c r="I261" i="1"/>
  <c r="H261" i="1"/>
  <c r="G261" i="1"/>
  <c r="I260" i="1"/>
  <c r="H260" i="1"/>
  <c r="G260" i="1"/>
  <c r="I259" i="1"/>
  <c r="H259" i="1"/>
  <c r="G259" i="1"/>
  <c r="I258" i="1"/>
  <c r="H258" i="1"/>
  <c r="G258" i="1"/>
  <c r="H257" i="1"/>
  <c r="I257" i="1" s="1"/>
  <c r="G257" i="1"/>
  <c r="H256" i="1"/>
  <c r="I256" i="1" s="1"/>
  <c r="G256" i="1"/>
  <c r="H255" i="1"/>
  <c r="I255" i="1" s="1"/>
  <c r="G255" i="1"/>
  <c r="H254" i="1"/>
  <c r="I254" i="1" s="1"/>
  <c r="I252" i="1" s="1"/>
  <c r="G254" i="1"/>
  <c r="I253" i="1"/>
  <c r="H253" i="1"/>
  <c r="G253" i="1"/>
  <c r="H251" i="1"/>
  <c r="I251" i="1" s="1"/>
  <c r="G251" i="1"/>
  <c r="H250" i="1"/>
  <c r="I250" i="1" s="1"/>
  <c r="G250" i="1"/>
  <c r="H249" i="1"/>
  <c r="I249" i="1" s="1"/>
  <c r="G249" i="1"/>
  <c r="H248" i="1"/>
  <c r="I248" i="1" s="1"/>
  <c r="G248" i="1"/>
  <c r="I247" i="1"/>
  <c r="H247" i="1"/>
  <c r="G247" i="1"/>
  <c r="I246" i="1"/>
  <c r="H246" i="1"/>
  <c r="G246" i="1"/>
  <c r="I245" i="1"/>
  <c r="H245" i="1"/>
  <c r="G245" i="1"/>
  <c r="I244" i="1"/>
  <c r="H244" i="1"/>
  <c r="G244" i="1"/>
  <c r="H243" i="1"/>
  <c r="I243" i="1" s="1"/>
  <c r="G243" i="1"/>
  <c r="H242" i="1"/>
  <c r="I242" i="1" s="1"/>
  <c r="G242" i="1"/>
  <c r="H241" i="1"/>
  <c r="I241" i="1" s="1"/>
  <c r="G241" i="1"/>
  <c r="H240" i="1"/>
  <c r="I240" i="1" s="1"/>
  <c r="G240" i="1"/>
  <c r="H239" i="1"/>
  <c r="I239" i="1" s="1"/>
  <c r="G239" i="1"/>
  <c r="I238" i="1"/>
  <c r="H238" i="1"/>
  <c r="G238" i="1"/>
  <c r="I237" i="1"/>
  <c r="H237" i="1"/>
  <c r="G237" i="1"/>
  <c r="I236" i="1"/>
  <c r="H236" i="1"/>
  <c r="G236" i="1"/>
  <c r="H235" i="1"/>
  <c r="I235" i="1" s="1"/>
  <c r="G235" i="1"/>
  <c r="H234" i="1"/>
  <c r="I234" i="1" s="1"/>
  <c r="G234" i="1"/>
  <c r="H233" i="1"/>
  <c r="I233" i="1" s="1"/>
  <c r="G233" i="1"/>
  <c r="H232" i="1"/>
  <c r="I232" i="1" s="1"/>
  <c r="G232" i="1"/>
  <c r="H231" i="1"/>
  <c r="I231" i="1" s="1"/>
  <c r="G231" i="1"/>
  <c r="I230" i="1"/>
  <c r="H230" i="1"/>
  <c r="G230" i="1"/>
  <c r="I229" i="1"/>
  <c r="H229" i="1"/>
  <c r="G229" i="1"/>
  <c r="I228" i="1"/>
  <c r="H228" i="1"/>
  <c r="G228" i="1"/>
  <c r="H227" i="1"/>
  <c r="I227" i="1" s="1"/>
  <c r="G227" i="1"/>
  <c r="H226" i="1"/>
  <c r="I226" i="1" s="1"/>
  <c r="G226" i="1"/>
  <c r="H225" i="1"/>
  <c r="I225" i="1" s="1"/>
  <c r="G225" i="1"/>
  <c r="H224" i="1"/>
  <c r="I224" i="1" s="1"/>
  <c r="G224" i="1"/>
  <c r="H223" i="1"/>
  <c r="I223" i="1" s="1"/>
  <c r="G223" i="1"/>
  <c r="I222" i="1"/>
  <c r="H222" i="1"/>
  <c r="G222" i="1"/>
  <c r="I221" i="1"/>
  <c r="H221" i="1"/>
  <c r="G221" i="1"/>
  <c r="I220" i="1"/>
  <c r="H220" i="1"/>
  <c r="G220" i="1"/>
  <c r="H219" i="1"/>
  <c r="I219" i="1" s="1"/>
  <c r="G219" i="1"/>
  <c r="H218" i="1"/>
  <c r="I218" i="1" s="1"/>
  <c r="G218" i="1"/>
  <c r="H217" i="1"/>
  <c r="I217" i="1" s="1"/>
  <c r="G217" i="1"/>
  <c r="H216" i="1"/>
  <c r="I216" i="1" s="1"/>
  <c r="G216" i="1"/>
  <c r="H215" i="1"/>
  <c r="I215" i="1" s="1"/>
  <c r="G215" i="1"/>
  <c r="I214" i="1"/>
  <c r="H214" i="1"/>
  <c r="G214" i="1"/>
  <c r="H211" i="1"/>
  <c r="I211" i="1" s="1"/>
  <c r="I210" i="1" s="1"/>
  <c r="G211" i="1"/>
  <c r="H209" i="1"/>
  <c r="I209" i="1" s="1"/>
  <c r="G209" i="1"/>
  <c r="H208" i="1"/>
  <c r="I208" i="1" s="1"/>
  <c r="G208" i="1"/>
  <c r="H207" i="1"/>
  <c r="I207" i="1" s="1"/>
  <c r="G207" i="1"/>
  <c r="H206" i="1"/>
  <c r="I206" i="1" s="1"/>
  <c r="G206" i="1"/>
  <c r="I205" i="1"/>
  <c r="I202" i="1" s="1"/>
  <c r="H205" i="1"/>
  <c r="G205" i="1"/>
  <c r="I204" i="1"/>
  <c r="H204" i="1"/>
  <c r="G204" i="1"/>
  <c r="I203" i="1"/>
  <c r="H203" i="1"/>
  <c r="G203" i="1"/>
  <c r="H201" i="1"/>
  <c r="I201" i="1" s="1"/>
  <c r="G201" i="1"/>
  <c r="H200" i="1"/>
  <c r="I200" i="1" s="1"/>
  <c r="G200" i="1"/>
  <c r="H199" i="1"/>
  <c r="I199" i="1" s="1"/>
  <c r="I198" i="1" s="1"/>
  <c r="G199" i="1"/>
  <c r="H196" i="1"/>
  <c r="I196" i="1" s="1"/>
  <c r="G196" i="1"/>
  <c r="H195" i="1"/>
  <c r="I195" i="1" s="1"/>
  <c r="G195" i="1"/>
  <c r="I194" i="1"/>
  <c r="I193" i="1" s="1"/>
  <c r="H194" i="1"/>
  <c r="G194" i="1"/>
  <c r="H192" i="1"/>
  <c r="I192" i="1" s="1"/>
  <c r="G192" i="1"/>
  <c r="H191" i="1"/>
  <c r="I191" i="1" s="1"/>
  <c r="G191" i="1"/>
  <c r="H190" i="1"/>
  <c r="I190" i="1" s="1"/>
  <c r="G190" i="1"/>
  <c r="I189" i="1"/>
  <c r="I188" i="1" s="1"/>
  <c r="H189" i="1"/>
  <c r="G189" i="1"/>
  <c r="H187" i="1"/>
  <c r="I187" i="1" s="1"/>
  <c r="G187" i="1"/>
  <c r="H186" i="1"/>
  <c r="I186" i="1" s="1"/>
  <c r="G186" i="1"/>
  <c r="H185" i="1"/>
  <c r="I185" i="1" s="1"/>
  <c r="G185" i="1"/>
  <c r="I184" i="1"/>
  <c r="H184" i="1"/>
  <c r="G184" i="1"/>
  <c r="H183" i="1"/>
  <c r="I183" i="1" s="1"/>
  <c r="G183" i="1"/>
  <c r="I182" i="1"/>
  <c r="H182" i="1"/>
  <c r="G182" i="1"/>
  <c r="I181" i="1"/>
  <c r="H181" i="1"/>
  <c r="G181" i="1"/>
  <c r="I180" i="1"/>
  <c r="H180" i="1"/>
  <c r="G180" i="1"/>
  <c r="H179" i="1"/>
  <c r="I179" i="1" s="1"/>
  <c r="G179" i="1"/>
  <c r="I176" i="1"/>
  <c r="H176" i="1"/>
  <c r="G176" i="1"/>
  <c r="H175" i="1"/>
  <c r="I175" i="1" s="1"/>
  <c r="G175" i="1"/>
  <c r="H174" i="1"/>
  <c r="I174" i="1" s="1"/>
  <c r="G174" i="1"/>
  <c r="H173" i="1"/>
  <c r="I173" i="1" s="1"/>
  <c r="G173" i="1"/>
  <c r="H172" i="1"/>
  <c r="I172" i="1" s="1"/>
  <c r="G172" i="1"/>
  <c r="I171" i="1"/>
  <c r="H171" i="1"/>
  <c r="G171" i="1"/>
  <c r="I170" i="1"/>
  <c r="H170" i="1"/>
  <c r="G170" i="1"/>
  <c r="I169" i="1"/>
  <c r="I168" i="1" s="1"/>
  <c r="H169" i="1"/>
  <c r="G169" i="1"/>
  <c r="H167" i="1"/>
  <c r="I167" i="1" s="1"/>
  <c r="G167" i="1"/>
  <c r="I166" i="1"/>
  <c r="H166" i="1"/>
  <c r="G166" i="1"/>
  <c r="I165" i="1"/>
  <c r="I164" i="1" s="1"/>
  <c r="I163" i="1" s="1"/>
  <c r="H165" i="1"/>
  <c r="G165" i="1"/>
  <c r="H162" i="1"/>
  <c r="I162" i="1" s="1"/>
  <c r="I161" i="1" s="1"/>
  <c r="G162" i="1"/>
  <c r="I160" i="1"/>
  <c r="H160" i="1"/>
  <c r="G160" i="1"/>
  <c r="H159" i="1"/>
  <c r="I159" i="1" s="1"/>
  <c r="G159" i="1"/>
  <c r="H158" i="1"/>
  <c r="I158" i="1" s="1"/>
  <c r="G158" i="1"/>
  <c r="H157" i="1"/>
  <c r="I157" i="1" s="1"/>
  <c r="I156" i="1" s="1"/>
  <c r="G157" i="1"/>
  <c r="H154" i="1"/>
  <c r="I154" i="1" s="1"/>
  <c r="G154" i="1"/>
  <c r="H153" i="1"/>
  <c r="I153" i="1" s="1"/>
  <c r="G153" i="1"/>
  <c r="I152" i="1"/>
  <c r="H152" i="1"/>
  <c r="G152" i="1"/>
  <c r="H151" i="1"/>
  <c r="I151" i="1" s="1"/>
  <c r="I149" i="1" s="1"/>
  <c r="G151" i="1"/>
  <c r="I150" i="1"/>
  <c r="H150" i="1"/>
  <c r="G150" i="1"/>
  <c r="H148" i="1"/>
  <c r="I148" i="1" s="1"/>
  <c r="G148" i="1"/>
  <c r="H147" i="1"/>
  <c r="I147" i="1" s="1"/>
  <c r="G147" i="1"/>
  <c r="I146" i="1"/>
  <c r="H146" i="1"/>
  <c r="G146" i="1"/>
  <c r="I145" i="1"/>
  <c r="H145" i="1"/>
  <c r="G145" i="1"/>
  <c r="I144" i="1"/>
  <c r="H144" i="1"/>
  <c r="G144" i="1"/>
  <c r="I143" i="1"/>
  <c r="H143" i="1"/>
  <c r="G143" i="1"/>
  <c r="I142" i="1"/>
  <c r="H142" i="1"/>
  <c r="G142" i="1"/>
  <c r="H140" i="1"/>
  <c r="I140" i="1" s="1"/>
  <c r="G140" i="1"/>
  <c r="I139" i="1"/>
  <c r="H139" i="1"/>
  <c r="G139" i="1"/>
  <c r="I138" i="1"/>
  <c r="H138" i="1"/>
  <c r="G138" i="1"/>
  <c r="I137" i="1"/>
  <c r="H137" i="1"/>
  <c r="G137" i="1"/>
  <c r="I136" i="1"/>
  <c r="H136" i="1"/>
  <c r="G136" i="1"/>
  <c r="H135" i="1"/>
  <c r="I135" i="1" s="1"/>
  <c r="G135" i="1"/>
  <c r="H134" i="1"/>
  <c r="I134" i="1" s="1"/>
  <c r="G134" i="1"/>
  <c r="I132" i="1"/>
  <c r="H132" i="1"/>
  <c r="G132" i="1"/>
  <c r="H131" i="1"/>
  <c r="I131" i="1" s="1"/>
  <c r="G131" i="1"/>
  <c r="I130" i="1"/>
  <c r="H130" i="1"/>
  <c r="G130" i="1"/>
  <c r="H129" i="1"/>
  <c r="I129" i="1" s="1"/>
  <c r="G129" i="1"/>
  <c r="H128" i="1"/>
  <c r="I128" i="1" s="1"/>
  <c r="I126" i="1" s="1"/>
  <c r="G128" i="1"/>
  <c r="H127" i="1"/>
  <c r="I127" i="1" s="1"/>
  <c r="G127" i="1"/>
  <c r="I124" i="1"/>
  <c r="I123" i="1" s="1"/>
  <c r="H124" i="1"/>
  <c r="G124" i="1"/>
  <c r="I122" i="1"/>
  <c r="H122" i="1"/>
  <c r="G122" i="1"/>
  <c r="I121" i="1"/>
  <c r="I120" i="1" s="1"/>
  <c r="I119" i="1" s="1"/>
  <c r="H121" i="1"/>
  <c r="G121" i="1"/>
  <c r="I118" i="1"/>
  <c r="H118" i="1"/>
  <c r="G118" i="1"/>
  <c r="K48" i="7" s="1"/>
  <c r="H117" i="1"/>
  <c r="I117" i="1" s="1"/>
  <c r="G117" i="1"/>
  <c r="K47" i="7" s="1"/>
  <c r="I116" i="1"/>
  <c r="H116" i="1"/>
  <c r="G116" i="1"/>
  <c r="H115" i="1"/>
  <c r="I115" i="1" s="1"/>
  <c r="G115" i="1"/>
  <c r="K45" i="7" s="1"/>
  <c r="H114" i="1"/>
  <c r="L44" i="7" s="1"/>
  <c r="G114" i="1"/>
  <c r="K44" i="7" s="1"/>
  <c r="H113" i="1"/>
  <c r="I113" i="1" s="1"/>
  <c r="G113" i="1"/>
  <c r="I112" i="1"/>
  <c r="H112" i="1"/>
  <c r="G112" i="1"/>
  <c r="H111" i="1"/>
  <c r="I111" i="1" s="1"/>
  <c r="G111" i="1"/>
  <c r="I110" i="1"/>
  <c r="H110" i="1"/>
  <c r="G110" i="1"/>
  <c r="K40" i="7" s="1"/>
  <c r="H109" i="1"/>
  <c r="L39" i="7" s="1"/>
  <c r="M39" i="7" s="1"/>
  <c r="G109" i="1"/>
  <c r="H107" i="1"/>
  <c r="I107" i="1" s="1"/>
  <c r="G107" i="1"/>
  <c r="H106" i="1"/>
  <c r="I106" i="1" s="1"/>
  <c r="G106" i="1"/>
  <c r="I105" i="1"/>
  <c r="H105" i="1"/>
  <c r="G105" i="1"/>
  <c r="I104" i="1"/>
  <c r="H104" i="1"/>
  <c r="G104" i="1"/>
  <c r="I103" i="1"/>
  <c r="H103" i="1"/>
  <c r="G103" i="1"/>
  <c r="I102" i="1"/>
  <c r="H102" i="1"/>
  <c r="G102" i="1"/>
  <c r="I101" i="1"/>
  <c r="H101" i="1"/>
  <c r="G101" i="1"/>
  <c r="I99" i="1"/>
  <c r="H99" i="1"/>
  <c r="G99" i="1"/>
  <c r="I98" i="1"/>
  <c r="H98" i="1"/>
  <c r="G98" i="1"/>
  <c r="I97" i="1"/>
  <c r="H97" i="1"/>
  <c r="G97" i="1"/>
  <c r="H96" i="1"/>
  <c r="I96" i="1" s="1"/>
  <c r="G96" i="1"/>
  <c r="I95" i="1"/>
  <c r="H95" i="1"/>
  <c r="G95" i="1"/>
  <c r="H94" i="1"/>
  <c r="I94" i="1" s="1"/>
  <c r="G94" i="1"/>
  <c r="I93" i="1"/>
  <c r="H93" i="1"/>
  <c r="G93" i="1"/>
  <c r="H92" i="1"/>
  <c r="I92" i="1" s="1"/>
  <c r="G92" i="1"/>
  <c r="I91" i="1"/>
  <c r="H91" i="1"/>
  <c r="G91" i="1"/>
  <c r="I90" i="1"/>
  <c r="I89" i="1" s="1"/>
  <c r="H90" i="1"/>
  <c r="G90" i="1"/>
  <c r="H88" i="1"/>
  <c r="L32" i="7" s="1"/>
  <c r="G88" i="1"/>
  <c r="K32" i="7" s="1"/>
  <c r="I87" i="1"/>
  <c r="H87" i="1"/>
  <c r="G87" i="1"/>
  <c r="H86" i="1"/>
  <c r="I86" i="1" s="1"/>
  <c r="G86" i="1"/>
  <c r="I85" i="1"/>
  <c r="H85" i="1"/>
  <c r="G85" i="1"/>
  <c r="I84" i="1"/>
  <c r="H84" i="1"/>
  <c r="G84" i="1"/>
  <c r="I83" i="1"/>
  <c r="H83" i="1"/>
  <c r="G83" i="1"/>
  <c r="H82" i="1"/>
  <c r="I82" i="1" s="1"/>
  <c r="G82" i="1"/>
  <c r="I81" i="1"/>
  <c r="H81" i="1"/>
  <c r="G81" i="1"/>
  <c r="H80" i="1"/>
  <c r="I80" i="1" s="1"/>
  <c r="G80" i="1"/>
  <c r="I79" i="1"/>
  <c r="H79" i="1"/>
  <c r="G79" i="1"/>
  <c r="H78" i="1"/>
  <c r="I78" i="1" s="1"/>
  <c r="G78" i="1"/>
  <c r="I77" i="1"/>
  <c r="H77" i="1"/>
  <c r="G77" i="1"/>
  <c r="I75" i="1"/>
  <c r="H75" i="1"/>
  <c r="G75" i="1"/>
  <c r="H74" i="1"/>
  <c r="I74" i="1" s="1"/>
  <c r="G74" i="1"/>
  <c r="I73" i="1"/>
  <c r="H73" i="1"/>
  <c r="G73" i="1"/>
  <c r="H72" i="1"/>
  <c r="I72" i="1" s="1"/>
  <c r="G72" i="1"/>
  <c r="I71" i="1"/>
  <c r="H71" i="1"/>
  <c r="G71" i="1"/>
  <c r="I70" i="1"/>
  <c r="H70" i="1"/>
  <c r="G70" i="1"/>
  <c r="I69" i="1"/>
  <c r="H69" i="1"/>
  <c r="G69" i="1"/>
  <c r="H68" i="1"/>
  <c r="I68" i="1" s="1"/>
  <c r="G68" i="1"/>
  <c r="I67" i="1"/>
  <c r="H67" i="1"/>
  <c r="G67" i="1"/>
  <c r="H66" i="1"/>
  <c r="I66" i="1" s="1"/>
  <c r="G66" i="1"/>
  <c r="I65" i="1"/>
  <c r="H65" i="1"/>
  <c r="G65" i="1"/>
  <c r="I63" i="1"/>
  <c r="H63" i="1"/>
  <c r="G63" i="1"/>
  <c r="K21" i="7" s="1"/>
  <c r="H62" i="1"/>
  <c r="I62" i="1" s="1"/>
  <c r="G62" i="1"/>
  <c r="K20" i="7" s="1"/>
  <c r="I61" i="1"/>
  <c r="H61" i="1"/>
  <c r="G61" i="1"/>
  <c r="H60" i="1"/>
  <c r="I60" i="1" s="1"/>
  <c r="G60" i="1"/>
  <c r="I59" i="1"/>
  <c r="H59" i="1"/>
  <c r="G59" i="1"/>
  <c r="H58" i="1"/>
  <c r="I58" i="1" s="1"/>
  <c r="G58" i="1"/>
  <c r="I57" i="1"/>
  <c r="H57" i="1"/>
  <c r="G57" i="1"/>
  <c r="I56" i="1"/>
  <c r="H56" i="1"/>
  <c r="G56" i="1"/>
  <c r="I53" i="1"/>
  <c r="H53" i="1"/>
  <c r="L17" i="7" s="1"/>
  <c r="M17" i="7" s="1"/>
  <c r="G53" i="1"/>
  <c r="I52" i="1"/>
  <c r="H52" i="1"/>
  <c r="G52" i="1"/>
  <c r="K16" i="7" s="1"/>
  <c r="I51" i="1"/>
  <c r="H51" i="1"/>
  <c r="G51" i="1"/>
  <c r="H50" i="1"/>
  <c r="I50" i="1" s="1"/>
  <c r="G50" i="1"/>
  <c r="I49" i="1"/>
  <c r="H49" i="1"/>
  <c r="G49" i="1"/>
  <c r="H48" i="1"/>
  <c r="I48" i="1" s="1"/>
  <c r="G48" i="1"/>
  <c r="I47" i="1"/>
  <c r="H47" i="1"/>
  <c r="G47" i="1"/>
  <c r="H46" i="1"/>
  <c r="I46" i="1" s="1"/>
  <c r="G46" i="1"/>
  <c r="I45" i="1"/>
  <c r="H45" i="1"/>
  <c r="G45" i="1"/>
  <c r="I43" i="1"/>
  <c r="H43" i="1"/>
  <c r="G43" i="1"/>
  <c r="H42" i="1"/>
  <c r="I42" i="1" s="1"/>
  <c r="G42" i="1"/>
  <c r="I41" i="1"/>
  <c r="H41" i="1"/>
  <c r="G41" i="1"/>
  <c r="H40" i="1"/>
  <c r="I40" i="1" s="1"/>
  <c r="G40" i="1"/>
  <c r="I39" i="1"/>
  <c r="H39" i="1"/>
  <c r="G39" i="1"/>
  <c r="I37" i="1"/>
  <c r="H37" i="1"/>
  <c r="G37" i="1"/>
  <c r="H36" i="1"/>
  <c r="I36" i="1" s="1"/>
  <c r="G36" i="1"/>
  <c r="I35" i="1"/>
  <c r="I34" i="1" s="1"/>
  <c r="H35" i="1"/>
  <c r="G35" i="1"/>
  <c r="L33" i="1"/>
  <c r="I32" i="1"/>
  <c r="H32" i="1"/>
  <c r="G32" i="1"/>
  <c r="I31" i="1"/>
  <c r="H31" i="1"/>
  <c r="G31" i="1"/>
  <c r="I30" i="1"/>
  <c r="H30" i="1"/>
  <c r="L25" i="7" s="1"/>
  <c r="G30" i="1"/>
  <c r="K25" i="7" s="1"/>
  <c r="G68" i="8" s="1"/>
  <c r="H29" i="1"/>
  <c r="L24" i="7" s="1"/>
  <c r="G29" i="1"/>
  <c r="K24" i="7" s="1"/>
  <c r="G67" i="8" s="1"/>
  <c r="I28" i="1"/>
  <c r="H28" i="1"/>
  <c r="G28" i="1"/>
  <c r="H27" i="1"/>
  <c r="G27" i="1"/>
  <c r="I26" i="1"/>
  <c r="H26" i="1"/>
  <c r="G26" i="1"/>
  <c r="H25" i="1"/>
  <c r="I25" i="1" s="1"/>
  <c r="G25" i="1"/>
  <c r="H23" i="1"/>
  <c r="I23" i="1" s="1"/>
  <c r="G23" i="1"/>
  <c r="I22" i="1"/>
  <c r="H22" i="1"/>
  <c r="G22" i="1"/>
  <c r="H21" i="1"/>
  <c r="I21" i="1" s="1"/>
  <c r="G21" i="1"/>
  <c r="I20" i="1"/>
  <c r="H20" i="1"/>
  <c r="G20" i="1"/>
  <c r="H19" i="1"/>
  <c r="I19" i="1" s="1"/>
  <c r="G19" i="1"/>
  <c r="I18" i="1"/>
  <c r="H18" i="1"/>
  <c r="G18" i="1"/>
  <c r="I17" i="1"/>
  <c r="H17" i="1"/>
  <c r="G17" i="1"/>
  <c r="I16" i="1"/>
  <c r="H16" i="1"/>
  <c r="G16" i="1"/>
  <c r="H15" i="1"/>
  <c r="I15" i="1" s="1"/>
  <c r="G15" i="1"/>
  <c r="I14" i="1"/>
  <c r="H14" i="1"/>
  <c r="G14" i="1"/>
  <c r="H13" i="1"/>
  <c r="I13" i="1" s="1"/>
  <c r="G13" i="1"/>
  <c r="I12" i="1"/>
  <c r="H12" i="1"/>
  <c r="G12" i="1"/>
  <c r="H11" i="1"/>
  <c r="I11" i="1" s="1"/>
  <c r="G11" i="1"/>
  <c r="I10" i="1"/>
  <c r="I9" i="1" s="1"/>
  <c r="H10" i="1"/>
  <c r="G10" i="1"/>
  <c r="I8" i="1"/>
  <c r="I7" i="1" s="1"/>
  <c r="H8" i="1"/>
  <c r="G8" i="1"/>
  <c r="I6" i="1"/>
  <c r="I5" i="1" s="1"/>
  <c r="H6" i="1"/>
  <c r="G6" i="1"/>
  <c r="P2" i="1"/>
  <c r="I38" i="1" l="1"/>
  <c r="I197" i="1"/>
  <c r="I28" i="7"/>
  <c r="I24" i="1"/>
  <c r="I100" i="1"/>
  <c r="I64" i="1"/>
  <c r="I32" i="7"/>
  <c r="Q32" i="7"/>
  <c r="I155" i="1"/>
  <c r="I44" i="7"/>
  <c r="Q44" i="7"/>
  <c r="I44" i="1"/>
  <c r="I55" i="1"/>
  <c r="I54" i="1" s="1"/>
  <c r="K49" i="7"/>
  <c r="G127" i="8" s="1"/>
  <c r="K23" i="7"/>
  <c r="G66" i="8" s="1"/>
  <c r="I29" i="1"/>
  <c r="I114" i="1"/>
  <c r="I464" i="1"/>
  <c r="Q29" i="7"/>
  <c r="I35" i="7"/>
  <c r="Q65" i="7"/>
  <c r="I65" i="7"/>
  <c r="L20" i="7"/>
  <c r="M20" i="7" s="1"/>
  <c r="K36" i="7"/>
  <c r="N36" i="7"/>
  <c r="L36" i="7"/>
  <c r="M36" i="7" s="1"/>
  <c r="H67" i="8"/>
  <c r="O24" i="7"/>
  <c r="F65" i="8"/>
  <c r="L60" i="7"/>
  <c r="L49" i="7"/>
  <c r="M32" i="7"/>
  <c r="I133" i="1"/>
  <c r="I125" i="1" s="1"/>
  <c r="I436" i="1"/>
  <c r="I430" i="1" s="1"/>
  <c r="I501" i="1"/>
  <c r="I518" i="1"/>
  <c r="I16" i="7"/>
  <c r="I20" i="7"/>
  <c r="Q20" i="7"/>
  <c r="Q55" i="7"/>
  <c r="I55" i="7"/>
  <c r="I22" i="7"/>
  <c r="B21" i="4"/>
  <c r="B114" i="3"/>
  <c r="I27" i="1"/>
  <c r="O25" i="7"/>
  <c r="H68" i="8"/>
  <c r="I88" i="1"/>
  <c r="I76" i="1" s="1"/>
  <c r="I109" i="1"/>
  <c r="I278" i="1"/>
  <c r="I532" i="1"/>
  <c r="Q27" i="7"/>
  <c r="I27" i="7"/>
  <c r="A16" i="4"/>
  <c r="L35" i="7"/>
  <c r="M35" i="7" s="1"/>
  <c r="N35" i="7"/>
  <c r="Q35" i="7" s="1"/>
  <c r="Q37" i="7"/>
  <c r="O20" i="7"/>
  <c r="L41" i="7"/>
  <c r="M41" i="7" s="1"/>
  <c r="N41" i="7"/>
  <c r="O41" i="7" s="1"/>
  <c r="K41" i="7"/>
  <c r="Q36" i="7"/>
  <c r="O32" i="7"/>
  <c r="B139" i="3"/>
  <c r="B26" i="4"/>
  <c r="I42" i="7"/>
  <c r="N46" i="7"/>
  <c r="O46" i="7" s="1"/>
  <c r="K46" i="7"/>
  <c r="L46" i="7"/>
  <c r="M46" i="7" s="1"/>
  <c r="C35" i="15"/>
  <c r="C35" i="14"/>
  <c r="C35" i="13"/>
  <c r="C35" i="12"/>
  <c r="C35" i="11"/>
  <c r="C35" i="10"/>
  <c r="C35" i="6"/>
  <c r="I178" i="1"/>
  <c r="I177" i="1" s="1"/>
  <c r="I377" i="1"/>
  <c r="I21" i="7"/>
  <c r="Q21" i="7"/>
  <c r="B129" i="3"/>
  <c r="J129" i="3" s="1"/>
  <c r="F33" i="7" s="1"/>
  <c r="J117" i="3"/>
  <c r="F31" i="7" s="1"/>
  <c r="R17" i="6"/>
  <c r="S17" i="6" s="1"/>
  <c r="K28" i="7"/>
  <c r="N28" i="7"/>
  <c r="L28" i="7"/>
  <c r="M28" i="7" s="1"/>
  <c r="A20" i="4"/>
  <c r="A113" i="3"/>
  <c r="O44" i="7"/>
  <c r="M44" i="7"/>
  <c r="I141" i="1"/>
  <c r="I213" i="1"/>
  <c r="I336" i="1"/>
  <c r="I354" i="1"/>
  <c r="I353" i="1" s="1"/>
  <c r="I17" i="7"/>
  <c r="I41" i="7"/>
  <c r="Q45" i="7"/>
  <c r="Q47" i="7"/>
  <c r="J359" i="3"/>
  <c r="F66" i="7" s="1"/>
  <c r="L21" i="7"/>
  <c r="M21" i="7" s="1"/>
  <c r="L27" i="7"/>
  <c r="M27" i="7" s="1"/>
  <c r="K27" i="7"/>
  <c r="I49" i="7"/>
  <c r="Q49" i="7"/>
  <c r="C43" i="15"/>
  <c r="C43" i="14"/>
  <c r="C43" i="13"/>
  <c r="C43" i="12"/>
  <c r="C43" i="11"/>
  <c r="C43" i="10"/>
  <c r="C43" i="6"/>
  <c r="I539" i="1"/>
  <c r="F117" i="8"/>
  <c r="I117" i="8" s="1"/>
  <c r="R39" i="7"/>
  <c r="I40" i="7"/>
  <c r="Q40" i="7"/>
  <c r="Q50" i="7"/>
  <c r="K42" i="7"/>
  <c r="L42" i="7"/>
  <c r="M42" i="7" s="1"/>
  <c r="N42" i="7"/>
  <c r="Q42" i="7" s="1"/>
  <c r="B22" i="3"/>
  <c r="J22" i="3" s="1"/>
  <c r="F18" i="7" s="1"/>
  <c r="B4" i="4"/>
  <c r="B4" i="5" s="1"/>
  <c r="G6" i="6"/>
  <c r="O6" i="6"/>
  <c r="J8" i="6"/>
  <c r="H29" i="7"/>
  <c r="I29" i="7" s="1"/>
  <c r="H23" i="7"/>
  <c r="H54" i="7"/>
  <c r="I54" i="7" s="1"/>
  <c r="H67" i="7"/>
  <c r="H52" i="7"/>
  <c r="I52" i="7" s="1"/>
  <c r="H37" i="7"/>
  <c r="I37" i="7" s="1"/>
  <c r="H18" i="7"/>
  <c r="H66" i="7"/>
  <c r="H56" i="7"/>
  <c r="I56" i="7" s="1"/>
  <c r="H51" i="7"/>
  <c r="I51" i="7" s="1"/>
  <c r="H59" i="7"/>
  <c r="H47" i="7"/>
  <c r="I47" i="7" s="1"/>
  <c r="H65" i="7"/>
  <c r="H55" i="7"/>
  <c r="H50" i="7"/>
  <c r="I50" i="7" s="1"/>
  <c r="L23" i="7"/>
  <c r="H39" i="7"/>
  <c r="I39" i="7" s="1"/>
  <c r="L40" i="7"/>
  <c r="L62" i="7"/>
  <c r="M62" i="7" s="1"/>
  <c r="K62" i="7"/>
  <c r="N62" i="7"/>
  <c r="C7" i="15"/>
  <c r="C7" i="14"/>
  <c r="C7" i="13"/>
  <c r="C7" i="12"/>
  <c r="C7" i="10"/>
  <c r="C7" i="11"/>
  <c r="I38" i="8"/>
  <c r="I373" i="8"/>
  <c r="I484" i="8"/>
  <c r="Q46" i="7"/>
  <c r="Q62" i="7"/>
  <c r="I64" i="7"/>
  <c r="H6" i="6"/>
  <c r="L16" i="7"/>
  <c r="M16" i="7" s="1"/>
  <c r="K17" i="7"/>
  <c r="I48" i="7"/>
  <c r="F132" i="8"/>
  <c r="H58" i="7"/>
  <c r="I58" i="7" s="1"/>
  <c r="K71" i="7"/>
  <c r="N71" i="7"/>
  <c r="O71" i="7" s="1"/>
  <c r="L71" i="7"/>
  <c r="M71" i="7" s="1"/>
  <c r="I142" i="8"/>
  <c r="I222" i="8"/>
  <c r="I272" i="8"/>
  <c r="I451" i="8"/>
  <c r="Q56" i="7"/>
  <c r="I59" i="7"/>
  <c r="Q69" i="7"/>
  <c r="I6" i="6"/>
  <c r="O39" i="7"/>
  <c r="K39" i="7"/>
  <c r="O47" i="7"/>
  <c r="L47" i="7"/>
  <c r="M47" i="7" s="1"/>
  <c r="H69" i="7"/>
  <c r="I69" i="7" s="1"/>
  <c r="I9" i="8"/>
  <c r="I108" i="8"/>
  <c r="I135" i="8"/>
  <c r="I181" i="8"/>
  <c r="E72" i="3"/>
  <c r="E76" i="3" s="1"/>
  <c r="C216" i="3"/>
  <c r="J6" i="6"/>
  <c r="H43" i="7"/>
  <c r="I43" i="7" s="1"/>
  <c r="H46" i="7"/>
  <c r="I46" i="7" s="1"/>
  <c r="L48" i="7"/>
  <c r="M48" i="7" s="1"/>
  <c r="N48" i="7"/>
  <c r="H60" i="7"/>
  <c r="I60" i="7" s="1"/>
  <c r="N64" i="7"/>
  <c r="L64" i="7"/>
  <c r="M64" i="7" s="1"/>
  <c r="K64" i="7"/>
  <c r="C17" i="15"/>
  <c r="C17" i="14"/>
  <c r="C17" i="13"/>
  <c r="C17" i="12"/>
  <c r="C17" i="11"/>
  <c r="C17" i="10"/>
  <c r="I205" i="8"/>
  <c r="I233" i="8"/>
  <c r="I456" i="8"/>
  <c r="I559" i="8"/>
  <c r="I67" i="7"/>
  <c r="Q67" i="7"/>
  <c r="K6" i="6"/>
  <c r="N16" i="7"/>
  <c r="O16" i="7" s="1"/>
  <c r="N17" i="7"/>
  <c r="O17" i="7" s="1"/>
  <c r="K31" i="7"/>
  <c r="K55" i="7"/>
  <c r="G133" i="8" s="1"/>
  <c r="K60" i="7"/>
  <c r="G165" i="8" s="1"/>
  <c r="H62" i="7"/>
  <c r="I62" i="7" s="1"/>
  <c r="L70" i="7"/>
  <c r="M70" i="7" s="1"/>
  <c r="K70" i="7"/>
  <c r="N70" i="7"/>
  <c r="O70" i="7" s="1"/>
  <c r="I185" i="8"/>
  <c r="I194" i="8"/>
  <c r="I210" i="8"/>
  <c r="I356" i="8"/>
  <c r="I431" i="8"/>
  <c r="O55" i="7"/>
  <c r="M55" i="7"/>
  <c r="H133" i="8"/>
  <c r="Q60" i="7"/>
  <c r="S5" i="6"/>
  <c r="L6" i="6"/>
  <c r="G8" i="6"/>
  <c r="O8" i="6"/>
  <c r="Q18" i="6"/>
  <c r="L31" i="7"/>
  <c r="H36" i="7"/>
  <c r="I36" i="7" s="1"/>
  <c r="N43" i="7"/>
  <c r="O43" i="7" s="1"/>
  <c r="K43" i="7"/>
  <c r="L43" i="7"/>
  <c r="M43" i="7" s="1"/>
  <c r="H45" i="7"/>
  <c r="I45" i="7" s="1"/>
  <c r="H53" i="7"/>
  <c r="I53" i="7" s="1"/>
  <c r="N59" i="7"/>
  <c r="O59" i="7" s="1"/>
  <c r="L59" i="7"/>
  <c r="M59" i="7" s="1"/>
  <c r="K59" i="7"/>
  <c r="C5" i="15"/>
  <c r="C5" i="14"/>
  <c r="C5" i="13"/>
  <c r="C5" i="12"/>
  <c r="C5" i="11"/>
  <c r="C5" i="10"/>
  <c r="I24" i="8"/>
  <c r="I298" i="8"/>
  <c r="I521" i="8"/>
  <c r="I552" i="8"/>
  <c r="I271" i="1"/>
  <c r="I267" i="1" s="1"/>
  <c r="E6" i="6"/>
  <c r="L45" i="7"/>
  <c r="M45" i="7" s="1"/>
  <c r="K63" i="7"/>
  <c r="N63" i="7"/>
  <c r="O63" i="7" s="1"/>
  <c r="L63" i="7"/>
  <c r="M63" i="7" s="1"/>
  <c r="L69" i="7"/>
  <c r="M69" i="7" s="1"/>
  <c r="K69" i="7"/>
  <c r="N69" i="7"/>
  <c r="O69" i="7" s="1"/>
  <c r="N72" i="7"/>
  <c r="Q72" i="7" s="1"/>
  <c r="L72" i="7"/>
  <c r="M72" i="7" s="1"/>
  <c r="K72" i="7"/>
  <c r="I172" i="8"/>
  <c r="I397" i="8"/>
  <c r="Q51" i="7"/>
  <c r="J58" i="7"/>
  <c r="G70" i="7"/>
  <c r="H70" i="7" s="1"/>
  <c r="I70" i="7" s="1"/>
  <c r="G63" i="7"/>
  <c r="H63" i="7" s="1"/>
  <c r="I63" i="7" s="1"/>
  <c r="G71" i="7"/>
  <c r="H71" i="7" s="1"/>
  <c r="I71" i="7" s="1"/>
  <c r="G72" i="7"/>
  <c r="H72" i="7" s="1"/>
  <c r="I72" i="7" s="1"/>
  <c r="U6" i="15"/>
  <c r="U8" i="15"/>
  <c r="T18" i="15"/>
  <c r="AB5" i="15"/>
  <c r="F120" i="8" l="1"/>
  <c r="I120" i="8" s="1"/>
  <c r="R42" i="7"/>
  <c r="F105" i="8"/>
  <c r="I105" i="8" s="1"/>
  <c r="R35" i="7"/>
  <c r="I38" i="7"/>
  <c r="F535" i="8"/>
  <c r="I535" i="8" s="1"/>
  <c r="R72" i="7"/>
  <c r="I68" i="7"/>
  <c r="I57" i="7"/>
  <c r="H561" i="1"/>
  <c r="B82" i="3"/>
  <c r="D82" i="3" s="1"/>
  <c r="D83" i="3" s="1"/>
  <c r="J76" i="3"/>
  <c r="F23" i="7" s="1"/>
  <c r="I33" i="1"/>
  <c r="C31" i="15"/>
  <c r="C31" i="14"/>
  <c r="C31" i="13"/>
  <c r="C31" i="12"/>
  <c r="C31" i="11"/>
  <c r="C31" i="10"/>
  <c r="C31" i="6"/>
  <c r="F128" i="8"/>
  <c r="S44" i="11"/>
  <c r="R44" i="11"/>
  <c r="F127" i="8"/>
  <c r="R49" i="7"/>
  <c r="F125" i="8"/>
  <c r="I125" i="8" s="1"/>
  <c r="R47" i="7"/>
  <c r="M68" i="7"/>
  <c r="Q70" i="7"/>
  <c r="P6" i="10"/>
  <c r="H6" i="10"/>
  <c r="O6" i="10"/>
  <c r="G6" i="10"/>
  <c r="N6" i="10"/>
  <c r="F6" i="10"/>
  <c r="M6" i="10"/>
  <c r="E6" i="10"/>
  <c r="L6" i="10"/>
  <c r="V5" i="10"/>
  <c r="S6" i="10"/>
  <c r="K6" i="10"/>
  <c r="R6" i="10"/>
  <c r="J6" i="10"/>
  <c r="Q6" i="10"/>
  <c r="I6" i="10"/>
  <c r="S18" i="12"/>
  <c r="Q18" i="12"/>
  <c r="O64" i="7"/>
  <c r="Q64" i="7"/>
  <c r="H66" i="8"/>
  <c r="O23" i="7"/>
  <c r="M23" i="7"/>
  <c r="F118" i="8"/>
  <c r="I118" i="8" s="1"/>
  <c r="R40" i="7"/>
  <c r="S44" i="12"/>
  <c r="R44" i="12"/>
  <c r="I212" i="1"/>
  <c r="O28" i="7"/>
  <c r="Y35" i="15"/>
  <c r="Q39" i="15"/>
  <c r="X35" i="15"/>
  <c r="W36" i="15"/>
  <c r="U35" i="15"/>
  <c r="Q37" i="15"/>
  <c r="S35" i="15"/>
  <c r="Q33" i="15"/>
  <c r="Z36" i="15"/>
  <c r="Q35" i="15"/>
  <c r="R37" i="15"/>
  <c r="V35" i="15"/>
  <c r="T35" i="15"/>
  <c r="R35" i="15"/>
  <c r="O27" i="7"/>
  <c r="F133" i="8"/>
  <c r="I133" i="8" s="1"/>
  <c r="R55" i="7"/>
  <c r="F219" i="8"/>
  <c r="R44" i="7"/>
  <c r="F122" i="8"/>
  <c r="I122" i="8" s="1"/>
  <c r="M31" i="7"/>
  <c r="O31" i="7"/>
  <c r="C47" i="15"/>
  <c r="C47" i="14"/>
  <c r="C47" i="13"/>
  <c r="C47" i="12"/>
  <c r="C47" i="11"/>
  <c r="C47" i="10"/>
  <c r="C47" i="6"/>
  <c r="S18" i="13"/>
  <c r="R18" i="13"/>
  <c r="V17" i="13"/>
  <c r="U17" i="13"/>
  <c r="T17" i="13"/>
  <c r="Q59" i="7"/>
  <c r="O45" i="7"/>
  <c r="O62" i="7"/>
  <c r="T43" i="13"/>
  <c r="S43" i="13"/>
  <c r="V44" i="13"/>
  <c r="R43" i="13"/>
  <c r="U44" i="13"/>
  <c r="F123" i="8"/>
  <c r="I123" i="8" s="1"/>
  <c r="R45" i="7"/>
  <c r="I26" i="7"/>
  <c r="F63" i="8"/>
  <c r="I63" i="8" s="1"/>
  <c r="R20" i="7"/>
  <c r="Q28" i="7"/>
  <c r="P6" i="6"/>
  <c r="R6" i="6" s="1"/>
  <c r="S6" i="6" s="1"/>
  <c r="C11" i="15"/>
  <c r="C11" i="14"/>
  <c r="C11" i="13"/>
  <c r="C11" i="12"/>
  <c r="C11" i="11"/>
  <c r="C11" i="10"/>
  <c r="C11" i="6"/>
  <c r="F532" i="8"/>
  <c r="I532" i="8" s="1"/>
  <c r="R69" i="7"/>
  <c r="S8" i="15"/>
  <c r="K8" i="15"/>
  <c r="Z8" i="15"/>
  <c r="R8" i="15"/>
  <c r="J8" i="15"/>
  <c r="Y8" i="15"/>
  <c r="Q8" i="15"/>
  <c r="I8" i="15"/>
  <c r="X8" i="15"/>
  <c r="P8" i="15"/>
  <c r="H8" i="15"/>
  <c r="V8" i="15"/>
  <c r="N8" i="15"/>
  <c r="F8" i="15"/>
  <c r="M8" i="15"/>
  <c r="E8" i="15"/>
  <c r="W8" i="15"/>
  <c r="T8" i="15"/>
  <c r="O8" i="15"/>
  <c r="L8" i="15"/>
  <c r="G8" i="15"/>
  <c r="AC7" i="15"/>
  <c r="N58" i="7"/>
  <c r="L58" i="7"/>
  <c r="M58" i="7" s="1"/>
  <c r="K58" i="7"/>
  <c r="C19" i="15"/>
  <c r="C19" i="14"/>
  <c r="C19" i="13"/>
  <c r="C19" i="11"/>
  <c r="C19" i="12"/>
  <c r="C19" i="10"/>
  <c r="C19" i="6"/>
  <c r="S6" i="11"/>
  <c r="K6" i="11"/>
  <c r="R6" i="11"/>
  <c r="J6" i="11"/>
  <c r="Q6" i="11"/>
  <c r="I6" i="11"/>
  <c r="P6" i="11"/>
  <c r="H6" i="11"/>
  <c r="O6" i="11"/>
  <c r="G6" i="11"/>
  <c r="N6" i="11"/>
  <c r="F6" i="11"/>
  <c r="M6" i="11"/>
  <c r="E6" i="11"/>
  <c r="V5" i="11"/>
  <c r="L6" i="11"/>
  <c r="V17" i="14"/>
  <c r="U17" i="14"/>
  <c r="T17" i="14"/>
  <c r="S18" i="14"/>
  <c r="R18" i="14"/>
  <c r="C9" i="14"/>
  <c r="C9" i="15"/>
  <c r="C9" i="13"/>
  <c r="C9" i="12"/>
  <c r="C9" i="10"/>
  <c r="C9" i="11"/>
  <c r="C9" i="6"/>
  <c r="F216" i="8"/>
  <c r="I216" i="8" s="1"/>
  <c r="R62" i="7"/>
  <c r="L8" i="11"/>
  <c r="V7" i="11"/>
  <c r="S8" i="11"/>
  <c r="K8" i="11"/>
  <c r="R8" i="11"/>
  <c r="J8" i="11"/>
  <c r="Q8" i="11"/>
  <c r="I8" i="11"/>
  <c r="P8" i="11"/>
  <c r="H8" i="11"/>
  <c r="O8" i="11"/>
  <c r="G8" i="11"/>
  <c r="N8" i="11"/>
  <c r="F8" i="11"/>
  <c r="M8" i="11"/>
  <c r="E8" i="11"/>
  <c r="V44" i="14"/>
  <c r="R43" i="14"/>
  <c r="U44" i="14"/>
  <c r="T43" i="14"/>
  <c r="S43" i="14"/>
  <c r="O35" i="6"/>
  <c r="F35" i="6"/>
  <c r="M35" i="6"/>
  <c r="E35" i="6"/>
  <c r="N36" i="6"/>
  <c r="L35" i="6"/>
  <c r="K35" i="6"/>
  <c r="J35" i="6"/>
  <c r="I35" i="6"/>
  <c r="H35" i="6"/>
  <c r="U35" i="6" s="1"/>
  <c r="P35" i="6"/>
  <c r="G35" i="6"/>
  <c r="F79" i="8"/>
  <c r="I79" i="8" s="1"/>
  <c r="R27" i="7"/>
  <c r="I34" i="7"/>
  <c r="C45" i="14"/>
  <c r="C45" i="15"/>
  <c r="C45" i="13"/>
  <c r="C45" i="12"/>
  <c r="C45" i="11"/>
  <c r="C45" i="10"/>
  <c r="C45" i="6"/>
  <c r="S6" i="12"/>
  <c r="K6" i="12"/>
  <c r="R6" i="12"/>
  <c r="J6" i="12"/>
  <c r="Q6" i="12"/>
  <c r="I6" i="12"/>
  <c r="P6" i="12"/>
  <c r="H6" i="12"/>
  <c r="O6" i="12"/>
  <c r="G6" i="12"/>
  <c r="N6" i="12"/>
  <c r="F6" i="12"/>
  <c r="L6" i="12"/>
  <c r="V5" i="12"/>
  <c r="E6" i="12"/>
  <c r="M6" i="12"/>
  <c r="S18" i="15"/>
  <c r="Y17" i="15"/>
  <c r="X17" i="15"/>
  <c r="V17" i="15"/>
  <c r="W18" i="15"/>
  <c r="U18" i="15"/>
  <c r="Z17" i="15"/>
  <c r="O48" i="7"/>
  <c r="Q48" i="7"/>
  <c r="F134" i="8"/>
  <c r="Q8" i="10"/>
  <c r="I8" i="10"/>
  <c r="P8" i="10"/>
  <c r="H8" i="10"/>
  <c r="O8" i="10"/>
  <c r="G8" i="10"/>
  <c r="N8" i="10"/>
  <c r="F8" i="10"/>
  <c r="M8" i="10"/>
  <c r="E8" i="10"/>
  <c r="L8" i="10"/>
  <c r="V7" i="10"/>
  <c r="S8" i="10"/>
  <c r="K8" i="10"/>
  <c r="R8" i="10"/>
  <c r="J8" i="10"/>
  <c r="X44" i="15"/>
  <c r="T43" i="15"/>
  <c r="V44" i="15"/>
  <c r="S43" i="15"/>
  <c r="R43" i="15"/>
  <c r="W43" i="15"/>
  <c r="U43" i="15"/>
  <c r="Z44" i="15"/>
  <c r="Y44" i="15"/>
  <c r="Q41" i="7"/>
  <c r="O41" i="10"/>
  <c r="O37" i="10"/>
  <c r="J35" i="10"/>
  <c r="Q29" i="10"/>
  <c r="O47" i="10"/>
  <c r="Q39" i="10"/>
  <c r="R35" i="10"/>
  <c r="I35" i="10"/>
  <c r="O29" i="10"/>
  <c r="P39" i="10"/>
  <c r="Q35" i="10"/>
  <c r="H35" i="10"/>
  <c r="P45" i="10"/>
  <c r="O39" i="10"/>
  <c r="S36" i="10"/>
  <c r="P35" i="10"/>
  <c r="G35" i="10"/>
  <c r="O45" i="10"/>
  <c r="O36" i="10"/>
  <c r="F35" i="10"/>
  <c r="Q31" i="10"/>
  <c r="E35" i="10"/>
  <c r="O49" i="10"/>
  <c r="P43" i="10"/>
  <c r="Q37" i="10"/>
  <c r="O43" i="10"/>
  <c r="K35" i="10"/>
  <c r="P37" i="10"/>
  <c r="Q33" i="10"/>
  <c r="P41" i="10"/>
  <c r="M49" i="7"/>
  <c r="H127" i="8"/>
  <c r="O49" i="7"/>
  <c r="O36" i="7"/>
  <c r="R32" i="7"/>
  <c r="F94" i="8"/>
  <c r="I94" i="8" s="1"/>
  <c r="F165" i="8"/>
  <c r="R60" i="7"/>
  <c r="C23" i="15"/>
  <c r="C23" i="14"/>
  <c r="C23" i="13"/>
  <c r="C23" i="12"/>
  <c r="C23" i="11"/>
  <c r="C23" i="10"/>
  <c r="C23" i="6"/>
  <c r="Q37" i="14"/>
  <c r="Q39" i="14"/>
  <c r="Q33" i="14"/>
  <c r="U35" i="14"/>
  <c r="T35" i="14"/>
  <c r="S35" i="14"/>
  <c r="V36" i="14"/>
  <c r="R35" i="14"/>
  <c r="Q35" i="14"/>
  <c r="C39" i="15"/>
  <c r="C39" i="14"/>
  <c r="C39" i="13"/>
  <c r="C39" i="12"/>
  <c r="C39" i="11"/>
  <c r="C39" i="10"/>
  <c r="C39" i="6"/>
  <c r="S6" i="13"/>
  <c r="Q6" i="13"/>
  <c r="U6" i="13"/>
  <c r="O6" i="13"/>
  <c r="G6" i="13"/>
  <c r="N6" i="13"/>
  <c r="F6" i="13"/>
  <c r="M6" i="13"/>
  <c r="E6" i="13"/>
  <c r="L6" i="13"/>
  <c r="Y5" i="13"/>
  <c r="V6" i="13"/>
  <c r="K6" i="13"/>
  <c r="T6" i="13"/>
  <c r="J6" i="13"/>
  <c r="R6" i="13"/>
  <c r="I6" i="13"/>
  <c r="P6" i="13"/>
  <c r="H6" i="13"/>
  <c r="I232" i="8"/>
  <c r="F124" i="8"/>
  <c r="I124" i="8" s="1"/>
  <c r="R46" i="7"/>
  <c r="S8" i="12"/>
  <c r="R8" i="12"/>
  <c r="J8" i="12"/>
  <c r="P8" i="12"/>
  <c r="H8" i="12"/>
  <c r="O8" i="12"/>
  <c r="N8" i="12"/>
  <c r="V7" i="12"/>
  <c r="M8" i="12"/>
  <c r="L8" i="12"/>
  <c r="K8" i="12"/>
  <c r="I8" i="12"/>
  <c r="G8" i="12"/>
  <c r="Q8" i="12"/>
  <c r="E8" i="12"/>
  <c r="F8" i="12"/>
  <c r="Q63" i="7"/>
  <c r="P8" i="6"/>
  <c r="P7" i="6" s="1"/>
  <c r="I31" i="7"/>
  <c r="Q31" i="7"/>
  <c r="R37" i="11"/>
  <c r="P33" i="11"/>
  <c r="Q37" i="11"/>
  <c r="O33" i="11"/>
  <c r="N33" i="11"/>
  <c r="Q35" i="11"/>
  <c r="P29" i="11"/>
  <c r="R39" i="11"/>
  <c r="Q39" i="11"/>
  <c r="S36" i="11"/>
  <c r="Q33" i="11"/>
  <c r="R36" i="11"/>
  <c r="F106" i="8"/>
  <c r="I106" i="8" s="1"/>
  <c r="R36" i="7"/>
  <c r="Q16" i="7"/>
  <c r="O60" i="7"/>
  <c r="M60" i="7"/>
  <c r="H165" i="8"/>
  <c r="F129" i="8"/>
  <c r="O72" i="7"/>
  <c r="V6" i="14"/>
  <c r="N6" i="14"/>
  <c r="F6" i="14"/>
  <c r="U6" i="14"/>
  <c r="M6" i="14"/>
  <c r="E6" i="14"/>
  <c r="T6" i="14"/>
  <c r="L6" i="14"/>
  <c r="Y5" i="14"/>
  <c r="S6" i="14"/>
  <c r="K6" i="14"/>
  <c r="R6" i="14"/>
  <c r="J6" i="14"/>
  <c r="Q6" i="14"/>
  <c r="I6" i="14"/>
  <c r="P6" i="14"/>
  <c r="H6" i="14"/>
  <c r="O6" i="14"/>
  <c r="G6" i="14"/>
  <c r="C29" i="15"/>
  <c r="C29" i="14"/>
  <c r="C29" i="13"/>
  <c r="C29" i="12"/>
  <c r="C29" i="11"/>
  <c r="C29" i="10"/>
  <c r="C29" i="6"/>
  <c r="Q71" i="7"/>
  <c r="I450" i="8"/>
  <c r="Q8" i="13"/>
  <c r="I8" i="13"/>
  <c r="P8" i="13"/>
  <c r="H8" i="13"/>
  <c r="O8" i="13"/>
  <c r="G8" i="13"/>
  <c r="U8" i="13"/>
  <c r="M8" i="13"/>
  <c r="E8" i="13"/>
  <c r="T8" i="13"/>
  <c r="L8" i="13"/>
  <c r="Y7" i="13"/>
  <c r="S8" i="13"/>
  <c r="K8" i="13"/>
  <c r="V8" i="13"/>
  <c r="R8" i="13"/>
  <c r="N8" i="13"/>
  <c r="J8" i="13"/>
  <c r="F8" i="13"/>
  <c r="Q43" i="7"/>
  <c r="I18" i="7"/>
  <c r="I15" i="7" s="1"/>
  <c r="Q18" i="7"/>
  <c r="P43" i="6"/>
  <c r="O43" i="6"/>
  <c r="O21" i="7"/>
  <c r="I66" i="7"/>
  <c r="I61" i="7" s="1"/>
  <c r="Q66" i="7"/>
  <c r="Q17" i="7"/>
  <c r="I33" i="7"/>
  <c r="Q33" i="7"/>
  <c r="R39" i="12"/>
  <c r="Q39" i="12"/>
  <c r="S36" i="12"/>
  <c r="R36" i="12"/>
  <c r="R37" i="12"/>
  <c r="R33" i="12"/>
  <c r="Q33" i="12"/>
  <c r="Q35" i="12"/>
  <c r="F107" i="8"/>
  <c r="I108" i="1"/>
  <c r="F81" i="8"/>
  <c r="F221" i="8"/>
  <c r="Q18" i="11"/>
  <c r="S17" i="11"/>
  <c r="R17" i="11"/>
  <c r="P17" i="11"/>
  <c r="O68" i="7"/>
  <c r="S6" i="15"/>
  <c r="K6" i="15"/>
  <c r="Z6" i="15"/>
  <c r="R6" i="15"/>
  <c r="J6" i="15"/>
  <c r="Y6" i="15"/>
  <c r="Q6" i="15"/>
  <c r="I6" i="15"/>
  <c r="X6" i="15"/>
  <c r="P6" i="15"/>
  <c r="H6" i="15"/>
  <c r="V6" i="15"/>
  <c r="N6" i="15"/>
  <c r="F6" i="15"/>
  <c r="M6" i="15"/>
  <c r="E6" i="15"/>
  <c r="L6" i="15"/>
  <c r="G6" i="15"/>
  <c r="AC5" i="15"/>
  <c r="W6" i="15"/>
  <c r="T6" i="15"/>
  <c r="O6" i="15"/>
  <c r="H17" i="10"/>
  <c r="S17" i="10"/>
  <c r="G17" i="10"/>
  <c r="R17" i="10"/>
  <c r="F17" i="10"/>
  <c r="Q17" i="10"/>
  <c r="E17" i="10"/>
  <c r="P17" i="10"/>
  <c r="O18" i="10"/>
  <c r="N18" i="10"/>
  <c r="I17" i="10"/>
  <c r="I180" i="8"/>
  <c r="C37" i="15"/>
  <c r="C37" i="13"/>
  <c r="C37" i="14"/>
  <c r="C37" i="12"/>
  <c r="C37" i="10"/>
  <c r="C37" i="11"/>
  <c r="C37" i="6"/>
  <c r="T8" i="14"/>
  <c r="L8" i="14"/>
  <c r="Y7" i="14"/>
  <c r="S8" i="14"/>
  <c r="K8" i="14"/>
  <c r="R8" i="14"/>
  <c r="J8" i="14"/>
  <c r="Q8" i="14"/>
  <c r="I8" i="14"/>
  <c r="P8" i="14"/>
  <c r="H8" i="14"/>
  <c r="O8" i="14"/>
  <c r="G8" i="14"/>
  <c r="V8" i="14"/>
  <c r="N8" i="14"/>
  <c r="F8" i="14"/>
  <c r="U8" i="14"/>
  <c r="M8" i="14"/>
  <c r="E8" i="14"/>
  <c r="M40" i="7"/>
  <c r="O40" i="7"/>
  <c r="O42" i="7"/>
  <c r="R44" i="10"/>
  <c r="Q44" i="10"/>
  <c r="S44" i="10"/>
  <c r="R21" i="7"/>
  <c r="F64" i="8"/>
  <c r="I64" i="8" s="1"/>
  <c r="Q39" i="13"/>
  <c r="U35" i="13"/>
  <c r="T35" i="13"/>
  <c r="S35" i="13"/>
  <c r="V36" i="13"/>
  <c r="R35" i="13"/>
  <c r="Q35" i="13"/>
  <c r="Q37" i="13"/>
  <c r="Q33" i="13"/>
  <c r="O35" i="7"/>
  <c r="S38" i="11" l="1"/>
  <c r="P38" i="11"/>
  <c r="R71" i="7"/>
  <c r="F534" i="8"/>
  <c r="I534" i="8" s="1"/>
  <c r="M49" i="10"/>
  <c r="N43" i="10"/>
  <c r="I23" i="10"/>
  <c r="M43" i="10"/>
  <c r="N41" i="10"/>
  <c r="S23" i="10"/>
  <c r="H23" i="10"/>
  <c r="N47" i="10"/>
  <c r="M41" i="10"/>
  <c r="R23" i="10"/>
  <c r="G23" i="10"/>
  <c r="M47" i="10"/>
  <c r="O23" i="10"/>
  <c r="F23" i="10"/>
  <c r="N39" i="10"/>
  <c r="N38" i="10" s="1"/>
  <c r="N37" i="10" s="1"/>
  <c r="P25" i="10"/>
  <c r="N23" i="10"/>
  <c r="E23" i="10"/>
  <c r="N45" i="10"/>
  <c r="M39" i="10"/>
  <c r="M38" i="10" s="1"/>
  <c r="O25" i="10"/>
  <c r="Q24" i="10"/>
  <c r="M23" i="10"/>
  <c r="M45" i="10"/>
  <c r="N25" i="10"/>
  <c r="P24" i="10"/>
  <c r="K23" i="10"/>
  <c r="N49" i="10"/>
  <c r="V9" i="14"/>
  <c r="U9" i="14"/>
  <c r="H10" i="14"/>
  <c r="T9" i="14"/>
  <c r="G10" i="14"/>
  <c r="S9" i="14"/>
  <c r="F10" i="14"/>
  <c r="R9" i="14"/>
  <c r="E10" i="14"/>
  <c r="Q9" i="14"/>
  <c r="L31" i="11"/>
  <c r="N19" i="11"/>
  <c r="M17" i="11"/>
  <c r="G12" i="11"/>
  <c r="N11" i="11"/>
  <c r="N9" i="11"/>
  <c r="M19" i="11"/>
  <c r="L17" i="11"/>
  <c r="E12" i="11"/>
  <c r="M11" i="11"/>
  <c r="M9" i="11"/>
  <c r="L11" i="11"/>
  <c r="L9" i="11"/>
  <c r="M21" i="11"/>
  <c r="K11" i="11"/>
  <c r="M25" i="11"/>
  <c r="L23" i="11"/>
  <c r="S11" i="11"/>
  <c r="J11" i="11"/>
  <c r="M27" i="11"/>
  <c r="L25" i="11"/>
  <c r="R11" i="11"/>
  <c r="I11" i="11"/>
  <c r="M31" i="11"/>
  <c r="L29" i="11"/>
  <c r="N17" i="11"/>
  <c r="H12" i="11"/>
  <c r="P11" i="11"/>
  <c r="O9" i="11"/>
  <c r="K9" i="11"/>
  <c r="O12" i="11"/>
  <c r="J9" i="11"/>
  <c r="Q11" i="11"/>
  <c r="I9" i="11"/>
  <c r="F11" i="11"/>
  <c r="O17" i="11"/>
  <c r="M29" i="11"/>
  <c r="G37" i="10"/>
  <c r="F37" i="10"/>
  <c r="E37" i="10"/>
  <c r="K37" i="10"/>
  <c r="S37" i="10"/>
  <c r="J37" i="10"/>
  <c r="R38" i="10"/>
  <c r="I37" i="10"/>
  <c r="H37" i="10"/>
  <c r="F220" i="8"/>
  <c r="S38" i="12"/>
  <c r="Q38" i="12"/>
  <c r="U18" i="10"/>
  <c r="V18" i="10" s="1"/>
  <c r="T18" i="10"/>
  <c r="L29" i="6"/>
  <c r="K29" i="6"/>
  <c r="J29" i="6"/>
  <c r="I29" i="6"/>
  <c r="P29" i="6"/>
  <c r="H29" i="6"/>
  <c r="O29" i="6"/>
  <c r="G29" i="6"/>
  <c r="N29" i="6"/>
  <c r="F29" i="6"/>
  <c r="E29" i="6"/>
  <c r="M29" i="6"/>
  <c r="U39" i="14"/>
  <c r="T39" i="14"/>
  <c r="S39" i="14"/>
  <c r="V40" i="14"/>
  <c r="R39" i="14"/>
  <c r="O29" i="12"/>
  <c r="N27" i="12"/>
  <c r="R24" i="12"/>
  <c r="N29" i="12"/>
  <c r="Q24" i="12"/>
  <c r="P24" i="12"/>
  <c r="O24" i="12"/>
  <c r="N24" i="12"/>
  <c r="M24" i="12"/>
  <c r="O25" i="12"/>
  <c r="N25" i="12"/>
  <c r="S24" i="12"/>
  <c r="O27" i="12"/>
  <c r="R35" i="6"/>
  <c r="S35" i="6" s="1"/>
  <c r="J9" i="6"/>
  <c r="P9" i="6"/>
  <c r="O9" i="6"/>
  <c r="H10" i="6"/>
  <c r="N9" i="6"/>
  <c r="G10" i="6"/>
  <c r="M9" i="6"/>
  <c r="F10" i="6"/>
  <c r="L9" i="6"/>
  <c r="K9" i="6"/>
  <c r="E10" i="6"/>
  <c r="X18" i="14"/>
  <c r="Y18" i="14" s="1"/>
  <c r="W18" i="14"/>
  <c r="U6" i="11"/>
  <c r="V6" i="11" s="1"/>
  <c r="T6" i="11"/>
  <c r="H19" i="6"/>
  <c r="G19" i="6"/>
  <c r="P19" i="6"/>
  <c r="F19" i="6"/>
  <c r="O19" i="6"/>
  <c r="E19" i="6"/>
  <c r="L19" i="6"/>
  <c r="K19" i="6"/>
  <c r="N20" i="6"/>
  <c r="J19" i="6"/>
  <c r="M20" i="6"/>
  <c r="I19" i="6"/>
  <c r="M57" i="7"/>
  <c r="M29" i="13"/>
  <c r="Q25" i="13"/>
  <c r="O19" i="13"/>
  <c r="Q17" i="13"/>
  <c r="Q12" i="13"/>
  <c r="T11" i="13"/>
  <c r="J11" i="13"/>
  <c r="M9" i="13"/>
  <c r="L29" i="13"/>
  <c r="P25" i="13"/>
  <c r="M21" i="13"/>
  <c r="N19" i="13"/>
  <c r="P17" i="13"/>
  <c r="H12" i="13"/>
  <c r="S11" i="13"/>
  <c r="I11" i="13"/>
  <c r="L9" i="13"/>
  <c r="Q31" i="13"/>
  <c r="M27" i="13"/>
  <c r="M19" i="13"/>
  <c r="O17" i="13"/>
  <c r="G12" i="13"/>
  <c r="P11" i="13"/>
  <c r="F11" i="13"/>
  <c r="K9" i="13"/>
  <c r="P31" i="13"/>
  <c r="N17" i="13"/>
  <c r="E12" i="13"/>
  <c r="O11" i="13"/>
  <c r="O31" i="13"/>
  <c r="Q29" i="13"/>
  <c r="M25" i="13"/>
  <c r="M17" i="13"/>
  <c r="N11" i="13"/>
  <c r="I9" i="13"/>
  <c r="N31" i="13"/>
  <c r="P29" i="13"/>
  <c r="T25" i="13"/>
  <c r="L25" i="13"/>
  <c r="R21" i="13"/>
  <c r="L17" i="13"/>
  <c r="M11" i="13"/>
  <c r="P9" i="13"/>
  <c r="M31" i="13"/>
  <c r="S25" i="13"/>
  <c r="P21" i="13"/>
  <c r="Q19" i="13"/>
  <c r="V11" i="13"/>
  <c r="L11" i="13"/>
  <c r="O9" i="13"/>
  <c r="L31" i="13"/>
  <c r="P27" i="13"/>
  <c r="L23" i="13"/>
  <c r="P19" i="13"/>
  <c r="U11" i="13"/>
  <c r="N9" i="13"/>
  <c r="K11" i="13"/>
  <c r="J9" i="13"/>
  <c r="R25" i="13"/>
  <c r="R12" i="13"/>
  <c r="O49" i="11"/>
  <c r="G49" i="11"/>
  <c r="J47" i="11"/>
  <c r="M45" i="11"/>
  <c r="E45" i="11"/>
  <c r="P43" i="11"/>
  <c r="H43" i="11"/>
  <c r="X43" i="11" s="1"/>
  <c r="K41" i="11"/>
  <c r="N39" i="11"/>
  <c r="F39" i="11"/>
  <c r="I37" i="11"/>
  <c r="L35" i="11"/>
  <c r="E33" i="11"/>
  <c r="K29" i="11"/>
  <c r="J27" i="11"/>
  <c r="I25" i="11"/>
  <c r="H23" i="11"/>
  <c r="G21" i="11"/>
  <c r="F19" i="11"/>
  <c r="E17" i="11"/>
  <c r="E15" i="11"/>
  <c r="N49" i="11"/>
  <c r="F49" i="11"/>
  <c r="Q47" i="11"/>
  <c r="I47" i="11"/>
  <c r="L45" i="11"/>
  <c r="O43" i="11"/>
  <c r="G43" i="11"/>
  <c r="J41" i="11"/>
  <c r="M39" i="11"/>
  <c r="E39" i="11"/>
  <c r="U39" i="11" s="1"/>
  <c r="H37" i="11"/>
  <c r="K35" i="11"/>
  <c r="K31" i="11"/>
  <c r="J29" i="11"/>
  <c r="I27" i="11"/>
  <c r="H25" i="11"/>
  <c r="G23" i="11"/>
  <c r="F21" i="11"/>
  <c r="E19" i="11"/>
  <c r="M49" i="11"/>
  <c r="E49" i="11"/>
  <c r="P47" i="11"/>
  <c r="H47" i="11"/>
  <c r="X47" i="11" s="1"/>
  <c r="K45" i="11"/>
  <c r="N43" i="11"/>
  <c r="F43" i="11"/>
  <c r="I41" i="11"/>
  <c r="L39" i="11"/>
  <c r="O37" i="11"/>
  <c r="G37" i="11"/>
  <c r="J35" i="11"/>
  <c r="J31" i="11"/>
  <c r="I29" i="11"/>
  <c r="H27" i="11"/>
  <c r="G25" i="11"/>
  <c r="F23" i="11"/>
  <c r="E21" i="11"/>
  <c r="K17" i="11"/>
  <c r="L49" i="11"/>
  <c r="S48" i="11"/>
  <c r="O47" i="11"/>
  <c r="G47" i="11"/>
  <c r="J45" i="11"/>
  <c r="M43" i="11"/>
  <c r="E43" i="11"/>
  <c r="P41" i="11"/>
  <c r="H41" i="11"/>
  <c r="X41" i="11" s="1"/>
  <c r="K39" i="11"/>
  <c r="N37" i="11"/>
  <c r="F37" i="11"/>
  <c r="I35" i="11"/>
  <c r="J33" i="11"/>
  <c r="I31" i="11"/>
  <c r="H29" i="11"/>
  <c r="G27" i="11"/>
  <c r="F25" i="11"/>
  <c r="E23" i="11"/>
  <c r="K19" i="11"/>
  <c r="J17" i="11"/>
  <c r="K49" i="11"/>
  <c r="R48" i="11"/>
  <c r="N47" i="11"/>
  <c r="F47" i="11"/>
  <c r="I45" i="11"/>
  <c r="L43" i="11"/>
  <c r="O41" i="11"/>
  <c r="G41" i="11"/>
  <c r="J39" i="11"/>
  <c r="M37" i="11"/>
  <c r="E37" i="11"/>
  <c r="P35" i="11"/>
  <c r="H35" i="11"/>
  <c r="I33" i="11"/>
  <c r="H31" i="11"/>
  <c r="G29" i="11"/>
  <c r="F27" i="11"/>
  <c r="E25" i="11"/>
  <c r="K21" i="11"/>
  <c r="J19" i="11"/>
  <c r="I17" i="11"/>
  <c r="J49" i="11"/>
  <c r="M47" i="11"/>
  <c r="E47" i="11"/>
  <c r="P45" i="11"/>
  <c r="H45" i="11"/>
  <c r="X45" i="11" s="1"/>
  <c r="K43" i="11"/>
  <c r="N41" i="11"/>
  <c r="F41" i="11"/>
  <c r="I39" i="11"/>
  <c r="L37" i="11"/>
  <c r="O35" i="11"/>
  <c r="G35" i="11"/>
  <c r="H33" i="11"/>
  <c r="G31" i="11"/>
  <c r="F29" i="11"/>
  <c r="E27" i="11"/>
  <c r="K23" i="11"/>
  <c r="J21" i="11"/>
  <c r="I19" i="11"/>
  <c r="H17" i="11"/>
  <c r="P49" i="11"/>
  <c r="H49" i="11"/>
  <c r="K47" i="11"/>
  <c r="N45" i="11"/>
  <c r="F45" i="11"/>
  <c r="Q43" i="11"/>
  <c r="I43" i="11"/>
  <c r="L41" i="11"/>
  <c r="O39" i="11"/>
  <c r="G39" i="11"/>
  <c r="J37" i="11"/>
  <c r="M35" i="11"/>
  <c r="E35" i="11"/>
  <c r="U35" i="11" s="1"/>
  <c r="V35" i="11" s="1"/>
  <c r="F33" i="11"/>
  <c r="E31" i="11"/>
  <c r="K27" i="11"/>
  <c r="J25" i="11"/>
  <c r="I23" i="11"/>
  <c r="H21" i="11"/>
  <c r="G19" i="11"/>
  <c r="F17" i="11"/>
  <c r="F15" i="11"/>
  <c r="E41" i="11"/>
  <c r="G33" i="11"/>
  <c r="E29" i="11"/>
  <c r="J43" i="11"/>
  <c r="O45" i="11"/>
  <c r="N35" i="11"/>
  <c r="H19" i="11"/>
  <c r="G45" i="11"/>
  <c r="F35" i="11"/>
  <c r="J23" i="11"/>
  <c r="K15" i="11"/>
  <c r="L47" i="11"/>
  <c r="K37" i="11"/>
  <c r="F31" i="11"/>
  <c r="P39" i="11"/>
  <c r="H39" i="11"/>
  <c r="X39" i="11" s="1"/>
  <c r="I21" i="11"/>
  <c r="G17" i="11"/>
  <c r="M41" i="11"/>
  <c r="I49" i="11"/>
  <c r="K25" i="11"/>
  <c r="U44" i="12"/>
  <c r="V44" i="12" s="1"/>
  <c r="T44" i="12"/>
  <c r="I127" i="8"/>
  <c r="N32" i="10"/>
  <c r="I31" i="10"/>
  <c r="H31" i="10"/>
  <c r="G31" i="10"/>
  <c r="S31" i="10"/>
  <c r="F31" i="10"/>
  <c r="E31" i="10"/>
  <c r="R32" i="10"/>
  <c r="P32" i="10"/>
  <c r="O32" i="10"/>
  <c r="K31" i="10"/>
  <c r="Q23" i="7"/>
  <c r="I23" i="7"/>
  <c r="S40" i="12"/>
  <c r="W19" i="15"/>
  <c r="L19" i="15"/>
  <c r="S20" i="15"/>
  <c r="Z19" i="15"/>
  <c r="X19" i="15"/>
  <c r="V20" i="15"/>
  <c r="L27" i="15"/>
  <c r="U20" i="15"/>
  <c r="R20" i="15"/>
  <c r="Y19" i="15"/>
  <c r="T20" i="15"/>
  <c r="X44" i="13"/>
  <c r="Y44" i="13" s="1"/>
  <c r="W44" i="13"/>
  <c r="R59" i="7"/>
  <c r="F160" i="8"/>
  <c r="I160" i="8" s="1"/>
  <c r="AA18" i="15"/>
  <c r="AB18" i="15"/>
  <c r="AC18" i="15" s="1"/>
  <c r="P31" i="12"/>
  <c r="M25" i="12"/>
  <c r="L23" i="12"/>
  <c r="R17" i="12"/>
  <c r="S11" i="12"/>
  <c r="J11" i="12"/>
  <c r="J9" i="12"/>
  <c r="O31" i="12"/>
  <c r="M27" i="12"/>
  <c r="L25" i="12"/>
  <c r="P17" i="12"/>
  <c r="R11" i="12"/>
  <c r="I11" i="12"/>
  <c r="I9" i="12"/>
  <c r="N31" i="12"/>
  <c r="M29" i="12"/>
  <c r="P19" i="12"/>
  <c r="O17" i="12"/>
  <c r="Q12" i="12"/>
  <c r="P11" i="12"/>
  <c r="F11" i="12"/>
  <c r="P9" i="12"/>
  <c r="M31" i="12"/>
  <c r="L29" i="12"/>
  <c r="R25" i="12"/>
  <c r="O19" i="12"/>
  <c r="N17" i="12"/>
  <c r="H12" i="12"/>
  <c r="O11" i="12"/>
  <c r="O9" i="12"/>
  <c r="L31" i="12"/>
  <c r="Q25" i="12"/>
  <c r="P21" i="12"/>
  <c r="N19" i="12"/>
  <c r="M17" i="12"/>
  <c r="G12" i="12"/>
  <c r="N11" i="12"/>
  <c r="N9" i="12"/>
  <c r="P25" i="12"/>
  <c r="M19" i="12"/>
  <c r="L17" i="12"/>
  <c r="E12" i="12"/>
  <c r="M11" i="12"/>
  <c r="M9" i="12"/>
  <c r="Q29" i="12"/>
  <c r="P27" i="12"/>
  <c r="L11" i="12"/>
  <c r="P29" i="12"/>
  <c r="M21" i="12"/>
  <c r="L9" i="12"/>
  <c r="K9" i="12"/>
  <c r="K11" i="12"/>
  <c r="U18" i="12"/>
  <c r="V18" i="12" s="1"/>
  <c r="T18" i="12"/>
  <c r="H31" i="6"/>
  <c r="G31" i="6"/>
  <c r="P31" i="6"/>
  <c r="F31" i="6"/>
  <c r="O31" i="6"/>
  <c r="E31" i="6"/>
  <c r="L31" i="6"/>
  <c r="K31" i="6"/>
  <c r="N32" i="6"/>
  <c r="J31" i="6"/>
  <c r="M32" i="6"/>
  <c r="I31" i="6"/>
  <c r="T36" i="12"/>
  <c r="U36" i="12"/>
  <c r="V36" i="12" s="1"/>
  <c r="F121" i="8"/>
  <c r="I121" i="8" s="1"/>
  <c r="R43" i="7"/>
  <c r="U8" i="12"/>
  <c r="V8" i="12" s="1"/>
  <c r="T8" i="12"/>
  <c r="R45" i="15"/>
  <c r="Y45" i="15"/>
  <c r="Q45" i="15"/>
  <c r="X45" i="15"/>
  <c r="W45" i="15"/>
  <c r="U45" i="15"/>
  <c r="V45" i="15"/>
  <c r="T45" i="15"/>
  <c r="S45" i="15"/>
  <c r="Z46" i="15"/>
  <c r="X36" i="13"/>
  <c r="Y36" i="13" s="1"/>
  <c r="W36" i="13"/>
  <c r="X8" i="14"/>
  <c r="Y8" i="14" s="1"/>
  <c r="W8" i="14"/>
  <c r="V38" i="14"/>
  <c r="U38" i="14"/>
  <c r="S38" i="14"/>
  <c r="R38" i="14"/>
  <c r="T38" i="14"/>
  <c r="AA6" i="15"/>
  <c r="AB6" i="15"/>
  <c r="AC6" i="15" s="1"/>
  <c r="T18" i="11"/>
  <c r="U18" i="11"/>
  <c r="V18" i="11" s="1"/>
  <c r="G29" i="10"/>
  <c r="F29" i="10"/>
  <c r="E29" i="10"/>
  <c r="R30" i="10"/>
  <c r="P30" i="10"/>
  <c r="K29" i="10"/>
  <c r="I29" i="10"/>
  <c r="S29" i="10"/>
  <c r="H29" i="10"/>
  <c r="W6" i="13"/>
  <c r="X6" i="13"/>
  <c r="Y6" i="13" s="1"/>
  <c r="R39" i="15"/>
  <c r="Y39" i="15"/>
  <c r="W39" i="15"/>
  <c r="U39" i="15"/>
  <c r="S39" i="15"/>
  <c r="Z40" i="15"/>
  <c r="X39" i="15"/>
  <c r="V39" i="15"/>
  <c r="T39" i="15"/>
  <c r="O27" i="13"/>
  <c r="Q24" i="13"/>
  <c r="N27" i="13"/>
  <c r="P24" i="13"/>
  <c r="O25" i="13"/>
  <c r="O24" i="13"/>
  <c r="N25" i="13"/>
  <c r="V24" i="13"/>
  <c r="N24" i="13"/>
  <c r="U24" i="13"/>
  <c r="M24" i="13"/>
  <c r="T24" i="13"/>
  <c r="O29" i="13"/>
  <c r="S24" i="13"/>
  <c r="N29" i="13"/>
  <c r="R24" i="13"/>
  <c r="X35" i="10"/>
  <c r="T45" i="14"/>
  <c r="S45" i="14"/>
  <c r="V46" i="14"/>
  <c r="R45" i="14"/>
  <c r="U46" i="14"/>
  <c r="Q45" i="14"/>
  <c r="X44" i="14"/>
  <c r="Y44" i="14" s="1"/>
  <c r="W44" i="14"/>
  <c r="E10" i="11"/>
  <c r="S9" i="11"/>
  <c r="H10" i="11"/>
  <c r="Q9" i="11"/>
  <c r="F10" i="11"/>
  <c r="G10" i="11"/>
  <c r="R9" i="11"/>
  <c r="P9" i="11"/>
  <c r="O20" i="10"/>
  <c r="L33" i="10"/>
  <c r="N20" i="10"/>
  <c r="L19" i="10"/>
  <c r="L27" i="10"/>
  <c r="I19" i="10"/>
  <c r="H19" i="10"/>
  <c r="L47" i="10"/>
  <c r="S19" i="10"/>
  <c r="G19" i="10"/>
  <c r="R19" i="10"/>
  <c r="F19" i="10"/>
  <c r="L39" i="10"/>
  <c r="Q19" i="10"/>
  <c r="E19" i="10"/>
  <c r="L45" i="10"/>
  <c r="P19" i="10"/>
  <c r="O58" i="7"/>
  <c r="O57" i="7" s="1"/>
  <c r="Q58" i="7"/>
  <c r="AA8" i="15"/>
  <c r="AB8" i="15"/>
  <c r="AC8" i="15" s="1"/>
  <c r="N31" i="14"/>
  <c r="P29" i="14"/>
  <c r="L25" i="14"/>
  <c r="Q21" i="14"/>
  <c r="L17" i="14"/>
  <c r="M11" i="14"/>
  <c r="P9" i="14"/>
  <c r="M31" i="14"/>
  <c r="Q27" i="14"/>
  <c r="S25" i="14"/>
  <c r="P21" i="14"/>
  <c r="Q19" i="14"/>
  <c r="L11" i="14"/>
  <c r="O9" i="14"/>
  <c r="L31" i="14"/>
  <c r="P27" i="14"/>
  <c r="R25" i="14"/>
  <c r="L23" i="14"/>
  <c r="P19" i="14"/>
  <c r="S12" i="14"/>
  <c r="V11" i="14"/>
  <c r="K11" i="14"/>
  <c r="N9" i="14"/>
  <c r="M29" i="14"/>
  <c r="Q25" i="14"/>
  <c r="O19" i="14"/>
  <c r="Q17" i="14"/>
  <c r="R12" i="14"/>
  <c r="U11" i="14"/>
  <c r="J11" i="14"/>
  <c r="M9" i="14"/>
  <c r="L29" i="14"/>
  <c r="P25" i="14"/>
  <c r="M21" i="14"/>
  <c r="N19" i="14"/>
  <c r="P17" i="14"/>
  <c r="Q12" i="14"/>
  <c r="T11" i="14"/>
  <c r="I11" i="14"/>
  <c r="L9" i="14"/>
  <c r="Q31" i="14"/>
  <c r="M27" i="14"/>
  <c r="M19" i="14"/>
  <c r="O17" i="14"/>
  <c r="H12" i="14"/>
  <c r="P11" i="14"/>
  <c r="F11" i="14"/>
  <c r="K9" i="14"/>
  <c r="P31" i="14"/>
  <c r="N17" i="14"/>
  <c r="G12" i="14"/>
  <c r="O11" i="14"/>
  <c r="J9" i="14"/>
  <c r="E12" i="14"/>
  <c r="N11" i="14"/>
  <c r="Q29" i="14"/>
  <c r="M25" i="14"/>
  <c r="M17" i="14"/>
  <c r="O31" i="14"/>
  <c r="I9" i="14"/>
  <c r="K49" i="12"/>
  <c r="N47" i="12"/>
  <c r="F47" i="12"/>
  <c r="I45" i="12"/>
  <c r="L43" i="12"/>
  <c r="O41" i="12"/>
  <c r="G41" i="12"/>
  <c r="J39" i="12"/>
  <c r="M37" i="12"/>
  <c r="E37" i="12"/>
  <c r="P35" i="12"/>
  <c r="H35" i="12"/>
  <c r="I33" i="12"/>
  <c r="H31" i="12"/>
  <c r="G29" i="12"/>
  <c r="F27" i="12"/>
  <c r="E25" i="12"/>
  <c r="K21" i="12"/>
  <c r="J19" i="12"/>
  <c r="I17" i="12"/>
  <c r="J49" i="12"/>
  <c r="M47" i="12"/>
  <c r="E47" i="12"/>
  <c r="P45" i="12"/>
  <c r="H45" i="12"/>
  <c r="K43" i="12"/>
  <c r="N41" i="12"/>
  <c r="F41" i="12"/>
  <c r="I39" i="12"/>
  <c r="L37" i="12"/>
  <c r="O35" i="12"/>
  <c r="G35" i="12"/>
  <c r="H33" i="12"/>
  <c r="G31" i="12"/>
  <c r="F29" i="12"/>
  <c r="E27" i="12"/>
  <c r="K23" i="12"/>
  <c r="J21" i="12"/>
  <c r="I19" i="12"/>
  <c r="H17" i="12"/>
  <c r="K15" i="12"/>
  <c r="I49" i="12"/>
  <c r="L47" i="12"/>
  <c r="O45" i="12"/>
  <c r="G45" i="12"/>
  <c r="J43" i="12"/>
  <c r="M41" i="12"/>
  <c r="E41" i="12"/>
  <c r="P39" i="12"/>
  <c r="H39" i="12"/>
  <c r="K37" i="12"/>
  <c r="N35" i="12"/>
  <c r="F35" i="12"/>
  <c r="G33" i="12"/>
  <c r="F31" i="12"/>
  <c r="E29" i="12"/>
  <c r="K25" i="12"/>
  <c r="J23" i="12"/>
  <c r="I21" i="12"/>
  <c r="H19" i="12"/>
  <c r="G17" i="12"/>
  <c r="F15" i="12"/>
  <c r="P49" i="12"/>
  <c r="H49" i="12"/>
  <c r="K47" i="12"/>
  <c r="N45" i="12"/>
  <c r="F45" i="12"/>
  <c r="Q43" i="12"/>
  <c r="I43" i="12"/>
  <c r="L41" i="12"/>
  <c r="O39" i="12"/>
  <c r="G39" i="12"/>
  <c r="J37" i="12"/>
  <c r="M35" i="12"/>
  <c r="E35" i="12"/>
  <c r="F33" i="12"/>
  <c r="E31" i="12"/>
  <c r="K27" i="12"/>
  <c r="J25" i="12"/>
  <c r="I23" i="12"/>
  <c r="H21" i="12"/>
  <c r="G19" i="12"/>
  <c r="F17" i="12"/>
  <c r="E15" i="12"/>
  <c r="O49" i="12"/>
  <c r="G49" i="12"/>
  <c r="R47" i="12"/>
  <c r="J47" i="12"/>
  <c r="M45" i="12"/>
  <c r="E45" i="12"/>
  <c r="P43" i="12"/>
  <c r="H43" i="12"/>
  <c r="K41" i="12"/>
  <c r="N39" i="12"/>
  <c r="F39" i="12"/>
  <c r="I37" i="12"/>
  <c r="L35" i="12"/>
  <c r="E33" i="12"/>
  <c r="K29" i="12"/>
  <c r="J27" i="12"/>
  <c r="I25" i="12"/>
  <c r="H23" i="12"/>
  <c r="G21" i="12"/>
  <c r="F19" i="12"/>
  <c r="E17" i="12"/>
  <c r="N49" i="12"/>
  <c r="F49" i="12"/>
  <c r="Q47" i="12"/>
  <c r="I47" i="12"/>
  <c r="L45" i="12"/>
  <c r="O43" i="12"/>
  <c r="G43" i="12"/>
  <c r="J41" i="12"/>
  <c r="M39" i="12"/>
  <c r="E39" i="12"/>
  <c r="P37" i="12"/>
  <c r="H37" i="12"/>
  <c r="K35" i="12"/>
  <c r="K31" i="12"/>
  <c r="J29" i="12"/>
  <c r="I27" i="12"/>
  <c r="H25" i="12"/>
  <c r="G23" i="12"/>
  <c r="F21" i="12"/>
  <c r="E19" i="12"/>
  <c r="M49" i="12"/>
  <c r="E49" i="12"/>
  <c r="P47" i="12"/>
  <c r="H47" i="12"/>
  <c r="X47" i="12" s="1"/>
  <c r="K45" i="12"/>
  <c r="N43" i="12"/>
  <c r="F43" i="12"/>
  <c r="Q41" i="12"/>
  <c r="I41" i="12"/>
  <c r="L39" i="12"/>
  <c r="O37" i="12"/>
  <c r="G37" i="12"/>
  <c r="J35" i="12"/>
  <c r="J31" i="12"/>
  <c r="I29" i="12"/>
  <c r="H27" i="12"/>
  <c r="G25" i="12"/>
  <c r="F23" i="12"/>
  <c r="E21" i="12"/>
  <c r="K17" i="12"/>
  <c r="G47" i="12"/>
  <c r="J17" i="12"/>
  <c r="L49" i="12"/>
  <c r="P41" i="12"/>
  <c r="H29" i="12"/>
  <c r="F25" i="12"/>
  <c r="H41" i="12"/>
  <c r="J33" i="12"/>
  <c r="M43" i="12"/>
  <c r="E43" i="12"/>
  <c r="K19" i="12"/>
  <c r="S48" i="12"/>
  <c r="I35" i="12"/>
  <c r="I31" i="12"/>
  <c r="G27" i="12"/>
  <c r="E23" i="12"/>
  <c r="O47" i="12"/>
  <c r="K39" i="12"/>
  <c r="F37" i="12"/>
  <c r="N37" i="12"/>
  <c r="J45" i="12"/>
  <c r="F218" i="8"/>
  <c r="I218" i="8" s="1"/>
  <c r="R64" i="7"/>
  <c r="Q32" i="11"/>
  <c r="P32" i="11"/>
  <c r="O32" i="11"/>
  <c r="N32" i="11"/>
  <c r="S32" i="11"/>
  <c r="R31" i="11"/>
  <c r="B89" i="3"/>
  <c r="D89" i="3" s="1"/>
  <c r="D91" i="3" s="1"/>
  <c r="J91" i="3" s="1"/>
  <c r="F25" i="7" s="1"/>
  <c r="J83" i="3"/>
  <c r="F24" i="7" s="1"/>
  <c r="F53" i="8"/>
  <c r="I53" i="8" s="1"/>
  <c r="R17" i="7"/>
  <c r="X6" i="14"/>
  <c r="Y6" i="14" s="1"/>
  <c r="W6" i="14"/>
  <c r="P47" i="10"/>
  <c r="H47" i="10"/>
  <c r="S48" i="10"/>
  <c r="G47" i="10"/>
  <c r="F47" i="10"/>
  <c r="E47" i="10"/>
  <c r="K47" i="10"/>
  <c r="R47" i="10"/>
  <c r="J47" i="10"/>
  <c r="Q47" i="10"/>
  <c r="I47" i="10"/>
  <c r="S38" i="13"/>
  <c r="V38" i="13"/>
  <c r="R37" i="13"/>
  <c r="U38" i="13"/>
  <c r="T38" i="13"/>
  <c r="R29" i="11"/>
  <c r="Q30" i="11"/>
  <c r="S30" i="11"/>
  <c r="F52" i="8"/>
  <c r="I52" i="8" s="1"/>
  <c r="R16" i="7"/>
  <c r="T6" i="12"/>
  <c r="U6" i="12"/>
  <c r="V6" i="12" s="1"/>
  <c r="V29" i="15"/>
  <c r="U29" i="15"/>
  <c r="S29" i="15"/>
  <c r="Y29" i="15"/>
  <c r="R29" i="15"/>
  <c r="Z30" i="15"/>
  <c r="X29" i="15"/>
  <c r="W29" i="15"/>
  <c r="T29" i="15"/>
  <c r="R63" i="7"/>
  <c r="F217" i="8"/>
  <c r="I217" i="8" s="1"/>
  <c r="U39" i="13"/>
  <c r="T39" i="13"/>
  <c r="S39" i="13"/>
  <c r="V40" i="13"/>
  <c r="R39" i="13"/>
  <c r="T45" i="13"/>
  <c r="S45" i="13"/>
  <c r="V46" i="13"/>
  <c r="R45" i="13"/>
  <c r="U46" i="13"/>
  <c r="Q45" i="13"/>
  <c r="T24" i="14"/>
  <c r="O29" i="14"/>
  <c r="S24" i="14"/>
  <c r="N29" i="14"/>
  <c r="R24" i="14"/>
  <c r="O27" i="14"/>
  <c r="Q24" i="14"/>
  <c r="N27" i="14"/>
  <c r="P24" i="14"/>
  <c r="O25" i="14"/>
  <c r="O24" i="14"/>
  <c r="N25" i="14"/>
  <c r="V24" i="14"/>
  <c r="N24" i="14"/>
  <c r="U24" i="14"/>
  <c r="M24" i="14"/>
  <c r="U36" i="10"/>
  <c r="V36" i="10" s="1"/>
  <c r="T36" i="10"/>
  <c r="U8" i="10"/>
  <c r="V8" i="10" s="1"/>
  <c r="T8" i="10"/>
  <c r="S19" i="12"/>
  <c r="L27" i="12"/>
  <c r="R20" i="12"/>
  <c r="Q20" i="12"/>
  <c r="L19" i="12"/>
  <c r="AB36" i="15"/>
  <c r="AC36" i="15" s="1"/>
  <c r="AA36" i="15"/>
  <c r="S32" i="12"/>
  <c r="R32" i="12"/>
  <c r="Q32" i="12"/>
  <c r="W38" i="15"/>
  <c r="V38" i="15"/>
  <c r="Z37" i="15"/>
  <c r="S38" i="15"/>
  <c r="Y38" i="15"/>
  <c r="X38" i="15"/>
  <c r="U38" i="15"/>
  <c r="T38" i="15"/>
  <c r="S30" i="12"/>
  <c r="R29" i="12"/>
  <c r="F93" i="8"/>
  <c r="I93" i="8" s="1"/>
  <c r="R31" i="7"/>
  <c r="M82" i="7"/>
  <c r="E39" i="6"/>
  <c r="L39" i="6"/>
  <c r="K39" i="6"/>
  <c r="J39" i="6"/>
  <c r="I39" i="6"/>
  <c r="P39" i="6"/>
  <c r="H39" i="6"/>
  <c r="O39" i="6"/>
  <c r="G39" i="6"/>
  <c r="F39" i="6"/>
  <c r="N29" i="15"/>
  <c r="N27" i="15"/>
  <c r="W24" i="15"/>
  <c r="O24" i="15"/>
  <c r="V24" i="15"/>
  <c r="N24" i="15"/>
  <c r="O25" i="15"/>
  <c r="R24" i="15"/>
  <c r="Z23" i="15"/>
  <c r="M24" i="15"/>
  <c r="O29" i="15"/>
  <c r="N25" i="15"/>
  <c r="Y24" i="15"/>
  <c r="O27" i="15"/>
  <c r="X24" i="15"/>
  <c r="U24" i="15"/>
  <c r="S24" i="15"/>
  <c r="Q24" i="15"/>
  <c r="P24" i="15"/>
  <c r="T24" i="15"/>
  <c r="P45" i="6"/>
  <c r="O45" i="6"/>
  <c r="R9" i="12"/>
  <c r="H10" i="12"/>
  <c r="Q9" i="12"/>
  <c r="G10" i="12"/>
  <c r="F10" i="12"/>
  <c r="E10" i="12"/>
  <c r="S9" i="12"/>
  <c r="S51" i="12" s="1"/>
  <c r="Q20" i="11"/>
  <c r="P20" i="11"/>
  <c r="L19" i="11"/>
  <c r="O20" i="11"/>
  <c r="R19" i="11"/>
  <c r="S19" i="11"/>
  <c r="L27" i="11"/>
  <c r="P49" i="14"/>
  <c r="H49" i="14"/>
  <c r="N47" i="14"/>
  <c r="F47" i="14"/>
  <c r="L45" i="14"/>
  <c r="J43" i="14"/>
  <c r="P41" i="14"/>
  <c r="H41" i="14"/>
  <c r="AA41" i="14" s="1"/>
  <c r="N39" i="14"/>
  <c r="F39" i="14"/>
  <c r="O49" i="14"/>
  <c r="G49" i="14"/>
  <c r="M47" i="14"/>
  <c r="E47" i="14"/>
  <c r="K45" i="14"/>
  <c r="Q43" i="14"/>
  <c r="I43" i="14"/>
  <c r="O41" i="14"/>
  <c r="G41" i="14"/>
  <c r="M39" i="14"/>
  <c r="E39" i="14"/>
  <c r="N49" i="14"/>
  <c r="F49" i="14"/>
  <c r="T47" i="14"/>
  <c r="L47" i="14"/>
  <c r="J45" i="14"/>
  <c r="P43" i="14"/>
  <c r="H43" i="14"/>
  <c r="AA43" i="14" s="1"/>
  <c r="N41" i="14"/>
  <c r="F41" i="14"/>
  <c r="L39" i="14"/>
  <c r="M49" i="14"/>
  <c r="E49" i="14"/>
  <c r="S47" i="14"/>
  <c r="K47" i="14"/>
  <c r="I45" i="14"/>
  <c r="O43" i="14"/>
  <c r="G43" i="14"/>
  <c r="M41" i="14"/>
  <c r="E41" i="14"/>
  <c r="K39" i="14"/>
  <c r="K49" i="14"/>
  <c r="U48" i="14"/>
  <c r="Q47" i="14"/>
  <c r="I47" i="14"/>
  <c r="O45" i="14"/>
  <c r="G45" i="14"/>
  <c r="M43" i="14"/>
  <c r="E43" i="14"/>
  <c r="K41" i="14"/>
  <c r="I39" i="14"/>
  <c r="O37" i="14"/>
  <c r="J49" i="14"/>
  <c r="P47" i="14"/>
  <c r="H47" i="14"/>
  <c r="AA47" i="14" s="1"/>
  <c r="N45" i="14"/>
  <c r="F45" i="14"/>
  <c r="L43" i="14"/>
  <c r="J41" i="14"/>
  <c r="P39" i="14"/>
  <c r="H39" i="14"/>
  <c r="I49" i="14"/>
  <c r="O47" i="14"/>
  <c r="O39" i="14"/>
  <c r="J37" i="14"/>
  <c r="P35" i="14"/>
  <c r="H35" i="14"/>
  <c r="F31" i="14"/>
  <c r="H29" i="14"/>
  <c r="J27" i="14"/>
  <c r="F23" i="14"/>
  <c r="H21" i="14"/>
  <c r="J19" i="14"/>
  <c r="F15" i="14"/>
  <c r="J47" i="14"/>
  <c r="P45" i="14"/>
  <c r="J39" i="14"/>
  <c r="I37" i="14"/>
  <c r="O35" i="14"/>
  <c r="G35" i="14"/>
  <c r="E31" i="14"/>
  <c r="G29" i="14"/>
  <c r="I27" i="14"/>
  <c r="K25" i="14"/>
  <c r="E23" i="14"/>
  <c r="G21" i="14"/>
  <c r="I19" i="14"/>
  <c r="K17" i="14"/>
  <c r="E15" i="14"/>
  <c r="G47" i="14"/>
  <c r="M45" i="14"/>
  <c r="G39" i="14"/>
  <c r="H37" i="14"/>
  <c r="AA37" i="14" s="1"/>
  <c r="N35" i="14"/>
  <c r="F35" i="14"/>
  <c r="J33" i="14"/>
  <c r="F29" i="14"/>
  <c r="H27" i="14"/>
  <c r="J25" i="14"/>
  <c r="F21" i="14"/>
  <c r="H19" i="14"/>
  <c r="J17" i="14"/>
  <c r="H45" i="14"/>
  <c r="AA45" i="14" s="1"/>
  <c r="N43" i="14"/>
  <c r="P37" i="14"/>
  <c r="G37" i="14"/>
  <c r="M35" i="14"/>
  <c r="E35" i="14"/>
  <c r="I33" i="14"/>
  <c r="K31" i="14"/>
  <c r="E29" i="14"/>
  <c r="X29" i="14" s="1"/>
  <c r="Y29" i="14" s="1"/>
  <c r="G27" i="14"/>
  <c r="I25" i="14"/>
  <c r="K23" i="14"/>
  <c r="E21" i="14"/>
  <c r="G19" i="14"/>
  <c r="I17" i="14"/>
  <c r="E45" i="14"/>
  <c r="K43" i="14"/>
  <c r="N37" i="14"/>
  <c r="F37" i="14"/>
  <c r="L35" i="14"/>
  <c r="H33" i="14"/>
  <c r="J31" i="14"/>
  <c r="F27" i="14"/>
  <c r="H25" i="14"/>
  <c r="J23" i="14"/>
  <c r="F19" i="14"/>
  <c r="H17" i="14"/>
  <c r="V48" i="14"/>
  <c r="F43" i="14"/>
  <c r="Q41" i="14"/>
  <c r="M37" i="14"/>
  <c r="E37" i="14"/>
  <c r="K35" i="14"/>
  <c r="G33" i="14"/>
  <c r="I31" i="14"/>
  <c r="K29" i="14"/>
  <c r="E27" i="14"/>
  <c r="G25" i="14"/>
  <c r="I23" i="14"/>
  <c r="K21" i="14"/>
  <c r="E19" i="14"/>
  <c r="G17" i="14"/>
  <c r="L41" i="14"/>
  <c r="L37" i="14"/>
  <c r="J35" i="14"/>
  <c r="F33" i="14"/>
  <c r="H31" i="14"/>
  <c r="J29" i="14"/>
  <c r="F25" i="14"/>
  <c r="H23" i="14"/>
  <c r="J21" i="14"/>
  <c r="F17" i="14"/>
  <c r="R47" i="14"/>
  <c r="G23" i="14"/>
  <c r="K19" i="14"/>
  <c r="K15" i="14"/>
  <c r="L49" i="14"/>
  <c r="I41" i="14"/>
  <c r="E33" i="14"/>
  <c r="I29" i="14"/>
  <c r="E25" i="14"/>
  <c r="I21" i="14"/>
  <c r="I35" i="14"/>
  <c r="E17" i="14"/>
  <c r="K37" i="14"/>
  <c r="G31" i="14"/>
  <c r="K27" i="14"/>
  <c r="U6" i="10"/>
  <c r="V6" i="10" s="1"/>
  <c r="T6" i="10"/>
  <c r="F533" i="8"/>
  <c r="I533" i="8" s="1"/>
  <c r="I528" i="8" s="1"/>
  <c r="R70" i="7"/>
  <c r="R68" i="7" s="1"/>
  <c r="T44" i="11"/>
  <c r="U44" i="11"/>
  <c r="V44" i="11" s="1"/>
  <c r="R31" i="13"/>
  <c r="V32" i="13"/>
  <c r="U32" i="13"/>
  <c r="T32" i="13"/>
  <c r="S32" i="13"/>
  <c r="F54" i="8"/>
  <c r="F126" i="8"/>
  <c r="I126" i="8" s="1"/>
  <c r="R48" i="7"/>
  <c r="Q45" i="12"/>
  <c r="S46" i="12"/>
  <c r="R46" i="12"/>
  <c r="F80" i="8"/>
  <c r="I80" i="8" s="1"/>
  <c r="R28" i="7"/>
  <c r="L47" i="6"/>
  <c r="E47" i="6"/>
  <c r="K47" i="6"/>
  <c r="J47" i="6"/>
  <c r="I47" i="6"/>
  <c r="H47" i="6"/>
  <c r="U47" i="6" s="1"/>
  <c r="P47" i="6"/>
  <c r="G47" i="6"/>
  <c r="O47" i="6"/>
  <c r="F47" i="6"/>
  <c r="Q25" i="11"/>
  <c r="M24" i="11"/>
  <c r="P25" i="11"/>
  <c r="O25" i="11"/>
  <c r="N25" i="11"/>
  <c r="R24" i="11"/>
  <c r="S23" i="11"/>
  <c r="O29" i="11"/>
  <c r="N27" i="11"/>
  <c r="Q24" i="11"/>
  <c r="N29" i="11"/>
  <c r="P24" i="11"/>
  <c r="N24" i="11"/>
  <c r="O24" i="11"/>
  <c r="R36" i="6"/>
  <c r="S36" i="6" s="1"/>
  <c r="Q36" i="6"/>
  <c r="G10" i="10"/>
  <c r="P9" i="10"/>
  <c r="F10" i="10"/>
  <c r="E10" i="10"/>
  <c r="S9" i="10"/>
  <c r="R9" i="10"/>
  <c r="H10" i="10"/>
  <c r="Q9" i="10"/>
  <c r="P31" i="15"/>
  <c r="T25" i="15"/>
  <c r="L25" i="15"/>
  <c r="L23" i="15"/>
  <c r="M21" i="15"/>
  <c r="L17" i="15"/>
  <c r="O31" i="15"/>
  <c r="M29" i="15"/>
  <c r="M27" i="15"/>
  <c r="S25" i="15"/>
  <c r="M31" i="15"/>
  <c r="Q25" i="15"/>
  <c r="R21" i="15"/>
  <c r="Q19" i="15"/>
  <c r="Q17" i="15"/>
  <c r="Q29" i="15"/>
  <c r="Q27" i="15"/>
  <c r="P21" i="15"/>
  <c r="O19" i="15"/>
  <c r="O17" i="15"/>
  <c r="R25" i="15"/>
  <c r="Q12" i="15"/>
  <c r="X11" i="15"/>
  <c r="L11" i="15"/>
  <c r="K9" i="15"/>
  <c r="R31" i="15"/>
  <c r="P29" i="15"/>
  <c r="P25" i="15"/>
  <c r="H12" i="15"/>
  <c r="K11" i="15"/>
  <c r="J9" i="15"/>
  <c r="Q31" i="15"/>
  <c r="P27" i="15"/>
  <c r="Q21" i="15"/>
  <c r="G12" i="15"/>
  <c r="J11" i="15"/>
  <c r="I9" i="15"/>
  <c r="N31" i="15"/>
  <c r="L29" i="15"/>
  <c r="M25" i="15"/>
  <c r="P19" i="15"/>
  <c r="E12" i="15"/>
  <c r="S11" i="15"/>
  <c r="I11" i="15"/>
  <c r="P9" i="15"/>
  <c r="L31" i="15"/>
  <c r="N19" i="15"/>
  <c r="R17" i="15"/>
  <c r="M19" i="15"/>
  <c r="P17" i="15"/>
  <c r="V12" i="15"/>
  <c r="O11" i="15"/>
  <c r="N9" i="15"/>
  <c r="N17" i="15"/>
  <c r="Z11" i="15"/>
  <c r="N11" i="15"/>
  <c r="M9" i="15"/>
  <c r="R12" i="15"/>
  <c r="U25" i="15"/>
  <c r="Y11" i="15"/>
  <c r="P11" i="15"/>
  <c r="O9" i="15"/>
  <c r="M11" i="15"/>
  <c r="L9" i="15"/>
  <c r="F11" i="15"/>
  <c r="M17" i="15"/>
  <c r="W12" i="15"/>
  <c r="U12" i="15"/>
  <c r="T12" i="15"/>
  <c r="K49" i="13"/>
  <c r="L49" i="13"/>
  <c r="U48" i="13"/>
  <c r="Q47" i="13"/>
  <c r="I47" i="13"/>
  <c r="O45" i="13"/>
  <c r="G45" i="13"/>
  <c r="M43" i="13"/>
  <c r="E43" i="13"/>
  <c r="K41" i="13"/>
  <c r="I39" i="13"/>
  <c r="O37" i="13"/>
  <c r="G37" i="13"/>
  <c r="M35" i="13"/>
  <c r="E35" i="13"/>
  <c r="I33" i="13"/>
  <c r="K31" i="13"/>
  <c r="E29" i="13"/>
  <c r="G27" i="13"/>
  <c r="I25" i="13"/>
  <c r="K23" i="13"/>
  <c r="E21" i="13"/>
  <c r="G19" i="13"/>
  <c r="I17" i="13"/>
  <c r="J49" i="13"/>
  <c r="P47" i="13"/>
  <c r="H47" i="13"/>
  <c r="N45" i="13"/>
  <c r="F45" i="13"/>
  <c r="L43" i="13"/>
  <c r="J41" i="13"/>
  <c r="P39" i="13"/>
  <c r="H39" i="13"/>
  <c r="AA39" i="13" s="1"/>
  <c r="N37" i="13"/>
  <c r="F37" i="13"/>
  <c r="L35" i="13"/>
  <c r="H33" i="13"/>
  <c r="J31" i="13"/>
  <c r="F27" i="13"/>
  <c r="H25" i="13"/>
  <c r="J23" i="13"/>
  <c r="F19" i="13"/>
  <c r="H17" i="13"/>
  <c r="I49" i="13"/>
  <c r="O47" i="13"/>
  <c r="G47" i="13"/>
  <c r="M45" i="13"/>
  <c r="E45" i="13"/>
  <c r="K43" i="13"/>
  <c r="Q41" i="13"/>
  <c r="I41" i="13"/>
  <c r="O39" i="13"/>
  <c r="G39" i="13"/>
  <c r="M37" i="13"/>
  <c r="E37" i="13"/>
  <c r="K35" i="13"/>
  <c r="G33" i="13"/>
  <c r="I31" i="13"/>
  <c r="K29" i="13"/>
  <c r="E27" i="13"/>
  <c r="G25" i="13"/>
  <c r="I23" i="13"/>
  <c r="K21" i="13"/>
  <c r="E19" i="13"/>
  <c r="G17" i="13"/>
  <c r="G51" i="13" s="1"/>
  <c r="H49" i="13"/>
  <c r="N47" i="13"/>
  <c r="F47" i="13"/>
  <c r="L45" i="13"/>
  <c r="J43" i="13"/>
  <c r="P41" i="13"/>
  <c r="H41" i="13"/>
  <c r="AA41" i="13" s="1"/>
  <c r="N39" i="13"/>
  <c r="F39" i="13"/>
  <c r="L37" i="13"/>
  <c r="J35" i="13"/>
  <c r="F33" i="13"/>
  <c r="H31" i="13"/>
  <c r="J29" i="13"/>
  <c r="F25" i="13"/>
  <c r="H23" i="13"/>
  <c r="J21" i="13"/>
  <c r="F17" i="13"/>
  <c r="P49" i="13"/>
  <c r="G49" i="13"/>
  <c r="M47" i="13"/>
  <c r="E47" i="13"/>
  <c r="K45" i="13"/>
  <c r="Q43" i="13"/>
  <c r="I43" i="13"/>
  <c r="O41" i="13"/>
  <c r="G41" i="13"/>
  <c r="M39" i="13"/>
  <c r="E39" i="13"/>
  <c r="K37" i="13"/>
  <c r="I35" i="13"/>
  <c r="E33" i="13"/>
  <c r="G31" i="13"/>
  <c r="I29" i="13"/>
  <c r="K27" i="13"/>
  <c r="E25" i="13"/>
  <c r="G23" i="13"/>
  <c r="I21" i="13"/>
  <c r="K19" i="13"/>
  <c r="E17" i="13"/>
  <c r="K15" i="13"/>
  <c r="O49" i="13"/>
  <c r="F49" i="13"/>
  <c r="T47" i="13"/>
  <c r="L47" i="13"/>
  <c r="J45" i="13"/>
  <c r="P43" i="13"/>
  <c r="H43" i="13"/>
  <c r="N41" i="13"/>
  <c r="F41" i="13"/>
  <c r="L39" i="13"/>
  <c r="J37" i="13"/>
  <c r="P35" i="13"/>
  <c r="H35" i="13"/>
  <c r="AA35" i="13" s="1"/>
  <c r="F31" i="13"/>
  <c r="H29" i="13"/>
  <c r="J27" i="13"/>
  <c r="F23" i="13"/>
  <c r="H21" i="13"/>
  <c r="J19" i="13"/>
  <c r="F15" i="13"/>
  <c r="N49" i="13"/>
  <c r="E49" i="13"/>
  <c r="S47" i="13"/>
  <c r="K47" i="13"/>
  <c r="I45" i="13"/>
  <c r="O43" i="13"/>
  <c r="G43" i="13"/>
  <c r="M41" i="13"/>
  <c r="E41" i="13"/>
  <c r="K39" i="13"/>
  <c r="I37" i="13"/>
  <c r="O35" i="13"/>
  <c r="G35" i="13"/>
  <c r="E31" i="13"/>
  <c r="G29" i="13"/>
  <c r="I27" i="13"/>
  <c r="K25" i="13"/>
  <c r="E23" i="13"/>
  <c r="G21" i="13"/>
  <c r="I19" i="13"/>
  <c r="K17" i="13"/>
  <c r="E15" i="13"/>
  <c r="H45" i="13"/>
  <c r="F35" i="13"/>
  <c r="R47" i="13"/>
  <c r="P37" i="13"/>
  <c r="H27" i="13"/>
  <c r="H19" i="13"/>
  <c r="M49" i="13"/>
  <c r="J47" i="13"/>
  <c r="H37" i="13"/>
  <c r="AA37" i="13" s="1"/>
  <c r="J39" i="13"/>
  <c r="L41" i="13"/>
  <c r="N43" i="13"/>
  <c r="J33" i="13"/>
  <c r="F29" i="13"/>
  <c r="J25" i="13"/>
  <c r="F21" i="13"/>
  <c r="J17" i="13"/>
  <c r="F43" i="13"/>
  <c r="N35" i="13"/>
  <c r="V48" i="13"/>
  <c r="P45" i="13"/>
  <c r="U44" i="10"/>
  <c r="V44" i="10" s="1"/>
  <c r="T44" i="10"/>
  <c r="F95" i="8"/>
  <c r="X8" i="13"/>
  <c r="Y8" i="13" s="1"/>
  <c r="W8" i="13"/>
  <c r="U29" i="13"/>
  <c r="T29" i="13"/>
  <c r="S29" i="13"/>
  <c r="R29" i="13"/>
  <c r="V30" i="13"/>
  <c r="I30" i="7"/>
  <c r="C27" i="15"/>
  <c r="C27" i="14"/>
  <c r="C27" i="13"/>
  <c r="C27" i="12"/>
  <c r="C27" i="11"/>
  <c r="C27" i="10"/>
  <c r="C27" i="6"/>
  <c r="R39" i="10"/>
  <c r="J39" i="10"/>
  <c r="I39" i="10"/>
  <c r="H39" i="10"/>
  <c r="X39" i="10" s="1"/>
  <c r="S40" i="10"/>
  <c r="G39" i="10"/>
  <c r="F39" i="10"/>
  <c r="E39" i="10"/>
  <c r="K39" i="10"/>
  <c r="X36" i="14"/>
  <c r="Y36" i="14" s="1"/>
  <c r="W36" i="14"/>
  <c r="R45" i="10"/>
  <c r="Q45" i="10"/>
  <c r="S46" i="10"/>
  <c r="U9" i="13"/>
  <c r="H10" i="13"/>
  <c r="T9" i="13"/>
  <c r="G10" i="13"/>
  <c r="S9" i="13"/>
  <c r="E10" i="13"/>
  <c r="Q9" i="13"/>
  <c r="F10" i="13"/>
  <c r="V9" i="13"/>
  <c r="R9" i="13"/>
  <c r="R20" i="13"/>
  <c r="L27" i="13"/>
  <c r="V19" i="13"/>
  <c r="L19" i="13"/>
  <c r="U19" i="13"/>
  <c r="T19" i="13"/>
  <c r="S20" i="13"/>
  <c r="G12" i="6"/>
  <c r="M11" i="6"/>
  <c r="F12" i="6"/>
  <c r="L11" i="6"/>
  <c r="E12" i="6"/>
  <c r="K11" i="6"/>
  <c r="J11" i="6"/>
  <c r="P11" i="6"/>
  <c r="O11" i="6"/>
  <c r="H12" i="6"/>
  <c r="N11" i="6"/>
  <c r="Q6" i="6"/>
  <c r="W18" i="13"/>
  <c r="X18" i="13"/>
  <c r="Y18" i="13" s="1"/>
  <c r="N49" i="15"/>
  <c r="F49" i="15"/>
  <c r="P47" i="15"/>
  <c r="H47" i="15"/>
  <c r="J45" i="15"/>
  <c r="L43" i="15"/>
  <c r="P41" i="15"/>
  <c r="H41" i="15"/>
  <c r="J39" i="15"/>
  <c r="N37" i="15"/>
  <c r="F37" i="15"/>
  <c r="P35" i="15"/>
  <c r="H35" i="15"/>
  <c r="H33" i="15"/>
  <c r="H31" i="15"/>
  <c r="F29" i="15"/>
  <c r="F27" i="15"/>
  <c r="M49" i="15"/>
  <c r="E49" i="15"/>
  <c r="W47" i="15"/>
  <c r="O47" i="15"/>
  <c r="G47" i="15"/>
  <c r="I45" i="15"/>
  <c r="K43" i="15"/>
  <c r="O41" i="15"/>
  <c r="G41" i="15"/>
  <c r="I39" i="15"/>
  <c r="M37" i="15"/>
  <c r="E37" i="15"/>
  <c r="O35" i="15"/>
  <c r="G35" i="15"/>
  <c r="G33" i="15"/>
  <c r="G31" i="15"/>
  <c r="E29" i="15"/>
  <c r="E27" i="15"/>
  <c r="K25" i="15"/>
  <c r="K23" i="15"/>
  <c r="K21" i="15"/>
  <c r="K19" i="15"/>
  <c r="K17" i="15"/>
  <c r="L49" i="15"/>
  <c r="Z48" i="15"/>
  <c r="V47" i="15"/>
  <c r="N47" i="15"/>
  <c r="F47" i="15"/>
  <c r="P45" i="15"/>
  <c r="H45" i="15"/>
  <c r="AE45" i="15" s="1"/>
  <c r="J43" i="15"/>
  <c r="K49" i="15"/>
  <c r="Y48" i="15"/>
  <c r="U47" i="15"/>
  <c r="M47" i="15"/>
  <c r="E47" i="15"/>
  <c r="O45" i="15"/>
  <c r="G45" i="15"/>
  <c r="Q43" i="15"/>
  <c r="I43" i="15"/>
  <c r="M41" i="15"/>
  <c r="E41" i="15"/>
  <c r="O39" i="15"/>
  <c r="G39" i="15"/>
  <c r="K37" i="15"/>
  <c r="M35" i="15"/>
  <c r="E35" i="15"/>
  <c r="E33" i="15"/>
  <c r="E31" i="15"/>
  <c r="K29" i="15"/>
  <c r="K27" i="15"/>
  <c r="I25" i="15"/>
  <c r="I23" i="15"/>
  <c r="I21" i="15"/>
  <c r="I19" i="15"/>
  <c r="I17" i="15"/>
  <c r="I49" i="15"/>
  <c r="S47" i="15"/>
  <c r="K47" i="15"/>
  <c r="M45" i="15"/>
  <c r="E45" i="15"/>
  <c r="O43" i="15"/>
  <c r="G43" i="15"/>
  <c r="K41" i="15"/>
  <c r="M39" i="15"/>
  <c r="E39" i="15"/>
  <c r="I37" i="15"/>
  <c r="K35" i="15"/>
  <c r="K31" i="15"/>
  <c r="I29" i="15"/>
  <c r="I27" i="15"/>
  <c r="G25" i="15"/>
  <c r="G23" i="15"/>
  <c r="G21" i="15"/>
  <c r="G19" i="15"/>
  <c r="G17" i="15"/>
  <c r="K15" i="15"/>
  <c r="L47" i="15"/>
  <c r="F45" i="15"/>
  <c r="F43" i="15"/>
  <c r="N41" i="15"/>
  <c r="L37" i="15"/>
  <c r="E21" i="15"/>
  <c r="F19" i="15"/>
  <c r="J17" i="15"/>
  <c r="J47" i="15"/>
  <c r="E43" i="15"/>
  <c r="L41" i="15"/>
  <c r="P39" i="15"/>
  <c r="J37" i="15"/>
  <c r="N35" i="15"/>
  <c r="E19" i="15"/>
  <c r="H17" i="15"/>
  <c r="P49" i="15"/>
  <c r="X48" i="15"/>
  <c r="I47" i="15"/>
  <c r="J41" i="15"/>
  <c r="N39" i="15"/>
  <c r="H37" i="15"/>
  <c r="AE37" i="15" s="1"/>
  <c r="L35" i="15"/>
  <c r="F17" i="15"/>
  <c r="O49" i="15"/>
  <c r="I41" i="15"/>
  <c r="L39" i="15"/>
  <c r="G37" i="15"/>
  <c r="J35" i="15"/>
  <c r="E17" i="15"/>
  <c r="F15" i="15"/>
  <c r="J49" i="15"/>
  <c r="P43" i="15"/>
  <c r="F41" i="15"/>
  <c r="K39" i="15"/>
  <c r="I35" i="15"/>
  <c r="J33" i="15"/>
  <c r="J29" i="15"/>
  <c r="J25" i="15"/>
  <c r="J23" i="15"/>
  <c r="H49" i="15"/>
  <c r="T47" i="15"/>
  <c r="N45" i="15"/>
  <c r="N43" i="15"/>
  <c r="H39" i="15"/>
  <c r="AE39" i="15" s="1"/>
  <c r="F35" i="15"/>
  <c r="I33" i="15"/>
  <c r="J31" i="15"/>
  <c r="H29" i="15"/>
  <c r="J27" i="15"/>
  <c r="H25" i="15"/>
  <c r="H23" i="15"/>
  <c r="J21" i="15"/>
  <c r="G49" i="15"/>
  <c r="R47" i="15"/>
  <c r="L45" i="15"/>
  <c r="M43" i="15"/>
  <c r="F39" i="15"/>
  <c r="P37" i="15"/>
  <c r="F33" i="15"/>
  <c r="I31" i="15"/>
  <c r="G29" i="15"/>
  <c r="H27" i="15"/>
  <c r="F25" i="15"/>
  <c r="F23" i="15"/>
  <c r="H21" i="15"/>
  <c r="J19" i="15"/>
  <c r="K45" i="15"/>
  <c r="F31" i="15"/>
  <c r="G27" i="15"/>
  <c r="E23" i="15"/>
  <c r="AB23" i="15" s="1"/>
  <c r="AC23" i="15" s="1"/>
  <c r="Q47" i="15"/>
  <c r="O37" i="15"/>
  <c r="H19" i="15"/>
  <c r="E25" i="15"/>
  <c r="Q41" i="15"/>
  <c r="H43" i="15"/>
  <c r="AE43" i="15" s="1"/>
  <c r="F21" i="15"/>
  <c r="E15" i="15"/>
  <c r="T32" i="14"/>
  <c r="S32" i="14"/>
  <c r="R32" i="14"/>
  <c r="V32" i="14"/>
  <c r="U32" i="14"/>
  <c r="M8" i="9"/>
  <c r="M81" i="7"/>
  <c r="C11" i="5"/>
  <c r="O3" i="1"/>
  <c r="N3" i="1" s="1"/>
  <c r="F37" i="6"/>
  <c r="E37" i="6"/>
  <c r="R37" i="6" s="1"/>
  <c r="S37" i="6" s="1"/>
  <c r="L37" i="6"/>
  <c r="K37" i="6"/>
  <c r="J37" i="6"/>
  <c r="I37" i="6"/>
  <c r="P37" i="6"/>
  <c r="H37" i="6"/>
  <c r="U37" i="6" s="1"/>
  <c r="O37" i="6"/>
  <c r="G37" i="6"/>
  <c r="C21" i="15"/>
  <c r="C21" i="14"/>
  <c r="C21" i="13"/>
  <c r="C21" i="12"/>
  <c r="C21" i="11"/>
  <c r="C21" i="10"/>
  <c r="C21" i="6"/>
  <c r="C33" i="15"/>
  <c r="C33" i="14"/>
  <c r="C33" i="13"/>
  <c r="C33" i="12"/>
  <c r="C33" i="11"/>
  <c r="C33" i="10"/>
  <c r="C33" i="6"/>
  <c r="V30" i="14"/>
  <c r="U29" i="14"/>
  <c r="T29" i="14"/>
  <c r="S29" i="14"/>
  <c r="R29" i="14"/>
  <c r="U36" i="11"/>
  <c r="V36" i="11" s="1"/>
  <c r="T36" i="11"/>
  <c r="R7" i="6"/>
  <c r="S7" i="6" s="1"/>
  <c r="Q8" i="6"/>
  <c r="V39" i="11"/>
  <c r="S40" i="11"/>
  <c r="N47" i="6"/>
  <c r="M41" i="6"/>
  <c r="M39" i="6"/>
  <c r="N37" i="6"/>
  <c r="P23" i="6"/>
  <c r="H23" i="6"/>
  <c r="M47" i="6"/>
  <c r="M37" i="6"/>
  <c r="O23" i="6"/>
  <c r="G23" i="6"/>
  <c r="N49" i="6"/>
  <c r="N43" i="6"/>
  <c r="N23" i="6"/>
  <c r="F23" i="6"/>
  <c r="M49" i="6"/>
  <c r="M43" i="6"/>
  <c r="M23" i="6"/>
  <c r="E23" i="6"/>
  <c r="L23" i="6"/>
  <c r="N45" i="6"/>
  <c r="K23" i="6"/>
  <c r="M45" i="6"/>
  <c r="N25" i="6"/>
  <c r="J23" i="6"/>
  <c r="N41" i="6"/>
  <c r="N39" i="6"/>
  <c r="I23" i="6"/>
  <c r="I165" i="8"/>
  <c r="F119" i="8"/>
  <c r="I119" i="8" s="1"/>
  <c r="R41" i="7"/>
  <c r="AA44" i="15"/>
  <c r="AB44" i="15"/>
  <c r="AC44" i="15" s="1"/>
  <c r="Q45" i="11"/>
  <c r="R46" i="11"/>
  <c r="S46" i="11"/>
  <c r="T8" i="11"/>
  <c r="U8" i="11"/>
  <c r="V8" i="11" s="1"/>
  <c r="S9" i="15"/>
  <c r="Z9" i="15"/>
  <c r="R9" i="15"/>
  <c r="Y9" i="15"/>
  <c r="Q9" i="15"/>
  <c r="H10" i="15"/>
  <c r="X9" i="15"/>
  <c r="F10" i="15"/>
  <c r="V9" i="15"/>
  <c r="E10" i="15"/>
  <c r="U9" i="15"/>
  <c r="G10" i="15"/>
  <c r="W9" i="15"/>
  <c r="T9" i="15"/>
  <c r="T19" i="14"/>
  <c r="S20" i="14"/>
  <c r="R20" i="14"/>
  <c r="L27" i="14"/>
  <c r="V19" i="14"/>
  <c r="L19" i="14"/>
  <c r="U19" i="14"/>
  <c r="M33" i="10"/>
  <c r="L25" i="10"/>
  <c r="M19" i="10"/>
  <c r="G12" i="10"/>
  <c r="P11" i="10"/>
  <c r="M27" i="10"/>
  <c r="F12" i="10"/>
  <c r="O11" i="10"/>
  <c r="O9" i="10"/>
  <c r="O51" i="10" s="1"/>
  <c r="L43" i="10"/>
  <c r="N29" i="10"/>
  <c r="E12" i="10"/>
  <c r="N11" i="10"/>
  <c r="N9" i="10"/>
  <c r="L41" i="10"/>
  <c r="L37" i="10"/>
  <c r="M29" i="10"/>
  <c r="M11" i="10"/>
  <c r="M9" i="10"/>
  <c r="N35" i="10"/>
  <c r="L29" i="10"/>
  <c r="L11" i="10"/>
  <c r="L9" i="10"/>
  <c r="M35" i="10"/>
  <c r="M31" i="10"/>
  <c r="M17" i="10"/>
  <c r="N15" i="10"/>
  <c r="S11" i="10"/>
  <c r="K11" i="10"/>
  <c r="K9" i="10"/>
  <c r="L35" i="10"/>
  <c r="U35" i="10" s="1"/>
  <c r="V35" i="10" s="1"/>
  <c r="L31" i="10"/>
  <c r="L23" i="10"/>
  <c r="L17" i="10"/>
  <c r="U17" i="10" s="1"/>
  <c r="V17" i="10" s="1"/>
  <c r="M15" i="10"/>
  <c r="R11" i="10"/>
  <c r="J11" i="10"/>
  <c r="J9" i="10"/>
  <c r="O13" i="10"/>
  <c r="M25" i="10"/>
  <c r="H12" i="10"/>
  <c r="Q11" i="10"/>
  <c r="S32" i="15"/>
  <c r="X32" i="15"/>
  <c r="Z31" i="15"/>
  <c r="V32" i="15"/>
  <c r="Y32" i="15"/>
  <c r="W32" i="15"/>
  <c r="T32" i="15"/>
  <c r="U32" i="15"/>
  <c r="R8" i="6"/>
  <c r="S8" i="6" s="1"/>
  <c r="C41" i="15" l="1"/>
  <c r="C41" i="14"/>
  <c r="C41" i="13"/>
  <c r="C41" i="12"/>
  <c r="C41" i="11"/>
  <c r="C41" i="10"/>
  <c r="C41" i="6"/>
  <c r="X20" i="13"/>
  <c r="Y20" i="13" s="1"/>
  <c r="W20" i="13"/>
  <c r="X19" i="14"/>
  <c r="Y19" i="14" s="1"/>
  <c r="AA38" i="15"/>
  <c r="AB38" i="15"/>
  <c r="AC38" i="15" s="1"/>
  <c r="H51" i="12"/>
  <c r="P51" i="12"/>
  <c r="AA20" i="15"/>
  <c r="AB20" i="15"/>
  <c r="AC20" i="15" s="1"/>
  <c r="R23" i="7"/>
  <c r="F66" i="8"/>
  <c r="I66" i="8" s="1"/>
  <c r="R20" i="6"/>
  <c r="S20" i="6" s="1"/>
  <c r="Q20" i="6"/>
  <c r="O51" i="11"/>
  <c r="X10" i="14"/>
  <c r="Y10" i="14" s="1"/>
  <c r="W10" i="14"/>
  <c r="U40" i="11"/>
  <c r="V40" i="11" s="1"/>
  <c r="T40" i="11"/>
  <c r="N34" i="10"/>
  <c r="K34" i="10"/>
  <c r="J34" i="10"/>
  <c r="I33" i="10"/>
  <c r="H33" i="10"/>
  <c r="G33" i="10"/>
  <c r="S33" i="10"/>
  <c r="F33" i="10"/>
  <c r="P34" i="10"/>
  <c r="R33" i="10"/>
  <c r="E33" i="10"/>
  <c r="O34" i="10"/>
  <c r="S22" i="11"/>
  <c r="O21" i="11"/>
  <c r="R22" i="11"/>
  <c r="Q22" i="11"/>
  <c r="P22" i="11"/>
  <c r="L22" i="11"/>
  <c r="N22" i="11"/>
  <c r="H51" i="15"/>
  <c r="AB45" i="15"/>
  <c r="AC45" i="15" s="1"/>
  <c r="U46" i="10"/>
  <c r="V46" i="10" s="1"/>
  <c r="T46" i="10"/>
  <c r="U39" i="10"/>
  <c r="V39" i="10" s="1"/>
  <c r="H27" i="6"/>
  <c r="G27" i="6"/>
  <c r="P27" i="6"/>
  <c r="F27" i="6"/>
  <c r="O27" i="6"/>
  <c r="E27" i="6"/>
  <c r="L27" i="6"/>
  <c r="K27" i="6"/>
  <c r="N28" i="6"/>
  <c r="J27" i="6"/>
  <c r="M28" i="6"/>
  <c r="I27" i="6"/>
  <c r="AA43" i="13"/>
  <c r="H51" i="13"/>
  <c r="AA47" i="13"/>
  <c r="X48" i="13"/>
  <c r="Y48" i="13" s="1"/>
  <c r="W48" i="13"/>
  <c r="L51" i="15"/>
  <c r="M51" i="15"/>
  <c r="AA12" i="15"/>
  <c r="AB12" i="15"/>
  <c r="AC12" i="15" s="1"/>
  <c r="R47" i="6"/>
  <c r="S47" i="6" s="1"/>
  <c r="X17" i="14"/>
  <c r="Y17" i="14" s="1"/>
  <c r="X37" i="14"/>
  <c r="Y37" i="14" s="1"/>
  <c r="X45" i="14"/>
  <c r="Y45" i="14" s="1"/>
  <c r="U39" i="6"/>
  <c r="R39" i="6"/>
  <c r="S39" i="6" s="1"/>
  <c r="X24" i="14"/>
  <c r="Y24" i="14" s="1"/>
  <c r="W24" i="14"/>
  <c r="U30" i="11"/>
  <c r="V30" i="11" s="1"/>
  <c r="T30" i="11"/>
  <c r="U32" i="11"/>
  <c r="V32" i="11" s="1"/>
  <c r="T32" i="11"/>
  <c r="U48" i="12"/>
  <c r="V48" i="12" s="1"/>
  <c r="T48" i="12"/>
  <c r="U19" i="12"/>
  <c r="V19" i="12" s="1"/>
  <c r="X37" i="12"/>
  <c r="U31" i="12"/>
  <c r="V31" i="12" s="1"/>
  <c r="G51" i="12"/>
  <c r="U47" i="12"/>
  <c r="V47" i="12" s="1"/>
  <c r="X24" i="13"/>
  <c r="Y24" i="13" s="1"/>
  <c r="W24" i="13"/>
  <c r="AA40" i="15"/>
  <c r="AB40" i="15"/>
  <c r="AC40" i="15" s="1"/>
  <c r="U29" i="10"/>
  <c r="V29" i="10" s="1"/>
  <c r="K51" i="12"/>
  <c r="M51" i="12"/>
  <c r="F51" i="12"/>
  <c r="U11" i="12"/>
  <c r="V11" i="12" s="1"/>
  <c r="U23" i="11"/>
  <c r="V23" i="11" s="1"/>
  <c r="I10" i="6"/>
  <c r="I9" i="6" s="1"/>
  <c r="X40" i="14"/>
  <c r="Y40" i="14" s="1"/>
  <c r="W40" i="14"/>
  <c r="L51" i="11"/>
  <c r="N51" i="11"/>
  <c r="E51" i="15"/>
  <c r="W10" i="13"/>
  <c r="X10" i="13"/>
  <c r="Y10" i="13" s="1"/>
  <c r="F51" i="15"/>
  <c r="AB11" i="15"/>
  <c r="AC11" i="15" s="1"/>
  <c r="U10" i="10"/>
  <c r="V10" i="10" s="1"/>
  <c r="T10" i="10"/>
  <c r="I10" i="10"/>
  <c r="I9" i="10" s="1"/>
  <c r="U46" i="12"/>
  <c r="V46" i="12" s="1"/>
  <c r="T46" i="12"/>
  <c r="U30" i="12"/>
  <c r="V30" i="12" s="1"/>
  <c r="T30" i="12"/>
  <c r="U20" i="12"/>
  <c r="V20" i="12" s="1"/>
  <c r="T20" i="12"/>
  <c r="X9" i="14"/>
  <c r="Y9" i="14" s="1"/>
  <c r="I51" i="14"/>
  <c r="F159" i="8"/>
  <c r="I159" i="8" s="1"/>
  <c r="I157" i="8" s="1"/>
  <c r="I141" i="8" s="1"/>
  <c r="R58" i="7"/>
  <c r="R57" i="7" s="1"/>
  <c r="R32" i="6"/>
  <c r="S32" i="6" s="1"/>
  <c r="Q32" i="6"/>
  <c r="I51" i="12"/>
  <c r="U9" i="12"/>
  <c r="V9" i="12" s="1"/>
  <c r="U46" i="11"/>
  <c r="V46" i="11" s="1"/>
  <c r="T46" i="11"/>
  <c r="R34" i="11"/>
  <c r="M34" i="11"/>
  <c r="L34" i="11"/>
  <c r="K34" i="11"/>
  <c r="S33" i="11"/>
  <c r="U33" i="11" s="1"/>
  <c r="V33" i="11" s="1"/>
  <c r="Q22" i="12"/>
  <c r="L22" i="12"/>
  <c r="O21" i="12"/>
  <c r="S22" i="12"/>
  <c r="N21" i="12"/>
  <c r="R22" i="12"/>
  <c r="AB17" i="15"/>
  <c r="AC17" i="15" s="1"/>
  <c r="AB19" i="15"/>
  <c r="AC19" i="15" s="1"/>
  <c r="G51" i="15"/>
  <c r="AB47" i="15"/>
  <c r="AC47" i="15" s="1"/>
  <c r="AB37" i="15"/>
  <c r="AC37" i="15" s="1"/>
  <c r="AE35" i="15"/>
  <c r="Q27" i="10"/>
  <c r="E27" i="10"/>
  <c r="P28" i="10"/>
  <c r="O28" i="10"/>
  <c r="N28" i="10"/>
  <c r="K27" i="10"/>
  <c r="I27" i="10"/>
  <c r="H27" i="10"/>
  <c r="S27" i="10"/>
  <c r="G27" i="10"/>
  <c r="R27" i="10"/>
  <c r="F27" i="10"/>
  <c r="X30" i="13"/>
  <c r="Y30" i="13" s="1"/>
  <c r="W30" i="13"/>
  <c r="X23" i="13"/>
  <c r="Y23" i="13" s="1"/>
  <c r="X17" i="13"/>
  <c r="Y17" i="13" s="1"/>
  <c r="X29" i="13"/>
  <c r="Y29" i="13" s="1"/>
  <c r="K51" i="15"/>
  <c r="X23" i="14"/>
  <c r="Y23" i="14" s="1"/>
  <c r="AA39" i="14"/>
  <c r="X47" i="14"/>
  <c r="Y47" i="14" s="1"/>
  <c r="AA24" i="15"/>
  <c r="AB24" i="15"/>
  <c r="AC24" i="15" s="1"/>
  <c r="N82" i="7"/>
  <c r="X38" i="13"/>
  <c r="Y38" i="13" s="1"/>
  <c r="W38" i="13"/>
  <c r="U47" i="10"/>
  <c r="V47" i="10" s="1"/>
  <c r="X43" i="12"/>
  <c r="U15" i="12"/>
  <c r="E51" i="12"/>
  <c r="U20" i="10"/>
  <c r="V20" i="10" s="1"/>
  <c r="T20" i="10"/>
  <c r="L51" i="12"/>
  <c r="U27" i="11"/>
  <c r="X35" i="11"/>
  <c r="E51" i="11"/>
  <c r="U45" i="11"/>
  <c r="V45" i="11" s="1"/>
  <c r="P51" i="13"/>
  <c r="I51" i="13"/>
  <c r="X9" i="13"/>
  <c r="Y9" i="13" s="1"/>
  <c r="X12" i="13"/>
  <c r="Y12" i="13" s="1"/>
  <c r="W12" i="13"/>
  <c r="U11" i="11"/>
  <c r="V11" i="11" s="1"/>
  <c r="F51" i="11"/>
  <c r="S21" i="10"/>
  <c r="F21" i="10"/>
  <c r="R21" i="10"/>
  <c r="E21" i="10"/>
  <c r="Q21" i="10"/>
  <c r="N22" i="10"/>
  <c r="P21" i="10"/>
  <c r="M22" i="10"/>
  <c r="K21" i="10"/>
  <c r="L22" i="10"/>
  <c r="I21" i="10"/>
  <c r="H21" i="10"/>
  <c r="G21" i="10"/>
  <c r="AE47" i="15"/>
  <c r="X43" i="13"/>
  <c r="Y43" i="13" s="1"/>
  <c r="X39" i="14"/>
  <c r="Y39" i="14" s="1"/>
  <c r="U43" i="12"/>
  <c r="V43" i="12" s="1"/>
  <c r="U17" i="11"/>
  <c r="V17" i="11" s="1"/>
  <c r="L51" i="10"/>
  <c r="U34" i="13"/>
  <c r="P34" i="13"/>
  <c r="V33" i="13"/>
  <c r="O34" i="13"/>
  <c r="T33" i="13"/>
  <c r="N34" i="13"/>
  <c r="S33" i="13"/>
  <c r="M34" i="13"/>
  <c r="R33" i="13"/>
  <c r="X33" i="13" s="1"/>
  <c r="Y33" i="13" s="1"/>
  <c r="L34" i="13"/>
  <c r="K34" i="13"/>
  <c r="U22" i="14"/>
  <c r="T22" i="14"/>
  <c r="S22" i="14"/>
  <c r="O21" i="14"/>
  <c r="O51" i="14" s="1"/>
  <c r="R22" i="14"/>
  <c r="N21" i="14"/>
  <c r="N51" i="14" s="1"/>
  <c r="L22" i="14"/>
  <c r="V21" i="14"/>
  <c r="C13" i="5"/>
  <c r="X32" i="14"/>
  <c r="Y32" i="14" s="1"/>
  <c r="W32" i="14"/>
  <c r="AB39" i="15"/>
  <c r="AC39" i="15" s="1"/>
  <c r="U40" i="10"/>
  <c r="V40" i="10" s="1"/>
  <c r="T40" i="10"/>
  <c r="S28" i="12"/>
  <c r="R28" i="12"/>
  <c r="Q28" i="12"/>
  <c r="X47" i="13"/>
  <c r="Y47" i="13" s="1"/>
  <c r="X19" i="13"/>
  <c r="Y19" i="13" s="1"/>
  <c r="X45" i="13"/>
  <c r="Y45" i="13" s="1"/>
  <c r="J51" i="15"/>
  <c r="X25" i="14"/>
  <c r="AA35" i="14"/>
  <c r="X48" i="14"/>
  <c r="Y48" i="14" s="1"/>
  <c r="W48" i="14"/>
  <c r="AB30" i="15"/>
  <c r="AC30" i="15" s="1"/>
  <c r="AA30" i="15"/>
  <c r="I24" i="7"/>
  <c r="Q24" i="7"/>
  <c r="M24" i="7"/>
  <c r="U33" i="12"/>
  <c r="V33" i="12" s="1"/>
  <c r="U45" i="12"/>
  <c r="V45" i="12" s="1"/>
  <c r="X39" i="12"/>
  <c r="U27" i="12"/>
  <c r="V27" i="12" s="1"/>
  <c r="X35" i="12"/>
  <c r="X38" i="14"/>
  <c r="Y38" i="14" s="1"/>
  <c r="W38" i="14"/>
  <c r="AB46" i="15"/>
  <c r="AC46" i="15" s="1"/>
  <c r="AA46" i="15"/>
  <c r="G51" i="11"/>
  <c r="U29" i="11"/>
  <c r="V29" i="11" s="1"/>
  <c r="U37" i="11"/>
  <c r="V37" i="11" s="1"/>
  <c r="M51" i="11"/>
  <c r="I12" i="10"/>
  <c r="I11" i="10" s="1"/>
  <c r="U11" i="10" s="1"/>
  <c r="V11" i="10" s="1"/>
  <c r="O33" i="6"/>
  <c r="L33" i="6"/>
  <c r="N34" i="6"/>
  <c r="K33" i="6"/>
  <c r="M34" i="6"/>
  <c r="I33" i="6"/>
  <c r="J34" i="6"/>
  <c r="H33" i="6"/>
  <c r="G33" i="6"/>
  <c r="F33" i="6"/>
  <c r="E33" i="6"/>
  <c r="P33" i="6"/>
  <c r="Q22" i="13"/>
  <c r="N21" i="13"/>
  <c r="X21" i="13" s="1"/>
  <c r="Y21" i="13" s="1"/>
  <c r="L22" i="13"/>
  <c r="V21" i="13"/>
  <c r="U22" i="13"/>
  <c r="T22" i="13"/>
  <c r="S22" i="13"/>
  <c r="O21" i="13"/>
  <c r="O51" i="13" s="1"/>
  <c r="V27" i="11"/>
  <c r="S27" i="11"/>
  <c r="R27" i="11"/>
  <c r="Q28" i="11"/>
  <c r="O28" i="11"/>
  <c r="P28" i="11"/>
  <c r="X32" i="13"/>
  <c r="Y32" i="13" s="1"/>
  <c r="W32" i="13"/>
  <c r="X35" i="14"/>
  <c r="Y35" i="14" s="1"/>
  <c r="U39" i="12"/>
  <c r="V39" i="12" s="1"/>
  <c r="U35" i="12"/>
  <c r="V35" i="12" s="1"/>
  <c r="U12" i="12"/>
  <c r="V12" i="12" s="1"/>
  <c r="T12" i="12"/>
  <c r="I51" i="11"/>
  <c r="U9" i="11"/>
  <c r="V9" i="11" s="1"/>
  <c r="M34" i="14"/>
  <c r="R33" i="14"/>
  <c r="L34" i="14"/>
  <c r="K34" i="14"/>
  <c r="U34" i="14"/>
  <c r="P34" i="14"/>
  <c r="V33" i="14"/>
  <c r="O34" i="14"/>
  <c r="T33" i="14"/>
  <c r="N34" i="14"/>
  <c r="S33" i="14"/>
  <c r="W21" i="15"/>
  <c r="L22" i="15"/>
  <c r="Y22" i="15"/>
  <c r="V22" i="15"/>
  <c r="O21" i="15"/>
  <c r="S22" i="15"/>
  <c r="N21" i="15"/>
  <c r="AB21" i="15" s="1"/>
  <c r="AC21" i="15" s="1"/>
  <c r="Z21" i="15"/>
  <c r="X21" i="15"/>
  <c r="T22" i="15"/>
  <c r="U22" i="15"/>
  <c r="N81" i="7"/>
  <c r="AB31" i="15"/>
  <c r="AC31" i="15" s="1"/>
  <c r="AB29" i="15"/>
  <c r="AC29" i="15" s="1"/>
  <c r="T28" i="13"/>
  <c r="S28" i="13"/>
  <c r="R28" i="13"/>
  <c r="Q28" i="13"/>
  <c r="V27" i="13"/>
  <c r="X27" i="13" s="1"/>
  <c r="Y27" i="13" s="1"/>
  <c r="U28" i="13"/>
  <c r="AA45" i="13"/>
  <c r="X39" i="13"/>
  <c r="Y39" i="13" s="1"/>
  <c r="X37" i="13"/>
  <c r="Y37" i="13" s="1"/>
  <c r="X35" i="13"/>
  <c r="Y35" i="13" s="1"/>
  <c r="N51" i="15"/>
  <c r="T10" i="12"/>
  <c r="U10" i="12"/>
  <c r="V10" i="12" s="1"/>
  <c r="U32" i="12"/>
  <c r="V32" i="12" s="1"/>
  <c r="T32" i="12"/>
  <c r="T48" i="10"/>
  <c r="U48" i="10"/>
  <c r="V48" i="10" s="1"/>
  <c r="Q25" i="7"/>
  <c r="I25" i="7"/>
  <c r="I19" i="7" s="1"/>
  <c r="I75" i="7" s="1"/>
  <c r="F7" i="5" s="1"/>
  <c r="F9" i="5" s="1"/>
  <c r="M25" i="7"/>
  <c r="U23" i="12"/>
  <c r="V23" i="12" s="1"/>
  <c r="U17" i="12"/>
  <c r="V17" i="12" s="1"/>
  <c r="K51" i="14"/>
  <c r="L51" i="14"/>
  <c r="U19" i="10"/>
  <c r="V19" i="10" s="1"/>
  <c r="U32" i="10"/>
  <c r="V32" i="10" s="1"/>
  <c r="T32" i="10"/>
  <c r="U25" i="11"/>
  <c r="U48" i="11"/>
  <c r="V48" i="11" s="1"/>
  <c r="T48" i="11"/>
  <c r="U43" i="11"/>
  <c r="V43" i="11" s="1"/>
  <c r="U21" i="11"/>
  <c r="V21" i="11" s="1"/>
  <c r="K51" i="13"/>
  <c r="L51" i="13"/>
  <c r="U24" i="12"/>
  <c r="V24" i="12" s="1"/>
  <c r="T24" i="12"/>
  <c r="X37" i="10"/>
  <c r="J51" i="11"/>
  <c r="X38" i="10"/>
  <c r="M37" i="10"/>
  <c r="U37" i="10" s="1"/>
  <c r="V37" i="10" s="1"/>
  <c r="U38" i="10"/>
  <c r="V38" i="10" s="1"/>
  <c r="T38" i="10"/>
  <c r="U38" i="11"/>
  <c r="V38" i="11" s="1"/>
  <c r="T38" i="11"/>
  <c r="M34" i="12"/>
  <c r="L34" i="12"/>
  <c r="K34" i="12"/>
  <c r="S34" i="12"/>
  <c r="P34" i="12"/>
  <c r="O34" i="12"/>
  <c r="N34" i="12"/>
  <c r="R12" i="6"/>
  <c r="S12" i="6" s="1"/>
  <c r="I12" i="6"/>
  <c r="I11" i="6" s="1"/>
  <c r="R11" i="6" s="1"/>
  <c r="S11" i="6" s="1"/>
  <c r="O51" i="15"/>
  <c r="X46" i="14"/>
  <c r="Y46" i="14" s="1"/>
  <c r="W46" i="14"/>
  <c r="AB32" i="15"/>
  <c r="AC32" i="15" s="1"/>
  <c r="AA32" i="15"/>
  <c r="N51" i="10"/>
  <c r="N34" i="15"/>
  <c r="X33" i="15"/>
  <c r="M34" i="15"/>
  <c r="W33" i="15"/>
  <c r="K34" i="15"/>
  <c r="T33" i="15"/>
  <c r="R34" i="15"/>
  <c r="Z33" i="15"/>
  <c r="Y33" i="15"/>
  <c r="AB33" i="15" s="1"/>
  <c r="AC33" i="15" s="1"/>
  <c r="U33" i="15"/>
  <c r="V34" i="15"/>
  <c r="S33" i="15"/>
  <c r="P34" i="15"/>
  <c r="O34" i="15"/>
  <c r="L34" i="15"/>
  <c r="N8" i="9"/>
  <c r="N11" i="9"/>
  <c r="N9" i="9"/>
  <c r="N14" i="9"/>
  <c r="N12" i="9"/>
  <c r="N10" i="9"/>
  <c r="V27" i="14"/>
  <c r="X27" i="14" s="1"/>
  <c r="Y27" i="14" s="1"/>
  <c r="U28" i="14"/>
  <c r="T28" i="14"/>
  <c r="S28" i="14"/>
  <c r="R28" i="14"/>
  <c r="E51" i="13"/>
  <c r="X31" i="13"/>
  <c r="Y31" i="13" s="1"/>
  <c r="X25" i="13"/>
  <c r="P51" i="15"/>
  <c r="I51" i="15"/>
  <c r="AB9" i="15"/>
  <c r="AC9" i="15" s="1"/>
  <c r="U24" i="11"/>
  <c r="V24" i="11" s="1"/>
  <c r="T24" i="11"/>
  <c r="X33" i="14"/>
  <c r="Y33" i="14" s="1"/>
  <c r="H51" i="14"/>
  <c r="E51" i="14"/>
  <c r="X15" i="14"/>
  <c r="X31" i="14"/>
  <c r="Y31" i="14" s="1"/>
  <c r="X43" i="14"/>
  <c r="Y43" i="14" s="1"/>
  <c r="T20" i="11"/>
  <c r="U20" i="11"/>
  <c r="V20" i="11" s="1"/>
  <c r="X46" i="13"/>
  <c r="Y46" i="13" s="1"/>
  <c r="W46" i="13"/>
  <c r="X47" i="10"/>
  <c r="X41" i="12"/>
  <c r="U21" i="12"/>
  <c r="V21" i="12" s="1"/>
  <c r="U29" i="12"/>
  <c r="V29" i="12" s="1"/>
  <c r="U41" i="12"/>
  <c r="U37" i="12"/>
  <c r="V37" i="12" s="1"/>
  <c r="X12" i="14"/>
  <c r="Y12" i="14" s="1"/>
  <c r="W12" i="14"/>
  <c r="F51" i="14"/>
  <c r="X11" i="14"/>
  <c r="Y11" i="14" s="1"/>
  <c r="M51" i="14"/>
  <c r="P51" i="14"/>
  <c r="U10" i="11"/>
  <c r="V10" i="11" s="1"/>
  <c r="T10" i="11"/>
  <c r="U30" i="10"/>
  <c r="V30" i="10" s="1"/>
  <c r="T30" i="10"/>
  <c r="R31" i="6"/>
  <c r="S31" i="6" s="1"/>
  <c r="U40" i="12"/>
  <c r="V40" i="12" s="1"/>
  <c r="T40" i="12"/>
  <c r="U31" i="10"/>
  <c r="V31" i="10" s="1"/>
  <c r="U31" i="11"/>
  <c r="V31" i="11" s="1"/>
  <c r="H51" i="11"/>
  <c r="F51" i="13"/>
  <c r="X11" i="13"/>
  <c r="Y11" i="13" s="1"/>
  <c r="M51" i="13"/>
  <c r="R19" i="6"/>
  <c r="S19" i="6" s="1"/>
  <c r="U38" i="12"/>
  <c r="V38" i="12" s="1"/>
  <c r="T38" i="12"/>
  <c r="U12" i="11"/>
  <c r="V12" i="11" s="1"/>
  <c r="T12" i="11"/>
  <c r="U24" i="10"/>
  <c r="V24" i="10" s="1"/>
  <c r="T24" i="10"/>
  <c r="X20" i="14"/>
  <c r="Y20" i="14" s="1"/>
  <c r="W20" i="14"/>
  <c r="AB10" i="15"/>
  <c r="AC10" i="15" s="1"/>
  <c r="AA10" i="15"/>
  <c r="J51" i="13"/>
  <c r="R23" i="6"/>
  <c r="S23" i="6" s="1"/>
  <c r="X30" i="14"/>
  <c r="Y30" i="14" s="1"/>
  <c r="W30" i="14"/>
  <c r="O21" i="6"/>
  <c r="K21" i="6"/>
  <c r="N22" i="6"/>
  <c r="J21" i="6"/>
  <c r="M22" i="6"/>
  <c r="I21" i="6"/>
  <c r="L22" i="6"/>
  <c r="H21" i="6"/>
  <c r="G21" i="6"/>
  <c r="F21" i="6"/>
  <c r="P21" i="6"/>
  <c r="E21" i="6"/>
  <c r="AB48" i="15"/>
  <c r="AC48" i="15" s="1"/>
  <c r="AA48" i="15"/>
  <c r="AB43" i="15"/>
  <c r="AC43" i="15" s="1"/>
  <c r="AB35" i="15"/>
  <c r="AC35" i="15" s="1"/>
  <c r="AE41" i="15"/>
  <c r="Y28" i="15"/>
  <c r="X28" i="15"/>
  <c r="V28" i="15"/>
  <c r="W28" i="15"/>
  <c r="U28" i="15"/>
  <c r="S28" i="15"/>
  <c r="R28" i="15"/>
  <c r="Z27" i="15"/>
  <c r="AB27" i="15" s="1"/>
  <c r="AC27" i="15" s="1"/>
  <c r="T28" i="15"/>
  <c r="G51" i="14"/>
  <c r="X40" i="13"/>
  <c r="Y40" i="13" s="1"/>
  <c r="W40" i="13"/>
  <c r="X45" i="12"/>
  <c r="U25" i="12"/>
  <c r="J51" i="14"/>
  <c r="N51" i="12"/>
  <c r="O51" i="12"/>
  <c r="J51" i="12"/>
  <c r="U47" i="11"/>
  <c r="V47" i="11" s="1"/>
  <c r="U19" i="11"/>
  <c r="V19" i="11" s="1"/>
  <c r="X37" i="11"/>
  <c r="R29" i="6"/>
  <c r="S29" i="6" s="1"/>
  <c r="K51" i="11"/>
  <c r="U23" i="10"/>
  <c r="V23" i="10" s="1"/>
  <c r="U22" i="11" l="1"/>
  <c r="V22" i="11" s="1"/>
  <c r="T22" i="11"/>
  <c r="M51" i="10"/>
  <c r="C15" i="15"/>
  <c r="C15" i="14"/>
  <c r="C15" i="13"/>
  <c r="C15" i="12"/>
  <c r="C15" i="11"/>
  <c r="C15" i="10"/>
  <c r="C15" i="6"/>
  <c r="R9" i="6"/>
  <c r="S9" i="6" s="1"/>
  <c r="AA51" i="13"/>
  <c r="S41" i="13"/>
  <c r="V42" i="13"/>
  <c r="R41" i="13"/>
  <c r="U42" i="13"/>
  <c r="T42" i="13"/>
  <c r="R21" i="6"/>
  <c r="S21" i="6" s="1"/>
  <c r="X51" i="11"/>
  <c r="F68" i="8"/>
  <c r="I68" i="8" s="1"/>
  <c r="R25" i="7"/>
  <c r="X34" i="14"/>
  <c r="Y34" i="14" s="1"/>
  <c r="W34" i="14"/>
  <c r="U28" i="11"/>
  <c r="V28" i="11" s="1"/>
  <c r="T28" i="11"/>
  <c r="U12" i="10"/>
  <c r="V12" i="10" s="1"/>
  <c r="T34" i="11"/>
  <c r="U34" i="11"/>
  <c r="V34" i="11" s="1"/>
  <c r="U9" i="10"/>
  <c r="V9" i="10" s="1"/>
  <c r="E53" i="15"/>
  <c r="Q10" i="6"/>
  <c r="R27" i="6"/>
  <c r="S27" i="6" s="1"/>
  <c r="U33" i="10"/>
  <c r="V33" i="10" s="1"/>
  <c r="T42" i="14"/>
  <c r="S41" i="14"/>
  <c r="V42" i="14"/>
  <c r="R41" i="14"/>
  <c r="U42" i="14"/>
  <c r="R34" i="6"/>
  <c r="S34" i="6" s="1"/>
  <c r="Q34" i="6"/>
  <c r="U34" i="6"/>
  <c r="N51" i="13"/>
  <c r="AB28" i="15"/>
  <c r="AC28" i="15" s="1"/>
  <c r="AA28" i="15"/>
  <c r="R33" i="6"/>
  <c r="S33" i="6" s="1"/>
  <c r="F67" i="8"/>
  <c r="I67" i="8" s="1"/>
  <c r="R24" i="7"/>
  <c r="X21" i="14"/>
  <c r="Y21" i="14" s="1"/>
  <c r="T28" i="12"/>
  <c r="U28" i="12"/>
  <c r="V28" i="12" s="1"/>
  <c r="T28" i="10"/>
  <c r="U28" i="10"/>
  <c r="V28" i="10" s="1"/>
  <c r="R10" i="6"/>
  <c r="S10" i="6" s="1"/>
  <c r="U34" i="10"/>
  <c r="V34" i="10" s="1"/>
  <c r="T34" i="10"/>
  <c r="X34" i="10"/>
  <c r="Z42" i="15"/>
  <c r="Y42" i="15"/>
  <c r="W42" i="15"/>
  <c r="S41" i="15"/>
  <c r="X42" i="15"/>
  <c r="R41" i="15"/>
  <c r="V42" i="15"/>
  <c r="U42" i="15"/>
  <c r="T42" i="15"/>
  <c r="K54" i="7"/>
  <c r="K33" i="7"/>
  <c r="K37" i="7"/>
  <c r="K51" i="7"/>
  <c r="K22" i="7"/>
  <c r="K29" i="7"/>
  <c r="K56" i="7"/>
  <c r="K66" i="7"/>
  <c r="K67" i="7"/>
  <c r="K53" i="7"/>
  <c r="K52" i="7"/>
  <c r="K50" i="7"/>
  <c r="K65" i="7"/>
  <c r="K18" i="7"/>
  <c r="E53" i="14"/>
  <c r="AA34" i="15"/>
  <c r="AB34" i="15"/>
  <c r="AC34" i="15" s="1"/>
  <c r="X28" i="13"/>
  <c r="Y28" i="13" s="1"/>
  <c r="W28" i="13"/>
  <c r="W34" i="13"/>
  <c r="X34" i="13"/>
  <c r="Y34" i="13" s="1"/>
  <c r="R28" i="6"/>
  <c r="S28" i="6" s="1"/>
  <c r="Q28" i="6"/>
  <c r="S42" i="12"/>
  <c r="R42" i="12"/>
  <c r="V41" i="12"/>
  <c r="E53" i="13"/>
  <c r="T12" i="10"/>
  <c r="X28" i="14"/>
  <c r="Y28" i="14" s="1"/>
  <c r="W28" i="14"/>
  <c r="AA51" i="14"/>
  <c r="Q12" i="6"/>
  <c r="U34" i="12"/>
  <c r="V34" i="12" s="1"/>
  <c r="T34" i="12"/>
  <c r="X22" i="14"/>
  <c r="Y22" i="14" s="1"/>
  <c r="W22" i="14"/>
  <c r="L45" i="6"/>
  <c r="L43" i="6"/>
  <c r="J45" i="6"/>
  <c r="F43" i="6"/>
  <c r="E41" i="6"/>
  <c r="I45" i="6"/>
  <c r="E43" i="6"/>
  <c r="L41" i="6"/>
  <c r="H45" i="6"/>
  <c r="U45" i="6" s="1"/>
  <c r="K41" i="6"/>
  <c r="G45" i="6"/>
  <c r="J41" i="6"/>
  <c r="F45" i="6"/>
  <c r="K43" i="6"/>
  <c r="I41" i="6"/>
  <c r="E45" i="6"/>
  <c r="I43" i="6"/>
  <c r="P41" i="6"/>
  <c r="H41" i="6"/>
  <c r="H43" i="6"/>
  <c r="U43" i="6" s="1"/>
  <c r="O41" i="6"/>
  <c r="G41" i="6"/>
  <c r="K45" i="6"/>
  <c r="G43" i="6"/>
  <c r="F41" i="6"/>
  <c r="E53" i="12"/>
  <c r="R22" i="6"/>
  <c r="S22" i="6" s="1"/>
  <c r="Q22" i="6"/>
  <c r="U21" i="10"/>
  <c r="V21" i="10" s="1"/>
  <c r="E53" i="11"/>
  <c r="U22" i="12"/>
  <c r="V22" i="12" s="1"/>
  <c r="T22" i="12"/>
  <c r="AE51" i="15"/>
  <c r="K45" i="10"/>
  <c r="R42" i="10"/>
  <c r="G41" i="10"/>
  <c r="J45" i="10"/>
  <c r="Q42" i="10"/>
  <c r="F41" i="10"/>
  <c r="I45" i="10"/>
  <c r="E41" i="10"/>
  <c r="H45" i="10"/>
  <c r="I43" i="10"/>
  <c r="G45" i="10"/>
  <c r="H43" i="10"/>
  <c r="K41" i="10"/>
  <c r="F45" i="10"/>
  <c r="G43" i="10"/>
  <c r="J41" i="10"/>
  <c r="J51" i="10" s="1"/>
  <c r="E45" i="10"/>
  <c r="F43" i="10"/>
  <c r="S41" i="10"/>
  <c r="I41" i="10"/>
  <c r="H41" i="10"/>
  <c r="E43" i="10"/>
  <c r="AA22" i="15"/>
  <c r="AB22" i="15"/>
  <c r="AC22" i="15" s="1"/>
  <c r="X22" i="13"/>
  <c r="Y22" i="13" s="1"/>
  <c r="W22" i="13"/>
  <c r="U22" i="10"/>
  <c r="V22" i="10" s="1"/>
  <c r="T22" i="10"/>
  <c r="U27" i="10"/>
  <c r="V27" i="10" s="1"/>
  <c r="X51" i="12"/>
  <c r="S41" i="11"/>
  <c r="U41" i="11" s="1"/>
  <c r="V41" i="11" s="1"/>
  <c r="R42" i="11"/>
  <c r="Q42" i="11"/>
  <c r="L65" i="7" l="1"/>
  <c r="G219" i="8"/>
  <c r="X43" i="10"/>
  <c r="G128" i="8"/>
  <c r="L50" i="7"/>
  <c r="G129" i="8"/>
  <c r="L51" i="7"/>
  <c r="P16" i="13"/>
  <c r="G16" i="13"/>
  <c r="O16" i="13"/>
  <c r="N16" i="13"/>
  <c r="U16" i="13"/>
  <c r="M16" i="13"/>
  <c r="V15" i="13"/>
  <c r="X15" i="13" s="1"/>
  <c r="Y15" i="13" s="1"/>
  <c r="T16" i="13"/>
  <c r="L16" i="13"/>
  <c r="S16" i="13"/>
  <c r="J16" i="13"/>
  <c r="R16" i="13"/>
  <c r="I16" i="13"/>
  <c r="H16" i="13"/>
  <c r="Q16" i="13"/>
  <c r="N16" i="12"/>
  <c r="M16" i="12"/>
  <c r="L16" i="12"/>
  <c r="S16" i="12"/>
  <c r="J16" i="12"/>
  <c r="R16" i="12"/>
  <c r="I16" i="12"/>
  <c r="Q16" i="12"/>
  <c r="H16" i="12"/>
  <c r="P16" i="12"/>
  <c r="G16" i="12"/>
  <c r="O16" i="12"/>
  <c r="V15" i="12"/>
  <c r="U42" i="10"/>
  <c r="V42" i="10" s="1"/>
  <c r="T42" i="10"/>
  <c r="F53" i="12"/>
  <c r="G53" i="12" s="1"/>
  <c r="H53" i="12" s="1"/>
  <c r="I53" i="12" s="1"/>
  <c r="J53" i="12" s="1"/>
  <c r="K53" i="12" s="1"/>
  <c r="L53" i="12" s="1"/>
  <c r="M53" i="12" s="1"/>
  <c r="N53" i="12" s="1"/>
  <c r="O53" i="12" s="1"/>
  <c r="P53" i="12" s="1"/>
  <c r="R43" i="6"/>
  <c r="S43" i="6" s="1"/>
  <c r="G130" i="8"/>
  <c r="L52" i="7"/>
  <c r="G107" i="8"/>
  <c r="L37" i="7"/>
  <c r="T16" i="14"/>
  <c r="L16" i="14"/>
  <c r="S16" i="14"/>
  <c r="J16" i="14"/>
  <c r="R16" i="14"/>
  <c r="I16" i="14"/>
  <c r="Q16" i="14"/>
  <c r="H16" i="14"/>
  <c r="P16" i="14"/>
  <c r="G16" i="14"/>
  <c r="O16" i="14"/>
  <c r="Y15" i="14"/>
  <c r="V16" i="14"/>
  <c r="N16" i="14"/>
  <c r="M16" i="14"/>
  <c r="U16" i="14"/>
  <c r="G65" i="8"/>
  <c r="L22" i="7"/>
  <c r="U42" i="11"/>
  <c r="V42" i="11" s="1"/>
  <c r="T42" i="11"/>
  <c r="U45" i="10"/>
  <c r="V45" i="10" s="1"/>
  <c r="G131" i="8"/>
  <c r="L53" i="7"/>
  <c r="G95" i="8"/>
  <c r="L33" i="7"/>
  <c r="X41" i="14"/>
  <c r="Y41" i="14" s="1"/>
  <c r="F53" i="15"/>
  <c r="G53" i="15" s="1"/>
  <c r="H53" i="15" s="1"/>
  <c r="I53" i="15" s="1"/>
  <c r="J53" i="15" s="1"/>
  <c r="K53" i="15" s="1"/>
  <c r="L53" i="15" s="1"/>
  <c r="M53" i="15" s="1"/>
  <c r="N53" i="15" s="1"/>
  <c r="O53" i="15" s="1"/>
  <c r="P53" i="15" s="1"/>
  <c r="V16" i="15"/>
  <c r="N16" i="15"/>
  <c r="U16" i="15"/>
  <c r="M16" i="15"/>
  <c r="Z15" i="15"/>
  <c r="S16" i="15"/>
  <c r="J16" i="15"/>
  <c r="Q16" i="15"/>
  <c r="H16" i="15"/>
  <c r="T16" i="15"/>
  <c r="Y15" i="15"/>
  <c r="AB15" i="15" s="1"/>
  <c r="AC15" i="15" s="1"/>
  <c r="R16" i="15"/>
  <c r="P16" i="15"/>
  <c r="O16" i="15"/>
  <c r="I16" i="15"/>
  <c r="X16" i="15"/>
  <c r="G16" i="15"/>
  <c r="W16" i="15"/>
  <c r="L16" i="15"/>
  <c r="U41" i="6"/>
  <c r="F53" i="14"/>
  <c r="G53" i="14" s="1"/>
  <c r="H53" i="14" s="1"/>
  <c r="I53" i="14" s="1"/>
  <c r="J53" i="14" s="1"/>
  <c r="K53" i="14" s="1"/>
  <c r="L53" i="14" s="1"/>
  <c r="M53" i="14" s="1"/>
  <c r="N53" i="14" s="1"/>
  <c r="O53" i="14" s="1"/>
  <c r="P53" i="14" s="1"/>
  <c r="G221" i="8"/>
  <c r="L67" i="7"/>
  <c r="G132" i="8"/>
  <c r="L54" i="7"/>
  <c r="W42" i="13"/>
  <c r="X42" i="13"/>
  <c r="Y42" i="13" s="1"/>
  <c r="X45" i="10"/>
  <c r="U42" i="12"/>
  <c r="V42" i="12" s="1"/>
  <c r="T42" i="12"/>
  <c r="L66" i="7"/>
  <c r="G220" i="8"/>
  <c r="AB42" i="15"/>
  <c r="AC42" i="15" s="1"/>
  <c r="AA42" i="15"/>
  <c r="H16" i="6"/>
  <c r="K15" i="6"/>
  <c r="G16" i="6"/>
  <c r="J15" i="6"/>
  <c r="F15" i="6"/>
  <c r="E15" i="6"/>
  <c r="P15" i="6"/>
  <c r="O15" i="6"/>
  <c r="N16" i="6"/>
  <c r="M15" i="6"/>
  <c r="I16" i="6"/>
  <c r="L15" i="6"/>
  <c r="F53" i="13"/>
  <c r="G53" i="13" s="1"/>
  <c r="H53" i="13" s="1"/>
  <c r="I53" i="13" s="1"/>
  <c r="J53" i="13" s="1"/>
  <c r="K53" i="13" s="1"/>
  <c r="L53" i="13" s="1"/>
  <c r="M53" i="13" s="1"/>
  <c r="N53" i="13" s="1"/>
  <c r="O53" i="13" s="1"/>
  <c r="P53" i="13" s="1"/>
  <c r="AB41" i="15"/>
  <c r="AC41" i="15" s="1"/>
  <c r="R41" i="6"/>
  <c r="S41" i="6" s="1"/>
  <c r="U43" i="10"/>
  <c r="V43" i="10" s="1"/>
  <c r="U41" i="10"/>
  <c r="V41" i="10" s="1"/>
  <c r="F53" i="11"/>
  <c r="G53" i="11" s="1"/>
  <c r="H53" i="11" s="1"/>
  <c r="I53" i="11" s="1"/>
  <c r="J53" i="11" s="1"/>
  <c r="K53" i="11" s="1"/>
  <c r="L53" i="11" s="1"/>
  <c r="M53" i="11" s="1"/>
  <c r="N53" i="11" s="1"/>
  <c r="O53" i="11" s="1"/>
  <c r="G134" i="8"/>
  <c r="L56" i="7"/>
  <c r="X41" i="13"/>
  <c r="Y41" i="13" s="1"/>
  <c r="E15" i="10"/>
  <c r="P16" i="10"/>
  <c r="S15" i="10"/>
  <c r="O16" i="10"/>
  <c r="R15" i="10"/>
  <c r="L16" i="10"/>
  <c r="Q15" i="10"/>
  <c r="I16" i="10"/>
  <c r="H16" i="10"/>
  <c r="G16" i="10"/>
  <c r="F15" i="10"/>
  <c r="X41" i="10"/>
  <c r="R45" i="6"/>
  <c r="S45" i="6" s="1"/>
  <c r="G54" i="8"/>
  <c r="L18" i="7"/>
  <c r="G81" i="8"/>
  <c r="L29" i="7"/>
  <c r="W42" i="14"/>
  <c r="X42" i="14"/>
  <c r="Y42" i="14" s="1"/>
  <c r="Q16" i="11"/>
  <c r="H16" i="11"/>
  <c r="P16" i="11"/>
  <c r="G16" i="11"/>
  <c r="O16" i="11"/>
  <c r="N16" i="11"/>
  <c r="M16" i="11"/>
  <c r="L16" i="11"/>
  <c r="R15" i="11"/>
  <c r="U15" i="11" s="1"/>
  <c r="V15" i="11" s="1"/>
  <c r="I16" i="11"/>
  <c r="J16" i="11"/>
  <c r="S16" i="11"/>
  <c r="H129" i="8" l="1"/>
  <c r="I129" i="8" s="1"/>
  <c r="M51" i="7"/>
  <c r="O51" i="7"/>
  <c r="R51" i="7"/>
  <c r="H221" i="8"/>
  <c r="I221" i="8" s="1"/>
  <c r="O67" i="7"/>
  <c r="M67" i="7"/>
  <c r="R67" i="7"/>
  <c r="M56" i="7"/>
  <c r="H134" i="8"/>
  <c r="I134" i="8" s="1"/>
  <c r="O56" i="7"/>
  <c r="R56" i="7"/>
  <c r="U16" i="10"/>
  <c r="V16" i="10" s="1"/>
  <c r="T16" i="10"/>
  <c r="R15" i="6"/>
  <c r="S15" i="6" s="1"/>
  <c r="H130" i="8"/>
  <c r="I130" i="8" s="1"/>
  <c r="O52" i="7"/>
  <c r="M52" i="7"/>
  <c r="R52" i="7"/>
  <c r="O50" i="7"/>
  <c r="O38" i="7" s="1"/>
  <c r="H128" i="8"/>
  <c r="I128" i="8" s="1"/>
  <c r="M50" i="7"/>
  <c r="R50" i="7"/>
  <c r="H107" i="8"/>
  <c r="I107" i="8" s="1"/>
  <c r="I96" i="8" s="1"/>
  <c r="M37" i="7"/>
  <c r="M34" i="7" s="1"/>
  <c r="O37" i="7"/>
  <c r="O34" i="7" s="1"/>
  <c r="R37" i="7"/>
  <c r="R34" i="7" s="1"/>
  <c r="U16" i="12"/>
  <c r="V16" i="12" s="1"/>
  <c r="T16" i="12"/>
  <c r="H81" i="8"/>
  <c r="I81" i="8" s="1"/>
  <c r="I69" i="8" s="1"/>
  <c r="O29" i="7"/>
  <c r="O26" i="7" s="1"/>
  <c r="M29" i="7"/>
  <c r="M26" i="7" s="1"/>
  <c r="R29" i="7"/>
  <c r="R26" i="7" s="1"/>
  <c r="U15" i="10"/>
  <c r="V15" i="10" s="1"/>
  <c r="H131" i="8"/>
  <c r="I131" i="8" s="1"/>
  <c r="O53" i="7"/>
  <c r="M53" i="7"/>
  <c r="R53" i="7"/>
  <c r="U16" i="11"/>
  <c r="V16" i="11" s="1"/>
  <c r="T16" i="11"/>
  <c r="M66" i="7"/>
  <c r="H220" i="8"/>
  <c r="I220" i="8" s="1"/>
  <c r="O66" i="7"/>
  <c r="R66" i="7"/>
  <c r="H132" i="8"/>
  <c r="I132" i="8" s="1"/>
  <c r="M54" i="7"/>
  <c r="O54" i="7"/>
  <c r="R54" i="7"/>
  <c r="O22" i="7"/>
  <c r="O19" i="7" s="1"/>
  <c r="H65" i="8"/>
  <c r="I65" i="8" s="1"/>
  <c r="I56" i="8" s="1"/>
  <c r="M22" i="7"/>
  <c r="M19" i="7" s="1"/>
  <c r="R22" i="7"/>
  <c r="R19" i="7" s="1"/>
  <c r="X16" i="14"/>
  <c r="Y16" i="14" s="1"/>
  <c r="W16" i="14"/>
  <c r="AA16" i="15"/>
  <c r="AB16" i="15"/>
  <c r="AC16" i="15" s="1"/>
  <c r="H54" i="8"/>
  <c r="I54" i="8" s="1"/>
  <c r="I44" i="8" s="1"/>
  <c r="O18" i="7"/>
  <c r="O15" i="7" s="1"/>
  <c r="M18" i="7"/>
  <c r="R18" i="7"/>
  <c r="R15" i="7" s="1"/>
  <c r="R16" i="6"/>
  <c r="S16" i="6" s="1"/>
  <c r="Q16" i="6"/>
  <c r="H95" i="8"/>
  <c r="I95" i="8" s="1"/>
  <c r="I82" i="8" s="1"/>
  <c r="O33" i="7"/>
  <c r="O30" i="7" s="1"/>
  <c r="M33" i="7"/>
  <c r="M30" i="7" s="1"/>
  <c r="R33" i="7"/>
  <c r="R30" i="7" s="1"/>
  <c r="X16" i="13"/>
  <c r="Y16" i="13" s="1"/>
  <c r="W16" i="13"/>
  <c r="O65" i="7"/>
  <c r="M65" i="7"/>
  <c r="M61" i="7" s="1"/>
  <c r="H219" i="8"/>
  <c r="I219" i="8" s="1"/>
  <c r="R65" i="7"/>
  <c r="M84" i="7" l="1"/>
  <c r="M15" i="7"/>
  <c r="I55" i="8"/>
  <c r="R61" i="7"/>
  <c r="I215" i="8"/>
  <c r="I214" i="8" s="1"/>
  <c r="M75" i="7"/>
  <c r="R38" i="7"/>
  <c r="O61" i="7"/>
  <c r="O75" i="7" s="1"/>
  <c r="O76" i="7" s="1"/>
  <c r="M38" i="7"/>
  <c r="I116" i="8"/>
  <c r="I33" i="8" s="1"/>
  <c r="C13" i="15" l="1"/>
  <c r="C13" i="14"/>
  <c r="C13" i="13"/>
  <c r="C13" i="12"/>
  <c r="C13" i="11"/>
  <c r="C13" i="10"/>
  <c r="C13" i="6"/>
  <c r="C25" i="15"/>
  <c r="C25" i="14"/>
  <c r="C25" i="13"/>
  <c r="C25" i="12"/>
  <c r="C25" i="11"/>
  <c r="C25" i="10"/>
  <c r="C25" i="6"/>
  <c r="M76" i="7"/>
  <c r="F11" i="5"/>
  <c r="F13" i="5" s="1"/>
  <c r="R75" i="7"/>
  <c r="R76" i="7" s="1"/>
  <c r="M83" i="7"/>
  <c r="N84" i="7"/>
  <c r="L25" i="6" l="1"/>
  <c r="L51" i="6" s="1"/>
  <c r="K25" i="6"/>
  <c r="K51" i="6" s="1"/>
  <c r="J25" i="6"/>
  <c r="J51" i="6" s="1"/>
  <c r="I25" i="6"/>
  <c r="I51" i="6" s="1"/>
  <c r="P25" i="6"/>
  <c r="H25" i="6"/>
  <c r="H51" i="6" s="1"/>
  <c r="O25" i="6"/>
  <c r="G25" i="6"/>
  <c r="G51" i="6" s="1"/>
  <c r="F25" i="6"/>
  <c r="F51" i="6" s="1"/>
  <c r="M25" i="6"/>
  <c r="M51" i="6" s="1"/>
  <c r="E25" i="6"/>
  <c r="G14" i="6"/>
  <c r="F14" i="6"/>
  <c r="M14" i="6"/>
  <c r="E14" i="6"/>
  <c r="L14" i="6"/>
  <c r="K14" i="6"/>
  <c r="J14" i="6"/>
  <c r="P13" i="6"/>
  <c r="I14" i="6"/>
  <c r="O13" i="6"/>
  <c r="O51" i="6" s="1"/>
  <c r="H14" i="6"/>
  <c r="N13" i="6"/>
  <c r="Q26" i="10"/>
  <c r="K25" i="10"/>
  <c r="K51" i="10" s="1"/>
  <c r="I25" i="10"/>
  <c r="I51" i="10" s="1"/>
  <c r="S25" i="10"/>
  <c r="H25" i="10"/>
  <c r="H51" i="10" s="1"/>
  <c r="G25" i="10"/>
  <c r="G51" i="10" s="1"/>
  <c r="F25" i="10"/>
  <c r="F51" i="10" s="1"/>
  <c r="E25" i="10"/>
  <c r="R26" i="10"/>
  <c r="M14" i="10"/>
  <c r="E14" i="10"/>
  <c r="L14" i="10"/>
  <c r="K14" i="10"/>
  <c r="J14" i="10"/>
  <c r="S13" i="10"/>
  <c r="S51" i="10" s="1"/>
  <c r="I14" i="10"/>
  <c r="R13" i="10"/>
  <c r="H14" i="10"/>
  <c r="Q13" i="10"/>
  <c r="G14" i="10"/>
  <c r="P13" i="10"/>
  <c r="N14" i="10"/>
  <c r="F14" i="10"/>
  <c r="N92" i="7"/>
  <c r="N83" i="7"/>
  <c r="N90" i="7" s="1"/>
  <c r="S26" i="12"/>
  <c r="V25" i="12"/>
  <c r="M14" i="12"/>
  <c r="E14" i="12"/>
  <c r="L14" i="12"/>
  <c r="V13" i="12"/>
  <c r="K14" i="12"/>
  <c r="R14" i="12"/>
  <c r="J14" i="12"/>
  <c r="Q14" i="12"/>
  <c r="I14" i="12"/>
  <c r="P14" i="12"/>
  <c r="H14" i="12"/>
  <c r="O14" i="12"/>
  <c r="G14" i="12"/>
  <c r="F14" i="12"/>
  <c r="N14" i="12"/>
  <c r="S14" i="12"/>
  <c r="V26" i="13"/>
  <c r="U26" i="13"/>
  <c r="Y25" i="13"/>
  <c r="P14" i="13"/>
  <c r="H14" i="13"/>
  <c r="T13" i="13"/>
  <c r="O14" i="13"/>
  <c r="G14" i="13"/>
  <c r="N14" i="13"/>
  <c r="F14" i="13"/>
  <c r="M14" i="13"/>
  <c r="E14" i="13"/>
  <c r="L14" i="13"/>
  <c r="S14" i="13"/>
  <c r="K14" i="13"/>
  <c r="R14" i="13"/>
  <c r="J14" i="13"/>
  <c r="V13" i="13"/>
  <c r="V51" i="13" s="1"/>
  <c r="Q14" i="13"/>
  <c r="I14" i="13"/>
  <c r="U13" i="13"/>
  <c r="O14" i="11"/>
  <c r="G14" i="11"/>
  <c r="N14" i="11"/>
  <c r="F14" i="11"/>
  <c r="M14" i="11"/>
  <c r="E14" i="11"/>
  <c r="L14" i="11"/>
  <c r="K14" i="11"/>
  <c r="J14" i="11"/>
  <c r="S13" i="11"/>
  <c r="S51" i="11" s="1"/>
  <c r="Q14" i="11"/>
  <c r="H14" i="11"/>
  <c r="P13" i="11"/>
  <c r="I14" i="11"/>
  <c r="R13" i="11"/>
  <c r="F15" i="5"/>
  <c r="F18" i="5"/>
  <c r="F74" i="7" s="1"/>
  <c r="F17" i="5"/>
  <c r="V26" i="14"/>
  <c r="U26" i="14"/>
  <c r="T26" i="14"/>
  <c r="Y25" i="14"/>
  <c r="T14" i="14"/>
  <c r="L14" i="14"/>
  <c r="S14" i="14"/>
  <c r="K14" i="14"/>
  <c r="R14" i="14"/>
  <c r="J14" i="14"/>
  <c r="V13" i="14"/>
  <c r="V51" i="14" s="1"/>
  <c r="Q14" i="14"/>
  <c r="I14" i="14"/>
  <c r="U13" i="14"/>
  <c r="P14" i="14"/>
  <c r="H14" i="14"/>
  <c r="O14" i="14"/>
  <c r="G14" i="14"/>
  <c r="N14" i="14"/>
  <c r="F14" i="14"/>
  <c r="M14" i="14"/>
  <c r="E14" i="14"/>
  <c r="S26" i="11"/>
  <c r="R26" i="11"/>
  <c r="V25" i="11"/>
  <c r="Y26" i="15"/>
  <c r="X26" i="15"/>
  <c r="V26" i="15"/>
  <c r="W26" i="15"/>
  <c r="Z25" i="15"/>
  <c r="AB25" i="15" s="1"/>
  <c r="AC25" i="15" s="1"/>
  <c r="L14" i="15"/>
  <c r="Q14" i="15"/>
  <c r="I14" i="15"/>
  <c r="Y13" i="15"/>
  <c r="O14" i="15"/>
  <c r="G14" i="15"/>
  <c r="V14" i="15"/>
  <c r="H14" i="15"/>
  <c r="S13" i="15"/>
  <c r="F14" i="15"/>
  <c r="R14" i="15"/>
  <c r="E14" i="15"/>
  <c r="P14" i="15"/>
  <c r="M14" i="15"/>
  <c r="X13" i="15"/>
  <c r="K14" i="15"/>
  <c r="W14" i="15"/>
  <c r="N14" i="15"/>
  <c r="J14" i="15"/>
  <c r="Z13" i="15"/>
  <c r="U14" i="15"/>
  <c r="T14" i="15"/>
  <c r="X14" i="14" l="1"/>
  <c r="Y14" i="14" s="1"/>
  <c r="W14" i="14"/>
  <c r="U13" i="11"/>
  <c r="V13" i="11" s="1"/>
  <c r="P51" i="11"/>
  <c r="U14" i="11"/>
  <c r="V14" i="11" s="1"/>
  <c r="T14" i="11"/>
  <c r="U14" i="12"/>
  <c r="V14" i="12" s="1"/>
  <c r="T14" i="12"/>
  <c r="U51" i="6"/>
  <c r="AB13" i="15"/>
  <c r="AC13" i="15" s="1"/>
  <c r="X13" i="14"/>
  <c r="Y13" i="14" s="1"/>
  <c r="X13" i="13"/>
  <c r="Y13" i="13" s="1"/>
  <c r="G579" i="8"/>
  <c r="H579" i="8" s="1"/>
  <c r="I579" i="8" s="1"/>
  <c r="I578" i="8" s="1"/>
  <c r="R74" i="7"/>
  <c r="R73" i="7" s="1"/>
  <c r="X14" i="13"/>
  <c r="Y14" i="13" s="1"/>
  <c r="W14" i="13"/>
  <c r="F20" i="5"/>
  <c r="F22" i="5" s="1"/>
  <c r="U13" i="10"/>
  <c r="V13" i="10" s="1"/>
  <c r="U25" i="10"/>
  <c r="V25" i="10" s="1"/>
  <c r="E51" i="10"/>
  <c r="U26" i="10"/>
  <c r="V26" i="10" s="1"/>
  <c r="T26" i="10"/>
  <c r="R25" i="6"/>
  <c r="S25" i="6" s="1"/>
  <c r="E51" i="6"/>
  <c r="U26" i="12"/>
  <c r="V26" i="12" s="1"/>
  <c r="T26" i="12"/>
  <c r="U26" i="11"/>
  <c r="V26" i="11" s="1"/>
  <c r="T26" i="11"/>
  <c r="X26" i="14"/>
  <c r="Y26" i="14" s="1"/>
  <c r="W26" i="14"/>
  <c r="R13" i="6"/>
  <c r="S13" i="6" s="1"/>
  <c r="N51" i="6"/>
  <c r="Z51" i="15"/>
  <c r="AA14" i="15"/>
  <c r="AB14" i="15"/>
  <c r="AC14" i="15" s="1"/>
  <c r="W26" i="13"/>
  <c r="X26" i="13"/>
  <c r="Y26" i="13" s="1"/>
  <c r="X51" i="10"/>
  <c r="R14" i="6"/>
  <c r="S14" i="6" s="1"/>
  <c r="Q14" i="6"/>
  <c r="AB26" i="15"/>
  <c r="AC26" i="15" s="1"/>
  <c r="AA26" i="15"/>
  <c r="U14" i="10"/>
  <c r="V14" i="10" s="1"/>
  <c r="T14" i="10"/>
  <c r="E53" i="6" l="1"/>
  <c r="C49" i="15"/>
  <c r="C49" i="14"/>
  <c r="C49" i="13"/>
  <c r="C49" i="12"/>
  <c r="C49" i="11"/>
  <c r="C49" i="10"/>
  <c r="C49" i="6"/>
  <c r="H581" i="8"/>
  <c r="O3" i="8" s="1"/>
  <c r="N3" i="8" s="1"/>
  <c r="P53" i="11"/>
  <c r="M85" i="7"/>
  <c r="T73" i="7"/>
  <c r="E53" i="10"/>
  <c r="S50" i="11" l="1"/>
  <c r="R49" i="11"/>
  <c r="R51" i="11" s="1"/>
  <c r="R52" i="11" s="1"/>
  <c r="Q49" i="11"/>
  <c r="C51" i="11"/>
  <c r="R49" i="12"/>
  <c r="R51" i="12" s="1"/>
  <c r="Q49" i="12"/>
  <c r="S50" i="12"/>
  <c r="C51" i="12"/>
  <c r="Q49" i="13"/>
  <c r="V50" i="13"/>
  <c r="S49" i="13"/>
  <c r="S51" i="13" s="1"/>
  <c r="S52" i="13" s="1"/>
  <c r="U49" i="13"/>
  <c r="U51" i="13" s="1"/>
  <c r="U52" i="13" s="1"/>
  <c r="T49" i="13"/>
  <c r="T51" i="13" s="1"/>
  <c r="T52" i="13" s="1"/>
  <c r="R49" i="13"/>
  <c r="R51" i="13" s="1"/>
  <c r="R52" i="13" s="1"/>
  <c r="D49" i="13"/>
  <c r="C51" i="13"/>
  <c r="V50" i="14"/>
  <c r="U49" i="14"/>
  <c r="U51" i="14" s="1"/>
  <c r="U52" i="14" s="1"/>
  <c r="S49" i="14"/>
  <c r="S51" i="14" s="1"/>
  <c r="S52" i="14" s="1"/>
  <c r="R49" i="14"/>
  <c r="R51" i="14" s="1"/>
  <c r="R52" i="14" s="1"/>
  <c r="T49" i="14"/>
  <c r="T51" i="14" s="1"/>
  <c r="T52" i="14" s="1"/>
  <c r="Q49" i="14"/>
  <c r="C51" i="14"/>
  <c r="V49" i="15"/>
  <c r="V51" i="15" s="1"/>
  <c r="V52" i="15" s="1"/>
  <c r="U49" i="15"/>
  <c r="U51" i="15" s="1"/>
  <c r="U52" i="15" s="1"/>
  <c r="Z50" i="15"/>
  <c r="T49" i="15"/>
  <c r="T51" i="15" s="1"/>
  <c r="T52" i="15" s="1"/>
  <c r="S49" i="15"/>
  <c r="S51" i="15" s="1"/>
  <c r="S52" i="15" s="1"/>
  <c r="Y49" i="15"/>
  <c r="Y51" i="15" s="1"/>
  <c r="Y52" i="15" s="1"/>
  <c r="Q49" i="15"/>
  <c r="W49" i="15"/>
  <c r="W51" i="15" s="1"/>
  <c r="W52" i="15" s="1"/>
  <c r="R49" i="15"/>
  <c r="R51" i="15" s="1"/>
  <c r="R52" i="15" s="1"/>
  <c r="X49" i="15"/>
  <c r="X51" i="15" s="1"/>
  <c r="X52" i="15" s="1"/>
  <c r="C51" i="15"/>
  <c r="F53" i="10"/>
  <c r="G53" i="10" s="1"/>
  <c r="H53" i="10" s="1"/>
  <c r="I53" i="10" s="1"/>
  <c r="J53" i="10" s="1"/>
  <c r="K53" i="10" s="1"/>
  <c r="L53" i="10" s="1"/>
  <c r="M53" i="10" s="1"/>
  <c r="N53" i="10" s="1"/>
  <c r="O53" i="10" s="1"/>
  <c r="E54" i="10"/>
  <c r="F53" i="6"/>
  <c r="G53" i="6" s="1"/>
  <c r="H53" i="6" s="1"/>
  <c r="I53" i="6" s="1"/>
  <c r="J53" i="6" s="1"/>
  <c r="K53" i="6" s="1"/>
  <c r="L53" i="6" s="1"/>
  <c r="M53" i="6" s="1"/>
  <c r="N53" i="6" s="1"/>
  <c r="O53" i="6" s="1"/>
  <c r="P53" i="6" s="1"/>
  <c r="P49" i="6"/>
  <c r="P51" i="6" s="1"/>
  <c r="C51" i="6"/>
  <c r="E54" i="6" s="1"/>
  <c r="N85" i="7"/>
  <c r="M90" i="7" s="1"/>
  <c r="M92" i="7"/>
  <c r="M86" i="7"/>
  <c r="M87" i="7" s="1"/>
  <c r="S50" i="10"/>
  <c r="D49" i="10"/>
  <c r="R49" i="10"/>
  <c r="R51" i="10" s="1"/>
  <c r="R52" i="10" s="1"/>
  <c r="Q49" i="10"/>
  <c r="Q51" i="10" s="1"/>
  <c r="Q52" i="10" s="1"/>
  <c r="P49" i="10"/>
  <c r="C51" i="10"/>
  <c r="AB49" i="15" l="1"/>
  <c r="AC49" i="15" s="1"/>
  <c r="Q51" i="15"/>
  <c r="R52" i="12"/>
  <c r="T50" i="10"/>
  <c r="U50" i="10"/>
  <c r="D5" i="14"/>
  <c r="D7" i="14"/>
  <c r="D17" i="14"/>
  <c r="D35" i="14"/>
  <c r="D43" i="14"/>
  <c r="D45" i="14"/>
  <c r="D29" i="14"/>
  <c r="D47" i="14"/>
  <c r="D19" i="14"/>
  <c r="D39" i="14"/>
  <c r="D31" i="14"/>
  <c r="D23" i="14"/>
  <c r="D37" i="14"/>
  <c r="D9" i="14"/>
  <c r="D11" i="14"/>
  <c r="D21" i="14"/>
  <c r="D33" i="14"/>
  <c r="D27" i="14"/>
  <c r="N52" i="14"/>
  <c r="L52" i="14"/>
  <c r="F52" i="14"/>
  <c r="J52" i="14"/>
  <c r="G52" i="14"/>
  <c r="K52" i="14"/>
  <c r="H52" i="14"/>
  <c r="P52" i="14"/>
  <c r="I52" i="14"/>
  <c r="M52" i="14"/>
  <c r="O52" i="14"/>
  <c r="E52" i="14"/>
  <c r="D41" i="14"/>
  <c r="E54" i="14"/>
  <c r="F54" i="14" s="1"/>
  <c r="G54" i="14" s="1"/>
  <c r="H54" i="14" s="1"/>
  <c r="I54" i="14" s="1"/>
  <c r="J54" i="14" s="1"/>
  <c r="K54" i="14" s="1"/>
  <c r="L54" i="14" s="1"/>
  <c r="M54" i="14" s="1"/>
  <c r="N54" i="14" s="1"/>
  <c r="O54" i="14" s="1"/>
  <c r="P54" i="14" s="1"/>
  <c r="D15" i="14"/>
  <c r="D13" i="14"/>
  <c r="D25" i="14"/>
  <c r="V52" i="14"/>
  <c r="X50" i="14"/>
  <c r="Y50" i="14" s="1"/>
  <c r="W50" i="14"/>
  <c r="W50" i="13"/>
  <c r="X50" i="13"/>
  <c r="Y50" i="13" s="1"/>
  <c r="P61" i="11"/>
  <c r="D43" i="11"/>
  <c r="D7" i="11"/>
  <c r="D17" i="11"/>
  <c r="D5" i="11"/>
  <c r="D35" i="11"/>
  <c r="D19" i="11"/>
  <c r="D45" i="11"/>
  <c r="D37" i="11"/>
  <c r="D31" i="11"/>
  <c r="D23" i="11"/>
  <c r="D39" i="11"/>
  <c r="D9" i="11"/>
  <c r="D11" i="11"/>
  <c r="D47" i="11"/>
  <c r="D29" i="11"/>
  <c r="D33" i="11"/>
  <c r="D27" i="11"/>
  <c r="D21" i="11"/>
  <c r="H52" i="11"/>
  <c r="M52" i="11"/>
  <c r="J52" i="11"/>
  <c r="O52" i="11"/>
  <c r="G52" i="11"/>
  <c r="F52" i="11"/>
  <c r="K52" i="11"/>
  <c r="E52" i="11"/>
  <c r="N52" i="11"/>
  <c r="D41" i="11"/>
  <c r="L52" i="11"/>
  <c r="I52" i="11"/>
  <c r="D15" i="11"/>
  <c r="E54" i="11"/>
  <c r="F54" i="11" s="1"/>
  <c r="G54" i="11" s="1"/>
  <c r="H54" i="11" s="1"/>
  <c r="D13" i="11"/>
  <c r="D25" i="11"/>
  <c r="S52" i="11"/>
  <c r="P52" i="11"/>
  <c r="N87" i="7"/>
  <c r="O90" i="7" s="1"/>
  <c r="O92" i="7"/>
  <c r="Q51" i="14"/>
  <c r="X49" i="14"/>
  <c r="Y49" i="14" s="1"/>
  <c r="D43" i="13"/>
  <c r="D5" i="13"/>
  <c r="D35" i="13"/>
  <c r="D17" i="13"/>
  <c r="D7" i="13"/>
  <c r="D29" i="13"/>
  <c r="D9" i="13"/>
  <c r="D23" i="13"/>
  <c r="D47" i="13"/>
  <c r="D19" i="13"/>
  <c r="D11" i="13"/>
  <c r="D45" i="13"/>
  <c r="D31" i="13"/>
  <c r="D37" i="13"/>
  <c r="D39" i="13"/>
  <c r="G52" i="13"/>
  <c r="D33" i="13"/>
  <c r="D21" i="13"/>
  <c r="D27" i="13"/>
  <c r="P52" i="13"/>
  <c r="K52" i="13"/>
  <c r="E52" i="13"/>
  <c r="M52" i="13"/>
  <c r="I52" i="13"/>
  <c r="L52" i="13"/>
  <c r="O52" i="13"/>
  <c r="H52" i="13"/>
  <c r="D41" i="13"/>
  <c r="F52" i="13"/>
  <c r="J52" i="13"/>
  <c r="N52" i="13"/>
  <c r="D15" i="13"/>
  <c r="E54" i="13"/>
  <c r="D13" i="13"/>
  <c r="D25" i="13"/>
  <c r="V52" i="13"/>
  <c r="X49" i="13"/>
  <c r="Y49" i="13" s="1"/>
  <c r="Q51" i="13"/>
  <c r="Q51" i="11"/>
  <c r="U49" i="11"/>
  <c r="V49" i="11" s="1"/>
  <c r="P61" i="12"/>
  <c r="D5" i="12"/>
  <c r="D7" i="12"/>
  <c r="D43" i="12"/>
  <c r="D17" i="12"/>
  <c r="D35" i="12"/>
  <c r="D9" i="12"/>
  <c r="D45" i="12"/>
  <c r="D23" i="12"/>
  <c r="D19" i="12"/>
  <c r="D31" i="12"/>
  <c r="D29" i="12"/>
  <c r="D47" i="12"/>
  <c r="D39" i="12"/>
  <c r="D11" i="12"/>
  <c r="D37" i="12"/>
  <c r="S52" i="12"/>
  <c r="D27" i="12"/>
  <c r="D33" i="12"/>
  <c r="D21" i="12"/>
  <c r="F52" i="12"/>
  <c r="H52" i="12"/>
  <c r="O52" i="12"/>
  <c r="P52" i="12"/>
  <c r="K52" i="12"/>
  <c r="D41" i="12"/>
  <c r="L52" i="12"/>
  <c r="J52" i="12"/>
  <c r="I52" i="12"/>
  <c r="N52" i="12"/>
  <c r="M52" i="12"/>
  <c r="E52" i="12"/>
  <c r="G52" i="12"/>
  <c r="E54" i="12"/>
  <c r="D15" i="12"/>
  <c r="D25" i="12"/>
  <c r="D13" i="12"/>
  <c r="D43" i="10"/>
  <c r="D17" i="10"/>
  <c r="D5" i="10"/>
  <c r="D7" i="10"/>
  <c r="D35" i="10"/>
  <c r="D29" i="10"/>
  <c r="D39" i="10"/>
  <c r="D45" i="10"/>
  <c r="D11" i="10"/>
  <c r="D37" i="10"/>
  <c r="D31" i="10"/>
  <c r="D19" i="10"/>
  <c r="D9" i="10"/>
  <c r="D23" i="10"/>
  <c r="D47" i="10"/>
  <c r="O52" i="10"/>
  <c r="D27" i="10"/>
  <c r="D21" i="10"/>
  <c r="D33" i="10"/>
  <c r="N52" i="10"/>
  <c r="D41" i="10"/>
  <c r="L52" i="10"/>
  <c r="J52" i="10"/>
  <c r="D15" i="10"/>
  <c r="M52" i="10"/>
  <c r="D13" i="10"/>
  <c r="D25" i="10"/>
  <c r="I52" i="10"/>
  <c r="G52" i="10"/>
  <c r="S52" i="10"/>
  <c r="F52" i="10"/>
  <c r="F54" i="10" s="1"/>
  <c r="G54" i="10" s="1"/>
  <c r="H54" i="10" s="1"/>
  <c r="I54" i="10" s="1"/>
  <c r="J54" i="10" s="1"/>
  <c r="K54" i="10" s="1"/>
  <c r="L54" i="10" s="1"/>
  <c r="M54" i="10" s="1"/>
  <c r="N54" i="10" s="1"/>
  <c r="O54" i="10" s="1"/>
  <c r="K52" i="10"/>
  <c r="H52" i="10"/>
  <c r="E52" i="10"/>
  <c r="D35" i="15"/>
  <c r="D5" i="15"/>
  <c r="D7" i="15"/>
  <c r="D17" i="15"/>
  <c r="D43" i="15"/>
  <c r="D47" i="15"/>
  <c r="D37" i="15"/>
  <c r="D11" i="15"/>
  <c r="D9" i="15"/>
  <c r="D39" i="15"/>
  <c r="D19" i="15"/>
  <c r="D23" i="15"/>
  <c r="D31" i="15"/>
  <c r="D45" i="15"/>
  <c r="D29" i="15"/>
  <c r="D27" i="15"/>
  <c r="D33" i="15"/>
  <c r="D21" i="15"/>
  <c r="K52" i="15"/>
  <c r="O52" i="15"/>
  <c r="F52" i="15"/>
  <c r="E52" i="15"/>
  <c r="H52" i="15"/>
  <c r="I52" i="15"/>
  <c r="G52" i="15"/>
  <c r="M52" i="15"/>
  <c r="D41" i="15"/>
  <c r="P52" i="15"/>
  <c r="J52" i="15"/>
  <c r="N52" i="15"/>
  <c r="L52" i="15"/>
  <c r="D15" i="15"/>
  <c r="E54" i="15"/>
  <c r="F54" i="15" s="1"/>
  <c r="G54" i="15" s="1"/>
  <c r="H54" i="15" s="1"/>
  <c r="I54" i="15" s="1"/>
  <c r="J54" i="15" s="1"/>
  <c r="K54" i="15" s="1"/>
  <c r="L54" i="15" s="1"/>
  <c r="M54" i="15" s="1"/>
  <c r="N54" i="15" s="1"/>
  <c r="O54" i="15" s="1"/>
  <c r="P54" i="15" s="1"/>
  <c r="D25" i="15"/>
  <c r="D13" i="15"/>
  <c r="Z52" i="15"/>
  <c r="D49" i="15"/>
  <c r="D49" i="14"/>
  <c r="D49" i="12"/>
  <c r="D49" i="11"/>
  <c r="U49" i="10"/>
  <c r="P51" i="10"/>
  <c r="P53" i="10" s="1"/>
  <c r="P61" i="6"/>
  <c r="D17" i="6"/>
  <c r="D7" i="6"/>
  <c r="D5" i="6"/>
  <c r="D35" i="6"/>
  <c r="D43" i="6"/>
  <c r="D39" i="6"/>
  <c r="D45" i="6"/>
  <c r="D11" i="6"/>
  <c r="D37" i="6"/>
  <c r="D23" i="6"/>
  <c r="D9" i="6"/>
  <c r="D19" i="6"/>
  <c r="D31" i="6"/>
  <c r="D29" i="6"/>
  <c r="D47" i="6"/>
  <c r="D33" i="6"/>
  <c r="D21" i="6"/>
  <c r="D27" i="6"/>
  <c r="D41" i="6"/>
  <c r="D15" i="6"/>
  <c r="D25" i="6"/>
  <c r="D13" i="6"/>
  <c r="L52" i="6"/>
  <c r="I52" i="6"/>
  <c r="G52" i="6"/>
  <c r="K52" i="6"/>
  <c r="H52" i="6"/>
  <c r="M52" i="6"/>
  <c r="F52" i="6"/>
  <c r="F54" i="6" s="1"/>
  <c r="G54" i="6" s="1"/>
  <c r="H54" i="6" s="1"/>
  <c r="I54" i="6" s="1"/>
  <c r="J54" i="6" s="1"/>
  <c r="K54" i="6" s="1"/>
  <c r="L54" i="6" s="1"/>
  <c r="M54" i="6" s="1"/>
  <c r="N54" i="6" s="1"/>
  <c r="O54" i="6" s="1"/>
  <c r="P54" i="6" s="1"/>
  <c r="O52" i="6"/>
  <c r="J52" i="6"/>
  <c r="E52" i="6"/>
  <c r="N52" i="6"/>
  <c r="P52" i="6"/>
  <c r="R51" i="6"/>
  <c r="S51" i="6" s="1"/>
  <c r="AB50" i="15"/>
  <c r="AC50" i="15" s="1"/>
  <c r="AA50" i="15"/>
  <c r="U50" i="12"/>
  <c r="V50" i="12" s="1"/>
  <c r="T50" i="12"/>
  <c r="U50" i="11"/>
  <c r="V50" i="11" s="1"/>
  <c r="T50" i="11"/>
  <c r="D49" i="6"/>
  <c r="Q51" i="12"/>
  <c r="U49" i="12"/>
  <c r="V49" i="12" s="1"/>
  <c r="Q53" i="10" l="1"/>
  <c r="R53" i="10" s="1"/>
  <c r="S53" i="10" s="1"/>
  <c r="P61" i="10"/>
  <c r="F54" i="13"/>
  <c r="G54" i="13" s="1"/>
  <c r="H54" i="13" s="1"/>
  <c r="I54" i="13" s="1"/>
  <c r="J54" i="13" s="1"/>
  <c r="K54" i="13" s="1"/>
  <c r="L54" i="13" s="1"/>
  <c r="M54" i="13" s="1"/>
  <c r="N54" i="13" s="1"/>
  <c r="O54" i="13" s="1"/>
  <c r="P54" i="13" s="1"/>
  <c r="Q54" i="13" s="1"/>
  <c r="R54" i="13" s="1"/>
  <c r="S54" i="13" s="1"/>
  <c r="T54" i="13" s="1"/>
  <c r="U54" i="13" s="1"/>
  <c r="V54" i="13" s="1"/>
  <c r="P52" i="10"/>
  <c r="P54" i="10" s="1"/>
  <c r="Q54" i="10" s="1"/>
  <c r="R54" i="10" s="1"/>
  <c r="S54" i="10" s="1"/>
  <c r="U51" i="10"/>
  <c r="V51" i="10" s="1"/>
  <c r="Q52" i="11"/>
  <c r="U51" i="11"/>
  <c r="V51" i="11" s="1"/>
  <c r="Q53" i="11"/>
  <c r="R53" i="11" s="1"/>
  <c r="Q52" i="13"/>
  <c r="X51" i="13"/>
  <c r="Y51" i="13" s="1"/>
  <c r="Q53" i="13"/>
  <c r="R53" i="13" s="1"/>
  <c r="S53" i="13" s="1"/>
  <c r="T53" i="13" s="1"/>
  <c r="U53" i="13" s="1"/>
  <c r="V53" i="13" s="1"/>
  <c r="V61" i="13" s="1"/>
  <c r="Q52" i="15"/>
  <c r="Q54" i="15" s="1"/>
  <c r="R54" i="15" s="1"/>
  <c r="S54" i="15" s="1"/>
  <c r="T54" i="15" s="1"/>
  <c r="U54" i="15" s="1"/>
  <c r="V54" i="15" s="1"/>
  <c r="W54" i="15" s="1"/>
  <c r="X54" i="15" s="1"/>
  <c r="Y54" i="15" s="1"/>
  <c r="Z54" i="15" s="1"/>
  <c r="AB51" i="15"/>
  <c r="AC51" i="15" s="1"/>
  <c r="Q53" i="15"/>
  <c r="R53" i="15" s="1"/>
  <c r="S53" i="15" s="1"/>
  <c r="T53" i="15" s="1"/>
  <c r="U53" i="15" s="1"/>
  <c r="V53" i="15" s="1"/>
  <c r="W53" i="15" s="1"/>
  <c r="X53" i="15" s="1"/>
  <c r="Y53" i="15" s="1"/>
  <c r="Q52" i="14"/>
  <c r="Q54" i="14" s="1"/>
  <c r="R54" i="14" s="1"/>
  <c r="S54" i="14" s="1"/>
  <c r="T54" i="14" s="1"/>
  <c r="U54" i="14" s="1"/>
  <c r="V54" i="14" s="1"/>
  <c r="X51" i="14"/>
  <c r="Y51" i="14" s="1"/>
  <c r="Q53" i="14"/>
  <c r="R53" i="14" s="1"/>
  <c r="S53" i="14" s="1"/>
  <c r="T53" i="14" s="1"/>
  <c r="U53" i="14" s="1"/>
  <c r="V53" i="14" s="1"/>
  <c r="V61" i="14" s="1"/>
  <c r="I54" i="11"/>
  <c r="J54" i="11" s="1"/>
  <c r="K54" i="11" s="1"/>
  <c r="L54" i="11" s="1"/>
  <c r="M54" i="11" s="1"/>
  <c r="N54" i="11" s="1"/>
  <c r="O54" i="11" s="1"/>
  <c r="P54" i="11" s="1"/>
  <c r="Q54" i="11" s="1"/>
  <c r="R54" i="11" s="1"/>
  <c r="S54" i="11" s="1"/>
  <c r="Q52" i="12"/>
  <c r="U51" i="12"/>
  <c r="V51" i="12" s="1"/>
  <c r="Q53" i="12"/>
  <c r="R53" i="12" s="1"/>
  <c r="F54" i="12"/>
  <c r="G54" i="12" s="1"/>
  <c r="H54" i="12" s="1"/>
  <c r="I54" i="12" s="1"/>
  <c r="J54" i="12" s="1"/>
  <c r="K54" i="12" s="1"/>
  <c r="L54" i="12" s="1"/>
  <c r="M54" i="12" s="1"/>
  <c r="N54" i="12" s="1"/>
  <c r="O54" i="12" s="1"/>
  <c r="P54" i="12" s="1"/>
  <c r="Q54" i="12" s="1"/>
  <c r="R54" i="12" s="1"/>
  <c r="S54" i="12" s="1"/>
  <c r="S53" i="12" l="1"/>
  <c r="S53" i="11"/>
  <c r="Z53" i="15"/>
  <c r="Z61" i="15"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
  </authors>
  <commentList>
    <comment ref="I4" authorId="0" shapeId="0" xr:uid="{00000000-0006-0000-0A00-000001000000}">
      <text>
        <r>
          <rPr>
            <sz val="11"/>
            <color rgb="FF000000"/>
            <rFont val="Calibri"/>
            <scheme val="minor"/>
          </rPr>
          <t>======
ID#AAABwnY8bYI
Myllena de Almeida    (2025-11-24 04:12:14)
terraplanagem não foi medida e constava no cronograma</t>
        </r>
      </text>
    </comment>
  </commentList>
  <extLst>
    <ext xmlns:r="http://schemas.openxmlformats.org/officeDocument/2006/relationships" uri="GoogleSheetsCustomDataVersion2">
      <go:sheetsCustomData xmlns:go="http://customooxmlschemas.google.com/" r:id="rId1" roundtripDataSignature="AMtx7miwhilYnaGhne7B5nuCfxdarEjhVA=="/>
    </ext>
  </extLst>
</comments>
</file>

<file path=xl/sharedStrings.xml><?xml version="1.0" encoding="utf-8"?>
<sst xmlns="http://schemas.openxmlformats.org/spreadsheetml/2006/main" count="8201" uniqueCount="1424">
  <si>
    <t>valor total</t>
  </si>
  <si>
    <t>Construção da nova Promotoria de Justiça de Santana do Ipanema - Não desonerado</t>
  </si>
  <si>
    <t xml:space="preserve">SINAPI - 09/2024 - Alagoas
ORSE - 06/2024 - Sergipe
</t>
  </si>
  <si>
    <t>22,47%</t>
  </si>
  <si>
    <t>Não Desonerado: 
Horista: 115,22%
Mensalista: 70,31%</t>
  </si>
  <si>
    <t>valor desc</t>
  </si>
  <si>
    <t>Orçamento Sintético</t>
  </si>
  <si>
    <t>Item</t>
  </si>
  <si>
    <t>Código</t>
  </si>
  <si>
    <t>Banco</t>
  </si>
  <si>
    <t>Descrição</t>
  </si>
  <si>
    <t>Und</t>
  </si>
  <si>
    <t>Quant.</t>
  </si>
  <si>
    <t>Valor Unit</t>
  </si>
  <si>
    <t>Valor Unit com BDI</t>
  </si>
  <si>
    <t>Total</t>
  </si>
  <si>
    <t>Peso (%)</t>
  </si>
  <si>
    <t xml:space="preserve"> 1 </t>
  </si>
  <si>
    <t xml:space="preserve">  </t>
  </si>
  <si>
    <t>ADMINISTRAÇÃO DE OBRA</t>
  </si>
  <si>
    <t xml:space="preserve"> 1.1 </t>
  </si>
  <si>
    <t xml:space="preserve"> COMP - 12 </t>
  </si>
  <si>
    <t>Próprio</t>
  </si>
  <si>
    <t>ADMINISTRAÇÃO LOCAL</t>
  </si>
  <si>
    <t>un</t>
  </si>
  <si>
    <t xml:space="preserve"> 2 </t>
  </si>
  <si>
    <t>MOBILIZAÇÃO</t>
  </si>
  <si>
    <t xml:space="preserve"> 2.1 </t>
  </si>
  <si>
    <t>SINAPI</t>
  </si>
  <si>
    <t>CAMINHONETE CABINE SIMPLES COM MOTOR 1.6 FLEX, CÂMBIO MANUAL, POTÊNCIA 101/104 CV, 2 PORTAS - MATERIAIS NA OPERAÇÃO. AF_11/2015</t>
  </si>
  <si>
    <t>H</t>
  </si>
  <si>
    <t xml:space="preserve"> 3 </t>
  </si>
  <si>
    <t>SERVIÇOS PRELIMINARES</t>
  </si>
  <si>
    <t xml:space="preserve"> 3.1 </t>
  </si>
  <si>
    <t xml:space="preserve"> MP 003 </t>
  </si>
  <si>
    <t>ART DE EXECUÇÃO - CREA AL</t>
  </si>
  <si>
    <t>und</t>
  </si>
  <si>
    <t xml:space="preserve"> 3.2 </t>
  </si>
  <si>
    <t>DEMOLIÇÃO DE ALVENARIA PARA QUALQUER TIPO DE BLOCO, DE FORMA MECANIZADA, SEM REAPROVEITAMENTO. AF_09/2023</t>
  </si>
  <si>
    <t>m³</t>
  </si>
  <si>
    <t xml:space="preserve"> 3.3 </t>
  </si>
  <si>
    <t>DEMOLIÇÃO DE PILARES E VIGAS EM CONCRETO ARMADO, DE FORMA MECANIZADA COM MARTELETE, SEM REAPROVEITAMENTO. AF_09/2023</t>
  </si>
  <si>
    <t xml:space="preserve"> 3.4 </t>
  </si>
  <si>
    <t>DEMOLIÇÃO DE PISO DE CONCRETO SIMPLES, DE FORMA MECANIZADA COM MARTELETE, SEM REAPROVEITAMENTO. AF_09/2023</t>
  </si>
  <si>
    <t xml:space="preserve"> 3.5 </t>
  </si>
  <si>
    <t>ORSE</t>
  </si>
  <si>
    <t>Limpeza mecanizada do terreno c/ retroescavadeira (vegetação rasteira) inclusive carga e transporte - dmt até 1km</t>
  </si>
  <si>
    <t>m²</t>
  </si>
  <si>
    <t xml:space="preserve"> 3.6 </t>
  </si>
  <si>
    <t>FORNECIMENTO E INSTALAÇÃO DE PLACA DE OBRA COM CHAPA GALVANIZADA E ESTRUTURA DE MADEIRA. AF_03/2022_PS</t>
  </si>
  <si>
    <t xml:space="preserve"> 3.7 </t>
  </si>
  <si>
    <t>TAPUME COM TELHA METÁLICA. AF_03/2024</t>
  </si>
  <si>
    <t xml:space="preserve"> 3.8 </t>
  </si>
  <si>
    <t>Instalação provisória de energia elétrica, aerea, trifasica, em poste galvanizado, exclusive fornecimento do medidor</t>
  </si>
  <si>
    <t xml:space="preserve"> 3.9 </t>
  </si>
  <si>
    <t>Ligação Predial de Água em Mureta de Concreto, Provisória ou Definitiva, com Fornecimento de Material, inclusive Mureta e Hidrômetro, Rede DN 50mm - Rev 03_10/2022</t>
  </si>
  <si>
    <t>UN</t>
  </si>
  <si>
    <t xml:space="preserve"> 3.10 </t>
  </si>
  <si>
    <t>Barracão para escritório de obra porte pequeno s=25,41m2 com materiais novos</t>
  </si>
  <si>
    <t xml:space="preserve"> 3.11 </t>
  </si>
  <si>
    <t>Barracão fechado porte pequeno para depósito de cimento e almoxarifado (s=38,72 m2) com materiais novos</t>
  </si>
  <si>
    <t xml:space="preserve"> 3.12 </t>
  </si>
  <si>
    <t>Barracão aberto para refeitório de obra (capacidade 24 refeições simultâneas)-s=61,60m2 com materiais novos</t>
  </si>
  <si>
    <t xml:space="preserve"> 3.13 </t>
  </si>
  <si>
    <t>Barracão para banheiro e vestiário de obra, s=35,10m², capacidade 20 operários com materiais novos</t>
  </si>
  <si>
    <t xml:space="preserve"> 3.14 </t>
  </si>
  <si>
    <t>Barracão aberto para apoio à produção (carpintaria, central de armação, oficina, etc.) c/ tesouras, telha 4mm, piso em concreto desempolado</t>
  </si>
  <si>
    <t xml:space="preserve"> 4 </t>
  </si>
  <si>
    <t>TERRAPLANAGEM</t>
  </si>
  <si>
    <t xml:space="preserve"> 4.1 </t>
  </si>
  <si>
    <t>Locação de serviços de terraplenagem de obras civis</t>
  </si>
  <si>
    <t xml:space="preserve"> 4.2 </t>
  </si>
  <si>
    <t>ESCAVAÇÃO HORIZONTAL, INCLUINDO CARGA E DESCARGA EM SOLO DE 1A CATEGORIA COM TRATOR DE ESTEIRAS (100HP/LÂMINA: 2,19M3). AF_07/2020</t>
  </si>
  <si>
    <t xml:space="preserve"> 4.3 </t>
  </si>
  <si>
    <t>DESMONTE DE MATERIAL DE 3ª CATEGORIA (BLOCOS DE ROCHAS OU MATACOS), COM MARTELETE PNEUMÁTICO MANUAL - EXCLUSIVE CARGA E TRANSPORTE. AF_03/2021</t>
  </si>
  <si>
    <t xml:space="preserve"> 4.4 </t>
  </si>
  <si>
    <t>Desmonte de rocha dura incluindo perfuração e argamassa expansiva</t>
  </si>
  <si>
    <t xml:space="preserve"> 4.5 </t>
  </si>
  <si>
    <t>RETIRADA DE MATERIAL DE 3ª CATEGORIA (APÓS ESCAVAÇÃO/DESMONTE) EM VALAS, COM RETROESCAVADEIRA - EXCLUSIVE CARGA E TRANSPORTE. AF_03/2021</t>
  </si>
  <si>
    <t xml:space="preserve"> 4.6 </t>
  </si>
  <si>
    <t>TRANSPORTE COM CAMINHÃO BASCULANTE DE 10 M³, EM VIA URBANA PAVIMENTADA, DMT ATÉ 30 KM (UNIDADE: M3XKM). AF_07/2020</t>
  </si>
  <si>
    <t>M3XKM</t>
  </si>
  <si>
    <t xml:space="preserve"> 4.7 </t>
  </si>
  <si>
    <t>AREIA PARA ATERRO - POSTO JAZIDA/FORNECEDOR (RETIRADO NA JAZIDA, SEM TRANSPORTE)</t>
  </si>
  <si>
    <t>M³</t>
  </si>
  <si>
    <t xml:space="preserve"> 4.8 </t>
  </si>
  <si>
    <t>Aterro manual de áreas, sem aquisição de material, com espalhamento e compactação</t>
  </si>
  <si>
    <t xml:space="preserve"> 5 </t>
  </si>
  <si>
    <t>*</t>
  </si>
  <si>
    <t>ESTRUTURA</t>
  </si>
  <si>
    <t xml:space="preserve"> 5.1 </t>
  </si>
  <si>
    <t>LOCAÇÃO DA OBRA, FUNDAÇÕES E VIGAS BALDRAMES</t>
  </si>
  <si>
    <t xml:space="preserve"> 5.1.1 </t>
  </si>
  <si>
    <t>LOCAÇÃO CONVENCIONAL DE OBRA, UTILIZANDO GABARITO DE TÁBUAS CORRIDAS PONTALETADAS A CADA 1,50M -  2 UTILIZAÇÕES. AF_03/2024</t>
  </si>
  <si>
    <t>M</t>
  </si>
  <si>
    <t xml:space="preserve"> 5.1.2 </t>
  </si>
  <si>
    <t>ESCAVAÇÃO MANUAL PARA BLOCO DE COROAMENTO OU SAPATA (INCLUINDO ESCAVAÇÃO PARA COLOCAÇÃO DE FÔRMAS). AF_01/2024</t>
  </si>
  <si>
    <t xml:space="preserve"> 5.1.3 </t>
  </si>
  <si>
    <t>LASTRO DE CONCRETO MAGRO, APLICADO EM BLOCOS DE COROAMENTO OU SAPATAS, ESPESSURA DE 5 CM. AF_01/2024</t>
  </si>
  <si>
    <t xml:space="preserve"> 5.1.4 </t>
  </si>
  <si>
    <t>FORMA, AÇO E CONCRETO</t>
  </si>
  <si>
    <t xml:space="preserve"> 5.1.4.1 </t>
  </si>
  <si>
    <t>FABRICAÇÃO, MONTAGEM E DESMONTAGEM DE FÔRMA PARA SAPATA, EM CHAPA DE MADEIRA COMPENSADA RESINADA, E=17 MM, 4 UTILIZAÇÕES. AF_01/2024</t>
  </si>
  <si>
    <t xml:space="preserve"> 5.1.4.2 </t>
  </si>
  <si>
    <t>ARMAÇÃO DE BLOCO UTILIZANDO AÇO CA-50 DE 8 MM - MONTAGEM. AF_01/2024</t>
  </si>
  <si>
    <t>KG</t>
  </si>
  <si>
    <t xml:space="preserve"> 5.1.4.3 </t>
  </si>
  <si>
    <t>ARMAÇÃO DE BLOCO UTILIZANDO AÇO CA-50 DE 10 MM - MONTAGEM. AF_01/2024</t>
  </si>
  <si>
    <t xml:space="preserve"> 5.1.4.4 </t>
  </si>
  <si>
    <t>ARMAÇÃO DE BLOCO, SAPATA ISOLADA, VIGA BALDRAME E SAPATA CORRIDA UTILIZANDO AÇO CA-50 DE 12,5 MM - MONTAGEM. AF_01/2024</t>
  </si>
  <si>
    <t xml:space="preserve"> 5.1.4.5 </t>
  </si>
  <si>
    <t>CONCRETAGEM DE SAPATA, FCK 30 MPA, COM USO DE BOMBA - LANÇAMENTO, ADENSAMENTO E ACABAMENTO. AF_01/2024</t>
  </si>
  <si>
    <t xml:space="preserve"> 5.2 </t>
  </si>
  <si>
    <t>PILARES</t>
  </si>
  <si>
    <t xml:space="preserve"> 5.2.1 </t>
  </si>
  <si>
    <t>MONTAGEM E DESMONTAGEM DE FÔRMA DE PILARES CIRCULARES, PÉ-DIREITO SIMPLES, EM MADEIRA, 2 UTILIZAÇÕES. AF_05/2024</t>
  </si>
  <si>
    <t xml:space="preserve"> 5.2.2 </t>
  </si>
  <si>
    <t>MONTAGEM E DESMONTAGEM DE FÔRMA DE PILARES RETANGULARES E ESTRUTURAS SIMILARES, PÉ-DIREITO SIMPLES, EM CHAPA DE MADEIRA COMPENSADA PLASTIFICADA, 18 UTILIZAÇÕES. AF_09/2020</t>
  </si>
  <si>
    <t xml:space="preserve"> 5.2.3 </t>
  </si>
  <si>
    <t>ARMAÇÃO DE PILAR OU VIGA DE ESTRUTURA CONVENCIONAL DE CONCRETO ARMADO UTILIZANDO AÇO CA-60 DE 5,0 MM - MONTAGEM. AF_06/2022</t>
  </si>
  <si>
    <t xml:space="preserve"> 5.2.4 </t>
  </si>
  <si>
    <t>ARMAÇÃO DE PILAR OU VIGA DE ESTRUTURA CONVENCIONAL DE CONCRETO ARMADO UTILIZANDO AÇO CA-50 DE 6,3 MM - MONTAGEM. AF_06/2022</t>
  </si>
  <si>
    <t xml:space="preserve"> 5.2.5 </t>
  </si>
  <si>
    <t>ARMAÇÃO DE PILAR OU VIGA DE ESTRUTURA CONVENCIONAL DE CONCRETO ARMADO UTILIZANDO AÇO CA-50 DE 10,0 MM - MONTAGEM. AF_06/2022</t>
  </si>
  <si>
    <t xml:space="preserve"> 5.2.6 </t>
  </si>
  <si>
    <t>ARMAÇÃO DE PILAR OU VIGA DE ESTRUTURA CONVENCIONAL DE CONCRETO ARMADO UTILIZANDO AÇO CA-50 DE 12,5 MM - MONTAGEM. AF_06/2022</t>
  </si>
  <si>
    <t xml:space="preserve"> 5.2.7 </t>
  </si>
  <si>
    <t>ARMAÇÃO DE PILAR OU VIGA DE ESTRUTURA CONVENCIONAL DE CONCRETO ARMADO UTILIZANDO AÇO CA-50 DE 16,0 MM - MONTAGEM. AF_06/2022</t>
  </si>
  <si>
    <t xml:space="preserve"> 5.2.8 </t>
  </si>
  <si>
    <t>CONCRETO FCK = 30MPA, TRAÇO 1:2,1:2,5 (EM MASSA SECA DE CIMENTO/ AREIA MÉDIA/ BRITA 1) - PREPARO MECÂNICO COM BETONEIRA 600 L. AF_05/2021</t>
  </si>
  <si>
    <t xml:space="preserve"> 5.2.9 </t>
  </si>
  <si>
    <t>LANÇAMENTO COM USO DE BOMBA, ADENSAMENTO E ACABAMENTO DE CONCRETO EM ESTRUTURAS. AF_02/2022</t>
  </si>
  <si>
    <t xml:space="preserve"> 5.3 </t>
  </si>
  <si>
    <t>VIGAS</t>
  </si>
  <si>
    <t xml:space="preserve"> 5.3.1 </t>
  </si>
  <si>
    <t>BALDRAMES</t>
  </si>
  <si>
    <t xml:space="preserve"> 5.3.1.1 </t>
  </si>
  <si>
    <t>FABRICAÇÃO, MONTAGEM E DESMONTAGEM DE FÔRMA PARA VIGA BALDRAME, EM CHAPA DE MADEIRA COMPENSADA RESINADA, E=17 MM, 4 UTILIZAÇÕES. AF_01/2024</t>
  </si>
  <si>
    <t xml:space="preserve"> 5.3.1.2 </t>
  </si>
  <si>
    <t xml:space="preserve"> 5.3.1.3 </t>
  </si>
  <si>
    <t xml:space="preserve"> 5.3.1.4 </t>
  </si>
  <si>
    <t>ARMAÇÃO DE PILAR OU VIGA DE ESTRUTURA CONVENCIONAL DE CONCRETO ARMADO UTILIZANDO AÇO CA-50 DE 8,0 MM - MONTAGEM. AF_06/2022</t>
  </si>
  <si>
    <t xml:space="preserve"> 5.3.1.5 </t>
  </si>
  <si>
    <t xml:space="preserve"> 5.3.1.6 </t>
  </si>
  <si>
    <t xml:space="preserve"> 5.3.1.7 </t>
  </si>
  <si>
    <t>CONCRETO FCK = 30MPA, TRAÇO 1:2,1:2,5 (EM MASSA SECA DE CIMENTO/ AREIA MÉDIA/ BRITA 1) - PREPARO MECÂNICO COM BETONEIRA 400 L. AF_05/2021</t>
  </si>
  <si>
    <t xml:space="preserve"> 5.3.1.8 </t>
  </si>
  <si>
    <t xml:space="preserve"> 5.3.2 </t>
  </si>
  <si>
    <t>NÍVEL 1 E NÍVEL 2</t>
  </si>
  <si>
    <t xml:space="preserve"> 5.3.2.1 </t>
  </si>
  <si>
    <t>MONTAGEM E DESMONTAGEM DE FÔRMA DE VIGA, ESCORAMENTO METÁLICO, PÉ-DIREITO SIMPLES, EM CHAPA DE MADEIRA PLASTIFICADA, 10 UTILIZAÇÕES. AF_09/2020</t>
  </si>
  <si>
    <t xml:space="preserve"> 5.3.2.2 </t>
  </si>
  <si>
    <t xml:space="preserve"> 5.3.2.3 </t>
  </si>
  <si>
    <t xml:space="preserve"> 5.3.2.4 </t>
  </si>
  <si>
    <t xml:space="preserve"> 5.3.2.5 </t>
  </si>
  <si>
    <t xml:space="preserve"> 5.3.2.6 </t>
  </si>
  <si>
    <t xml:space="preserve"> 5.3.2.7 </t>
  </si>
  <si>
    <t xml:space="preserve"> 5.3.2.8 </t>
  </si>
  <si>
    <t>ARMAÇÃO DE PILAR OU VIGA DE ESTRUTURA CONVENCIONAL DE CONCRETO ARMADO UTILIZANDO AÇO CA-50 DE 20,0 MM - MONTAGEM. AF_06/2022</t>
  </si>
  <si>
    <t xml:space="preserve"> 5.3.2.9 </t>
  </si>
  <si>
    <t>ARMAÇÃO DE PILAR OU VIGA DE ESTRUTURA CONVENCIONAL DE CONCRETO ARMADO UTILIZANDO AÇO CA-50 DE 25,0 MM - MONTAGEM. AF_06/2022</t>
  </si>
  <si>
    <t xml:space="preserve"> 5.3.2.10 </t>
  </si>
  <si>
    <t xml:space="preserve"> 5.3.2.11 </t>
  </si>
  <si>
    <t xml:space="preserve"> 5.4 </t>
  </si>
  <si>
    <t>LAJES</t>
  </si>
  <si>
    <t xml:space="preserve"> 5.4.1 </t>
  </si>
  <si>
    <t>MONTAGEM E DESMONTAGEM DE FÔRMA DE LAJE MACIÇA, PÉ-DIREITO SIMPLES, EM CHAPA DE MADEIRA COMPENSADA PLASTIFICADA, 10 UTILIZAÇÕES. AF_09/2020</t>
  </si>
  <si>
    <t xml:space="preserve"> 5.4.2 </t>
  </si>
  <si>
    <t>MONTAGEM E DESMONTAGEM DE FÔRMA DE LAJE NERVURADA COM CUBETA E ASSOALHO, PÉ-DIREITO DUPLO, EM CHAPA DE MADEIRA COMPENSADA RESINADA, 8 UTILIZAÇÕES. AF_09/2020</t>
  </si>
  <si>
    <t xml:space="preserve"> 5.4.3 </t>
  </si>
  <si>
    <t>ESCORAMENTO DE FÔRMAS DE LAJE EM MADEIRA NÃO APARELHADA, PÉ-DIREITO SIMPLES, INCLUSO TRAVAMENTO, 4 UTILIZAÇÕES. AF_09/2020</t>
  </si>
  <si>
    <t xml:space="preserve"> 5.4.4 </t>
  </si>
  <si>
    <t>ARMAÇÃO DE LAJE DE ESTRUTURA CONVENCIONAL DE CONCRETO ARMADO UTILIZANDO AÇO CA-60 DE 5,0 MM - MONTAGEM. AF_06/2022</t>
  </si>
  <si>
    <t xml:space="preserve"> 5.4.5 </t>
  </si>
  <si>
    <t>ARMAÇÃO DE LAJE DE ESTRUTURA CONVENCIONAL DE CONCRETO ARMADO UTILIZANDO AÇO CA-50 DE 6,3 MM - MONTAGEM. AF_06/2022</t>
  </si>
  <si>
    <t xml:space="preserve"> 5.4.6 </t>
  </si>
  <si>
    <t>ARMAÇÃO DE LAJE DE ESTRUTURA CONVENCIONAL DE CONCRETO ARMADO UTILIZANDO AÇO CA-50 DE 8,0 MM - MONTAGEM. AF_06/2022</t>
  </si>
  <si>
    <t xml:space="preserve"> 5.4.7 </t>
  </si>
  <si>
    <t>ARMAÇÃO DE LAJE DE ESTRUTURA CONVENCIONAL DE CONCRETO ARMADO UTILIZANDO AÇO CA-50 DE 10,0 MM - MONTAGEM. AF_06/2022</t>
  </si>
  <si>
    <t xml:space="preserve"> 5.4.8 </t>
  </si>
  <si>
    <t>ARMAÇÃO DE LAJE DE ESTRUTURA CONVENCIONAL DE CONCRETO ARMADO UTILIZANDO AÇO CA-50 DE 12,5 MM - MONTAGEM. AF_06/2022</t>
  </si>
  <si>
    <t xml:space="preserve"> 5.4.9 </t>
  </si>
  <si>
    <t>ARMAÇÃO DE LAJE DE ESTRUTURA CONVENCIONAL DE CONCRETO ARMADO UTILIZANDO AÇO CA-50 DE 16,0 MM - MONTAGEM. AF_06/2022</t>
  </si>
  <si>
    <t xml:space="preserve"> 5.4.10 </t>
  </si>
  <si>
    <t>ARMAÇÃO DE LAJE DE ESTRUTURA CONVENCIONAL DE CONCRETO ARMADO UTILIZANDO AÇO CA-50 DE 20,0 MM - MONTAGEM. AF_06/2022</t>
  </si>
  <si>
    <t xml:space="preserve"> 5.4.11 </t>
  </si>
  <si>
    <t xml:space="preserve"> 5.4.12 </t>
  </si>
  <si>
    <t xml:space="preserve"> 5.5 </t>
  </si>
  <si>
    <t>ESCADAS</t>
  </si>
  <si>
    <t xml:space="preserve"> 5.5.1 </t>
  </si>
  <si>
    <t>MONTAGEM E DESMONTAGEM DE FÔRMA PARA ESCADAS, COM 2 LANCES EM "L" E LAJE CASCATA, EM CHAPA DE MADEIRA COMPENSADA RESINADA, 4 UTILIZAÇÕES. AF_11/2020</t>
  </si>
  <si>
    <t xml:space="preserve"> 5.5.2 </t>
  </si>
  <si>
    <t>MONTAGEM E DESMONTAGEM DE FÔRMA PARA ESCADAS, COM 2 LANCES EM "U" E LAJE CASCATA, EM CHAPA DE MADEIRA COMPENSADA RESINADA, 4 UTILIZAÇÕES. AF_11/2020</t>
  </si>
  <si>
    <t xml:space="preserve"> 5.5.3 </t>
  </si>
  <si>
    <t>ARMAÇÃO DE ESCADA, DE UMA ESTRUTURA CONVENCIONAL DE CONCRETO ARMADO UTILIZANDO AÇO CA-60 DE 5,0 MM - MONTAGEM. AF_11/2020</t>
  </si>
  <si>
    <t xml:space="preserve"> 5.5.4 </t>
  </si>
  <si>
    <t>ARMAÇÃO DE ESCADA, DE UMA ESTRUTURA CONVENCIONAL DE CONCRETO ARMADO UTILIZANDO AÇO CA-50 DE 6,3 MM - MONTAGEM. AF_11/2020</t>
  </si>
  <si>
    <t xml:space="preserve"> 5.5.5 </t>
  </si>
  <si>
    <t>ARMAÇÃO DE ESCADA, DE UMA ESTRUTURA CONVENCIONAL DE CONCRETO ARMADO UTILIZANDO AÇO CA-50 DE 8,0 MM - MONTAGEM. AF_11/2020</t>
  </si>
  <si>
    <t xml:space="preserve"> 5.5.6 </t>
  </si>
  <si>
    <t>ARMAÇÃO DE ESCADA, DE UMA ESTRUTURA CONVENCIONAL DE CONCRETO ARMADO UTILIZANDO AÇO CA-50 DE 10,0 MM - MONTAGEM. AF_11/2020</t>
  </si>
  <si>
    <t xml:space="preserve"> 5.5.7 </t>
  </si>
  <si>
    <t>ARMAÇÃO DE ESCADA, DE UMA ESTRUTURA CONVENCIONAL DE CONCRETO ARMADO UTILIZANDO AÇO CA-50 DE 12,5 MM - MONTAGEM. AF_11/2020</t>
  </si>
  <si>
    <t xml:space="preserve"> 5.5.8 </t>
  </si>
  <si>
    <t>ARMAÇÃO DE ESCADA, DE UMA ESTRUTURA CONVENCIONAL DE CONCRETO ARMADO UTILIZANDO AÇO CA-50 DE 16,0 MM - MONTAGEM. AF_11/2020</t>
  </si>
  <si>
    <t xml:space="preserve"> 5.5.9 </t>
  </si>
  <si>
    <t xml:space="preserve"> 5.5.10 </t>
  </si>
  <si>
    <t xml:space="preserve"> 5.6 </t>
  </si>
  <si>
    <t>ESTRUTURA METÁLICA</t>
  </si>
  <si>
    <t xml:space="preserve"> 5.6.1 </t>
  </si>
  <si>
    <t>VIGA METÁLICA EM PERFIL LAMINADO OU SOLDADO EM AÇO ESTRUTURAL, COM CONEXÕES SOLDADAS, INCLUSOS MÃO DE OBRA, TRANSPORTE E IÇAMENTO UTILIZANDO GUINDASTE - FORNECIMENTO E INSTALAÇÃO. AF_01/2020_PA</t>
  </si>
  <si>
    <t xml:space="preserve"> 5.6.2 </t>
  </si>
  <si>
    <t>CHAPA DE ACO GROSSA, ASTM A36, E = 3/8" (9,53 MM) 74,69 KG/M2</t>
  </si>
  <si>
    <t xml:space="preserve"> 5.6.3 </t>
  </si>
  <si>
    <t>CHAPA DE ACO GROSSA, ASTM A36, E = 3/4" (19,05 MM) 149,39 KG/M2</t>
  </si>
  <si>
    <t xml:space="preserve"> 5.6.4 </t>
  </si>
  <si>
    <t>CORTE E DOBRA DE AÇO CA-60, DIÂMETRO DE 5,0 MM. AF_06/2022</t>
  </si>
  <si>
    <t xml:space="preserve"> 5.6.5 </t>
  </si>
  <si>
    <t xml:space="preserve"> 00013279/SINAPI </t>
  </si>
  <si>
    <t>Chumbador de aco tipo parabolt, * 5/8" x 200* mm, com porcae arruela</t>
  </si>
  <si>
    <t>kg</t>
  </si>
  <si>
    <t xml:space="preserve"> 5.6.6 </t>
  </si>
  <si>
    <t>Pintura de proteção e/ou acabamento sobre superfícies metálicas com aplicaçãode 02 demãos de primer epoxi rico em zinco, e = 35 micra - R1</t>
  </si>
  <si>
    <t xml:space="preserve"> 5.6.7 </t>
  </si>
  <si>
    <t>Pintura de acabamento em superfícies metálicas com aplicação de 02 demãos de tinta esmalte epoxi branco, e = 35 micra p/ demão</t>
  </si>
  <si>
    <t xml:space="preserve"> 5.7 </t>
  </si>
  <si>
    <t>MURO DE FLEXÃO</t>
  </si>
  <si>
    <t xml:space="preserve"> 5.7.1 </t>
  </si>
  <si>
    <t xml:space="preserve"> 5.7.2 </t>
  </si>
  <si>
    <t xml:space="preserve"> 5.7.3 </t>
  </si>
  <si>
    <t>Forma plana para estruturas, em compensado resinado de 14mm, 07 usos, inclusive escoramento - Revisada 07.2015</t>
  </si>
  <si>
    <t xml:space="preserve"> 5.7.4 </t>
  </si>
  <si>
    <t>ARMAÇÃO DE CORTINA DE CONTENÇÃO EM CONCRETO ARMADO, COM AÇO CA-50 DE 6,3 MM - MONTAGEM. AF_07/2019</t>
  </si>
  <si>
    <t xml:space="preserve"> 5.7.5 </t>
  </si>
  <si>
    <t>ARMAÇÃO DE CORTINA DE CONTENÇÃO EM CONCRETO ARMADO, COM AÇO CA-50 DE 8 MM - MONTAGEM. AF_07/2019</t>
  </si>
  <si>
    <t xml:space="preserve"> 5.7.6 </t>
  </si>
  <si>
    <t>ARMAÇÃO DE CORTINA DE CONTENÇÃO EM CONCRETO ARMADO, COM AÇO CA-50 DE 10 MM - MONTAGEM. AF_07/2019</t>
  </si>
  <si>
    <t xml:space="preserve"> 5.7.7 </t>
  </si>
  <si>
    <t>ARMAÇÃO DE CORTINA DE CONTENÇÃO EM CONCRETO ARMADO, COM AÇO CA-50 DE 12,5 MM - MONTAGEM. AF_07/2019</t>
  </si>
  <si>
    <t xml:space="preserve"> 5.7.8 </t>
  </si>
  <si>
    <t xml:space="preserve"> 5.7.9 </t>
  </si>
  <si>
    <t xml:space="preserve"> 5.7.10 </t>
  </si>
  <si>
    <t>DRENO BARBACÃ, DN 100 MM, COM MATERIAL DRENANTE. AF_07/2021</t>
  </si>
  <si>
    <t xml:space="preserve"> 5.8 </t>
  </si>
  <si>
    <t>ELEMENTOS ESTRUTURAL DIVERSOS</t>
  </si>
  <si>
    <t xml:space="preserve"> 5.8.1 </t>
  </si>
  <si>
    <t>Platibanda</t>
  </si>
  <si>
    <t xml:space="preserve"> 5.8.1.1 </t>
  </si>
  <si>
    <t>CINTA DE AMARRAÇÃO DE ALVENARIA MOLDADA IN LOCO COM UTILIZAÇÃO DE BLOCOS CANALETA, ESPESSURA DE *20* CM. AF_03/2024</t>
  </si>
  <si>
    <t xml:space="preserve"> 5.8.1.2 </t>
  </si>
  <si>
    <t xml:space="preserve"> MP-0076 </t>
  </si>
  <si>
    <t>PILARETE PARA PLATIBANDA H = 1,50 SEÇÃO 20 X 14 CONFORME PROJETO</t>
  </si>
  <si>
    <t xml:space="preserve"> 5.8.2 </t>
  </si>
  <si>
    <t>Embasamento</t>
  </si>
  <si>
    <t xml:space="preserve"> 5.8.2.1 </t>
  </si>
  <si>
    <t>ALVENARIA DE EMBASAMENTO COM BLOCO ESTRUTURAL DE CONCRETO, DE 14X19X29CM E ARGAMASSA DE ASSENTAMENTO COM PREPARO EM BETONEIRA. AF_05/2020</t>
  </si>
  <si>
    <t xml:space="preserve"> 6 </t>
  </si>
  <si>
    <t>VEDAÇÃO E ELEVAÇÕES INTERNAS E EXTERNAS</t>
  </si>
  <si>
    <t xml:space="preserve"> 6.1 </t>
  </si>
  <si>
    <t>FECHAMENTOS</t>
  </si>
  <si>
    <t xml:space="preserve"> 6.1.1 </t>
  </si>
  <si>
    <t>ALVENARIA DE VEDAÇÃO DE BLOCOS CERÂMICOS FURADOS NA HORIZONTAL DE 9X19X19 CM (ESPESSURA 9 CM) E ARGAMASSA DE ASSENTAMENTO COM PREPARO EM BETONEIRA. AF_12/2021</t>
  </si>
  <si>
    <t xml:space="preserve"> 6.1.2 </t>
  </si>
  <si>
    <t>FIXAÇÃO (ENCUNHAMENTO) DE ALVENARIA DE VEDAÇÃO COM ARGAMASSA COM ADITIVO EXPANSOR. AF_03/2024</t>
  </si>
  <si>
    <t xml:space="preserve"> 6.1.3 </t>
  </si>
  <si>
    <t>VERGA MOLDADA IN LOCO EM CONCRETO, ESPESSURA DE *15* CM. AF_03/2024</t>
  </si>
  <si>
    <t xml:space="preserve"> 6.1.4 </t>
  </si>
  <si>
    <t>CONTRAVERGA MOLDADA IN LOCO EM CONCRETO, ESPESSURA DE *15* CM. AF_03/2024</t>
  </si>
  <si>
    <t xml:space="preserve"> 6.1.5 </t>
  </si>
  <si>
    <t>PAREDE COM SISTEMA EM CHAPAS DE GESSO PARA DRYWALL, USO INTERNO, COM DUAS FACES SIMPLES E ESTRUTURA METÁLICA COM GUIAS SIMPLES PARA PAREDES COM ÁREA LÍQUIDA MAIOR OU IGUAL A 6 M2, COM VÃOS. AF_07/2023_PS</t>
  </si>
  <si>
    <t xml:space="preserve"> 6.1.6 </t>
  </si>
  <si>
    <t>Manta em lã de rocha de 25mm - fornecimento e aplicação</t>
  </si>
  <si>
    <t xml:space="preserve"> 6.2 </t>
  </si>
  <si>
    <t>GRADIL</t>
  </si>
  <si>
    <t xml:space="preserve"> 6.2.1 </t>
  </si>
  <si>
    <t>Mureta em alvenaria revestida c/ pedra miracema - (padrão CEHOP), inclusive fundação</t>
  </si>
  <si>
    <t xml:space="preserve"> 6.2.2 </t>
  </si>
  <si>
    <t>Gradil Nylofor3D, malha 20x5cm, Ø 5mm 250x203 cm, Belgo ou similar, inclusivepostes (secção 60x40mm e h=2,60m) e acessórios</t>
  </si>
  <si>
    <t xml:space="preserve"> 6.2.3 </t>
  </si>
  <si>
    <t>Chapim de concreto pré-moldado</t>
  </si>
  <si>
    <t>m</t>
  </si>
  <si>
    <t xml:space="preserve"> 6.2.4 </t>
  </si>
  <si>
    <t>ESCAVAÇÃO MANUAL DE VALA. AF_09/2024</t>
  </si>
  <si>
    <t xml:space="preserve"> 6.2.5 </t>
  </si>
  <si>
    <t>LASTRO DE CONCRETO MAGRO, APLICADO EM PISOS, LAJES SOBRE SOLO OU RADIERS, ESPESSURA DE 5 CM. AF_01/2024</t>
  </si>
  <si>
    <t xml:space="preserve"> 6.2.6 </t>
  </si>
  <si>
    <t xml:space="preserve"> 6.2.7 </t>
  </si>
  <si>
    <t>Portão em ferro, em gradil metálico, padrão belgo ou equivalente, de correr</t>
  </si>
  <si>
    <t xml:space="preserve"> 6.3 </t>
  </si>
  <si>
    <t>MURO PERIMETRAL</t>
  </si>
  <si>
    <t xml:space="preserve"> 6.3.1 </t>
  </si>
  <si>
    <t xml:space="preserve"> 6.3.2 </t>
  </si>
  <si>
    <t>Muro em alvenaria bloco cerâmico, e= 0,09m, c/ alv de pedra 0,35 x 0,60m, colunas (9x20cm) e cintamento (9x15cm) superior e inferior concreto armado fck =15,0 Mpa cada 3,00m, chapisco e reboco</t>
  </si>
  <si>
    <t xml:space="preserve"> 6.3.3 </t>
  </si>
  <si>
    <t xml:space="preserve"> 6.3.4 </t>
  </si>
  <si>
    <t>Recuperação de armadura p/ pilares 12x20cm, 4Ø10mm, incluso remoção de estribo, lixamento, pintura de proteção e colocação de novos estribos c/espaçam.=12cm (para casos de ferragens totalmente expostas)</t>
  </si>
  <si>
    <t xml:space="preserve"> 6.3.5 </t>
  </si>
  <si>
    <t>Graute cimentício de alta resistência inicial/final industrializado</t>
  </si>
  <si>
    <t xml:space="preserve"> 6.3.6 </t>
  </si>
  <si>
    <t>CHAPISCO APLICADO EM ALVENARIAS E ESTRUTURAS DE CONCRETO INTERNAS, COM COLHER DE PEDREIRO.  ARGAMASSA TRAÇO 1:3 COM PREPARO EM BETONEIRA 400L. AF_10/2022</t>
  </si>
  <si>
    <t xml:space="preserve"> 6.3.7 </t>
  </si>
  <si>
    <t>EMBOÇO OU MASSA ÚNICA EM ARGAMASSA TRAÇO 1:2:8, PREPARO MECÂNICO COM BETONEIRA 400 L, APLICADA MANUALMENTE EM PANOS CEGOS DE FACHADA (SEM PRESENÇA DE VÃOS), ESPESSURA DE 25 MM. AF_08/2022</t>
  </si>
  <si>
    <t xml:space="preserve"> 7 </t>
  </si>
  <si>
    <t>COBERTURA</t>
  </si>
  <si>
    <t xml:space="preserve"> 7.1 </t>
  </si>
  <si>
    <t>TRAMA DE MADEIRA COMPOSTA POR TERÇAS PARA TELHADOS DE ATÉ 2 ÁGUAS PARA TELHA ONDULADA DE FIBROCIMENTO, METÁLICA, PLÁSTICA OU TERMOACÚSTICA, INCLUSO TRANSPORTE VERTICAL. AF_07/2019</t>
  </si>
  <si>
    <t xml:space="preserve"> 7.2 </t>
  </si>
  <si>
    <t>FABRICAÇÃO E INSTALAÇÃO DE PONTALETES DE MADEIRA NÃO APARELHADA PARA TELHADOS COM ATÉ 2 ÁGUAS E COM TELHA ONDULADA DE FIBROCIMENTO, ALUMÍNIO OU PLÁSTICA EM EDIFÍCIO INSTITUCIONAL TÉRREO, INCLUSO TRANSPORTE VERTICAL. AF_07/2019</t>
  </si>
  <si>
    <t xml:space="preserve"> 7.3 </t>
  </si>
  <si>
    <t>TELHAMENTO COM TELHA ONDULADA DE FIBROCIMENTO E = 6 MM, COM RECOBRIMENTO LATERAL DE 1 1/4 DE ONDA PARA TELHADO COM INCLINAÇÃO MÁXIMA DE 10°, COM ATÉ 2 ÁGUAS, INCLUSO IÇAMENTO. AF_07/2019</t>
  </si>
  <si>
    <t xml:space="preserve"> 7.4 </t>
  </si>
  <si>
    <t>Rufo de concreto armado fck=20mpa l=30cm e h=5cm</t>
  </si>
  <si>
    <t xml:space="preserve"> 7.5 </t>
  </si>
  <si>
    <t xml:space="preserve"> 8 </t>
  </si>
  <si>
    <t>IMPERMEABILIZAÇÃO</t>
  </si>
  <si>
    <t xml:space="preserve"> 8.1 </t>
  </si>
  <si>
    <t>Lajes impermeabilizadas , Calha e Platibanda</t>
  </si>
  <si>
    <t xml:space="preserve"> 8.1.1 </t>
  </si>
  <si>
    <t>CONTRAPISO EM ARGAMASSA TRAÇO 1:4 (CIMENTO  AREIA E ADITIVO ADESIVO), PREPARO MECÂNICO COM BETONEIRA 400 L, APLICADO EM ÁREAS MOLHADAS SOBRE LAJE, ADERIDO, ACABAMENTO NÃO REFORÇADO, ESPESSURA 3CM. AF_07/2021</t>
  </si>
  <si>
    <t xml:space="preserve"> 8.1.2 </t>
  </si>
  <si>
    <t>IMPERMEABILIZAÇÃO DE SUPERFÍCIE COM MANTA ASFÁLTICA, DUAS CAMADAS, INCLUSIVE APLICAÇÃO DE PRIMER ASFÁLTICO, E=3MM E E=4MM. AF_09/2023</t>
  </si>
  <si>
    <t xml:space="preserve"> 8.1.3 </t>
  </si>
  <si>
    <t>PROTEÇÃO MECÂNICA DE SUPERFICIE HORIZONTAL COM ARGAMASSA DE CIMENTO E AREIA, TRAÇO 1:3, E=5CM. AF_09/2023</t>
  </si>
  <si>
    <t xml:space="preserve"> 8.1.4 </t>
  </si>
  <si>
    <t>IMPERMEABILIZAÇÃO DE SUPERFÍCIE COM ARGAMASSA POLIMÉRICA / MEMBRANA ACRÍLICA, 3 DEMÃOS. AF_09/2023</t>
  </si>
  <si>
    <t xml:space="preserve"> 8.2 </t>
  </si>
  <si>
    <t>Alvenarias de Bloco Cerâmico</t>
  </si>
  <si>
    <t xml:space="preserve"> 8.2.1 </t>
  </si>
  <si>
    <t xml:space="preserve"> 9 </t>
  </si>
  <si>
    <t>PAVIMENTAÇÃO</t>
  </si>
  <si>
    <t xml:space="preserve"> 9.1 </t>
  </si>
  <si>
    <t>INTERNA</t>
  </si>
  <si>
    <t xml:space="preserve"> 9.1.1 </t>
  </si>
  <si>
    <t>APLICAÇÃO DE LONA PLÁSTICA PARA EXECUÇÃO DE PAVIMENTOS DE CONCRETO. AF_04/2022</t>
  </si>
  <si>
    <t xml:space="preserve"> 9.1.2 </t>
  </si>
  <si>
    <t>LASTRO DE CONCRETO MAGRO, APLICADO EM PISOS, LAJES SOBRE SOLO OU RADIERS. AF_01/2024</t>
  </si>
  <si>
    <t xml:space="preserve"> 9.1.3 </t>
  </si>
  <si>
    <t>CONTRAPISO EM ARGAMASSA TRAÇO 1:4 (CIMENTO E AREIA), PREPARO MECÂNICO COM BETONEIRA 400 L, APLICADO EM ÁREAS SECAS SOBRE LAJE, NÃO ADERIDO, ACABAMENTO NÃO REFORÇADO, ESPESSURA 4CM. AF_07/2021</t>
  </si>
  <si>
    <t xml:space="preserve"> 9.2 </t>
  </si>
  <si>
    <t>EXTERNA</t>
  </si>
  <si>
    <t xml:space="preserve"> 9.2.1 </t>
  </si>
  <si>
    <t>Demolição de meio-fio granítico ou pre-moldado</t>
  </si>
  <si>
    <t xml:space="preserve"> 9.2.2 </t>
  </si>
  <si>
    <t>ASSENTAMENTO DE GUIA (MEIO-FIO) EM TRECHO RETO, CONFECCIONADA EM CONCRETO PRÉ-FABRICADO, DIMENSÕES 80X08X08X25 CM (COMPRIMENTO X BASE INFERIOR X BASE SUPERIOR X ALTURA). AF_01/2024</t>
  </si>
  <si>
    <t xml:space="preserve"> 9.2.3 </t>
  </si>
  <si>
    <t>DEMOLIÇÃO DE PASSEIO ( CALÇADA ), EM CONCRETO ARMADO, DE FORMA MECANIZADA COM MARTELETE, SEM REAPROVEITAMENTO. AF_09/2023</t>
  </si>
  <si>
    <t xml:space="preserve"> 9.2.4 </t>
  </si>
  <si>
    <t>EXECUÇÃO DE PASSEIO (CALÇADA) OU PISO DE CONCRETO COM CONCRETO MOLDADO IN LOCO, FEITO EM OBRA, ACABAMENTO CONVENCIONAL, ESPESSURA 6 CM, ARMADO. AF_08/2022</t>
  </si>
  <si>
    <t xml:space="preserve"> 9.2.5 </t>
  </si>
  <si>
    <t>EXECUÇÃO DE PASSEIO EM PISO INTERTRAVADO, COM BLOCO RETANGULAR COLORIDO DE 20 X 10 CM, ESPESSURA 6 CM. AF_10/2022</t>
  </si>
  <si>
    <t xml:space="preserve"> 9.2.6 </t>
  </si>
  <si>
    <t>EXECUÇÃO DE PAVIMENTO EM PISO INTERTRAVADO, COM BLOCO RETANGULAR COLORIDO DE 20 X 10 CM, ESPESSURA 8 CM. AF_10/2022</t>
  </si>
  <si>
    <t xml:space="preserve"> 9.2.7 </t>
  </si>
  <si>
    <t>ASSENTAMENTO DE GUIA (MEIO-FIO) EM TRECHO CURVO, CONFECCIONADA EM CONCRETO PRÉ-FABRICADO, DIMENSÕES 80X08X08X25 CM (COMPRIMENTO X BASE INFERIOR X BASE SUPERIOR X ALTURA). AF_01/2024</t>
  </si>
  <si>
    <t xml:space="preserve"> 9.2.8 </t>
  </si>
  <si>
    <t>EXECUÇÃO DE RADIER (RAMPA DE ACESSO VEÍCULOS ) , ESPESSURA DE 15 CM, FCK = 30 MPA, COM USO DE FORMAS EM MADEIRA SERRADA. AF_09/2021</t>
  </si>
  <si>
    <t xml:space="preserve"> 10 </t>
  </si>
  <si>
    <t>REVESTIMENTOS INTERNOS E EXTERNOS</t>
  </si>
  <si>
    <t xml:space="preserve"> 10.1 </t>
  </si>
  <si>
    <t>ELEVAÇÕES</t>
  </si>
  <si>
    <t xml:space="preserve"> 10.1.1 </t>
  </si>
  <si>
    <t>CHAPISCO APLICADO EM ALVENARIA (COM PRESENÇA DE VÃOS) E ESTRUTURAS DE CONCRETO DE FACHADA, COM COLHER DE PEDREIRO.  ARGAMASSA TRAÇO 1:3 COM PREPARO MANUAL. AF_10/2022</t>
  </si>
  <si>
    <t xml:space="preserve"> 10.1.2 </t>
  </si>
  <si>
    <t>EMBOÇO OU MASSA ÚNICA EM ARGAMASSA TRAÇO 1:2:8, PREPARO MECÂNICA COM BETONEIRA 400 L, APLICADA MANUALMENTE EM PANOS DE FACHADA COM PRESENÇA DE VÃOS, ESPESSURA DE 25 MM, ACESSO POR ANDAIME. AF_08/2022</t>
  </si>
  <si>
    <t xml:space="preserve"> 10.1.3 </t>
  </si>
  <si>
    <t>Revestimento cerâmico para parede, 10 x 10 cm, Tecnogres, linha Brilhante, ref. BR10070 ou similar, aplicado com argamassa industrializada ac-iii, rejuntado, exclusive regularização de base ou emboço - Rev 04</t>
  </si>
  <si>
    <t xml:space="preserve"> 10.1.4 </t>
  </si>
  <si>
    <t>LOCACAO DE ANDAIME METALICO TIPO FACHADEIRO, PECAS COM APROXIMADAMENTE 1,20 M DE LARGURA E 2,0 M DE ALTURA, INCLUINDO DIAGONAIS EM X, BARRAS DE LIGACAO, SAPATAS E DEMAIS ITENS NECESSARIOS A MONTAGEM (NAO INCLUI INSTALACAO)</t>
  </si>
  <si>
    <t>M2/MES</t>
  </si>
  <si>
    <t xml:space="preserve"> 10.1.5 </t>
  </si>
  <si>
    <t>MONTAGEM E DESMONTAGEM DE ANDAIME MODULAR FACHADEIRO, COM PISO METÁLICO, PARA EDIFÍCIOS COM MULTIPLOS PAVIMENTOS (EXCLUSIVE ANDAIME E LIMPEZA). AF_03/2024</t>
  </si>
  <si>
    <t xml:space="preserve"> 10.1.6 </t>
  </si>
  <si>
    <t xml:space="preserve"> 10.1.7 </t>
  </si>
  <si>
    <t>EMBOÇO, EM ARGAMASSA TRAÇO 1:2:8, PREPARO MECÂNICO, APLICADO MANUALMENTE EM PAREDES INTERNAS DE AMBIENTES COM ÁREA MENOR QUE 5M², E =17,5MM, COM TALISCAS. AF_03/2024</t>
  </si>
  <si>
    <t xml:space="preserve"> 10.1.8 </t>
  </si>
  <si>
    <t>REVESTIMENTO CERÂMICO PARA PAREDE COM PLACAS TIPO PORCELANATO DE DIMENSÕES 60X60 CM APLICADA EM AMBIENTES DE ÁREA ENTRE 5 M² E 10 M². AF_02/2023_PE</t>
  </si>
  <si>
    <t xml:space="preserve"> 10.1.9 </t>
  </si>
  <si>
    <t>PEITORIL LINEAR EM GRANITO OU MÁRMORE, L = 15CM, COMPRIMENTO DE ATÉ 2M, ASSENTADO COM ARGAMASSA 1:6 COM ADITIVO. AF_11/2020</t>
  </si>
  <si>
    <t xml:space="preserve"> 10.2 </t>
  </si>
  <si>
    <t>PISO</t>
  </si>
  <si>
    <t xml:space="preserve"> 10.2.1 </t>
  </si>
  <si>
    <t>REVESTIMENTO CERÂMICO PARA PISO COM PLACAS TIPO PORCELANATO DE DIMENSÕES 60X60 CM APLICADA EM AMBIENTES DE ÁREA MAIOR QUE 10 M². AF_02/2023_PE</t>
  </si>
  <si>
    <t xml:space="preserve"> 10.2.2 </t>
  </si>
  <si>
    <t>RODAPÉ CERÂMICO DE 7CM DE ALTURA COM PLACAS TIPO ESMALTADA DE DIMENSÕES 60X60CM. AF_02/2023</t>
  </si>
  <si>
    <t xml:space="preserve"> 10.2.3 </t>
  </si>
  <si>
    <t>Soleira em granito branco siena, polido, l = 15 cm, e = 2 cm</t>
  </si>
  <si>
    <t xml:space="preserve"> 10.2.4 </t>
  </si>
  <si>
    <t>Piso em granito branco Siena, esp= 2cm, aplicado em escada com argamassa industrializada ac-ii, rejuntado, exclusive regularização de base</t>
  </si>
  <si>
    <t xml:space="preserve"> 10.3 </t>
  </si>
  <si>
    <t>TETO</t>
  </si>
  <si>
    <t xml:space="preserve"> 10.3.1 </t>
  </si>
  <si>
    <t>Forro modulado 625x1250mm em placa (EPS) de isopor auto-extinguível com perfis T24 clicados em aço, acabamento em pintura texturizada - Fornecimento e instalação</t>
  </si>
  <si>
    <t xml:space="preserve"> 10.3.2 </t>
  </si>
  <si>
    <t>ESTRUTURA PARA FORRO EM PLACA CIMENTICIA , PARA AMBIENTES COMERCIAIS, INCLUSIVE ESTRUTURA BIRECIONAL DE FIXAÇÃO. AF_08/2023_PS</t>
  </si>
  <si>
    <t xml:space="preserve"> 10.3.3 </t>
  </si>
  <si>
    <t>PLACA CIMENTICIA LISA E = 10 MM, DE 1,20 X *2,50* M (SEM AMIANTO)</t>
  </si>
  <si>
    <t>M²</t>
  </si>
  <si>
    <t xml:space="preserve"> 11 </t>
  </si>
  <si>
    <t>ESQUADRIAS</t>
  </si>
  <si>
    <t xml:space="preserve"> 11.1 </t>
  </si>
  <si>
    <t>MADEIRA</t>
  </si>
  <si>
    <t xml:space="preserve"> 11.1.1 </t>
  </si>
  <si>
    <t>Porta em madeira de lei, almofadada, 0.80 x 2.10 m, inclusive batentes e ferragens</t>
  </si>
  <si>
    <t xml:space="preserve"> 11.1.2 </t>
  </si>
  <si>
    <t>Porta em madeira de lei, almofadada, 0.90 x 2.10 m, inclusive batentes e ferragens</t>
  </si>
  <si>
    <t xml:space="preserve"> 11.1.3 </t>
  </si>
  <si>
    <t>Porta em madeira de lei, almofadada, 0.70 x 2.10 m, inclusive batentes e ferragens</t>
  </si>
  <si>
    <t xml:space="preserve"> 11.2 </t>
  </si>
  <si>
    <t>ALUMÍNIO</t>
  </si>
  <si>
    <t xml:space="preserve"> 11.2.1 </t>
  </si>
  <si>
    <t>CONTRAMARCO DE ALUMÍNIO, FIXAÇÃO COM ARGAMASSA - FORNECIMENTO E INSTALAÇÃO. AF_12/2019</t>
  </si>
  <si>
    <t xml:space="preserve"> 11.2.2 </t>
  </si>
  <si>
    <t>Janela em alumínio, cor N/P/B, tipo moldura-vidro, de correr, exclusive vidro</t>
  </si>
  <si>
    <t xml:space="preserve"> 11.2.3 </t>
  </si>
  <si>
    <t>Janela em alumínio, cor N/P/B, moldura-vidro, tipo guilhotina, exclusive vidro</t>
  </si>
  <si>
    <t xml:space="preserve"> 11.2.4 </t>
  </si>
  <si>
    <t>Janela em alumínio, cor N/P/B, do tipo moldura-vidro, fixa, exclusive vidro</t>
  </si>
  <si>
    <t xml:space="preserve"> 11.2.5 </t>
  </si>
  <si>
    <t>Vidro liso fumê 6mm - Rev 01_10/2021</t>
  </si>
  <si>
    <t xml:space="preserve"> 11.2.6 </t>
  </si>
  <si>
    <t>Fornecimento e instalação de fachada em pele de vidro, em vidro laminado 3+3 refletivo</t>
  </si>
  <si>
    <t xml:space="preserve"> 11.2.7 </t>
  </si>
  <si>
    <t xml:space="preserve"> MP-0074 </t>
  </si>
  <si>
    <t>ESTRUTURA EM ALUMÍNIO PRETO COM PORTA DE GIRO, BANDEIRA FIXA, JANELAS MAXIM AR E QUADRO FIXO, COM LAMINADO 3+3 INCOLOR + ACESSÓRIOS ( CONFORME PROJETO )</t>
  </si>
  <si>
    <t xml:space="preserve"> 11.3 </t>
  </si>
  <si>
    <t>PELÍCULA FUMÊ NAS JANELAS</t>
  </si>
  <si>
    <t xml:space="preserve"> 11.3.1 </t>
  </si>
  <si>
    <t>Película insulfilm aplicada ou Similar</t>
  </si>
  <si>
    <t xml:space="preserve"> 12 </t>
  </si>
  <si>
    <t>INSTALAÇÕES HIDROSSANITÁRIAS</t>
  </si>
  <si>
    <t xml:space="preserve"> 12.1 </t>
  </si>
  <si>
    <t>ESGOTO</t>
  </si>
  <si>
    <t xml:space="preserve"> 12.1.1 </t>
  </si>
  <si>
    <t>CAIXA DE GORDURA PEQUENA (CAPACIDADE: 19 L), CIRCULAR, EM PVC, DIÂMETRO INTERNO= 0,3 M. AF_12/2020</t>
  </si>
  <si>
    <t xml:space="preserve"> 12.1.2 </t>
  </si>
  <si>
    <t>CAIXA ENTERRADA HIDRÁULICA RETANGULAR, EM ALVENARIA COM BLOCOS DE CONCRETO, DIMENSÕES INTERNAS: 0,6X0,6X0,6 M PARA REDE DE ESGOTO. AF_12/2020</t>
  </si>
  <si>
    <t xml:space="preserve"> 12.1.3 </t>
  </si>
  <si>
    <t>Caixa sifonada em pvc,100x150x50mm, acabamento branco, c/grelha e porta grelha</t>
  </si>
  <si>
    <t xml:space="preserve"> 12.1.4 </t>
  </si>
  <si>
    <t>CAIXA SIFONADA, COM GRELHA REDONDA, PVC, DN 150 X 150 X 50 MM, JUNTA SOLDÁVEL, FORNECIDA E INSTALADA EM RAMAL DE DESCARGA OU EM RAMAL DE ESGOTO SANITÁRIO. AF_08/2022</t>
  </si>
  <si>
    <t xml:space="preserve"> 12.1.5 </t>
  </si>
  <si>
    <t>TUBO DE PVC CORRUGADO DE DUPLA PAREDE PARA REDE COLETORA DE ESGOTO, DN 150 MM, JUNTA ELÁSTICA - FORNECIMENTO E ASSENTAMENTO. AF_01/2021</t>
  </si>
  <si>
    <t xml:space="preserve"> 12.1.6 </t>
  </si>
  <si>
    <t>Anel de borracha para tubo pvc sanitario d = 100mm</t>
  </si>
  <si>
    <t xml:space="preserve"> 12.1.7 </t>
  </si>
  <si>
    <t>Anel de borracha para tubo pvc sanitario d = 50mm</t>
  </si>
  <si>
    <t xml:space="preserve"> 12.1.8 </t>
  </si>
  <si>
    <t>BUCHA DE REDUÇÃO LONGA, PVC, SÉRIE NORMAL, ESGOTO PREDIAL, DN 50 X 40 MM, JUNTA SOLDÁVEL E ELÁSTICA, FORNECIDO E INSTALADO EM RAMAL DE DESCARGA OU RAMAL DE ESGOTO SANITÁRIO. AF_08/2022</t>
  </si>
  <si>
    <t xml:space="preserve"> 12.1.9 </t>
  </si>
  <si>
    <t>CURVA CURTA 90 GRAUS, PVC, SERIE NORMAL, ESGOTO PREDIAL, DN 100 MM, JUNTA ELÁSTICA, FORNECIDO E INSTALADO EM RAMAL DE DESCARGA OU RAMAL DE ESGOTO SANITÁRIO. AF_08/2022</t>
  </si>
  <si>
    <t xml:space="preserve"> 12.1.10 </t>
  </si>
  <si>
    <t>CURVA CURTA 90 GRAUS, PVC, SERIE NORMAL, ESGOTO PREDIAL, DN 40 MM, JUNTA SOLDÁVEL, FORNECIDO E INSTALADO EM RAMAL DE DESCARGA OU RAMAL DE ESGOTO SANITÁRIO. AF_08/2022</t>
  </si>
  <si>
    <t xml:space="preserve"> 12.1.11 </t>
  </si>
  <si>
    <t>CURVA CURTA 90 GRAUS, PVC, SERIE NORMAL, ESGOTO PREDIAL, DN 50 MM, JUNTA ELÁSTICA, FORNECIDO E INSTALADO EM RAMAL DE DESCARGA OU RAMAL DE ESGOTO SANITÁRIO. AF_08/2022</t>
  </si>
  <si>
    <t xml:space="preserve"> 12.1.12 </t>
  </si>
  <si>
    <t>JOELHO 45 GRAUS, PVC, SERIE NORMAL, ESGOTO PREDIAL, DN 40 MM, JUNTA SOLDÁVEL, FORNECIDO E INSTALADO EM RAMAL DE DESCARGA OU RAMAL DE ESGOTO SANITÁRIO. AF_08/2022</t>
  </si>
  <si>
    <t xml:space="preserve"> 12.1.13 </t>
  </si>
  <si>
    <t>JOELHO 45 GRAUS, PVC, SERIE NORMAL, ESGOTO PREDIAL, DN 50 MM, JUNTA ELÁSTICA, FORNECIDO E INSTALADO EM RAMAL DE DESCARGA OU RAMAL DE ESGOTO SANITÁRIO. AF_08/2022</t>
  </si>
  <si>
    <t xml:space="preserve"> 12.1.14 </t>
  </si>
  <si>
    <t>JOELHO 45 GRAUS, PVC, SERIE NORMAL, ESGOTO PREDIAL, DN 75 MM, JUNTA ELÁSTICA, FORNECIDO E INSTALADO EM RAMAL DE DESCARGA OU RAMAL DE ESGOTO SANITÁRIO. AF_08/2022</t>
  </si>
  <si>
    <t xml:space="preserve"> 12.1.15 </t>
  </si>
  <si>
    <t>JOELHO 90 GRAUS, PVC, SERIE NORMAL, ESGOTO PREDIAL, DN 100 MM, JUNTA ELÁSTICA, FORNECIDO E INSTALADO EM RAMAL DE DESCARGA OU RAMAL DE ESGOTO SANITÁRIO. AF_08/2022</t>
  </si>
  <si>
    <t xml:space="preserve"> 12.1.16 </t>
  </si>
  <si>
    <t>JOELHO 90 GRAUS, PVC, SERIE NORMAL, ESGOTO PREDIAL, DN 50 MM, JUNTA ELÁSTICA, FORNECIDO E INSTALADO EM RAMAL DE DESCARGA OU RAMAL DE ESGOTO SANITÁRIO. AF_08/2022</t>
  </si>
  <si>
    <t xml:space="preserve"> 12.1.17 </t>
  </si>
  <si>
    <t>JOELHO 90 GRAUS, PVC, SERIE NORMAL, ESGOTO PREDIAL, DN 75 MM, JUNTA ELÁSTICA, FORNECIDO E INSTALADO EM RAMAL DE DESCARGA OU RAMAL DE ESGOTO SANITÁRIO. AF_08/2022</t>
  </si>
  <si>
    <t xml:space="preserve"> 12.1.18 </t>
  </si>
  <si>
    <t>Joelho de 90°com bolsa para anel, em pvc rígido c/ anéis, para esgoto secundário, diâm = 40mm</t>
  </si>
  <si>
    <t xml:space="preserve"> 12.1.19 </t>
  </si>
  <si>
    <t>Junção simples em pvc rígido soldável, para esgoto primário, diâm = 100 x 50mm</t>
  </si>
  <si>
    <t xml:space="preserve"> 12.1.20 </t>
  </si>
  <si>
    <t>JUNÇÃO SIMPLES, PVC, SERIE NORMAL, ESGOTO PREDIAL, DN 100 X 100 MM, JUNTA ELÁSTICA, FORNECIDO E INSTALADO EM RAMAL DE DESCARGA OU RAMAL DE ESGOTO SANITÁRIO. AF_08/2022</t>
  </si>
  <si>
    <t xml:space="preserve"> 12.1.21 </t>
  </si>
  <si>
    <t>JUNÇÃO SIMPLES, PVC, SERIE NORMAL, ESGOTO PREDIAL, DN 50 X 50 MM, JUNTA ELÁSTICA, FORNECIDO E INSTALADO EM RAMAL DE DESCARGA OU RAMAL DE ESGOTO SANITÁRIO. AF_08/2022</t>
  </si>
  <si>
    <t xml:space="preserve"> 12.1.22 </t>
  </si>
  <si>
    <t>LUVA SIMPLES, PVC, SERIE NORMAL, ESGOTO PREDIAL, DN 40 MM, JUNTA SOLDÁVEL, FORNECIDO E INSTALADO EM RAMAL DE DESCARGA OU RAMAL DE ESGOTO SANITÁRIO. AF_08/2022</t>
  </si>
  <si>
    <t xml:space="preserve"> 12.1.23 </t>
  </si>
  <si>
    <t>LUVA SIMPLES, PVC, SERIE NORMAL, ESGOTO PREDIAL, DN 100 MM, JUNTA ELÁSTICA, FORNECIDO E INSTALADO EM RAMAL DE DESCARGA OU RAMAL DE ESGOTO SANITÁRIO. AF_08/2022</t>
  </si>
  <si>
    <t xml:space="preserve"> 12.1.24 </t>
  </si>
  <si>
    <t>LUVA SIMPLES, PVC, SERIE NORMAL, ESGOTO PREDIAL, DN 50 MM, JUNTA ELÁSTICA, FORNECIDO E INSTALADO EM RAMAL DE DESCARGA OU RAMAL DE ESGOTO SANITÁRIO. AF_08/2022</t>
  </si>
  <si>
    <t xml:space="preserve"> 12.1.25 </t>
  </si>
  <si>
    <t>LUVA SIMPLES, PVC, SERIE NORMAL, ESGOTO PREDIAL, DN 75 MM, JUNTA ELÁSTICA, FORNECIDO E INSTALADO EM RAMAL DE DESCARGA OU RAMAL DE ESGOTO SANITÁRIO. AF_08/2022</t>
  </si>
  <si>
    <t xml:space="preserve"> 12.1.26 </t>
  </si>
  <si>
    <t>Plug em pvc rígido c/ anéis, para esgoto primário, diâm =100mm Rev. 01 10/2022</t>
  </si>
  <si>
    <t xml:space="preserve"> 12.1.27 </t>
  </si>
  <si>
    <t>Redução excentrica em pvc rígido soldável, para esgoto primário, diâm = 100 x50mm</t>
  </si>
  <si>
    <t xml:space="preserve"> 12.1.28 </t>
  </si>
  <si>
    <t>Redução excentrica em pvc rígido soldável, para esgoto primário, diâm =   75 x 50mm</t>
  </si>
  <si>
    <t xml:space="preserve"> 12.1.29 </t>
  </si>
  <si>
    <t>TUBO PVC, SERIE NORMAL, ESGOTO PREDIAL, DN 100 MM, FORNECIDO E INSTALADO EM RAMAL DE DESCARGA OU RAMAL DE ESGOTO SANITÁRIO. AF_08/2022</t>
  </si>
  <si>
    <t xml:space="preserve"> 12.1.30 </t>
  </si>
  <si>
    <t>TUBO PVC, SERIE NORMAL, ESGOTO PREDIAL, DN 40 MM, FORNECIDO E INSTALADO EM RAMAL DE DESCARGA OU RAMAL DE ESGOTO SANITÁRIO. AF_08/2022</t>
  </si>
  <si>
    <t xml:space="preserve"> 12.1.31 </t>
  </si>
  <si>
    <t>TUBO PVC, SERIE NORMAL, ESGOTO PREDIAL, DN 50 MM, FORNECIDO E INSTALADO EM RAMAL DE DESCARGA OU RAMAL DE ESGOTO SANITÁRIO. AF_08/2022</t>
  </si>
  <si>
    <t xml:space="preserve"> 12.1.32 </t>
  </si>
  <si>
    <t>TUBO PVC, SERIE NORMAL, ESGOTO PREDIAL, DN 75 MM, FORNECIDO E INSTALADO EM RAMAL DE DESCARGA OU RAMAL DE ESGOTO SANITÁRIO. AF_08/2022</t>
  </si>
  <si>
    <t xml:space="preserve"> 12.1.33 </t>
  </si>
  <si>
    <t>TE, PVC, SÉRIE NORMAL, ESGOTO PREDIAL, DN 100 X 75 MM, JUNTA ELÁSTICA, FORNECIDO E INSTALADO EM RAMAL DE DESCARGA OU RAMAL DE ESGOTO SANITÁRIO. AF_08/2022</t>
  </si>
  <si>
    <t xml:space="preserve"> 12.1.34 </t>
  </si>
  <si>
    <t>TE, PVC, SERIE NORMAL, ESGOTO PREDIAL, DN 50 X 50 MM, JUNTA ELÁSTICA, FORNECIDO E INSTALADO EM RAMAL DE DESCARGA OU RAMAL DE ESGOTO SANITÁRIO. AF_08/2022</t>
  </si>
  <si>
    <t xml:space="preserve"> 12.1.35 </t>
  </si>
  <si>
    <t>Tê sanitário em pvc rígido soldável, para esgoto primário, diâm = 75 x 50mm  Rev. 01 - 10/2022</t>
  </si>
  <si>
    <t xml:space="preserve"> 12.1.36 </t>
  </si>
  <si>
    <t>TE, PVC, SERIE NORMAL, ESGOTO PREDIAL, DN 75 X 75 MM, JUNTA ELÁSTICA, FORNECIDO E INSTALADO EM RAMAL DE DESCARGA OU RAMAL DE ESGOTO SANITÁRIO. AF_08/2022</t>
  </si>
  <si>
    <t xml:space="preserve"> 12.1.37 </t>
  </si>
  <si>
    <t>TERMINAL DE VENTILAÇÃO, PVC, SÉRIE NORMAL, ESGOTO PREDIAL, DN 50 MM, JUNTA SOLDÁVEL, FORNECIDO E INSTALADO EM PRUMADA DE ESGOTO SANITÁRIO OU VENTILAÇÃO. AF_08/2022</t>
  </si>
  <si>
    <t xml:space="preserve"> 12.1.38 </t>
  </si>
  <si>
    <t>TERMINAL DE VENTILAÇÃO, PVC, SÉRIE NORMAL, ESGOTO PREDIAL, DN 75 MM, JUNTA SOLDÁVEL, FORNECIDO E INSTALADO EM PRUMADA DE ESGOTO SANITÁRIO OU VENTILAÇÃO. AF_08/2022</t>
  </si>
  <si>
    <t xml:space="preserve"> 12.2 </t>
  </si>
  <si>
    <t>DRENOS DE AR CONDICIONADO</t>
  </si>
  <si>
    <t xml:space="preserve"> 12.2.1 </t>
  </si>
  <si>
    <t>JOELHO 90 GRAUS, PVC, SOLDÁVEL, DN 32 MM, INSTALADO EM DRENO DE AR CONDICIONADO - FORNECIMENTO E INSTALAÇÃO. AF_08/2022</t>
  </si>
  <si>
    <t xml:space="preserve"> 12.2.2 </t>
  </si>
  <si>
    <t>TUBO, PVC, SOLDÁVEL, DE 32MM, INSTALADO EM DRENO DE AR CONDICIONADO - FORNECIMENTO E INSTALAÇÃO. AF_08/2022</t>
  </si>
  <si>
    <t xml:space="preserve"> 12.2.3 </t>
  </si>
  <si>
    <t>LUVA DE REDUÇÃO, PVC, SOLDÁVEL, DN 40MM X 32MM, INSTALADO EM RAMAL DE DISTRIBUIÇÃO DE ÁGUA - FORNECIMENTO E INSTALAÇÃO. AF_06/2022</t>
  </si>
  <si>
    <t xml:space="preserve"> 12.2.4 </t>
  </si>
  <si>
    <t xml:space="preserve"> 12.2.5 </t>
  </si>
  <si>
    <t xml:space="preserve"> 12.2.6 </t>
  </si>
  <si>
    <t>JUNÇÃO SIMPLES, PVC, SERIE NORMAL, ESGOTO PREDIAL, DN 40 MM, JUNTA SOLDÁVEL, FORNECIDO E INSTALADO EM RAMAL DE DESCARGA OU RAMAL DE ESGOTO SANITÁRIO. AF_08/2022</t>
  </si>
  <si>
    <t xml:space="preserve"> 12.2.7 </t>
  </si>
  <si>
    <t xml:space="preserve"> 12.2.8 </t>
  </si>
  <si>
    <t xml:space="preserve"> 12.2.9 </t>
  </si>
  <si>
    <t xml:space="preserve"> 12.2.10 </t>
  </si>
  <si>
    <t xml:space="preserve"> 12.2.11 </t>
  </si>
  <si>
    <t xml:space="preserve"> 12.2.12 </t>
  </si>
  <si>
    <t xml:space="preserve"> 12.2.13 </t>
  </si>
  <si>
    <t xml:space="preserve"> 12.2.14 </t>
  </si>
  <si>
    <t xml:space="preserve"> 12.3 </t>
  </si>
  <si>
    <t>PLUVIAL</t>
  </si>
  <si>
    <t xml:space="preserve"> 12.3.1 </t>
  </si>
  <si>
    <t xml:space="preserve"> 12.3.2 </t>
  </si>
  <si>
    <t>Ralo hemisférico em ferro fundido tipo abacaxi, DN=150mm</t>
  </si>
  <si>
    <t xml:space="preserve"> 12.3.3 </t>
  </si>
  <si>
    <t>TUBO PVC, SÉRIE R, ÁGUA PLUVIAL, DN 100 MM, FORNECIDO E INSTALADO EM RAMAL DE ENCAMINHAMENTO. AF_06/2022</t>
  </si>
  <si>
    <t xml:space="preserve"> 12.3.4 </t>
  </si>
  <si>
    <t>TUBO PVC, SÉRIE R, ÁGUA PLUVIAL, DN 150 MM, FORNECIDO E INSTALADO EM RAMAL DE ENCAMINHAMENTO. AF_06/2022</t>
  </si>
  <si>
    <t xml:space="preserve"> 12.3.5 </t>
  </si>
  <si>
    <t>JOELHO 90 GRAUS, PVC, SERIE R, ÁGUA PLUVIAL, DN 150 MM, JUNTA ELÁSTICA, FORNECIDO E INSTALADO EM RAMAL DE ENCAMINHAMENTO. AF_06/2022</t>
  </si>
  <si>
    <t xml:space="preserve"> 12.3.6 </t>
  </si>
  <si>
    <t>REDUÇÃO EXCÊNTRICA, PVC, SERIE R, ÁGUA PLUVIAL, DN 150 X 100 MM, JUNTA ELÁSTICA, FORNECIDO E INSTALADO EM CONDUTORES VERTICAIS DE ÁGUAS PLUVIAIS. AF_06/2022</t>
  </si>
  <si>
    <t xml:space="preserve"> 12.3.7 </t>
  </si>
  <si>
    <t>JOELHO 45 GRAUS, PVC, SERIE R, ÁGUA PLUVIAL, DN 150 MM, JUNTA ELÁSTICA, FORNECIDO E INSTALADO EM RAMAL DE ENCAMINHAMENTO. AF_06/2022</t>
  </si>
  <si>
    <t xml:space="preserve"> 12.3.8 </t>
  </si>
  <si>
    <t>LUVA SIMPLES, PVC, SERIE R, ÁGUA PLUVIAL, DN 150 MM, JUNTA ELÁSTICA, FORNECIDO E INSTALADO EM RAMAL DE ENCAMINHAMENTO. AF_06/2022</t>
  </si>
  <si>
    <t xml:space="preserve"> 12.3.9 </t>
  </si>
  <si>
    <t>LUVA SIMPLES, PVC, SERIE R, ÁGUA PLUVIAL, DN 100 MM, JUNTA ELÁSTICA, FORNECIDO E INSTALADO EM RAMAL DE ENCAMINHAMENTO. AF_06/2022</t>
  </si>
  <si>
    <t xml:space="preserve"> 12.3.10 </t>
  </si>
  <si>
    <t xml:space="preserve"> 12.4 </t>
  </si>
  <si>
    <t>ÁGUA FRIA</t>
  </si>
  <si>
    <t xml:space="preserve"> 12.4.1 </t>
  </si>
  <si>
    <t>REGISTRO DE GAVETA BRUTO, LATÃO, ROSCÁVEL, 3/4", COM ACABAMENTO E CANOPLA CROMADOS - FORNECIMENTO E INSTALAÇÃO. AF_08/2021</t>
  </si>
  <si>
    <t xml:space="preserve"> 12.4.2 </t>
  </si>
  <si>
    <t>REGISTRO DE PRESSÃO BRUTO, LATÃO, ROSCÁVEL, 3/4", COM ACABAMENTO E CANOPLA CROMADOS - FORNECIMENTO E INSTALAÇÃO. AF_08/2021</t>
  </si>
  <si>
    <t xml:space="preserve"> 12.4.3 </t>
  </si>
  <si>
    <t>REGISTRO DE ESFERA, PVC, SOLDÁVEL, COM VOLANTE, DN  32 MM - FORNECIMENTO E INSTALAÇÃO. AF_08/2021</t>
  </si>
  <si>
    <t xml:space="preserve"> 12.4.4 </t>
  </si>
  <si>
    <t>REGISTRO DE ESFERA, PVC, SOLDÁVEL, COM VOLANTE, DN  50 MM - FORNECIMENTO E INSTALAÇÃO. AF_08/2021</t>
  </si>
  <si>
    <t xml:space="preserve"> 12.4.5 </t>
  </si>
  <si>
    <t>TUBO, PVC, SOLDÁVEL, DE 50MM, INSTALADO EM RAMAL DE DISTRIBUIÇÃO DE ÁGUA - FORNECIMENTO E INSTALAÇÃO. AF_06/2022</t>
  </si>
  <si>
    <t xml:space="preserve"> 12.4.6 </t>
  </si>
  <si>
    <t>REGISTRO DE GAVETA BRUTO, LATÃO, ROSCÁVEL, 1" - FORNECIMENTO E INSTALAÇÃO. AF_08/2021</t>
  </si>
  <si>
    <t xml:space="preserve"> 12.4.7 </t>
  </si>
  <si>
    <t>REGISTRO DE GAVETA BRUTO, LATÃO, ROSCÁVEL, 3/4" - FORNECIMENTO E INSTALAÇÃO. AF_08/2021</t>
  </si>
  <si>
    <t xml:space="preserve"> 12.4.8 </t>
  </si>
  <si>
    <t>VÁLVULA DE RETENÇÃO VERTICAL, DE BRONZE, ROSCÁVEL, 3/4" - FORNECIMENTO E INSTALAÇÃO. AF_08/2021</t>
  </si>
  <si>
    <t xml:space="preserve"> 12.4.9 </t>
  </si>
  <si>
    <t>Bomba centrífulga monoestágio, marca Schneider ou similar, modelo Recalque - BC-92 S/T 1A 3/4CV R123 conforme projeto</t>
  </si>
  <si>
    <t>Un</t>
  </si>
  <si>
    <t xml:space="preserve"> 12.4.10 </t>
  </si>
  <si>
    <t>ADAPTADOR COM FLANGE E ANEL DE VEDAÇÃO, PVC, SOLDÁVEL, DN  25 MM X 3/4", INSTALADO EM RESERVAÇÃO PREDIAL DE ÁGUA - FORNECIMENTO E INSTALAÇÃO. AF_04/2024</t>
  </si>
  <si>
    <t xml:space="preserve"> 12.4.11 </t>
  </si>
  <si>
    <t>ADAPTADOR COM FLANGE E ANEL DE VEDAÇÃO, PVC, SOLDÁVEL, DN 32 MM X 1", INSTALADO EM RESERVAÇÃO PREDIAL DE ÁGUA - FORNECIMENTO E INSTALAÇÃO. AF_04/2024</t>
  </si>
  <si>
    <t xml:space="preserve"> 12.4.12 </t>
  </si>
  <si>
    <t>ADAPTADOR COM FLANGE E ANEL DE VEDAÇÃO, PVC, SOLDÁVEL, DN 50 MM X 1 1/2", INSTALADO EM RESERVAÇÃO PREDIAL DE ÁGUA - FORNECIMENTO E INSTALAÇÃO. AF_04/2024</t>
  </si>
  <si>
    <t xml:space="preserve"> 12.4.13 </t>
  </si>
  <si>
    <t>ADAPTADOR CURTO COM BOLSA E ROSCA PARA REGISTRO, PVC, SOLDÁVEL, DN 25MM X 3/4 , INSTALADO EM RAMAL OU SUB-RAMAL DE ÁGUA - FORNECIMENTO E INSTALAÇÃO. AF_06/2022</t>
  </si>
  <si>
    <t xml:space="preserve"> 12.4.14 </t>
  </si>
  <si>
    <t>ADAPTADOR CURTO COM BOLSA E ROSCA PARA REGISTRO, PVC, SOLDÁVEL, DN 32 MM X 1", INSTALADO EM RESERVAÇÃO PREDIAL DE ÁGUA - FORNECIMENTO E INSTALAÇÃO. AF_04/2024</t>
  </si>
  <si>
    <t xml:space="preserve"> 12.4.15 </t>
  </si>
  <si>
    <t>CAIXA D´ÁGUA EM POLIETILENO, 3000 LITROS - FORNECIMENTO E INSTALAÇÃO. AF_06/2021</t>
  </si>
  <si>
    <t xml:space="preserve"> 12.4.16 </t>
  </si>
  <si>
    <t>CAIXA D´ÁGUA EM POLIETILENO, 2000 LITROS - FORNECIMENTO E INSTALAÇÃO. AF_06/2021</t>
  </si>
  <si>
    <t xml:space="preserve"> 12.4.17 </t>
  </si>
  <si>
    <t>CURVA 90 GRAUS, PVC, SOLDÁVEL, DN 32 MM, INSTALADO EM RESERVAÇÃO PREDIAL DE ÁGUA - FORNECIMENTO E INSTALAÇÃO. AF_04/2024</t>
  </si>
  <si>
    <t xml:space="preserve"> 12.4.18 </t>
  </si>
  <si>
    <t>JOELHO 45 GRAUS, PVC, SOLDÁVEL, DN 25MM, INSTALADO EM RAMAL OU SUB-RAMAL DE ÁGUA - FORNECIMENTO E INSTALAÇÃO. AF_06/2022</t>
  </si>
  <si>
    <t xml:space="preserve"> 12.4.19 </t>
  </si>
  <si>
    <t>JOELHO 90 GRAUS, PVC, SOLDÁVEL, DN 32MM, INSTALADO EM RAMAL OU SUB-RAMAL DE ÁGUA - FORNECIMENTO E INSTALAÇÃO. AF_06/2022</t>
  </si>
  <si>
    <t xml:space="preserve"> 12.4.20 </t>
  </si>
  <si>
    <t>TUBO, PVC, SOLDÁVEL, DE 20MM, INSTALADO EM RAMAL OU SUB-RAMAL DE ÁGUA - FORNECIMENTO E INSTALAÇÃO. AF_06/2022</t>
  </si>
  <si>
    <t xml:space="preserve"> 12.4.21 </t>
  </si>
  <si>
    <t>TUBO, PVC, SOLDÁVEL, DE 25MM, INSTALADO EM RAMAL OU SUB-RAMAL DE ÁGUA - FORNECIMENTO E INSTALAÇÃO. AF_06/2022</t>
  </si>
  <si>
    <t xml:space="preserve"> 12.4.22 </t>
  </si>
  <si>
    <t>TUBO, PVC, SOLDÁVEL, DE 32MM, INSTALADO EM RAMAL OU SUB-RAMAL DE ÁGUA - FORNECIMENTO E INSTALAÇÃO. AF_06/2022</t>
  </si>
  <si>
    <t xml:space="preserve"> 12.4.23 </t>
  </si>
  <si>
    <t>REGISTRO DE ESFERA, PVC, ROSCÁVEL, COM VOLANTE, 1 1/2" - FORNECIMENTO E INSTALAÇÃO. AF_08/2021</t>
  </si>
  <si>
    <t xml:space="preserve"> 12.4.24 </t>
  </si>
  <si>
    <t>TUBO, PVC, SOLDÁVEL, DE 40MM, INSTALADO EM RAMAL DE DISTRIBUIÇÃO DE ÁGUA - FORNECIMENTO E INSTALAÇÃO. AF_06/2022</t>
  </si>
  <si>
    <t xml:space="preserve"> 12.4.25 </t>
  </si>
  <si>
    <t>JOELHO 90 GRAUS COM BUCHA DE LATÃO, PVC, SOLDÁVEL, DN 25MM, X 1/2  INSTALADO EM RAMAL OU SUB-RAMAL DE ÁGUA - FORNECIMENTO E INSTALAÇÃO. AF_06/2022</t>
  </si>
  <si>
    <t xml:space="preserve"> 12.4.26 </t>
  </si>
  <si>
    <t>Tê 90º pvc rígido soldável, LLR, c/bucha de latão na bolsa central, d= 25 x 1/2"</t>
  </si>
  <si>
    <t xml:space="preserve"> 12.4.27 </t>
  </si>
  <si>
    <t>BUCHA DE REDUÇÃO, PVC, SOLDÁVEL, DN 40MM X 32MM, INSTALADO EM RAMAL DE DISTRIBUIÇÃO DE ÁGUA - FORNECIMENTO E INSTALAÇÃO. AF_06/2022</t>
  </si>
  <si>
    <t xml:space="preserve"> 12.4.28 </t>
  </si>
  <si>
    <t>BUCHA DE REDUÇÃO, CURTA, PVC, SOLDÁVEL, DN 50 X 40 MM, INSTALADO EM RAMAL DE DISTRIBUIÇÃO DE ÁGUA - FORNECIMENTO E INSTALAÇÃO. AF_06/2022</t>
  </si>
  <si>
    <t xml:space="preserve"> 12.4.29 </t>
  </si>
  <si>
    <t>BUCHA DE REDUÇÃO, LONGA, PVC, SOLDÁVEL, DN 32 X 20 MM, INSTALADO EM RAMAL DE DISTRIBUIÇÃO DE ÁGUA - FORNECIMENTO E INSTALAÇÃO. AF_06/2022</t>
  </si>
  <si>
    <t xml:space="preserve"> 12.4.30 </t>
  </si>
  <si>
    <t>BUCHA DE REDUÇÃO, LONGA, PVC, SOLDÁVEL, DN 40 X 25 MM, INSTALADO EM RAMAL DE DISTRIBUIÇÃO DE ÁGUA - FORNECIMENTO E INSTALAÇÃO. AF_06/2022</t>
  </si>
  <si>
    <t xml:space="preserve"> 12.4.31 </t>
  </si>
  <si>
    <t>BUCHA DE REDUÇÃO, LONGA, PVC, SOLDÁVEL, DN 50 X 25 MM, INSTALADO EM RAMAL DE DISTRIBUIÇÃO DE ÁGUA - FORNECIMENTO E INSTALAÇÃO. AF_06/2022</t>
  </si>
  <si>
    <t xml:space="preserve"> 12.4.32 </t>
  </si>
  <si>
    <t>BUCHA DE REDUÇÃO , LONGA, PVC, SOLDÁVEL, DN 50 X 32 MM, INSTALADO EM RAMAL DE DISTRIBUIÇÃO DE ÁGUA - FORNECIMENTO E INSTALAÇÃO. AF_06/2022</t>
  </si>
  <si>
    <t xml:space="preserve"> 12.4.33 </t>
  </si>
  <si>
    <t>CURVA 90 GRAUS, PVC, SOLDÁVEL, DN 25MM, INSTALADO EM RAMAL DE DISTRIBUIÇÃO DE ÁGUA - FORNECIMENTO E INSTALAÇÃO. AF_06/2022</t>
  </si>
  <si>
    <t xml:space="preserve"> 12.4.34 </t>
  </si>
  <si>
    <t>CURVA 90 GRAUS, PVC, SOLDÁVEL, DN 32MM, INSTALADO EM RAMAL DE DISTRIBUIÇÃO DE ÁGUA - FORNECIMENTO E INSTALAÇÃO. AF_06/2022</t>
  </si>
  <si>
    <t xml:space="preserve"> 12.4.35 </t>
  </si>
  <si>
    <t>JOELHO 90 GRAUS, PVC, SOLDÁVEL, DN 20MM, INSTALADO EM RAMAL DE DISTRIBUIÇÃO DE ÁGUA - FORNECIMENTO E INSTALAÇÃO. AF_06/2022</t>
  </si>
  <si>
    <t xml:space="preserve"> 12.4.36 </t>
  </si>
  <si>
    <t>JOELHO 90 GRAUS, PVC, SOLDÁVEL, DN 25MM, INSTALADO EM RAMAL DE DISTRIBUIÇÃO DE ÁGUA - FORNECIMENTO E INSTALAÇÃO. AF_06/2022</t>
  </si>
  <si>
    <t xml:space="preserve"> 12.4.37 </t>
  </si>
  <si>
    <t>JOELHO 90 GRAUS, PVC, SOLDÁVEL, DN 32MM, INSTALADO EM RAMAL DE DISTRIBUIÇÃO DE ÁGUA - FORNECIMENTO E INSTALAÇÃO. AF_06/2022</t>
  </si>
  <si>
    <t xml:space="preserve"> 12.4.38 </t>
  </si>
  <si>
    <t>JOELHO 90 GRAUS, PVC, SOLDÁVEL, DN 50MM, INSTALADO EM RAMAL DE DISTRIBUIÇÃO DE ÁGUA - FORNECIMENTO E INSTALAÇÃO. AF_06/2022</t>
  </si>
  <si>
    <t xml:space="preserve"> 12.4.39 </t>
  </si>
  <si>
    <t xml:space="preserve"> 12.4.40 </t>
  </si>
  <si>
    <t>JOELHO 45 GRAUS, PVC, SOLDÁVEL, DN 32MM, INSTALADO EM RAMAL DE DISTRIBUIÇÃO DE ÁGUA - FORNECIMENTO E INSTALAÇÃO. AF_06/2022</t>
  </si>
  <si>
    <t xml:space="preserve"> 12.4.41 </t>
  </si>
  <si>
    <t>JOELHO 45 GRAUS, PVC, SOLDÁVEL, DN 50MM, INSTALADO EM RAMAL DE DISTRIBUIÇÃO DE ÁGUA - FORNECIMENTO E INSTALAÇÃO. AF_06/2022</t>
  </si>
  <si>
    <t xml:space="preserve"> 12.4.42 </t>
  </si>
  <si>
    <t>JOELHO DE REDUÇÃO, 90 GRAUS, PVC, SOLDÁVEL, DN 32 MM X 25 MM, INSTALADO EM RAMAL DE DISTRIBUIÇÃO DE ÁGUA - FORNECIMENTO E INSTALAÇÃO. AF_06/2022</t>
  </si>
  <si>
    <t xml:space="preserve"> 12.4.43 </t>
  </si>
  <si>
    <t>TE, PVC, SOLDÁVEL, DN 25MM, INSTALADO EM RAMAL DE DISTRIBUIÇÃO DE ÁGUA - FORNECIMENTO E INSTALAÇÃO. AF_06/2022</t>
  </si>
  <si>
    <t xml:space="preserve"> 12.4.44 </t>
  </si>
  <si>
    <t>TE, PVC, SOLDÁVEL, DN 32MM, INSTALADO EM RAMAL OU SUB-RAMAL DE ÁGUA - FORNECIMENTO E INSTALAÇÃO. AF_06/2022</t>
  </si>
  <si>
    <t xml:space="preserve"> 12.4.45 </t>
  </si>
  <si>
    <t>TE, PVC, SOLDÁVEL, DN 40MM, INSTALADO EM RAMAL DE DISTRIBUIÇÃO DE ÁGUA - FORNECIMENTO E INSTALAÇÃO. AF_06/2022</t>
  </si>
  <si>
    <t xml:space="preserve"> 12.4.46 </t>
  </si>
  <si>
    <t>TE, PVC, SOLDÁVEL, DN 50MM, INSTALADO EM RAMAL DE DISTRIBUIÇÃO DE ÁGUA - FORNECIMENTO E INSTALAÇÃO. AF_06/2022</t>
  </si>
  <si>
    <t xml:space="preserve"> 12.4.47 </t>
  </si>
  <si>
    <t>TÊ DE REDUÇÃO, PVC, SOLDÁVEL, DN 32MM X 25MM, INSTALADO EM RAMAL OU SUB-RAMAL DE ÁGUA - FORNECIMENTO E INSTALAÇÃO. AF_06/2022</t>
  </si>
  <si>
    <t xml:space="preserve"> 12.4.48 </t>
  </si>
  <si>
    <t>TÊ DE REDUÇÃO, PVC, SOLDÁVEL, DN 50MM X 32MM, INSTALADO EM RAMAL DE DISTRIBUIÇÃO DE ÁGUA - FORNECIMENTO E INSTALAÇÃO. AF_06/2022</t>
  </si>
  <si>
    <t xml:space="preserve"> 12.4.49 </t>
  </si>
  <si>
    <t>Bóia elétrica para reservatório inferior, marca aquamatic ou similar, capacidade 30 a - fornecimento e instalação</t>
  </si>
  <si>
    <t xml:space="preserve"> 12.4.50 </t>
  </si>
  <si>
    <t>Bóia elétrica para reservatório superior, marca aquamatic ou similar, capacidade 30 a - fornecimento e instalação</t>
  </si>
  <si>
    <t xml:space="preserve"> 12.4.51 </t>
  </si>
  <si>
    <t>TORNEIRA DE BOIA PARA CAIXA D'ÁGUA, ROSCÁVEL, 1" - FORNECIMENTO E INSTALAÇÃO. AF_08/2021</t>
  </si>
  <si>
    <t xml:space="preserve"> 12.5 </t>
  </si>
  <si>
    <t>SERVIÇOS COMPLEMENTARES</t>
  </si>
  <si>
    <t xml:space="preserve"> 12.5.1 </t>
  </si>
  <si>
    <t xml:space="preserve"> 12.5.2 </t>
  </si>
  <si>
    <t>REATERRO MANUAL DE VALAS, COM COMPACTADOR DE SOLOS DE PERCUSSÃO. AF_08/2023</t>
  </si>
  <si>
    <t xml:space="preserve"> 12.5.3 </t>
  </si>
  <si>
    <t>FIXAÇÃO DE TUBOS HORIZONTAIS DE  PVC ÁGUA/PVC ESGOTO/PVC PLUVIAL/CPVC/PPR/COBRE OU AÇO, DIÂMETROS MAIORES QUE 75 MM E MENORES OU IGUAIS A 100 MM, COM ABRAÇADEIRA TIPO  D  COM PARAFUSO DE FIXAÇÃO 4", FIXADA DIRETAMENTE NA LAJE OU PAREDE. AF_09/2023</t>
  </si>
  <si>
    <t xml:space="preserve"> 12.5.4 </t>
  </si>
  <si>
    <t>FIXAÇÃO DE TUBOS HORIZONTAIS DE PVC ÁGUA/PVC ESGOTO/PVC PLUVIAL/CPVC/PPR/COBRE OU AÇO, DIÂMETROS MAIORES QUE 40 MM E MENORES OU IGUAIS A 75 MM, COM ABRAÇADEIRA TIPO  D  COM PARAFUSO DE FIXAÇÃO 2 1/2", FIXADA DIRETAMENTE NA LAJE OU PAREDE. AF_09/2023</t>
  </si>
  <si>
    <t xml:space="preserve"> 12.5.5 </t>
  </si>
  <si>
    <t>FIXAÇÃO DE TUBOS HORIZONTAIS DE PVC ÁGUA, PVC ESGOTO, PVC ÁGUA PLUVIAL, CPVC, PPR, COBRE OU AÇO, DIÂMETROS MENORES OU IGUAIS A 40 MM, COM ABRAÇADEIRA METÁLICA FLEXÍVEL 18 MM, FIXADA DIRETAMENTE NA LAJE. AF_09/2023</t>
  </si>
  <si>
    <t xml:space="preserve"> 13 </t>
  </si>
  <si>
    <t>BANCADAS , LOUÇAS E METAIS</t>
  </si>
  <si>
    <t xml:space="preserve"> 13.1 </t>
  </si>
  <si>
    <t>VASO SANITÁRIO SIFONADO COM CAIXA ACOPLADA, LOUÇA BRANCA - PADRÃO ALTO - FORNECIMENTO E INSTALAÇÃO. AF_01/2020</t>
  </si>
  <si>
    <t xml:space="preserve"> 13.2 </t>
  </si>
  <si>
    <t>ASSENTO SANITÁRIO CONVENCIONAL - FORNECIMENTO E INSTALACAO. AF_01/2020</t>
  </si>
  <si>
    <t xml:space="preserve"> 13.3 </t>
  </si>
  <si>
    <t>ENGATE FLEXÍVEL EM PLÁSTICO BRANCO, 1/2" X 40CM - FORNECIMENTO E INSTALAÇÃO. AF_01/2020</t>
  </si>
  <si>
    <t xml:space="preserve"> 13.4 </t>
  </si>
  <si>
    <t>TANQUE DE LOUÇA BRANCA SUSPENSO, 18L OU EQUIVALENTE, INCLUSO SIFÃO TIPO GARRAFA EM METAL CROMADO, VÁLVULA METÁLICA E TORNEIRA DE METAL CROMADO PADRÃO MÉDIO - FORNECIMENTO E INSTALAÇÃO. AF_01/2020</t>
  </si>
  <si>
    <t xml:space="preserve"> 13.5 </t>
  </si>
  <si>
    <t>CHUVEIRO ELÉTRICO COMUM CORPO PLÁSTICO, TIPO DUCHA - FORNECIMENTO E INSTALAÇÃO. AF_01/2020</t>
  </si>
  <si>
    <t xml:space="preserve"> 13.6 </t>
  </si>
  <si>
    <t xml:space="preserve"> MP-0031 </t>
  </si>
  <si>
    <t>Ducha higienica plastica com registro metalico 1/2 "</t>
  </si>
  <si>
    <t xml:space="preserve"> 13.7 </t>
  </si>
  <si>
    <t>CUBA DE EMBUTIR OVAL EM LOUÇA BRANCA, 35 X 50CM OU EQUIVALENTE, INCLUSO VÁLVULA E SIFÃO TIPO GARRAFA EM METAL CROMADO - FORNECIMENTO E INSTALAÇÃO. AF_01/2020</t>
  </si>
  <si>
    <t xml:space="preserve"> 13.8 </t>
  </si>
  <si>
    <t>CUBA DE EMBUTIR RETANGULAR DE AÇO INOXIDÁVEL, 46 X 30 X 12 CM - FORNECIMENTO E INSTALAÇÃO. AF_01/2020</t>
  </si>
  <si>
    <t xml:space="preserve"> 13.9 </t>
  </si>
  <si>
    <t>Lavatório louça (Deca-Linha Vogue Plus Conforto, ref L-510 ou similar) com coluna suspensa, (Deca, Linha Vogue Plus Conforto, ref. C-510 ou similar), c/ sifão cromado, válvula cromada, engate cromado, exclusive torneira</t>
  </si>
  <si>
    <t xml:space="preserve"> 13.10 </t>
  </si>
  <si>
    <t>Fornecimento e instalação de torneira pressmatic compact de mesa, ref. 17160606, docol ou similar</t>
  </si>
  <si>
    <t xml:space="preserve"> 13.11 </t>
  </si>
  <si>
    <t>TORNEIRA CROMADA TUBO MÓVEL, DE MESA, 1/2" OU 3/4", PARA PIA DE COZINHA, PADRÃO ALTO - FORNECIMENTO E INSTALAÇÃO. AF_01/2020</t>
  </si>
  <si>
    <t xml:space="preserve"> 13.12 </t>
  </si>
  <si>
    <t>ENGATE FLEXÍVEL EM PLÁSTICO BRANCO, 1/2" X 30CM - FORNECIMENTO E INSTALAÇÃO. AF_01/2020</t>
  </si>
  <si>
    <t xml:space="preserve"> 13.13 </t>
  </si>
  <si>
    <t>Divisória em granito branco siena, polido do dois lados, e= 2cm, inclusive montagem com ferragens</t>
  </si>
  <si>
    <t xml:space="preserve"> 13.14 </t>
  </si>
  <si>
    <t>Tampo/bancada em granito branco siena, e=2cm</t>
  </si>
  <si>
    <t xml:space="preserve"> 13.15 </t>
  </si>
  <si>
    <t>Testeira em granito branco siena, L=37 cm (meia esquadria) - fornecimento e colocação</t>
  </si>
  <si>
    <t xml:space="preserve"> 13.16 </t>
  </si>
  <si>
    <t>Rodopia em granito branco siena, L=20cm, e=2cm,  aplicado com argamassa industrializada ac-i, com acabamento aboleado</t>
  </si>
  <si>
    <t xml:space="preserve"> 14 </t>
  </si>
  <si>
    <t>INSTALAÇÕES ELÉTRICAS</t>
  </si>
  <si>
    <t xml:space="preserve"> 14.1 </t>
  </si>
  <si>
    <t>QUADROS</t>
  </si>
  <si>
    <t xml:space="preserve"> 14.1.1 </t>
  </si>
  <si>
    <t>Quadro de distribuição de embutir, em chapa de aço, para até 48 disjuntores, com barramento, padrão DIN, exclusive disjuntores</t>
  </si>
  <si>
    <t xml:space="preserve"> 14.1.2 </t>
  </si>
  <si>
    <t>QUADRO DE DISTRIBUIÇÃO DE ENERGIA EM CHAPA DE AÇO GALVANIZADO, DE EMBUTIR, COM BARRAMENTO TRIFÁSICO, PARA 24 DISJUNTORES DIN 100A - FORNECIMENTO E INSTALAÇÃO. AF_10/2020</t>
  </si>
  <si>
    <t xml:space="preserve"> 14.1.3 </t>
  </si>
  <si>
    <t>QUADRO DE DISTRIBUIÇÃO DE ENERGIA EM CHAPA DE AÇO GALVANIZADO, DE EMBUTIR, COM BARRAMENTO TRIFÁSICO, PARA 30 DISJUNTORES DIN 150A - FORNECIMENTO E INSTALAÇÃO. AF_10/2020</t>
  </si>
  <si>
    <t xml:space="preserve"> 14.1.4 </t>
  </si>
  <si>
    <t>Quadro de comando para 2 bombas de recalques de 1/3 a 2 cv, 220 volts, com chave seletora, acionamento manual/automático, relé de sobrecarga e contatora</t>
  </si>
  <si>
    <t xml:space="preserve"> 14.1.5 </t>
  </si>
  <si>
    <t>Disjuntor termomagnetico tripolar  80 A, padrão DIN (Europeu - linha branca),curva C, 5KA</t>
  </si>
  <si>
    <t xml:space="preserve"> 14.1.6 </t>
  </si>
  <si>
    <t>Disjuntor termomagnetico tripolar  70 A, padrão DIN (Europeu - linha branca),curva C, 10KA</t>
  </si>
  <si>
    <t xml:space="preserve"> 14.1.7 </t>
  </si>
  <si>
    <t>DISJUNTOR TRIPOLAR TIPO DIN, CORRENTE NOMINAL DE 40A - FORNECIMENTO E INSTALAÇÃO. AF_10/2020</t>
  </si>
  <si>
    <t xml:space="preserve"> 14.1.8 </t>
  </si>
  <si>
    <t>DISJUNTOR TRIPOLAR TIPO DIN, CORRENTE NOMINAL DE 10A - FORNECIMENTO E INSTALAÇÃO. AF_10/2020</t>
  </si>
  <si>
    <t xml:space="preserve"> 14.1.9 </t>
  </si>
  <si>
    <t>DISJUNTOR MONOPOLAR TIPO DIN, CORRENTE NOMINAL DE 40A - FORNECIMENTO E INSTALAÇÃO. AF_10/2020</t>
  </si>
  <si>
    <t xml:space="preserve"> 14.1.10 </t>
  </si>
  <si>
    <t>DISJUNTOR MONOPOLAR TIPO DIN, CORRENTE NOMINAL DE 20A - FORNECIMENTO E INSTALAÇÃO. AF_10/2020</t>
  </si>
  <si>
    <t xml:space="preserve"> 14.1.11 </t>
  </si>
  <si>
    <t>DISJUNTOR MONOPOLAR TIPO DIN, CORRENTE NOMINAL DE 16A - FORNECIMENTO E INSTALAÇÃO. AF_10/2020</t>
  </si>
  <si>
    <t xml:space="preserve"> 14.1.12 </t>
  </si>
  <si>
    <t>DISJUNTOR MONOPOLAR TIPO DIN, CORRENTE NOMINAL DE 10A - FORNECIMENTO E INSTALAÇÃO. AF_10/2020</t>
  </si>
  <si>
    <t xml:space="preserve"> 14.1.13 </t>
  </si>
  <si>
    <t>Dispositivo de proteção contra surto de tensão DPS 60kA - 275v</t>
  </si>
  <si>
    <t xml:space="preserve"> 14.1.14 </t>
  </si>
  <si>
    <t xml:space="preserve"> 00039445/SINAPI </t>
  </si>
  <si>
    <t>Dispositivo dr, 2 polos, sensibilidade de 30 ma, corrente de 25 a, tipo ac</t>
  </si>
  <si>
    <t xml:space="preserve"> 14.1.15 </t>
  </si>
  <si>
    <t xml:space="preserve"> 00039446/SINAPI </t>
  </si>
  <si>
    <t>Dispositivo dr, 2 polos, sensibilidade de 30 ma, corrente de 40 a, tipo ac</t>
  </si>
  <si>
    <t xml:space="preserve"> 14.2 </t>
  </si>
  <si>
    <t>CABOS  (CONDUTORES)</t>
  </si>
  <si>
    <t xml:space="preserve"> 14.2.1 </t>
  </si>
  <si>
    <t>CABO DE COBRE FLEXÍVEL ISOLADO, 1,5 MM², ANTI-CHAMA 450/750 V, PARA CIRCUITOS TERMINAIS - FORNECIMENTO E INSTALAÇÃO. AF_03/2023</t>
  </si>
  <si>
    <t xml:space="preserve"> 14.2.2 </t>
  </si>
  <si>
    <t>CABO DE COBRE FLEXÍVEL ISOLADO, 2,5 MM², ANTI-CHAMA 450/750 V, PARA CIRCUITOS TERMINAIS - FORNECIMENTO E INSTALAÇÃO. AF_03/2023</t>
  </si>
  <si>
    <t xml:space="preserve"> 14.2.3 </t>
  </si>
  <si>
    <t>CABO DE COBRE FLEXÍVEL ISOLADO, 4 MM², ANTI-CHAMA 450/750 V, PARA CIRCUITOS TERMINAIS - FORNECIMENTO E INSTALAÇÃO. AF_03/2023</t>
  </si>
  <si>
    <t xml:space="preserve"> 14.2.4 </t>
  </si>
  <si>
    <t>CABO DE COBRE FLEXÍVEL ISOLADO, 10 MM², ANTI-CHAMA 0,6/1,0 KV, PARA CIRCUITOS TERMINAIS - FORNECIMENTO E INSTALAÇÃO. AF_03/2023</t>
  </si>
  <si>
    <t xml:space="preserve"> 14.2.5 </t>
  </si>
  <si>
    <t>CABO DE COBRE FLEXÍVEL ISOLADO, 16 MM², ANTI-CHAMA 0,6/1,0 KV, PARA DISTRIBUIÇÃO - FORNECIMENTO E INSTALAÇÃO. AF_10/2020</t>
  </si>
  <si>
    <t xml:space="preserve"> 14.2.6 </t>
  </si>
  <si>
    <t>CABO DE COBRE FLEXÍVEL ISOLADO, 35 MM², ANTI-CHAMA 0,6/1,0 KV, PARA REDE ENTERRADA DE DISTRIBUIÇÃO DE ENERGIA ELÉTRICA - FORNECIMENTO E INSTALAÇÃO. AF_12/2021</t>
  </si>
  <si>
    <t xml:space="preserve"> 14.3 </t>
  </si>
  <si>
    <t>ELETROCALHAS, ELETRODUTOS E ACESSÓRIOS</t>
  </si>
  <si>
    <t xml:space="preserve"> 14.3.1 </t>
  </si>
  <si>
    <t>Fornecimento e instalação de eletrocalha perfurada 100 x   50 x 3000 mm (ref.mopa ou similar) com tampa</t>
  </si>
  <si>
    <t xml:space="preserve"> 14.3.2 </t>
  </si>
  <si>
    <t>Suporte vertical  100 x 50 mm  para fixação de eletrocalha metálica ( ref.: Mopa ou similar)</t>
  </si>
  <si>
    <t xml:space="preserve"> 14.3.3 </t>
  </si>
  <si>
    <t>Fixação de eletrocalhas com vergalhão (Tirante) com rosca total ø 1/4"x1000mm(marvitec ref. 1431 ou similar)</t>
  </si>
  <si>
    <t xml:space="preserve"> 14.3.4 </t>
  </si>
  <si>
    <t>Cruzeta 100 x 50 mm para eletrocalha perfurada metálica (ref.: mopa ou similar)</t>
  </si>
  <si>
    <t xml:space="preserve"> 14.3.5 </t>
  </si>
  <si>
    <t>Tampa de encaixe para cruzeta 150 x 150mm, galvanizada à fogo (ref.: mopa ou similar)</t>
  </si>
  <si>
    <t xml:space="preserve"> 14.3.6 </t>
  </si>
  <si>
    <t>Tê horizontal 100 x 50 mm com base lisa perfurada para eletrocalha metálica (ref. Mopa ou similar)</t>
  </si>
  <si>
    <t xml:space="preserve"> 14.3.7 </t>
  </si>
  <si>
    <t>Tampa de encaixe para tê horizontal 150 x 150mm, galvanizada à fogo (ref. Mopa ou similar)</t>
  </si>
  <si>
    <t xml:space="preserve"> 14.3.8 </t>
  </si>
  <si>
    <t>Tala plana perfurada 100mm para eletrocalha metálica (ref.: mopa ou similar) - Rev 01</t>
  </si>
  <si>
    <t xml:space="preserve"> 14.3.9 </t>
  </si>
  <si>
    <t>Tala plana perfurada 38mm para eletrocalha metálica (ref.: mopa ou similar) -Rev 01</t>
  </si>
  <si>
    <t xml:space="preserve"> 14.3.10 </t>
  </si>
  <si>
    <t>Tala plana perfurada 50mm para eletrocalha metálica (ref.: mopa ou similar) -Rev 01</t>
  </si>
  <si>
    <t xml:space="preserve"> 14.3.11 </t>
  </si>
  <si>
    <t>Saída para perfilado 38x38mm (mopa ou similar)</t>
  </si>
  <si>
    <t xml:space="preserve"> 14.3.12 </t>
  </si>
  <si>
    <t>Perfilado, pré-zincado  a fogo, perfurado 38 x 38 x 6000mm</t>
  </si>
  <si>
    <t xml:space="preserve"> 14.3.13 </t>
  </si>
  <si>
    <t>Gancho curto para perfilado, ( ref.: Mopa ou similar)</t>
  </si>
  <si>
    <t xml:space="preserve"> 14.3.14 </t>
  </si>
  <si>
    <t xml:space="preserve"> 14.3.15 </t>
  </si>
  <si>
    <t xml:space="preserve"> 14.3.16 </t>
  </si>
  <si>
    <t>Junção interna tipo "T" para perfilado, ( ref.: Mopa ou similar)</t>
  </si>
  <si>
    <t xml:space="preserve"> 14.3.17 </t>
  </si>
  <si>
    <t>Junção interna tipo "L" para perfilado, ( ref.: Mopa ou similar)</t>
  </si>
  <si>
    <t xml:space="preserve"> 14.3.18 </t>
  </si>
  <si>
    <t>Saída horizontal para eletroduto 3/4" (ref. vl 33 valemam ou similar)</t>
  </si>
  <si>
    <t xml:space="preserve"> 14.3.19 </t>
  </si>
  <si>
    <t>Eletroduto de pvc rígido roscável, diâm = 25mm (3/4")</t>
  </si>
  <si>
    <t xml:space="preserve"> 14.3.20 </t>
  </si>
  <si>
    <t>Condulete em pvc rigido, p/eletroduto d=1/2" e 3/4" , sem tampa (modelos: C,E,LB,LL,LR), Tigre ou similar - Rev. 01</t>
  </si>
  <si>
    <t xml:space="preserve"> 14.3.21 </t>
  </si>
  <si>
    <t>Curva para eletroduto de pvc rígido roscável, diâm = 25mm (3/4")</t>
  </si>
  <si>
    <t xml:space="preserve"> 14.3.22 </t>
  </si>
  <si>
    <t>LUVA PARA ELETRODUTO, PVC, ROSCÁVEL, DN 25 MM (3/4"), PARA CIRCUITOS TERMINAIS, INSTALADA EM FORRO - FORNECIMENTO E INSTALAÇÃO. AF_03/2023</t>
  </si>
  <si>
    <t xml:space="preserve"> 14.3.23 </t>
  </si>
  <si>
    <t>Eletroduto de aço galvanizado, classe leve, dn 20 mm (3/4"), aparente, instalada em teto - fornecimento e instalaçâo</t>
  </si>
  <si>
    <t xml:space="preserve"> 14.3.24 </t>
  </si>
  <si>
    <t>Condulete em alumínio tipo "x" de 3/4"</t>
  </si>
  <si>
    <t xml:space="preserve"> 14.3.25 </t>
  </si>
  <si>
    <t>Eletroduto de aço galvanizado, classe leve, dn 25 mm (1"), aparente, instalada em parede - fornecimento e instalaçâo. Rev 01_06/2024</t>
  </si>
  <si>
    <t xml:space="preserve"> 14.3.26 </t>
  </si>
  <si>
    <t>Caixa de passagem pvc, 4" x 2", embutir, p/eletroduto - Rev 01</t>
  </si>
  <si>
    <t xml:space="preserve"> 14.3.27 </t>
  </si>
  <si>
    <t>FIXAÇÃO DE TUBOS HORIZONTAIS DE PVC ÁGUA, PVC ESGOTO, PVC ÁGUA PLUVIAL, CPVC, PPR, COBRE OU AÇO, DIÂMETROS MENORES OU IGUAIS A 40 MM, COM ABRAÇADEIRA METÁLICA RÍGIDA TIPO U PERFIL 1 1/4", FIXADA EM PERFILADO EM LAJE. AF_09/2023_PS</t>
  </si>
  <si>
    <t xml:space="preserve"> 14.3.28 </t>
  </si>
  <si>
    <t>CAIXA OCTOGONAL 4" X 4", PVC, INSTALADA EM LAJE - FORNECIMENTO E INSTALAÇÃO. AF_03/2023</t>
  </si>
  <si>
    <t xml:space="preserve"> 14.3.29 </t>
  </si>
  <si>
    <t>ELETRODUTO FLEXÍVEL CORRUGADO, PEAD, DN 63 (2"), PARA REDE ENTERRADA DE DISTRIBUIÇÃO DE ENERGIA ELÉTRICA - FORNECIMENTO E INSTALAÇÃO. AF_12/2021</t>
  </si>
  <si>
    <t xml:space="preserve"> 14.3.30 </t>
  </si>
  <si>
    <t>ELETRODUTO FLEXÍVEL CORRUGADO, PEAD, DN 40 MM (1 1/4"), PARA CIRCUITOS TERMINAIS - FORNECIMENTO E INSTALAÇÃO. AF_03/2023</t>
  </si>
  <si>
    <t xml:space="preserve"> 14.3.31 </t>
  </si>
  <si>
    <t>CAIXA ENTERRADA ELÉTRICA RETANGULAR, EM ALVENARIA COM TIJOLOS CERÂMICOS MACIÇOS, FUNDO COM BRITA, DIMENSÕES INTERNAS: 0,3X0,3X0,3 M. AF_12/2020</t>
  </si>
  <si>
    <t xml:space="preserve"> 14.3.32 </t>
  </si>
  <si>
    <t>Caixa de passagem 30x30cm em chapa de aço galvanizado - fornecimento</t>
  </si>
  <si>
    <t xml:space="preserve"> 14.3.33 </t>
  </si>
  <si>
    <t>CAIXA ENTERRADA ELÉTRICA RETANGULAR, EM ALVENARIA COM BLOCOS DE CONCRETO, FUNDO COM BRITA, DIMENSÕES INTERNAS: 0,6X0,6X0,6 M. AF_12/2020</t>
  </si>
  <si>
    <t xml:space="preserve"> 14.4 </t>
  </si>
  <si>
    <t>TOMADAS, INTERRUPTORES E LUMINÁRIAS</t>
  </si>
  <si>
    <t xml:space="preserve"> 14.4.1 </t>
  </si>
  <si>
    <t>INTERRUPTOR PARALELO (1 MÓDULO), 10A/250V, INCLUINDO SUPORTE E PLACA - FORNECIMENTO E INSTALAÇÃO. AF_03/2023</t>
  </si>
  <si>
    <t xml:space="preserve"> 14.4.2 </t>
  </si>
  <si>
    <t>INTERRUPTOR SIMPLES (1 MÓDULO), 10A/250V, INCLUINDO SUPORTE E PLACA - FORNECIMENTO E INSTALAÇÃO. AF_03/2023</t>
  </si>
  <si>
    <t xml:space="preserve"> 14.4.3 </t>
  </si>
  <si>
    <t>INTERRUPTOR SIMPLES (2 MÓDULOS), 10A/250V, INCLUINDO SUPORTE E PLACA - FORNECIMENTO E INSTALAÇÃO. AF_03/2023</t>
  </si>
  <si>
    <t xml:space="preserve"> 14.4.4 </t>
  </si>
  <si>
    <t>INTERRUPTOR SIMPLES (3 MÓDULOS), 10A/250V, INCLUINDO SUPORTE E PLACA - FORNECIMENTO E INSTALAÇÃO. AF_03/2023</t>
  </si>
  <si>
    <t xml:space="preserve"> 14.4.5 </t>
  </si>
  <si>
    <t>TOMADA MÉDIA DE EMBUTIR (1 MÓDULO), 2P+T 10 A, INCLUINDO SUPORTE E PLACA - FORNECIMENTO E INSTALAÇÃO. AF_03/2023</t>
  </si>
  <si>
    <t xml:space="preserve"> 14.4.6 </t>
  </si>
  <si>
    <t>TOMADA MÉDIA DE EMBUTIR (2 MÓDULOS), 2P+T 10 A, INCLUINDO SUPORTE E PLACA - FORNECIMENTO E INSTALAÇÃO. AF_03/2023</t>
  </si>
  <si>
    <t xml:space="preserve"> 14.4.7 </t>
  </si>
  <si>
    <t>TOMADA MÉDIA DE EMBUTIR (1 MÓDULO), 2P+T 20 A, INCLUINDO SUPORTE E PLACA - FORNECIMENTO E INSTALAÇÃO. AF_03/2023</t>
  </si>
  <si>
    <t xml:space="preserve"> 14.4.8 </t>
  </si>
  <si>
    <t>Plug macho 2p + t, ABNT, de embutir, 10 A com rabicho de cabo PP 3x1,5mm2, com 1,0m</t>
  </si>
  <si>
    <t>pt</t>
  </si>
  <si>
    <t xml:space="preserve"> 14.4.9 </t>
  </si>
  <si>
    <t>Luminária tubular com lâmpada led de 2 x 9/10 w / bivolt - Rev 01</t>
  </si>
  <si>
    <t xml:space="preserve"> 14.4.10 </t>
  </si>
  <si>
    <t>Luminária de sobrepor, (tecnolux ref.FLP-6478/4x20) Tubled corpo/ refletor e aletas fabricadas em chapa de aço tratada e pintada em epoxi branco, para usode 4 lampadas tubled de 20w - Rev 02</t>
  </si>
  <si>
    <t xml:space="preserve"> 14.4.11 </t>
  </si>
  <si>
    <t>Luminária de embutir Lar T8 Led com refletor com aletas, 2x18w da Aladin FE 209/232 Al ou similar com lâmpadas e reator bivolt</t>
  </si>
  <si>
    <t xml:space="preserve"> 14.4.12 </t>
  </si>
  <si>
    <t>Luminária de embutir redonda para lâmpada flourescente ou LED 11W, compacta sistema draw back, modelo ref: 1140 da marca BONIN ou similar.</t>
  </si>
  <si>
    <t xml:space="preserve"> 14.5 </t>
  </si>
  <si>
    <t>ILUMINAÇÃO E ÁREAS EXTERNAS</t>
  </si>
  <si>
    <t xml:space="preserve"> 14.5.1 </t>
  </si>
  <si>
    <t>LUMINÁRIA ARANDELA TIPO TARTARUGA, DE SOBREPOR, COM 1 LÂMPADA LED DE 6 W, SEM REATOR - FORNECIMENTO E INSTALAÇÃO. AF_09/2024</t>
  </si>
  <si>
    <t xml:space="preserve"> 14.5.2 </t>
  </si>
  <si>
    <t>Refletor Slim  LED 100W de potência, branco Frio, 6500k, Autovolt, marca G-light ou similar</t>
  </si>
  <si>
    <t xml:space="preserve"> 14.5.3 </t>
  </si>
  <si>
    <t>Luminária tipo spot de embutir com lâmpada led 15w</t>
  </si>
  <si>
    <t xml:space="preserve"> 14.5.4 </t>
  </si>
  <si>
    <t>RELÉ FOTOELÉTRICO PARA COMANDO DE ILUMINAÇÃO EXTERNA 1000 W - FORNECIMENTO E INSTALAÇÃO. AF_08/2020</t>
  </si>
  <si>
    <t xml:space="preserve"> 14.5.5 </t>
  </si>
  <si>
    <t>Motor elétrico trifásico, baixa rotação, 5CV Rossi ou similar</t>
  </si>
  <si>
    <t xml:space="preserve"> 15 </t>
  </si>
  <si>
    <t>SPDA</t>
  </si>
  <si>
    <t xml:space="preserve"> 15.1 </t>
  </si>
  <si>
    <t>Cabos</t>
  </si>
  <si>
    <t xml:space="preserve"> 15.1.1 </t>
  </si>
  <si>
    <t>Fornecimento e assentamento de barra chata de alumínio de 7/8" x 1/8"</t>
  </si>
  <si>
    <t xml:space="preserve"> 15.1.2 </t>
  </si>
  <si>
    <t>Barra de aço redonda re-bar3/8" x 3,00m</t>
  </si>
  <si>
    <t xml:space="preserve"> 15.1.3 </t>
  </si>
  <si>
    <t>Cabo de cobre nú 50 mm2 - fornecimento e assentamento (2,27m/kg)</t>
  </si>
  <si>
    <t xml:space="preserve"> 15.1.4 </t>
  </si>
  <si>
    <t>Cabo de cobre nú 35 mm2 - fornecimento e assentamento (3,16m/kg)</t>
  </si>
  <si>
    <t xml:space="preserve"> 15.2 </t>
  </si>
  <si>
    <t>Componentes</t>
  </si>
  <si>
    <t xml:space="preserve"> 15.2.1 </t>
  </si>
  <si>
    <t>ELETRODUTO RÍGIDO ROSCÁVEL, PVC, DN 32 MM (1"), PARA CIRCUITOS TERMINAIS, INSTALADO EM PAREDE - FORNECIMENTO E INSTALAÇÃO. AF_03/2023</t>
  </si>
  <si>
    <t xml:space="preserve"> 15.2.2 </t>
  </si>
  <si>
    <t>Caixa de equipotencialização em aço 200x200x90mm, para embutir com tampa, com9 terminais, ref:TEL-901 ou similar (SPDA)</t>
  </si>
  <si>
    <t xml:space="preserve"> 15.2.3 </t>
  </si>
  <si>
    <t>Caixa inspeção em poliamida 150x110x70mm, bocal 1" (DN 32mm), ref: TEL-541 (SPDA)</t>
  </si>
  <si>
    <t xml:space="preserve"> 15.2.4 </t>
  </si>
  <si>
    <t>HASTE DE ATERRAMENTO, DIÂMETRO 3/4", COM 3 METROS - FORNECIMENTO E INSTALAÇÃO. AF_08/2023</t>
  </si>
  <si>
    <t xml:space="preserve"> 15.2.5 </t>
  </si>
  <si>
    <t>Parafuso auto-atarraxante em aço inox - 4,2 x 32mm - fornecimento e colocação</t>
  </si>
  <si>
    <t xml:space="preserve"> 15.2.6 </t>
  </si>
  <si>
    <t>Parafuso cabeça chata em alumínio 1/4" x 7/8" - fornecimento e colocação</t>
  </si>
  <si>
    <t xml:space="preserve"> 15.2.7 </t>
  </si>
  <si>
    <t>Terminal de compressão para cabo de  35 mm2 - fornecimento e instalação</t>
  </si>
  <si>
    <t xml:space="preserve"> 15.2.8 </t>
  </si>
  <si>
    <t>Fornecimento de molde de solda exotérmica tipo "X" para cabo 50 mm²</t>
  </si>
  <si>
    <t xml:space="preserve"> 15.2.9 </t>
  </si>
  <si>
    <t>Fornecimento de cartucho para solda exotérmica para cabo 50 mm²</t>
  </si>
  <si>
    <t xml:space="preserve"> 15.2.10 </t>
  </si>
  <si>
    <t>Clips 3/8" para haste de aterramento galvanizada ref:TEL-5238 - Rev - 02</t>
  </si>
  <si>
    <t xml:space="preserve"> 15.2.11 </t>
  </si>
  <si>
    <t xml:space="preserve"> MP-0073 </t>
  </si>
  <si>
    <t>Conector ATERRINSERT com disco em latão e rosca fêmea M12 .  Distância entre Re-bar e face da fôrma regulável entre 25 e 40 mm ( Composição Base SETOP ED-51044)</t>
  </si>
  <si>
    <t xml:space="preserve"> 15.2.12 </t>
  </si>
  <si>
    <t>Fixador universal estanhado para cabos 16 a 70mm2 -</t>
  </si>
  <si>
    <t xml:space="preserve"> 16 </t>
  </si>
  <si>
    <t>INSTALAÇÕES DE AR CONDICIONADO</t>
  </si>
  <si>
    <t xml:space="preserve"> 16.1 </t>
  </si>
  <si>
    <t>AR CONDICIONADO SPLIT INVERTER, PISO TETO, 36000 BTU/H, CICLO FRIO - FORNECIMENTO E INSTALAÇÃO. AF_11/2021_PSE</t>
  </si>
  <si>
    <t xml:space="preserve"> 16.2 </t>
  </si>
  <si>
    <t>AR CONDICIONADO SPLIT INVERTER, HI-WALL (PAREDE), 24000 BTU/H, CICLO FRIO - FORNECIMENTO E INSTALAÇÃO. AF_11/2021_PE</t>
  </si>
  <si>
    <t xml:space="preserve"> 16.3 </t>
  </si>
  <si>
    <t>AR CONDICIONADO SPLIT INVERTER, HI-WALL (PAREDE), 12000 BTU/H, CICLO FRIO - FORNECIMENTO E INSTALAÇÃO. AF_11/2021_PE</t>
  </si>
  <si>
    <t xml:space="preserve"> 16.4 </t>
  </si>
  <si>
    <t>AR CONDICIONADO SPLIT INVERTER, HI-WALL (PAREDE), 9000 BTU/H, CICLO FRIO - FORNECIMENTO E INSTALAÇÃO. AF_11/2021_PE</t>
  </si>
  <si>
    <t xml:space="preserve"> 16.5 </t>
  </si>
  <si>
    <t>Cabo de cobre PP Cordplast 4 x 2,5 mm2, 450/750v - fornecimento</t>
  </si>
  <si>
    <t xml:space="preserve"> 16.6 </t>
  </si>
  <si>
    <t>Cabo de cobre PP Cordplast 4 x 4,0 mm2, 450/750v - fornecimento</t>
  </si>
  <si>
    <t xml:space="preserve"> 16.7 </t>
  </si>
  <si>
    <t>Fornecimento  e instalação de tubo esponjoso d=1/2"</t>
  </si>
  <si>
    <t xml:space="preserve"> 16.8 </t>
  </si>
  <si>
    <t>Fornecimento  e instalação de tubo esponjoso d=1/4"</t>
  </si>
  <si>
    <t xml:space="preserve"> 16.9 </t>
  </si>
  <si>
    <t>Fornecimento  e instalação de tubo esponjoso d=3/4"</t>
  </si>
  <si>
    <t xml:space="preserve"> 16.10 </t>
  </si>
  <si>
    <t>Fornecimento  e instalação de tubo esponjoso d=3/8"</t>
  </si>
  <si>
    <t xml:space="preserve"> 16.11 </t>
  </si>
  <si>
    <t>Tubo cobre flexível aparente, junta soldadas, d = 1/2" (12,7mm)</t>
  </si>
  <si>
    <t xml:space="preserve"> 16.12 </t>
  </si>
  <si>
    <t>Tubo cobre flexível aparente, junta soldadas, d = 1/4" (6,35mm)</t>
  </si>
  <si>
    <t xml:space="preserve"> 16.13 </t>
  </si>
  <si>
    <t>Tubo cobre flexível aparente, junta soldadas, d = 3/4" (19,05mm)</t>
  </si>
  <si>
    <t xml:space="preserve"> 16.14 </t>
  </si>
  <si>
    <t>Tubo cobre flexível aparente, junta soldadas, d = 3/8" (9,52mm)</t>
  </si>
  <si>
    <t xml:space="preserve"> 17 </t>
  </si>
  <si>
    <t>CABEAMENTO ESTRUTURADO , CFTV E ALARME</t>
  </si>
  <si>
    <t xml:space="preserve"> 17.1 </t>
  </si>
  <si>
    <t>Fornecimento e instalação de rack  de piso 19" x 16u x 570mm (gabinete) inclusive acessórios</t>
  </si>
  <si>
    <t xml:space="preserve"> 17.2 </t>
  </si>
  <si>
    <t>Fornecimento e instalação de Switch 24 portas Gerenciável POE 10/100 /1000 + 4SFP</t>
  </si>
  <si>
    <t xml:space="preserve"> 17.3 </t>
  </si>
  <si>
    <t>Fornecimento e instalação de Switch 24 portas 10/100 mpbs + 2P10-100-1000 BT</t>
  </si>
  <si>
    <t xml:space="preserve"> 17.4 </t>
  </si>
  <si>
    <t>Fornecimento e instalação de patch panel com 24 portas cat.6 - Rev 01</t>
  </si>
  <si>
    <t xml:space="preserve"> 17.5 </t>
  </si>
  <si>
    <t>Fornecimento e instalação de patch cords cat.6 c/1,50m - Rev 01</t>
  </si>
  <si>
    <t xml:space="preserve"> 17.6 </t>
  </si>
  <si>
    <t>Fornecimento e instalação de conector rj 45 macho cat 6</t>
  </si>
  <si>
    <t xml:space="preserve"> 17.7 </t>
  </si>
  <si>
    <t>Guia frontal para cabos</t>
  </si>
  <si>
    <t xml:space="preserve"> 17.8 </t>
  </si>
  <si>
    <t>Fornecimento e lançamento de cabo utp 4 pares cat 6</t>
  </si>
  <si>
    <t xml:space="preserve"> 17.9 </t>
  </si>
  <si>
    <t xml:space="preserve"> 17.10 </t>
  </si>
  <si>
    <t xml:space="preserve"> 17.11 </t>
  </si>
  <si>
    <t xml:space="preserve"> 17.12 </t>
  </si>
  <si>
    <t xml:space="preserve"> 17.13 </t>
  </si>
  <si>
    <t xml:space="preserve"> 17.14 </t>
  </si>
  <si>
    <t xml:space="preserve"> 17.15 </t>
  </si>
  <si>
    <t xml:space="preserve"> 17.16 </t>
  </si>
  <si>
    <t xml:space="preserve"> 17.17 </t>
  </si>
  <si>
    <t xml:space="preserve"> 17.18 </t>
  </si>
  <si>
    <t xml:space="preserve"> 17.19 </t>
  </si>
  <si>
    <t xml:space="preserve"> 17.20 </t>
  </si>
  <si>
    <t xml:space="preserve"> 17.21 </t>
  </si>
  <si>
    <t>Fornecimento e instalação de saída horizontal para eletroduto 1" (ref. vl 33 valemam ou similar)</t>
  </si>
  <si>
    <t xml:space="preserve"> 17.22 </t>
  </si>
  <si>
    <t xml:space="preserve"> 17.23 </t>
  </si>
  <si>
    <t>Luva de emenda para eletroduto, aço galvanizado, dn 25 mm (1"), aparente, instalada em teto - fornecimento e instalaçâo</t>
  </si>
  <si>
    <t xml:space="preserve"> 17.24 </t>
  </si>
  <si>
    <t xml:space="preserve"> 17.25 </t>
  </si>
  <si>
    <t>Condulete em alumínio tipo "x" de 1"</t>
  </si>
  <si>
    <t xml:space="preserve"> 17.26 </t>
  </si>
  <si>
    <t xml:space="preserve"> 17.27 </t>
  </si>
  <si>
    <t xml:space="preserve"> 17.28 </t>
  </si>
  <si>
    <t>Tomada para lógica rj45, com caixa pvc, embutida, cat. 6</t>
  </si>
  <si>
    <t xml:space="preserve"> 17.29 </t>
  </si>
  <si>
    <t>Tomada dupla para lógica RJ45, cat.6, com caixa pvc, embutir, completa</t>
  </si>
  <si>
    <t xml:space="preserve"> 17.30 </t>
  </si>
  <si>
    <t>SENSOR DE PRESENÇA SEM FOTOCÉLULA, FIXAÇÃO EM PAREDE - FORNECIMENTO E INSTALAÇÃO. AF_09/2024</t>
  </si>
  <si>
    <t xml:space="preserve"> 17.31 </t>
  </si>
  <si>
    <t>Central de alarme, marca JFL, com sirene , modelo Vulcano - 400 ou similar</t>
  </si>
  <si>
    <t xml:space="preserve"> 17.32 </t>
  </si>
  <si>
    <t>Câmera Vm S5040 Vf 1/3, 760 linhas 2.8 a 12mm, da Intelbras ou similar</t>
  </si>
  <si>
    <t xml:space="preserve"> 17.33 </t>
  </si>
  <si>
    <t xml:space="preserve"> 17.34 </t>
  </si>
  <si>
    <t>ELETRODUTO FLEXÍVEL CORRUGADO REFORÇADO, PVC, DN 25 MM (3/4"), PARA CIRCUITOS TERMINAIS, INSTALADO EM PAREDE - FORNECIMENTO E INSTALAÇÃO. AF_03/2023</t>
  </si>
  <si>
    <t xml:space="preserve"> 17.35 </t>
  </si>
  <si>
    <t>CAIXA ENTERRADA PARA INSTALAÇÕES TELEFÔNICAS TIPO R1, EM ALVENARIA COM BLOCOS DE CONCRETO, DIMENSÕES INTERNAS: 0,35X0,60X0,60 M, EXCLUINDO TAMPÃO. AF_12/2020</t>
  </si>
  <si>
    <t xml:space="preserve"> 17.36 </t>
  </si>
  <si>
    <t xml:space="preserve"> 18 </t>
  </si>
  <si>
    <t>COMBATE A INCÊNDIO E PÂNICO</t>
  </si>
  <si>
    <t xml:space="preserve"> 18.1 </t>
  </si>
  <si>
    <t>LUMINÁRIA DE EMERGÊNCIA, COM 30 LÂMPADAS LED DE 2 W, SEM REATOR - FORNECIMENTO E INSTALAÇÃO. AF_09/2024</t>
  </si>
  <si>
    <t xml:space="preserve"> 18.2 </t>
  </si>
  <si>
    <t>EXTINTOR DE INCÊNDIO PORTÁTIL COM CARGA DE ÁGUA PRESSURIZADA DE 10 L, CLASSE A - FORNECIMENTO E INSTALAÇÃO. AF_10/2020_PE</t>
  </si>
  <si>
    <t xml:space="preserve"> 18.3 </t>
  </si>
  <si>
    <t>EXTINTOR DE INCÊNDIO PORTÁTIL COM CARGA DE CO2 DE 6 KG, CLASSE BC - FORNECIMENTO E INSTALAÇÃO. AF_10/2020_PE</t>
  </si>
  <si>
    <t xml:space="preserve"> 18.4 </t>
  </si>
  <si>
    <t>Placa de indicativa de "EXTINTOR" em pvc, dim.: 20 x 20 cm</t>
  </si>
  <si>
    <t xml:space="preserve"> 18.5 </t>
  </si>
  <si>
    <t>Suporte decorativo para extintores - REV 01/2022</t>
  </si>
  <si>
    <t xml:space="preserve"> 18.6 </t>
  </si>
  <si>
    <t>Placa de sinalizacao, fotoluminescente, 38x19 cm, em pvc , com seta indicativa de sentido (esquerda ou direita) de saída de emergência- Placa S2</t>
  </si>
  <si>
    <t xml:space="preserve"> 19 </t>
  </si>
  <si>
    <t>PINTURA</t>
  </si>
  <si>
    <t xml:space="preserve"> 19.1 </t>
  </si>
  <si>
    <t>FUNDO SELADOR ACRÍLICO, APLICAÇÃO MANUAL EM PAREDE, UMA DEMÃO. AF_04/2023</t>
  </si>
  <si>
    <t xml:space="preserve"> 19.2 </t>
  </si>
  <si>
    <t>EMASSAMENTO COM MASSA LÁTEX, APLICAÇÃO EM PAREDE, DUAS DEMÃOS, LIXAMENTO MANUAL. AF_04/2023</t>
  </si>
  <si>
    <t xml:space="preserve"> 19.3 </t>
  </si>
  <si>
    <t>PINTURA LÁTEX ACRÍLICA PREMIUM, APLICAÇÃO MANUAL EM PAREDES, DUAS DEMÃOS. AF_04/2023</t>
  </si>
  <si>
    <t xml:space="preserve"> 19.4 </t>
  </si>
  <si>
    <t>LIXAMENTO DE MADEIRA PARA APLICAÇÃO DE FUNDO OU PINTURA. AF_01/2021</t>
  </si>
  <si>
    <t xml:space="preserve"> 19.5 </t>
  </si>
  <si>
    <t>APLICAÇÃO MASSA ACRÍLICA PARA MADEIRA, PARA PINTURA COM TINTA DE ACABAMENTO (PIGMENTADA). AF_01/2021</t>
  </si>
  <si>
    <t xml:space="preserve"> 19.6 </t>
  </si>
  <si>
    <t>PINTURA TINTA DE ACABAMENTO (PIGMENTADA) ESMALTE SINTÉTICO ACETINADO EM MADEIRA, 2 DEMÃOS. AF_01/2021</t>
  </si>
  <si>
    <t xml:space="preserve"> 19.7 </t>
  </si>
  <si>
    <t>TEXTURA ACRÍLICA, APLICAÇÃO MANUAL EM PAREDE, UMA DEMÃO. AF_04/2023</t>
  </si>
  <si>
    <t xml:space="preserve"> 19.8 </t>
  </si>
  <si>
    <t>PINTURA DE DEMARCAÇÃO DE VAGA COM TINTA ACRÍLICA, E = 10 CM, APLICAÇÃO MANUAL. AF_05/2021</t>
  </si>
  <si>
    <t xml:space="preserve"> 19.9 </t>
  </si>
  <si>
    <t>PINTURA DE SÍMBOLOS E TEXTOS COM TINTA ACRÍLICA, DEMARCAÇÃO COM FITA ADESIVA E APLICAÇÃO COM ROLO. AF_05/2021</t>
  </si>
  <si>
    <t xml:space="preserve"> 20 </t>
  </si>
  <si>
    <t>ACESSIBILIDADE</t>
  </si>
  <si>
    <t xml:space="preserve"> 20.1 </t>
  </si>
  <si>
    <t>PUXADOR PARA PCD, FIXADO NA PORTA - FORNECIMENTO E INSTALAÇÃO. AF_01/2020</t>
  </si>
  <si>
    <t xml:space="preserve"> 20.2 </t>
  </si>
  <si>
    <t>BARRA DE APOIO RETA, EM ACO INOX POLIDO, COMPRIMENTO 80 CM,  FIXADA NA PAREDE - FORNECIMENTO E INSTALAÇÃO. AF_01/2020</t>
  </si>
  <si>
    <t xml:space="preserve"> 20.3 </t>
  </si>
  <si>
    <t>BARRA DE APOIO RETA, EM ACO INOX POLIDO, COMPRIMENTO 70 CM,  FIXADA NA PAREDE - FORNECIMENTO E INSTALAÇÃO. AF_01/2020</t>
  </si>
  <si>
    <t xml:space="preserve"> 20.4 </t>
  </si>
  <si>
    <t>BARRA DE APOIO LATERAL ARTICULADA, COM TRAVA, EM ACO INOX POLIDO, FIXADA NA PAREDE - FORNECIMENTO E INSTALAÇÃO. AF_01/2020</t>
  </si>
  <si>
    <t xml:space="preserve"> 20.5 </t>
  </si>
  <si>
    <t>BARRA DE APOIO RETA, EM ALUMINIO, COMPRIMENTO 60 CM,  FIXADA NA PAREDE - FORNECIMENTO E INSTALAÇÃO. AF_01/2020</t>
  </si>
  <si>
    <t xml:space="preserve"> 20.6 </t>
  </si>
  <si>
    <t>Barra de apoio, para lavatório,fixa, constituida de barra lateral em "U", em aço inox,  d=1 1/4", Jackwal ou similar</t>
  </si>
  <si>
    <t xml:space="preserve"> 20.7 </t>
  </si>
  <si>
    <t>PISO PODOTÁTIL DE ALERTA OU DIRECIONAL, DE CONCRETO, ASSENTADO SOBRE ARGAMASSA. AF_03/2024</t>
  </si>
  <si>
    <t xml:space="preserve"> 20.8 </t>
  </si>
  <si>
    <t>Piso tátil direcional pinado - Elementos em ABS revestido de inox (12 peças/m) - Rev 01_01/2022</t>
  </si>
  <si>
    <t xml:space="preserve"> 20.9 </t>
  </si>
  <si>
    <t>Piso tátil alerta pinado - Elementos em ABS revestido de inox (100 peças/m) -Rev 01_01/2022</t>
  </si>
  <si>
    <t xml:space="preserve"> 20.10 </t>
  </si>
  <si>
    <t>Corrimão em aço inox ø=1 1/2", duplo, h=90cm</t>
  </si>
  <si>
    <t xml:space="preserve"> 20.11 </t>
  </si>
  <si>
    <t>Guarda-corpo em tubo de aço inox ø=1 1/2", duplo, com montantes e fechamento em tubo inox ø=1 1/2", h=96cm, c/acabamento polido, p/fixação em piso</t>
  </si>
  <si>
    <t xml:space="preserve"> 20.12 </t>
  </si>
  <si>
    <t>Plataforma elevatória para PNE, cabinada, modelo unilateral (UN140/1 entrada)/oposto (OP140/2 entrada) dim. cabine 900x1400x2000mm, Aço carbono pintado, fechamento Aluminio Comp.(ACM) 02 paradas perc.3m cx.corrida alvenaria, da Aptus ou Similar</t>
  </si>
  <si>
    <t xml:space="preserve"> 20.13 </t>
  </si>
  <si>
    <t xml:space="preserve"> MP-0077 </t>
  </si>
  <si>
    <t>Caixa acorrida (1,70 x 1,80m)  em estrutura em concreto armado e fechamento em pele de vidro, em vidro laminado 3+3 refletivo p/ plataforma de acessibilidade , conforme projeto, inclusive fundação.</t>
  </si>
  <si>
    <t xml:space="preserve"> 21 </t>
  </si>
  <si>
    <t>PAISAGISMO</t>
  </si>
  <si>
    <t xml:space="preserve"> 21.1 </t>
  </si>
  <si>
    <t>Impermeabilização - Fornecimento e aplicação de manta geotextil RT-10, resistencia a tração=10kN/m (antigo Bidim OP-20 ou similar) em colchões drenantes</t>
  </si>
  <si>
    <t xml:space="preserve"> 21.2 </t>
  </si>
  <si>
    <t>LASTRO COM MATERIAL GRANULAR (PEDRA BRITADA N.1 E PEDRA BRITADA N.2), APLICADO EM PISOS OU LAJES SOBRE SOLO, ESPESSURA DE *10 CM*. AF_01/2024</t>
  </si>
  <si>
    <t xml:space="preserve"> 21.3 </t>
  </si>
  <si>
    <t>Planta - Ouricuri (Syagrus coronata) h=3,00m, fornecimento e plantio</t>
  </si>
  <si>
    <t xml:space="preserve"> 21.4 </t>
  </si>
  <si>
    <t>Planta - Agave azul (agave americana), fornecimento e plantio</t>
  </si>
  <si>
    <t xml:space="preserve"> 21.5 </t>
  </si>
  <si>
    <t>Planta - Coroa de cristo vermelha (euphorbia milii), fornecimento e plantio</t>
  </si>
  <si>
    <t xml:space="preserve"> 21.6 </t>
  </si>
  <si>
    <t>PLANTIO DE ÁRVORE ORNAMENTAL COM ALTURA DE MUDA MENOR OU IGUAL A 2,00 M (Eufhorbia ingens , Opuntia  Leucotrincha ou Echinocactus grussonii ). AF_07/2024</t>
  </si>
  <si>
    <t xml:space="preserve"> 22 </t>
  </si>
  <si>
    <t xml:space="preserve"> 22.1 </t>
  </si>
  <si>
    <t>Entrada de energia elétrica trifásica demanda entre 26,6 e 38,1 kw - Rev 01</t>
  </si>
  <si>
    <t xml:space="preserve"> 22.2 </t>
  </si>
  <si>
    <t>Ligação Predial de Água em Mureta de Concreto, com fornecimento de material inclusive Mureta, exceto Hidrômetro - Rev 03_10/2022</t>
  </si>
  <si>
    <t xml:space="preserve"> 22.3 </t>
  </si>
  <si>
    <t>Escada em ferro, degraus em barra redonda 3/4" e quadro em barra chata de 2" x 5/16"</t>
  </si>
  <si>
    <t xml:space="preserve"> 22.4 </t>
  </si>
  <si>
    <t>Alçapão em chapa de aço e = 3/16"</t>
  </si>
  <si>
    <t xml:space="preserve"> 22.5 </t>
  </si>
  <si>
    <t>Fornecimento e instalação de brise metálico de alumínio ref. 84F, 45º L, da Fibrocell ou similar</t>
  </si>
  <si>
    <t xml:space="preserve"> 22.6 </t>
  </si>
  <si>
    <t xml:space="preserve"> MP-0078 </t>
  </si>
  <si>
    <t>BRASÃO DO MPAL EM CAIXA ALTA EM PVC DE 20MM RECORTADO COM PINTURA AUTOMOTIVA E SINALIZAÇÃO EM ADESIVO ORACAL 651 RECORTADO ELETRONICAMENTE COM ACABAMENTO EM VERNIZ AUTOMOTIVO. MEDINDO 222x248cm</t>
  </si>
  <si>
    <t xml:space="preserve"> 22.7 </t>
  </si>
  <si>
    <t>Letra em aço inox escovado/polido 25 x 25cm - instalado</t>
  </si>
  <si>
    <t xml:space="preserve"> 22.8 </t>
  </si>
  <si>
    <t>Letra em aço inox escovado/polido 15 x 15cm - instalado</t>
  </si>
  <si>
    <t xml:space="preserve"> 22.9 </t>
  </si>
  <si>
    <t>Placa de inauguração suspensa de parede 125 x 50cm, em alumínio composto esp: 3mm com aplicação de adesivo.</t>
  </si>
  <si>
    <t xml:space="preserve"> 22.10 </t>
  </si>
  <si>
    <t>Placa de indicativa em acrílico e adesivo, com sinalização para portas, dim.: 12 x 30 cm</t>
  </si>
  <si>
    <t xml:space="preserve"> 22.11 </t>
  </si>
  <si>
    <t>Sinalização para estacionamento - placa metálica 50 x 70 cm  - "Estacionamento Reservado"</t>
  </si>
  <si>
    <t xml:space="preserve"> 22.12 </t>
  </si>
  <si>
    <t>Sinalização para deficientes - placa em braille - em pvc (ps), dim: 23 x 15 cm</t>
  </si>
  <si>
    <t xml:space="preserve"> 22.13 </t>
  </si>
  <si>
    <t>PAPELEIRA DE PAREDE EM METAL CROMADO SEM TAMPA, INCLUSO FIXAÇÃO. AF_01/2020</t>
  </si>
  <si>
    <t xml:space="preserve"> 22.14 </t>
  </si>
  <si>
    <t>SABONETEIRA PLASTICA TIPO DISPENSER PARA SABONETE LIQUIDO COM RESERVATORIO 800 A 1500 ML, INCLUSO FIXAÇÃO. AF_01/2020</t>
  </si>
  <si>
    <t xml:space="preserve"> 22.15 </t>
  </si>
  <si>
    <t>Porta papel toalha para papel interfolha 2 ou 3 dobras, injetado com a frenteem plástico ABS branco, com visor frontal para controle de substituição do papel interfolha e fundo em Plástico ABS cinza.</t>
  </si>
  <si>
    <t xml:space="preserve"> 22.16 </t>
  </si>
  <si>
    <t>Espelho plano 4mm</t>
  </si>
  <si>
    <t xml:space="preserve"> 22.17 </t>
  </si>
  <si>
    <t>Limpeza geral - Inclusive fachadas e vidros</t>
  </si>
  <si>
    <t xml:space="preserve"> 22.18 </t>
  </si>
  <si>
    <t>As built. Observação: Contemplar todos os desenhos que sofreram alterações durante a obra.</t>
  </si>
  <si>
    <t>Total Geral com BDI</t>
  </si>
  <si>
    <t>_______________________________________________________________
Barbara Dantas Fernandes
ABART ENGENHARIA -  Engenharia Civil - Socia Administradora 
CREA-RN 21160338-0</t>
  </si>
  <si>
    <t>Obra</t>
  </si>
  <si>
    <t>Bancos</t>
  </si>
  <si>
    <t>B.D.I.</t>
  </si>
  <si>
    <t>Encargos Sociais</t>
  </si>
  <si>
    <t>Total sem BDI</t>
  </si>
  <si>
    <t>Total do BDI</t>
  </si>
  <si>
    <t>Total Geral</t>
  </si>
  <si>
    <t xml:space="preserve">_______________________________________________________________
Bruno Henrique Silva de Lima
Analista MP - Área Engenharia Civil
</t>
  </si>
  <si>
    <t>_______________________________________________________________
João Elias de Holanda Gomes
Chefe da Seção de Engenharia</t>
  </si>
  <si>
    <t xml:space="preserve">MEMÓRIA DE CÁLCULO DE QUANTIDADES - ADITIVO 01 </t>
  </si>
  <si>
    <t>Cliente:</t>
  </si>
  <si>
    <t>Contrato:</t>
  </si>
  <si>
    <t>Obra:</t>
  </si>
  <si>
    <t>Volume</t>
  </si>
  <si>
    <t>UNIDADE</t>
  </si>
  <si>
    <t>Considerações:</t>
  </si>
  <si>
    <t xml:space="preserve">Supressão total </t>
  </si>
  <si>
    <t>Substitui os itens 5.2.9 e 5.2.8</t>
  </si>
  <si>
    <t>Substitui os itens 5.3.1.8 e 5.3.1.9</t>
  </si>
  <si>
    <t>LARGURA</t>
  </si>
  <si>
    <t>ALTURA</t>
  </si>
  <si>
    <t>COMPRIMENTO</t>
  </si>
  <si>
    <t>VOLUME</t>
  </si>
  <si>
    <t>V1 P1-P2</t>
  </si>
  <si>
    <t>V1 P2-P3</t>
  </si>
  <si>
    <t>V1 P3-P4</t>
  </si>
  <si>
    <t>V1 P4-P5</t>
  </si>
  <si>
    <t>V2 P6-P7</t>
  </si>
  <si>
    <t>V2 P7-P8</t>
  </si>
  <si>
    <t>V2 P8-P9</t>
  </si>
  <si>
    <t>V2 P9-P10</t>
  </si>
  <si>
    <t xml:space="preserve">V16 </t>
  </si>
  <si>
    <t>V19 P15-P7</t>
  </si>
  <si>
    <t>V19 P7-P2</t>
  </si>
  <si>
    <t>V20 P16-P8</t>
  </si>
  <si>
    <t>V20 P8-P3</t>
  </si>
  <si>
    <t>V21 P17-P9</t>
  </si>
  <si>
    <t>V21 P9-P4</t>
  </si>
  <si>
    <t>V7 P15-P16</t>
  </si>
  <si>
    <t>V7 P16-P17</t>
  </si>
  <si>
    <t>V24 P18-P10</t>
  </si>
  <si>
    <t>V24 P10-P5</t>
  </si>
  <si>
    <t>V5</t>
  </si>
  <si>
    <t>V6</t>
  </si>
  <si>
    <t>V9</t>
  </si>
  <si>
    <t>V12</t>
  </si>
  <si>
    <t>V11</t>
  </si>
  <si>
    <t>V13</t>
  </si>
  <si>
    <t>V14</t>
  </si>
  <si>
    <t>V15</t>
  </si>
  <si>
    <t>V17</t>
  </si>
  <si>
    <t>V18</t>
  </si>
  <si>
    <t xml:space="preserve">Conforme projeto e Topografia do terreno </t>
  </si>
  <si>
    <t>Empolamento</t>
  </si>
  <si>
    <t>Volume retirado</t>
  </si>
  <si>
    <t>Baldrames</t>
  </si>
  <si>
    <t>Distância</t>
  </si>
  <si>
    <t>Transporte</t>
  </si>
  <si>
    <t>Aterro</t>
  </si>
  <si>
    <t xml:space="preserve">Conforme projeto </t>
  </si>
  <si>
    <t>Substitui os itens 5.3.2.11 e 5.3.2.10</t>
  </si>
  <si>
    <t>Substitui os itens 5.4.11 e 5.4.12</t>
  </si>
  <si>
    <t>Substitui os itens 5.5.9 e 5.5.10</t>
  </si>
  <si>
    <t>ESPESSURA</t>
  </si>
  <si>
    <t>LASTRO</t>
  </si>
  <si>
    <t>QUANT. ORIGINAL</t>
  </si>
  <si>
    <t>LASTRO - QUANT.</t>
  </si>
  <si>
    <t>DIVISA COM T.R.E</t>
  </si>
  <si>
    <t>DIVISA COM TJAL</t>
  </si>
  <si>
    <t>Conforme projeto</t>
  </si>
  <si>
    <t>ÁREA LATERAL</t>
  </si>
  <si>
    <t>LADOS</t>
  </si>
  <si>
    <t>TOTAL</t>
  </si>
  <si>
    <t>TOTAL - QUANT.</t>
  </si>
  <si>
    <t>QUANTIDADE</t>
  </si>
  <si>
    <t>PREVISTO</t>
  </si>
  <si>
    <t>QUANT - PREV.</t>
  </si>
  <si>
    <t xml:space="preserve">3 drenos alinhados a cada 80 cm </t>
  </si>
  <si>
    <t>Altura de 30 cm + 5 cm de lastro</t>
  </si>
  <si>
    <t>VAI PARA CAIXA PLUVIAL</t>
  </si>
  <si>
    <t>CRISTA DO TALUDE FUNDOS</t>
  </si>
  <si>
    <t>PÉ TALUDE FUNDOS</t>
  </si>
  <si>
    <t>UM</t>
  </si>
  <si>
    <t>Comprimento</t>
  </si>
  <si>
    <t>DRENO</t>
  </si>
  <si>
    <t xml:space="preserve">ALTURA 1 </t>
  </si>
  <si>
    <t xml:space="preserve">ALTURA 2 </t>
  </si>
  <si>
    <t xml:space="preserve">Transpasse </t>
  </si>
  <si>
    <t>ÁREA</t>
  </si>
  <si>
    <t>TALUDE</t>
  </si>
  <si>
    <t xml:space="preserve">ALTURA </t>
  </si>
  <si>
    <t xml:space="preserve">Muro fundos talude </t>
  </si>
  <si>
    <t>Portas</t>
  </si>
  <si>
    <t>Promotorias</t>
  </si>
  <si>
    <t>Assessoria</t>
  </si>
  <si>
    <t>Acesso escada</t>
  </si>
  <si>
    <t>Serviço</t>
  </si>
  <si>
    <t>Guarita</t>
  </si>
  <si>
    <t>Apoio</t>
  </si>
  <si>
    <t>Banheiros</t>
  </si>
  <si>
    <t>Audiência</t>
  </si>
  <si>
    <t>Acesso às Promotorias</t>
  </si>
  <si>
    <t xml:space="preserve">ÁREA </t>
  </si>
  <si>
    <t>JUSTIFICATIVAS - ADITIVO 01</t>
  </si>
  <si>
    <t xml:space="preserve">ADITIVO 01 </t>
  </si>
  <si>
    <t>JUSTIFICATIVAS</t>
  </si>
  <si>
    <t>A substituição do concreto preparado em obra por concreto usinado foi adotada visando garantir maior qualidade, uniformidade e controle do material aplicado na estrutura. O concreto usinado é produzido em centrais com rigoroso controle tecnológico, assegurando desempenho superior e conformidade com as normas técnicas. Já o concreto preparado em obra apresenta dificuldades de padronização e comprovação de qualidade, devido à variabilidade na dosagem e ausência de ensaios sistemáticos. Além disso, pelo grande volume da laje, seria necessário executar a concretagem em etapas com juntas frias, o que é evitado com o uso do concreto usinado, permitindo uma concretagem contínua. Verificou-se ainda que há concreteiras na região com capacidade de atender à obra, tornando viável e recomendável essa solução.</t>
  </si>
  <si>
    <t>A nova composição já inlui o lançamento.</t>
  </si>
  <si>
    <t>Ver justificativa do item 5.2.8</t>
  </si>
  <si>
    <t>A escavação para as vigas baldrames não foi prevista inicialmente, porém é necessária tendo em vista os níveis dos projetos.</t>
  </si>
  <si>
    <t>Retirada do material escavado</t>
  </si>
  <si>
    <t>Trasnporte do material escavado</t>
  </si>
  <si>
    <t>Após a realização das escavações e a análise detalhada das características do solo no local, verificou-se a viabilidade técnica de substituir o muro de flexão inicialmente projetado por uma solução estrutural alternativa. Diante desse novo cenário, optou-se pela adoção de um muro de gravidade em concreto ciclópico, uma alternativa mais simples, eficiente e econômica. Essa tipologia estrutural é plenamente compatível com as condições do terreno, dispensando armaduras e fundações complexas, o que reduz significativamente os custos e o tempo de execução. Além disso, o concreto ciclópico, composto por agregados graúdos (como pedras de mão), proporciona massa e estabilidade suficientes para conter os empuxos atuantes, atendendo com segurança aos requisitos técnicos e de desempenho da obra. A mudança representa uma otimização do projeto, mantendo a funcionalidade e garantindo maior racionalidade construtiva.</t>
  </si>
  <si>
    <t>Supressão da escavação para o muro de flexão.</t>
  </si>
  <si>
    <t>Supressão parcial do lastro relativo ao muro de contenção, restando para o muro de grvaidade.</t>
  </si>
  <si>
    <t>Supressão parcial da forma que seria usada no muro de flexão, restando apenas a forma para o muro de gravidade.</t>
  </si>
  <si>
    <t>Supreção da armação do muro de flexão.</t>
  </si>
  <si>
    <t>Supressão do concreto do muro de flexão.</t>
  </si>
  <si>
    <t>Supressão parcial do dreno tipo Barbacã, restando apenas na contenção na divisa com o TJAL.</t>
  </si>
  <si>
    <t>Concreto para o nova contenção.</t>
  </si>
  <si>
    <t>Dreno compátivel com a contenção na divisa com o T.R.E.</t>
  </si>
  <si>
    <t>Canaleta para drenagem na crista do Talude.</t>
  </si>
  <si>
    <t>Sarjeta no pé do Talude.</t>
  </si>
  <si>
    <t xml:space="preserve">Caixa que recebe drenagem do talude </t>
  </si>
  <si>
    <t xml:space="preserve">Encaminhamento da drenagem do talude </t>
  </si>
  <si>
    <t xml:space="preserve">Proteção do talude </t>
  </si>
  <si>
    <t>Com a retirada da contenção do talude dos fundos, ainda é necessário realizar um fechamento não estrutural, ou seja, muro convencional.</t>
  </si>
  <si>
    <t xml:space="preserve">Chapim do muro </t>
  </si>
  <si>
    <t xml:space="preserve">Escavação para o muro </t>
  </si>
  <si>
    <t xml:space="preserve">Resolveu-se substituir as portas de madeira de lei por kits porta pronta visando à padronização e controle de qualidade, garantindo uniformidade nas instalações e redução de falhas. A escolha também se justifica pela maior durabilidade dos materiais, que exigem menos manutenção ao longo do tempo, especialmente em ambientes de uso intenso. Além disso, a utilização de madeira de reflorestamento ou industrializada contribui para a sustentabilidade ambiental, reduzindo a exploração de espécies nativas.
</t>
  </si>
  <si>
    <t>Ver item 11.1.1</t>
  </si>
  <si>
    <t xml:space="preserve">Ver item 11.1.1 - Também adicionou-se portas de 90 cm no acesso as promotorias e na sala de audiência, pois as portas de 90 cm em áreas de circulação de prédios públicos são justificadas por atenderem melhor às exigências de acessibilidade estabelecidas pela NBR 9050, que, embora permita o mínimo de 80 cm, recomenda 90 cm em ambientes de uso coletivo ou com maior fluxo de pessoas. Essa largura contribui para a evacuação eficiente em situações de emergência e facilita o acesso de cadeiras de rodas, andadores, carrinhos e demais dispositivos de apoio, além de permitir circulação mais segura e confortável para todos, incluindo idosos, gestantes e pessoas com mobilidade reduzida, promovendo inclusão e equidade no acesso aos espaços públicos. </t>
  </si>
  <si>
    <t>Portas das divisórias dos banheiros.</t>
  </si>
  <si>
    <t>Com a substituição das portas de madeira de lei por portas prontas, o serviço de pintura é desnecessário.</t>
  </si>
  <si>
    <t>Ver item 19.4</t>
  </si>
  <si>
    <t>Pintura das contenções e muro nos fundos paralelo ao talude</t>
  </si>
  <si>
    <t xml:space="preserve">MEMÓRIA DE CÁLCULO DA MANUTENÇÃO DO DESCONTO GLOBAL </t>
  </si>
  <si>
    <t>VALOR GLOBAL REFERENCIAL ORIGINAL (1) :</t>
  </si>
  <si>
    <t>ADITIVO 01 COM PREÇO REFERENCIAL (4a) :</t>
  </si>
  <si>
    <t>VALOR GLOBAL REFERENCIAL ADITIVO 01  (4) :</t>
  </si>
  <si>
    <t>VALOR GLOBAL  DA CONTRATADA (GC): (2)</t>
  </si>
  <si>
    <t>ADITIVO 01 COM PREÇO DA CONTRATADA (5a) :</t>
  </si>
  <si>
    <t>DESCONTO GLOBAL EFETIVO (3):</t>
  </si>
  <si>
    <t>VALOR GLOBAL DA CONTRATADA ADITIVO 01 (5) :</t>
  </si>
  <si>
    <t>Fórmulas:</t>
  </si>
  <si>
    <t>DESCONTO GLOBAL ADITIVO 01 (6):</t>
  </si>
  <si>
    <t>PARCELA COMPENSATÓRIA (7)*:</t>
  </si>
  <si>
    <t>* SE PARCELA COMPENSATÓRIA POSITIVA, ENTÃO ZERA.</t>
  </si>
  <si>
    <t>VALOR GLOBAL FINAL CORRIGIDO ADITIVO 01 (8):</t>
  </si>
  <si>
    <t>DESCONTO GLOBAL CORRIGIDO (9):</t>
  </si>
  <si>
    <t xml:space="preserve">CRONOGRAMA </t>
  </si>
  <si>
    <t>Discriminação</t>
  </si>
  <si>
    <t>Preço Total (R$)</t>
  </si>
  <si>
    <t>%</t>
  </si>
  <si>
    <t>Mês 01</t>
  </si>
  <si>
    <t>Mês 02</t>
  </si>
  <si>
    <t>Mês 03</t>
  </si>
  <si>
    <t>Mês 04</t>
  </si>
  <si>
    <t>Mês 05</t>
  </si>
  <si>
    <t>Mês 06</t>
  </si>
  <si>
    <t>Mês 07</t>
  </si>
  <si>
    <t>Mês 08</t>
  </si>
  <si>
    <t>Mês 09</t>
  </si>
  <si>
    <t>Mês 10</t>
  </si>
  <si>
    <t>Mês 11</t>
  </si>
  <si>
    <t>Mês 12</t>
  </si>
  <si>
    <t>conferencia</t>
  </si>
  <si>
    <t>1</t>
  </si>
  <si>
    <t>2</t>
  </si>
  <si>
    <t>3</t>
  </si>
  <si>
    <t>4</t>
  </si>
  <si>
    <t>5</t>
  </si>
  <si>
    <t>6</t>
  </si>
  <si>
    <t>7</t>
  </si>
  <si>
    <t>8</t>
  </si>
  <si>
    <t>9</t>
  </si>
  <si>
    <t>10</t>
  </si>
  <si>
    <t>11</t>
  </si>
  <si>
    <t>12</t>
  </si>
  <si>
    <t>13</t>
  </si>
  <si>
    <t>14</t>
  </si>
  <si>
    <t>15</t>
  </si>
  <si>
    <t>16</t>
  </si>
  <si>
    <t>17</t>
  </si>
  <si>
    <t>18</t>
  </si>
  <si>
    <t>19</t>
  </si>
  <si>
    <t>20</t>
  </si>
  <si>
    <t>21</t>
  </si>
  <si>
    <t>22</t>
  </si>
  <si>
    <t xml:space="preserve">TOTAL GERAL </t>
  </si>
  <si>
    <t>PERCENTUAIS</t>
  </si>
  <si>
    <t>TOTAL ACUMULADO</t>
  </si>
  <si>
    <t>PERCENTUAIS ACUMULADO</t>
  </si>
  <si>
    <t>PLANILHA ORÇAMENTÁRIA SINTÉTICA - ADITIVO 01</t>
  </si>
  <si>
    <t>BANCOS</t>
  </si>
  <si>
    <t xml:space="preserve">SINAPI - 09/2024 - Alagoas
</t>
  </si>
  <si>
    <t>CONTRATO:</t>
  </si>
  <si>
    <t>nº 25/2024</t>
  </si>
  <si>
    <t>ORSE  - 06/2024 - Sergipe</t>
  </si>
  <si>
    <t>LEGENDA:</t>
  </si>
  <si>
    <t xml:space="preserve">  ADIÇÃO DE SERVIÇOS CONTRATADOS</t>
  </si>
  <si>
    <t>OBJETO:</t>
  </si>
  <si>
    <t>Encargos Sociais:</t>
  </si>
  <si>
    <t xml:space="preserve">  SUPRESSÃO DE SERVIÇOS CONTRATADOS</t>
  </si>
  <si>
    <t>Não desonerado Horista: 115,22% Mensalista: 70,31%</t>
  </si>
  <si>
    <t xml:space="preserve">  ADIÇÃO DE SERVIÇOS NOVOS</t>
  </si>
  <si>
    <t>ITEM        APÓS ADITIVO</t>
  </si>
  <si>
    <t>CÓDIGO</t>
  </si>
  <si>
    <t>BANCO</t>
  </si>
  <si>
    <t>DESCRIÇÃO DO SERVIÇO</t>
  </si>
  <si>
    <t>UNID.</t>
  </si>
  <si>
    <t xml:space="preserve">QUANT. ADITADA </t>
  </si>
  <si>
    <r>
      <rPr>
        <b/>
        <sz val="9"/>
        <color theme="1"/>
        <rFont val="Arial"/>
      </rPr>
      <t xml:space="preserve"> ADITIVO COM PREÇO DE REFERÊNCIA                              </t>
    </r>
    <r>
      <rPr>
        <sz val="9"/>
        <color theme="1"/>
        <rFont val="Arial"/>
      </rPr>
      <t>(PREÇOS DOS BANCOS - SINAPI E ORSE - REFERÊNCIA DA LICITAÇÃO)</t>
    </r>
  </si>
  <si>
    <r>
      <rPr>
        <b/>
        <sz val="9"/>
        <color theme="1"/>
        <rFont val="Arial"/>
      </rPr>
      <t xml:space="preserve">ADITIVO COM PREÇO DO CONTRATO ORIGINAL                                                                </t>
    </r>
    <r>
      <rPr>
        <sz val="9"/>
        <color theme="1"/>
        <rFont val="Arial"/>
      </rPr>
      <t>(SE ITEM NOVO, APLICA-SE DESCONTO GLOBAL DO CONTATRO ORIGINAL 21,85 % AO PREÇO DE REFERÊNCIA)</t>
    </r>
  </si>
  <si>
    <r>
      <rPr>
        <b/>
        <sz val="9"/>
        <color theme="1"/>
        <rFont val="Arial"/>
      </rPr>
      <t xml:space="preserve">CONTRATADO ORIGINAL                                                                          </t>
    </r>
    <r>
      <rPr>
        <sz val="9"/>
        <color theme="1"/>
        <rFont val="Arial"/>
      </rPr>
      <t xml:space="preserve">                         ( ANTES DO ADITIVO) </t>
    </r>
  </si>
  <si>
    <t>SUPRESSÃO / ADIÇÃO</t>
  </si>
  <si>
    <t xml:space="preserve">TOTAL APÓS ADITIVO </t>
  </si>
  <si>
    <t>VALOR UNITÁRIO SEM BDI</t>
  </si>
  <si>
    <t>VALOR UNITÁRIO COM BDI</t>
  </si>
  <si>
    <t>TOTAL DO ADITIVO COM BDI</t>
  </si>
  <si>
    <t>ITEM CONTRATO ORIGINAL</t>
  </si>
  <si>
    <r>
      <rPr>
        <b/>
        <sz val="9"/>
        <color theme="1"/>
        <rFont val="Arial"/>
      </rPr>
      <t xml:space="preserve">QUANT. ORIGINAL </t>
    </r>
    <r>
      <rPr>
        <sz val="9"/>
        <color theme="1"/>
        <rFont val="Arial"/>
      </rPr>
      <t>ANTES DO ADITIVO</t>
    </r>
  </si>
  <si>
    <r>
      <rPr>
        <b/>
        <sz val="9"/>
        <color theme="1"/>
        <rFont val="Arial"/>
      </rPr>
      <t>TOTAL COM BDI</t>
    </r>
    <r>
      <rPr>
        <sz val="9"/>
        <color theme="1"/>
        <rFont val="Arial"/>
      </rPr>
      <t xml:space="preserve"> ANTES DO ADITIVO</t>
    </r>
  </si>
  <si>
    <r>
      <rPr>
        <b/>
        <sz val="9"/>
        <color theme="1"/>
        <rFont val="Arial"/>
      </rPr>
      <t xml:space="preserve">QUANT. </t>
    </r>
    <r>
      <rPr>
        <sz val="9"/>
        <color theme="1"/>
        <rFont val="Arial"/>
      </rPr>
      <t xml:space="preserve"> APÓS ADITIVO</t>
    </r>
  </si>
  <si>
    <r>
      <rPr>
        <b/>
        <sz val="9"/>
        <color theme="1"/>
        <rFont val="Arial"/>
      </rPr>
      <t xml:space="preserve">TOTAL COM BDI </t>
    </r>
    <r>
      <rPr>
        <sz val="9"/>
        <color theme="1"/>
        <rFont val="Arial"/>
      </rPr>
      <t>APÓS ADITIVO</t>
    </r>
  </si>
  <si>
    <t>SUPRESSÃO</t>
  </si>
  <si>
    <t>5.2.10</t>
  </si>
  <si>
    <t>MP-0082</t>
  </si>
  <si>
    <t xml:space="preserve">CONCRETAGEM DE PILARES, FCK = 30 MPA, COM USO DE BOMBA - LANÇAMENTO, ADENSAMENTO E ACABAMENTO. AF_02/2022_PS -  (Composição de ref. SINAPI (103672) </t>
  </si>
  <si>
    <t>ADIÇÃO</t>
  </si>
  <si>
    <t>5.3.1.9</t>
  </si>
  <si>
    <t>CONCRETAGEM DE BLOCOS DE COROAMENTO OU VIGA BALDRAME, FCK 30 MPA, COM USO DE BOMBA- LANÇAMENTO, ADENSAMENTO E ACABAMENTO. AF_01/2024</t>
  </si>
  <si>
    <t>5.3.1.10</t>
  </si>
  <si>
    <t>5.3.1.11</t>
  </si>
  <si>
    <t>5.3.1.12</t>
  </si>
  <si>
    <t>m³xkm</t>
  </si>
  <si>
    <t>5.3.2.12</t>
  </si>
  <si>
    <t>MP-0011</t>
  </si>
  <si>
    <t>CONCRETAGEM DE VIGAS E LAJES, FCK=30 MPA, PARA LAJES MACIÇAS OU NERVURADAS COM USO DE BOMBA - LANÇAMENTO, ADENSAMENTO E ACABAMENTO. (Composição de ref. SINAPI - 09/2024 - 103675)</t>
  </si>
  <si>
    <t>5.4.13</t>
  </si>
  <si>
    <t>5.5.11</t>
  </si>
  <si>
    <t>MP-0083</t>
  </si>
  <si>
    <t>CONCRETAGEM DE ESCADAS, FCK=30 MPA, COM USO DE BOMBA - LANÇAMENTO, ADENSAMENTO E ACABAMENTO. AF_02/2022_PS (Composição de ref. SINAPI 103686)</t>
  </si>
  <si>
    <t>5.7.11</t>
  </si>
  <si>
    <t>5.7.12</t>
  </si>
  <si>
    <t>CONCRETO CICLÓPICO FCK = 15MPA, 30% PEDRA DE MÃO EM VOLUME REAL, INCLUSIVE LANÇAMENTO. AF_05/2021</t>
  </si>
  <si>
    <t>5.7.13</t>
  </si>
  <si>
    <t>DRENO EM MURO DE CONTENÇÃO, EXECUTADO NO PÉ DO MURO, COM TUBO DE PEAD CORRUGADO FLEXÍVEL PERFURADO, ENCHIMENTO COM BRITA, ENVOLVIDO COM MANTA GEOTÊXTIL. AF_07/2021</t>
  </si>
  <si>
    <t>5.7.14</t>
  </si>
  <si>
    <t>CANALETA MEIA CANA PRÉ-MOLDADA DE CONCRETO (D = 50 CM) - FORNECIMENTO E INSTALAÇÃO. AF_08/2021</t>
  </si>
  <si>
    <t>5.7.15</t>
  </si>
  <si>
    <t xml:space="preserve">	
EXECUÇÃO DE SARJETA DE CONCRETO USINADO, MOLDADA IN LOCO EM TRECHO RETO, 60 CM BASE X 15 CM ALTURA. AF_01/2024</t>
  </si>
  <si>
    <t>5.7.16</t>
  </si>
  <si>
    <t>CAIXA ENTERRADA HIDRÁULICA RETANGULAR, EM ALVENARIA COM BLOCOS DE CONCRETO, DIMENSÕES INTERNAS: 0,6X0,6X0,6 M PARA REDE DE DRENAGEM. AF_12/2020</t>
  </si>
  <si>
    <t>5.7.17</t>
  </si>
  <si>
    <t>5.7.18</t>
  </si>
  <si>
    <t>GEOTÊXTIL NÃO TECIDO 100% POLIÉSTER, RESISTÊNCIA A TRAÇÃO DE 31 KN/M (RT-31), INSTALADO EM DRENO - FORNECIMENTO E INSTALAÇÃO. AF_07/2021</t>
  </si>
  <si>
    <t>6.3.8</t>
  </si>
  <si>
    <t>11.1.4</t>
  </si>
  <si>
    <t>KIT DE PORTA-PRONTA DE MADEIRA EM ACABAMENTO MELAMÍNICO BRANCO, FOLHA PESADA OU SUPERPESADA, 80X210CM, FIXAÇÃO COM PREENCHIMENTO PARCIAL DE ESPUMA EXPANSIVA - FORNECIMENTO E INSTALAÇÃO. AF_12/2019</t>
  </si>
  <si>
    <t>11.1.5</t>
  </si>
  <si>
    <t>KIT DE PORTA-PRONTA DE MADEIRA EM ACABAMENTO MELAMÍNICO BRANCO, FOLHA PESADA OU SUPERPESADA, 90X210CM, FIXAÇÃO COM PREENCHIMENTO TOTAL DE ESPUMA EXPANSIVA - FORNECIMENTO E INSTALAÇÃO. AF_12/2019</t>
  </si>
  <si>
    <t>11.1.6</t>
  </si>
  <si>
    <t>Porta em madeira compensada (canela), lisa, semi-ôca, (0.60 x 1,60 a 2.10 m),revestida c/fórmica, inclusive ferragens (livre/ocupado), para uso em divisórias granito ou mármore</t>
  </si>
  <si>
    <t xml:space="preserve">AJUSTE PARA MANUTENÇÃO DO DESCONTO </t>
  </si>
  <si>
    <t>23.1</t>
  </si>
  <si>
    <t>PC-01</t>
  </si>
  <si>
    <t>Ajuste Manutenção do desconto  Aditivo 01</t>
  </si>
  <si>
    <t>R$</t>
  </si>
  <si>
    <t xml:space="preserve"> </t>
  </si>
  <si>
    <t>TOTAIS</t>
  </si>
  <si>
    <t>(%) EM RELAÇÃO AO VALOR CONTRATADO R$ 2.499.120,32</t>
  </si>
  <si>
    <t>A</t>
  </si>
  <si>
    <t>VALOR TOTAL DOS SERVIÇOS CONTRATADOS ORIGINAL:</t>
  </si>
  <si>
    <t>B</t>
  </si>
  <si>
    <t>VALOR TOTAL DOS SERVIÇOS SUPRIMIDOS CONTRATADOS NO 1º ADITIVO:</t>
  </si>
  <si>
    <t>(B/A)*100</t>
  </si>
  <si>
    <t>C</t>
  </si>
  <si>
    <t>VALOR TOTAL DOS SERVIÇOS ACRESCIDOS CONTRATADOS NO 1º ADITIVO:</t>
  </si>
  <si>
    <t>(C/A)*100</t>
  </si>
  <si>
    <t>D</t>
  </si>
  <si>
    <t>VALOR TOTAL DOS SERVIÇOS ACRESCIDOS NÃO CONTRATADOS NO 1º ADITIVO:</t>
  </si>
  <si>
    <t>(D/A)*100</t>
  </si>
  <si>
    <t>E</t>
  </si>
  <si>
    <t>VALOR TOTAL DA MANUTENÇÃO DO DESCONTO (ITEM 26) NO 1º ADITIVO:</t>
  </si>
  <si>
    <t>(E/A)*100</t>
  </si>
  <si>
    <t>F</t>
  </si>
  <si>
    <t>VALOR TOTAL DOS SERVIÇOS CONTRATADOS APÓS 1º ADITIVO:</t>
  </si>
  <si>
    <t>A+B+C+D+E</t>
  </si>
  <si>
    <t>G</t>
  </si>
  <si>
    <t>IMPACTO FINANCEIRO DOS SERVIÇOS CONTRATADOS E NÃO CONTRATADOS :</t>
  </si>
  <si>
    <t>((F - A)/A)*100</t>
  </si>
  <si>
    <t>RESUMO</t>
  </si>
  <si>
    <t>IMPACTO FINANCEIRO</t>
  </si>
  <si>
    <t>(B + E)</t>
  </si>
  <si>
    <t>(C + D)</t>
  </si>
  <si>
    <t>(C + D) + (B + E)</t>
  </si>
  <si>
    <t xml:space="preserve"> 5.3.1.9</t>
  </si>
  <si>
    <t xml:space="preserve"> 5.3.1.10</t>
  </si>
  <si>
    <t xml:space="preserve"> 5.3.1.11</t>
  </si>
  <si>
    <t xml:space="preserve"> 5.3.1.12</t>
  </si>
  <si>
    <t>AJUSTE PARA MANUTENÇÃO DO DESCONTO</t>
  </si>
  <si>
    <t>ADITIVO 01</t>
  </si>
  <si>
    <t xml:space="preserve">QUADRO RESUMO DO PRIMEIRO ADITIVO </t>
  </si>
  <si>
    <t xml:space="preserve">SINAPI - 08/2023 - Alagoas
</t>
  </si>
  <si>
    <t>ORSE  - 07/2023 - Sergipe</t>
  </si>
  <si>
    <t>Não desonerado Horista: 113,41% Mensalista: 69,73%</t>
  </si>
  <si>
    <t>VALOR TOTAL DOS SERVIÇOS CONTRATADOS:</t>
  </si>
  <si>
    <t>IMPACTO FINANCEIRO DE REDUÇÃO DOS SERVIÇOS CONTRATADOS E NÃO CONTRATADOS (ADITIVO DA OBRA)</t>
  </si>
  <si>
    <t>ANÁLISE DA MANUTENÇÃO DO DESCONTO GLOBAL</t>
  </si>
  <si>
    <t>VALOR GLOBAL  DA CONTRATADA (2):</t>
  </si>
  <si>
    <t>VALOR GLOBAL DA CONTRATADA ADITIVO 01  (5) :</t>
  </si>
  <si>
    <t>VALOR FINAL CORRIGIDO ADITIVO 01 (8):</t>
  </si>
  <si>
    <t>Mês 13</t>
  </si>
  <si>
    <t>Mês 14</t>
  </si>
  <si>
    <t>Mês 15 (*)</t>
  </si>
  <si>
    <t>CONFERÊNCIA</t>
  </si>
  <si>
    <t>* PRAZO DE CONCLUSÃO 31/03/2026</t>
  </si>
  <si>
    <t xml:space="preserve">Mês 15 </t>
  </si>
  <si>
    <t>Mês 16</t>
  </si>
  <si>
    <t>Mês 17</t>
  </si>
  <si>
    <t>Mês 18 (*)</t>
  </si>
  <si>
    <t>* PRAZO DE CONCLUSÃO 30/06/2026</t>
  </si>
  <si>
    <t>Mês 18</t>
  </si>
  <si>
    <t>Mês 19</t>
  </si>
  <si>
    <t>Mês 20</t>
  </si>
  <si>
    <t>Mês 21</t>
  </si>
  <si>
    <t>Mês 22 (*)</t>
  </si>
  <si>
    <t>* PRAZO DE CONCLUSÃO 28/10/2026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</si>
</sst>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quot;R$ &quot;* #,##0.00_-;&quot;-R$ &quot;* #,##0.00_-;_-&quot;R$ &quot;* \-??_-;_-@"/>
    <numFmt numFmtId="165" formatCode="#,##0.00\ %"/>
    <numFmt numFmtId="166" formatCode="d/m/yyyy"/>
    <numFmt numFmtId="167" formatCode="_-* #,##0.00_-;\-* #,##0.00_-;_-* \-??_-;_-@"/>
    <numFmt numFmtId="168" formatCode="_-* #,##0.000_-;\-* #,##0.000_-;_-* \-??_-;_-@"/>
    <numFmt numFmtId="169" formatCode="0#"/>
    <numFmt numFmtId="170" formatCode="&quot;R$ &quot;#,##0.00"/>
    <numFmt numFmtId="171" formatCode="#,##0.00%"/>
    <numFmt numFmtId="172" formatCode="0.0%"/>
  </numFmts>
  <fonts count="35">
    <font>
      <sz val="11"/>
      <color rgb="FF000000"/>
      <name val="Calibri"/>
      <scheme val="minor"/>
    </font>
    <font>
      <b/>
      <sz val="11"/>
      <color theme="1"/>
      <name val="Arial"/>
    </font>
    <font>
      <sz val="11"/>
      <name val="Calibri"/>
    </font>
    <font>
      <sz val="10"/>
      <color theme="1"/>
      <name val="Arial"/>
    </font>
    <font>
      <b/>
      <sz val="10"/>
      <color theme="1"/>
      <name val="Arial"/>
    </font>
    <font>
      <b/>
      <sz val="14"/>
      <color theme="1"/>
      <name val="Arial"/>
    </font>
    <font>
      <b/>
      <sz val="10"/>
      <color rgb="FF000000"/>
      <name val="Arial"/>
    </font>
    <font>
      <sz val="10"/>
      <color rgb="FF000000"/>
      <name val="Arial"/>
    </font>
    <font>
      <b/>
      <sz val="12"/>
      <color theme="1"/>
      <name val="Arial"/>
    </font>
    <font>
      <sz val="11"/>
      <color theme="1"/>
      <name val="Arial"/>
    </font>
    <font>
      <sz val="9"/>
      <color theme="1"/>
      <name val="Arial"/>
    </font>
    <font>
      <b/>
      <sz val="10"/>
      <color rgb="FF333F50"/>
      <name val="Arial"/>
    </font>
    <font>
      <sz val="8"/>
      <color theme="1"/>
      <name val="Arial"/>
    </font>
    <font>
      <b/>
      <sz val="12"/>
      <color rgb="FFF2F2F2"/>
      <name val="Arial"/>
    </font>
    <font>
      <b/>
      <sz val="11"/>
      <color rgb="FFFFFFFF"/>
      <name val="Arial"/>
    </font>
    <font>
      <b/>
      <sz val="8"/>
      <color theme="1"/>
      <name val="Arial"/>
    </font>
    <font>
      <sz val="9"/>
      <color rgb="FF000000"/>
      <name val="Arial"/>
    </font>
    <font>
      <sz val="11"/>
      <color rgb="FFFFFFFF"/>
      <name val="Arial"/>
    </font>
    <font>
      <i/>
      <sz val="8"/>
      <color rgb="FF000000"/>
      <name val="Arial"/>
    </font>
    <font>
      <i/>
      <sz val="9"/>
      <color rgb="FF000000"/>
      <name val="Arial"/>
    </font>
    <font>
      <b/>
      <sz val="13"/>
      <color theme="1"/>
      <name val="Arial"/>
    </font>
    <font>
      <sz val="11"/>
      <color rgb="FF000000"/>
      <name val="Calibri"/>
    </font>
    <font>
      <b/>
      <sz val="20"/>
      <color rgb="FF000000"/>
      <name val="Arial"/>
    </font>
    <font>
      <sz val="11"/>
      <color rgb="FF9C5700"/>
      <name val="Calibri"/>
    </font>
    <font>
      <sz val="12"/>
      <color theme="1"/>
      <name val="Arial"/>
    </font>
    <font>
      <sz val="11"/>
      <color rgb="FF806000"/>
      <name val="Calibri"/>
    </font>
    <font>
      <sz val="11"/>
      <color theme="1"/>
      <name val="Calibri"/>
    </font>
    <font>
      <b/>
      <sz val="8"/>
      <color rgb="FF000000"/>
      <name val="Arial"/>
    </font>
    <font>
      <b/>
      <sz val="9"/>
      <color theme="1"/>
      <name val="Arial"/>
    </font>
    <font>
      <b/>
      <sz val="9"/>
      <color rgb="FFFFFFFF"/>
      <name val="Arial"/>
    </font>
    <font>
      <b/>
      <sz val="9"/>
      <color rgb="FF000000"/>
      <name val="Arial"/>
    </font>
    <font>
      <sz val="11"/>
      <color rgb="FF000000"/>
      <name val="Arial"/>
    </font>
    <font>
      <sz val="8"/>
      <color rgb="FF000000"/>
      <name val="Arial"/>
    </font>
    <font>
      <b/>
      <sz val="11"/>
      <color rgb="FF000000"/>
      <name val="Arial"/>
    </font>
    <font>
      <b/>
      <sz val="14"/>
      <color theme="1"/>
      <name val="Calibri"/>
    </font>
  </fonts>
  <fills count="23">
    <fill>
      <patternFill patternType="none"/>
    </fill>
    <fill>
      <patternFill patternType="gray125"/>
    </fill>
    <fill>
      <patternFill patternType="solid">
        <fgColor rgb="FFFFFFFF"/>
        <bgColor rgb="FFFFFFFF"/>
      </patternFill>
    </fill>
    <fill>
      <patternFill patternType="solid">
        <fgColor rgb="FFE7E6E6"/>
        <bgColor rgb="FFE7E6E6"/>
      </patternFill>
    </fill>
    <fill>
      <patternFill patternType="solid">
        <fgColor rgb="FFB4C7E7"/>
        <bgColor rgb="FFB4C7E7"/>
      </patternFill>
    </fill>
    <fill>
      <patternFill patternType="solid">
        <fgColor rgb="FFD8ECF6"/>
        <bgColor rgb="FFD8ECF6"/>
      </patternFill>
    </fill>
    <fill>
      <patternFill patternType="solid">
        <fgColor rgb="FFDFF0D8"/>
        <bgColor rgb="FFDFF0D8"/>
      </patternFill>
    </fill>
    <fill>
      <patternFill patternType="solid">
        <fgColor rgb="FFF7F3DF"/>
        <bgColor rgb="FFF7F3DF"/>
      </patternFill>
    </fill>
    <fill>
      <patternFill patternType="solid">
        <fgColor rgb="FFA6A6A6"/>
        <bgColor rgb="FFA6A6A6"/>
      </patternFill>
    </fill>
    <fill>
      <patternFill patternType="solid">
        <fgColor rgb="FFD0CECE"/>
        <bgColor rgb="FFD0CECE"/>
      </patternFill>
    </fill>
    <fill>
      <patternFill patternType="solid">
        <fgColor rgb="FFDAE3F3"/>
        <bgColor rgb="FFDAE3F3"/>
      </patternFill>
    </fill>
    <fill>
      <patternFill patternType="solid">
        <fgColor rgb="FF3B3838"/>
        <bgColor rgb="FF3B3838"/>
      </patternFill>
    </fill>
    <fill>
      <patternFill patternType="solid">
        <fgColor rgb="FFAFABAB"/>
        <bgColor rgb="FFAFABAB"/>
      </patternFill>
    </fill>
    <fill>
      <patternFill patternType="solid">
        <fgColor rgb="FFFF9999"/>
        <bgColor rgb="FFFF9999"/>
      </patternFill>
    </fill>
    <fill>
      <patternFill patternType="solid">
        <fgColor rgb="FFDEEBF7"/>
        <bgColor rgb="FFDEEBF7"/>
      </patternFill>
    </fill>
    <fill>
      <patternFill patternType="solid">
        <fgColor rgb="FFE2F0D9"/>
        <bgColor rgb="FFE2F0D9"/>
      </patternFill>
    </fill>
    <fill>
      <patternFill patternType="solid">
        <fgColor rgb="FFFFC000"/>
        <bgColor rgb="FFFFC000"/>
      </patternFill>
    </fill>
    <fill>
      <patternFill patternType="solid">
        <fgColor rgb="FFBDD7EE"/>
        <bgColor rgb="FFBDD7EE"/>
      </patternFill>
    </fill>
    <fill>
      <patternFill patternType="solid">
        <fgColor rgb="FFFFEB9C"/>
        <bgColor rgb="FFFFEB9C"/>
      </patternFill>
    </fill>
    <fill>
      <patternFill patternType="solid">
        <fgColor rgb="FFFFE699"/>
        <bgColor rgb="FFFFE699"/>
      </patternFill>
    </fill>
    <fill>
      <patternFill patternType="solid">
        <fgColor rgb="FFBFBFBF"/>
        <bgColor rgb="FFBFBFBF"/>
      </patternFill>
    </fill>
    <fill>
      <patternFill patternType="solid">
        <fgColor rgb="FFD9D9D9"/>
        <bgColor rgb="FFD9D9D9"/>
      </patternFill>
    </fill>
    <fill>
      <patternFill patternType="solid">
        <fgColor rgb="FFF1C232"/>
        <bgColor rgb="FFF1C232"/>
      </patternFill>
    </fill>
  </fills>
  <borders count="119">
    <border>
      <left/>
      <right/>
      <top/>
      <bottom/>
      <diagonal/>
    </border>
    <border>
      <left/>
      <right/>
      <top/>
      <bottom/>
      <diagonal/>
    </border>
    <border>
      <left/>
      <right/>
      <top/>
      <bottom/>
      <diagonal/>
    </border>
    <border>
      <left/>
      <right/>
      <top/>
      <bottom/>
      <diagonal/>
    </border>
    <border>
      <left/>
      <right/>
      <top/>
      <bottom/>
      <diagonal/>
    </border>
    <border>
      <left style="thin">
        <color rgb="FFCCCCCC"/>
      </left>
      <right style="thin">
        <color rgb="FFCCCCCC"/>
      </right>
      <top style="thin">
        <color rgb="FFCCCCCC"/>
      </top>
      <bottom style="thin">
        <color rgb="FFCCCCCC"/>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AFABAB"/>
      </left>
      <right style="thin">
        <color rgb="FFAFABAB"/>
      </right>
      <top style="thin">
        <color rgb="FFAFABAB"/>
      </top>
      <bottom style="thin">
        <color rgb="FFAFABAB"/>
      </bottom>
      <diagonal/>
    </border>
    <border>
      <left style="thin">
        <color rgb="FFAFABAB"/>
      </left>
      <right/>
      <top style="thin">
        <color rgb="FF000000"/>
      </top>
      <bottom style="thin">
        <color rgb="FFAFABAB"/>
      </bottom>
      <diagonal/>
    </border>
    <border>
      <left/>
      <right/>
      <top style="thin">
        <color rgb="FF000000"/>
      </top>
      <bottom style="thin">
        <color rgb="FFAFABAB"/>
      </bottom>
      <diagonal/>
    </border>
    <border>
      <left/>
      <right/>
      <top style="thin">
        <color rgb="FF000000"/>
      </top>
      <bottom style="thin">
        <color rgb="FFAFABAB"/>
      </bottom>
      <diagonal/>
    </border>
    <border>
      <left style="thin">
        <color rgb="FFAFABAB"/>
      </left>
      <right style="thin">
        <color rgb="FFAFABAB"/>
      </right>
      <top style="thin">
        <color rgb="FFAFABAB"/>
      </top>
      <bottom/>
      <diagonal/>
    </border>
    <border>
      <left style="thin">
        <color rgb="FFAFABAB"/>
      </left>
      <right/>
      <top style="thin">
        <color rgb="FFAFABAB"/>
      </top>
      <bottom/>
      <diagonal/>
    </border>
    <border>
      <left/>
      <right/>
      <top style="thin">
        <color rgb="FFAFABAB"/>
      </top>
      <bottom/>
      <diagonal/>
    </border>
    <border>
      <left/>
      <right style="thin">
        <color rgb="FFAFABAB"/>
      </right>
      <top style="thin">
        <color rgb="FFAFABAB"/>
      </top>
      <bottom/>
      <diagonal/>
    </border>
    <border>
      <left style="thin">
        <color rgb="FFAFABAB"/>
      </left>
      <right style="thin">
        <color rgb="FFAFABAB"/>
      </right>
      <top/>
      <bottom/>
      <diagonal/>
    </border>
    <border>
      <left style="thin">
        <color rgb="FFAFABAB"/>
      </left>
      <right/>
      <top/>
      <bottom style="thin">
        <color rgb="FFAFABAB"/>
      </bottom>
      <diagonal/>
    </border>
    <border>
      <left/>
      <right/>
      <top/>
      <bottom style="thin">
        <color rgb="FFAFABAB"/>
      </bottom>
      <diagonal/>
    </border>
    <border>
      <left/>
      <right style="thin">
        <color rgb="FFAFABAB"/>
      </right>
      <top/>
      <bottom style="thin">
        <color rgb="FFAFABAB"/>
      </bottom>
      <diagonal/>
    </border>
    <border>
      <left style="thin">
        <color rgb="FFAFABAB"/>
      </left>
      <right style="thin">
        <color rgb="FFAFABAB"/>
      </right>
      <top/>
      <bottom style="thin">
        <color rgb="FFAFABAB"/>
      </bottom>
      <diagonal/>
    </border>
    <border>
      <left style="thin">
        <color rgb="FFAFABAB"/>
      </left>
      <right/>
      <top style="thin">
        <color rgb="FFAFABAB"/>
      </top>
      <bottom style="thin">
        <color rgb="FFAFABAB"/>
      </bottom>
      <diagonal/>
    </border>
    <border>
      <left/>
      <right/>
      <top style="thin">
        <color rgb="FFAFABAB"/>
      </top>
      <bottom style="thin">
        <color rgb="FFAFABAB"/>
      </bottom>
      <diagonal/>
    </border>
    <border>
      <left/>
      <right style="thin">
        <color rgb="FFAFABAB"/>
      </right>
      <top style="thin">
        <color rgb="FFAFABAB"/>
      </top>
      <bottom style="thin">
        <color rgb="FFAFABAB"/>
      </bottom>
      <diagonal/>
    </border>
    <border>
      <left style="medium">
        <color rgb="FF000000"/>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style="thin">
        <color rgb="FFCCCCCC"/>
      </left>
      <right style="thin">
        <color rgb="FF000000"/>
      </right>
      <top style="thin">
        <color rgb="FFCCCCCC"/>
      </top>
      <bottom style="thin">
        <color rgb="FFCCCCCC"/>
      </bottom>
      <diagonal/>
    </border>
    <border>
      <left style="thin">
        <color rgb="FF000000"/>
      </left>
      <right/>
      <top style="thin">
        <color rgb="FF000000"/>
      </top>
      <bottom style="thin">
        <color rgb="FFCCCCCC"/>
      </bottom>
      <diagonal/>
    </border>
    <border>
      <left/>
      <right/>
      <top style="thin">
        <color rgb="FF000000"/>
      </top>
      <bottom style="thin">
        <color rgb="FFCCCCCC"/>
      </bottom>
      <diagonal/>
    </border>
    <border>
      <left/>
      <right style="thin">
        <color rgb="FF000000"/>
      </right>
      <top style="thin">
        <color rgb="FF000000"/>
      </top>
      <bottom style="thin">
        <color rgb="FFCCCCCC"/>
      </bottom>
      <diagonal/>
    </border>
    <border>
      <left/>
      <right/>
      <top style="thin">
        <color rgb="FFCCCCCC"/>
      </top>
      <bottom style="thin">
        <color rgb="FFCCCCCC"/>
      </bottom>
      <diagonal/>
    </border>
    <border>
      <left/>
      <right/>
      <top style="thin">
        <color rgb="FFCCCCCC"/>
      </top>
      <bottom style="thin">
        <color rgb="FFCCCCCC"/>
      </bottom>
      <diagonal/>
    </border>
    <border>
      <left/>
      <right style="thin">
        <color rgb="FF000000"/>
      </right>
      <top style="thin">
        <color rgb="FFCCCCCC"/>
      </top>
      <bottom style="thin">
        <color rgb="FFCCCCCC"/>
      </bottom>
      <diagonal/>
    </border>
    <border>
      <left style="thin">
        <color rgb="FF000000"/>
      </left>
      <right style="thin">
        <color rgb="FF000000"/>
      </right>
      <top style="thin">
        <color rgb="FF000000"/>
      </top>
      <bottom style="thin">
        <color rgb="FF000000"/>
      </bottom>
      <diagonal/>
    </border>
    <border>
      <left style="thin">
        <color rgb="FF000000"/>
      </left>
      <right/>
      <top style="thin">
        <color rgb="FFCCCCCC"/>
      </top>
      <bottom style="thin">
        <color rgb="FFCCCCCC"/>
      </bottom>
      <diagonal/>
    </border>
    <border>
      <left/>
      <right style="thin">
        <color rgb="FFCCCCCC"/>
      </right>
      <top style="thin">
        <color rgb="FFCCCCCC"/>
      </top>
      <bottom style="thin">
        <color rgb="FFCCCCCC"/>
      </bottom>
      <diagonal/>
    </border>
    <border>
      <left style="thin">
        <color rgb="FF000000"/>
      </left>
      <right style="thin">
        <color rgb="FF000000"/>
      </right>
      <top style="thin">
        <color rgb="FF000000"/>
      </top>
      <bottom/>
      <diagonal/>
    </border>
    <border>
      <left style="thin">
        <color rgb="FFCCCCCC"/>
      </left>
      <right/>
      <top style="thin">
        <color rgb="FFCCCCCC"/>
      </top>
      <bottom style="thin">
        <color rgb="FFCCCCCC"/>
      </bottom>
      <diagonal/>
    </border>
    <border>
      <left style="thin">
        <color rgb="FF000000"/>
      </left>
      <right/>
      <top style="thin">
        <color rgb="FFCCCCCC"/>
      </top>
      <bottom/>
      <diagonal/>
    </border>
    <border>
      <left/>
      <right/>
      <top style="thin">
        <color rgb="FFCCCCCC"/>
      </top>
      <bottom/>
      <diagonal/>
    </border>
    <border>
      <left/>
      <right style="thin">
        <color rgb="FFCCCCCC"/>
      </right>
      <top style="thin">
        <color rgb="FFCCCCCC"/>
      </top>
      <bottom/>
      <diagonal/>
    </border>
    <border>
      <left style="thin">
        <color rgb="FF000000"/>
      </left>
      <right/>
      <top/>
      <bottom style="thin">
        <color rgb="FFCCCCCC"/>
      </bottom>
      <diagonal/>
    </border>
    <border>
      <left/>
      <right/>
      <top/>
      <bottom style="thin">
        <color rgb="FFCCCCCC"/>
      </bottom>
      <diagonal/>
    </border>
    <border>
      <left/>
      <right style="thin">
        <color rgb="FFCCCCCC"/>
      </right>
      <top/>
      <bottom style="thin">
        <color rgb="FFCCCCCC"/>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style="thin">
        <color rgb="FF000000"/>
      </top>
      <bottom/>
      <diagonal/>
    </border>
    <border>
      <left style="thin">
        <color rgb="FF000000"/>
      </left>
      <right/>
      <top style="thin">
        <color rgb="FF000000"/>
      </top>
      <bottom style="thin">
        <color rgb="FF000000"/>
      </bottom>
      <diagonal/>
    </border>
    <border>
      <left/>
      <right/>
      <top/>
      <bottom style="thin">
        <color rgb="FF000000"/>
      </bottom>
      <diagonal/>
    </border>
    <border>
      <left style="thin">
        <color rgb="FF000000"/>
      </left>
      <right/>
      <top/>
      <bottom style="thin">
        <color rgb="FF000000"/>
      </bottom>
      <diagonal/>
    </border>
    <border>
      <left/>
      <right style="thin">
        <color rgb="FF000000"/>
      </right>
      <top/>
      <bottom style="thin">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medium">
        <color rgb="FF000000"/>
      </left>
      <right style="thin">
        <color rgb="FF000000"/>
      </right>
      <top/>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bottom/>
      <diagonal/>
    </border>
    <border>
      <left style="thin">
        <color rgb="FF000000"/>
      </left>
      <right style="thin">
        <color rgb="FF000000"/>
      </right>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top style="thin">
        <color rgb="FF000000"/>
      </top>
      <bottom/>
      <diagonal/>
    </border>
    <border>
      <left style="thin">
        <color rgb="FF000000"/>
      </left>
      <right style="thin">
        <color rgb="FF000000"/>
      </right>
      <top/>
      <bottom/>
      <diagonal/>
    </border>
    <border>
      <left style="medium">
        <color rgb="FF000000"/>
      </left>
      <right style="thin">
        <color rgb="FF000000"/>
      </right>
      <top style="thin">
        <color rgb="FF000000"/>
      </top>
      <bottom/>
      <diagonal/>
    </border>
    <border>
      <left style="medium">
        <color rgb="FF000000"/>
      </left>
      <right style="thin">
        <color rgb="FF000000"/>
      </right>
      <top style="thin">
        <color rgb="FF000000"/>
      </top>
      <bottom style="thin">
        <color rgb="FF000000"/>
      </bottom>
      <diagonal/>
    </border>
    <border>
      <left style="medium">
        <color rgb="FF000000"/>
      </left>
      <right/>
      <top style="thin">
        <color rgb="FF000000"/>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top/>
      <bottom/>
      <diagonal/>
    </border>
    <border>
      <left/>
      <right/>
      <top/>
      <bottom/>
      <diagonal/>
    </border>
    <border>
      <left/>
      <right/>
      <top/>
      <bottom/>
      <diagonal/>
    </border>
    <border>
      <left style="thin">
        <color rgb="FF000000"/>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right/>
      <top/>
      <bottom/>
      <diagonal/>
    </border>
    <border>
      <left style="thin">
        <color rgb="FF000000"/>
      </left>
      <right style="thin">
        <color rgb="FF000000"/>
      </right>
      <top/>
      <bottom/>
      <diagonal/>
    </border>
    <border>
      <left/>
      <right/>
      <top/>
      <bottom style="thin">
        <color rgb="FF000000"/>
      </bottom>
      <diagonal/>
    </border>
    <border>
      <left style="thin">
        <color rgb="FF000000"/>
      </left>
      <right/>
      <top style="thin">
        <color rgb="FFCCCCCC"/>
      </top>
      <bottom style="thin">
        <color rgb="FF000000"/>
      </bottom>
      <diagonal/>
    </border>
    <border>
      <left/>
      <right/>
      <top style="thin">
        <color rgb="FFCCCCCC"/>
      </top>
      <bottom style="thin">
        <color rgb="FF000000"/>
      </bottom>
      <diagonal/>
    </border>
    <border>
      <left/>
      <right style="thin">
        <color rgb="FF000000"/>
      </right>
      <top style="thin">
        <color rgb="FFCCCCCC"/>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thin">
        <color rgb="FF000000"/>
      </right>
      <top style="medium">
        <color rgb="FF000000"/>
      </top>
      <bottom/>
      <diagonal/>
    </border>
    <border>
      <left style="thin">
        <color rgb="FF000000"/>
      </left>
      <right style="thin">
        <color rgb="FF000000"/>
      </right>
      <top style="medium">
        <color rgb="FF000000"/>
      </top>
      <bottom/>
      <diagonal/>
    </border>
    <border>
      <left style="medium">
        <color rgb="FF000000"/>
      </left>
      <right/>
      <top style="medium">
        <color rgb="FF000000"/>
      </top>
      <bottom/>
      <diagonal/>
    </border>
    <border>
      <left/>
      <right/>
      <top style="medium">
        <color rgb="FF000000"/>
      </top>
      <bottom/>
      <diagonal/>
    </border>
    <border>
      <left/>
      <right style="medium">
        <color rgb="FF000000"/>
      </right>
      <top style="medium">
        <color rgb="FF000000"/>
      </top>
      <bottom/>
      <diagonal/>
    </border>
    <border>
      <left style="medium">
        <color rgb="FF000000"/>
      </left>
      <right/>
      <top/>
      <bottom/>
      <diagonal/>
    </border>
    <border>
      <left/>
      <right style="medium">
        <color rgb="FF000000"/>
      </right>
      <top/>
      <bottom/>
      <diagonal/>
    </border>
    <border>
      <left/>
      <right style="medium">
        <color rgb="FF000000"/>
      </right>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medium">
        <color rgb="FF000000"/>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style="thin">
        <color rgb="FF000000"/>
      </top>
      <bottom/>
      <diagonal/>
    </border>
    <border>
      <left style="thin">
        <color rgb="FF000000"/>
      </left>
      <right style="medium">
        <color rgb="FF000000"/>
      </right>
      <top style="thin">
        <color rgb="FF000000"/>
      </top>
      <bottom style="medium">
        <color rgb="FF000000"/>
      </bottom>
      <diagonal/>
    </border>
  </borders>
  <cellStyleXfs count="1">
    <xf numFmtId="0" fontId="0" fillId="0" borderId="0"/>
  </cellStyleXfs>
  <cellXfs count="554">
    <xf numFmtId="0" fontId="0" fillId="0" borderId="0" xfId="0"/>
    <xf numFmtId="0" fontId="1" fillId="2" borderId="1" xfId="0" applyFont="1" applyFill="1" applyBorder="1" applyAlignment="1">
      <alignment horizontal="left" vertical="top" wrapText="1"/>
    </xf>
    <xf numFmtId="0" fontId="3" fillId="0" borderId="0" xfId="0" applyFont="1"/>
    <xf numFmtId="4" fontId="3" fillId="0" borderId="0" xfId="0" applyNumberFormat="1" applyFont="1"/>
    <xf numFmtId="0" fontId="4" fillId="2" borderId="1" xfId="0" applyFont="1" applyFill="1" applyBorder="1" applyAlignment="1">
      <alignment horizontal="left" vertical="top" wrapText="1"/>
    </xf>
    <xf numFmtId="10" fontId="3" fillId="0" borderId="0" xfId="0" applyNumberFormat="1" applyFont="1"/>
    <xf numFmtId="10" fontId="3" fillId="3" borderId="1" xfId="0" applyNumberFormat="1" applyFont="1" applyFill="1" applyBorder="1"/>
    <xf numFmtId="0" fontId="1" fillId="3" borderId="5" xfId="0" applyFont="1" applyFill="1" applyBorder="1" applyAlignment="1">
      <alignment horizontal="center" vertical="center" wrapText="1"/>
    </xf>
    <xf numFmtId="0" fontId="4" fillId="0" borderId="0" xfId="0" applyFont="1" applyAlignment="1">
      <alignment horizontal="center" wrapText="1"/>
    </xf>
    <xf numFmtId="0" fontId="4" fillId="0" borderId="0" xfId="0" applyFont="1" applyAlignment="1">
      <alignment horizontal="center"/>
    </xf>
    <xf numFmtId="0" fontId="6" fillId="4" borderId="5" xfId="0" applyFont="1" applyFill="1" applyBorder="1" applyAlignment="1">
      <alignment horizontal="left" vertical="top" wrapText="1"/>
    </xf>
    <xf numFmtId="0" fontId="6" fillId="4" borderId="5" xfId="0" applyFont="1" applyFill="1" applyBorder="1" applyAlignment="1">
      <alignment horizontal="center" vertical="top" wrapText="1"/>
    </xf>
    <xf numFmtId="0" fontId="6" fillId="4" borderId="5" xfId="0" applyFont="1" applyFill="1" applyBorder="1" applyAlignment="1">
      <alignment horizontal="right" vertical="top" wrapText="1"/>
    </xf>
    <xf numFmtId="164" fontId="6" fillId="4" borderId="5" xfId="0" applyNumberFormat="1" applyFont="1" applyFill="1" applyBorder="1" applyAlignment="1">
      <alignment horizontal="right" vertical="top" wrapText="1"/>
    </xf>
    <xf numFmtId="165" fontId="6" fillId="4" borderId="5" xfId="0" applyNumberFormat="1" applyFont="1" applyFill="1" applyBorder="1" applyAlignment="1">
      <alignment horizontal="right" vertical="top" wrapText="1"/>
    </xf>
    <xf numFmtId="0" fontId="7" fillId="0" borderId="5" xfId="0" applyFont="1" applyBorder="1" applyAlignment="1">
      <alignment horizontal="left" vertical="top" wrapText="1"/>
    </xf>
    <xf numFmtId="0" fontId="7" fillId="0" borderId="5" xfId="0" applyFont="1" applyBorder="1" applyAlignment="1">
      <alignment horizontal="center" vertical="top" wrapText="1"/>
    </xf>
    <xf numFmtId="0" fontId="7" fillId="0" borderId="5" xfId="0" applyFont="1" applyBorder="1" applyAlignment="1">
      <alignment horizontal="right" vertical="top" wrapText="1"/>
    </xf>
    <xf numFmtId="164" fontId="7" fillId="0" borderId="5" xfId="0" applyNumberFormat="1" applyFont="1" applyBorder="1" applyAlignment="1">
      <alignment horizontal="right" vertical="top" wrapText="1"/>
    </xf>
    <xf numFmtId="165" fontId="7" fillId="0" borderId="5" xfId="0" applyNumberFormat="1" applyFont="1" applyBorder="1" applyAlignment="1">
      <alignment horizontal="right" vertical="top" wrapText="1"/>
    </xf>
    <xf numFmtId="0" fontId="6" fillId="5" borderId="5" xfId="0" applyFont="1" applyFill="1" applyBorder="1" applyAlignment="1">
      <alignment horizontal="left" vertical="top" wrapText="1"/>
    </xf>
    <xf numFmtId="0" fontId="6" fillId="5" borderId="5" xfId="0" applyFont="1" applyFill="1" applyBorder="1" applyAlignment="1">
      <alignment horizontal="center" vertical="top" wrapText="1"/>
    </xf>
    <xf numFmtId="0" fontId="6" fillId="5" borderId="5" xfId="0" applyFont="1" applyFill="1" applyBorder="1" applyAlignment="1">
      <alignment horizontal="right" vertical="top" wrapText="1"/>
    </xf>
    <xf numFmtId="164" fontId="6" fillId="5" borderId="5" xfId="0" applyNumberFormat="1" applyFont="1" applyFill="1" applyBorder="1" applyAlignment="1">
      <alignment horizontal="right" vertical="top" wrapText="1"/>
    </xf>
    <xf numFmtId="165" fontId="6" fillId="5" borderId="5" xfId="0" applyNumberFormat="1" applyFont="1" applyFill="1" applyBorder="1" applyAlignment="1">
      <alignment horizontal="right" vertical="top" wrapText="1"/>
    </xf>
    <xf numFmtId="0" fontId="3" fillId="2" borderId="1" xfId="0" applyFont="1" applyFill="1" applyBorder="1" applyAlignment="1">
      <alignment horizontal="center" vertical="top" wrapText="1"/>
    </xf>
    <xf numFmtId="0" fontId="3" fillId="2" borderId="1" xfId="0" applyFont="1" applyFill="1" applyBorder="1" applyAlignment="1">
      <alignment horizontal="left" vertical="top" wrapText="1"/>
    </xf>
    <xf numFmtId="0" fontId="4" fillId="2" borderId="1" xfId="0" applyFont="1" applyFill="1" applyBorder="1" applyAlignment="1">
      <alignment horizontal="right" vertical="top" wrapText="1"/>
    </xf>
    <xf numFmtId="164" fontId="4" fillId="3" borderId="1" xfId="0" applyNumberFormat="1" applyFont="1" applyFill="1" applyBorder="1" applyAlignment="1">
      <alignment vertical="center" wrapText="1"/>
    </xf>
    <xf numFmtId="0" fontId="4" fillId="2" borderId="1" xfId="0" applyFont="1" applyFill="1" applyBorder="1" applyAlignment="1">
      <alignment horizontal="center" vertical="top" wrapText="1"/>
    </xf>
    <xf numFmtId="0" fontId="4" fillId="2" borderId="1" xfId="0" applyFont="1" applyFill="1" applyBorder="1" applyAlignment="1">
      <alignment vertical="top" wrapText="1"/>
    </xf>
    <xf numFmtId="0" fontId="1" fillId="2" borderId="5" xfId="0" applyFont="1" applyFill="1" applyBorder="1" applyAlignment="1">
      <alignment horizontal="left" vertical="top" wrapText="1"/>
    </xf>
    <xf numFmtId="0" fontId="1" fillId="2" borderId="5" xfId="0" applyFont="1" applyFill="1" applyBorder="1" applyAlignment="1">
      <alignment horizontal="right" vertical="top" wrapText="1"/>
    </xf>
    <xf numFmtId="0" fontId="1" fillId="2" borderId="5" xfId="0" applyFont="1" applyFill="1" applyBorder="1" applyAlignment="1">
      <alignment horizontal="center" vertical="top" wrapText="1"/>
    </xf>
    <xf numFmtId="4" fontId="6" fillId="5" borderId="5" xfId="0" applyNumberFormat="1" applyFont="1" applyFill="1" applyBorder="1" applyAlignment="1">
      <alignment horizontal="right" vertical="top" wrapText="1"/>
    </xf>
    <xf numFmtId="0" fontId="7" fillId="6" borderId="5" xfId="0" applyFont="1" applyFill="1" applyBorder="1" applyAlignment="1">
      <alignment horizontal="left" vertical="top" wrapText="1"/>
    </xf>
    <xf numFmtId="0" fontId="7" fillId="6" borderId="5" xfId="0" applyFont="1" applyFill="1" applyBorder="1" applyAlignment="1">
      <alignment horizontal="center" vertical="top" wrapText="1"/>
    </xf>
    <xf numFmtId="0" fontId="7" fillId="6" borderId="5" xfId="0" applyFont="1" applyFill="1" applyBorder="1" applyAlignment="1">
      <alignment horizontal="right" vertical="top" wrapText="1"/>
    </xf>
    <xf numFmtId="4" fontId="7" fillId="6" borderId="5" xfId="0" applyNumberFormat="1" applyFont="1" applyFill="1" applyBorder="1" applyAlignment="1">
      <alignment horizontal="right" vertical="top" wrapText="1"/>
    </xf>
    <xf numFmtId="165" fontId="7" fillId="6" borderId="5" xfId="0" applyNumberFormat="1" applyFont="1" applyFill="1" applyBorder="1" applyAlignment="1">
      <alignment horizontal="right" vertical="top" wrapText="1"/>
    </xf>
    <xf numFmtId="0" fontId="7" fillId="7" borderId="5" xfId="0" applyFont="1" applyFill="1" applyBorder="1" applyAlignment="1">
      <alignment horizontal="left" vertical="top" wrapText="1"/>
    </xf>
    <xf numFmtId="0" fontId="7" fillId="7" borderId="5" xfId="0" applyFont="1" applyFill="1" applyBorder="1" applyAlignment="1">
      <alignment horizontal="center" vertical="top" wrapText="1"/>
    </xf>
    <xf numFmtId="0" fontId="7" fillId="7" borderId="5" xfId="0" applyFont="1" applyFill="1" applyBorder="1" applyAlignment="1">
      <alignment horizontal="right" vertical="top" wrapText="1"/>
    </xf>
    <xf numFmtId="4" fontId="7" fillId="7" borderId="5" xfId="0" applyNumberFormat="1" applyFont="1" applyFill="1" applyBorder="1" applyAlignment="1">
      <alignment horizontal="right" vertical="top" wrapText="1"/>
    </xf>
    <xf numFmtId="165" fontId="7" fillId="7" borderId="5" xfId="0" applyNumberFormat="1" applyFont="1" applyFill="1" applyBorder="1" applyAlignment="1">
      <alignment horizontal="right" vertical="top" wrapText="1"/>
    </xf>
    <xf numFmtId="4" fontId="4" fillId="2" borderId="1" xfId="0" applyNumberFormat="1" applyFont="1" applyFill="1" applyBorder="1" applyAlignment="1">
      <alignment vertical="top" wrapText="1"/>
    </xf>
    <xf numFmtId="0" fontId="3" fillId="0" borderId="0" xfId="0" applyFont="1" applyAlignment="1">
      <alignment wrapText="1"/>
    </xf>
    <xf numFmtId="0" fontId="9" fillId="0" borderId="0" xfId="0" applyFont="1"/>
    <xf numFmtId="0" fontId="4" fillId="2" borderId="9" xfId="0" applyFont="1" applyFill="1" applyBorder="1"/>
    <xf numFmtId="0" fontId="4" fillId="2" borderId="1" xfId="0" applyFont="1" applyFill="1" applyBorder="1" applyAlignment="1">
      <alignment vertical="center"/>
    </xf>
    <xf numFmtId="0" fontId="3" fillId="2" borderId="1" xfId="0" applyFont="1" applyFill="1" applyBorder="1"/>
    <xf numFmtId="0" fontId="3" fillId="2" borderId="1" xfId="0" applyFont="1" applyFill="1" applyBorder="1" applyAlignment="1">
      <alignment horizontal="right"/>
    </xf>
    <xf numFmtId="0" fontId="4" fillId="2" borderId="1" xfId="0" applyFont="1" applyFill="1" applyBorder="1"/>
    <xf numFmtId="0" fontId="4" fillId="2" borderId="1" xfId="0" applyFont="1" applyFill="1" applyBorder="1" applyAlignment="1">
      <alignment horizontal="right" vertical="center"/>
    </xf>
    <xf numFmtId="0" fontId="4" fillId="2" borderId="10" xfId="0" applyFont="1" applyFill="1" applyBorder="1" applyAlignment="1">
      <alignment horizontal="left" vertical="center"/>
    </xf>
    <xf numFmtId="0" fontId="4" fillId="2" borderId="1" xfId="0" applyFont="1" applyFill="1" applyBorder="1" applyAlignment="1">
      <alignment horizontal="left"/>
    </xf>
    <xf numFmtId="166" fontId="4" fillId="2" borderId="10" xfId="0" applyNumberFormat="1" applyFont="1" applyFill="1" applyBorder="1" applyAlignment="1">
      <alignment horizontal="left" vertical="center"/>
    </xf>
    <xf numFmtId="0" fontId="4" fillId="2" borderId="11" xfId="0" applyFont="1" applyFill="1" applyBorder="1"/>
    <xf numFmtId="166" fontId="4" fillId="2" borderId="12" xfId="0" applyNumberFormat="1" applyFont="1" applyFill="1" applyBorder="1" applyAlignment="1">
      <alignment horizontal="left"/>
    </xf>
    <xf numFmtId="0" fontId="3" fillId="2" borderId="12" xfId="0" applyFont="1" applyFill="1" applyBorder="1"/>
    <xf numFmtId="0" fontId="4" fillId="2" borderId="12" xfId="0" applyFont="1" applyFill="1" applyBorder="1"/>
    <xf numFmtId="0" fontId="4" fillId="2" borderId="12" xfId="0" applyFont="1" applyFill="1" applyBorder="1" applyAlignment="1">
      <alignment vertical="center"/>
    </xf>
    <xf numFmtId="0" fontId="4" fillId="2" borderId="13" xfId="0" applyFont="1" applyFill="1" applyBorder="1" applyAlignment="1">
      <alignment vertical="center"/>
    </xf>
    <xf numFmtId="0" fontId="10" fillId="9" borderId="14" xfId="0" applyFont="1" applyFill="1" applyBorder="1" applyAlignment="1">
      <alignment horizontal="center"/>
    </xf>
    <xf numFmtId="0" fontId="10" fillId="10" borderId="14" xfId="0" applyFont="1" applyFill="1" applyBorder="1" applyAlignment="1">
      <alignment horizontal="center"/>
    </xf>
    <xf numFmtId="4" fontId="10" fillId="0" borderId="19" xfId="0" applyNumberFormat="1" applyFont="1" applyBorder="1" applyAlignment="1">
      <alignment horizontal="center"/>
    </xf>
    <xf numFmtId="167" fontId="10" fillId="0" borderId="19" xfId="0" applyNumberFormat="1" applyFont="1" applyBorder="1" applyAlignment="1">
      <alignment horizontal="right"/>
    </xf>
    <xf numFmtId="2" fontId="10" fillId="0" borderId="20" xfId="0" applyNumberFormat="1" applyFont="1" applyBorder="1" applyAlignment="1">
      <alignment horizontal="center"/>
    </xf>
    <xf numFmtId="167" fontId="10" fillId="0" borderId="20" xfId="0" applyNumberFormat="1" applyFont="1" applyBorder="1" applyAlignment="1">
      <alignment horizontal="right"/>
    </xf>
    <xf numFmtId="167" fontId="10" fillId="0" borderId="14" xfId="0" applyNumberFormat="1" applyFont="1" applyBorder="1" applyAlignment="1">
      <alignment horizontal="center" vertical="center"/>
    </xf>
    <xf numFmtId="0" fontId="10" fillId="0" borderId="19" xfId="0" applyFont="1" applyBorder="1" applyAlignment="1">
      <alignment horizontal="center"/>
    </xf>
    <xf numFmtId="167" fontId="10" fillId="0" borderId="14" xfId="0" applyNumberFormat="1" applyFont="1" applyBorder="1" applyAlignment="1">
      <alignment horizontal="right"/>
    </xf>
    <xf numFmtId="0" fontId="12" fillId="10" borderId="14" xfId="0" applyFont="1" applyFill="1" applyBorder="1" applyAlignment="1">
      <alignment horizontal="center"/>
    </xf>
    <xf numFmtId="168" fontId="10" fillId="0" borderId="14" xfId="0" applyNumberFormat="1" applyFont="1" applyBorder="1" applyAlignment="1">
      <alignment horizontal="right"/>
    </xf>
    <xf numFmtId="168" fontId="10" fillId="0" borderId="20" xfId="0" applyNumberFormat="1" applyFont="1" applyBorder="1" applyAlignment="1">
      <alignment horizontal="right"/>
    </xf>
    <xf numFmtId="167" fontId="10" fillId="0" borderId="20" xfId="0" applyNumberFormat="1" applyFont="1" applyBorder="1" applyAlignment="1">
      <alignment horizontal="center"/>
    </xf>
    <xf numFmtId="4" fontId="10" fillId="9" borderId="14" xfId="0" applyNumberFormat="1" applyFont="1" applyFill="1" applyBorder="1" applyAlignment="1">
      <alignment horizontal="center"/>
    </xf>
    <xf numFmtId="167" fontId="9" fillId="0" borderId="0" xfId="0" applyNumberFormat="1" applyFont="1"/>
    <xf numFmtId="0" fontId="4" fillId="2" borderId="31" xfId="0" applyFont="1" applyFill="1" applyBorder="1"/>
    <xf numFmtId="0" fontId="3" fillId="2" borderId="32" xfId="0" applyFont="1" applyFill="1" applyBorder="1"/>
    <xf numFmtId="0" fontId="4" fillId="2" borderId="32" xfId="0" applyFont="1" applyFill="1" applyBorder="1" applyAlignment="1">
      <alignment horizontal="right" vertical="center"/>
    </xf>
    <xf numFmtId="0" fontId="4" fillId="2" borderId="32" xfId="0" applyFont="1" applyFill="1" applyBorder="1" applyAlignment="1">
      <alignment horizontal="left" vertical="center"/>
    </xf>
    <xf numFmtId="0" fontId="4" fillId="2" borderId="33" xfId="0" applyFont="1" applyFill="1" applyBorder="1" applyAlignment="1">
      <alignment horizontal="right" vertical="center"/>
    </xf>
    <xf numFmtId="0" fontId="9" fillId="2" borderId="1" xfId="0" applyFont="1" applyFill="1" applyBorder="1"/>
    <xf numFmtId="0" fontId="1" fillId="2" borderId="10" xfId="0" applyFont="1" applyFill="1" applyBorder="1" applyAlignment="1">
      <alignment horizontal="center" vertical="top" wrapText="1"/>
    </xf>
    <xf numFmtId="10" fontId="1" fillId="2" borderId="10" xfId="0" applyNumberFormat="1" applyFont="1" applyFill="1" applyBorder="1" applyAlignment="1">
      <alignment horizontal="center" vertical="top" wrapText="1"/>
    </xf>
    <xf numFmtId="166" fontId="3" fillId="2" borderId="1" xfId="0" applyNumberFormat="1" applyFont="1" applyFill="1" applyBorder="1" applyAlignment="1">
      <alignment horizontal="left"/>
    </xf>
    <xf numFmtId="0" fontId="9" fillId="2" borderId="10" xfId="0" applyFont="1" applyFill="1" applyBorder="1"/>
    <xf numFmtId="49" fontId="9" fillId="2" borderId="12" xfId="0" applyNumberFormat="1" applyFont="1" applyFill="1" applyBorder="1"/>
    <xf numFmtId="0" fontId="9" fillId="2" borderId="12" xfId="0" applyFont="1" applyFill="1" applyBorder="1"/>
    <xf numFmtId="0" fontId="9" fillId="2" borderId="13" xfId="0" applyFont="1" applyFill="1" applyBorder="1"/>
    <xf numFmtId="0" fontId="14" fillId="11" borderId="5" xfId="0" applyFont="1" applyFill="1" applyBorder="1" applyAlignment="1">
      <alignment horizontal="left" vertical="top" wrapText="1"/>
    </xf>
    <xf numFmtId="0" fontId="14" fillId="11" borderId="5" xfId="0" applyFont="1" applyFill="1" applyBorder="1" applyAlignment="1">
      <alignment horizontal="center" vertical="top" wrapText="1"/>
    </xf>
    <xf numFmtId="0" fontId="14" fillId="11" borderId="36" xfId="0" applyFont="1" applyFill="1" applyBorder="1" applyAlignment="1">
      <alignment horizontal="center" vertical="top" wrapText="1"/>
    </xf>
    <xf numFmtId="0" fontId="9" fillId="11" borderId="1" xfId="0" applyFont="1" applyFill="1" applyBorder="1"/>
    <xf numFmtId="0" fontId="4" fillId="12" borderId="5" xfId="0" applyFont="1" applyFill="1" applyBorder="1" applyAlignment="1">
      <alignment horizontal="left" vertical="top" wrapText="1"/>
    </xf>
    <xf numFmtId="4" fontId="15" fillId="12" borderId="1" xfId="0" applyNumberFormat="1" applyFont="1" applyFill="1" applyBorder="1" applyAlignment="1">
      <alignment horizontal="center" vertical="top" wrapText="1"/>
    </xf>
    <xf numFmtId="4" fontId="7" fillId="2" borderId="5" xfId="0" applyNumberFormat="1" applyFont="1" applyFill="1" applyBorder="1" applyAlignment="1">
      <alignment horizontal="left" vertical="top" wrapText="1"/>
    </xf>
    <xf numFmtId="4" fontId="16" fillId="2" borderId="5" xfId="0" applyNumberFormat="1" applyFont="1" applyFill="1" applyBorder="1" applyAlignment="1">
      <alignment horizontal="left" vertical="top" wrapText="1"/>
    </xf>
    <xf numFmtId="4" fontId="16" fillId="13" borderId="43" xfId="0" applyNumberFormat="1" applyFont="1" applyFill="1" applyBorder="1" applyAlignment="1">
      <alignment horizontal="center" vertical="center" wrapText="1"/>
    </xf>
    <xf numFmtId="4" fontId="16" fillId="14" borderId="43" xfId="0" applyNumberFormat="1" applyFont="1" applyFill="1" applyBorder="1" applyAlignment="1">
      <alignment horizontal="center" vertical="center" wrapText="1"/>
    </xf>
    <xf numFmtId="4" fontId="16" fillId="15" borderId="43" xfId="0" applyNumberFormat="1" applyFont="1" applyFill="1" applyBorder="1" applyAlignment="1">
      <alignment horizontal="center" vertical="center" wrapText="1"/>
    </xf>
    <xf numFmtId="4" fontId="16" fillId="13" borderId="46" xfId="0" applyNumberFormat="1" applyFont="1" applyFill="1" applyBorder="1" applyAlignment="1">
      <alignment horizontal="center" vertical="center" wrapText="1"/>
    </xf>
    <xf numFmtId="4" fontId="16" fillId="2" borderId="47" xfId="0" applyNumberFormat="1" applyFont="1" applyFill="1" applyBorder="1" applyAlignment="1">
      <alignment horizontal="left" vertical="top" wrapText="1"/>
    </xf>
    <xf numFmtId="0" fontId="4" fillId="12" borderId="47" xfId="0" applyFont="1" applyFill="1" applyBorder="1" applyAlignment="1">
      <alignment horizontal="left" vertical="top" wrapText="1"/>
    </xf>
    <xf numFmtId="0" fontId="8" fillId="0" borderId="0" xfId="0" applyFont="1" applyAlignment="1">
      <alignment vertical="center"/>
    </xf>
    <xf numFmtId="0" fontId="4" fillId="2" borderId="32" xfId="0" applyFont="1" applyFill="1" applyBorder="1" applyAlignment="1">
      <alignment vertical="center"/>
    </xf>
    <xf numFmtId="0" fontId="3" fillId="2" borderId="32" xfId="0" applyFont="1" applyFill="1" applyBorder="1" applyAlignment="1">
      <alignment horizontal="right"/>
    </xf>
    <xf numFmtId="0" fontId="4" fillId="2" borderId="33" xfId="0" applyFont="1" applyFill="1" applyBorder="1"/>
    <xf numFmtId="0" fontId="4" fillId="0" borderId="0" xfId="0" applyFont="1" applyAlignment="1">
      <alignment vertical="center"/>
    </xf>
    <xf numFmtId="0" fontId="4" fillId="0" borderId="0" xfId="0" applyFont="1" applyAlignment="1">
      <alignment horizontal="right" vertical="center"/>
    </xf>
    <xf numFmtId="0" fontId="4" fillId="0" borderId="0" xfId="0" applyFont="1" applyAlignment="1">
      <alignment horizontal="left" vertical="center"/>
    </xf>
    <xf numFmtId="166" fontId="4" fillId="0" borderId="0" xfId="0" applyNumberFormat="1" applyFont="1" applyAlignment="1">
      <alignment horizontal="left" vertical="center"/>
    </xf>
    <xf numFmtId="0" fontId="4" fillId="2" borderId="10" xfId="0" applyFont="1" applyFill="1" applyBorder="1"/>
    <xf numFmtId="0" fontId="4" fillId="2" borderId="1" xfId="0" applyFont="1" applyFill="1" applyBorder="1" applyAlignment="1">
      <alignment horizontal="left" vertical="center"/>
    </xf>
    <xf numFmtId="169" fontId="4" fillId="2" borderId="1" xfId="0" applyNumberFormat="1" applyFont="1" applyFill="1" applyBorder="1" applyAlignment="1">
      <alignment horizontal="left" vertical="center"/>
    </xf>
    <xf numFmtId="0" fontId="4" fillId="2" borderId="13" xfId="0" applyFont="1" applyFill="1" applyBorder="1"/>
    <xf numFmtId="0" fontId="9" fillId="2" borderId="31" xfId="0" applyFont="1" applyFill="1" applyBorder="1"/>
    <xf numFmtId="0" fontId="4" fillId="2" borderId="32" xfId="0" applyFont="1" applyFill="1" applyBorder="1" applyAlignment="1">
      <alignment horizontal="left" vertical="top" wrapText="1"/>
    </xf>
    <xf numFmtId="0" fontId="9" fillId="2" borderId="32" xfId="0" applyFont="1" applyFill="1" applyBorder="1"/>
    <xf numFmtId="0" fontId="17" fillId="2" borderId="32" xfId="0" applyFont="1" applyFill="1" applyBorder="1"/>
    <xf numFmtId="0" fontId="9" fillId="2" borderId="33" xfId="0" applyFont="1" applyFill="1" applyBorder="1"/>
    <xf numFmtId="0" fontId="4" fillId="0" borderId="0" xfId="0" applyFont="1" applyAlignment="1">
      <alignment vertical="top" wrapText="1"/>
    </xf>
    <xf numFmtId="0" fontId="4" fillId="2" borderId="9" xfId="0" applyFont="1" applyFill="1" applyBorder="1" applyAlignment="1">
      <alignment horizontal="left" vertical="top" wrapText="1"/>
    </xf>
    <xf numFmtId="0" fontId="4" fillId="2" borderId="59" xfId="0" applyFont="1" applyFill="1" applyBorder="1" applyAlignment="1">
      <alignment horizontal="left" vertical="top" wrapText="1"/>
    </xf>
    <xf numFmtId="164" fontId="4" fillId="2" borderId="43" xfId="0" applyNumberFormat="1" applyFont="1" applyFill="1" applyBorder="1" applyAlignment="1">
      <alignment horizontal="left" vertical="top" wrapText="1"/>
    </xf>
    <xf numFmtId="0" fontId="1" fillId="2" borderId="1" xfId="0" applyFont="1" applyFill="1" applyBorder="1" applyAlignment="1">
      <alignment vertical="center" wrapText="1"/>
    </xf>
    <xf numFmtId="0" fontId="4" fillId="2" borderId="10" xfId="0" applyFont="1" applyFill="1" applyBorder="1" applyAlignment="1">
      <alignment horizontal="left" vertical="top" wrapText="1"/>
    </xf>
    <xf numFmtId="0" fontId="9" fillId="2" borderId="1" xfId="0" applyFont="1" applyFill="1" applyBorder="1" applyAlignment="1">
      <alignment horizontal="left"/>
    </xf>
    <xf numFmtId="0" fontId="9" fillId="0" borderId="0" xfId="0" applyFont="1" applyAlignment="1">
      <alignment horizontal="left"/>
    </xf>
    <xf numFmtId="0" fontId="4" fillId="0" borderId="0" xfId="0" applyFont="1" applyAlignment="1">
      <alignment horizontal="left" vertical="top" wrapText="1"/>
    </xf>
    <xf numFmtId="0" fontId="9" fillId="2" borderId="9" xfId="0" applyFont="1" applyFill="1" applyBorder="1"/>
    <xf numFmtId="164" fontId="9" fillId="0" borderId="0" xfId="0" applyNumberFormat="1" applyFont="1"/>
    <xf numFmtId="10" fontId="4" fillId="2" borderId="43" xfId="0" applyNumberFormat="1" applyFont="1" applyFill="1" applyBorder="1" applyAlignment="1">
      <alignment horizontal="right" vertical="top" wrapText="1"/>
    </xf>
    <xf numFmtId="0" fontId="4" fillId="2" borderId="43" xfId="0" applyFont="1" applyFill="1" applyBorder="1" applyAlignment="1">
      <alignment horizontal="left" vertical="top" wrapText="1"/>
    </xf>
    <xf numFmtId="170" fontId="4" fillId="2" borderId="43" xfId="0" applyNumberFormat="1" applyFont="1" applyFill="1" applyBorder="1" applyAlignment="1">
      <alignment horizontal="right" vertical="top" wrapText="1"/>
    </xf>
    <xf numFmtId="0" fontId="18" fillId="2" borderId="43" xfId="0" applyFont="1" applyFill="1" applyBorder="1" applyAlignment="1">
      <alignment horizontal="center"/>
    </xf>
    <xf numFmtId="0" fontId="19" fillId="2" borderId="1" xfId="0" applyFont="1" applyFill="1" applyBorder="1" applyAlignment="1">
      <alignment horizontal="center"/>
    </xf>
    <xf numFmtId="170" fontId="4" fillId="2" borderId="1" xfId="0" applyNumberFormat="1" applyFont="1" applyFill="1" applyBorder="1" applyAlignment="1">
      <alignment horizontal="right" vertical="top" wrapText="1"/>
    </xf>
    <xf numFmtId="164" fontId="4" fillId="2" borderId="43" xfId="0" applyNumberFormat="1" applyFont="1" applyFill="1" applyBorder="1" applyAlignment="1">
      <alignment horizontal="right" vertical="top" wrapText="1"/>
    </xf>
    <xf numFmtId="10" fontId="4" fillId="2" borderId="32" xfId="0" applyNumberFormat="1" applyFont="1" applyFill="1" applyBorder="1" applyAlignment="1">
      <alignment horizontal="right" vertical="top" wrapText="1"/>
    </xf>
    <xf numFmtId="0" fontId="9" fillId="2" borderId="11" xfId="0" applyFont="1" applyFill="1" applyBorder="1"/>
    <xf numFmtId="0" fontId="9" fillId="0" borderId="60" xfId="0" applyFont="1" applyBorder="1"/>
    <xf numFmtId="0" fontId="20" fillId="0" borderId="0" xfId="0" applyFont="1" applyAlignment="1">
      <alignment horizontal="center" vertical="center" wrapText="1"/>
    </xf>
    <xf numFmtId="0" fontId="7" fillId="0" borderId="0" xfId="0" applyFont="1" applyAlignment="1">
      <alignment horizontal="left" vertical="center"/>
    </xf>
    <xf numFmtId="0" fontId="21" fillId="0" borderId="0" xfId="0" applyFont="1" applyAlignment="1">
      <alignment horizontal="center" vertical="center"/>
    </xf>
    <xf numFmtId="0" fontId="22" fillId="0" borderId="0" xfId="0" applyFont="1" applyAlignment="1">
      <alignment horizontal="center" vertical="center"/>
    </xf>
    <xf numFmtId="0" fontId="8" fillId="16" borderId="65" xfId="0" applyFont="1" applyFill="1" applyBorder="1" applyAlignment="1">
      <alignment horizontal="center" vertical="center" wrapText="1"/>
    </xf>
    <xf numFmtId="0" fontId="8" fillId="16" borderId="66" xfId="0" applyFont="1" applyFill="1" applyBorder="1" applyAlignment="1">
      <alignment horizontal="center" vertical="center" wrapText="1"/>
    </xf>
    <xf numFmtId="0" fontId="8" fillId="16" borderId="1" xfId="0" applyFont="1" applyFill="1" applyBorder="1" applyAlignment="1">
      <alignment horizontal="center" vertical="center" wrapText="1"/>
    </xf>
    <xf numFmtId="0" fontId="7" fillId="0" borderId="0" xfId="0" applyFont="1" applyAlignment="1">
      <alignment horizontal="center" vertical="center"/>
    </xf>
    <xf numFmtId="164" fontId="23" fillId="18" borderId="43" xfId="0" applyNumberFormat="1" applyFont="1" applyFill="1" applyBorder="1" applyAlignment="1">
      <alignment horizontal="center" vertical="center"/>
    </xf>
    <xf numFmtId="164" fontId="23" fillId="18" borderId="71" xfId="0" applyNumberFormat="1" applyFont="1" applyFill="1" applyBorder="1" applyAlignment="1">
      <alignment horizontal="center" vertical="center"/>
    </xf>
    <xf numFmtId="164" fontId="23" fillId="18" borderId="1" xfId="0" applyNumberFormat="1" applyFont="1" applyFill="1" applyBorder="1" applyAlignment="1">
      <alignment horizontal="center" vertical="center"/>
    </xf>
    <xf numFmtId="164" fontId="7" fillId="0" borderId="0" xfId="0" applyNumberFormat="1" applyFont="1" applyAlignment="1">
      <alignment horizontal="left" vertical="center"/>
    </xf>
    <xf numFmtId="10" fontId="23" fillId="18" borderId="43" xfId="0" applyNumberFormat="1" applyFont="1" applyFill="1" applyBorder="1" applyAlignment="1">
      <alignment horizontal="center" vertical="center"/>
    </xf>
    <xf numFmtId="171" fontId="23" fillId="18" borderId="46" xfId="0" applyNumberFormat="1" applyFont="1" applyFill="1" applyBorder="1" applyAlignment="1">
      <alignment horizontal="right" vertical="center" wrapText="1"/>
    </xf>
    <xf numFmtId="171" fontId="23" fillId="18" borderId="1" xfId="0" applyNumberFormat="1" applyFont="1" applyFill="1" applyBorder="1" applyAlignment="1">
      <alignment horizontal="right" vertical="center" wrapText="1"/>
    </xf>
    <xf numFmtId="9" fontId="7" fillId="0" borderId="0" xfId="0" applyNumberFormat="1" applyFont="1" applyAlignment="1">
      <alignment horizontal="left" vertical="center"/>
    </xf>
    <xf numFmtId="164" fontId="24" fillId="0" borderId="43" xfId="0" applyNumberFormat="1" applyFont="1" applyBorder="1" applyAlignment="1">
      <alignment horizontal="center" vertical="center"/>
    </xf>
    <xf numFmtId="0" fontId="24" fillId="0" borderId="68" xfId="0" applyFont="1" applyBorder="1" applyAlignment="1">
      <alignment wrapText="1"/>
    </xf>
    <xf numFmtId="164" fontId="23" fillId="0" borderId="43" xfId="0" applyNumberFormat="1" applyFont="1" applyBorder="1" applyAlignment="1">
      <alignment horizontal="center" vertical="center"/>
    </xf>
    <xf numFmtId="164" fontId="25" fillId="19" borderId="43" xfId="0" applyNumberFormat="1" applyFont="1" applyFill="1" applyBorder="1" applyAlignment="1">
      <alignment horizontal="center" vertical="center"/>
    </xf>
    <xf numFmtId="10" fontId="23" fillId="0" borderId="43" xfId="0" applyNumberFormat="1" applyFont="1" applyBorder="1" applyAlignment="1">
      <alignment horizontal="center" vertical="center"/>
    </xf>
    <xf numFmtId="10" fontId="25" fillId="19" borderId="43" xfId="0" applyNumberFormat="1" applyFont="1" applyFill="1" applyBorder="1" applyAlignment="1">
      <alignment horizontal="center" vertical="center"/>
    </xf>
    <xf numFmtId="171" fontId="23" fillId="0" borderId="68" xfId="0" applyNumberFormat="1" applyFont="1" applyBorder="1" applyAlignment="1">
      <alignment horizontal="right" vertical="center" wrapText="1"/>
    </xf>
    <xf numFmtId="164" fontId="26" fillId="0" borderId="43" xfId="0" applyNumberFormat="1" applyFont="1" applyBorder="1" applyAlignment="1">
      <alignment horizontal="center" vertical="center"/>
    </xf>
    <xf numFmtId="10" fontId="24" fillId="0" borderId="43" xfId="0" applyNumberFormat="1" applyFont="1" applyBorder="1" applyAlignment="1">
      <alignment horizontal="center" vertical="center"/>
    </xf>
    <xf numFmtId="171" fontId="26" fillId="0" borderId="68" xfId="0" applyNumberFormat="1" applyFont="1" applyBorder="1" applyAlignment="1">
      <alignment horizontal="right" vertical="center" wrapText="1"/>
    </xf>
    <xf numFmtId="10" fontId="26" fillId="0" borderId="68" xfId="0" applyNumberFormat="1" applyFont="1" applyBorder="1" applyAlignment="1">
      <alignment wrapText="1"/>
    </xf>
    <xf numFmtId="0" fontId="24" fillId="0" borderId="74" xfId="0" applyFont="1" applyBorder="1" applyAlignment="1">
      <alignment wrapText="1"/>
    </xf>
    <xf numFmtId="10" fontId="23" fillId="0" borderId="68" xfId="0" applyNumberFormat="1" applyFont="1" applyBorder="1" applyAlignment="1">
      <alignment wrapText="1"/>
    </xf>
    <xf numFmtId="9" fontId="23" fillId="0" borderId="68" xfId="0" applyNumberFormat="1" applyFont="1" applyBorder="1" applyAlignment="1">
      <alignment wrapText="1"/>
    </xf>
    <xf numFmtId="171" fontId="26" fillId="0" borderId="43" xfId="0" applyNumberFormat="1" applyFont="1" applyBorder="1" applyAlignment="1">
      <alignment horizontal="right" vertical="center" wrapText="1"/>
    </xf>
    <xf numFmtId="10" fontId="24" fillId="0" borderId="68" xfId="0" applyNumberFormat="1" applyFont="1" applyBorder="1" applyAlignment="1">
      <alignment horizontal="center" vertical="center"/>
    </xf>
    <xf numFmtId="10" fontId="23" fillId="18" borderId="46" xfId="0" applyNumberFormat="1" applyFont="1" applyFill="1" applyBorder="1" applyAlignment="1">
      <alignment wrapText="1"/>
    </xf>
    <xf numFmtId="10" fontId="23" fillId="18" borderId="31" xfId="0" applyNumberFormat="1" applyFont="1" applyFill="1" applyBorder="1" applyAlignment="1">
      <alignment wrapText="1"/>
    </xf>
    <xf numFmtId="0" fontId="21" fillId="0" borderId="43" xfId="0" applyFont="1" applyBorder="1" applyAlignment="1">
      <alignment horizontal="center" vertical="center"/>
    </xf>
    <xf numFmtId="10" fontId="21" fillId="0" borderId="0" xfId="0" applyNumberFormat="1" applyFont="1" applyAlignment="1">
      <alignment horizontal="left" vertical="center"/>
    </xf>
    <xf numFmtId="9" fontId="21" fillId="0" borderId="0" xfId="0" applyNumberFormat="1" applyFont="1" applyAlignment="1">
      <alignment horizontal="left" vertical="center"/>
    </xf>
    <xf numFmtId="10" fontId="7" fillId="0" borderId="0" xfId="0" applyNumberFormat="1" applyFont="1" applyAlignment="1">
      <alignment horizontal="left" vertical="center"/>
    </xf>
    <xf numFmtId="10" fontId="21" fillId="0" borderId="68" xfId="0" applyNumberFormat="1" applyFont="1" applyBorder="1" applyAlignment="1">
      <alignment horizontal="right" vertical="center" wrapText="1"/>
    </xf>
    <xf numFmtId="10" fontId="23" fillId="18" borderId="46" xfId="0" applyNumberFormat="1" applyFont="1" applyFill="1" applyBorder="1" applyAlignment="1">
      <alignment horizontal="right" vertical="center" wrapText="1"/>
    </xf>
    <xf numFmtId="9" fontId="21" fillId="0" borderId="68" xfId="0" applyNumberFormat="1" applyFont="1" applyBorder="1" applyAlignment="1">
      <alignment horizontal="right" vertical="center" wrapText="1"/>
    </xf>
    <xf numFmtId="171" fontId="23" fillId="18" borderId="46" xfId="0" applyNumberFormat="1" applyFont="1" applyFill="1" applyBorder="1" applyAlignment="1">
      <alignment horizontal="right" vertical="center"/>
    </xf>
    <xf numFmtId="9" fontId="23" fillId="18" borderId="46" xfId="0" applyNumberFormat="1" applyFont="1" applyFill="1" applyBorder="1" applyAlignment="1">
      <alignment wrapText="1"/>
    </xf>
    <xf numFmtId="10" fontId="26" fillId="0" borderId="68" xfId="0" applyNumberFormat="1" applyFont="1" applyBorder="1" applyAlignment="1">
      <alignment horizontal="center" vertical="center"/>
    </xf>
    <xf numFmtId="164" fontId="6" fillId="20" borderId="77" xfId="0" applyNumberFormat="1" applyFont="1" applyFill="1" applyBorder="1" applyAlignment="1">
      <alignment vertical="center" shrinkToFit="1"/>
    </xf>
    <xf numFmtId="164" fontId="6" fillId="20" borderId="43" xfId="0" applyNumberFormat="1" applyFont="1" applyFill="1" applyBorder="1" applyAlignment="1">
      <alignment horizontal="right" vertical="center" shrinkToFit="1"/>
    </xf>
    <xf numFmtId="164" fontId="6" fillId="20" borderId="43" xfId="0" applyNumberFormat="1" applyFont="1" applyFill="1" applyBorder="1" applyAlignment="1">
      <alignment vertical="center" shrinkToFit="1"/>
    </xf>
    <xf numFmtId="9" fontId="6" fillId="20" borderId="43" xfId="0" applyNumberFormat="1" applyFont="1" applyFill="1" applyBorder="1" applyAlignment="1">
      <alignment horizontal="center" vertical="center"/>
    </xf>
    <xf numFmtId="164" fontId="4" fillId="20" borderId="43" xfId="0" applyNumberFormat="1" applyFont="1" applyFill="1" applyBorder="1" applyAlignment="1">
      <alignment horizontal="center" vertical="center"/>
    </xf>
    <xf numFmtId="164" fontId="4" fillId="20" borderId="1" xfId="0" applyNumberFormat="1" applyFont="1" applyFill="1" applyBorder="1" applyAlignment="1">
      <alignment horizontal="center" vertical="center"/>
    </xf>
    <xf numFmtId="164" fontId="21" fillId="0" borderId="0" xfId="0" applyNumberFormat="1" applyFont="1" applyAlignment="1">
      <alignment horizontal="left" vertical="center"/>
    </xf>
    <xf numFmtId="10" fontId="21" fillId="0" borderId="43" xfId="0" applyNumberFormat="1" applyFont="1" applyBorder="1" applyAlignment="1">
      <alignment horizontal="center" vertical="center"/>
    </xf>
    <xf numFmtId="10" fontId="21" fillId="0" borderId="0" xfId="0" applyNumberFormat="1" applyFont="1" applyAlignment="1">
      <alignment horizontal="center" vertical="center"/>
    </xf>
    <xf numFmtId="10" fontId="21" fillId="0" borderId="82" xfId="0" applyNumberFormat="1" applyFont="1" applyBorder="1" applyAlignment="1">
      <alignment horizontal="center" vertical="center"/>
    </xf>
    <xf numFmtId="0" fontId="27" fillId="0" borderId="0" xfId="0" applyFont="1" applyAlignment="1">
      <alignment horizontal="center" vertical="center"/>
    </xf>
    <xf numFmtId="164" fontId="21" fillId="0" borderId="0" xfId="0" applyNumberFormat="1" applyFont="1" applyAlignment="1">
      <alignment horizontal="center" vertical="center"/>
    </xf>
    <xf numFmtId="2" fontId="21" fillId="0" borderId="0" xfId="0" applyNumberFormat="1" applyFont="1" applyAlignment="1">
      <alignment horizontal="center" vertical="top"/>
    </xf>
    <xf numFmtId="49" fontId="9" fillId="0" borderId="0" xfId="0" applyNumberFormat="1" applyFont="1" applyAlignment="1">
      <alignment horizontal="center"/>
    </xf>
    <xf numFmtId="0" fontId="9" fillId="0" borderId="0" xfId="0" applyFont="1" applyAlignment="1">
      <alignment horizontal="center"/>
    </xf>
    <xf numFmtId="2" fontId="3" fillId="2" borderId="1" xfId="0" applyNumberFormat="1" applyFont="1" applyFill="1" applyBorder="1" applyAlignment="1">
      <alignment horizontal="center" vertical="top"/>
    </xf>
    <xf numFmtId="0" fontId="4" fillId="2" borderId="1" xfId="0" applyFont="1" applyFill="1" applyBorder="1" applyAlignment="1">
      <alignment horizontal="center" vertical="center"/>
    </xf>
    <xf numFmtId="0" fontId="1" fillId="2" borderId="1" xfId="0" applyFont="1" applyFill="1" applyBorder="1" applyAlignment="1">
      <alignment horizontal="center" vertical="center" wrapText="1"/>
    </xf>
    <xf numFmtId="49" fontId="10" fillId="2" borderId="1" xfId="0" applyNumberFormat="1" applyFont="1" applyFill="1" applyBorder="1" applyAlignment="1">
      <alignment horizontal="center"/>
    </xf>
    <xf numFmtId="0" fontId="10" fillId="2" borderId="1" xfId="0" applyFont="1" applyFill="1" applyBorder="1"/>
    <xf numFmtId="0" fontId="9" fillId="2" borderId="1" xfId="0" applyFont="1" applyFill="1" applyBorder="1" applyAlignment="1">
      <alignment horizontal="center"/>
    </xf>
    <xf numFmtId="0" fontId="28" fillId="2" borderId="9" xfId="0" applyFont="1" applyFill="1" applyBorder="1"/>
    <xf numFmtId="0" fontId="28" fillId="2" borderId="1" xfId="0" applyFont="1" applyFill="1" applyBorder="1" applyAlignment="1">
      <alignment horizontal="left"/>
    </xf>
    <xf numFmtId="0" fontId="29" fillId="2" borderId="1" xfId="0" applyFont="1" applyFill="1" applyBorder="1" applyAlignment="1">
      <alignment horizontal="center" wrapText="1"/>
    </xf>
    <xf numFmtId="10" fontId="1" fillId="2" borderId="1" xfId="0" applyNumberFormat="1" applyFont="1" applyFill="1" applyBorder="1" applyAlignment="1">
      <alignment horizontal="center" vertical="center" wrapText="1"/>
    </xf>
    <xf numFmtId="49" fontId="9" fillId="2" borderId="1" xfId="0" applyNumberFormat="1" applyFont="1" applyFill="1" applyBorder="1" applyAlignment="1">
      <alignment horizontal="center"/>
    </xf>
    <xf numFmtId="0" fontId="10" fillId="2" borderId="1" xfId="0" applyFont="1" applyFill="1" applyBorder="1" applyAlignment="1">
      <alignment horizontal="center" vertical="center" wrapText="1"/>
    </xf>
    <xf numFmtId="2" fontId="10" fillId="15" borderId="43" xfId="0" applyNumberFormat="1" applyFont="1" applyFill="1" applyBorder="1" applyAlignment="1">
      <alignment horizontal="right"/>
    </xf>
    <xf numFmtId="49" fontId="10" fillId="2" borderId="1" xfId="0" applyNumberFormat="1" applyFont="1" applyFill="1" applyBorder="1"/>
    <xf numFmtId="0" fontId="10" fillId="0" borderId="86" xfId="0" applyFont="1" applyBorder="1"/>
    <xf numFmtId="0" fontId="14" fillId="2" borderId="1" xfId="0" applyFont="1" applyFill="1" applyBorder="1" applyAlignment="1">
      <alignment horizontal="center" wrapText="1"/>
    </xf>
    <xf numFmtId="2" fontId="14" fillId="2" borderId="1" xfId="0" applyNumberFormat="1" applyFont="1" applyFill="1" applyBorder="1" applyAlignment="1">
      <alignment horizontal="center" vertical="top" wrapText="1"/>
    </xf>
    <xf numFmtId="0" fontId="28" fillId="2" borderId="1" xfId="0" applyFont="1" applyFill="1" applyBorder="1" applyAlignment="1">
      <alignment horizontal="center" vertical="center" wrapText="1"/>
    </xf>
    <xf numFmtId="2" fontId="10" fillId="0" borderId="0" xfId="0" applyNumberFormat="1" applyFont="1" applyAlignment="1">
      <alignment horizontal="right"/>
    </xf>
    <xf numFmtId="2" fontId="10" fillId="13" borderId="43" xfId="0" applyNumberFormat="1" applyFont="1" applyFill="1" applyBorder="1" applyAlignment="1">
      <alignment horizontal="right"/>
    </xf>
    <xf numFmtId="4" fontId="9" fillId="2" borderId="1" xfId="0" applyNumberFormat="1" applyFont="1" applyFill="1" applyBorder="1" applyAlignment="1">
      <alignment horizontal="center"/>
    </xf>
    <xf numFmtId="4" fontId="9" fillId="2" borderId="10" xfId="0" applyNumberFormat="1" applyFont="1" applyFill="1" applyBorder="1"/>
    <xf numFmtId="0" fontId="29" fillId="2" borderId="9" xfId="0" applyFont="1" applyFill="1" applyBorder="1" applyAlignment="1">
      <alignment horizontal="center" wrapText="1"/>
    </xf>
    <xf numFmtId="2" fontId="21" fillId="2" borderId="1" xfId="0" applyNumberFormat="1" applyFont="1" applyFill="1" applyBorder="1" applyAlignment="1">
      <alignment horizontal="center" vertical="top"/>
    </xf>
    <xf numFmtId="2" fontId="10" fillId="14" borderId="43" xfId="0" applyNumberFormat="1" applyFont="1" applyFill="1" applyBorder="1" applyAlignment="1">
      <alignment horizontal="right"/>
    </xf>
    <xf numFmtId="0" fontId="28" fillId="2" borderId="12" xfId="0" applyFont="1" applyFill="1" applyBorder="1" applyAlignment="1">
      <alignment vertical="top" wrapText="1"/>
    </xf>
    <xf numFmtId="2" fontId="28" fillId="2" borderId="1" xfId="0" applyNumberFormat="1" applyFont="1" applyFill="1" applyBorder="1" applyAlignment="1">
      <alignment horizontal="right" vertical="top" wrapText="1"/>
    </xf>
    <xf numFmtId="0" fontId="28" fillId="2" borderId="1" xfId="0" applyFont="1" applyFill="1" applyBorder="1" applyAlignment="1">
      <alignment vertical="top" wrapText="1"/>
    </xf>
    <xf numFmtId="0" fontId="28" fillId="2" borderId="1" xfId="0" applyFont="1" applyFill="1" applyBorder="1" applyAlignment="1">
      <alignment horizontal="center" vertical="top" wrapText="1"/>
    </xf>
    <xf numFmtId="0" fontId="28" fillId="20" borderId="43" xfId="0" applyFont="1" applyFill="1" applyBorder="1" applyAlignment="1">
      <alignment horizontal="center" vertical="center" wrapText="1"/>
    </xf>
    <xf numFmtId="2" fontId="28" fillId="20" borderId="43" xfId="0" applyNumberFormat="1" applyFont="1" applyFill="1" applyBorder="1" applyAlignment="1">
      <alignment horizontal="center" vertical="center" wrapText="1"/>
    </xf>
    <xf numFmtId="0" fontId="27" fillId="21" borderId="43" xfId="0" applyFont="1" applyFill="1" applyBorder="1" applyAlignment="1">
      <alignment horizontal="left" vertical="center" wrapText="1"/>
    </xf>
    <xf numFmtId="2" fontId="30" fillId="21" borderId="43" xfId="0" applyNumberFormat="1" applyFont="1" applyFill="1" applyBorder="1" applyAlignment="1">
      <alignment horizontal="center" vertical="top" wrapText="1"/>
    </xf>
    <xf numFmtId="0" fontId="30" fillId="21" borderId="43" xfId="0" applyFont="1" applyFill="1" applyBorder="1" applyAlignment="1">
      <alignment horizontal="right" vertical="center" wrapText="1"/>
    </xf>
    <xf numFmtId="0" fontId="30" fillId="21" borderId="43" xfId="0" applyFont="1" applyFill="1" applyBorder="1" applyAlignment="1">
      <alignment horizontal="left" vertical="center" wrapText="1"/>
    </xf>
    <xf numFmtId="4" fontId="30" fillId="21" borderId="43" xfId="0" applyNumberFormat="1" applyFont="1" applyFill="1" applyBorder="1" applyAlignment="1">
      <alignment horizontal="right" vertical="center" wrapText="1"/>
    </xf>
    <xf numFmtId="0" fontId="30" fillId="21" borderId="43" xfId="0" applyFont="1" applyFill="1" applyBorder="1" applyAlignment="1">
      <alignment horizontal="center" vertical="center" wrapText="1"/>
    </xf>
    <xf numFmtId="4" fontId="30" fillId="21" borderId="43" xfId="0" applyNumberFormat="1" applyFont="1" applyFill="1" applyBorder="1" applyAlignment="1">
      <alignment horizontal="center" vertical="center" wrapText="1"/>
    </xf>
    <xf numFmtId="0" fontId="16" fillId="21" borderId="1" xfId="0" applyFont="1" applyFill="1" applyBorder="1" applyAlignment="1">
      <alignment horizontal="center"/>
    </xf>
    <xf numFmtId="167" fontId="31" fillId="21" borderId="1" xfId="0" applyNumberFormat="1" applyFont="1" applyFill="1" applyBorder="1"/>
    <xf numFmtId="0" fontId="31" fillId="21" borderId="1" xfId="0" applyFont="1" applyFill="1" applyBorder="1"/>
    <xf numFmtId="4" fontId="32" fillId="2" borderId="43" xfId="0" applyNumberFormat="1" applyFont="1" applyFill="1" applyBorder="1" applyAlignment="1">
      <alignment vertical="top" wrapText="1"/>
    </xf>
    <xf numFmtId="49" fontId="32" fillId="2" borderId="43" xfId="0" applyNumberFormat="1" applyFont="1" applyFill="1" applyBorder="1" applyAlignment="1">
      <alignment horizontal="right" vertical="top" wrapText="1"/>
    </xf>
    <xf numFmtId="0" fontId="32" fillId="2" borderId="43" xfId="0" applyFont="1" applyFill="1" applyBorder="1" applyAlignment="1">
      <alignment horizontal="left" vertical="top" wrapText="1"/>
    </xf>
    <xf numFmtId="4" fontId="32" fillId="2" borderId="43" xfId="0" applyNumberFormat="1" applyFont="1" applyFill="1" applyBorder="1" applyAlignment="1">
      <alignment horizontal="center" vertical="top" wrapText="1"/>
    </xf>
    <xf numFmtId="2" fontId="16" fillId="13" borderId="43" xfId="0" applyNumberFormat="1" applyFont="1" applyFill="1" applyBorder="1" applyAlignment="1">
      <alignment horizontal="center" vertical="top" wrapText="1"/>
    </xf>
    <xf numFmtId="4" fontId="16" fillId="2" borderId="43" xfId="0" applyNumberFormat="1" applyFont="1" applyFill="1" applyBorder="1" applyAlignment="1">
      <alignment horizontal="right" vertical="top" wrapText="1"/>
    </xf>
    <xf numFmtId="4" fontId="16" fillId="2" borderId="43" xfId="0" applyNumberFormat="1" applyFont="1" applyFill="1" applyBorder="1" applyAlignment="1">
      <alignment horizontal="center" vertical="top" wrapText="1"/>
    </xf>
    <xf numFmtId="167" fontId="16" fillId="2" borderId="43" xfId="0" applyNumberFormat="1" applyFont="1" applyFill="1" applyBorder="1" applyAlignment="1">
      <alignment horizontal="right" vertical="top" wrapText="1"/>
    </xf>
    <xf numFmtId="4" fontId="9" fillId="0" borderId="0" xfId="0" applyNumberFormat="1" applyFont="1"/>
    <xf numFmtId="2" fontId="16" fillId="14" borderId="43" xfId="0" applyNumberFormat="1" applyFont="1" applyFill="1" applyBorder="1" applyAlignment="1">
      <alignment horizontal="center" vertical="top" wrapText="1"/>
    </xf>
    <xf numFmtId="0" fontId="27" fillId="21" borderId="43" xfId="0" applyFont="1" applyFill="1" applyBorder="1" applyAlignment="1">
      <alignment horizontal="center" vertical="center" wrapText="1"/>
    </xf>
    <xf numFmtId="0" fontId="32" fillId="2" borderId="43" xfId="0" applyFont="1" applyFill="1" applyBorder="1" applyAlignment="1">
      <alignment horizontal="right" vertical="top" wrapText="1"/>
    </xf>
    <xf numFmtId="0" fontId="32" fillId="2" borderId="43" xfId="0" applyFont="1" applyFill="1" applyBorder="1" applyAlignment="1">
      <alignment horizontal="center" vertical="top" wrapText="1"/>
    </xf>
    <xf numFmtId="2" fontId="16" fillId="15" borderId="43" xfId="0" applyNumberFormat="1" applyFont="1" applyFill="1" applyBorder="1" applyAlignment="1">
      <alignment horizontal="center" vertical="top" wrapText="1"/>
    </xf>
    <xf numFmtId="167" fontId="30" fillId="21" borderId="43" xfId="0" applyNumberFormat="1" applyFont="1" applyFill="1" applyBorder="1" applyAlignment="1">
      <alignment horizontal="right" vertical="center" wrapText="1"/>
    </xf>
    <xf numFmtId="0" fontId="32" fillId="2" borderId="43" xfId="0" applyFont="1" applyFill="1" applyBorder="1" applyAlignment="1">
      <alignment horizontal="left" vertical="center" wrapText="1"/>
    </xf>
    <xf numFmtId="0" fontId="16" fillId="21" borderId="43" xfId="0" applyFont="1" applyFill="1" applyBorder="1" applyAlignment="1">
      <alignment horizontal="center"/>
    </xf>
    <xf numFmtId="0" fontId="9" fillId="21" borderId="1" xfId="0" applyFont="1" applyFill="1" applyBorder="1"/>
    <xf numFmtId="167" fontId="9" fillId="21" borderId="1" xfId="0" applyNumberFormat="1" applyFont="1" applyFill="1" applyBorder="1"/>
    <xf numFmtId="0" fontId="31" fillId="21" borderId="1" xfId="0" applyFont="1" applyFill="1" applyBorder="1" applyAlignment="1">
      <alignment vertical="center"/>
    </xf>
    <xf numFmtId="0" fontId="15" fillId="21" borderId="43" xfId="0" applyFont="1" applyFill="1" applyBorder="1" applyAlignment="1">
      <alignment horizontal="left" vertical="top" wrapText="1"/>
    </xf>
    <xf numFmtId="2" fontId="28" fillId="21" borderId="43" xfId="0" applyNumberFormat="1" applyFont="1" applyFill="1" applyBorder="1" applyAlignment="1">
      <alignment horizontal="center" vertical="top" wrapText="1"/>
    </xf>
    <xf numFmtId="0" fontId="28" fillId="21" borderId="43" xfId="0" applyFont="1" applyFill="1" applyBorder="1" applyAlignment="1">
      <alignment horizontal="right" vertical="top" wrapText="1"/>
    </xf>
    <xf numFmtId="0" fontId="28" fillId="21" borderId="43" xfId="0" applyFont="1" applyFill="1" applyBorder="1" applyAlignment="1">
      <alignment horizontal="left" vertical="top" wrapText="1"/>
    </xf>
    <xf numFmtId="4" fontId="28" fillId="21" borderId="43" xfId="0" applyNumberFormat="1" applyFont="1" applyFill="1" applyBorder="1" applyAlignment="1">
      <alignment horizontal="right" vertical="top" wrapText="1"/>
    </xf>
    <xf numFmtId="0" fontId="28" fillId="21" borderId="43" xfId="0" applyFont="1" applyFill="1" applyBorder="1" applyAlignment="1">
      <alignment horizontal="center" vertical="top" wrapText="1"/>
    </xf>
    <xf numFmtId="4" fontId="28" fillId="21" borderId="43" xfId="0" applyNumberFormat="1" applyFont="1" applyFill="1" applyBorder="1" applyAlignment="1">
      <alignment horizontal="center" vertical="top" wrapText="1"/>
    </xf>
    <xf numFmtId="167" fontId="28" fillId="21" borderId="43" xfId="0" applyNumberFormat="1" applyFont="1" applyFill="1" applyBorder="1" applyAlignment="1">
      <alignment horizontal="right" vertical="top" wrapText="1"/>
    </xf>
    <xf numFmtId="4" fontId="28" fillId="21" borderId="43" xfId="0" applyNumberFormat="1" applyFont="1" applyFill="1" applyBorder="1" applyAlignment="1">
      <alignment horizontal="center" vertical="center" wrapText="1"/>
    </xf>
    <xf numFmtId="0" fontId="32" fillId="2" borderId="43" xfId="0" applyFont="1" applyFill="1" applyBorder="1" applyAlignment="1">
      <alignment vertical="top" wrapText="1"/>
    </xf>
    <xf numFmtId="2" fontId="16" fillId="2" borderId="43" xfId="0" applyNumberFormat="1" applyFont="1" applyFill="1" applyBorder="1" applyAlignment="1">
      <alignment horizontal="center" vertical="top" wrapText="1"/>
    </xf>
    <xf numFmtId="167" fontId="16" fillId="2" borderId="43" xfId="0" applyNumberFormat="1" applyFont="1" applyFill="1" applyBorder="1" applyAlignment="1">
      <alignment horizontal="center" vertical="top" wrapText="1"/>
    </xf>
    <xf numFmtId="2" fontId="16" fillId="2" borderId="43" xfId="0" applyNumberFormat="1" applyFont="1" applyFill="1" applyBorder="1" applyAlignment="1">
      <alignment horizontal="right" vertical="top" wrapText="1"/>
    </xf>
    <xf numFmtId="167" fontId="16" fillId="2" borderId="43" xfId="0" applyNumberFormat="1" applyFont="1" applyFill="1" applyBorder="1" applyAlignment="1">
      <alignment horizontal="right" vertical="center" wrapText="1"/>
    </xf>
    <xf numFmtId="164" fontId="6" fillId="21" borderId="43" xfId="0" applyNumberFormat="1" applyFont="1" applyFill="1" applyBorder="1" applyAlignment="1">
      <alignment horizontal="right" vertical="center" wrapText="1"/>
    </xf>
    <xf numFmtId="164" fontId="6" fillId="21" borderId="43" xfId="0" applyNumberFormat="1" applyFont="1" applyFill="1" applyBorder="1" applyAlignment="1">
      <alignment horizontal="center" vertical="center" wrapText="1"/>
    </xf>
    <xf numFmtId="164" fontId="6" fillId="21" borderId="43" xfId="0" applyNumberFormat="1" applyFont="1" applyFill="1" applyBorder="1" applyAlignment="1">
      <alignment horizontal="left" vertical="center" wrapText="1"/>
    </xf>
    <xf numFmtId="164" fontId="7" fillId="21" borderId="43" xfId="0" applyNumberFormat="1" applyFont="1" applyFill="1" applyBorder="1" applyAlignment="1">
      <alignment horizontal="center" vertical="center"/>
    </xf>
    <xf numFmtId="10" fontId="6" fillId="21" borderId="43" xfId="0" applyNumberFormat="1" applyFont="1" applyFill="1" applyBorder="1" applyAlignment="1">
      <alignment horizontal="right" vertical="center" wrapText="1"/>
    </xf>
    <xf numFmtId="164" fontId="7" fillId="21" borderId="43" xfId="0" applyNumberFormat="1" applyFont="1" applyFill="1" applyBorder="1" applyAlignment="1">
      <alignment horizontal="right" vertical="center"/>
    </xf>
    <xf numFmtId="0" fontId="6" fillId="2" borderId="1" xfId="0" applyFont="1" applyFill="1" applyBorder="1" applyAlignment="1">
      <alignment horizontal="center" vertical="center" wrapText="1"/>
    </xf>
    <xf numFmtId="164" fontId="6" fillId="2" borderId="1" xfId="0" applyNumberFormat="1" applyFont="1" applyFill="1" applyBorder="1" applyAlignment="1">
      <alignment horizontal="right" vertical="center" wrapText="1"/>
    </xf>
    <xf numFmtId="164" fontId="6" fillId="2" borderId="1" xfId="0" applyNumberFormat="1" applyFont="1" applyFill="1" applyBorder="1" applyAlignment="1">
      <alignment horizontal="center" vertical="center" wrapText="1"/>
    </xf>
    <xf numFmtId="164" fontId="6" fillId="2" borderId="1" xfId="0" applyNumberFormat="1" applyFont="1" applyFill="1" applyBorder="1" applyAlignment="1">
      <alignment horizontal="left" vertical="center" wrapText="1"/>
    </xf>
    <xf numFmtId="10" fontId="6" fillId="2" borderId="1" xfId="0" applyNumberFormat="1" applyFont="1" applyFill="1" applyBorder="1" applyAlignment="1">
      <alignment horizontal="right" vertical="center" wrapText="1"/>
    </xf>
    <xf numFmtId="164" fontId="7" fillId="2" borderId="1" xfId="0" applyNumberFormat="1" applyFont="1" applyFill="1" applyBorder="1" applyAlignment="1">
      <alignment horizontal="right" vertical="center"/>
    </xf>
    <xf numFmtId="164" fontId="12" fillId="2" borderId="1" xfId="0" applyNumberFormat="1" applyFont="1" applyFill="1" applyBorder="1"/>
    <xf numFmtId="0" fontId="9" fillId="2" borderId="1" xfId="0" applyFont="1" applyFill="1" applyBorder="1" applyAlignment="1">
      <alignment horizontal="right"/>
    </xf>
    <xf numFmtId="164" fontId="4" fillId="2" borderId="43" xfId="0" applyNumberFormat="1" applyFont="1" applyFill="1" applyBorder="1" applyAlignment="1">
      <alignment horizontal="left" wrapText="1"/>
    </xf>
    <xf numFmtId="10" fontId="4" fillId="2" borderId="43" xfId="0" applyNumberFormat="1" applyFont="1" applyFill="1" applyBorder="1"/>
    <xf numFmtId="0" fontId="9" fillId="2" borderId="46" xfId="0" applyFont="1" applyFill="1" applyBorder="1"/>
    <xf numFmtId="10" fontId="9" fillId="2" borderId="1" xfId="0" applyNumberFormat="1" applyFont="1" applyFill="1" applyBorder="1" applyAlignment="1">
      <alignment horizontal="center"/>
    </xf>
    <xf numFmtId="164" fontId="4" fillId="13" borderId="43" xfId="0" applyNumberFormat="1" applyFont="1" applyFill="1" applyBorder="1" applyAlignment="1">
      <alignment horizontal="left" wrapText="1"/>
    </xf>
    <xf numFmtId="10" fontId="4" fillId="13" borderId="43" xfId="0" applyNumberFormat="1" applyFont="1" applyFill="1" applyBorder="1" applyAlignment="1">
      <alignment horizontal="right"/>
    </xf>
    <xf numFmtId="0" fontId="9" fillId="2" borderId="95" xfId="0" applyFont="1" applyFill="1" applyBorder="1" applyAlignment="1">
      <alignment horizontal="center"/>
    </xf>
    <xf numFmtId="164" fontId="4" fillId="15" borderId="43" xfId="0" applyNumberFormat="1" applyFont="1" applyFill="1" applyBorder="1" applyAlignment="1">
      <alignment horizontal="left" wrapText="1"/>
    </xf>
    <xf numFmtId="10" fontId="4" fillId="15" borderId="43" xfId="0" applyNumberFormat="1" applyFont="1" applyFill="1" applyBorder="1"/>
    <xf numFmtId="164" fontId="4" fillId="14" borderId="43" xfId="0" applyNumberFormat="1" applyFont="1" applyFill="1" applyBorder="1" applyAlignment="1">
      <alignment horizontal="left" wrapText="1"/>
    </xf>
    <xf numFmtId="10" fontId="4" fillId="14" borderId="43" xfId="0" applyNumberFormat="1" applyFont="1" applyFill="1" applyBorder="1"/>
    <xf numFmtId="10" fontId="4" fillId="0" borderId="43" xfId="0" applyNumberFormat="1" applyFont="1" applyBorder="1"/>
    <xf numFmtId="164" fontId="9" fillId="2" borderId="1" xfId="0" applyNumberFormat="1" applyFont="1" applyFill="1" applyBorder="1" applyAlignment="1">
      <alignment horizontal="center"/>
    </xf>
    <xf numFmtId="164" fontId="4" fillId="9" borderId="43" xfId="0" applyNumberFormat="1" applyFont="1" applyFill="1" applyBorder="1" applyAlignment="1">
      <alignment horizontal="left" wrapText="1"/>
    </xf>
    <xf numFmtId="10" fontId="4" fillId="9" borderId="43" xfId="0" applyNumberFormat="1" applyFont="1" applyFill="1" applyBorder="1"/>
    <xf numFmtId="164" fontId="9" fillId="2" borderId="71" xfId="0" applyNumberFormat="1" applyFont="1" applyFill="1" applyBorder="1" applyAlignment="1">
      <alignment horizontal="center"/>
    </xf>
    <xf numFmtId="164" fontId="10" fillId="2" borderId="43" xfId="0" applyNumberFormat="1" applyFont="1" applyFill="1" applyBorder="1" applyAlignment="1">
      <alignment horizontal="center" vertical="center" wrapText="1"/>
    </xf>
    <xf numFmtId="10" fontId="9" fillId="2" borderId="95" xfId="0" applyNumberFormat="1" applyFont="1" applyFill="1" applyBorder="1" applyAlignment="1">
      <alignment horizontal="center"/>
    </xf>
    <xf numFmtId="10" fontId="1" fillId="2" borderId="95" xfId="0" applyNumberFormat="1" applyFont="1" applyFill="1" applyBorder="1" applyAlignment="1">
      <alignment horizontal="center"/>
    </xf>
    <xf numFmtId="164" fontId="3" fillId="2" borderId="71" xfId="0" applyNumberFormat="1" applyFont="1" applyFill="1" applyBorder="1" applyAlignment="1">
      <alignment horizontal="center"/>
    </xf>
    <xf numFmtId="0" fontId="3" fillId="2" borderId="71" xfId="0" applyFont="1" applyFill="1" applyBorder="1"/>
    <xf numFmtId="170" fontId="6" fillId="13" borderId="43" xfId="0" applyNumberFormat="1" applyFont="1" applyFill="1" applyBorder="1" applyAlignment="1">
      <alignment horizontal="center" vertical="center" wrapText="1"/>
    </xf>
    <xf numFmtId="170" fontId="6" fillId="15" borderId="43" xfId="0" applyNumberFormat="1" applyFont="1" applyFill="1" applyBorder="1" applyAlignment="1">
      <alignment horizontal="center" vertical="center" wrapText="1"/>
    </xf>
    <xf numFmtId="0" fontId="7" fillId="19" borderId="5" xfId="0" applyFont="1" applyFill="1" applyBorder="1" applyAlignment="1">
      <alignment horizontal="left" vertical="top" wrapText="1"/>
    </xf>
    <xf numFmtId="0" fontId="7" fillId="19" borderId="5" xfId="0" applyFont="1" applyFill="1" applyBorder="1" applyAlignment="1">
      <alignment horizontal="center" vertical="top" wrapText="1"/>
    </xf>
    <xf numFmtId="4" fontId="7" fillId="19" borderId="5" xfId="0" applyNumberFormat="1" applyFont="1" applyFill="1" applyBorder="1" applyAlignment="1">
      <alignment horizontal="right" vertical="top" wrapText="1"/>
    </xf>
    <xf numFmtId="164" fontId="7" fillId="19" borderId="5" xfId="0" applyNumberFormat="1" applyFont="1" applyFill="1" applyBorder="1" applyAlignment="1">
      <alignment horizontal="right" vertical="top" wrapText="1"/>
    </xf>
    <xf numFmtId="165" fontId="7" fillId="19" borderId="5" xfId="0" applyNumberFormat="1" applyFont="1" applyFill="1" applyBorder="1" applyAlignment="1">
      <alignment horizontal="right" vertical="top" wrapText="1"/>
    </xf>
    <xf numFmtId="4" fontId="7" fillId="19" borderId="5" xfId="0" applyNumberFormat="1" applyFont="1" applyFill="1" applyBorder="1" applyAlignment="1">
      <alignment horizontal="left" vertical="top" wrapText="1"/>
    </xf>
    <xf numFmtId="4" fontId="7" fillId="19" borderId="5" xfId="0" applyNumberFormat="1" applyFont="1" applyFill="1" applyBorder="1" applyAlignment="1">
      <alignment horizontal="center" vertical="top" wrapText="1"/>
    </xf>
    <xf numFmtId="49" fontId="7" fillId="19" borderId="5" xfId="0" applyNumberFormat="1" applyFont="1" applyFill="1" applyBorder="1" applyAlignment="1">
      <alignment horizontal="left" vertical="top" wrapText="1"/>
    </xf>
    <xf numFmtId="4" fontId="7" fillId="19" borderId="5" xfId="0" applyNumberFormat="1" applyFont="1" applyFill="1" applyBorder="1" applyAlignment="1">
      <alignment horizontal="left" vertical="center" wrapText="1"/>
    </xf>
    <xf numFmtId="167" fontId="4" fillId="2" borderId="1" xfId="0" applyNumberFormat="1" applyFont="1" applyFill="1" applyBorder="1" applyAlignment="1">
      <alignment horizontal="center" vertical="top" wrapText="1"/>
    </xf>
    <xf numFmtId="0" fontId="4" fillId="2" borderId="32" xfId="0" applyFont="1" applyFill="1" applyBorder="1"/>
    <xf numFmtId="166" fontId="4" fillId="2" borderId="1" xfId="0" applyNumberFormat="1" applyFont="1" applyFill="1" applyBorder="1" applyAlignment="1">
      <alignment horizontal="left"/>
    </xf>
    <xf numFmtId="0" fontId="9" fillId="2" borderId="59" xfId="0" applyFont="1" applyFill="1" applyBorder="1" applyAlignment="1">
      <alignment horizontal="right"/>
    </xf>
    <xf numFmtId="0" fontId="9" fillId="2" borderId="100" xfId="0" applyFont="1" applyFill="1" applyBorder="1" applyAlignment="1">
      <alignment horizontal="right"/>
    </xf>
    <xf numFmtId="0" fontId="4" fillId="2" borderId="100" xfId="0" applyFont="1" applyFill="1" applyBorder="1" applyAlignment="1">
      <alignment horizontal="right" wrapText="1"/>
    </xf>
    <xf numFmtId="164" fontId="4" fillId="2" borderId="103" xfId="0" applyNumberFormat="1" applyFont="1" applyFill="1" applyBorder="1" applyAlignment="1">
      <alignment horizontal="left" wrapText="1"/>
    </xf>
    <xf numFmtId="10" fontId="4" fillId="2" borderId="103" xfId="0" applyNumberFormat="1" applyFont="1" applyFill="1" applyBorder="1" applyAlignment="1">
      <alignment horizontal="right" wrapText="1"/>
    </xf>
    <xf numFmtId="0" fontId="9" fillId="13" borderId="59" xfId="0" applyFont="1" applyFill="1" applyBorder="1" applyAlignment="1">
      <alignment horizontal="right"/>
    </xf>
    <xf numFmtId="0" fontId="9" fillId="13" borderId="100" xfId="0" applyFont="1" applyFill="1" applyBorder="1" applyAlignment="1">
      <alignment horizontal="right"/>
    </xf>
    <xf numFmtId="0" fontId="4" fillId="13" borderId="100" xfId="0" applyFont="1" applyFill="1" applyBorder="1" applyAlignment="1">
      <alignment horizontal="right" wrapText="1"/>
    </xf>
    <xf numFmtId="164" fontId="4" fillId="13" borderId="103" xfId="0" applyNumberFormat="1" applyFont="1" applyFill="1" applyBorder="1" applyAlignment="1">
      <alignment horizontal="left" wrapText="1"/>
    </xf>
    <xf numFmtId="10" fontId="4" fillId="13" borderId="103" xfId="0" applyNumberFormat="1" applyFont="1" applyFill="1" applyBorder="1" applyAlignment="1">
      <alignment horizontal="right" wrapText="1"/>
    </xf>
    <xf numFmtId="0" fontId="9" fillId="15" borderId="59" xfId="0" applyFont="1" applyFill="1" applyBorder="1" applyAlignment="1">
      <alignment horizontal="right"/>
    </xf>
    <xf numFmtId="0" fontId="9" fillId="15" borderId="100" xfId="0" applyFont="1" applyFill="1" applyBorder="1" applyAlignment="1">
      <alignment horizontal="right"/>
    </xf>
    <xf numFmtId="0" fontId="4" fillId="15" borderId="100" xfId="0" applyFont="1" applyFill="1" applyBorder="1" applyAlignment="1">
      <alignment horizontal="right" wrapText="1"/>
    </xf>
    <xf numFmtId="164" fontId="4" fillId="15" borderId="103" xfId="0" applyNumberFormat="1" applyFont="1" applyFill="1" applyBorder="1" applyAlignment="1">
      <alignment horizontal="left" wrapText="1"/>
    </xf>
    <xf numFmtId="10" fontId="4" fillId="15" borderId="103" xfId="0" applyNumberFormat="1" applyFont="1" applyFill="1" applyBorder="1" applyAlignment="1">
      <alignment horizontal="right" wrapText="1"/>
    </xf>
    <xf numFmtId="0" fontId="9" fillId="14" borderId="59" xfId="0" applyFont="1" applyFill="1" applyBorder="1" applyAlignment="1">
      <alignment horizontal="right"/>
    </xf>
    <xf numFmtId="0" fontId="9" fillId="14" borderId="100" xfId="0" applyFont="1" applyFill="1" applyBorder="1" applyAlignment="1">
      <alignment horizontal="right"/>
    </xf>
    <xf numFmtId="0" fontId="4" fillId="14" borderId="100" xfId="0" applyFont="1" applyFill="1" applyBorder="1" applyAlignment="1">
      <alignment horizontal="right" wrapText="1"/>
    </xf>
    <xf numFmtId="164" fontId="4" fillId="14" borderId="103" xfId="0" applyNumberFormat="1" applyFont="1" applyFill="1" applyBorder="1" applyAlignment="1">
      <alignment horizontal="left" wrapText="1"/>
    </xf>
    <xf numFmtId="10" fontId="4" fillId="14" borderId="103" xfId="0" applyNumberFormat="1" applyFont="1" applyFill="1" applyBorder="1" applyAlignment="1">
      <alignment horizontal="right" wrapText="1"/>
    </xf>
    <xf numFmtId="0" fontId="9" fillId="14" borderId="1" xfId="0" applyFont="1" applyFill="1" applyBorder="1"/>
    <xf numFmtId="0" fontId="9" fillId="3" borderId="59" xfId="0" applyFont="1" applyFill="1" applyBorder="1" applyAlignment="1">
      <alignment horizontal="right"/>
    </xf>
    <xf numFmtId="0" fontId="9" fillId="3" borderId="100" xfId="0" applyFont="1" applyFill="1" applyBorder="1" applyAlignment="1">
      <alignment horizontal="right"/>
    </xf>
    <xf numFmtId="0" fontId="4" fillId="3" borderId="100" xfId="0" applyFont="1" applyFill="1" applyBorder="1" applyAlignment="1">
      <alignment horizontal="right" wrapText="1"/>
    </xf>
    <xf numFmtId="164" fontId="4" fillId="3" borderId="103" xfId="0" applyNumberFormat="1" applyFont="1" applyFill="1" applyBorder="1" applyAlignment="1">
      <alignment horizontal="left" wrapText="1"/>
    </xf>
    <xf numFmtId="10" fontId="4" fillId="3" borderId="103" xfId="0" applyNumberFormat="1" applyFont="1" applyFill="1" applyBorder="1" applyAlignment="1">
      <alignment horizontal="right" wrapText="1"/>
    </xf>
    <xf numFmtId="0" fontId="9" fillId="3" borderId="1" xfId="0" applyFont="1" applyFill="1" applyBorder="1"/>
    <xf numFmtId="49" fontId="9" fillId="2" borderId="32" xfId="0" applyNumberFormat="1" applyFont="1" applyFill="1" applyBorder="1"/>
    <xf numFmtId="49" fontId="9" fillId="2" borderId="1" xfId="0" applyNumberFormat="1" applyFont="1" applyFill="1" applyBorder="1"/>
    <xf numFmtId="10" fontId="4" fillId="2" borderId="1" xfId="0" applyNumberFormat="1" applyFont="1" applyFill="1" applyBorder="1" applyAlignment="1">
      <alignment horizontal="right" vertical="top" wrapText="1"/>
    </xf>
    <xf numFmtId="0" fontId="19" fillId="2" borderId="43" xfId="0" applyFont="1" applyFill="1" applyBorder="1" applyAlignment="1">
      <alignment horizontal="center"/>
    </xf>
    <xf numFmtId="49" fontId="9" fillId="0" borderId="0" xfId="0" applyNumberFormat="1" applyFont="1"/>
    <xf numFmtId="0" fontId="26" fillId="0" borderId="0" xfId="0" applyFont="1" applyAlignment="1">
      <alignment horizontal="right"/>
    </xf>
    <xf numFmtId="0" fontId="26" fillId="0" borderId="0" xfId="0" applyFont="1"/>
    <xf numFmtId="0" fontId="7" fillId="0" borderId="0" xfId="0" applyFont="1" applyAlignment="1">
      <alignment horizontal="right" vertical="center"/>
    </xf>
    <xf numFmtId="0" fontId="8" fillId="16" borderId="106" xfId="0" applyFont="1" applyFill="1" applyBorder="1" applyAlignment="1">
      <alignment horizontal="center" vertical="center" wrapText="1"/>
    </xf>
    <xf numFmtId="0" fontId="8" fillId="16" borderId="107" xfId="0" applyFont="1" applyFill="1" applyBorder="1" applyAlignment="1">
      <alignment horizontal="center" vertical="center" wrapText="1"/>
    </xf>
    <xf numFmtId="0" fontId="8" fillId="16" borderId="66" xfId="0" applyFont="1" applyFill="1" applyBorder="1" applyAlignment="1">
      <alignment horizontal="right" vertical="center" wrapText="1"/>
    </xf>
    <xf numFmtId="164" fontId="23" fillId="18" borderId="43" xfId="0" applyNumberFormat="1" applyFont="1" applyFill="1" applyBorder="1" applyAlignment="1">
      <alignment horizontal="right" vertical="center"/>
    </xf>
    <xf numFmtId="164" fontId="23" fillId="18" borderId="71" xfId="0" applyNumberFormat="1" applyFont="1" applyFill="1" applyBorder="1" applyAlignment="1">
      <alignment horizontal="right" vertical="center"/>
    </xf>
    <xf numFmtId="164" fontId="23" fillId="18" borderId="43" xfId="0" applyNumberFormat="1" applyFont="1" applyFill="1" applyBorder="1" applyAlignment="1">
      <alignment horizontal="right"/>
    </xf>
    <xf numFmtId="164" fontId="26" fillId="18" borderId="1" xfId="0" applyNumberFormat="1" applyFont="1" applyFill="1" applyBorder="1" applyAlignment="1">
      <alignment horizontal="right"/>
    </xf>
    <xf numFmtId="10" fontId="23" fillId="18" borderId="1" xfId="0" applyNumberFormat="1" applyFont="1" applyFill="1" applyBorder="1" applyAlignment="1">
      <alignment horizontal="right" wrapText="1"/>
    </xf>
    <xf numFmtId="172" fontId="9" fillId="0" borderId="0" xfId="0" applyNumberFormat="1" applyFont="1"/>
    <xf numFmtId="164" fontId="23" fillId="0" borderId="43" xfId="0" applyNumberFormat="1" applyFont="1" applyBorder="1" applyAlignment="1">
      <alignment horizontal="right" vertical="center"/>
    </xf>
    <xf numFmtId="164" fontId="23" fillId="0" borderId="43" xfId="0" applyNumberFormat="1" applyFont="1" applyBorder="1" applyAlignment="1">
      <alignment horizontal="right"/>
    </xf>
    <xf numFmtId="171" fontId="23" fillId="0" borderId="68" xfId="0" applyNumberFormat="1" applyFont="1" applyBorder="1" applyAlignment="1">
      <alignment horizontal="center" vertical="center" wrapText="1"/>
    </xf>
    <xf numFmtId="10" fontId="26" fillId="0" borderId="68" xfId="0" applyNumberFormat="1" applyFont="1" applyBorder="1" applyAlignment="1">
      <alignment horizontal="center"/>
    </xf>
    <xf numFmtId="164" fontId="25" fillId="19" borderId="43" xfId="0" applyNumberFormat="1" applyFont="1" applyFill="1" applyBorder="1" applyAlignment="1">
      <alignment horizontal="right" vertical="center"/>
    </xf>
    <xf numFmtId="164" fontId="24" fillId="0" borderId="43" xfId="0" applyNumberFormat="1" applyFont="1" applyBorder="1" applyAlignment="1">
      <alignment horizontal="right" vertical="center"/>
    </xf>
    <xf numFmtId="164" fontId="26" fillId="0" borderId="43" xfId="0" applyNumberFormat="1" applyFont="1" applyBorder="1" applyAlignment="1">
      <alignment horizontal="right" vertical="center"/>
    </xf>
    <xf numFmtId="171" fontId="26" fillId="0" borderId="68" xfId="0" applyNumberFormat="1" applyFont="1" applyBorder="1" applyAlignment="1">
      <alignment horizontal="center" vertical="center" wrapText="1"/>
    </xf>
    <xf numFmtId="10" fontId="26" fillId="0" borderId="68" xfId="0" applyNumberFormat="1" applyFont="1" applyBorder="1" applyAlignment="1">
      <alignment horizontal="center" wrapText="1"/>
    </xf>
    <xf numFmtId="0" fontId="24" fillId="0" borderId="68" xfId="0" applyFont="1" applyBorder="1" applyAlignment="1">
      <alignment horizontal="center" wrapText="1"/>
    </xf>
    <xf numFmtId="0" fontId="24" fillId="0" borderId="74" xfId="0" applyFont="1" applyBorder="1" applyAlignment="1">
      <alignment horizontal="center" wrapText="1"/>
    </xf>
    <xf numFmtId="10" fontId="23" fillId="0" borderId="68" xfId="0" applyNumberFormat="1" applyFont="1" applyBorder="1" applyAlignment="1">
      <alignment horizontal="center" wrapText="1"/>
    </xf>
    <xf numFmtId="9" fontId="23" fillId="0" borderId="68" xfId="0" applyNumberFormat="1" applyFont="1" applyBorder="1" applyAlignment="1">
      <alignment horizontal="center" wrapText="1"/>
    </xf>
    <xf numFmtId="171" fontId="26" fillId="0" borderId="43" xfId="0" applyNumberFormat="1" applyFont="1" applyBorder="1" applyAlignment="1">
      <alignment horizontal="center" vertical="center" wrapText="1"/>
    </xf>
    <xf numFmtId="10" fontId="23" fillId="18" borderId="46" xfId="0" applyNumberFormat="1" applyFont="1" applyFill="1" applyBorder="1" applyAlignment="1">
      <alignment horizontal="center" wrapText="1"/>
    </xf>
    <xf numFmtId="10" fontId="23" fillId="18" borderId="31" xfId="0" applyNumberFormat="1" applyFont="1" applyFill="1" applyBorder="1" applyAlignment="1">
      <alignment horizontal="center" wrapText="1"/>
    </xf>
    <xf numFmtId="10" fontId="26" fillId="0" borderId="0" xfId="0" applyNumberFormat="1" applyFont="1"/>
    <xf numFmtId="9" fontId="26" fillId="0" borderId="0" xfId="0" applyNumberFormat="1" applyFont="1"/>
    <xf numFmtId="10" fontId="9" fillId="0" borderId="0" xfId="0" applyNumberFormat="1" applyFont="1"/>
    <xf numFmtId="10" fontId="26" fillId="0" borderId="68" xfId="0" applyNumberFormat="1" applyFont="1" applyBorder="1" applyAlignment="1">
      <alignment horizontal="right" vertical="center"/>
    </xf>
    <xf numFmtId="0" fontId="24" fillId="0" borderId="68" xfId="0" applyFont="1" applyBorder="1" applyAlignment="1">
      <alignment horizontal="right" wrapText="1"/>
    </xf>
    <xf numFmtId="164" fontId="26" fillId="0" borderId="0" xfId="0" applyNumberFormat="1" applyFont="1"/>
    <xf numFmtId="164" fontId="26" fillId="20" borderId="77" xfId="0" applyNumberFormat="1" applyFont="1" applyFill="1" applyBorder="1"/>
    <xf numFmtId="164" fontId="1" fillId="20" borderId="43" xfId="0" applyNumberFormat="1" applyFont="1" applyFill="1" applyBorder="1" applyAlignment="1">
      <alignment horizontal="right"/>
    </xf>
    <xf numFmtId="164" fontId="1" fillId="20" borderId="43" xfId="0" applyNumberFormat="1" applyFont="1" applyFill="1" applyBorder="1" applyAlignment="1">
      <alignment horizontal="center"/>
    </xf>
    <xf numFmtId="9" fontId="1" fillId="20" borderId="43" xfId="0" applyNumberFormat="1" applyFont="1" applyFill="1" applyBorder="1" applyAlignment="1">
      <alignment horizontal="center"/>
    </xf>
    <xf numFmtId="164" fontId="26" fillId="20" borderId="1" xfId="0" applyNumberFormat="1" applyFont="1" applyFill="1" applyBorder="1" applyAlignment="1">
      <alignment horizontal="right"/>
    </xf>
    <xf numFmtId="10" fontId="26" fillId="0" borderId="43" xfId="0" applyNumberFormat="1" applyFont="1" applyBorder="1" applyAlignment="1">
      <alignment horizontal="center"/>
    </xf>
    <xf numFmtId="10" fontId="26" fillId="0" borderId="0" xfId="0" applyNumberFormat="1" applyFont="1" applyAlignment="1">
      <alignment horizontal="right"/>
    </xf>
    <xf numFmtId="10" fontId="26" fillId="0" borderId="82" xfId="0" applyNumberFormat="1" applyFont="1" applyBorder="1" applyAlignment="1">
      <alignment horizontal="center"/>
    </xf>
    <xf numFmtId="0" fontId="34" fillId="0" borderId="0" xfId="0" applyFont="1"/>
    <xf numFmtId="0" fontId="26" fillId="0" borderId="0" xfId="0" applyFont="1" applyAlignment="1">
      <alignment horizontal="center"/>
    </xf>
    <xf numFmtId="164" fontId="26" fillId="0" borderId="0" xfId="0" applyNumberFormat="1" applyFont="1" applyAlignment="1">
      <alignment horizontal="center"/>
    </xf>
    <xf numFmtId="164" fontId="26" fillId="0" borderId="0" xfId="0" applyNumberFormat="1" applyFont="1" applyAlignment="1">
      <alignment horizontal="right"/>
    </xf>
    <xf numFmtId="0" fontId="21" fillId="0" borderId="0" xfId="0" applyFont="1"/>
    <xf numFmtId="0" fontId="8" fillId="22" borderId="66" xfId="0" applyFont="1" applyFill="1" applyBorder="1" applyAlignment="1">
      <alignment horizontal="center" vertical="center" wrapText="1"/>
    </xf>
    <xf numFmtId="0" fontId="26" fillId="0" borderId="109" xfId="0" applyFont="1" applyBorder="1"/>
    <xf numFmtId="0" fontId="26" fillId="0" borderId="110" xfId="0" applyFont="1" applyBorder="1" applyAlignment="1">
      <alignment horizontal="right"/>
    </xf>
    <xf numFmtId="0" fontId="26" fillId="0" borderId="111" xfId="0" applyFont="1" applyBorder="1"/>
    <xf numFmtId="0" fontId="26" fillId="0" borderId="112" xfId="0" applyFont="1" applyBorder="1" applyAlignment="1">
      <alignment horizontal="right"/>
    </xf>
    <xf numFmtId="0" fontId="8" fillId="16" borderId="114" xfId="0" applyFont="1" applyFill="1" applyBorder="1" applyAlignment="1">
      <alignment horizontal="center" vertical="center" wrapText="1"/>
    </xf>
    <xf numFmtId="0" fontId="8" fillId="16" borderId="115" xfId="0" applyFont="1" applyFill="1" applyBorder="1" applyAlignment="1">
      <alignment horizontal="right" vertical="center" wrapText="1"/>
    </xf>
    <xf numFmtId="164" fontId="23" fillId="18" borderId="116" xfId="0" applyNumberFormat="1" applyFont="1" applyFill="1" applyBorder="1" applyAlignment="1">
      <alignment horizontal="right"/>
    </xf>
    <xf numFmtId="164" fontId="26" fillId="18" borderId="3" xfId="0" applyNumberFormat="1" applyFont="1" applyFill="1" applyBorder="1" applyAlignment="1">
      <alignment horizontal="right"/>
    </xf>
    <xf numFmtId="10" fontId="23" fillId="18" borderId="116" xfId="0" applyNumberFormat="1" applyFont="1" applyFill="1" applyBorder="1" applyAlignment="1">
      <alignment horizontal="center" vertical="center"/>
    </xf>
    <xf numFmtId="10" fontId="23" fillId="18" borderId="3" xfId="0" applyNumberFormat="1" applyFont="1" applyFill="1" applyBorder="1" applyAlignment="1">
      <alignment horizontal="right" wrapText="1"/>
    </xf>
    <xf numFmtId="164" fontId="23" fillId="0" borderId="116" xfId="0" applyNumberFormat="1" applyFont="1" applyBorder="1" applyAlignment="1">
      <alignment horizontal="right"/>
    </xf>
    <xf numFmtId="10" fontId="26" fillId="0" borderId="117" xfId="0" applyNumberFormat="1" applyFont="1" applyBorder="1" applyAlignment="1">
      <alignment horizontal="center"/>
    </xf>
    <xf numFmtId="164" fontId="23" fillId="18" borderId="116" xfId="0" applyNumberFormat="1" applyFont="1" applyFill="1" applyBorder="1" applyAlignment="1">
      <alignment horizontal="right" vertical="center"/>
    </xf>
    <xf numFmtId="164" fontId="1" fillId="20" borderId="116" xfId="0" applyNumberFormat="1" applyFont="1" applyFill="1" applyBorder="1" applyAlignment="1">
      <alignment horizontal="center"/>
    </xf>
    <xf numFmtId="164" fontId="26" fillId="20" borderId="3" xfId="0" applyNumberFormat="1" applyFont="1" applyFill="1" applyBorder="1" applyAlignment="1">
      <alignment horizontal="right"/>
    </xf>
    <xf numFmtId="10" fontId="26" fillId="0" borderId="116" xfId="0" applyNumberFormat="1" applyFont="1" applyBorder="1" applyAlignment="1">
      <alignment horizontal="center"/>
    </xf>
    <xf numFmtId="10" fontId="26" fillId="0" borderId="118" xfId="0" applyNumberFormat="1" applyFont="1" applyBorder="1" applyAlignment="1">
      <alignment horizontal="center"/>
    </xf>
    <xf numFmtId="0" fontId="26" fillId="0" borderId="109" xfId="0" applyFont="1" applyBorder="1" applyAlignment="1">
      <alignment horizontal="right"/>
    </xf>
    <xf numFmtId="0" fontId="1" fillId="2" borderId="2" xfId="0" applyFont="1" applyFill="1" applyBorder="1" applyAlignment="1">
      <alignment horizontal="left" vertical="top" wrapText="1"/>
    </xf>
    <xf numFmtId="0" fontId="2" fillId="0" borderId="3" xfId="0" applyFont="1" applyBorder="1"/>
    <xf numFmtId="0" fontId="4" fillId="2" borderId="2" xfId="0" applyFont="1" applyFill="1" applyBorder="1" applyAlignment="1">
      <alignment horizontal="left" vertical="top" wrapText="1"/>
    </xf>
    <xf numFmtId="0" fontId="5" fillId="2" borderId="2" xfId="0" applyFont="1" applyFill="1" applyBorder="1" applyAlignment="1">
      <alignment horizontal="center" vertical="center" wrapText="1"/>
    </xf>
    <xf numFmtId="0" fontId="2" fillId="0" borderId="4" xfId="0" applyFont="1" applyBorder="1"/>
    <xf numFmtId="0" fontId="4" fillId="2" borderId="2" xfId="0" applyFont="1" applyFill="1" applyBorder="1" applyAlignment="1">
      <alignment horizontal="right" vertical="top" wrapText="1"/>
    </xf>
    <xf numFmtId="0" fontId="3" fillId="2" borderId="2" xfId="0" applyFont="1" applyFill="1" applyBorder="1" applyAlignment="1">
      <alignment horizontal="center" vertical="top" wrapText="1"/>
    </xf>
    <xf numFmtId="4" fontId="4" fillId="2" borderId="2" xfId="0" applyNumberFormat="1" applyFont="1" applyFill="1" applyBorder="1" applyAlignment="1">
      <alignment horizontal="right" vertical="top" wrapText="1"/>
    </xf>
    <xf numFmtId="0" fontId="4" fillId="3" borderId="2" xfId="0" applyFont="1" applyFill="1" applyBorder="1" applyAlignment="1">
      <alignment horizontal="center" vertical="center" wrapText="1"/>
    </xf>
    <xf numFmtId="0" fontId="1" fillId="2" borderId="2" xfId="0" applyFont="1" applyFill="1" applyBorder="1" applyAlignment="1">
      <alignment horizontal="center" wrapText="1"/>
    </xf>
    <xf numFmtId="0" fontId="8" fillId="8" borderId="6" xfId="0" applyFont="1" applyFill="1" applyBorder="1" applyAlignment="1">
      <alignment horizontal="center" vertical="center"/>
    </xf>
    <xf numFmtId="0" fontId="2" fillId="0" borderId="7" xfId="0" applyFont="1" applyBorder="1"/>
    <xf numFmtId="0" fontId="2" fillId="0" borderId="8" xfId="0" applyFont="1" applyBorder="1"/>
    <xf numFmtId="166" fontId="4" fillId="9" borderId="15" xfId="0" applyNumberFormat="1" applyFont="1" applyFill="1" applyBorder="1" applyAlignment="1">
      <alignment horizontal="center"/>
    </xf>
    <xf numFmtId="0" fontId="2" fillId="0" borderId="16" xfId="0" applyFont="1" applyBorder="1"/>
    <xf numFmtId="0" fontId="2" fillId="0" borderId="17" xfId="0" applyFont="1" applyBorder="1"/>
    <xf numFmtId="4" fontId="9" fillId="10" borderId="18" xfId="0" applyNumberFormat="1" applyFont="1" applyFill="1" applyBorder="1" applyAlignment="1">
      <alignment horizontal="center" vertical="center"/>
    </xf>
    <xf numFmtId="0" fontId="2" fillId="0" borderId="22" xfId="0" applyFont="1" applyBorder="1"/>
    <xf numFmtId="0" fontId="2" fillId="0" borderId="26" xfId="0" applyFont="1" applyBorder="1"/>
    <xf numFmtId="4" fontId="10" fillId="10" borderId="19" xfId="0" applyNumberFormat="1" applyFont="1" applyFill="1" applyBorder="1" applyAlignment="1">
      <alignment horizontal="center" vertical="center" wrapText="1"/>
    </xf>
    <xf numFmtId="0" fontId="2" fillId="0" borderId="20" xfId="0" applyFont="1" applyBorder="1"/>
    <xf numFmtId="0" fontId="2" fillId="0" borderId="21" xfId="0" applyFont="1" applyBorder="1"/>
    <xf numFmtId="0" fontId="2" fillId="0" borderId="23" xfId="0" applyFont="1" applyBorder="1"/>
    <xf numFmtId="0" fontId="2" fillId="0" borderId="24" xfId="0" applyFont="1" applyBorder="1"/>
    <xf numFmtId="0" fontId="2" fillId="0" borderId="25" xfId="0" applyFont="1" applyBorder="1"/>
    <xf numFmtId="0" fontId="11" fillId="2" borderId="18" xfId="0" applyFont="1" applyFill="1" applyBorder="1" applyAlignment="1">
      <alignment horizontal="center" vertical="center"/>
    </xf>
    <xf numFmtId="167" fontId="12" fillId="2" borderId="19" xfId="0" applyNumberFormat="1" applyFont="1" applyFill="1" applyBorder="1" applyAlignment="1">
      <alignment horizontal="left" vertical="top"/>
    </xf>
    <xf numFmtId="0" fontId="10" fillId="9" borderId="27" xfId="0" applyFont="1" applyFill="1" applyBorder="1" applyAlignment="1">
      <alignment horizontal="center"/>
    </xf>
    <xf numFmtId="0" fontId="2" fillId="0" borderId="28" xfId="0" applyFont="1" applyBorder="1"/>
    <xf numFmtId="0" fontId="2" fillId="0" borderId="29" xfId="0" applyFont="1" applyBorder="1"/>
    <xf numFmtId="4" fontId="10" fillId="9" borderId="27" xfId="0" applyNumberFormat="1" applyFont="1" applyFill="1" applyBorder="1" applyAlignment="1">
      <alignment horizontal="center"/>
    </xf>
    <xf numFmtId="0" fontId="10" fillId="10" borderId="19" xfId="0" applyFont="1" applyFill="1" applyBorder="1" applyAlignment="1">
      <alignment horizontal="center" vertical="center" wrapText="1"/>
    </xf>
    <xf numFmtId="4" fontId="7" fillId="2" borderId="44" xfId="0" applyNumberFormat="1" applyFont="1" applyFill="1" applyBorder="1" applyAlignment="1">
      <alignment horizontal="left" vertical="top" wrapText="1"/>
    </xf>
    <xf numFmtId="0" fontId="2" fillId="0" borderId="41" xfId="0" applyFont="1" applyBorder="1"/>
    <xf numFmtId="0" fontId="2" fillId="0" borderId="42" xfId="0" applyFont="1" applyBorder="1"/>
    <xf numFmtId="0" fontId="7" fillId="2" borderId="44" xfId="0" applyFont="1" applyFill="1" applyBorder="1" applyAlignment="1">
      <alignment horizontal="left" vertical="top" wrapText="1"/>
    </xf>
    <xf numFmtId="0" fontId="2" fillId="0" borderId="45" xfId="0" applyFont="1" applyBorder="1"/>
    <xf numFmtId="0" fontId="7" fillId="12" borderId="2" xfId="0" applyFont="1" applyFill="1" applyBorder="1" applyAlignment="1">
      <alignment horizontal="left" vertical="top" wrapText="1"/>
    </xf>
    <xf numFmtId="0" fontId="13" fillId="11" borderId="30" xfId="0" applyFont="1" applyFill="1" applyBorder="1" applyAlignment="1">
      <alignment horizontal="center" vertical="center"/>
    </xf>
    <xf numFmtId="0" fontId="14" fillId="2" borderId="34" xfId="0" applyFont="1" applyFill="1" applyBorder="1" applyAlignment="1">
      <alignment horizontal="center" wrapText="1"/>
    </xf>
    <xf numFmtId="0" fontId="2" fillId="0" borderId="35" xfId="0" applyFont="1" applyBorder="1"/>
    <xf numFmtId="0" fontId="14" fillId="11" borderId="37" xfId="0" applyFont="1" applyFill="1" applyBorder="1" applyAlignment="1">
      <alignment horizontal="center" vertical="top" wrapText="1"/>
    </xf>
    <xf numFmtId="0" fontId="2" fillId="0" borderId="38" xfId="0" applyFont="1" applyBorder="1"/>
    <xf numFmtId="0" fontId="2" fillId="0" borderId="39" xfId="0" applyFont="1" applyBorder="1"/>
    <xf numFmtId="0" fontId="4" fillId="12" borderId="40" xfId="0" applyFont="1" applyFill="1" applyBorder="1" applyAlignment="1">
      <alignment horizontal="center" vertical="top" wrapText="1"/>
    </xf>
    <xf numFmtId="0" fontId="7" fillId="2" borderId="40" xfId="0" applyFont="1" applyFill="1" applyBorder="1" applyAlignment="1">
      <alignment horizontal="left" vertical="top" wrapText="1"/>
    </xf>
    <xf numFmtId="0" fontId="7" fillId="2" borderId="48" xfId="0" applyFont="1" applyFill="1" applyBorder="1" applyAlignment="1">
      <alignment horizontal="left" vertical="top" wrapText="1"/>
    </xf>
    <xf numFmtId="0" fontId="2" fillId="0" borderId="49" xfId="0" applyFont="1" applyBorder="1"/>
    <xf numFmtId="0" fontId="2" fillId="0" borderId="50" xfId="0" applyFont="1" applyBorder="1"/>
    <xf numFmtId="0" fontId="7" fillId="2" borderId="51" xfId="0" applyFont="1" applyFill="1" applyBorder="1" applyAlignment="1">
      <alignment horizontal="left" vertical="top" wrapText="1"/>
    </xf>
    <xf numFmtId="0" fontId="2" fillId="0" borderId="52" xfId="0" applyFont="1" applyBorder="1"/>
    <xf numFmtId="0" fontId="2" fillId="0" borderId="53" xfId="0" applyFont="1" applyBorder="1"/>
    <xf numFmtId="0" fontId="8" fillId="8" borderId="54" xfId="0" applyFont="1" applyFill="1" applyBorder="1" applyAlignment="1">
      <alignment horizontal="center" vertical="center"/>
    </xf>
    <xf numFmtId="0" fontId="2" fillId="0" borderId="55" xfId="0" applyFont="1" applyBorder="1"/>
    <xf numFmtId="0" fontId="2" fillId="0" borderId="56" xfId="0" applyFont="1" applyBorder="1"/>
    <xf numFmtId="0" fontId="1" fillId="2" borderId="57" xfId="0" applyFont="1" applyFill="1" applyBorder="1" applyAlignment="1">
      <alignment horizontal="left" vertical="top" wrapText="1"/>
    </xf>
    <xf numFmtId="0" fontId="2" fillId="0" borderId="58" xfId="0" applyFont="1" applyBorder="1"/>
    <xf numFmtId="0" fontId="20" fillId="0" borderId="61" xfId="0" applyFont="1" applyBorder="1" applyAlignment="1">
      <alignment horizontal="center" vertical="center" wrapText="1"/>
    </xf>
    <xf numFmtId="0" fontId="2" fillId="0" borderId="60" xfId="0" applyFont="1" applyBorder="1"/>
    <xf numFmtId="0" fontId="2" fillId="0" borderId="62" xfId="0" applyFont="1" applyBorder="1"/>
    <xf numFmtId="0" fontId="22" fillId="0" borderId="63" xfId="0" applyFont="1" applyBorder="1" applyAlignment="1">
      <alignment horizontal="center" vertical="center"/>
    </xf>
    <xf numFmtId="0" fontId="2" fillId="0" borderId="64" xfId="0" applyFont="1" applyBorder="1"/>
    <xf numFmtId="0" fontId="4" fillId="17" borderId="67" xfId="0" applyFont="1" applyFill="1" applyBorder="1" applyAlignment="1">
      <alignment horizontal="center" vertical="center" wrapText="1"/>
    </xf>
    <xf numFmtId="0" fontId="2" fillId="0" borderId="72" xfId="0" applyFont="1" applyBorder="1"/>
    <xf numFmtId="0" fontId="6" fillId="17" borderId="68" xfId="0" applyFont="1" applyFill="1" applyBorder="1" applyAlignment="1">
      <alignment horizontal="left" vertical="center" wrapText="1"/>
    </xf>
    <xf numFmtId="0" fontId="2" fillId="0" borderId="73" xfId="0" applyFont="1" applyBorder="1"/>
    <xf numFmtId="164" fontId="4" fillId="17" borderId="69" xfId="0" applyNumberFormat="1" applyFont="1" applyFill="1" applyBorder="1" applyAlignment="1">
      <alignment horizontal="left" vertical="center" wrapText="1"/>
    </xf>
    <xf numFmtId="10" fontId="7" fillId="0" borderId="70" xfId="0" applyNumberFormat="1" applyFont="1" applyBorder="1" applyAlignment="1">
      <alignment horizontal="center" vertical="center"/>
    </xf>
    <xf numFmtId="10" fontId="7" fillId="0" borderId="68" xfId="0" applyNumberFormat="1" applyFont="1" applyBorder="1" applyAlignment="1">
      <alignment horizontal="center" vertical="center"/>
    </xf>
    <xf numFmtId="164" fontId="6" fillId="17" borderId="69" xfId="0" applyNumberFormat="1" applyFont="1" applyFill="1" applyBorder="1" applyAlignment="1">
      <alignment vertical="center" wrapText="1"/>
    </xf>
    <xf numFmtId="164" fontId="6" fillId="17" borderId="68" xfId="0" applyNumberFormat="1" applyFont="1" applyFill="1" applyBorder="1" applyAlignment="1">
      <alignment vertical="center" shrinkToFit="1"/>
    </xf>
    <xf numFmtId="0" fontId="2" fillId="0" borderId="75" xfId="0" applyFont="1" applyBorder="1"/>
    <xf numFmtId="0" fontId="4" fillId="17" borderId="76" xfId="0" applyFont="1" applyFill="1" applyBorder="1" applyAlignment="1">
      <alignment horizontal="center" vertical="center" wrapText="1"/>
    </xf>
    <xf numFmtId="0" fontId="2" fillId="0" borderId="70" xfId="0" applyFont="1" applyBorder="1"/>
    <xf numFmtId="164" fontId="6" fillId="17" borderId="68" xfId="0" applyNumberFormat="1" applyFont="1" applyFill="1" applyBorder="1" applyAlignment="1">
      <alignment horizontal="left" vertical="center" shrinkToFit="1"/>
    </xf>
    <xf numFmtId="0" fontId="6" fillId="0" borderId="78" xfId="0" applyFont="1" applyBorder="1" applyAlignment="1">
      <alignment horizontal="right" vertical="center"/>
    </xf>
    <xf numFmtId="0" fontId="6" fillId="20" borderId="78" xfId="0" applyFont="1" applyFill="1" applyBorder="1" applyAlignment="1">
      <alignment horizontal="right" vertical="center"/>
    </xf>
    <xf numFmtId="0" fontId="6" fillId="0" borderId="79" xfId="0" applyFont="1" applyBorder="1" applyAlignment="1">
      <alignment horizontal="right" vertical="center"/>
    </xf>
    <xf numFmtId="0" fontId="2" fillId="0" borderId="80" xfId="0" applyFont="1" applyBorder="1"/>
    <xf numFmtId="0" fontId="2" fillId="0" borderId="81" xfId="0" applyFont="1" applyBorder="1"/>
    <xf numFmtId="0" fontId="8" fillId="12" borderId="54" xfId="0" applyFont="1" applyFill="1" applyBorder="1" applyAlignment="1">
      <alignment horizontal="center" vertical="center"/>
    </xf>
    <xf numFmtId="0" fontId="4" fillId="2" borderId="83" xfId="0" applyFont="1" applyFill="1" applyBorder="1" applyAlignment="1">
      <alignment horizontal="center" vertical="center"/>
    </xf>
    <xf numFmtId="0" fontId="4" fillId="2" borderId="84" xfId="0" applyFont="1" applyFill="1" applyBorder="1" applyAlignment="1">
      <alignment horizontal="center" vertical="center" wrapText="1"/>
    </xf>
    <xf numFmtId="0" fontId="2" fillId="0" borderId="85" xfId="0" applyFont="1" applyBorder="1"/>
    <xf numFmtId="0" fontId="4" fillId="2" borderId="2" xfId="0" applyFont="1" applyFill="1" applyBorder="1" applyAlignment="1">
      <alignment horizontal="left" vertical="center" wrapText="1"/>
    </xf>
    <xf numFmtId="2" fontId="28" fillId="20" borderId="68" xfId="0" applyNumberFormat="1" applyFont="1" applyFill="1" applyBorder="1" applyAlignment="1">
      <alignment horizontal="center" vertical="center" wrapText="1"/>
    </xf>
    <xf numFmtId="0" fontId="28" fillId="20" borderId="54" xfId="0" applyFont="1" applyFill="1" applyBorder="1" applyAlignment="1">
      <alignment horizontal="center" vertical="center" wrapText="1"/>
    </xf>
    <xf numFmtId="0" fontId="28" fillId="20" borderId="68" xfId="0" applyFont="1" applyFill="1" applyBorder="1" applyAlignment="1">
      <alignment horizontal="center" vertical="center" wrapText="1"/>
    </xf>
    <xf numFmtId="0" fontId="28" fillId="2" borderId="87" xfId="0" applyFont="1" applyFill="1" applyBorder="1" applyAlignment="1">
      <alignment horizontal="left" vertical="center" wrapText="1"/>
    </xf>
    <xf numFmtId="0" fontId="2" fillId="0" borderId="88" xfId="0" applyFont="1" applyBorder="1"/>
    <xf numFmtId="0" fontId="2" fillId="0" borderId="89" xfId="0" applyFont="1" applyBorder="1"/>
    <xf numFmtId="0" fontId="2" fillId="0" borderId="90" xfId="0" applyFont="1" applyBorder="1"/>
    <xf numFmtId="0" fontId="0" fillId="0" borderId="0" xfId="0"/>
    <xf numFmtId="0" fontId="2" fillId="0" borderId="91" xfId="0" applyFont="1" applyBorder="1"/>
    <xf numFmtId="0" fontId="2" fillId="0" borderId="92" xfId="0" applyFont="1" applyBorder="1"/>
    <xf numFmtId="0" fontId="2" fillId="0" borderId="93" xfId="0" applyFont="1" applyBorder="1"/>
    <xf numFmtId="0" fontId="2" fillId="0" borderId="94" xfId="0" applyFont="1" applyBorder="1"/>
    <xf numFmtId="166" fontId="15" fillId="2" borderId="2" xfId="0" applyNumberFormat="1" applyFont="1" applyFill="1" applyBorder="1" applyAlignment="1">
      <alignment horizontal="center"/>
    </xf>
    <xf numFmtId="0" fontId="28" fillId="20" borderId="68" xfId="0" applyFont="1" applyFill="1" applyBorder="1" applyAlignment="1">
      <alignment horizontal="center" vertical="center"/>
    </xf>
    <xf numFmtId="0" fontId="4" fillId="2" borderId="54" xfId="0" applyFont="1" applyFill="1" applyBorder="1" applyAlignment="1">
      <alignment horizontal="right" wrapText="1"/>
    </xf>
    <xf numFmtId="0" fontId="4" fillId="9" borderId="54" xfId="0" applyFont="1" applyFill="1" applyBorder="1" applyAlignment="1">
      <alignment horizontal="right" wrapText="1"/>
    </xf>
    <xf numFmtId="0" fontId="3" fillId="0" borderId="68" xfId="0" applyFont="1" applyBorder="1" applyAlignment="1">
      <alignment horizontal="center" vertical="center"/>
    </xf>
    <xf numFmtId="0" fontId="6" fillId="21" borderId="54" xfId="0" applyFont="1" applyFill="1" applyBorder="1" applyAlignment="1">
      <alignment horizontal="center" vertical="center" wrapText="1"/>
    </xf>
    <xf numFmtId="0" fontId="4" fillId="2" borderId="54" xfId="0" applyFont="1" applyFill="1" applyBorder="1" applyAlignment="1">
      <alignment horizontal="right"/>
    </xf>
    <xf numFmtId="0" fontId="4" fillId="13" borderId="54" xfId="0" applyFont="1" applyFill="1" applyBorder="1" applyAlignment="1">
      <alignment horizontal="right" wrapText="1"/>
    </xf>
    <xf numFmtId="0" fontId="4" fillId="15" borderId="54" xfId="0" applyFont="1" applyFill="1" applyBorder="1" applyAlignment="1">
      <alignment horizontal="right" wrapText="1"/>
    </xf>
    <xf numFmtId="0" fontId="4" fillId="14" borderId="54" xfId="0" applyFont="1" applyFill="1" applyBorder="1" applyAlignment="1">
      <alignment horizontal="right" wrapText="1"/>
    </xf>
    <xf numFmtId="0" fontId="8" fillId="12" borderId="6" xfId="0" applyFont="1" applyFill="1" applyBorder="1" applyAlignment="1">
      <alignment horizontal="center" vertical="center"/>
    </xf>
    <xf numFmtId="0" fontId="4" fillId="2" borderId="57" xfId="0" applyFont="1" applyFill="1" applyBorder="1" applyAlignment="1">
      <alignment vertical="center" wrapText="1"/>
    </xf>
    <xf numFmtId="0" fontId="2" fillId="0" borderId="96" xfId="0" applyFont="1" applyBorder="1"/>
    <xf numFmtId="0" fontId="33" fillId="12" borderId="97" xfId="0" applyFont="1" applyFill="1" applyBorder="1" applyAlignment="1">
      <alignment horizontal="center" vertical="center" wrapText="1"/>
    </xf>
    <xf numFmtId="0" fontId="2" fillId="0" borderId="98" xfId="0" applyFont="1" applyBorder="1"/>
    <xf numFmtId="0" fontId="2" fillId="0" borderId="99" xfId="0" applyFont="1" applyBorder="1"/>
    <xf numFmtId="0" fontId="4" fillId="2" borderId="101" xfId="0" applyFont="1" applyFill="1" applyBorder="1" applyAlignment="1">
      <alignment horizontal="right" wrapText="1"/>
    </xf>
    <xf numFmtId="0" fontId="2" fillId="0" borderId="102" xfId="0" applyFont="1" applyBorder="1"/>
    <xf numFmtId="0" fontId="4" fillId="13" borderId="101" xfId="0" applyFont="1" applyFill="1" applyBorder="1" applyAlignment="1">
      <alignment horizontal="right" wrapText="1"/>
    </xf>
    <xf numFmtId="0" fontId="4" fillId="15" borderId="101" xfId="0" applyFont="1" applyFill="1" applyBorder="1" applyAlignment="1">
      <alignment horizontal="right" wrapText="1"/>
    </xf>
    <xf numFmtId="0" fontId="4" fillId="14" borderId="101" xfId="0" applyFont="1" applyFill="1" applyBorder="1" applyAlignment="1">
      <alignment horizontal="right" wrapText="1"/>
    </xf>
    <xf numFmtId="0" fontId="4" fillId="3" borderId="101" xfId="0" applyFont="1" applyFill="1" applyBorder="1" applyAlignment="1">
      <alignment horizontal="right" wrapText="1"/>
    </xf>
    <xf numFmtId="164" fontId="9" fillId="2" borderId="2" xfId="0" applyNumberFormat="1" applyFont="1" applyFill="1" applyBorder="1" applyAlignment="1">
      <alignment horizontal="center"/>
    </xf>
    <xf numFmtId="0" fontId="26" fillId="0" borderId="86" xfId="0" applyFont="1" applyBorder="1"/>
    <xf numFmtId="0" fontId="22" fillId="0" borderId="104" xfId="0" applyFont="1" applyBorder="1" applyAlignment="1">
      <alignment horizontal="center" vertical="center"/>
    </xf>
    <xf numFmtId="0" fontId="2" fillId="0" borderId="105" xfId="0" applyFont="1" applyBorder="1"/>
    <xf numFmtId="0" fontId="9" fillId="2" borderId="2" xfId="0" applyFont="1" applyFill="1" applyBorder="1" applyAlignment="1">
      <alignment horizontal="center" vertical="top" wrapText="1"/>
    </xf>
    <xf numFmtId="0" fontId="1" fillId="0" borderId="78" xfId="0" applyFont="1" applyBorder="1" applyAlignment="1">
      <alignment horizontal="right"/>
    </xf>
    <xf numFmtId="0" fontId="1" fillId="20" borderId="78" xfId="0" applyFont="1" applyFill="1" applyBorder="1" applyAlignment="1">
      <alignment horizontal="right"/>
    </xf>
    <xf numFmtId="0" fontId="1" fillId="0" borderId="79" xfId="0" applyFont="1" applyBorder="1" applyAlignment="1">
      <alignment horizontal="right"/>
    </xf>
    <xf numFmtId="0" fontId="26" fillId="0" borderId="108" xfId="0" applyFont="1" applyBorder="1"/>
    <xf numFmtId="0" fontId="2" fillId="0" borderId="109" xfId="0" applyFont="1" applyBorder="1"/>
    <xf numFmtId="0" fontId="2" fillId="0" borderId="113" xfId="0" applyFont="1" applyBorder="1"/>
  </cellXfs>
  <cellStyles count="1">
    <cellStyle name="Normal" xfId="0" builtinId="0"/>
  </cellStyles>
  <dxfs count="6">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
      <font>
        <color rgb="FF9C0006"/>
      </font>
      <fill>
        <patternFill patternType="solid">
          <fgColor rgb="FFFFC7CE"/>
          <bgColor rgb="FFFFC7CE"/>
        </patternFill>
      </fill>
    </dxf>
    <dxf>
      <font>
        <color rgb="FF006100"/>
      </font>
      <fill>
        <patternFill patternType="solid">
          <fgColor rgb="FFC6EFCE"/>
          <bgColor rgb="FFC6EFCE"/>
        </patternFill>
      </fill>
    </dxf>
    <dxf>
      <font>
        <color rgb="FF9C0006"/>
      </font>
      <fill>
        <patternFill patternType="solid">
          <fgColor rgb="FFFFC7CE"/>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comments1.xml.rels><?xml version="1.0" encoding="UTF-8" standalone="yes"?>
<Relationships xmlns="http://schemas.openxmlformats.org/package/2006/relationships"><Relationship Id="rId1" Type="http://customschemas.google.com/relationships/workbookmetadata" Target="commentsmeta0"/></Relationships>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3.xml"/><Relationship Id="rId3" Type="http://schemas.openxmlformats.org/officeDocument/2006/relationships/worksheet" Target="worksheets/sheet3.xml"/><Relationship Id="rId21" Type="http://schemas.openxmlformats.org/officeDocument/2006/relationships/externalLink" Target="externalLinks/externalLink6.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2.xml"/><Relationship Id="rId25" Type="http://schemas.openxmlformats.org/officeDocument/2006/relationships/externalLink" Target="externalLinks/externalLink10.xml"/><Relationship Id="rId33"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externalLink" Target="externalLinks/externalLink1.xml"/><Relationship Id="rId20" Type="http://schemas.openxmlformats.org/officeDocument/2006/relationships/externalLink" Target="externalLinks/externalLink5.xml"/><Relationship Id="rId29" Type="http://customschemas.google.com/relationships/workbookmetadata" Target="metadata"/><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9.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8.xml"/><Relationship Id="rId10" Type="http://schemas.openxmlformats.org/officeDocument/2006/relationships/worksheet" Target="worksheets/sheet10.xml"/><Relationship Id="rId19" Type="http://schemas.openxmlformats.org/officeDocument/2006/relationships/externalLink" Target="externalLinks/externalLink4.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7.xml"/><Relationship Id="rId30" Type="http://schemas.openxmlformats.org/officeDocument/2006/relationships/theme" Target="theme/theme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jp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3" Type="http://schemas.openxmlformats.org/officeDocument/2006/relationships/image" Target="../media/image2.jpg"/><Relationship Id="rId2" Type="http://schemas.openxmlformats.org/officeDocument/2006/relationships/image" Target="../media/image4.png"/><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jpg"/><Relationship Id="rId1" Type="http://schemas.openxmlformats.org/officeDocument/2006/relationships/image" Target="../media/image1.png"/></Relationships>
</file>

<file path=xl/drawings/_rels/drawing1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304800</xdr:colOff>
      <xdr:row>0</xdr:row>
      <xdr:rowOff>0</xdr:rowOff>
    </xdr:from>
    <xdr:ext cx="11487150" cy="14382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2009775</xdr:colOff>
      <xdr:row>561</xdr:row>
      <xdr:rowOff>390525</xdr:rowOff>
    </xdr:from>
    <xdr:ext cx="3667125" cy="514350"/>
    <xdr:pic>
      <xdr:nvPicPr>
        <xdr:cNvPr id="3" name="image2.jpg">
          <a:extLst>
            <a:ext uri="{FF2B5EF4-FFF2-40B4-BE49-F238E27FC236}">
              <a16:creationId xmlns:a16="http://schemas.microsoft.com/office/drawing/2014/main" id="{00000000-0008-0000-00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266825" cy="1181100"/>
    <xdr:pic>
      <xdr:nvPicPr>
        <xdr:cNvPr id="2" name="image3.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drawings/drawing3.xml><?xml version="1.0" encoding="utf-8"?>
<xdr:wsDr xmlns:xdr="http://schemas.openxmlformats.org/drawingml/2006/spreadsheetDrawing" xmlns:a="http://schemas.openxmlformats.org/drawingml/2006/main">
  <xdr:oneCellAnchor>
    <xdr:from>
      <xdr:col>1</xdr:col>
      <xdr:colOff>2343150</xdr:colOff>
      <xdr:row>13</xdr:row>
      <xdr:rowOff>142875</xdr:rowOff>
    </xdr:from>
    <xdr:ext cx="1466850" cy="171450"/>
    <xdr:sp macro="" textlink="">
      <xdr:nvSpPr>
        <xdr:cNvPr id="3" name="Shape 3">
          <a:extLst>
            <a:ext uri="{FF2B5EF4-FFF2-40B4-BE49-F238E27FC236}">
              <a16:creationId xmlns:a16="http://schemas.microsoft.com/office/drawing/2014/main" id="{00000000-0008-0000-0400-000003000000}"/>
            </a:ext>
          </a:extLst>
        </xdr:cNvPr>
        <xdr:cNvSpPr/>
      </xdr:nvSpPr>
      <xdr:spPr>
        <a:xfrm>
          <a:off x="4617338" y="3699038"/>
          <a:ext cx="1457325"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(6)</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a:t>
          </a:r>
          <a:r>
            <a:rPr lang="en-US" sz="1100" b="0" strike="noStrike">
              <a:solidFill>
                <a:srgbClr val="000000"/>
              </a:solidFill>
              <a:latin typeface="Cambria Math"/>
              <a:ea typeface="Cambria Math"/>
              <a:cs typeface="Cambria Math"/>
              <a:sym typeface="Cambria Math"/>
            </a:rPr>
            <a:t>1−</a:t>
          </a:r>
          <a:r>
            <a:rPr lang="en-US" sz="1100" b="0" strike="noStrike">
              <a:solidFill>
                <a:srgbClr val="836967"/>
              </a:solidFill>
              <a:latin typeface="Cambria Math"/>
              <a:ea typeface="Cambria Math"/>
              <a:cs typeface="Cambria Math"/>
              <a:sym typeface="Cambria Math"/>
            </a:rPr>
            <a:t>((5))/((4) ))</a:t>
          </a:r>
          <a:r>
            <a:rPr lang="en-US" sz="1100" b="0" strike="noStrike">
              <a:solidFill>
                <a:srgbClr val="000000"/>
              </a:solidFill>
              <a:latin typeface="Cambria Math"/>
              <a:ea typeface="Cambria Math"/>
              <a:cs typeface="Cambria Math"/>
              <a:sym typeface="Cambria Math"/>
            </a:rPr>
            <a:t>∗100</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800100</xdr:colOff>
      <xdr:row>13</xdr:row>
      <xdr:rowOff>152400</xdr:rowOff>
    </xdr:from>
    <xdr:ext cx="1628775" cy="171450"/>
    <xdr:sp macro="" textlink="">
      <xdr:nvSpPr>
        <xdr:cNvPr id="4" name="Shape 4">
          <a:extLst>
            <a:ext uri="{FF2B5EF4-FFF2-40B4-BE49-F238E27FC236}">
              <a16:creationId xmlns:a16="http://schemas.microsoft.com/office/drawing/2014/main" id="{00000000-0008-0000-0400-000004000000}"/>
            </a:ext>
          </a:extLst>
        </xdr:cNvPr>
        <xdr:cNvSpPr/>
      </xdr:nvSpPr>
      <xdr:spPr>
        <a:xfrm>
          <a:off x="4536375" y="3699038"/>
          <a:ext cx="1619250"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(3)</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a:t>
          </a:r>
          <a:r>
            <a:rPr lang="en-US" sz="1100" b="0" strike="noStrike">
              <a:solidFill>
                <a:srgbClr val="000000"/>
              </a:solidFill>
              <a:latin typeface="Cambria Math"/>
              <a:ea typeface="Cambria Math"/>
              <a:cs typeface="Cambria Math"/>
              <a:sym typeface="Cambria Math"/>
            </a:rPr>
            <a:t>1−</a:t>
          </a:r>
          <a:r>
            <a:rPr lang="en-US" sz="1100" b="0" strike="noStrike">
              <a:solidFill>
                <a:srgbClr val="836967"/>
              </a:solidFill>
              <a:latin typeface="Cambria Math"/>
              <a:ea typeface="Cambria Math"/>
              <a:cs typeface="Cambria Math"/>
              <a:sym typeface="Cambria Math"/>
            </a:rPr>
            <a:t>((2))/((1) ))</a:t>
          </a:r>
          <a:r>
            <a:rPr lang="en-US" sz="1100" b="0" strike="noStrike">
              <a:solidFill>
                <a:srgbClr val="000000"/>
              </a:solidFill>
              <a:latin typeface="Cambria Math"/>
              <a:ea typeface="Cambria Math"/>
              <a:cs typeface="Cambria Math"/>
              <a:sym typeface="Cambria Math"/>
            </a:rPr>
            <a:t>∗100</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3057525</xdr:colOff>
      <xdr:row>16</xdr:row>
      <xdr:rowOff>47625</xdr:rowOff>
    </xdr:from>
    <xdr:ext cx="1400175" cy="171450"/>
    <xdr:sp macro="" textlink="">
      <xdr:nvSpPr>
        <xdr:cNvPr id="5" name="Shape 5">
          <a:extLst>
            <a:ext uri="{FF2B5EF4-FFF2-40B4-BE49-F238E27FC236}">
              <a16:creationId xmlns:a16="http://schemas.microsoft.com/office/drawing/2014/main" id="{00000000-0008-0000-0400-000005000000}"/>
            </a:ext>
          </a:extLst>
        </xdr:cNvPr>
        <xdr:cNvSpPr/>
      </xdr:nvSpPr>
      <xdr:spPr>
        <a:xfrm>
          <a:off x="4650675" y="3699038"/>
          <a:ext cx="1390650"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(9)</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a:t>
          </a:r>
          <a:r>
            <a:rPr lang="en-US" sz="1100" b="0" strike="noStrike">
              <a:solidFill>
                <a:srgbClr val="000000"/>
              </a:solidFill>
              <a:latin typeface="Cambria Math"/>
              <a:ea typeface="Cambria Math"/>
              <a:cs typeface="Cambria Math"/>
              <a:sym typeface="Cambria Math"/>
            </a:rPr>
            <a:t>1−</a:t>
          </a:r>
          <a:r>
            <a:rPr lang="en-US" sz="1100" b="0" strike="noStrike">
              <a:solidFill>
                <a:srgbClr val="836967"/>
              </a:solidFill>
              <a:latin typeface="Cambria Math"/>
              <a:ea typeface="Cambria Math"/>
              <a:cs typeface="Cambria Math"/>
              <a:sym typeface="Cambria Math"/>
            </a:rPr>
            <a:t>((8))/((4) ))</a:t>
          </a:r>
          <a:r>
            <a:rPr lang="en-US" sz="1100" b="0" strike="noStrike">
              <a:solidFill>
                <a:srgbClr val="000000"/>
              </a:solidFill>
              <a:latin typeface="Cambria Math"/>
              <a:ea typeface="Cambria Math"/>
              <a:cs typeface="Cambria Math"/>
              <a:sym typeface="Cambria Math"/>
            </a:rPr>
            <a:t>∗100</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200025</xdr:colOff>
      <xdr:row>17</xdr:row>
      <xdr:rowOff>0</xdr:rowOff>
    </xdr:from>
    <xdr:ext cx="1343025" cy="152400"/>
    <xdr:sp macro="" textlink="">
      <xdr:nvSpPr>
        <xdr:cNvPr id="6" name="Shape 6">
          <a:extLst>
            <a:ext uri="{FF2B5EF4-FFF2-40B4-BE49-F238E27FC236}">
              <a16:creationId xmlns:a16="http://schemas.microsoft.com/office/drawing/2014/main" id="{00000000-0008-0000-0400-000006000000}"/>
            </a:ext>
          </a:extLst>
        </xdr:cNvPr>
        <xdr:cNvSpPr/>
      </xdr:nvSpPr>
      <xdr:spPr>
        <a:xfrm>
          <a:off x="4679250" y="3708563"/>
          <a:ext cx="1333500" cy="14287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(7)</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(4)</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a:t>
          </a:r>
          <a:r>
            <a:rPr lang="en-US" sz="1100" b="0" strike="noStrike">
              <a:solidFill>
                <a:srgbClr val="000000"/>
              </a:solidFill>
              <a:latin typeface="Cambria Math"/>
              <a:ea typeface="Cambria Math"/>
              <a:cs typeface="Cambria Math"/>
              <a:sym typeface="Cambria Math"/>
            </a:rPr>
            <a:t>1−</a:t>
          </a:r>
          <a:r>
            <a:rPr lang="en-US" sz="1100" b="0" strike="noStrike">
              <a:solidFill>
                <a:srgbClr val="836967"/>
              </a:solidFill>
              <a:latin typeface="Cambria Math"/>
              <a:ea typeface="Cambria Math"/>
              <a:cs typeface="Cambria Math"/>
              <a:sym typeface="Cambria Math"/>
            </a:rPr>
            <a:t>(3)]</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(5)</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2028825</xdr:colOff>
      <xdr:row>17</xdr:row>
      <xdr:rowOff>0</xdr:rowOff>
    </xdr:from>
    <xdr:ext cx="800100" cy="152400"/>
    <xdr:sp macro="" textlink="">
      <xdr:nvSpPr>
        <xdr:cNvPr id="7" name="Shape 7">
          <a:extLst>
            <a:ext uri="{FF2B5EF4-FFF2-40B4-BE49-F238E27FC236}">
              <a16:creationId xmlns:a16="http://schemas.microsoft.com/office/drawing/2014/main" id="{00000000-0008-0000-0400-000007000000}"/>
            </a:ext>
          </a:extLst>
        </xdr:cNvPr>
        <xdr:cNvSpPr/>
      </xdr:nvSpPr>
      <xdr:spPr>
        <a:xfrm>
          <a:off x="4950713" y="3708563"/>
          <a:ext cx="790575" cy="14287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(8)</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(5)+(7)</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133350</xdr:colOff>
      <xdr:row>18</xdr:row>
      <xdr:rowOff>152400</xdr:rowOff>
    </xdr:from>
    <xdr:ext cx="876300" cy="171450"/>
    <xdr:sp macro="" textlink="">
      <xdr:nvSpPr>
        <xdr:cNvPr id="8" name="Shape 8">
          <a:extLst>
            <a:ext uri="{FF2B5EF4-FFF2-40B4-BE49-F238E27FC236}">
              <a16:creationId xmlns:a16="http://schemas.microsoft.com/office/drawing/2014/main" id="{00000000-0008-0000-0400-000008000000}"/>
            </a:ext>
          </a:extLst>
        </xdr:cNvPr>
        <xdr:cNvSpPr/>
      </xdr:nvSpPr>
      <xdr:spPr>
        <a:xfrm>
          <a:off x="4912613" y="3699038"/>
          <a:ext cx="866775"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(4)</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(1)+(4a)</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95250</xdr:colOff>
      <xdr:row>21</xdr:row>
      <xdr:rowOff>0</xdr:rowOff>
    </xdr:from>
    <xdr:ext cx="3076575" cy="152400"/>
    <xdr:sp macro="" textlink="">
      <xdr:nvSpPr>
        <xdr:cNvPr id="9" name="Shape 9">
          <a:extLst>
            <a:ext uri="{FF2B5EF4-FFF2-40B4-BE49-F238E27FC236}">
              <a16:creationId xmlns:a16="http://schemas.microsoft.com/office/drawing/2014/main" id="{00000000-0008-0000-0400-000009000000}"/>
            </a:ext>
          </a:extLst>
        </xdr:cNvPr>
        <xdr:cNvSpPr/>
      </xdr:nvSpPr>
      <xdr:spPr>
        <a:xfrm>
          <a:off x="3812475" y="3708563"/>
          <a:ext cx="3067050" cy="14287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(4𝑎)  e (5𝑎)   =𝐷𝑒 𝑎𝑐𝑜𝑟𝑑𝑜 𝑐𝑜𝑚 𝑝𝑙𝑎𝑛𝑖𝑙ℎ𝑎 𝑑𝑜 𝑎𝑑𝑖𝑡𝑖𝑣𝑜 01</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114300</xdr:colOff>
      <xdr:row>22</xdr:row>
      <xdr:rowOff>38100</xdr:rowOff>
    </xdr:from>
    <xdr:ext cx="2524125" cy="171450"/>
    <xdr:sp macro="" textlink="">
      <xdr:nvSpPr>
        <xdr:cNvPr id="10" name="Shape 10">
          <a:extLst>
            <a:ext uri="{FF2B5EF4-FFF2-40B4-BE49-F238E27FC236}">
              <a16:creationId xmlns:a16="http://schemas.microsoft.com/office/drawing/2014/main" id="{00000000-0008-0000-0400-00000A000000}"/>
            </a:ext>
          </a:extLst>
        </xdr:cNvPr>
        <xdr:cNvSpPr/>
      </xdr:nvSpPr>
      <xdr:spPr>
        <a:xfrm>
          <a:off x="4088700" y="3699038"/>
          <a:ext cx="2514600"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(1), (2), e (3)</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𝐷𝑒 𝑎𝑐𝑜𝑟𝑑𝑜 𝑐𝑜𝑚 𝑜 𝑐𝑜𝑛𝑡𝑟𝑎𝑡𝑜</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133350</xdr:colOff>
      <xdr:row>19</xdr:row>
      <xdr:rowOff>152400</xdr:rowOff>
    </xdr:from>
    <xdr:ext cx="876300" cy="161925"/>
    <xdr:sp macro="" textlink="">
      <xdr:nvSpPr>
        <xdr:cNvPr id="11" name="Shape 11">
          <a:extLst>
            <a:ext uri="{FF2B5EF4-FFF2-40B4-BE49-F238E27FC236}">
              <a16:creationId xmlns:a16="http://schemas.microsoft.com/office/drawing/2014/main" id="{00000000-0008-0000-0400-00000B000000}"/>
            </a:ext>
          </a:extLst>
        </xdr:cNvPr>
        <xdr:cNvSpPr/>
      </xdr:nvSpPr>
      <xdr:spPr>
        <a:xfrm>
          <a:off x="4912613" y="3703800"/>
          <a:ext cx="866775" cy="152400"/>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(5)</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(2)+(5a)</a:t>
          </a:r>
          <a:endParaRPr sz="1100" b="0" strike="noStrike">
            <a:latin typeface="Times New Roman"/>
            <a:ea typeface="Times New Roman"/>
            <a:cs typeface="Times New Roman"/>
            <a:sym typeface="Times New Roman"/>
          </a:endParaRPr>
        </a:p>
      </xdr:txBody>
    </xdr:sp>
    <xdr:clientData fLocksWithSheet="0"/>
  </xdr:oneCellAnchor>
</xdr:wsDr>
</file>

<file path=xl/drawings/drawing4.xml><?xml version="1.0" encoding="utf-8"?>
<xdr:wsDr xmlns:xdr="http://schemas.openxmlformats.org/drawingml/2006/spreadsheetDrawing" xmlns:a="http://schemas.openxmlformats.org/drawingml/2006/main">
  <xdr:oneCellAnchor>
    <xdr:from>
      <xdr:col>1</xdr:col>
      <xdr:colOff>3152775</xdr:colOff>
      <xdr:row>0</xdr:row>
      <xdr:rowOff>0</xdr:rowOff>
    </xdr:from>
    <xdr:ext cx="11668125" cy="1476375"/>
    <xdr:pic>
      <xdr:nvPicPr>
        <xdr:cNvPr id="2" name="image1.png">
          <a:extLst>
            <a:ext uri="{FF2B5EF4-FFF2-40B4-BE49-F238E27FC236}">
              <a16:creationId xmlns:a16="http://schemas.microsoft.com/office/drawing/2014/main" id="{00000000-0008-0000-05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8</xdr:col>
      <xdr:colOff>19050</xdr:colOff>
      <xdr:row>57</xdr:row>
      <xdr:rowOff>9525</xdr:rowOff>
    </xdr:from>
    <xdr:ext cx="3762375" cy="514350"/>
    <xdr:pic>
      <xdr:nvPicPr>
        <xdr:cNvPr id="3" name="image2.jpg">
          <a:extLst>
            <a:ext uri="{FF2B5EF4-FFF2-40B4-BE49-F238E27FC236}">
              <a16:creationId xmlns:a16="http://schemas.microsoft.com/office/drawing/2014/main" id="{00000000-0008-0000-05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1</xdr:col>
      <xdr:colOff>666750</xdr:colOff>
      <xdr:row>57</xdr:row>
      <xdr:rowOff>9525</xdr:rowOff>
    </xdr:from>
    <xdr:ext cx="2771775" cy="981075"/>
    <xdr:pic>
      <xdr:nvPicPr>
        <xdr:cNvPr id="4" name="image4.png" title="Imagem">
          <a:extLst>
            <a:ext uri="{FF2B5EF4-FFF2-40B4-BE49-F238E27FC236}">
              <a16:creationId xmlns:a16="http://schemas.microsoft.com/office/drawing/2014/main" id="{00000000-0008-0000-05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oneCellAnchor>
    <xdr:from>
      <xdr:col>0</xdr:col>
      <xdr:colOff>304800</xdr:colOff>
      <xdr:row>0</xdr:row>
      <xdr:rowOff>0</xdr:rowOff>
    </xdr:from>
    <xdr:ext cx="11487150" cy="1438275"/>
    <xdr:pic>
      <xdr:nvPicPr>
        <xdr:cNvPr id="2" name="image1.png">
          <a:extLst>
            <a:ext uri="{FF2B5EF4-FFF2-40B4-BE49-F238E27FC236}">
              <a16:creationId xmlns:a16="http://schemas.microsoft.com/office/drawing/2014/main" id="{00000000-0008-0000-07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3</xdr:col>
      <xdr:colOff>2057400</xdr:colOff>
      <xdr:row>581</xdr:row>
      <xdr:rowOff>352425</xdr:rowOff>
    </xdr:from>
    <xdr:ext cx="3667125" cy="514350"/>
    <xdr:pic>
      <xdr:nvPicPr>
        <xdr:cNvPr id="3" name="image2.jpg">
          <a:extLst>
            <a:ext uri="{FF2B5EF4-FFF2-40B4-BE49-F238E27FC236}">
              <a16:creationId xmlns:a16="http://schemas.microsoft.com/office/drawing/2014/main" id="{00000000-0008-0000-07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6.xml><?xml version="1.0" encoding="utf-8"?>
<xdr:wsDr xmlns:xdr="http://schemas.openxmlformats.org/drawingml/2006/spreadsheetDrawing" xmlns:a="http://schemas.openxmlformats.org/drawingml/2006/main">
  <xdr:oneCellAnchor>
    <xdr:from>
      <xdr:col>1</xdr:col>
      <xdr:colOff>2343150</xdr:colOff>
      <xdr:row>22</xdr:row>
      <xdr:rowOff>142875</xdr:rowOff>
    </xdr:from>
    <xdr:ext cx="1466850" cy="152400"/>
    <xdr:sp macro="" textlink="">
      <xdr:nvSpPr>
        <xdr:cNvPr id="12" name="Shape 12">
          <a:extLst>
            <a:ext uri="{FF2B5EF4-FFF2-40B4-BE49-F238E27FC236}">
              <a16:creationId xmlns:a16="http://schemas.microsoft.com/office/drawing/2014/main" id="{00000000-0008-0000-0800-00000C000000}"/>
            </a:ext>
          </a:extLst>
        </xdr:cNvPr>
        <xdr:cNvSpPr/>
      </xdr:nvSpPr>
      <xdr:spPr>
        <a:xfrm>
          <a:off x="4617338" y="3708563"/>
          <a:ext cx="1457325" cy="14287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(6)</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a:t>
          </a:r>
          <a:r>
            <a:rPr lang="en-US" sz="1100" b="0" strike="noStrike">
              <a:solidFill>
                <a:srgbClr val="000000"/>
              </a:solidFill>
              <a:latin typeface="Cambria Math"/>
              <a:ea typeface="Cambria Math"/>
              <a:cs typeface="Cambria Math"/>
              <a:sym typeface="Cambria Math"/>
            </a:rPr>
            <a:t>1−</a:t>
          </a:r>
          <a:r>
            <a:rPr lang="en-US" sz="1100" b="0" strike="noStrike">
              <a:solidFill>
                <a:srgbClr val="836967"/>
              </a:solidFill>
              <a:latin typeface="Cambria Math"/>
              <a:ea typeface="Cambria Math"/>
              <a:cs typeface="Cambria Math"/>
              <a:sym typeface="Cambria Math"/>
            </a:rPr>
            <a:t>((5))/((4) ))</a:t>
          </a:r>
          <a:r>
            <a:rPr lang="en-US" sz="1100" b="0" strike="noStrike">
              <a:solidFill>
                <a:srgbClr val="000000"/>
              </a:solidFill>
              <a:latin typeface="Cambria Math"/>
              <a:ea typeface="Cambria Math"/>
              <a:cs typeface="Cambria Math"/>
              <a:sym typeface="Cambria Math"/>
            </a:rPr>
            <a:t>∗100</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800100</xdr:colOff>
      <xdr:row>22</xdr:row>
      <xdr:rowOff>152400</xdr:rowOff>
    </xdr:from>
    <xdr:ext cx="1628775" cy="152400"/>
    <xdr:sp macro="" textlink="">
      <xdr:nvSpPr>
        <xdr:cNvPr id="13" name="Shape 13">
          <a:extLst>
            <a:ext uri="{FF2B5EF4-FFF2-40B4-BE49-F238E27FC236}">
              <a16:creationId xmlns:a16="http://schemas.microsoft.com/office/drawing/2014/main" id="{00000000-0008-0000-0800-00000D000000}"/>
            </a:ext>
          </a:extLst>
        </xdr:cNvPr>
        <xdr:cNvSpPr/>
      </xdr:nvSpPr>
      <xdr:spPr>
        <a:xfrm>
          <a:off x="4536375" y="3708563"/>
          <a:ext cx="1619250" cy="14287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(3)</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a:t>
          </a:r>
          <a:r>
            <a:rPr lang="en-US" sz="1100" b="0" strike="noStrike">
              <a:solidFill>
                <a:srgbClr val="000000"/>
              </a:solidFill>
              <a:latin typeface="Cambria Math"/>
              <a:ea typeface="Cambria Math"/>
              <a:cs typeface="Cambria Math"/>
              <a:sym typeface="Cambria Math"/>
            </a:rPr>
            <a:t>1−</a:t>
          </a:r>
          <a:r>
            <a:rPr lang="en-US" sz="1100" b="0" strike="noStrike">
              <a:solidFill>
                <a:srgbClr val="836967"/>
              </a:solidFill>
              <a:latin typeface="Cambria Math"/>
              <a:ea typeface="Cambria Math"/>
              <a:cs typeface="Cambria Math"/>
              <a:sym typeface="Cambria Math"/>
            </a:rPr>
            <a:t>((2))/((1) ))</a:t>
          </a:r>
          <a:r>
            <a:rPr lang="en-US" sz="1100" b="0" strike="noStrike">
              <a:solidFill>
                <a:srgbClr val="000000"/>
              </a:solidFill>
              <a:latin typeface="Cambria Math"/>
              <a:ea typeface="Cambria Math"/>
              <a:cs typeface="Cambria Math"/>
              <a:sym typeface="Cambria Math"/>
            </a:rPr>
            <a:t>∗100</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3057525</xdr:colOff>
      <xdr:row>25</xdr:row>
      <xdr:rowOff>47625</xdr:rowOff>
    </xdr:from>
    <xdr:ext cx="1400175" cy="171450"/>
    <xdr:sp macro="" textlink="">
      <xdr:nvSpPr>
        <xdr:cNvPr id="14" name="Shape 14">
          <a:extLst>
            <a:ext uri="{FF2B5EF4-FFF2-40B4-BE49-F238E27FC236}">
              <a16:creationId xmlns:a16="http://schemas.microsoft.com/office/drawing/2014/main" id="{00000000-0008-0000-0800-00000E000000}"/>
            </a:ext>
          </a:extLst>
        </xdr:cNvPr>
        <xdr:cNvSpPr/>
      </xdr:nvSpPr>
      <xdr:spPr>
        <a:xfrm>
          <a:off x="4650675" y="3699038"/>
          <a:ext cx="1390650"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(9)</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a:t>
          </a:r>
          <a:r>
            <a:rPr lang="en-US" sz="1100" b="0" strike="noStrike">
              <a:solidFill>
                <a:srgbClr val="000000"/>
              </a:solidFill>
              <a:latin typeface="Cambria Math"/>
              <a:ea typeface="Cambria Math"/>
              <a:cs typeface="Cambria Math"/>
              <a:sym typeface="Cambria Math"/>
            </a:rPr>
            <a:t>1−</a:t>
          </a:r>
          <a:r>
            <a:rPr lang="en-US" sz="1100" b="0" strike="noStrike">
              <a:solidFill>
                <a:srgbClr val="836967"/>
              </a:solidFill>
              <a:latin typeface="Cambria Math"/>
              <a:ea typeface="Cambria Math"/>
              <a:cs typeface="Cambria Math"/>
              <a:sym typeface="Cambria Math"/>
            </a:rPr>
            <a:t>((8))/((4) ))</a:t>
          </a:r>
          <a:r>
            <a:rPr lang="en-US" sz="1100" b="0" strike="noStrike">
              <a:solidFill>
                <a:srgbClr val="000000"/>
              </a:solidFill>
              <a:latin typeface="Cambria Math"/>
              <a:ea typeface="Cambria Math"/>
              <a:cs typeface="Cambria Math"/>
              <a:sym typeface="Cambria Math"/>
            </a:rPr>
            <a:t>∗100</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200025</xdr:colOff>
      <xdr:row>26</xdr:row>
      <xdr:rowOff>0</xdr:rowOff>
    </xdr:from>
    <xdr:ext cx="1343025" cy="152400"/>
    <xdr:sp macro="" textlink="">
      <xdr:nvSpPr>
        <xdr:cNvPr id="15" name="Shape 15">
          <a:extLst>
            <a:ext uri="{FF2B5EF4-FFF2-40B4-BE49-F238E27FC236}">
              <a16:creationId xmlns:a16="http://schemas.microsoft.com/office/drawing/2014/main" id="{00000000-0008-0000-0800-00000F000000}"/>
            </a:ext>
          </a:extLst>
        </xdr:cNvPr>
        <xdr:cNvSpPr/>
      </xdr:nvSpPr>
      <xdr:spPr>
        <a:xfrm>
          <a:off x="4679250" y="3708563"/>
          <a:ext cx="1333500" cy="14287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(7)</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(4)</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a:t>
          </a:r>
          <a:r>
            <a:rPr lang="en-US" sz="1100" b="0" strike="noStrike">
              <a:solidFill>
                <a:srgbClr val="000000"/>
              </a:solidFill>
              <a:latin typeface="Cambria Math"/>
              <a:ea typeface="Cambria Math"/>
              <a:cs typeface="Cambria Math"/>
              <a:sym typeface="Cambria Math"/>
            </a:rPr>
            <a:t>1−</a:t>
          </a:r>
          <a:r>
            <a:rPr lang="en-US" sz="1100" b="0" strike="noStrike">
              <a:solidFill>
                <a:srgbClr val="836967"/>
              </a:solidFill>
              <a:latin typeface="Cambria Math"/>
              <a:ea typeface="Cambria Math"/>
              <a:cs typeface="Cambria Math"/>
              <a:sym typeface="Cambria Math"/>
            </a:rPr>
            <a:t>(3)]</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(5)</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2028825</xdr:colOff>
      <xdr:row>26</xdr:row>
      <xdr:rowOff>0</xdr:rowOff>
    </xdr:from>
    <xdr:ext cx="800100" cy="152400"/>
    <xdr:sp macro="" textlink="">
      <xdr:nvSpPr>
        <xdr:cNvPr id="16" name="Shape 16">
          <a:extLst>
            <a:ext uri="{FF2B5EF4-FFF2-40B4-BE49-F238E27FC236}">
              <a16:creationId xmlns:a16="http://schemas.microsoft.com/office/drawing/2014/main" id="{00000000-0008-0000-0800-000010000000}"/>
            </a:ext>
          </a:extLst>
        </xdr:cNvPr>
        <xdr:cNvSpPr/>
      </xdr:nvSpPr>
      <xdr:spPr>
        <a:xfrm>
          <a:off x="4950713" y="3708563"/>
          <a:ext cx="790575" cy="14287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(8)</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(5)+(7)</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133350</xdr:colOff>
      <xdr:row>29</xdr:row>
      <xdr:rowOff>152400</xdr:rowOff>
    </xdr:from>
    <xdr:ext cx="876300" cy="171450"/>
    <xdr:sp macro="" textlink="">
      <xdr:nvSpPr>
        <xdr:cNvPr id="17" name="Shape 17">
          <a:extLst>
            <a:ext uri="{FF2B5EF4-FFF2-40B4-BE49-F238E27FC236}">
              <a16:creationId xmlns:a16="http://schemas.microsoft.com/office/drawing/2014/main" id="{00000000-0008-0000-0800-000011000000}"/>
            </a:ext>
          </a:extLst>
        </xdr:cNvPr>
        <xdr:cNvSpPr/>
      </xdr:nvSpPr>
      <xdr:spPr>
        <a:xfrm>
          <a:off x="4912613" y="3699038"/>
          <a:ext cx="866775"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(4)</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(1)+(4a)</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104775</xdr:colOff>
      <xdr:row>28</xdr:row>
      <xdr:rowOff>142875</xdr:rowOff>
    </xdr:from>
    <xdr:ext cx="2724150" cy="171450"/>
    <xdr:sp macro="" textlink="">
      <xdr:nvSpPr>
        <xdr:cNvPr id="18" name="Shape 18">
          <a:extLst>
            <a:ext uri="{FF2B5EF4-FFF2-40B4-BE49-F238E27FC236}">
              <a16:creationId xmlns:a16="http://schemas.microsoft.com/office/drawing/2014/main" id="{00000000-0008-0000-0800-000012000000}"/>
            </a:ext>
          </a:extLst>
        </xdr:cNvPr>
        <xdr:cNvSpPr/>
      </xdr:nvSpPr>
      <xdr:spPr>
        <a:xfrm>
          <a:off x="3988688" y="3699038"/>
          <a:ext cx="2714625"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(4𝑎)</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𝐷𝑒 𝑎𝑐𝑜𝑟𝑑𝑜 𝑐𝑜𝑚 𝑝𝑙𝑎𝑛𝑖𝑙ℎ𝑎 𝑑𝑜 𝑎𝑑𝑖𝑡𝑖𝑣𝑜 01</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85725</xdr:colOff>
      <xdr:row>27</xdr:row>
      <xdr:rowOff>104775</xdr:rowOff>
    </xdr:from>
    <xdr:ext cx="2524125" cy="171450"/>
    <xdr:sp macro="" textlink="">
      <xdr:nvSpPr>
        <xdr:cNvPr id="19" name="Shape 19">
          <a:extLst>
            <a:ext uri="{FF2B5EF4-FFF2-40B4-BE49-F238E27FC236}">
              <a16:creationId xmlns:a16="http://schemas.microsoft.com/office/drawing/2014/main" id="{00000000-0008-0000-0800-000013000000}"/>
            </a:ext>
          </a:extLst>
        </xdr:cNvPr>
        <xdr:cNvSpPr/>
      </xdr:nvSpPr>
      <xdr:spPr>
        <a:xfrm>
          <a:off x="4088700" y="3699038"/>
          <a:ext cx="2514600"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(1), (2), e (3)</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𝐷𝑒 𝑎𝑐𝑜𝑟𝑑𝑜 𝑐𝑜𝑚 𝑜 𝑐𝑜𝑛𝑡𝑟𝑎𝑡𝑜</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123825</xdr:colOff>
      <xdr:row>32</xdr:row>
      <xdr:rowOff>0</xdr:rowOff>
    </xdr:from>
    <xdr:ext cx="876300" cy="152400"/>
    <xdr:sp macro="" textlink="">
      <xdr:nvSpPr>
        <xdr:cNvPr id="20" name="Shape 20">
          <a:extLst>
            <a:ext uri="{FF2B5EF4-FFF2-40B4-BE49-F238E27FC236}">
              <a16:creationId xmlns:a16="http://schemas.microsoft.com/office/drawing/2014/main" id="{00000000-0008-0000-0800-000014000000}"/>
            </a:ext>
          </a:extLst>
        </xdr:cNvPr>
        <xdr:cNvSpPr/>
      </xdr:nvSpPr>
      <xdr:spPr>
        <a:xfrm>
          <a:off x="4912613" y="3708563"/>
          <a:ext cx="866775" cy="14287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(5)</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(2)+(5a)</a:t>
          </a:r>
          <a:endParaRPr sz="1100" b="0" strike="noStrike">
            <a:latin typeface="Times New Roman"/>
            <a:ea typeface="Times New Roman"/>
            <a:cs typeface="Times New Roman"/>
            <a:sym typeface="Times New Roman"/>
          </a:endParaRPr>
        </a:p>
      </xdr:txBody>
    </xdr:sp>
    <xdr:clientData fLocksWithSheet="0"/>
  </xdr:oneCellAnchor>
  <xdr:oneCellAnchor>
    <xdr:from>
      <xdr:col>1</xdr:col>
      <xdr:colOff>95250</xdr:colOff>
      <xdr:row>30</xdr:row>
      <xdr:rowOff>142875</xdr:rowOff>
    </xdr:from>
    <xdr:ext cx="2724150" cy="171450"/>
    <xdr:sp macro="" textlink="">
      <xdr:nvSpPr>
        <xdr:cNvPr id="21" name="Shape 21">
          <a:extLst>
            <a:ext uri="{FF2B5EF4-FFF2-40B4-BE49-F238E27FC236}">
              <a16:creationId xmlns:a16="http://schemas.microsoft.com/office/drawing/2014/main" id="{00000000-0008-0000-0800-000015000000}"/>
            </a:ext>
          </a:extLst>
        </xdr:cNvPr>
        <xdr:cNvSpPr/>
      </xdr:nvSpPr>
      <xdr:spPr>
        <a:xfrm>
          <a:off x="3988688" y="3699038"/>
          <a:ext cx="2714625" cy="161925"/>
        </a:xfrm>
        <a:prstGeom prst="rect">
          <a:avLst/>
        </a:prstGeom>
        <a:noFill/>
        <a:ln>
          <a:noFill/>
        </a:ln>
      </xdr:spPr>
      <xdr:txBody>
        <a:bodyPr spcFirstLastPara="1" wrap="square" lIns="0" tIns="0" rIns="0" bIns="0" anchor="t" anchorCtr="0">
          <a:noAutofit/>
        </a:bodyPr>
        <a:lstStyle/>
        <a:p>
          <a:pPr marL="0" lvl="0" indent="0" algn="l" rtl="0">
            <a:lnSpc>
              <a:spcPct val="100000"/>
            </a:lnSpc>
            <a:spcBef>
              <a:spcPts val="0"/>
            </a:spcBef>
            <a:spcAft>
              <a:spcPts val="0"/>
            </a:spcAft>
            <a:buClr>
              <a:srgbClr val="836967"/>
            </a:buClr>
            <a:buSzPts val="1100"/>
            <a:buFont typeface="Cambria Math"/>
            <a:buNone/>
          </a:pPr>
          <a:r>
            <a:rPr lang="en-US" sz="1100" b="0" strike="noStrike">
              <a:solidFill>
                <a:srgbClr val="836967"/>
              </a:solidFill>
              <a:latin typeface="Cambria Math"/>
              <a:ea typeface="Cambria Math"/>
              <a:cs typeface="Cambria Math"/>
              <a:sym typeface="Cambria Math"/>
            </a:rPr>
            <a:t>(5𝑎)</a:t>
          </a:r>
          <a:r>
            <a:rPr lang="en-US" sz="1100" b="0" strike="noStrike">
              <a:solidFill>
                <a:srgbClr val="000000"/>
              </a:solidFill>
              <a:latin typeface="Cambria Math"/>
              <a:ea typeface="Cambria Math"/>
              <a:cs typeface="Cambria Math"/>
              <a:sym typeface="Cambria Math"/>
            </a:rPr>
            <a:t>=</a:t>
          </a:r>
          <a:r>
            <a:rPr lang="en-US" sz="1100" b="0" strike="noStrike">
              <a:solidFill>
                <a:srgbClr val="836967"/>
              </a:solidFill>
              <a:latin typeface="Cambria Math"/>
              <a:ea typeface="Cambria Math"/>
              <a:cs typeface="Cambria Math"/>
              <a:sym typeface="Cambria Math"/>
            </a:rPr>
            <a:t>𝐷𝑒 𝑎𝑐𝑜𝑟𝑑𝑜 𝑐𝑜𝑚 𝑝𝑙𝑎𝑛𝑖𝑙ℎ𝑎 𝑑𝑜 𝑎𝑑𝑖𝑡𝑖𝑣𝑜 01</a:t>
          </a:r>
          <a:endParaRPr sz="1100" b="0" strike="noStrike">
            <a:latin typeface="Times New Roman"/>
            <a:ea typeface="Times New Roman"/>
            <a:cs typeface="Times New Roman"/>
            <a:sym typeface="Times New Roman"/>
          </a:endParaRPr>
        </a:p>
      </xdr:txBody>
    </xdr:sp>
    <xdr:clientData fLocksWithSheet="0"/>
  </xdr:oneCellAnchor>
</xdr:wsDr>
</file>

<file path=xl/drawings/drawing7.xml><?xml version="1.0" encoding="utf-8"?>
<xdr:wsDr xmlns:xdr="http://schemas.openxmlformats.org/drawingml/2006/spreadsheetDrawing" xmlns:a="http://schemas.openxmlformats.org/drawingml/2006/main">
  <xdr:oneCellAnchor>
    <xdr:from>
      <xdr:col>0</xdr:col>
      <xdr:colOff>3152775</xdr:colOff>
      <xdr:row>0</xdr:row>
      <xdr:rowOff>0</xdr:rowOff>
    </xdr:from>
    <xdr:ext cx="11668125" cy="1476375"/>
    <xdr:pic>
      <xdr:nvPicPr>
        <xdr:cNvPr id="2" name="image1.png" title="Imagem">
          <a:extLst>
            <a:ext uri="{FF2B5EF4-FFF2-40B4-BE49-F238E27FC236}">
              <a16:creationId xmlns:a16="http://schemas.microsoft.com/office/drawing/2014/main" id="{00000000-0008-0000-09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1</xdr:col>
      <xdr:colOff>190500</xdr:colOff>
      <xdr:row>57</xdr:row>
      <xdr:rowOff>19050</xdr:rowOff>
    </xdr:from>
    <xdr:ext cx="2771775" cy="981075"/>
    <xdr:pic>
      <xdr:nvPicPr>
        <xdr:cNvPr id="3" name="image4.png" title="Imagem">
          <a:extLst>
            <a:ext uri="{FF2B5EF4-FFF2-40B4-BE49-F238E27FC236}">
              <a16:creationId xmlns:a16="http://schemas.microsoft.com/office/drawing/2014/main" id="{00000000-0008-0000-09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oneCellAnchor>
    <xdr:from>
      <xdr:col>7</xdr:col>
      <xdr:colOff>19050</xdr:colOff>
      <xdr:row>57</xdr:row>
      <xdr:rowOff>9525</xdr:rowOff>
    </xdr:from>
    <xdr:ext cx="3762375" cy="514350"/>
    <xdr:pic>
      <xdr:nvPicPr>
        <xdr:cNvPr id="4" name="image2.jpg" title="Imagem">
          <a:extLst>
            <a:ext uri="{FF2B5EF4-FFF2-40B4-BE49-F238E27FC236}">
              <a16:creationId xmlns:a16="http://schemas.microsoft.com/office/drawing/2014/main" id="{00000000-0008-0000-0900-000004000000}"/>
            </a:ext>
          </a:extLst>
        </xdr:cNvPr>
        <xdr:cNvPicPr preferRelativeResize="0"/>
      </xdr:nvPicPr>
      <xdr:blipFill>
        <a:blip xmlns:r="http://schemas.openxmlformats.org/officeDocument/2006/relationships" r:embed="rId3" cstate="print"/>
        <a:stretch>
          <a:fillRect/>
        </a:stretch>
      </xdr:blipFill>
      <xdr:spPr>
        <a:prstGeom prst="rect">
          <a:avLst/>
        </a:prstGeom>
        <a:noFill/>
      </xdr:spPr>
    </xdr:pic>
    <xdr:clientData fLocksWithSheet="0"/>
  </xdr:oneCellAnchor>
</xdr:wsDr>
</file>

<file path=xl/drawings/drawing8.xml><?xml version="1.0" encoding="utf-8"?>
<xdr:wsDr xmlns:xdr="http://schemas.openxmlformats.org/drawingml/2006/spreadsheetDrawing" xmlns:a="http://schemas.openxmlformats.org/drawingml/2006/main">
  <xdr:oneCellAnchor>
    <xdr:from>
      <xdr:col>0</xdr:col>
      <xdr:colOff>3152775</xdr:colOff>
      <xdr:row>0</xdr:row>
      <xdr:rowOff>0</xdr:rowOff>
    </xdr:from>
    <xdr:ext cx="11668125" cy="1476375"/>
    <xdr:pic>
      <xdr:nvPicPr>
        <xdr:cNvPr id="2" name="image1.png" title="Imagem">
          <a:extLst>
            <a:ext uri="{FF2B5EF4-FFF2-40B4-BE49-F238E27FC236}">
              <a16:creationId xmlns:a16="http://schemas.microsoft.com/office/drawing/2014/main" id="{00000000-0008-0000-0A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57</xdr:row>
      <xdr:rowOff>9525</xdr:rowOff>
    </xdr:from>
    <xdr:ext cx="3762375" cy="514350"/>
    <xdr:pic>
      <xdr:nvPicPr>
        <xdr:cNvPr id="3" name="image2.jpg" title="Imagem">
          <a:extLst>
            <a:ext uri="{FF2B5EF4-FFF2-40B4-BE49-F238E27FC236}">
              <a16:creationId xmlns:a16="http://schemas.microsoft.com/office/drawing/2014/main" id="{00000000-0008-0000-0A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9.xml><?xml version="1.0" encoding="utf-8"?>
<xdr:wsDr xmlns:xdr="http://schemas.openxmlformats.org/drawingml/2006/spreadsheetDrawing" xmlns:a="http://schemas.openxmlformats.org/drawingml/2006/main">
  <xdr:oneCellAnchor>
    <xdr:from>
      <xdr:col>0</xdr:col>
      <xdr:colOff>3152775</xdr:colOff>
      <xdr:row>0</xdr:row>
      <xdr:rowOff>0</xdr:rowOff>
    </xdr:from>
    <xdr:ext cx="11668125" cy="1476375"/>
    <xdr:pic>
      <xdr:nvPicPr>
        <xdr:cNvPr id="2" name="image1.png" title="Imagem">
          <a:extLst>
            <a:ext uri="{FF2B5EF4-FFF2-40B4-BE49-F238E27FC236}">
              <a16:creationId xmlns:a16="http://schemas.microsoft.com/office/drawing/2014/main" id="{00000000-0008-0000-0B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19050</xdr:colOff>
      <xdr:row>57</xdr:row>
      <xdr:rowOff>9525</xdr:rowOff>
    </xdr:from>
    <xdr:ext cx="3762375" cy="514350"/>
    <xdr:pic>
      <xdr:nvPicPr>
        <xdr:cNvPr id="3" name="image2.jpg" title="Imagem">
          <a:extLst>
            <a:ext uri="{FF2B5EF4-FFF2-40B4-BE49-F238E27FC236}">
              <a16:creationId xmlns:a16="http://schemas.microsoft.com/office/drawing/2014/main" id="{00000000-0008-0000-0B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0.xml><?xml version="1.0" encoding="utf-8"?>
<xdr:wsDr xmlns:xdr="http://schemas.openxmlformats.org/drawingml/2006/spreadsheetDrawing" xmlns:a="http://schemas.openxmlformats.org/drawingml/2006/main">
  <xdr:oneCellAnchor>
    <xdr:from>
      <xdr:col>0</xdr:col>
      <xdr:colOff>3152775</xdr:colOff>
      <xdr:row>0</xdr:row>
      <xdr:rowOff>0</xdr:rowOff>
    </xdr:from>
    <xdr:ext cx="11668125" cy="1476375"/>
    <xdr:pic>
      <xdr:nvPicPr>
        <xdr:cNvPr id="2" name="image1.png" title="Imagem">
          <a:extLst>
            <a:ext uri="{FF2B5EF4-FFF2-40B4-BE49-F238E27FC236}">
              <a16:creationId xmlns:a16="http://schemas.microsoft.com/office/drawing/2014/main" id="{00000000-0008-0000-0C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257175</xdr:colOff>
      <xdr:row>57</xdr:row>
      <xdr:rowOff>104775</xdr:rowOff>
    </xdr:from>
    <xdr:ext cx="3762375" cy="514350"/>
    <xdr:pic>
      <xdr:nvPicPr>
        <xdr:cNvPr id="3" name="image2.jpg" title="Imagem">
          <a:extLst>
            <a:ext uri="{FF2B5EF4-FFF2-40B4-BE49-F238E27FC236}">
              <a16:creationId xmlns:a16="http://schemas.microsoft.com/office/drawing/2014/main" id="{00000000-0008-0000-0C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1.xml><?xml version="1.0" encoding="utf-8"?>
<xdr:wsDr xmlns:xdr="http://schemas.openxmlformats.org/drawingml/2006/spreadsheetDrawing" xmlns:a="http://schemas.openxmlformats.org/drawingml/2006/main">
  <xdr:oneCellAnchor>
    <xdr:from>
      <xdr:col>0</xdr:col>
      <xdr:colOff>3152775</xdr:colOff>
      <xdr:row>0</xdr:row>
      <xdr:rowOff>0</xdr:rowOff>
    </xdr:from>
    <xdr:ext cx="11668125" cy="1476375"/>
    <xdr:pic>
      <xdr:nvPicPr>
        <xdr:cNvPr id="2" name="image1.png" title="Imagem">
          <a:extLst>
            <a:ext uri="{FF2B5EF4-FFF2-40B4-BE49-F238E27FC236}">
              <a16:creationId xmlns:a16="http://schemas.microsoft.com/office/drawing/2014/main" id="{00000000-0008-0000-0D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oneCellAnchor>
    <xdr:from>
      <xdr:col>7</xdr:col>
      <xdr:colOff>257175</xdr:colOff>
      <xdr:row>57</xdr:row>
      <xdr:rowOff>104775</xdr:rowOff>
    </xdr:from>
    <xdr:ext cx="3762375" cy="514350"/>
    <xdr:pic>
      <xdr:nvPicPr>
        <xdr:cNvPr id="3" name="image2.jpg" title="Imagem">
          <a:extLst>
            <a:ext uri="{FF2B5EF4-FFF2-40B4-BE49-F238E27FC236}">
              <a16:creationId xmlns:a16="http://schemas.microsoft.com/office/drawing/2014/main" id="{00000000-0008-0000-0D00-000003000000}"/>
            </a:ext>
          </a:extLst>
        </xdr:cNvPr>
        <xdr:cNvPicPr preferRelativeResize="0"/>
      </xdr:nvPicPr>
      <xdr:blipFill>
        <a:blip xmlns:r="http://schemas.openxmlformats.org/officeDocument/2006/relationships" r:embed="rId2" cstate="print"/>
        <a:stretch>
          <a:fillRect/>
        </a:stretch>
      </xdr:blipFill>
      <xdr:spPr>
        <a:prstGeom prst="rect">
          <a:avLst/>
        </a:prstGeom>
        <a:noFill/>
      </xdr:spPr>
    </xdr:pic>
    <xdr:clientData fLocksWithSheet="0"/>
  </xdr:oneCellAnchor>
</xdr:wsDr>
</file>

<file path=xl/drawings/drawing12.xml><?xml version="1.0" encoding="utf-8"?>
<xdr:wsDr xmlns:xdr="http://schemas.openxmlformats.org/drawingml/2006/spreadsheetDrawing" xmlns:a="http://schemas.openxmlformats.org/drawingml/2006/main">
  <xdr:oneCellAnchor>
    <xdr:from>
      <xdr:col>0</xdr:col>
      <xdr:colOff>3152775</xdr:colOff>
      <xdr:row>0</xdr:row>
      <xdr:rowOff>0</xdr:rowOff>
    </xdr:from>
    <xdr:ext cx="11668125" cy="1476375"/>
    <xdr:pic>
      <xdr:nvPicPr>
        <xdr:cNvPr id="2" name="image1.png" title="Imagem">
          <a:extLst>
            <a:ext uri="{FF2B5EF4-FFF2-40B4-BE49-F238E27FC236}">
              <a16:creationId xmlns:a16="http://schemas.microsoft.com/office/drawing/2014/main" id="{00000000-0008-0000-0E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renal\OneDrive\TR&#205;ADE%20ENGENHARIA\OBRAS\1%20-%20MP-AL%20SANTANA%20DO%20IPANEMA\Bruno%20Henrique\Downloads\2%20BM%20-%20DELMIRO%20AL%20-%20MP%20-%20revisado.xlsx" TargetMode="External"/></Relationships>
</file>

<file path=xl/externalLinks/_rels/externalLink3.xml.rels><?xml version="1.0" encoding="UTF-8" standalone="yes"?>
<Relationships xmlns="http://schemas.openxmlformats.org/package/2006/relationships"><Relationship Id="rId2" Type="http://schemas.microsoft.com/office/2019/04/relationships/externalLinkLongPath" Target="file:///C:\Users\renal\OneDrive\TR&#205;ADE%20ENGENHARIA\OBRAS\317c1c08ef26ba23\TR&#205;ADE%20ENGENHARIA\OBRAS\1%20-%20MP-AL%20SANTANA%20DO%20IPANEMA\Adm\Desktop\ABART%20ENGENHARIA\IFRN%20CANGUARETAMA\MEDI&#199;&#213;ES\Medi&#231;&#227;o%2001%20-%2009.02\Memoria%20Medi&#231;&#245;es%20ABART%20-%20IFRN%20CANGUARETAMA.xlsm?2CF93D0B" TargetMode="External"/><Relationship Id="rId1" Type="http://schemas.openxmlformats.org/officeDocument/2006/relationships/externalLinkPath" Target="file:///\\2CF93D0B\Memoria%20Medi&#231;&#245;es%20ABART%20-%20IFRN%20CANGUARETAMA.xlsm"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Documents%20and%20Settings\Jos&#233;%20Geraldo\Meus%20documentos\JGAM\Projetos\Prefeituras\Pre_Pesqueira\FMC\ESCOLA_FMC\PLANILHA_OR&#199;AMENTARIA_FMC.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41CE189E\orca-elet-refinaria%20por%20bloco.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ervidor-jpr\arquivos%20jpr\Users\bernardo.beltrao\AppData\Local\Temp\_ZCTmp.Dir\4%20-%20MC%20_%20BLOCO%20APOIO.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Users\renal\OneDrive\TR&#205;ADE%20ENGENHARIA\OBRAS\1%20-%20MP-AL%20SANTANA%20DO%20IPANEMA\Bruno%20Henrique\Downloads\area%20trabalho%2012%2001%202023\54.%20Manuten&#231;&#227;o%20Servi&#231;os%20Gerais%20do%20Pr&#233;dio%20Sede%20COM%20MEDI&#199;&#195;O.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C:\Users\renal\OneDrive\TR&#205;ADE%20ENGENHARIA\OBRAS\1%20-%20MP-AL%20SANTANA%20DO%20IPANEMA\Bruno%20Henrique\Desktop\murici\ADITIVO%20MURICI\ORC-MPAL-MURICI-EXECU&#199;&#195;O%20-ADITIVO%20REV01-.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H:\Meu%20Drive\1.%20OBRAS%20PUBLICAS\7.%20POLO%20ALAGOAS\PLANILHA%20OR&#199;AMENT&#193;RIA\OR&#199;AMENTO%20ALAGOAS%202.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 val="Plan1"/>
      <sheetName val="Toposolo+Schahin"/>
      <sheetName val="Toposolo"/>
      <sheetName val="Toposolo-Resumo"/>
      <sheetName val="Mat"/>
      <sheetName val="Serv"/>
      <sheetName val="Programações"/>
      <sheetName val="TOTAL"/>
      <sheetName val="Gráfico"/>
      <sheetName val="Semanas"/>
      <sheetName val="d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º BM "/>
      <sheetName val="MEMÓRIA"/>
      <sheetName val="Orçamento Sintético"/>
      <sheetName val="06.05"/>
      <sheetName val="Programações"/>
      <sheetName val="TOTAL"/>
    </sheetNames>
    <sheetDataSet>
      <sheetData sheetId="0"/>
      <sheetData sheetId="1"/>
      <sheetData sheetId="2"/>
      <sheetData sheetId="3"/>
      <sheetData sheetId="4"/>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Dados2"/>
      <sheetName val="DadosMed"/>
      <sheetName val="Locais"/>
      <sheetName val="PlanBase"/>
      <sheetName val="PlanBase2"/>
      <sheetName val="PlanBaseM"/>
      <sheetName val="PlanMed"/>
      <sheetName val="MemoRasc"/>
      <sheetName val="MR2"/>
      <sheetName val="MedRasc"/>
      <sheetName val="MedR2"/>
      <sheetName val="Read"/>
      <sheetName val="Read2"/>
      <sheetName val="ImpMemoRasc"/>
      <sheetName val="IMR2"/>
      <sheetName val="MemoMed"/>
      <sheetName val="MM2"/>
      <sheetName val="Med"/>
      <sheetName val="Med2"/>
      <sheetName val="ImpMemoMed"/>
      <sheetName val="IMM2"/>
      <sheetName val="Conferência"/>
      <sheetName val="Extenso"/>
      <sheetName val="Apoio"/>
      <sheetName val="EQUIPAM."/>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 val="Caracteristicas 1"/>
      <sheetName val="06.05"/>
      <sheetName val="Serviços"/>
      <sheetName val="resumo"/>
      <sheetName val="Toposolo+Schahin"/>
      <sheetName val="Toposolo"/>
      <sheetName val="Toposolo-Resumo"/>
      <sheetName val="INSUMOS"/>
      <sheetName val="PREDIO 3BL"/>
      <sheetName val="LIGAÇÕES DOMICILIARES (SER)"/>
      <sheetName val="EQUIPAM."/>
      <sheetName val="TOTAL"/>
      <sheetName val="Programações"/>
      <sheetName val="Gráfico"/>
      <sheetName val="Semanas"/>
      <sheetName val="Plan1"/>
      <sheetName val="di"/>
      <sheetName val="PLANILHA"/>
      <sheetName val="TABELA DE PREÇO"/>
      <sheetName val="MC"/>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INAL"/>
      <sheetName val="PREDIO 3BL"/>
      <sheetName val="PREDIO 4BL"/>
      <sheetName val="URBAN."/>
      <sheetName val="ADM."/>
      <sheetName val="FECHAM."/>
      <sheetName val="resumo"/>
      <sheetName val="comp. etapa"/>
      <sheetName val="INSUMOS"/>
      <sheetName val="epi"/>
      <sheetName val="equip."/>
      <sheetName val="FINAL1"/>
      <sheetName val="CRONOGRAMA1"/>
      <sheetName val="ferram"/>
      <sheetName val="Etapa Única"/>
      <sheetName val="caracteristicas 1"/>
      <sheetName val="EQUIPAM."/>
      <sheetName val="LIGAÇÕES DOMICILIARES (SER)"/>
      <sheetName val="TOTAL"/>
      <sheetName val="Toposolo+Schahin"/>
      <sheetName val="Toposolo"/>
      <sheetName val="Toposolo-Resumo"/>
      <sheetName val="Gráfico"/>
      <sheetName val="Semanas"/>
      <sheetName val="Plan1"/>
      <sheetName val="PLANILHA"/>
      <sheetName val="TABELA DE PREÇO"/>
      <sheetName val="MC"/>
      <sheetName val="Programaçõ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teat-mus"/>
      <sheetName val="arte"/>
      <sheetName val="Lanchonete"/>
      <sheetName val="Loja 1"/>
      <sheetName val="Loja 2"/>
      <sheetName val="terraço de ativ."/>
      <sheetName val="se-ilum ext"/>
      <sheetName val="BM 01"/>
      <sheetName val="MEMORIA BM 01"/>
      <sheetName val="GERAL - COM DESONERAÇÃO"/>
      <sheetName val="GERAL - SEM DESONERAÇÃO"/>
      <sheetName val="ORCAMENTO COM DES"/>
      <sheetName val="MEM CÁLC COM DES"/>
      <sheetName val="_RESUMO COMPARATIVO_"/>
      <sheetName val="CRONOGRAMA "/>
      <sheetName val="BDI_PAV_26,01_NOVA_CPRB"/>
      <sheetName val="BDI_PAV_20,00_NOVA_CPRB"/>
      <sheetName val="INSUMOS"/>
      <sheetName val="LIGAÇÕES DOMICILIARES (SER)"/>
      <sheetName val="EQUIPAM."/>
      <sheetName val="PREDIO 3BL"/>
      <sheetName val="Programações"/>
      <sheetName val="caracteristicas 1"/>
      <sheetName val="PLANILHA"/>
      <sheetName val="TABELA DE PREÇO"/>
      <sheetName val="MC"/>
      <sheetName val="Etapa Únic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ELA DE PREÇO"/>
      <sheetName val="PLANILHA"/>
      <sheetName val="MC"/>
      <sheetName val="MD"/>
      <sheetName val="CRONOG"/>
      <sheetName val="RESUMO"/>
      <sheetName val="Planilha Orçamentária Impla2"/>
      <sheetName val="Planilha Orçamentária Implant."/>
      <sheetName val="Planilha Orçamentária Bl Pr (2)"/>
      <sheetName val="Planilha Orçamentária Bl Princ."/>
      <sheetName val="Planilha Orçamentária Bl Ap (2)"/>
      <sheetName val="Planilha Orçamentária Bl Apoio"/>
      <sheetName val="Toposolo+Schahin"/>
      <sheetName val="Toposolo"/>
      <sheetName val="Toposolo-Resumo"/>
      <sheetName val="INSUMOS"/>
      <sheetName val="PREDIO 3BL"/>
      <sheetName val="Etapa Única"/>
      <sheetName val="Programações"/>
      <sheetName val="TOTAL"/>
      <sheetName val="Gráfico"/>
      <sheetName val="Semanas"/>
      <sheetName val="Plan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1"/>
      <sheetName val="CP PRÓPRIAS"/>
      <sheetName val="MEDIÇÃO 01"/>
      <sheetName val="caracteristicas 1"/>
    </sheetNames>
    <sheetDataSet>
      <sheetData sheetId="0"/>
      <sheetData sheetId="1"/>
      <sheetData sheetId="2"/>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RVA S"/>
      <sheetName val="Orçamento Resumido"/>
      <sheetName val="Analitica"/>
      <sheetName val="BDI"/>
      <sheetName val="CRONOGRAMA"/>
      <sheetName val="REVISÕES"/>
      <sheetName val="Sintética"/>
      <sheetName val="MEMÓRIA DE CÁLCULO"/>
      <sheetName val="ADITIVO 01"/>
      <sheetName val="M.D.G"/>
      <sheetName val="CONSOLIDADA ADT. 01"/>
      <sheetName val="CONTRO. INT."/>
      <sheetName val="ASSISTENCE"/>
      <sheetName val="M.C. ADITIVO 01 "/>
      <sheetName val="JUSTIFICATIVAS ADITIVO 01"/>
      <sheetName val="ESPELHO"/>
      <sheetName val="BM 01"/>
      <sheetName val="BM 02"/>
      <sheetName val="MC 02"/>
      <sheetName val="BM 03"/>
      <sheetName val="BM 04"/>
      <sheetName val="BM 05"/>
      <sheetName val="BM 06"/>
      <sheetName val="MEMORIA DO ATERRO"/>
      <sheetName val="caracteristicas 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çamento Sintético"/>
      <sheetName val="CRONOGRAMA"/>
      <sheetName val="COMPOSIÇÃO"/>
      <sheetName val="BDI "/>
      <sheetName val="ENCARGOS"/>
      <sheetName val="CURVA ABC"/>
      <sheetName val="MEMORIA DE CAL"/>
      <sheetName val="Programações"/>
    </sheetNames>
    <sheetDataSet>
      <sheetData sheetId="0">
        <row r="5">
          <cell r="D5" t="str">
            <v>ADMINISTRAÇÃO DE OBRA</v>
          </cell>
        </row>
      </sheetData>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7.xml"/></Relationships>
</file>

<file path=xl/worksheets/_rels/sheet1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8.xml"/></Relationships>
</file>

<file path=xl/worksheets/_rels/sheet12.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0.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1.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000"/>
  <sheetViews>
    <sheetView workbookViewId="0"/>
  </sheetViews>
  <sheetFormatPr defaultColWidth="14.44140625" defaultRowHeight="15" customHeight="1"/>
  <cols>
    <col min="1" max="2" width="11" customWidth="1"/>
    <col min="4" max="4" width="65.6640625" customWidth="1"/>
    <col min="5" max="5" width="8.6640625" customWidth="1"/>
    <col min="6" max="7" width="14.33203125" customWidth="1"/>
    <col min="8" max="8" width="16.33203125" customWidth="1"/>
    <col min="9" max="9" width="17" customWidth="1"/>
    <col min="10" max="10" width="14.33203125" customWidth="1"/>
    <col min="11" max="11" width="9.33203125" customWidth="1"/>
    <col min="12" max="12" width="11" customWidth="1"/>
    <col min="13" max="13" width="14.33203125" customWidth="1"/>
    <col min="14" max="14" width="14.6640625" customWidth="1"/>
    <col min="15" max="15" width="12.33203125" customWidth="1"/>
    <col min="16" max="16" width="14.88671875" customWidth="1"/>
    <col min="17" max="26" width="9.33203125" customWidth="1"/>
  </cols>
  <sheetData>
    <row r="1" spans="1:26" ht="118.5" customHeight="1">
      <c r="A1" s="1"/>
      <c r="B1" s="1"/>
      <c r="C1" s="1"/>
      <c r="D1" s="1"/>
      <c r="E1" s="424"/>
      <c r="F1" s="425"/>
      <c r="G1" s="424"/>
      <c r="H1" s="425"/>
      <c r="I1" s="424"/>
      <c r="J1" s="425"/>
      <c r="K1" s="2"/>
      <c r="L1" s="2"/>
      <c r="M1" s="2"/>
      <c r="N1" s="2" t="s">
        <v>0</v>
      </c>
      <c r="O1" s="3">
        <v>3197835.4</v>
      </c>
      <c r="P1" s="2"/>
      <c r="Q1" s="2"/>
      <c r="R1" s="2"/>
      <c r="S1" s="2"/>
      <c r="T1" s="2"/>
      <c r="U1" s="2"/>
      <c r="V1" s="2"/>
      <c r="W1" s="2"/>
      <c r="X1" s="2"/>
      <c r="Y1" s="2"/>
      <c r="Z1" s="2"/>
    </row>
    <row r="2" spans="1:26" ht="79.5" customHeight="1">
      <c r="A2" s="4"/>
      <c r="B2" s="4"/>
      <c r="C2" s="4"/>
      <c r="D2" s="4" t="s">
        <v>1</v>
      </c>
      <c r="E2" s="426" t="s">
        <v>2</v>
      </c>
      <c r="F2" s="425"/>
      <c r="G2" s="426" t="s">
        <v>3</v>
      </c>
      <c r="H2" s="425"/>
      <c r="I2" s="426" t="s">
        <v>4</v>
      </c>
      <c r="J2" s="425"/>
      <c r="K2" s="2"/>
      <c r="L2" s="2"/>
      <c r="M2" s="2"/>
      <c r="N2" s="2" t="s">
        <v>5</v>
      </c>
      <c r="O2" s="3">
        <v>2499988.9900000002</v>
      </c>
      <c r="P2" s="5">
        <f>1-O2/O1</f>
        <v>0.21822461844033614</v>
      </c>
      <c r="Q2" s="2"/>
      <c r="R2" s="2"/>
      <c r="S2" s="2"/>
      <c r="T2" s="2"/>
      <c r="U2" s="2"/>
      <c r="V2" s="2"/>
      <c r="W2" s="2"/>
      <c r="X2" s="2"/>
      <c r="Y2" s="2"/>
      <c r="Z2" s="2"/>
    </row>
    <row r="3" spans="1:26" ht="18" customHeight="1">
      <c r="A3" s="427" t="s">
        <v>6</v>
      </c>
      <c r="B3" s="428"/>
      <c r="C3" s="428"/>
      <c r="D3" s="428"/>
      <c r="E3" s="428"/>
      <c r="F3" s="428"/>
      <c r="G3" s="428"/>
      <c r="H3" s="428"/>
      <c r="I3" s="428"/>
      <c r="J3" s="425"/>
      <c r="K3" s="2"/>
      <c r="L3" s="2"/>
      <c r="M3" s="2"/>
      <c r="N3" s="3">
        <f>O2-O3</f>
        <v>868.67000000039116</v>
      </c>
      <c r="O3" s="3">
        <f>H561</f>
        <v>2499120.3199999998</v>
      </c>
      <c r="P3" s="6">
        <v>0.2195</v>
      </c>
      <c r="Q3" s="2"/>
      <c r="R3" s="2"/>
      <c r="S3" s="2"/>
      <c r="T3" s="2"/>
      <c r="U3" s="2"/>
      <c r="V3" s="2"/>
      <c r="W3" s="2"/>
      <c r="X3" s="2"/>
      <c r="Y3" s="2"/>
      <c r="Z3" s="2"/>
    </row>
    <row r="4" spans="1:26" ht="30" customHeight="1">
      <c r="A4" s="7" t="s">
        <v>7</v>
      </c>
      <c r="B4" s="7" t="s">
        <v>8</v>
      </c>
      <c r="C4" s="7" t="s">
        <v>9</v>
      </c>
      <c r="D4" s="7" t="s">
        <v>10</v>
      </c>
      <c r="E4" s="7" t="s">
        <v>11</v>
      </c>
      <c r="F4" s="7" t="s">
        <v>12</v>
      </c>
      <c r="G4" s="7" t="s">
        <v>13</v>
      </c>
      <c r="H4" s="7" t="s">
        <v>14</v>
      </c>
      <c r="I4" s="7" t="s">
        <v>15</v>
      </c>
      <c r="J4" s="7" t="s">
        <v>16</v>
      </c>
      <c r="K4" s="2"/>
      <c r="L4" s="8" t="s">
        <v>13</v>
      </c>
      <c r="M4" s="8" t="s">
        <v>14</v>
      </c>
      <c r="N4" s="9" t="s">
        <v>15</v>
      </c>
      <c r="O4" s="2"/>
      <c r="P4" s="2"/>
      <c r="Q4" s="2"/>
      <c r="R4" s="2"/>
      <c r="S4" s="2"/>
      <c r="T4" s="2"/>
      <c r="U4" s="2"/>
      <c r="V4" s="2"/>
      <c r="W4" s="2"/>
      <c r="X4" s="2"/>
      <c r="Y4" s="2"/>
      <c r="Z4" s="2"/>
    </row>
    <row r="5" spans="1:26" ht="24" customHeight="1">
      <c r="A5" s="10" t="s">
        <v>17</v>
      </c>
      <c r="B5" s="10" t="s">
        <v>18</v>
      </c>
      <c r="C5" s="10"/>
      <c r="D5" s="10" t="s">
        <v>19</v>
      </c>
      <c r="E5" s="11"/>
      <c r="F5" s="12"/>
      <c r="G5" s="13"/>
      <c r="H5" s="13"/>
      <c r="I5" s="13">
        <f>SUM(I6)</f>
        <v>172855.2</v>
      </c>
      <c r="J5" s="14">
        <v>6.92553844391115E-2</v>
      </c>
      <c r="K5" s="2"/>
      <c r="L5" s="2"/>
      <c r="M5" s="2">
        <v>221467.32</v>
      </c>
      <c r="N5" s="2">
        <v>221467.32</v>
      </c>
      <c r="O5" s="2"/>
      <c r="P5" s="2"/>
      <c r="Q5" s="2"/>
      <c r="R5" s="2"/>
      <c r="S5" s="2"/>
      <c r="T5" s="2"/>
      <c r="U5" s="2"/>
      <c r="V5" s="2"/>
      <c r="W5" s="2"/>
      <c r="X5" s="2"/>
      <c r="Y5" s="2"/>
      <c r="Z5" s="2"/>
    </row>
    <row r="6" spans="1:26" ht="24" customHeight="1">
      <c r="A6" s="15" t="s">
        <v>20</v>
      </c>
      <c r="B6" s="15" t="s">
        <v>21</v>
      </c>
      <c r="C6" s="15" t="s">
        <v>22</v>
      </c>
      <c r="D6" s="15" t="s">
        <v>23</v>
      </c>
      <c r="E6" s="16" t="s">
        <v>24</v>
      </c>
      <c r="F6" s="17">
        <v>12</v>
      </c>
      <c r="G6" s="18">
        <f t="shared" ref="G6:H6" si="0">TRUNC(L6-L6*$P$3,2)</f>
        <v>11761.74</v>
      </c>
      <c r="H6" s="18">
        <f t="shared" si="0"/>
        <v>14404.6</v>
      </c>
      <c r="I6" s="18">
        <f>ROUND(F6*H6,2)</f>
        <v>172855.2</v>
      </c>
      <c r="J6" s="19">
        <v>6.92553844391115E-2</v>
      </c>
      <c r="K6" s="2"/>
      <c r="L6" s="2">
        <v>15069.5</v>
      </c>
      <c r="M6" s="2">
        <v>18455.61</v>
      </c>
      <c r="N6" s="2">
        <v>221467.32</v>
      </c>
      <c r="O6" s="2"/>
      <c r="P6" s="2"/>
      <c r="Q6" s="2"/>
      <c r="R6" s="2"/>
      <c r="S6" s="2"/>
      <c r="T6" s="2"/>
      <c r="U6" s="2"/>
      <c r="V6" s="2"/>
      <c r="W6" s="2"/>
      <c r="X6" s="2"/>
      <c r="Y6" s="2"/>
      <c r="Z6" s="2"/>
    </row>
    <row r="7" spans="1:26" ht="24" customHeight="1">
      <c r="A7" s="10" t="s">
        <v>25</v>
      </c>
      <c r="B7" s="10" t="s">
        <v>18</v>
      </c>
      <c r="C7" s="10"/>
      <c r="D7" s="10" t="s">
        <v>26</v>
      </c>
      <c r="E7" s="11"/>
      <c r="F7" s="12"/>
      <c r="G7" s="13"/>
      <c r="H7" s="13"/>
      <c r="I7" s="13">
        <f>SUM(I8)</f>
        <v>4778.3999999999996</v>
      </c>
      <c r="J7" s="14">
        <v>1.91492032391661E-3</v>
      </c>
      <c r="K7" s="2"/>
      <c r="L7" s="2"/>
      <c r="M7" s="2">
        <v>6123.6</v>
      </c>
      <c r="N7" s="2">
        <v>6123.6</v>
      </c>
      <c r="O7" s="2"/>
      <c r="P7" s="2"/>
      <c r="Q7" s="2"/>
      <c r="R7" s="2"/>
      <c r="S7" s="2"/>
      <c r="T7" s="2"/>
      <c r="U7" s="2"/>
      <c r="V7" s="2"/>
      <c r="W7" s="2"/>
      <c r="X7" s="2"/>
      <c r="Y7" s="2"/>
      <c r="Z7" s="2"/>
    </row>
    <row r="8" spans="1:26" ht="39" customHeight="1">
      <c r="A8" s="15" t="s">
        <v>27</v>
      </c>
      <c r="B8" s="15">
        <v>92144</v>
      </c>
      <c r="C8" s="15" t="s">
        <v>28</v>
      </c>
      <c r="D8" s="15" t="s">
        <v>29</v>
      </c>
      <c r="E8" s="16" t="s">
        <v>30</v>
      </c>
      <c r="F8" s="17">
        <v>120</v>
      </c>
      <c r="G8" s="18">
        <f t="shared" ref="G8:H8" si="1">TRUNC(L8-L8*$P$3,2)</f>
        <v>32.520000000000003</v>
      </c>
      <c r="H8" s="18">
        <f t="shared" si="1"/>
        <v>39.82</v>
      </c>
      <c r="I8" s="18">
        <f>ROUND(F8*H8,2)</f>
        <v>4778.3999999999996</v>
      </c>
      <c r="J8" s="19">
        <v>1.91492032391661E-3</v>
      </c>
      <c r="K8" s="2"/>
      <c r="L8" s="2">
        <v>41.67</v>
      </c>
      <c r="M8" s="2">
        <v>51.03</v>
      </c>
      <c r="N8" s="2">
        <v>6123.6</v>
      </c>
      <c r="O8" s="2"/>
      <c r="P8" s="2"/>
      <c r="Q8" s="2"/>
      <c r="R8" s="2"/>
      <c r="S8" s="2"/>
      <c r="T8" s="2"/>
      <c r="U8" s="2"/>
      <c r="V8" s="2"/>
      <c r="W8" s="2"/>
      <c r="X8" s="2"/>
      <c r="Y8" s="2"/>
      <c r="Z8" s="2"/>
    </row>
    <row r="9" spans="1:26" ht="24" customHeight="1">
      <c r="A9" s="10" t="s">
        <v>31</v>
      </c>
      <c r="B9" s="10" t="s">
        <v>18</v>
      </c>
      <c r="C9" s="10"/>
      <c r="D9" s="10" t="s">
        <v>32</v>
      </c>
      <c r="E9" s="11"/>
      <c r="F9" s="12"/>
      <c r="G9" s="13"/>
      <c r="H9" s="13"/>
      <c r="I9" s="13">
        <f>SUM(I10:I23)</f>
        <v>76367.260000000009</v>
      </c>
      <c r="J9" s="14">
        <v>3.0598704361081201E-2</v>
      </c>
      <c r="K9" s="2"/>
      <c r="L9" s="2"/>
      <c r="M9" s="2">
        <v>97849.62</v>
      </c>
      <c r="N9" s="2">
        <v>97849.62</v>
      </c>
      <c r="O9" s="2"/>
      <c r="P9" s="2"/>
      <c r="Q9" s="2"/>
      <c r="R9" s="2"/>
      <c r="S9" s="2"/>
      <c r="T9" s="2"/>
      <c r="U9" s="2"/>
      <c r="V9" s="2"/>
      <c r="W9" s="2"/>
      <c r="X9" s="2"/>
      <c r="Y9" s="2"/>
      <c r="Z9" s="2"/>
    </row>
    <row r="10" spans="1:26" ht="24" customHeight="1">
      <c r="A10" s="15" t="s">
        <v>33</v>
      </c>
      <c r="B10" s="15" t="s">
        <v>34</v>
      </c>
      <c r="C10" s="15" t="s">
        <v>22</v>
      </c>
      <c r="D10" s="15" t="s">
        <v>35</v>
      </c>
      <c r="E10" s="16" t="s">
        <v>36</v>
      </c>
      <c r="F10" s="17">
        <v>3</v>
      </c>
      <c r="G10" s="18">
        <f t="shared" ref="G10:H10" si="2">TRUNC(L10-L10*$P$3,2)</f>
        <v>204.92</v>
      </c>
      <c r="H10" s="18">
        <f t="shared" si="2"/>
        <v>250.96</v>
      </c>
      <c r="I10" s="18">
        <f t="shared" ref="I10:I23" si="3">ROUND(F10*H10,2)</f>
        <v>752.88</v>
      </c>
      <c r="J10" s="19">
        <v>3.0164779588092599E-4</v>
      </c>
      <c r="K10" s="2"/>
      <c r="L10" s="2">
        <v>262.55</v>
      </c>
      <c r="M10" s="2">
        <v>321.54000000000002</v>
      </c>
      <c r="N10" s="2">
        <v>964.62</v>
      </c>
      <c r="O10" s="2"/>
      <c r="P10" s="2"/>
      <c r="Q10" s="2"/>
      <c r="R10" s="2"/>
      <c r="S10" s="2"/>
      <c r="T10" s="2"/>
      <c r="U10" s="2"/>
      <c r="V10" s="2"/>
      <c r="W10" s="2"/>
      <c r="X10" s="2"/>
      <c r="Y10" s="2"/>
      <c r="Z10" s="2"/>
    </row>
    <row r="11" spans="1:26" ht="39" customHeight="1">
      <c r="A11" s="15" t="s">
        <v>37</v>
      </c>
      <c r="B11" s="15">
        <v>97625</v>
      </c>
      <c r="C11" s="15" t="s">
        <v>28</v>
      </c>
      <c r="D11" s="15" t="s">
        <v>38</v>
      </c>
      <c r="E11" s="16" t="s">
        <v>39</v>
      </c>
      <c r="F11" s="17">
        <v>28.428750000000001</v>
      </c>
      <c r="G11" s="18">
        <f t="shared" ref="G11:H11" si="4">TRUNC(L11-L11*$P$3,2)</f>
        <v>39.14</v>
      </c>
      <c r="H11" s="18">
        <f t="shared" si="4"/>
        <v>47.94</v>
      </c>
      <c r="I11" s="18">
        <f t="shared" si="3"/>
        <v>1362.87</v>
      </c>
      <c r="J11" s="19">
        <v>5.4611003430633104E-4</v>
      </c>
      <c r="K11" s="2"/>
      <c r="L11" s="2">
        <v>50.16</v>
      </c>
      <c r="M11" s="2">
        <v>61.43</v>
      </c>
      <c r="N11" s="2">
        <v>1746.37</v>
      </c>
      <c r="O11" s="2"/>
      <c r="P11" s="2"/>
      <c r="Q11" s="2"/>
      <c r="R11" s="2"/>
      <c r="S11" s="2"/>
      <c r="T11" s="2"/>
      <c r="U11" s="2"/>
      <c r="V11" s="2"/>
      <c r="W11" s="2"/>
      <c r="X11" s="2"/>
      <c r="Y11" s="2"/>
      <c r="Z11" s="2"/>
    </row>
    <row r="12" spans="1:26" ht="39" customHeight="1">
      <c r="A12" s="15" t="s">
        <v>40</v>
      </c>
      <c r="B12" s="15">
        <v>97627</v>
      </c>
      <c r="C12" s="15" t="s">
        <v>28</v>
      </c>
      <c r="D12" s="15" t="s">
        <v>41</v>
      </c>
      <c r="E12" s="16" t="s">
        <v>39</v>
      </c>
      <c r="F12" s="17">
        <v>2.3647499999999999</v>
      </c>
      <c r="G12" s="18">
        <f t="shared" ref="G12:H12" si="5">TRUNC(L12-L12*$P$3,2)</f>
        <v>119.29</v>
      </c>
      <c r="H12" s="18">
        <f t="shared" si="5"/>
        <v>146.09</v>
      </c>
      <c r="I12" s="18">
        <f t="shared" si="3"/>
        <v>345.47</v>
      </c>
      <c r="J12" s="19">
        <v>1.3841550443778299E-4</v>
      </c>
      <c r="K12" s="2"/>
      <c r="L12" s="2">
        <v>152.84</v>
      </c>
      <c r="M12" s="2">
        <v>187.18</v>
      </c>
      <c r="N12" s="2">
        <v>442.63</v>
      </c>
      <c r="O12" s="2"/>
      <c r="P12" s="2"/>
      <c r="Q12" s="2"/>
      <c r="R12" s="2"/>
      <c r="S12" s="2"/>
      <c r="T12" s="2"/>
      <c r="U12" s="2"/>
      <c r="V12" s="2"/>
      <c r="W12" s="2"/>
      <c r="X12" s="2"/>
      <c r="Y12" s="2"/>
      <c r="Z12" s="2"/>
    </row>
    <row r="13" spans="1:26" ht="39" customHeight="1">
      <c r="A13" s="15" t="s">
        <v>42</v>
      </c>
      <c r="B13" s="15">
        <v>104790</v>
      </c>
      <c r="C13" s="15" t="s">
        <v>28</v>
      </c>
      <c r="D13" s="15" t="s">
        <v>43</v>
      </c>
      <c r="E13" s="16" t="s">
        <v>39</v>
      </c>
      <c r="F13" s="17">
        <v>3.6</v>
      </c>
      <c r="G13" s="18">
        <f t="shared" ref="G13:H13" si="6">TRUNC(L13-L13*$P$3,2)</f>
        <v>77.8</v>
      </c>
      <c r="H13" s="18">
        <f t="shared" si="6"/>
        <v>95.27</v>
      </c>
      <c r="I13" s="18">
        <f t="shared" si="3"/>
        <v>342.97</v>
      </c>
      <c r="J13" s="19">
        <v>1.3742108177300201E-4</v>
      </c>
      <c r="K13" s="2"/>
      <c r="L13" s="2">
        <v>99.68</v>
      </c>
      <c r="M13" s="2">
        <v>122.07</v>
      </c>
      <c r="N13" s="2">
        <v>439.45</v>
      </c>
      <c r="O13" s="2"/>
      <c r="P13" s="2"/>
      <c r="Q13" s="2"/>
      <c r="R13" s="2"/>
      <c r="S13" s="2"/>
      <c r="T13" s="2"/>
      <c r="U13" s="2"/>
      <c r="V13" s="2"/>
      <c r="W13" s="2"/>
      <c r="X13" s="2"/>
      <c r="Y13" s="2"/>
      <c r="Z13" s="2"/>
    </row>
    <row r="14" spans="1:26" ht="39" customHeight="1">
      <c r="A14" s="15" t="s">
        <v>44</v>
      </c>
      <c r="B14" s="15">
        <v>9937</v>
      </c>
      <c r="C14" s="15" t="s">
        <v>45</v>
      </c>
      <c r="D14" s="15" t="s">
        <v>46</v>
      </c>
      <c r="E14" s="16" t="s">
        <v>47</v>
      </c>
      <c r="F14" s="17">
        <v>1313.26</v>
      </c>
      <c r="G14" s="18">
        <f t="shared" ref="G14:H14" si="7">TRUNC(L14-L14*$P$3,2)</f>
        <v>1.47</v>
      </c>
      <c r="H14" s="18">
        <f t="shared" si="7"/>
        <v>1.8</v>
      </c>
      <c r="I14" s="18">
        <f t="shared" si="3"/>
        <v>2363.87</v>
      </c>
      <c r="J14" s="19">
        <v>9.4865107816368495E-4</v>
      </c>
      <c r="K14" s="2"/>
      <c r="L14" s="2">
        <v>1.89</v>
      </c>
      <c r="M14" s="2">
        <v>2.31</v>
      </c>
      <c r="N14" s="2">
        <v>3033.63</v>
      </c>
      <c r="O14" s="2"/>
      <c r="P14" s="2"/>
      <c r="Q14" s="2"/>
      <c r="R14" s="2"/>
      <c r="S14" s="2"/>
      <c r="T14" s="2"/>
      <c r="U14" s="2"/>
      <c r="V14" s="2"/>
      <c r="W14" s="2"/>
      <c r="X14" s="2"/>
      <c r="Y14" s="2"/>
      <c r="Z14" s="2"/>
    </row>
    <row r="15" spans="1:26" ht="39" customHeight="1">
      <c r="A15" s="15" t="s">
        <v>48</v>
      </c>
      <c r="B15" s="15">
        <v>103689</v>
      </c>
      <c r="C15" s="15" t="s">
        <v>28</v>
      </c>
      <c r="D15" s="15" t="s">
        <v>49</v>
      </c>
      <c r="E15" s="16" t="s">
        <v>47</v>
      </c>
      <c r="F15" s="17">
        <v>4.5</v>
      </c>
      <c r="G15" s="18">
        <f t="shared" ref="G15:H15" si="8">TRUNC(L15-L15*$P$3,2)</f>
        <v>361.41</v>
      </c>
      <c r="H15" s="18">
        <f t="shared" si="8"/>
        <v>442.62</v>
      </c>
      <c r="I15" s="18">
        <f t="shared" si="3"/>
        <v>1991.79</v>
      </c>
      <c r="J15" s="19">
        <v>7.9802418848700003E-4</v>
      </c>
      <c r="K15" s="2"/>
      <c r="L15" s="2">
        <v>463.06</v>
      </c>
      <c r="M15" s="2">
        <v>567.1</v>
      </c>
      <c r="N15" s="2">
        <v>2551.9499999999998</v>
      </c>
      <c r="O15" s="2"/>
      <c r="P15" s="2"/>
      <c r="Q15" s="2"/>
      <c r="R15" s="2"/>
      <c r="S15" s="2"/>
      <c r="T15" s="2"/>
      <c r="U15" s="2"/>
      <c r="V15" s="2"/>
      <c r="W15" s="2"/>
      <c r="X15" s="2"/>
      <c r="Y15" s="2"/>
      <c r="Z15" s="2"/>
    </row>
    <row r="16" spans="1:26" ht="24" customHeight="1">
      <c r="A16" s="15" t="s">
        <v>50</v>
      </c>
      <c r="B16" s="15">
        <v>98459</v>
      </c>
      <c r="C16" s="15" t="s">
        <v>28</v>
      </c>
      <c r="D16" s="15" t="s">
        <v>51</v>
      </c>
      <c r="E16" s="16" t="s">
        <v>47</v>
      </c>
      <c r="F16" s="17">
        <v>32.18</v>
      </c>
      <c r="G16" s="18">
        <f t="shared" ref="G16:H16" si="9">TRUNC(L16-L16*$P$3,2)</f>
        <v>70.77</v>
      </c>
      <c r="H16" s="18">
        <f t="shared" si="9"/>
        <v>86.67</v>
      </c>
      <c r="I16" s="18">
        <f t="shared" si="3"/>
        <v>2789.04</v>
      </c>
      <c r="J16" s="19">
        <v>1.1174996686821299E-3</v>
      </c>
      <c r="K16" s="2"/>
      <c r="L16" s="2">
        <v>90.68</v>
      </c>
      <c r="M16" s="2">
        <v>111.05</v>
      </c>
      <c r="N16" s="2">
        <v>3573.58</v>
      </c>
      <c r="O16" s="2"/>
      <c r="P16" s="2"/>
      <c r="Q16" s="2"/>
      <c r="R16" s="2"/>
      <c r="S16" s="2"/>
      <c r="T16" s="2"/>
      <c r="U16" s="2"/>
      <c r="V16" s="2"/>
      <c r="W16" s="2"/>
      <c r="X16" s="2"/>
      <c r="Y16" s="2"/>
      <c r="Z16" s="2"/>
    </row>
    <row r="17" spans="1:26" ht="39" customHeight="1">
      <c r="A17" s="15" t="s">
        <v>52</v>
      </c>
      <c r="B17" s="15">
        <v>9416</v>
      </c>
      <c r="C17" s="15" t="s">
        <v>45</v>
      </c>
      <c r="D17" s="15" t="s">
        <v>53</v>
      </c>
      <c r="E17" s="16" t="s">
        <v>24</v>
      </c>
      <c r="F17" s="17">
        <v>1</v>
      </c>
      <c r="G17" s="18">
        <f t="shared" ref="G17:H17" si="10">TRUNC(L17-L17*$P$3,2)</f>
        <v>1283.43</v>
      </c>
      <c r="H17" s="18">
        <f t="shared" si="10"/>
        <v>1571.82</v>
      </c>
      <c r="I17" s="18">
        <f t="shared" si="3"/>
        <v>1571.82</v>
      </c>
      <c r="J17" s="19">
        <v>6.2976036852928699E-4</v>
      </c>
      <c r="K17" s="2"/>
      <c r="L17" s="2">
        <v>1644.38</v>
      </c>
      <c r="M17" s="2">
        <v>2013.87</v>
      </c>
      <c r="N17" s="2">
        <v>2013.87</v>
      </c>
      <c r="O17" s="2"/>
      <c r="P17" s="2"/>
      <c r="Q17" s="2"/>
      <c r="R17" s="2"/>
      <c r="S17" s="2"/>
      <c r="T17" s="2"/>
      <c r="U17" s="2"/>
      <c r="V17" s="2"/>
      <c r="W17" s="2"/>
      <c r="X17" s="2"/>
      <c r="Y17" s="2"/>
      <c r="Z17" s="2"/>
    </row>
    <row r="18" spans="1:26" ht="51.75" customHeight="1">
      <c r="A18" s="15" t="s">
        <v>54</v>
      </c>
      <c r="B18" s="15">
        <v>6096</v>
      </c>
      <c r="C18" s="15" t="s">
        <v>45</v>
      </c>
      <c r="D18" s="15" t="s">
        <v>55</v>
      </c>
      <c r="E18" s="16" t="s">
        <v>56</v>
      </c>
      <c r="F18" s="17">
        <v>1</v>
      </c>
      <c r="G18" s="18">
        <f t="shared" ref="G18:H18" si="11">TRUNC(L18-L18*$P$3,2)</f>
        <v>423.95</v>
      </c>
      <c r="H18" s="18">
        <f t="shared" si="11"/>
        <v>519.21</v>
      </c>
      <c r="I18" s="18">
        <f t="shared" si="3"/>
        <v>519.21</v>
      </c>
      <c r="J18" s="19">
        <v>2.08025090972475E-4</v>
      </c>
      <c r="K18" s="2"/>
      <c r="L18" s="2">
        <v>543.17999999999995</v>
      </c>
      <c r="M18" s="2">
        <v>665.23</v>
      </c>
      <c r="N18" s="2">
        <v>665.23</v>
      </c>
      <c r="O18" s="2"/>
      <c r="P18" s="2"/>
      <c r="Q18" s="2"/>
      <c r="R18" s="2"/>
      <c r="S18" s="2"/>
      <c r="T18" s="2"/>
      <c r="U18" s="2"/>
      <c r="V18" s="2"/>
      <c r="W18" s="2"/>
      <c r="X18" s="2"/>
      <c r="Y18" s="2"/>
      <c r="Z18" s="2"/>
    </row>
    <row r="19" spans="1:26" ht="25.5" customHeight="1">
      <c r="A19" s="15" t="s">
        <v>57</v>
      </c>
      <c r="B19" s="15">
        <v>56</v>
      </c>
      <c r="C19" s="15" t="s">
        <v>45</v>
      </c>
      <c r="D19" s="15" t="s">
        <v>58</v>
      </c>
      <c r="E19" s="16" t="s">
        <v>24</v>
      </c>
      <c r="F19" s="17">
        <v>1</v>
      </c>
      <c r="G19" s="18">
        <f t="shared" ref="G19:H19" si="12">TRUNC(L19-L19*$P$3,2)</f>
        <v>11797.6</v>
      </c>
      <c r="H19" s="18">
        <f t="shared" si="12"/>
        <v>14448.51</v>
      </c>
      <c r="I19" s="18">
        <f t="shared" si="3"/>
        <v>14448.51</v>
      </c>
      <c r="J19" s="19">
        <v>5.7888751872594802E-3</v>
      </c>
      <c r="K19" s="2"/>
      <c r="L19" s="2">
        <v>15115.44</v>
      </c>
      <c r="M19" s="2">
        <v>18511.87</v>
      </c>
      <c r="N19" s="2">
        <v>18511.87</v>
      </c>
      <c r="O19" s="2"/>
      <c r="P19" s="2"/>
      <c r="Q19" s="2"/>
      <c r="R19" s="2"/>
      <c r="S19" s="2"/>
      <c r="T19" s="2"/>
      <c r="U19" s="2"/>
      <c r="V19" s="2"/>
      <c r="W19" s="2"/>
      <c r="X19" s="2"/>
      <c r="Y19" s="2"/>
      <c r="Z19" s="2"/>
    </row>
    <row r="20" spans="1:26" ht="39" customHeight="1">
      <c r="A20" s="15" t="s">
        <v>59</v>
      </c>
      <c r="B20" s="15">
        <v>62</v>
      </c>
      <c r="C20" s="15" t="s">
        <v>45</v>
      </c>
      <c r="D20" s="15" t="s">
        <v>60</v>
      </c>
      <c r="E20" s="16" t="s">
        <v>24</v>
      </c>
      <c r="F20" s="17">
        <v>1</v>
      </c>
      <c r="G20" s="18">
        <f t="shared" ref="G20:H20" si="13">TRUNC(L20-L20*$P$3,2)</f>
        <v>9419.75</v>
      </c>
      <c r="H20" s="18">
        <f t="shared" si="13"/>
        <v>11536.36</v>
      </c>
      <c r="I20" s="18">
        <f t="shared" si="3"/>
        <v>11536.36</v>
      </c>
      <c r="J20" s="19">
        <v>4.6221078170565E-3</v>
      </c>
      <c r="K20" s="2"/>
      <c r="L20" s="2">
        <v>12068.87</v>
      </c>
      <c r="M20" s="2">
        <v>14780.74</v>
      </c>
      <c r="N20" s="2">
        <v>14780.74</v>
      </c>
      <c r="O20" s="2"/>
      <c r="P20" s="2"/>
      <c r="Q20" s="2"/>
      <c r="R20" s="2"/>
      <c r="S20" s="2"/>
      <c r="T20" s="2"/>
      <c r="U20" s="2"/>
      <c r="V20" s="2"/>
      <c r="W20" s="2"/>
      <c r="X20" s="2"/>
      <c r="Y20" s="2"/>
      <c r="Z20" s="2"/>
    </row>
    <row r="21" spans="1:26" ht="39" customHeight="1">
      <c r="A21" s="15" t="s">
        <v>61</v>
      </c>
      <c r="B21" s="15">
        <v>61</v>
      </c>
      <c r="C21" s="15" t="s">
        <v>45</v>
      </c>
      <c r="D21" s="15" t="s">
        <v>62</v>
      </c>
      <c r="E21" s="16" t="s">
        <v>24</v>
      </c>
      <c r="F21" s="17">
        <v>1</v>
      </c>
      <c r="G21" s="18">
        <f t="shared" ref="G21:H21" si="14">TRUNC(L21-L21*$P$3,2)</f>
        <v>13555.57</v>
      </c>
      <c r="H21" s="18">
        <f t="shared" si="14"/>
        <v>16601.5</v>
      </c>
      <c r="I21" s="18">
        <f t="shared" si="3"/>
        <v>16601.5</v>
      </c>
      <c r="J21" s="19">
        <v>6.6514836879971997E-3</v>
      </c>
      <c r="K21" s="2"/>
      <c r="L21" s="2">
        <v>17367.810000000001</v>
      </c>
      <c r="M21" s="2">
        <v>21270.35</v>
      </c>
      <c r="N21" s="2">
        <v>21270.35</v>
      </c>
      <c r="O21" s="2"/>
      <c r="P21" s="2"/>
      <c r="Q21" s="2"/>
      <c r="R21" s="2"/>
      <c r="S21" s="2"/>
      <c r="T21" s="2"/>
      <c r="U21" s="2"/>
      <c r="V21" s="2"/>
      <c r="W21" s="2"/>
      <c r="X21" s="2"/>
      <c r="Y21" s="2"/>
      <c r="Z21" s="2"/>
    </row>
    <row r="22" spans="1:26" ht="25.5" customHeight="1">
      <c r="A22" s="15" t="s">
        <v>63</v>
      </c>
      <c r="B22" s="15">
        <v>10184</v>
      </c>
      <c r="C22" s="15" t="s">
        <v>45</v>
      </c>
      <c r="D22" s="15" t="s">
        <v>64</v>
      </c>
      <c r="E22" s="16" t="s">
        <v>24</v>
      </c>
      <c r="F22" s="17">
        <v>1</v>
      </c>
      <c r="G22" s="18">
        <f t="shared" ref="G22:H22" si="15">TRUNC(L22-L22*$P$3,2)</f>
        <v>14046.28</v>
      </c>
      <c r="H22" s="18">
        <f t="shared" si="15"/>
        <v>17202.47</v>
      </c>
      <c r="I22" s="18">
        <f t="shared" si="3"/>
        <v>17202.47</v>
      </c>
      <c r="J22" s="19">
        <v>6.8922653117167998E-3</v>
      </c>
      <c r="K22" s="2"/>
      <c r="L22" s="2">
        <v>17996.52</v>
      </c>
      <c r="M22" s="2">
        <v>22040.33</v>
      </c>
      <c r="N22" s="2">
        <v>22040.33</v>
      </c>
      <c r="O22" s="2"/>
      <c r="P22" s="2"/>
      <c r="Q22" s="2"/>
      <c r="R22" s="2"/>
      <c r="S22" s="2"/>
      <c r="T22" s="2"/>
      <c r="U22" s="2"/>
      <c r="V22" s="2"/>
      <c r="W22" s="2"/>
      <c r="X22" s="2"/>
      <c r="Y22" s="2"/>
      <c r="Z22" s="2"/>
    </row>
    <row r="23" spans="1:26" ht="39" customHeight="1">
      <c r="A23" s="15" t="s">
        <v>65</v>
      </c>
      <c r="B23" s="15">
        <v>11703</v>
      </c>
      <c r="C23" s="15" t="s">
        <v>45</v>
      </c>
      <c r="D23" s="15" t="s">
        <v>66</v>
      </c>
      <c r="E23" s="16" t="s">
        <v>47</v>
      </c>
      <c r="F23" s="17">
        <v>25</v>
      </c>
      <c r="G23" s="18">
        <f t="shared" ref="G23:H23" si="16">TRUNC(L23-L23*$P$3,2)</f>
        <v>148.24</v>
      </c>
      <c r="H23" s="18">
        <f t="shared" si="16"/>
        <v>181.54</v>
      </c>
      <c r="I23" s="18">
        <f t="shared" si="3"/>
        <v>4538.5</v>
      </c>
      <c r="J23" s="19">
        <v>1.8184175458186499E-3</v>
      </c>
      <c r="K23" s="2"/>
      <c r="L23" s="2">
        <v>189.93</v>
      </c>
      <c r="M23" s="2">
        <v>232.6</v>
      </c>
      <c r="N23" s="2">
        <v>5815</v>
      </c>
      <c r="O23" s="2"/>
      <c r="P23" s="2"/>
      <c r="Q23" s="2"/>
      <c r="R23" s="2"/>
      <c r="S23" s="2"/>
      <c r="T23" s="2"/>
      <c r="U23" s="2"/>
      <c r="V23" s="2"/>
      <c r="W23" s="2"/>
      <c r="X23" s="2"/>
      <c r="Y23" s="2"/>
      <c r="Z23" s="2"/>
    </row>
    <row r="24" spans="1:26" ht="24" customHeight="1">
      <c r="A24" s="10" t="s">
        <v>67</v>
      </c>
      <c r="B24" s="10" t="s">
        <v>18</v>
      </c>
      <c r="C24" s="10"/>
      <c r="D24" s="10" t="s">
        <v>68</v>
      </c>
      <c r="E24" s="11"/>
      <c r="F24" s="12"/>
      <c r="G24" s="13"/>
      <c r="H24" s="13"/>
      <c r="I24" s="13">
        <f>SUM(I25:I32)</f>
        <v>58839.91</v>
      </c>
      <c r="J24" s="14">
        <v>2.3579421880188099E-2</v>
      </c>
      <c r="K24" s="2"/>
      <c r="L24" s="2"/>
      <c r="M24" s="2">
        <v>75403.11</v>
      </c>
      <c r="N24" s="2">
        <v>75403.11</v>
      </c>
      <c r="O24" s="2"/>
      <c r="P24" s="2"/>
      <c r="Q24" s="2"/>
      <c r="R24" s="2"/>
      <c r="S24" s="2"/>
      <c r="T24" s="2"/>
      <c r="U24" s="2"/>
      <c r="V24" s="2"/>
      <c r="W24" s="2"/>
      <c r="X24" s="2"/>
      <c r="Y24" s="2"/>
      <c r="Z24" s="2"/>
    </row>
    <row r="25" spans="1:26" ht="25.5" customHeight="1">
      <c r="A25" s="15" t="s">
        <v>69</v>
      </c>
      <c r="B25" s="15">
        <v>2548</v>
      </c>
      <c r="C25" s="15" t="s">
        <v>45</v>
      </c>
      <c r="D25" s="15" t="s">
        <v>70</v>
      </c>
      <c r="E25" s="16" t="s">
        <v>47</v>
      </c>
      <c r="F25" s="17">
        <v>1313.26</v>
      </c>
      <c r="G25" s="18">
        <f t="shared" ref="G25:H25" si="17">TRUNC(L25-L25*$P$3,2)</f>
        <v>1.03</v>
      </c>
      <c r="H25" s="18">
        <f t="shared" si="17"/>
        <v>1.26</v>
      </c>
      <c r="I25" s="18">
        <f t="shared" ref="I25:I32" si="18">ROUND(F25*H25,2)</f>
        <v>1654.71</v>
      </c>
      <c r="J25" s="19">
        <v>6.6528752543048295E-4</v>
      </c>
      <c r="K25" s="2"/>
      <c r="L25" s="2">
        <v>1.33</v>
      </c>
      <c r="M25" s="2">
        <v>1.62</v>
      </c>
      <c r="N25" s="2">
        <v>2127.48</v>
      </c>
      <c r="O25" s="2"/>
      <c r="P25" s="2"/>
      <c r="Q25" s="2"/>
      <c r="R25" s="2"/>
      <c r="S25" s="2"/>
      <c r="T25" s="2"/>
      <c r="U25" s="2"/>
      <c r="V25" s="2"/>
      <c r="W25" s="2"/>
      <c r="X25" s="2"/>
      <c r="Y25" s="2"/>
      <c r="Z25" s="2"/>
    </row>
    <row r="26" spans="1:26" ht="39" customHeight="1">
      <c r="A26" s="15" t="s">
        <v>71</v>
      </c>
      <c r="B26" s="15">
        <v>101124</v>
      </c>
      <c r="C26" s="15" t="s">
        <v>28</v>
      </c>
      <c r="D26" s="15" t="s">
        <v>72</v>
      </c>
      <c r="E26" s="16" t="s">
        <v>39</v>
      </c>
      <c r="F26" s="17">
        <v>26.11</v>
      </c>
      <c r="G26" s="18">
        <f t="shared" ref="G26:H26" si="19">TRUNC(L26-L26*$P$3,2)</f>
        <v>11.17</v>
      </c>
      <c r="H26" s="18">
        <f t="shared" si="19"/>
        <v>13.68</v>
      </c>
      <c r="I26" s="18">
        <f t="shared" si="18"/>
        <v>357.18</v>
      </c>
      <c r="J26" s="19">
        <v>1.4312806719195099E-4</v>
      </c>
      <c r="K26" s="2"/>
      <c r="L26" s="2">
        <v>14.32</v>
      </c>
      <c r="M26" s="2">
        <v>17.53</v>
      </c>
      <c r="N26" s="2">
        <v>457.7</v>
      </c>
      <c r="O26" s="2"/>
      <c r="P26" s="2"/>
      <c r="Q26" s="2"/>
      <c r="R26" s="2"/>
      <c r="S26" s="2"/>
      <c r="T26" s="2"/>
      <c r="U26" s="2"/>
      <c r="V26" s="2"/>
      <c r="W26" s="2"/>
      <c r="X26" s="2"/>
      <c r="Y26" s="2"/>
      <c r="Z26" s="2"/>
    </row>
    <row r="27" spans="1:26" ht="39" customHeight="1">
      <c r="A27" s="15" t="s">
        <v>73</v>
      </c>
      <c r="B27" s="15">
        <v>102354</v>
      </c>
      <c r="C27" s="15" t="s">
        <v>28</v>
      </c>
      <c r="D27" s="15" t="s">
        <v>74</v>
      </c>
      <c r="E27" s="16" t="s">
        <v>39</v>
      </c>
      <c r="F27" s="17">
        <v>61.128</v>
      </c>
      <c r="G27" s="18">
        <f t="shared" ref="G27:H27" si="20">TRUNC(L27-L27*$P$3,2)</f>
        <v>111.86</v>
      </c>
      <c r="H27" s="18">
        <f t="shared" si="20"/>
        <v>136.99</v>
      </c>
      <c r="I27" s="18">
        <f t="shared" si="18"/>
        <v>8373.92</v>
      </c>
      <c r="J27" s="19">
        <v>3.35513829135796E-3</v>
      </c>
      <c r="K27" s="2"/>
      <c r="L27" s="2">
        <v>143.32</v>
      </c>
      <c r="M27" s="2">
        <v>175.52</v>
      </c>
      <c r="N27" s="2">
        <v>10729.18</v>
      </c>
      <c r="O27" s="2"/>
      <c r="P27" s="2"/>
      <c r="Q27" s="2"/>
      <c r="R27" s="2"/>
      <c r="S27" s="2"/>
      <c r="T27" s="2"/>
      <c r="U27" s="2"/>
      <c r="V27" s="2"/>
      <c r="W27" s="2"/>
      <c r="X27" s="2"/>
      <c r="Y27" s="2"/>
      <c r="Z27" s="2"/>
    </row>
    <row r="28" spans="1:26" ht="25.5" customHeight="1">
      <c r="A28" s="15" t="s">
        <v>75</v>
      </c>
      <c r="B28" s="15">
        <v>4522</v>
      </c>
      <c r="C28" s="15" t="s">
        <v>45</v>
      </c>
      <c r="D28" s="15" t="s">
        <v>76</v>
      </c>
      <c r="E28" s="16" t="s">
        <v>39</v>
      </c>
      <c r="F28" s="17">
        <v>91.691999999999993</v>
      </c>
      <c r="G28" s="18">
        <f t="shared" ref="G28:H28" si="21">TRUNC(L28-L28*$P$3,2)</f>
        <v>264.45999999999998</v>
      </c>
      <c r="H28" s="18">
        <f t="shared" si="21"/>
        <v>323.88</v>
      </c>
      <c r="I28" s="18">
        <f t="shared" si="18"/>
        <v>29697.200000000001</v>
      </c>
      <c r="J28" s="19">
        <v>1.1898492336409799E-2</v>
      </c>
      <c r="K28" s="2"/>
      <c r="L28" s="2">
        <v>338.84</v>
      </c>
      <c r="M28" s="2">
        <v>414.97</v>
      </c>
      <c r="N28" s="2">
        <v>38049.42</v>
      </c>
      <c r="O28" s="2"/>
      <c r="P28" s="2"/>
      <c r="Q28" s="2"/>
      <c r="R28" s="2"/>
      <c r="S28" s="2"/>
      <c r="T28" s="2"/>
      <c r="U28" s="2"/>
      <c r="V28" s="2"/>
      <c r="W28" s="2"/>
      <c r="X28" s="2"/>
      <c r="Y28" s="2"/>
      <c r="Z28" s="2"/>
    </row>
    <row r="29" spans="1:26" ht="39" customHeight="1">
      <c r="A29" s="15" t="s">
        <v>77</v>
      </c>
      <c r="B29" s="15">
        <v>102361</v>
      </c>
      <c r="C29" s="15" t="s">
        <v>28</v>
      </c>
      <c r="D29" s="15" t="s">
        <v>78</v>
      </c>
      <c r="E29" s="16" t="s">
        <v>39</v>
      </c>
      <c r="F29" s="17">
        <v>152.82</v>
      </c>
      <c r="G29" s="18">
        <f t="shared" ref="G29:H29" si="22">TRUNC(L29-L29*$P$3,2)</f>
        <v>24.98</v>
      </c>
      <c r="H29" s="18">
        <f t="shared" si="22"/>
        <v>30.59</v>
      </c>
      <c r="I29" s="18">
        <f t="shared" si="18"/>
        <v>4674.76</v>
      </c>
      <c r="J29" s="19">
        <v>1.8733109277607001E-3</v>
      </c>
      <c r="K29" s="2"/>
      <c r="L29" s="2">
        <v>32.01</v>
      </c>
      <c r="M29" s="2">
        <v>39.200000000000003</v>
      </c>
      <c r="N29" s="2">
        <v>5990.54</v>
      </c>
      <c r="O29" s="2"/>
      <c r="P29" s="2"/>
      <c r="Q29" s="2"/>
      <c r="R29" s="2"/>
      <c r="S29" s="2"/>
      <c r="T29" s="2"/>
      <c r="U29" s="2"/>
      <c r="V29" s="2"/>
      <c r="W29" s="2"/>
      <c r="X29" s="2"/>
      <c r="Y29" s="2"/>
      <c r="Z29" s="2"/>
    </row>
    <row r="30" spans="1:26" ht="39" customHeight="1">
      <c r="A30" s="15" t="s">
        <v>79</v>
      </c>
      <c r="B30" s="15">
        <v>95875</v>
      </c>
      <c r="C30" s="15" t="s">
        <v>28</v>
      </c>
      <c r="D30" s="15" t="s">
        <v>80</v>
      </c>
      <c r="E30" s="16" t="s">
        <v>81</v>
      </c>
      <c r="F30" s="17">
        <v>1902.77</v>
      </c>
      <c r="G30" s="18">
        <f t="shared" ref="G30:H30" si="23">TRUNC(L30-L30*$P$3,2)</f>
        <v>1.88</v>
      </c>
      <c r="H30" s="18">
        <f t="shared" si="23"/>
        <v>2.2999999999999998</v>
      </c>
      <c r="I30" s="18">
        <f t="shared" si="18"/>
        <v>4376.37</v>
      </c>
      <c r="J30" s="19">
        <v>1.75530297775802E-3</v>
      </c>
      <c r="K30" s="2"/>
      <c r="L30" s="2">
        <v>2.41</v>
      </c>
      <c r="M30" s="2">
        <v>2.95</v>
      </c>
      <c r="N30" s="2">
        <v>5613.17</v>
      </c>
      <c r="O30" s="2"/>
      <c r="P30" s="2"/>
      <c r="Q30" s="2"/>
      <c r="R30" s="2"/>
      <c r="S30" s="2"/>
      <c r="T30" s="2"/>
      <c r="U30" s="2"/>
      <c r="V30" s="2"/>
      <c r="W30" s="2"/>
      <c r="X30" s="2"/>
      <c r="Y30" s="2"/>
      <c r="Z30" s="2"/>
    </row>
    <row r="31" spans="1:26" ht="25.5" customHeight="1">
      <c r="A31" s="15" t="s">
        <v>82</v>
      </c>
      <c r="B31" s="15">
        <v>368</v>
      </c>
      <c r="C31" s="15" t="s">
        <v>28</v>
      </c>
      <c r="D31" s="15" t="s">
        <v>83</v>
      </c>
      <c r="E31" s="16" t="s">
        <v>84</v>
      </c>
      <c r="F31" s="17">
        <v>113.47</v>
      </c>
      <c r="G31" s="18">
        <f t="shared" ref="G31:H31" si="24">TRUNC(L31-L31*$P$3,2)</f>
        <v>37.07</v>
      </c>
      <c r="H31" s="18">
        <f t="shared" si="24"/>
        <v>45.4</v>
      </c>
      <c r="I31" s="18">
        <f t="shared" si="18"/>
        <v>5151.54</v>
      </c>
      <c r="J31" s="19">
        <v>2.06406496094202E-3</v>
      </c>
      <c r="K31" s="2"/>
      <c r="L31" s="2">
        <v>47.5</v>
      </c>
      <c r="M31" s="2">
        <v>58.17</v>
      </c>
      <c r="N31" s="2">
        <v>6600.54</v>
      </c>
      <c r="O31" s="2"/>
      <c r="P31" s="2"/>
      <c r="Q31" s="2"/>
      <c r="R31" s="2"/>
      <c r="S31" s="2"/>
      <c r="T31" s="2"/>
      <c r="U31" s="2"/>
      <c r="V31" s="2"/>
      <c r="W31" s="2"/>
      <c r="X31" s="2"/>
      <c r="Y31" s="2"/>
      <c r="Z31" s="2"/>
    </row>
    <row r="32" spans="1:26" ht="25.5" customHeight="1">
      <c r="A32" s="15" t="s">
        <v>85</v>
      </c>
      <c r="B32" s="15">
        <v>71</v>
      </c>
      <c r="C32" s="15" t="s">
        <v>45</v>
      </c>
      <c r="D32" s="15" t="s">
        <v>86</v>
      </c>
      <c r="E32" s="16" t="s">
        <v>39</v>
      </c>
      <c r="F32" s="17">
        <v>90.775999999999996</v>
      </c>
      <c r="G32" s="18">
        <f t="shared" ref="G32:H32" si="25">TRUNC(L32-L32*$P$3,2)</f>
        <v>40.96</v>
      </c>
      <c r="H32" s="18">
        <f t="shared" si="25"/>
        <v>50.17</v>
      </c>
      <c r="I32" s="18">
        <f t="shared" si="18"/>
        <v>4554.2299999999996</v>
      </c>
      <c r="J32" s="19">
        <v>1.8246967933371399E-3</v>
      </c>
      <c r="K32" s="2"/>
      <c r="L32" s="2">
        <v>52.49</v>
      </c>
      <c r="M32" s="2">
        <v>64.28</v>
      </c>
      <c r="N32" s="2">
        <v>5835.08</v>
      </c>
      <c r="O32" s="2"/>
      <c r="P32" s="2"/>
      <c r="Q32" s="2"/>
      <c r="R32" s="2"/>
      <c r="S32" s="2"/>
      <c r="T32" s="2"/>
      <c r="U32" s="2"/>
      <c r="V32" s="2"/>
      <c r="W32" s="2"/>
      <c r="X32" s="2"/>
      <c r="Y32" s="2"/>
      <c r="Z32" s="2"/>
    </row>
    <row r="33" spans="1:26" ht="24" customHeight="1">
      <c r="A33" s="10" t="s">
        <v>87</v>
      </c>
      <c r="B33" s="10" t="s">
        <v>88</v>
      </c>
      <c r="C33" s="10"/>
      <c r="D33" s="10" t="s">
        <v>89</v>
      </c>
      <c r="E33" s="11"/>
      <c r="F33" s="12"/>
      <c r="G33" s="13"/>
      <c r="H33" s="13"/>
      <c r="I33" s="13">
        <f>SUM(I34,I38,I44,I54,I76,I89,I100,I108,I119)</f>
        <v>830673.87000000011</v>
      </c>
      <c r="J33" s="14">
        <v>0.33287052548107998</v>
      </c>
      <c r="K33" s="2"/>
      <c r="L33" s="2">
        <f>M33-M33*P3</f>
        <v>830815.04957499995</v>
      </c>
      <c r="M33" s="2">
        <v>1064465.1499999999</v>
      </c>
      <c r="N33" s="2">
        <v>1064465.1499999999</v>
      </c>
      <c r="O33" s="2"/>
      <c r="P33" s="2"/>
      <c r="Q33" s="2"/>
      <c r="R33" s="2"/>
      <c r="S33" s="2"/>
      <c r="T33" s="2"/>
      <c r="U33" s="2"/>
      <c r="V33" s="2"/>
      <c r="W33" s="2"/>
      <c r="X33" s="2"/>
      <c r="Y33" s="2"/>
      <c r="Z33" s="2"/>
    </row>
    <row r="34" spans="1:26" ht="24" customHeight="1">
      <c r="A34" s="20" t="s">
        <v>90</v>
      </c>
      <c r="B34" s="20" t="s">
        <v>88</v>
      </c>
      <c r="C34" s="20"/>
      <c r="D34" s="20" t="s">
        <v>91</v>
      </c>
      <c r="E34" s="21"/>
      <c r="F34" s="22"/>
      <c r="G34" s="23"/>
      <c r="H34" s="23"/>
      <c r="I34" s="23">
        <f>SUM(I35,I36,I37)</f>
        <v>17057.419999999998</v>
      </c>
      <c r="J34" s="24">
        <v>1.9265597597674999E-2</v>
      </c>
      <c r="K34" s="2"/>
      <c r="L34" s="2"/>
      <c r="M34" s="2">
        <v>61608.21</v>
      </c>
      <c r="N34" s="2">
        <v>61608.21</v>
      </c>
      <c r="O34" s="2"/>
      <c r="P34" s="2"/>
      <c r="Q34" s="2"/>
      <c r="R34" s="2"/>
      <c r="S34" s="2"/>
      <c r="T34" s="2"/>
      <c r="U34" s="2"/>
      <c r="V34" s="2"/>
      <c r="W34" s="2"/>
      <c r="X34" s="2"/>
      <c r="Y34" s="2"/>
      <c r="Z34" s="2"/>
    </row>
    <row r="35" spans="1:26" ht="39" customHeight="1">
      <c r="A35" s="15" t="s">
        <v>92</v>
      </c>
      <c r="B35" s="15">
        <v>105009</v>
      </c>
      <c r="C35" s="15" t="s">
        <v>28</v>
      </c>
      <c r="D35" s="15" t="s">
        <v>93</v>
      </c>
      <c r="E35" s="16" t="s">
        <v>94</v>
      </c>
      <c r="F35" s="17">
        <v>101.12</v>
      </c>
      <c r="G35" s="18">
        <f t="shared" ref="G35:H35" si="26">TRUNC(L35-L35*$P$3,2)</f>
        <v>54.54</v>
      </c>
      <c r="H35" s="18">
        <f t="shared" si="26"/>
        <v>66.8</v>
      </c>
      <c r="I35" s="18">
        <f t="shared" ref="I35:I37" si="27">ROUND(F35*H35,2)</f>
        <v>6754.82</v>
      </c>
      <c r="J35" s="19">
        <v>2.7064745108519301E-3</v>
      </c>
      <c r="K35" s="2"/>
      <c r="L35" s="2">
        <v>69.89</v>
      </c>
      <c r="M35" s="2">
        <v>85.59</v>
      </c>
      <c r="N35" s="2">
        <v>8654.86</v>
      </c>
      <c r="O35" s="2"/>
      <c r="P35" s="2"/>
      <c r="Q35" s="2"/>
      <c r="R35" s="2"/>
      <c r="S35" s="2"/>
      <c r="T35" s="2"/>
      <c r="U35" s="2"/>
      <c r="V35" s="2"/>
      <c r="W35" s="2"/>
      <c r="X35" s="2"/>
      <c r="Y35" s="2"/>
      <c r="Z35" s="2"/>
    </row>
    <row r="36" spans="1:26" ht="39" customHeight="1">
      <c r="A36" s="15" t="s">
        <v>95</v>
      </c>
      <c r="B36" s="15">
        <v>96523</v>
      </c>
      <c r="C36" s="15" t="s">
        <v>28</v>
      </c>
      <c r="D36" s="15" t="s">
        <v>96</v>
      </c>
      <c r="E36" s="16" t="s">
        <v>39</v>
      </c>
      <c r="F36" s="17">
        <v>99.2</v>
      </c>
      <c r="G36" s="18">
        <f t="shared" ref="G36:H36" si="28">TRUNC(L36-L36*$P$3,2)</f>
        <v>68.2</v>
      </c>
      <c r="H36" s="18">
        <f t="shared" si="28"/>
        <v>83.52</v>
      </c>
      <c r="I36" s="18">
        <f t="shared" si="27"/>
        <v>8285.18</v>
      </c>
      <c r="J36" s="19">
        <v>3.3195548463814E-3</v>
      </c>
      <c r="K36" s="2"/>
      <c r="L36" s="2">
        <v>87.38</v>
      </c>
      <c r="M36" s="2">
        <v>107.01</v>
      </c>
      <c r="N36" s="2">
        <v>10615.39</v>
      </c>
      <c r="O36" s="2"/>
      <c r="P36" s="2"/>
      <c r="Q36" s="2"/>
      <c r="R36" s="2"/>
      <c r="S36" s="2"/>
      <c r="T36" s="2"/>
      <c r="U36" s="2"/>
      <c r="V36" s="2"/>
      <c r="W36" s="2"/>
      <c r="X36" s="2"/>
      <c r="Y36" s="2"/>
      <c r="Z36" s="2"/>
    </row>
    <row r="37" spans="1:26" ht="39" customHeight="1">
      <c r="A37" s="15" t="s">
        <v>97</v>
      </c>
      <c r="B37" s="15">
        <v>96619</v>
      </c>
      <c r="C37" s="15" t="s">
        <v>28</v>
      </c>
      <c r="D37" s="15" t="s">
        <v>98</v>
      </c>
      <c r="E37" s="16" t="s">
        <v>47</v>
      </c>
      <c r="F37" s="17">
        <v>59.11</v>
      </c>
      <c r="G37" s="18">
        <f t="shared" ref="G37:H37" si="29">TRUNC(L37-L37*$P$3,2)</f>
        <v>27.87</v>
      </c>
      <c r="H37" s="18">
        <f t="shared" si="29"/>
        <v>34.130000000000003</v>
      </c>
      <c r="I37" s="18">
        <f t="shared" si="27"/>
        <v>2017.42</v>
      </c>
      <c r="J37" s="19">
        <v>8.0832177916349303E-4</v>
      </c>
      <c r="K37" s="2"/>
      <c r="L37" s="2">
        <v>35.71</v>
      </c>
      <c r="M37" s="2">
        <v>43.73</v>
      </c>
      <c r="N37" s="2">
        <v>2584.88</v>
      </c>
      <c r="O37" s="2"/>
      <c r="P37" s="2"/>
      <c r="Q37" s="2"/>
      <c r="R37" s="2"/>
      <c r="S37" s="2"/>
      <c r="T37" s="2"/>
      <c r="U37" s="2"/>
      <c r="V37" s="2"/>
      <c r="W37" s="2"/>
      <c r="X37" s="2"/>
      <c r="Y37" s="2"/>
      <c r="Z37" s="2"/>
    </row>
    <row r="38" spans="1:26" ht="24" customHeight="1">
      <c r="A38" s="20" t="s">
        <v>99</v>
      </c>
      <c r="B38" s="20" t="s">
        <v>88</v>
      </c>
      <c r="C38" s="20"/>
      <c r="D38" s="20" t="s">
        <v>100</v>
      </c>
      <c r="E38" s="21"/>
      <c r="F38" s="22"/>
      <c r="G38" s="23"/>
      <c r="H38" s="23"/>
      <c r="I38" s="23">
        <f>SUM(I39,I40,I41,I42,I43)</f>
        <v>31021.890000000003</v>
      </c>
      <c r="J38" s="24">
        <v>1.24312464612782E-2</v>
      </c>
      <c r="K38" s="2"/>
      <c r="L38" s="2"/>
      <c r="M38" s="2">
        <v>39753.08</v>
      </c>
      <c r="N38" s="2">
        <v>39753.08</v>
      </c>
      <c r="O38" s="2"/>
      <c r="P38" s="2"/>
      <c r="Q38" s="2"/>
      <c r="R38" s="2"/>
      <c r="S38" s="2"/>
      <c r="T38" s="2"/>
      <c r="U38" s="2"/>
      <c r="V38" s="2"/>
      <c r="W38" s="2"/>
      <c r="X38" s="2"/>
      <c r="Y38" s="2"/>
      <c r="Z38" s="2"/>
    </row>
    <row r="39" spans="1:26" ht="39" customHeight="1">
      <c r="A39" s="15" t="s">
        <v>101</v>
      </c>
      <c r="B39" s="15">
        <v>96541</v>
      </c>
      <c r="C39" s="15" t="s">
        <v>28</v>
      </c>
      <c r="D39" s="15" t="s">
        <v>102</v>
      </c>
      <c r="E39" s="16" t="s">
        <v>47</v>
      </c>
      <c r="F39" s="17">
        <v>32.630000000000003</v>
      </c>
      <c r="G39" s="18">
        <f t="shared" ref="G39:H39" si="30">TRUNC(L39-L39*$P$3,2)</f>
        <v>139.06</v>
      </c>
      <c r="H39" s="18">
        <f t="shared" si="30"/>
        <v>170.3</v>
      </c>
      <c r="I39" s="18">
        <f t="shared" ref="I39:I43" si="31">ROUND(F39*H39,2)</f>
        <v>5556.89</v>
      </c>
      <c r="J39" s="19">
        <v>2.2264623126005802E-3</v>
      </c>
      <c r="K39" s="2"/>
      <c r="L39" s="2">
        <v>178.17</v>
      </c>
      <c r="M39" s="2">
        <v>218.2</v>
      </c>
      <c r="N39" s="2">
        <v>7119.86</v>
      </c>
      <c r="O39" s="2"/>
      <c r="P39" s="2"/>
      <c r="Q39" s="2"/>
      <c r="R39" s="2"/>
      <c r="S39" s="2"/>
      <c r="T39" s="2"/>
      <c r="U39" s="2"/>
      <c r="V39" s="2"/>
      <c r="W39" s="2"/>
      <c r="X39" s="2"/>
      <c r="Y39" s="2"/>
      <c r="Z39" s="2"/>
    </row>
    <row r="40" spans="1:26" ht="25.5" customHeight="1">
      <c r="A40" s="15" t="s">
        <v>103</v>
      </c>
      <c r="B40" s="15">
        <v>96545</v>
      </c>
      <c r="C40" s="15" t="s">
        <v>28</v>
      </c>
      <c r="D40" s="15" t="s">
        <v>104</v>
      </c>
      <c r="E40" s="16" t="s">
        <v>105</v>
      </c>
      <c r="F40" s="17">
        <v>29</v>
      </c>
      <c r="G40" s="18">
        <f t="shared" ref="G40:H40" si="32">TRUNC(L40-L40*$P$3,2)</f>
        <v>13.62</v>
      </c>
      <c r="H40" s="18">
        <f t="shared" si="32"/>
        <v>16.68</v>
      </c>
      <c r="I40" s="18">
        <f t="shared" si="31"/>
        <v>483.72</v>
      </c>
      <c r="J40" s="19">
        <v>1.9388740270997101E-4</v>
      </c>
      <c r="K40" s="2"/>
      <c r="L40" s="2">
        <v>17.46</v>
      </c>
      <c r="M40" s="2">
        <v>21.38</v>
      </c>
      <c r="N40" s="2">
        <v>620.02</v>
      </c>
      <c r="O40" s="2"/>
      <c r="P40" s="2"/>
      <c r="Q40" s="2"/>
      <c r="R40" s="2"/>
      <c r="S40" s="2"/>
      <c r="T40" s="2"/>
      <c r="U40" s="2"/>
      <c r="V40" s="2"/>
      <c r="W40" s="2"/>
      <c r="X40" s="2"/>
      <c r="Y40" s="2"/>
      <c r="Z40" s="2"/>
    </row>
    <row r="41" spans="1:26" ht="25.5" customHeight="1">
      <c r="A41" s="15" t="s">
        <v>106</v>
      </c>
      <c r="B41" s="15">
        <v>96546</v>
      </c>
      <c r="C41" s="15" t="s">
        <v>28</v>
      </c>
      <c r="D41" s="15" t="s">
        <v>107</v>
      </c>
      <c r="E41" s="16" t="s">
        <v>105</v>
      </c>
      <c r="F41" s="17">
        <v>385</v>
      </c>
      <c r="G41" s="18">
        <f t="shared" ref="G41:H41" si="33">TRUNC(L41-L41*$P$3,2)</f>
        <v>12.05</v>
      </c>
      <c r="H41" s="18">
        <f t="shared" si="33"/>
        <v>14.76</v>
      </c>
      <c r="I41" s="18">
        <f t="shared" si="31"/>
        <v>5682.6</v>
      </c>
      <c r="J41" s="19">
        <v>2.27785332540881E-3</v>
      </c>
      <c r="K41" s="2"/>
      <c r="L41" s="2">
        <v>15.45</v>
      </c>
      <c r="M41" s="2">
        <v>18.920000000000002</v>
      </c>
      <c r="N41" s="2">
        <v>7284.2</v>
      </c>
      <c r="O41" s="2"/>
      <c r="P41" s="2"/>
      <c r="Q41" s="2"/>
      <c r="R41" s="2"/>
      <c r="S41" s="2"/>
      <c r="T41" s="2"/>
      <c r="U41" s="2"/>
      <c r="V41" s="2"/>
      <c r="W41" s="2"/>
      <c r="X41" s="2"/>
      <c r="Y41" s="2"/>
      <c r="Z41" s="2"/>
    </row>
    <row r="42" spans="1:26" ht="39" customHeight="1">
      <c r="A42" s="15" t="s">
        <v>108</v>
      </c>
      <c r="B42" s="15">
        <v>104920</v>
      </c>
      <c r="C42" s="15" t="s">
        <v>28</v>
      </c>
      <c r="D42" s="15" t="s">
        <v>109</v>
      </c>
      <c r="E42" s="16" t="s">
        <v>105</v>
      </c>
      <c r="F42" s="17">
        <v>426</v>
      </c>
      <c r="G42" s="18">
        <f t="shared" ref="G42:H42" si="34">TRUNC(L42-L42*$P$3,2)</f>
        <v>9.51</v>
      </c>
      <c r="H42" s="18">
        <f t="shared" si="34"/>
        <v>11.64</v>
      </c>
      <c r="I42" s="18">
        <f t="shared" si="31"/>
        <v>4958.6400000000003</v>
      </c>
      <c r="J42" s="19">
        <v>1.98756946652101E-3</v>
      </c>
      <c r="K42" s="2"/>
      <c r="L42" s="2">
        <v>12.19</v>
      </c>
      <c r="M42" s="2">
        <v>14.92</v>
      </c>
      <c r="N42" s="2">
        <v>6355.92</v>
      </c>
      <c r="O42" s="2"/>
      <c r="P42" s="2"/>
      <c r="Q42" s="2"/>
      <c r="R42" s="2"/>
      <c r="S42" s="2"/>
      <c r="T42" s="2"/>
      <c r="U42" s="2"/>
      <c r="V42" s="2"/>
      <c r="W42" s="2"/>
      <c r="X42" s="2"/>
      <c r="Y42" s="2"/>
      <c r="Z42" s="2"/>
    </row>
    <row r="43" spans="1:26" ht="39" customHeight="1">
      <c r="A43" s="15" t="s">
        <v>110</v>
      </c>
      <c r="B43" s="15">
        <v>96558</v>
      </c>
      <c r="C43" s="15" t="s">
        <v>28</v>
      </c>
      <c r="D43" s="15" t="s">
        <v>111</v>
      </c>
      <c r="E43" s="16" t="s">
        <v>39</v>
      </c>
      <c r="F43" s="17">
        <v>20.23</v>
      </c>
      <c r="G43" s="18">
        <f t="shared" ref="G43:H43" si="35">TRUNC(L43-L43*$P$3,2)</f>
        <v>578.79999999999995</v>
      </c>
      <c r="H43" s="18">
        <f t="shared" si="35"/>
        <v>708.85</v>
      </c>
      <c r="I43" s="18">
        <f t="shared" si="31"/>
        <v>14340.04</v>
      </c>
      <c r="J43" s="19">
        <v>5.7454739540377803E-3</v>
      </c>
      <c r="K43" s="2"/>
      <c r="L43" s="2">
        <v>741.58</v>
      </c>
      <c r="M43" s="2">
        <v>908.21</v>
      </c>
      <c r="N43" s="2">
        <v>18373.080000000002</v>
      </c>
      <c r="O43" s="2"/>
      <c r="P43" s="2"/>
      <c r="Q43" s="2"/>
      <c r="R43" s="2"/>
      <c r="S43" s="2"/>
      <c r="T43" s="2"/>
      <c r="U43" s="2"/>
      <c r="V43" s="2"/>
      <c r="W43" s="2"/>
      <c r="X43" s="2"/>
      <c r="Y43" s="2"/>
      <c r="Z43" s="2"/>
    </row>
    <row r="44" spans="1:26" ht="24" customHeight="1">
      <c r="A44" s="20" t="s">
        <v>112</v>
      </c>
      <c r="B44" s="20" t="s">
        <v>88</v>
      </c>
      <c r="C44" s="20"/>
      <c r="D44" s="20" t="s">
        <v>113</v>
      </c>
      <c r="E44" s="21"/>
      <c r="F44" s="22"/>
      <c r="G44" s="23"/>
      <c r="H44" s="23"/>
      <c r="I44" s="23">
        <f>SUM(I45,I46,I47,I49,I48,I50,I51,I52,I53)</f>
        <v>50361.18</v>
      </c>
      <c r="J44" s="24">
        <v>2.0180616550808099E-2</v>
      </c>
      <c r="K44" s="2"/>
      <c r="L44" s="2"/>
      <c r="M44" s="2">
        <v>64534.29</v>
      </c>
      <c r="N44" s="2">
        <v>64534.29</v>
      </c>
      <c r="O44" s="2"/>
      <c r="P44" s="2"/>
      <c r="Q44" s="2"/>
      <c r="R44" s="2"/>
      <c r="S44" s="2"/>
      <c r="T44" s="2"/>
      <c r="U44" s="2"/>
      <c r="V44" s="2"/>
      <c r="W44" s="2"/>
      <c r="X44" s="2"/>
      <c r="Y44" s="2"/>
      <c r="Z44" s="2"/>
    </row>
    <row r="45" spans="1:26" ht="39" customHeight="1">
      <c r="A45" s="15" t="s">
        <v>114</v>
      </c>
      <c r="B45" s="15">
        <v>96258</v>
      </c>
      <c r="C45" s="15" t="s">
        <v>28</v>
      </c>
      <c r="D45" s="15" t="s">
        <v>115</v>
      </c>
      <c r="E45" s="16" t="s">
        <v>47</v>
      </c>
      <c r="F45" s="17">
        <v>76.44</v>
      </c>
      <c r="G45" s="18">
        <f t="shared" ref="G45:H45" si="36">TRUNC(L45-L45*$P$3,2)</f>
        <v>127.58</v>
      </c>
      <c r="H45" s="18">
        <f t="shared" si="36"/>
        <v>156.25</v>
      </c>
      <c r="I45" s="18">
        <f t="shared" ref="I45:I53" si="37">ROUND(F45*H45,2)</f>
        <v>11943.75</v>
      </c>
      <c r="J45" s="19">
        <v>4.7855120998410404E-3</v>
      </c>
      <c r="K45" s="2"/>
      <c r="L45" s="2">
        <v>163.47</v>
      </c>
      <c r="M45" s="2">
        <v>200.2</v>
      </c>
      <c r="N45" s="2">
        <v>15303.28</v>
      </c>
      <c r="O45" s="2"/>
      <c r="P45" s="2"/>
      <c r="Q45" s="2"/>
      <c r="R45" s="2"/>
      <c r="S45" s="2"/>
      <c r="T45" s="2"/>
      <c r="U45" s="2"/>
      <c r="V45" s="2"/>
      <c r="W45" s="2"/>
      <c r="X45" s="2"/>
      <c r="Y45" s="2"/>
      <c r="Z45" s="2"/>
    </row>
    <row r="46" spans="1:26" ht="51.75" customHeight="1">
      <c r="A46" s="15" t="s">
        <v>116</v>
      </c>
      <c r="B46" s="15">
        <v>92443</v>
      </c>
      <c r="C46" s="15" t="s">
        <v>28</v>
      </c>
      <c r="D46" s="15" t="s">
        <v>117</v>
      </c>
      <c r="E46" s="16" t="s">
        <v>47</v>
      </c>
      <c r="F46" s="17">
        <v>144.16</v>
      </c>
      <c r="G46" s="18">
        <f t="shared" ref="G46:H46" si="38">TRUNC(L46-L46*$P$3,2)</f>
        <v>54.33</v>
      </c>
      <c r="H46" s="18">
        <f t="shared" si="38"/>
        <v>66.540000000000006</v>
      </c>
      <c r="I46" s="18">
        <f t="shared" si="37"/>
        <v>9592.41</v>
      </c>
      <c r="J46" s="19">
        <v>3.84356242976108E-3</v>
      </c>
      <c r="K46" s="2"/>
      <c r="L46" s="2">
        <v>69.62</v>
      </c>
      <c r="M46" s="2">
        <v>85.26</v>
      </c>
      <c r="N46" s="2">
        <v>12291.08</v>
      </c>
      <c r="O46" s="2"/>
      <c r="P46" s="2"/>
      <c r="Q46" s="2"/>
      <c r="R46" s="2"/>
      <c r="S46" s="2"/>
      <c r="T46" s="2"/>
      <c r="U46" s="2"/>
      <c r="V46" s="2"/>
      <c r="W46" s="2"/>
      <c r="X46" s="2"/>
      <c r="Y46" s="2"/>
      <c r="Z46" s="2"/>
    </row>
    <row r="47" spans="1:26" ht="39" customHeight="1">
      <c r="A47" s="15" t="s">
        <v>118</v>
      </c>
      <c r="B47" s="15">
        <v>92759</v>
      </c>
      <c r="C47" s="15" t="s">
        <v>28</v>
      </c>
      <c r="D47" s="15" t="s">
        <v>119</v>
      </c>
      <c r="E47" s="16" t="s">
        <v>105</v>
      </c>
      <c r="F47" s="17">
        <v>184</v>
      </c>
      <c r="G47" s="18">
        <f t="shared" ref="G47:H47" si="39">TRUNC(L47-L47*$P$3,2)</f>
        <v>11.93</v>
      </c>
      <c r="H47" s="18">
        <f t="shared" si="39"/>
        <v>14.61</v>
      </c>
      <c r="I47" s="18">
        <f t="shared" si="37"/>
        <v>2688.24</v>
      </c>
      <c r="J47" s="19">
        <v>1.07712861018425E-3</v>
      </c>
      <c r="K47" s="2"/>
      <c r="L47" s="2">
        <v>15.29</v>
      </c>
      <c r="M47" s="2">
        <v>18.72</v>
      </c>
      <c r="N47" s="2">
        <v>3444.48</v>
      </c>
      <c r="O47" s="2"/>
      <c r="P47" s="2"/>
      <c r="Q47" s="2"/>
      <c r="R47" s="2"/>
      <c r="S47" s="2"/>
      <c r="T47" s="2"/>
      <c r="U47" s="2"/>
      <c r="V47" s="2"/>
      <c r="W47" s="2"/>
      <c r="X47" s="2"/>
      <c r="Y47" s="2"/>
      <c r="Z47" s="2"/>
    </row>
    <row r="48" spans="1:26" ht="39" customHeight="1">
      <c r="A48" s="15" t="s">
        <v>120</v>
      </c>
      <c r="B48" s="15">
        <v>92760</v>
      </c>
      <c r="C48" s="15" t="s">
        <v>28</v>
      </c>
      <c r="D48" s="15" t="s">
        <v>121</v>
      </c>
      <c r="E48" s="16" t="s">
        <v>105</v>
      </c>
      <c r="F48" s="17">
        <v>186</v>
      </c>
      <c r="G48" s="18">
        <f t="shared" ref="G48:H48" si="40">TRUNC(L48-L48*$P$3,2)</f>
        <v>11.54</v>
      </c>
      <c r="H48" s="18">
        <f t="shared" si="40"/>
        <v>14.13</v>
      </c>
      <c r="I48" s="18">
        <f t="shared" si="37"/>
        <v>2628.18</v>
      </c>
      <c r="J48" s="19">
        <v>1.05335627968844E-3</v>
      </c>
      <c r="K48" s="2"/>
      <c r="L48" s="2">
        <v>14.79</v>
      </c>
      <c r="M48" s="2">
        <v>18.11</v>
      </c>
      <c r="N48" s="2">
        <v>3368.46</v>
      </c>
      <c r="O48" s="2"/>
      <c r="P48" s="2"/>
      <c r="Q48" s="2"/>
      <c r="R48" s="2"/>
      <c r="S48" s="2"/>
      <c r="T48" s="2"/>
      <c r="U48" s="2"/>
      <c r="V48" s="2"/>
      <c r="W48" s="2"/>
      <c r="X48" s="2"/>
      <c r="Y48" s="2"/>
      <c r="Z48" s="2"/>
    </row>
    <row r="49" spans="1:26" ht="39" customHeight="1">
      <c r="A49" s="15" t="s">
        <v>122</v>
      </c>
      <c r="B49" s="15">
        <v>92762</v>
      </c>
      <c r="C49" s="15" t="s">
        <v>28</v>
      </c>
      <c r="D49" s="15" t="s">
        <v>123</v>
      </c>
      <c r="E49" s="16" t="s">
        <v>105</v>
      </c>
      <c r="F49" s="17">
        <v>72</v>
      </c>
      <c r="G49" s="18">
        <f t="shared" ref="G49:H49" si="41">TRUNC(L49-L49*$P$3,2)</f>
        <v>9.9600000000000009</v>
      </c>
      <c r="H49" s="18">
        <f t="shared" si="41"/>
        <v>12.19</v>
      </c>
      <c r="I49" s="18">
        <f t="shared" si="37"/>
        <v>877.68</v>
      </c>
      <c r="J49" s="19">
        <v>3.5191304718185302E-4</v>
      </c>
      <c r="K49" s="2"/>
      <c r="L49" s="2">
        <v>12.77</v>
      </c>
      <c r="M49" s="2">
        <v>15.63</v>
      </c>
      <c r="N49" s="2">
        <v>1125.3599999999999</v>
      </c>
      <c r="O49" s="2"/>
      <c r="P49" s="2"/>
      <c r="Q49" s="2"/>
      <c r="R49" s="2"/>
      <c r="S49" s="2"/>
      <c r="T49" s="2"/>
      <c r="U49" s="2"/>
      <c r="V49" s="2"/>
      <c r="W49" s="2"/>
      <c r="X49" s="2"/>
      <c r="Y49" s="2"/>
      <c r="Z49" s="2"/>
    </row>
    <row r="50" spans="1:26" ht="39" customHeight="1">
      <c r="A50" s="15" t="s">
        <v>124</v>
      </c>
      <c r="B50" s="15">
        <v>92763</v>
      </c>
      <c r="C50" s="15" t="s">
        <v>28</v>
      </c>
      <c r="D50" s="15" t="s">
        <v>125</v>
      </c>
      <c r="E50" s="16" t="s">
        <v>105</v>
      </c>
      <c r="F50" s="17">
        <v>1083</v>
      </c>
      <c r="G50" s="18">
        <f t="shared" ref="G50:H50" si="42">TRUNC(L50-L50*$P$3,2)</f>
        <v>8.44</v>
      </c>
      <c r="H50" s="18">
        <f t="shared" si="42"/>
        <v>10.34</v>
      </c>
      <c r="I50" s="18">
        <f t="shared" si="37"/>
        <v>11198.22</v>
      </c>
      <c r="J50" s="19">
        <v>4.4873322748256502E-3</v>
      </c>
      <c r="K50" s="2"/>
      <c r="L50" s="2">
        <v>10.82</v>
      </c>
      <c r="M50" s="2">
        <v>13.25</v>
      </c>
      <c r="N50" s="2">
        <v>14349.75</v>
      </c>
      <c r="O50" s="2"/>
      <c r="P50" s="2"/>
      <c r="Q50" s="2"/>
      <c r="R50" s="2"/>
      <c r="S50" s="2"/>
      <c r="T50" s="2"/>
      <c r="U50" s="2"/>
      <c r="V50" s="2"/>
      <c r="W50" s="2"/>
      <c r="X50" s="2"/>
      <c r="Y50" s="2"/>
      <c r="Z50" s="2"/>
    </row>
    <row r="51" spans="1:26" ht="39" customHeight="1">
      <c r="A51" s="15" t="s">
        <v>126</v>
      </c>
      <c r="B51" s="15">
        <v>92764</v>
      </c>
      <c r="C51" s="15" t="s">
        <v>28</v>
      </c>
      <c r="D51" s="15" t="s">
        <v>127</v>
      </c>
      <c r="E51" s="16" t="s">
        <v>105</v>
      </c>
      <c r="F51" s="17">
        <v>361</v>
      </c>
      <c r="G51" s="18">
        <f t="shared" ref="G51:H51" si="43">TRUNC(L51-L51*$P$3,2)</f>
        <v>8.2200000000000006</v>
      </c>
      <c r="H51" s="18">
        <f t="shared" si="43"/>
        <v>10.06</v>
      </c>
      <c r="I51" s="18">
        <f t="shared" si="37"/>
        <v>3631.66</v>
      </c>
      <c r="J51" s="19">
        <v>1.4562663231509701E-3</v>
      </c>
      <c r="K51" s="2"/>
      <c r="L51" s="2">
        <v>10.54</v>
      </c>
      <c r="M51" s="2">
        <v>12.9</v>
      </c>
      <c r="N51" s="2">
        <v>4656.8999999999996</v>
      </c>
      <c r="O51" s="2"/>
      <c r="P51" s="2"/>
      <c r="Q51" s="2"/>
      <c r="R51" s="2"/>
      <c r="S51" s="2"/>
      <c r="T51" s="2"/>
      <c r="U51" s="2"/>
      <c r="V51" s="2"/>
      <c r="W51" s="2"/>
      <c r="X51" s="2"/>
      <c r="Y51" s="2"/>
      <c r="Z51" s="2"/>
    </row>
    <row r="52" spans="1:26" ht="39" customHeight="1">
      <c r="A52" s="15" t="s">
        <v>128</v>
      </c>
      <c r="B52" s="15">
        <v>94972</v>
      </c>
      <c r="C52" s="15" t="s">
        <v>28</v>
      </c>
      <c r="D52" s="15" t="s">
        <v>129</v>
      </c>
      <c r="E52" s="16" t="s">
        <v>39</v>
      </c>
      <c r="F52" s="17">
        <v>15.76</v>
      </c>
      <c r="G52" s="18">
        <f t="shared" ref="G52:H52" si="44">TRUNC(L52-L52*$P$3,2)</f>
        <v>374.13</v>
      </c>
      <c r="H52" s="18">
        <f t="shared" si="44"/>
        <v>458.19</v>
      </c>
      <c r="I52" s="18">
        <f t="shared" si="37"/>
        <v>7221.07</v>
      </c>
      <c r="J52" s="19">
        <v>2.89317580260698E-3</v>
      </c>
      <c r="K52" s="2"/>
      <c r="L52" s="2">
        <v>479.35</v>
      </c>
      <c r="M52" s="2">
        <v>587.04999999999995</v>
      </c>
      <c r="N52" s="2">
        <v>9251.9</v>
      </c>
      <c r="O52" s="2"/>
      <c r="P52" s="2"/>
      <c r="Q52" s="2"/>
      <c r="R52" s="2"/>
      <c r="S52" s="2"/>
      <c r="T52" s="2"/>
      <c r="U52" s="2"/>
      <c r="V52" s="2"/>
      <c r="W52" s="2"/>
      <c r="X52" s="2"/>
      <c r="Y52" s="2"/>
      <c r="Z52" s="2"/>
    </row>
    <row r="53" spans="1:26" ht="25.5" customHeight="1">
      <c r="A53" s="15" t="s">
        <v>130</v>
      </c>
      <c r="B53" s="15">
        <v>103673</v>
      </c>
      <c r="C53" s="15" t="s">
        <v>28</v>
      </c>
      <c r="D53" s="15" t="s">
        <v>131</v>
      </c>
      <c r="E53" s="16" t="s">
        <v>39</v>
      </c>
      <c r="F53" s="17">
        <v>15.76</v>
      </c>
      <c r="G53" s="18">
        <f t="shared" ref="G53:H53" si="45">TRUNC(L53-L53*$P$3,2)</f>
        <v>30.04</v>
      </c>
      <c r="H53" s="18">
        <f t="shared" si="45"/>
        <v>36.799999999999997</v>
      </c>
      <c r="I53" s="18">
        <f t="shared" si="37"/>
        <v>579.97</v>
      </c>
      <c r="J53" s="19">
        <v>2.32369683567828E-4</v>
      </c>
      <c r="K53" s="2"/>
      <c r="L53" s="2">
        <v>38.5</v>
      </c>
      <c r="M53" s="2">
        <v>47.15</v>
      </c>
      <c r="N53" s="2">
        <v>743.08</v>
      </c>
      <c r="O53" s="2"/>
      <c r="P53" s="2"/>
      <c r="Q53" s="2"/>
      <c r="R53" s="2"/>
      <c r="S53" s="2"/>
      <c r="T53" s="2"/>
      <c r="U53" s="2"/>
      <c r="V53" s="2"/>
      <c r="W53" s="2"/>
      <c r="X53" s="2"/>
      <c r="Y53" s="2"/>
      <c r="Z53" s="2"/>
    </row>
    <row r="54" spans="1:26" ht="24" customHeight="1">
      <c r="A54" s="20" t="s">
        <v>132</v>
      </c>
      <c r="B54" s="20" t="s">
        <v>88</v>
      </c>
      <c r="C54" s="20"/>
      <c r="D54" s="20" t="s">
        <v>133</v>
      </c>
      <c r="E54" s="21"/>
      <c r="F54" s="22"/>
      <c r="G54" s="23"/>
      <c r="H54" s="23"/>
      <c r="I54" s="23">
        <f>SUM(I55,I64,)</f>
        <v>319315.90000000002</v>
      </c>
      <c r="J54" s="24">
        <v>0.12795689546747799</v>
      </c>
      <c r="K54" s="2"/>
      <c r="L54" s="2"/>
      <c r="M54" s="2">
        <v>409185.09</v>
      </c>
      <c r="N54" s="2">
        <v>409185.09</v>
      </c>
      <c r="O54" s="2"/>
      <c r="P54" s="2"/>
      <c r="Q54" s="2"/>
      <c r="R54" s="2"/>
      <c r="S54" s="2"/>
      <c r="T54" s="2"/>
      <c r="U54" s="2"/>
      <c r="V54" s="2"/>
      <c r="W54" s="2"/>
      <c r="X54" s="2"/>
      <c r="Y54" s="2"/>
      <c r="Z54" s="2"/>
    </row>
    <row r="55" spans="1:26" ht="24" customHeight="1">
      <c r="A55" s="20" t="s">
        <v>134</v>
      </c>
      <c r="B55" s="20" t="s">
        <v>18</v>
      </c>
      <c r="C55" s="20"/>
      <c r="D55" s="20" t="s">
        <v>135</v>
      </c>
      <c r="E55" s="21"/>
      <c r="F55" s="22"/>
      <c r="G55" s="23"/>
      <c r="H55" s="23"/>
      <c r="I55" s="23">
        <f>SUM(I56,I57,I58,I59,I60,I61,I62,I63)</f>
        <v>24877.759999999995</v>
      </c>
      <c r="J55" s="24">
        <v>9.9691341211620797E-3</v>
      </c>
      <c r="K55" s="2"/>
      <c r="L55" s="2"/>
      <c r="M55" s="2">
        <v>31879.65</v>
      </c>
      <c r="N55" s="2">
        <v>31879.65</v>
      </c>
      <c r="O55" s="2"/>
      <c r="P55" s="2"/>
      <c r="Q55" s="2"/>
      <c r="R55" s="2"/>
      <c r="S55" s="2"/>
      <c r="T55" s="2"/>
      <c r="U55" s="2"/>
      <c r="V55" s="2"/>
      <c r="W55" s="2"/>
      <c r="X55" s="2"/>
      <c r="Y55" s="2"/>
      <c r="Z55" s="2"/>
    </row>
    <row r="56" spans="1:26" ht="39" customHeight="1">
      <c r="A56" s="15" t="s">
        <v>136</v>
      </c>
      <c r="B56" s="15">
        <v>96542</v>
      </c>
      <c r="C56" s="15" t="s">
        <v>28</v>
      </c>
      <c r="D56" s="15" t="s">
        <v>137</v>
      </c>
      <c r="E56" s="16" t="s">
        <v>47</v>
      </c>
      <c r="F56" s="17">
        <v>95.37</v>
      </c>
      <c r="G56" s="18">
        <f t="shared" ref="G56:H56" si="46">TRUNC(L56-L56*$P$3,2)</f>
        <v>77.19</v>
      </c>
      <c r="H56" s="18">
        <f t="shared" si="46"/>
        <v>94.54</v>
      </c>
      <c r="I56" s="18">
        <f t="shared" ref="I56:I63" si="47">ROUND(F56*H56,2)</f>
        <v>9016.2800000000007</v>
      </c>
      <c r="J56" s="19">
        <v>3.6124936261572398E-3</v>
      </c>
      <c r="K56" s="2"/>
      <c r="L56" s="2">
        <v>98.91</v>
      </c>
      <c r="M56" s="2">
        <v>121.13</v>
      </c>
      <c r="N56" s="2">
        <v>11552.16</v>
      </c>
      <c r="O56" s="2"/>
      <c r="P56" s="2"/>
      <c r="Q56" s="2"/>
      <c r="R56" s="2"/>
      <c r="S56" s="2"/>
      <c r="T56" s="2"/>
      <c r="U56" s="2"/>
      <c r="V56" s="2"/>
      <c r="W56" s="2"/>
      <c r="X56" s="2"/>
      <c r="Y56" s="2"/>
      <c r="Z56" s="2"/>
    </row>
    <row r="57" spans="1:26" ht="39" customHeight="1">
      <c r="A57" s="15" t="s">
        <v>138</v>
      </c>
      <c r="B57" s="15">
        <v>92759</v>
      </c>
      <c r="C57" s="15" t="s">
        <v>28</v>
      </c>
      <c r="D57" s="15" t="s">
        <v>119</v>
      </c>
      <c r="E57" s="16" t="s">
        <v>105</v>
      </c>
      <c r="F57" s="17">
        <v>51</v>
      </c>
      <c r="G57" s="18">
        <f t="shared" ref="G57:H57" si="48">TRUNC(L57-L57*$P$3,2)</f>
        <v>11.93</v>
      </c>
      <c r="H57" s="18">
        <f t="shared" si="48"/>
        <v>14.61</v>
      </c>
      <c r="I57" s="18">
        <f t="shared" si="47"/>
        <v>745.11</v>
      </c>
      <c r="J57" s="19">
        <v>2.98551951735852E-4</v>
      </c>
      <c r="K57" s="2"/>
      <c r="L57" s="2">
        <v>15.29</v>
      </c>
      <c r="M57" s="2">
        <v>18.72</v>
      </c>
      <c r="N57" s="2">
        <v>954.72</v>
      </c>
      <c r="O57" s="2"/>
      <c r="P57" s="2"/>
      <c r="Q57" s="2"/>
      <c r="R57" s="2"/>
      <c r="S57" s="2"/>
      <c r="T57" s="2"/>
      <c r="U57" s="2"/>
      <c r="V57" s="2"/>
      <c r="W57" s="2"/>
      <c r="X57" s="2"/>
      <c r="Y57" s="2"/>
      <c r="Z57" s="2"/>
    </row>
    <row r="58" spans="1:26" ht="39" customHeight="1">
      <c r="A58" s="15" t="s">
        <v>139</v>
      </c>
      <c r="B58" s="15">
        <v>92760</v>
      </c>
      <c r="C58" s="15" t="s">
        <v>28</v>
      </c>
      <c r="D58" s="15" t="s">
        <v>121</v>
      </c>
      <c r="E58" s="16" t="s">
        <v>105</v>
      </c>
      <c r="F58" s="17">
        <v>203</v>
      </c>
      <c r="G58" s="18">
        <f t="shared" ref="G58:H58" si="49">TRUNC(L58-L58*$P$3,2)</f>
        <v>11.54</v>
      </c>
      <c r="H58" s="18">
        <f t="shared" si="49"/>
        <v>14.13</v>
      </c>
      <c r="I58" s="18">
        <f t="shared" si="47"/>
        <v>2868.39</v>
      </c>
      <c r="J58" s="19">
        <v>1.14963077836964E-3</v>
      </c>
      <c r="K58" s="2"/>
      <c r="L58" s="2">
        <v>14.79</v>
      </c>
      <c r="M58" s="2">
        <v>18.11</v>
      </c>
      <c r="N58" s="2">
        <v>3676.33</v>
      </c>
      <c r="O58" s="2"/>
      <c r="P58" s="2"/>
      <c r="Q58" s="2"/>
      <c r="R58" s="2"/>
      <c r="S58" s="2"/>
      <c r="T58" s="2"/>
      <c r="U58" s="2"/>
      <c r="V58" s="2"/>
      <c r="W58" s="2"/>
      <c r="X58" s="2"/>
      <c r="Y58" s="2"/>
      <c r="Z58" s="2"/>
    </row>
    <row r="59" spans="1:26" ht="39" customHeight="1">
      <c r="A59" s="15" t="s">
        <v>140</v>
      </c>
      <c r="B59" s="15">
        <v>92761</v>
      </c>
      <c r="C59" s="15" t="s">
        <v>28</v>
      </c>
      <c r="D59" s="15" t="s">
        <v>141</v>
      </c>
      <c r="E59" s="16" t="s">
        <v>105</v>
      </c>
      <c r="F59" s="17">
        <v>41</v>
      </c>
      <c r="G59" s="18">
        <f t="shared" ref="G59:H59" si="50">TRUNC(L59-L59*$P$3,2)</f>
        <v>11.05</v>
      </c>
      <c r="H59" s="18">
        <f t="shared" si="50"/>
        <v>13.53</v>
      </c>
      <c r="I59" s="18">
        <f t="shared" si="47"/>
        <v>554.73</v>
      </c>
      <c r="J59" s="19">
        <v>2.2231913499988099E-4</v>
      </c>
      <c r="K59" s="2"/>
      <c r="L59" s="2">
        <v>14.16</v>
      </c>
      <c r="M59" s="2">
        <v>17.34</v>
      </c>
      <c r="N59" s="2">
        <v>710.94</v>
      </c>
      <c r="O59" s="2"/>
      <c r="P59" s="2"/>
      <c r="Q59" s="2"/>
      <c r="R59" s="2"/>
      <c r="S59" s="2"/>
      <c r="T59" s="2"/>
      <c r="U59" s="2"/>
      <c r="V59" s="2"/>
      <c r="W59" s="2"/>
      <c r="X59" s="2"/>
      <c r="Y59" s="2"/>
      <c r="Z59" s="2"/>
    </row>
    <row r="60" spans="1:26" ht="39" customHeight="1">
      <c r="A60" s="15" t="s">
        <v>142</v>
      </c>
      <c r="B60" s="15">
        <v>92762</v>
      </c>
      <c r="C60" s="15" t="s">
        <v>28</v>
      </c>
      <c r="D60" s="15" t="s">
        <v>123</v>
      </c>
      <c r="E60" s="16" t="s">
        <v>105</v>
      </c>
      <c r="F60" s="17">
        <v>271</v>
      </c>
      <c r="G60" s="18">
        <f t="shared" ref="G60:H60" si="51">TRUNC(L60-L60*$P$3,2)</f>
        <v>9.9600000000000009</v>
      </c>
      <c r="H60" s="18">
        <f t="shared" si="51"/>
        <v>12.19</v>
      </c>
      <c r="I60" s="18">
        <f t="shared" si="47"/>
        <v>3303.49</v>
      </c>
      <c r="J60" s="19">
        <v>1.3245616081428099E-3</v>
      </c>
      <c r="K60" s="2"/>
      <c r="L60" s="2">
        <v>12.77</v>
      </c>
      <c r="M60" s="2">
        <v>15.63</v>
      </c>
      <c r="N60" s="2">
        <v>4235.7299999999996</v>
      </c>
      <c r="O60" s="2"/>
      <c r="P60" s="2"/>
      <c r="Q60" s="2"/>
      <c r="R60" s="2"/>
      <c r="S60" s="2"/>
      <c r="T60" s="2"/>
      <c r="U60" s="2"/>
      <c r="V60" s="2"/>
      <c r="W60" s="2"/>
      <c r="X60" s="2"/>
      <c r="Y60" s="2"/>
      <c r="Z60" s="2"/>
    </row>
    <row r="61" spans="1:26" ht="39" customHeight="1">
      <c r="A61" s="15" t="s">
        <v>143</v>
      </c>
      <c r="B61" s="15">
        <v>92763</v>
      </c>
      <c r="C61" s="15" t="s">
        <v>28</v>
      </c>
      <c r="D61" s="15" t="s">
        <v>125</v>
      </c>
      <c r="E61" s="16" t="s">
        <v>105</v>
      </c>
      <c r="F61" s="17">
        <v>236</v>
      </c>
      <c r="G61" s="18">
        <f t="shared" ref="G61:H61" si="52">TRUNC(L61-L61*$P$3,2)</f>
        <v>8.44</v>
      </c>
      <c r="H61" s="18">
        <f t="shared" si="52"/>
        <v>10.34</v>
      </c>
      <c r="I61" s="18">
        <f t="shared" si="47"/>
        <v>2440.2399999999998</v>
      </c>
      <c r="J61" s="19">
        <v>9.7784895370161998E-4</v>
      </c>
      <c r="K61" s="2"/>
      <c r="L61" s="2">
        <v>10.82</v>
      </c>
      <c r="M61" s="2">
        <v>13.25</v>
      </c>
      <c r="N61" s="2">
        <v>3127</v>
      </c>
      <c r="O61" s="2"/>
      <c r="P61" s="2"/>
      <c r="Q61" s="2"/>
      <c r="R61" s="2"/>
      <c r="S61" s="2"/>
      <c r="T61" s="2"/>
      <c r="U61" s="2"/>
      <c r="V61" s="2"/>
      <c r="W61" s="2"/>
      <c r="X61" s="2"/>
      <c r="Y61" s="2"/>
      <c r="Z61" s="2"/>
    </row>
    <row r="62" spans="1:26" ht="39" customHeight="1">
      <c r="A62" s="15" t="s">
        <v>144</v>
      </c>
      <c r="B62" s="15">
        <v>94966</v>
      </c>
      <c r="C62" s="15" t="s">
        <v>28</v>
      </c>
      <c r="D62" s="15" t="s">
        <v>145</v>
      </c>
      <c r="E62" s="16" t="s">
        <v>39</v>
      </c>
      <c r="F62" s="17">
        <v>11.9</v>
      </c>
      <c r="G62" s="18">
        <f t="shared" ref="G62:H62" si="53">TRUNC(L62-L62*$P$3,2)</f>
        <v>378.19</v>
      </c>
      <c r="H62" s="18">
        <f t="shared" si="53"/>
        <v>463.16</v>
      </c>
      <c r="I62" s="18">
        <f t="shared" si="47"/>
        <v>5511.6</v>
      </c>
      <c r="J62" s="19">
        <v>2.2082718829118E-3</v>
      </c>
      <c r="K62" s="2"/>
      <c r="L62" s="2">
        <v>484.55</v>
      </c>
      <c r="M62" s="2">
        <v>593.41999999999996</v>
      </c>
      <c r="N62" s="2">
        <v>7061.69</v>
      </c>
      <c r="O62" s="2"/>
      <c r="P62" s="2"/>
      <c r="Q62" s="2"/>
      <c r="R62" s="2"/>
      <c r="S62" s="2"/>
      <c r="T62" s="2"/>
      <c r="U62" s="2"/>
      <c r="V62" s="2"/>
      <c r="W62" s="2"/>
      <c r="X62" s="2"/>
      <c r="Y62" s="2"/>
      <c r="Z62" s="2"/>
    </row>
    <row r="63" spans="1:26" ht="25.5" customHeight="1">
      <c r="A63" s="15" t="s">
        <v>146</v>
      </c>
      <c r="B63" s="15">
        <v>103673</v>
      </c>
      <c r="C63" s="15" t="s">
        <v>28</v>
      </c>
      <c r="D63" s="15" t="s">
        <v>131</v>
      </c>
      <c r="E63" s="16" t="s">
        <v>39</v>
      </c>
      <c r="F63" s="17">
        <v>11.9</v>
      </c>
      <c r="G63" s="18">
        <f t="shared" ref="G63:H63" si="54">TRUNC(L63-L63*$P$3,2)</f>
        <v>30.04</v>
      </c>
      <c r="H63" s="18">
        <f t="shared" si="54"/>
        <v>36.799999999999997</v>
      </c>
      <c r="I63" s="18">
        <f t="shared" si="47"/>
        <v>437.92</v>
      </c>
      <c r="J63" s="19">
        <v>1.75456185143238E-4</v>
      </c>
      <c r="K63" s="2"/>
      <c r="L63" s="2">
        <v>38.5</v>
      </c>
      <c r="M63" s="2">
        <v>47.15</v>
      </c>
      <c r="N63" s="2">
        <v>561.08000000000004</v>
      </c>
      <c r="O63" s="2"/>
      <c r="P63" s="2"/>
      <c r="Q63" s="2"/>
      <c r="R63" s="2"/>
      <c r="S63" s="2"/>
      <c r="T63" s="2"/>
      <c r="U63" s="2"/>
      <c r="V63" s="2"/>
      <c r="W63" s="2"/>
      <c r="X63" s="2"/>
      <c r="Y63" s="2"/>
      <c r="Z63" s="2"/>
    </row>
    <row r="64" spans="1:26" ht="24" customHeight="1">
      <c r="A64" s="20" t="s">
        <v>147</v>
      </c>
      <c r="B64" s="20" t="s">
        <v>18</v>
      </c>
      <c r="C64" s="20"/>
      <c r="D64" s="20" t="s">
        <v>148</v>
      </c>
      <c r="E64" s="21"/>
      <c r="F64" s="22"/>
      <c r="G64" s="23"/>
      <c r="H64" s="23"/>
      <c r="I64" s="23">
        <f>SUM(I65,I66,I67,I68,I69,I70,I71,I72,I73,I74,I75)</f>
        <v>294438.14</v>
      </c>
      <c r="J64" s="24">
        <v>0.117987761346316</v>
      </c>
      <c r="K64" s="2"/>
      <c r="L64" s="2"/>
      <c r="M64" s="2">
        <v>377305.44</v>
      </c>
      <c r="N64" s="2">
        <v>377305.44</v>
      </c>
      <c r="O64" s="2"/>
      <c r="P64" s="2"/>
      <c r="Q64" s="2"/>
      <c r="R64" s="2"/>
      <c r="S64" s="2"/>
      <c r="T64" s="2"/>
      <c r="U64" s="2"/>
      <c r="V64" s="2"/>
      <c r="W64" s="2"/>
      <c r="X64" s="2"/>
      <c r="Y64" s="2"/>
      <c r="Z64" s="2"/>
    </row>
    <row r="65" spans="1:26" ht="39" customHeight="1">
      <c r="A65" s="15" t="s">
        <v>149</v>
      </c>
      <c r="B65" s="15">
        <v>92468</v>
      </c>
      <c r="C65" s="15" t="s">
        <v>28</v>
      </c>
      <c r="D65" s="15" t="s">
        <v>150</v>
      </c>
      <c r="E65" s="16" t="s">
        <v>47</v>
      </c>
      <c r="F65" s="17">
        <v>1106.07</v>
      </c>
      <c r="G65" s="18">
        <f t="shared" ref="G65:H65" si="55">TRUNC(L65-L65*$P$3,2)</f>
        <v>125.9</v>
      </c>
      <c r="H65" s="18">
        <f t="shared" si="55"/>
        <v>154.18</v>
      </c>
      <c r="I65" s="18">
        <f t="shared" ref="I65:I75" si="56">ROUND(F65*H65,2)</f>
        <v>170533.87</v>
      </c>
      <c r="J65" s="19">
        <v>6.8328757633992002E-2</v>
      </c>
      <c r="K65" s="2"/>
      <c r="L65" s="2">
        <v>161.31</v>
      </c>
      <c r="M65" s="2">
        <v>197.55</v>
      </c>
      <c r="N65" s="2">
        <v>218504.12</v>
      </c>
      <c r="O65" s="2"/>
      <c r="P65" s="2"/>
      <c r="Q65" s="2"/>
      <c r="R65" s="2"/>
      <c r="S65" s="2"/>
      <c r="T65" s="2"/>
      <c r="U65" s="2"/>
      <c r="V65" s="2"/>
      <c r="W65" s="2"/>
      <c r="X65" s="2"/>
      <c r="Y65" s="2"/>
      <c r="Z65" s="2"/>
    </row>
    <row r="66" spans="1:26" ht="39" customHeight="1">
      <c r="A66" s="15" t="s">
        <v>151</v>
      </c>
      <c r="B66" s="15">
        <v>92759</v>
      </c>
      <c r="C66" s="15" t="s">
        <v>28</v>
      </c>
      <c r="D66" s="15" t="s">
        <v>119</v>
      </c>
      <c r="E66" s="16" t="s">
        <v>105</v>
      </c>
      <c r="F66" s="17">
        <v>400</v>
      </c>
      <c r="G66" s="18">
        <f t="shared" ref="G66:H66" si="57">TRUNC(L66-L66*$P$3,2)</f>
        <v>11.93</v>
      </c>
      <c r="H66" s="18">
        <f t="shared" si="57"/>
        <v>14.61</v>
      </c>
      <c r="I66" s="18">
        <f t="shared" si="56"/>
        <v>5844</v>
      </c>
      <c r="J66" s="19">
        <v>2.34158393518316E-3</v>
      </c>
      <c r="K66" s="2"/>
      <c r="L66" s="2">
        <v>15.29</v>
      </c>
      <c r="M66" s="2">
        <v>18.72</v>
      </c>
      <c r="N66" s="2">
        <v>7488</v>
      </c>
      <c r="O66" s="2"/>
      <c r="P66" s="2"/>
      <c r="Q66" s="2"/>
      <c r="R66" s="2"/>
      <c r="S66" s="2"/>
      <c r="T66" s="2"/>
      <c r="U66" s="2"/>
      <c r="V66" s="2"/>
      <c r="W66" s="2"/>
      <c r="X66" s="2"/>
      <c r="Y66" s="2"/>
      <c r="Z66" s="2"/>
    </row>
    <row r="67" spans="1:26" ht="39" customHeight="1">
      <c r="A67" s="15" t="s">
        <v>152</v>
      </c>
      <c r="B67" s="15">
        <v>92760</v>
      </c>
      <c r="C67" s="15" t="s">
        <v>28</v>
      </c>
      <c r="D67" s="15" t="s">
        <v>121</v>
      </c>
      <c r="E67" s="16" t="s">
        <v>105</v>
      </c>
      <c r="F67" s="17">
        <v>866</v>
      </c>
      <c r="G67" s="18">
        <f t="shared" ref="G67:H67" si="58">TRUNC(L67-L67*$P$3,2)</f>
        <v>11.54</v>
      </c>
      <c r="H67" s="18">
        <f t="shared" si="58"/>
        <v>14.13</v>
      </c>
      <c r="I67" s="18">
        <f t="shared" si="56"/>
        <v>12236.58</v>
      </c>
      <c r="J67" s="19">
        <v>4.90433622693651E-3</v>
      </c>
      <c r="K67" s="2"/>
      <c r="L67" s="2">
        <v>14.79</v>
      </c>
      <c r="M67" s="2">
        <v>18.11</v>
      </c>
      <c r="N67" s="2">
        <v>15683.26</v>
      </c>
      <c r="O67" s="2"/>
      <c r="P67" s="2"/>
      <c r="Q67" s="2"/>
      <c r="R67" s="2"/>
      <c r="S67" s="2"/>
      <c r="T67" s="2"/>
      <c r="U67" s="2"/>
      <c r="V67" s="2"/>
      <c r="W67" s="2"/>
      <c r="X67" s="2"/>
      <c r="Y67" s="2"/>
      <c r="Z67" s="2"/>
    </row>
    <row r="68" spans="1:26" ht="39" customHeight="1">
      <c r="A68" s="15" t="s">
        <v>153</v>
      </c>
      <c r="B68" s="15">
        <v>92761</v>
      </c>
      <c r="C68" s="15" t="s">
        <v>28</v>
      </c>
      <c r="D68" s="15" t="s">
        <v>141</v>
      </c>
      <c r="E68" s="16" t="s">
        <v>105</v>
      </c>
      <c r="F68" s="17">
        <v>1212</v>
      </c>
      <c r="G68" s="18">
        <f t="shared" ref="G68:H68" si="59">TRUNC(L68-L68*$P$3,2)</f>
        <v>11.05</v>
      </c>
      <c r="H68" s="18">
        <f t="shared" si="59"/>
        <v>13.53</v>
      </c>
      <c r="I68" s="18">
        <f t="shared" si="56"/>
        <v>16398.36</v>
      </c>
      <c r="J68" s="19">
        <v>6.5719705273135703E-3</v>
      </c>
      <c r="K68" s="2"/>
      <c r="L68" s="2">
        <v>14.16</v>
      </c>
      <c r="M68" s="2">
        <v>17.34</v>
      </c>
      <c r="N68" s="2">
        <v>21016.080000000002</v>
      </c>
      <c r="O68" s="2"/>
      <c r="P68" s="2"/>
      <c r="Q68" s="2"/>
      <c r="R68" s="2"/>
      <c r="S68" s="2"/>
      <c r="T68" s="2"/>
      <c r="U68" s="2"/>
      <c r="V68" s="2"/>
      <c r="W68" s="2"/>
      <c r="X68" s="2"/>
      <c r="Y68" s="2"/>
      <c r="Z68" s="2"/>
    </row>
    <row r="69" spans="1:26" ht="39" customHeight="1">
      <c r="A69" s="15" t="s">
        <v>154</v>
      </c>
      <c r="B69" s="15">
        <v>92762</v>
      </c>
      <c r="C69" s="15" t="s">
        <v>28</v>
      </c>
      <c r="D69" s="15" t="s">
        <v>123</v>
      </c>
      <c r="E69" s="16" t="s">
        <v>105</v>
      </c>
      <c r="F69" s="17">
        <v>1616</v>
      </c>
      <c r="G69" s="18">
        <f t="shared" ref="G69:H69" si="60">TRUNC(L69-L69*$P$3,2)</f>
        <v>9.9600000000000009</v>
      </c>
      <c r="H69" s="18">
        <f t="shared" si="60"/>
        <v>12.19</v>
      </c>
      <c r="I69" s="18">
        <f t="shared" si="56"/>
        <v>19699.04</v>
      </c>
      <c r="J69" s="19">
        <v>7.8984928367482592E-3</v>
      </c>
      <c r="K69" s="2"/>
      <c r="L69" s="2">
        <v>12.77</v>
      </c>
      <c r="M69" s="2">
        <v>15.63</v>
      </c>
      <c r="N69" s="2">
        <v>25258.080000000002</v>
      </c>
      <c r="O69" s="2"/>
      <c r="P69" s="2"/>
      <c r="Q69" s="2"/>
      <c r="R69" s="2"/>
      <c r="S69" s="2"/>
      <c r="T69" s="2"/>
      <c r="U69" s="2"/>
      <c r="V69" s="2"/>
      <c r="W69" s="2"/>
      <c r="X69" s="2"/>
      <c r="Y69" s="2"/>
      <c r="Z69" s="2"/>
    </row>
    <row r="70" spans="1:26" ht="39" customHeight="1">
      <c r="A70" s="15" t="s">
        <v>155</v>
      </c>
      <c r="B70" s="15">
        <v>92763</v>
      </c>
      <c r="C70" s="15" t="s">
        <v>28</v>
      </c>
      <c r="D70" s="15" t="s">
        <v>125</v>
      </c>
      <c r="E70" s="16" t="s">
        <v>105</v>
      </c>
      <c r="F70" s="17">
        <v>1046</v>
      </c>
      <c r="G70" s="18">
        <f t="shared" ref="G70:H70" si="61">TRUNC(L70-L70*$P$3,2)</f>
        <v>8.44</v>
      </c>
      <c r="H70" s="18">
        <f t="shared" si="61"/>
        <v>10.34</v>
      </c>
      <c r="I70" s="18">
        <f t="shared" si="56"/>
        <v>10815.64</v>
      </c>
      <c r="J70" s="19">
        <v>4.33402544733853E-3</v>
      </c>
      <c r="K70" s="2"/>
      <c r="L70" s="2">
        <v>10.82</v>
      </c>
      <c r="M70" s="2">
        <v>13.25</v>
      </c>
      <c r="N70" s="2">
        <v>13859.5</v>
      </c>
      <c r="O70" s="2"/>
      <c r="P70" s="2"/>
      <c r="Q70" s="2"/>
      <c r="R70" s="2"/>
      <c r="S70" s="2"/>
      <c r="T70" s="2"/>
      <c r="U70" s="2"/>
      <c r="V70" s="2"/>
      <c r="W70" s="2"/>
      <c r="X70" s="2"/>
      <c r="Y70" s="2"/>
      <c r="Z70" s="2"/>
    </row>
    <row r="71" spans="1:26" ht="39" customHeight="1">
      <c r="A71" s="15" t="s">
        <v>156</v>
      </c>
      <c r="B71" s="15">
        <v>92764</v>
      </c>
      <c r="C71" s="15" t="s">
        <v>28</v>
      </c>
      <c r="D71" s="15" t="s">
        <v>127</v>
      </c>
      <c r="E71" s="16" t="s">
        <v>105</v>
      </c>
      <c r="F71" s="17">
        <v>1189</v>
      </c>
      <c r="G71" s="18">
        <f t="shared" ref="G71:H71" si="62">TRUNC(L71-L71*$P$3,2)</f>
        <v>8.2200000000000006</v>
      </c>
      <c r="H71" s="18">
        <f t="shared" si="62"/>
        <v>10.06</v>
      </c>
      <c r="I71" s="18">
        <f t="shared" si="56"/>
        <v>11961.34</v>
      </c>
      <c r="J71" s="19">
        <v>4.79640071530886E-3</v>
      </c>
      <c r="K71" s="2"/>
      <c r="L71" s="2">
        <v>10.54</v>
      </c>
      <c r="M71" s="2">
        <v>12.9</v>
      </c>
      <c r="N71" s="2">
        <v>15338.1</v>
      </c>
      <c r="O71" s="2"/>
      <c r="P71" s="2"/>
      <c r="Q71" s="2"/>
      <c r="R71" s="2"/>
      <c r="S71" s="2"/>
      <c r="T71" s="2"/>
      <c r="U71" s="2"/>
      <c r="V71" s="2"/>
      <c r="W71" s="2"/>
      <c r="X71" s="2"/>
      <c r="Y71" s="2"/>
      <c r="Z71" s="2"/>
    </row>
    <row r="72" spans="1:26" ht="39" customHeight="1">
      <c r="A72" s="15" t="s">
        <v>157</v>
      </c>
      <c r="B72" s="15">
        <v>92765</v>
      </c>
      <c r="C72" s="15" t="s">
        <v>28</v>
      </c>
      <c r="D72" s="15" t="s">
        <v>158</v>
      </c>
      <c r="E72" s="16" t="s">
        <v>105</v>
      </c>
      <c r="F72" s="17">
        <v>1096</v>
      </c>
      <c r="G72" s="18">
        <f t="shared" ref="G72:H72" si="63">TRUNC(L72-L72*$P$3,2)</f>
        <v>9.42</v>
      </c>
      <c r="H72" s="18">
        <f t="shared" si="63"/>
        <v>11.54</v>
      </c>
      <c r="I72" s="18">
        <f t="shared" si="56"/>
        <v>12647.84</v>
      </c>
      <c r="J72" s="19">
        <v>5.0690038643014601E-3</v>
      </c>
      <c r="K72" s="2"/>
      <c r="L72" s="2">
        <v>12.08</v>
      </c>
      <c r="M72" s="2">
        <v>14.79</v>
      </c>
      <c r="N72" s="2">
        <v>16209.84</v>
      </c>
      <c r="O72" s="2"/>
      <c r="P72" s="2"/>
      <c r="Q72" s="2"/>
      <c r="R72" s="2"/>
      <c r="S72" s="2"/>
      <c r="T72" s="2"/>
      <c r="U72" s="2"/>
      <c r="V72" s="2"/>
      <c r="W72" s="2"/>
      <c r="X72" s="2"/>
      <c r="Y72" s="2"/>
      <c r="Z72" s="2"/>
    </row>
    <row r="73" spans="1:26" ht="39" customHeight="1">
      <c r="A73" s="15" t="s">
        <v>159</v>
      </c>
      <c r="B73" s="15">
        <v>92766</v>
      </c>
      <c r="C73" s="15" t="s">
        <v>28</v>
      </c>
      <c r="D73" s="15" t="s">
        <v>160</v>
      </c>
      <c r="E73" s="16" t="s">
        <v>105</v>
      </c>
      <c r="F73" s="17">
        <v>25</v>
      </c>
      <c r="G73" s="18">
        <f t="shared" ref="G73:H73" si="64">TRUNC(L73-L73*$P$3,2)</f>
        <v>9.34</v>
      </c>
      <c r="H73" s="18">
        <f t="shared" si="64"/>
        <v>11.43</v>
      </c>
      <c r="I73" s="18">
        <f t="shared" si="56"/>
        <v>285.75</v>
      </c>
      <c r="J73" s="19">
        <v>1.14530597791243E-4</v>
      </c>
      <c r="K73" s="2"/>
      <c r="L73" s="2">
        <v>11.97</v>
      </c>
      <c r="M73" s="2">
        <v>14.65</v>
      </c>
      <c r="N73" s="2">
        <v>366.25</v>
      </c>
      <c r="O73" s="2"/>
      <c r="P73" s="2"/>
      <c r="Q73" s="2"/>
      <c r="R73" s="2"/>
      <c r="S73" s="2"/>
      <c r="T73" s="2"/>
      <c r="U73" s="2"/>
      <c r="V73" s="2"/>
      <c r="W73" s="2"/>
      <c r="X73" s="2"/>
      <c r="Y73" s="2"/>
      <c r="Z73" s="2"/>
    </row>
    <row r="74" spans="1:26" ht="39" customHeight="1">
      <c r="A74" s="15" t="s">
        <v>161</v>
      </c>
      <c r="B74" s="15">
        <v>94972</v>
      </c>
      <c r="C74" s="15" t="s">
        <v>28</v>
      </c>
      <c r="D74" s="15" t="s">
        <v>129</v>
      </c>
      <c r="E74" s="16" t="s">
        <v>39</v>
      </c>
      <c r="F74" s="17">
        <v>68.72</v>
      </c>
      <c r="G74" s="18">
        <f t="shared" ref="G74:H74" si="65">TRUNC(L74-L74*$P$3,2)</f>
        <v>374.13</v>
      </c>
      <c r="H74" s="18">
        <f t="shared" si="65"/>
        <v>458.19</v>
      </c>
      <c r="I74" s="18">
        <f t="shared" si="56"/>
        <v>31486.82</v>
      </c>
      <c r="J74" s="19">
        <v>1.26154304252183E-2</v>
      </c>
      <c r="K74" s="2"/>
      <c r="L74" s="2">
        <v>479.35</v>
      </c>
      <c r="M74" s="2">
        <v>587.04999999999995</v>
      </c>
      <c r="N74" s="2">
        <v>40342.07</v>
      </c>
      <c r="O74" s="2"/>
      <c r="P74" s="2"/>
      <c r="Q74" s="2"/>
      <c r="R74" s="2"/>
      <c r="S74" s="2"/>
      <c r="T74" s="2"/>
      <c r="U74" s="2"/>
      <c r="V74" s="2"/>
      <c r="W74" s="2"/>
      <c r="X74" s="2"/>
      <c r="Y74" s="2"/>
      <c r="Z74" s="2"/>
    </row>
    <row r="75" spans="1:26" ht="25.5" customHeight="1">
      <c r="A75" s="15" t="s">
        <v>162</v>
      </c>
      <c r="B75" s="15">
        <v>103673</v>
      </c>
      <c r="C75" s="15" t="s">
        <v>28</v>
      </c>
      <c r="D75" s="15" t="s">
        <v>131</v>
      </c>
      <c r="E75" s="16" t="s">
        <v>39</v>
      </c>
      <c r="F75" s="17">
        <v>68.72</v>
      </c>
      <c r="G75" s="18">
        <f t="shared" ref="G75:H75" si="66">TRUNC(L75-L75*$P$3,2)</f>
        <v>30.04</v>
      </c>
      <c r="H75" s="18">
        <f t="shared" si="66"/>
        <v>36.799999999999997</v>
      </c>
      <c r="I75" s="18">
        <f t="shared" si="56"/>
        <v>2528.9</v>
      </c>
      <c r="J75" s="19">
        <v>1.0132291361838099E-3</v>
      </c>
      <c r="K75" s="2"/>
      <c r="L75" s="2">
        <v>38.5</v>
      </c>
      <c r="M75" s="2">
        <v>47.15</v>
      </c>
      <c r="N75" s="2">
        <v>3240.14</v>
      </c>
      <c r="O75" s="2"/>
      <c r="P75" s="2"/>
      <c r="Q75" s="2"/>
      <c r="R75" s="2"/>
      <c r="S75" s="2"/>
      <c r="T75" s="2"/>
      <c r="U75" s="2"/>
      <c r="V75" s="2"/>
      <c r="W75" s="2"/>
      <c r="X75" s="2"/>
      <c r="Y75" s="2"/>
      <c r="Z75" s="2"/>
    </row>
    <row r="76" spans="1:26" ht="24" customHeight="1">
      <c r="A76" s="20" t="s">
        <v>163</v>
      </c>
      <c r="B76" s="20" t="s">
        <v>88</v>
      </c>
      <c r="C76" s="20"/>
      <c r="D76" s="20" t="s">
        <v>164</v>
      </c>
      <c r="E76" s="21"/>
      <c r="F76" s="22"/>
      <c r="G76" s="23"/>
      <c r="H76" s="23"/>
      <c r="I76" s="23">
        <f>SUM(I77,I78,I79,I80,I81,I82,I83,I84,I85,I86,I87,I88)</f>
        <v>199925.41999999998</v>
      </c>
      <c r="J76" s="24">
        <v>8.0115233573310199E-2</v>
      </c>
      <c r="K76" s="2"/>
      <c r="L76" s="2"/>
      <c r="M76" s="2">
        <v>256195.33</v>
      </c>
      <c r="N76" s="2">
        <v>256195.33</v>
      </c>
      <c r="O76" s="2"/>
      <c r="P76" s="2"/>
      <c r="Q76" s="2"/>
      <c r="R76" s="2"/>
      <c r="S76" s="2"/>
      <c r="T76" s="2"/>
      <c r="U76" s="2"/>
      <c r="V76" s="2"/>
      <c r="W76" s="2"/>
      <c r="X76" s="2"/>
      <c r="Y76" s="2"/>
      <c r="Z76" s="2"/>
    </row>
    <row r="77" spans="1:26" ht="39" customHeight="1">
      <c r="A77" s="15" t="s">
        <v>165</v>
      </c>
      <c r="B77" s="15">
        <v>92526</v>
      </c>
      <c r="C77" s="15" t="s">
        <v>28</v>
      </c>
      <c r="D77" s="15" t="s">
        <v>166</v>
      </c>
      <c r="E77" s="16" t="s">
        <v>47</v>
      </c>
      <c r="F77" s="17">
        <v>62.05</v>
      </c>
      <c r="G77" s="18">
        <f t="shared" ref="G77:H77" si="67">TRUNC(L77-L77*$P$3,2)</f>
        <v>41.51</v>
      </c>
      <c r="H77" s="18">
        <f t="shared" si="67"/>
        <v>50.84</v>
      </c>
      <c r="I77" s="18">
        <f t="shared" ref="I77:I88" si="68">ROUND(F77*H77,2)</f>
        <v>3154.62</v>
      </c>
      <c r="J77" s="19">
        <v>1.2639581136665099E-3</v>
      </c>
      <c r="K77" s="2"/>
      <c r="L77" s="2">
        <v>53.19</v>
      </c>
      <c r="M77" s="2">
        <v>65.14</v>
      </c>
      <c r="N77" s="2">
        <v>4041.93</v>
      </c>
      <c r="O77" s="2"/>
      <c r="P77" s="2"/>
      <c r="Q77" s="2"/>
      <c r="R77" s="2"/>
      <c r="S77" s="2"/>
      <c r="T77" s="2"/>
      <c r="U77" s="2"/>
      <c r="V77" s="2"/>
      <c r="W77" s="2"/>
      <c r="X77" s="2"/>
      <c r="Y77" s="2"/>
      <c r="Z77" s="2"/>
    </row>
    <row r="78" spans="1:26" ht="51.75" customHeight="1">
      <c r="A78" s="15" t="s">
        <v>167</v>
      </c>
      <c r="B78" s="15">
        <v>92488</v>
      </c>
      <c r="C78" s="15" t="s">
        <v>28</v>
      </c>
      <c r="D78" s="15" t="s">
        <v>168</v>
      </c>
      <c r="E78" s="16" t="s">
        <v>47</v>
      </c>
      <c r="F78" s="17">
        <v>580.66</v>
      </c>
      <c r="G78" s="18">
        <f t="shared" ref="G78:H78" si="69">TRUNC(L78-L78*$P$3,2)</f>
        <v>115.13</v>
      </c>
      <c r="H78" s="18">
        <f t="shared" si="69"/>
        <v>140.99</v>
      </c>
      <c r="I78" s="18">
        <f t="shared" si="68"/>
        <v>81867.25</v>
      </c>
      <c r="J78" s="19">
        <v>3.2802257427008298E-2</v>
      </c>
      <c r="K78" s="2"/>
      <c r="L78" s="2">
        <v>147.51</v>
      </c>
      <c r="M78" s="2">
        <v>180.65</v>
      </c>
      <c r="N78" s="2">
        <v>104896.22</v>
      </c>
      <c r="O78" s="2"/>
      <c r="P78" s="2"/>
      <c r="Q78" s="2"/>
      <c r="R78" s="2"/>
      <c r="S78" s="2"/>
      <c r="T78" s="2"/>
      <c r="U78" s="2"/>
      <c r="V78" s="2"/>
      <c r="W78" s="2"/>
      <c r="X78" s="2"/>
      <c r="Y78" s="2"/>
      <c r="Z78" s="2"/>
    </row>
    <row r="79" spans="1:26" ht="39" customHeight="1">
      <c r="A79" s="15" t="s">
        <v>169</v>
      </c>
      <c r="B79" s="15">
        <v>101792</v>
      </c>
      <c r="C79" s="15" t="s">
        <v>28</v>
      </c>
      <c r="D79" s="15" t="s">
        <v>170</v>
      </c>
      <c r="E79" s="16" t="s">
        <v>39</v>
      </c>
      <c r="F79" s="17">
        <v>123.063</v>
      </c>
      <c r="G79" s="18">
        <f t="shared" ref="G79:H79" si="70">TRUNC(L79-L79*$P$3,2)</f>
        <v>13.75</v>
      </c>
      <c r="H79" s="18">
        <f t="shared" si="70"/>
        <v>16.829999999999998</v>
      </c>
      <c r="I79" s="18">
        <f t="shared" si="68"/>
        <v>2071.15</v>
      </c>
      <c r="J79" s="19">
        <v>8.3008024740735596E-4</v>
      </c>
      <c r="K79" s="2"/>
      <c r="L79" s="2">
        <v>17.62</v>
      </c>
      <c r="M79" s="2">
        <v>21.57</v>
      </c>
      <c r="N79" s="2">
        <v>2654.46</v>
      </c>
      <c r="O79" s="2"/>
      <c r="P79" s="2"/>
      <c r="Q79" s="2"/>
      <c r="R79" s="2"/>
      <c r="S79" s="2"/>
      <c r="T79" s="2"/>
      <c r="U79" s="2"/>
      <c r="V79" s="2"/>
      <c r="W79" s="2"/>
      <c r="X79" s="2"/>
      <c r="Y79" s="2"/>
      <c r="Z79" s="2"/>
    </row>
    <row r="80" spans="1:26" ht="39" customHeight="1">
      <c r="A80" s="15" t="s">
        <v>171</v>
      </c>
      <c r="B80" s="15">
        <v>92768</v>
      </c>
      <c r="C80" s="15" t="s">
        <v>28</v>
      </c>
      <c r="D80" s="15" t="s">
        <v>172</v>
      </c>
      <c r="E80" s="16" t="s">
        <v>105</v>
      </c>
      <c r="F80" s="17">
        <v>411</v>
      </c>
      <c r="G80" s="18">
        <f t="shared" ref="G80:H80" si="71">TRUNC(L80-L80*$P$3,2)</f>
        <v>11.56</v>
      </c>
      <c r="H80" s="18">
        <f t="shared" si="71"/>
        <v>14.16</v>
      </c>
      <c r="I80" s="18">
        <f t="shared" si="68"/>
        <v>5819.76</v>
      </c>
      <c r="J80" s="19">
        <v>2.3327185633131701E-3</v>
      </c>
      <c r="K80" s="2"/>
      <c r="L80" s="2">
        <v>14.82</v>
      </c>
      <c r="M80" s="2">
        <v>18.149999999999999</v>
      </c>
      <c r="N80" s="2">
        <v>7459.65</v>
      </c>
      <c r="O80" s="2"/>
      <c r="P80" s="2"/>
      <c r="Q80" s="2"/>
      <c r="R80" s="2"/>
      <c r="S80" s="2"/>
      <c r="T80" s="2"/>
      <c r="U80" s="2"/>
      <c r="V80" s="2"/>
      <c r="W80" s="2"/>
      <c r="X80" s="2"/>
      <c r="Y80" s="2"/>
      <c r="Z80" s="2"/>
    </row>
    <row r="81" spans="1:26" ht="39" customHeight="1">
      <c r="A81" s="15" t="s">
        <v>173</v>
      </c>
      <c r="B81" s="15">
        <v>92769</v>
      </c>
      <c r="C81" s="15" t="s">
        <v>28</v>
      </c>
      <c r="D81" s="15" t="s">
        <v>174</v>
      </c>
      <c r="E81" s="16" t="s">
        <v>105</v>
      </c>
      <c r="F81" s="17">
        <v>2343</v>
      </c>
      <c r="G81" s="18">
        <f t="shared" ref="G81:H81" si="72">TRUNC(L81-L81*$P$3,2)</f>
        <v>11.18</v>
      </c>
      <c r="H81" s="18">
        <f t="shared" si="72"/>
        <v>13.68</v>
      </c>
      <c r="I81" s="18">
        <f t="shared" si="68"/>
        <v>32052.240000000002</v>
      </c>
      <c r="J81" s="19">
        <v>1.2851261825421E-2</v>
      </c>
      <c r="K81" s="2"/>
      <c r="L81" s="2">
        <v>14.33</v>
      </c>
      <c r="M81" s="2">
        <v>17.54</v>
      </c>
      <c r="N81" s="2">
        <v>41096.22</v>
      </c>
      <c r="O81" s="2"/>
      <c r="P81" s="2"/>
      <c r="Q81" s="2"/>
      <c r="R81" s="2"/>
      <c r="S81" s="2"/>
      <c r="T81" s="2"/>
      <c r="U81" s="2"/>
      <c r="V81" s="2"/>
      <c r="W81" s="2"/>
      <c r="X81" s="2"/>
      <c r="Y81" s="2"/>
      <c r="Z81" s="2"/>
    </row>
    <row r="82" spans="1:26" ht="39" customHeight="1">
      <c r="A82" s="15" t="s">
        <v>175</v>
      </c>
      <c r="B82" s="15">
        <v>92770</v>
      </c>
      <c r="C82" s="15" t="s">
        <v>28</v>
      </c>
      <c r="D82" s="15" t="s">
        <v>176</v>
      </c>
      <c r="E82" s="16" t="s">
        <v>105</v>
      </c>
      <c r="F82" s="17">
        <v>469</v>
      </c>
      <c r="G82" s="18">
        <f t="shared" ref="G82:H82" si="73">TRUNC(L82-L82*$P$3,2)</f>
        <v>10.7</v>
      </c>
      <c r="H82" s="18">
        <f t="shared" si="73"/>
        <v>13.11</v>
      </c>
      <c r="I82" s="18">
        <f t="shared" si="68"/>
        <v>6148.59</v>
      </c>
      <c r="J82" s="19">
        <v>2.4639166856430402E-3</v>
      </c>
      <c r="K82" s="2"/>
      <c r="L82" s="2">
        <v>13.72</v>
      </c>
      <c r="M82" s="2">
        <v>16.8</v>
      </c>
      <c r="N82" s="2">
        <v>7879.2</v>
      </c>
      <c r="O82" s="2"/>
      <c r="P82" s="2"/>
      <c r="Q82" s="2"/>
      <c r="R82" s="2"/>
      <c r="S82" s="2"/>
      <c r="T82" s="2"/>
      <c r="U82" s="2"/>
      <c r="V82" s="2"/>
      <c r="W82" s="2"/>
      <c r="X82" s="2"/>
      <c r="Y82" s="2"/>
      <c r="Z82" s="2"/>
    </row>
    <row r="83" spans="1:26" ht="39" customHeight="1">
      <c r="A83" s="15" t="s">
        <v>177</v>
      </c>
      <c r="B83" s="15">
        <v>92771</v>
      </c>
      <c r="C83" s="15" t="s">
        <v>28</v>
      </c>
      <c r="D83" s="15" t="s">
        <v>178</v>
      </c>
      <c r="E83" s="16" t="s">
        <v>105</v>
      </c>
      <c r="F83" s="17">
        <v>776</v>
      </c>
      <c r="G83" s="18">
        <f t="shared" ref="G83:H83" si="74">TRUNC(L83-L83*$P$3,2)</f>
        <v>9.6300000000000008</v>
      </c>
      <c r="H83" s="18">
        <f t="shared" si="74"/>
        <v>11.8</v>
      </c>
      <c r="I83" s="18">
        <f t="shared" si="68"/>
        <v>9156.7999999999993</v>
      </c>
      <c r="J83" s="19">
        <v>3.66908190459084E-3</v>
      </c>
      <c r="K83" s="2"/>
      <c r="L83" s="2">
        <v>12.35</v>
      </c>
      <c r="M83" s="2">
        <v>15.12</v>
      </c>
      <c r="N83" s="2">
        <v>11733.12</v>
      </c>
      <c r="O83" s="2"/>
      <c r="P83" s="2"/>
      <c r="Q83" s="2"/>
      <c r="R83" s="2"/>
      <c r="S83" s="2"/>
      <c r="T83" s="2"/>
      <c r="U83" s="2"/>
      <c r="V83" s="2"/>
      <c r="W83" s="2"/>
      <c r="X83" s="2"/>
      <c r="Y83" s="2"/>
      <c r="Z83" s="2"/>
    </row>
    <row r="84" spans="1:26" ht="39" customHeight="1">
      <c r="A84" s="15" t="s">
        <v>179</v>
      </c>
      <c r="B84" s="15">
        <v>92772</v>
      </c>
      <c r="C84" s="15" t="s">
        <v>28</v>
      </c>
      <c r="D84" s="15" t="s">
        <v>180</v>
      </c>
      <c r="E84" s="16" t="s">
        <v>105</v>
      </c>
      <c r="F84" s="17">
        <v>473</v>
      </c>
      <c r="G84" s="18">
        <f t="shared" ref="G84:H84" si="75">TRUNC(L84-L84*$P$3,2)</f>
        <v>8.15</v>
      </c>
      <c r="H84" s="18">
        <f t="shared" si="75"/>
        <v>9.98</v>
      </c>
      <c r="I84" s="18">
        <f t="shared" si="68"/>
        <v>4720.54</v>
      </c>
      <c r="J84" s="19">
        <v>1.8918015605180901E-3</v>
      </c>
      <c r="K84" s="2"/>
      <c r="L84" s="2">
        <v>10.45</v>
      </c>
      <c r="M84" s="2">
        <v>12.79</v>
      </c>
      <c r="N84" s="2">
        <v>6049.67</v>
      </c>
      <c r="O84" s="2"/>
      <c r="P84" s="2"/>
      <c r="Q84" s="2"/>
      <c r="R84" s="2"/>
      <c r="S84" s="2"/>
      <c r="T84" s="2"/>
      <c r="U84" s="2"/>
      <c r="V84" s="2"/>
      <c r="W84" s="2"/>
      <c r="X84" s="2"/>
      <c r="Y84" s="2"/>
      <c r="Z84" s="2"/>
    </row>
    <row r="85" spans="1:26" ht="39" customHeight="1">
      <c r="A85" s="15" t="s">
        <v>181</v>
      </c>
      <c r="B85" s="15">
        <v>92773</v>
      </c>
      <c r="C85" s="15" t="s">
        <v>28</v>
      </c>
      <c r="D85" s="15" t="s">
        <v>182</v>
      </c>
      <c r="E85" s="16" t="s">
        <v>105</v>
      </c>
      <c r="F85" s="17">
        <v>233</v>
      </c>
      <c r="G85" s="18">
        <f t="shared" ref="G85:H85" si="76">TRUNC(L85-L85*$P$3,2)</f>
        <v>8.0299999999999994</v>
      </c>
      <c r="H85" s="18">
        <f t="shared" si="76"/>
        <v>9.84</v>
      </c>
      <c r="I85" s="18">
        <f t="shared" si="68"/>
        <v>2292.7199999999998</v>
      </c>
      <c r="J85" s="19">
        <v>9.1878712706726601E-4</v>
      </c>
      <c r="K85" s="2"/>
      <c r="L85" s="2">
        <v>10.3</v>
      </c>
      <c r="M85" s="2">
        <v>12.61</v>
      </c>
      <c r="N85" s="2">
        <v>2938.13</v>
      </c>
      <c r="O85" s="2"/>
      <c r="P85" s="2"/>
      <c r="Q85" s="2"/>
      <c r="R85" s="2"/>
      <c r="S85" s="2"/>
      <c r="T85" s="2"/>
      <c r="U85" s="2"/>
      <c r="V85" s="2"/>
      <c r="W85" s="2"/>
      <c r="X85" s="2"/>
      <c r="Y85" s="2"/>
      <c r="Z85" s="2"/>
    </row>
    <row r="86" spans="1:26" ht="39" customHeight="1">
      <c r="A86" s="15" t="s">
        <v>183</v>
      </c>
      <c r="B86" s="15">
        <v>92774</v>
      </c>
      <c r="C86" s="15" t="s">
        <v>28</v>
      </c>
      <c r="D86" s="15" t="s">
        <v>184</v>
      </c>
      <c r="E86" s="16" t="s">
        <v>105</v>
      </c>
      <c r="F86" s="17">
        <v>36</v>
      </c>
      <c r="G86" s="18">
        <f t="shared" ref="G86:H86" si="77">TRUNC(L86-L86*$P$3,2)</f>
        <v>9.31</v>
      </c>
      <c r="H86" s="18">
        <f t="shared" si="77"/>
        <v>11.4</v>
      </c>
      <c r="I86" s="18">
        <f t="shared" si="68"/>
        <v>410.4</v>
      </c>
      <c r="J86" s="19">
        <v>1.64473756216471E-4</v>
      </c>
      <c r="K86" s="2"/>
      <c r="L86" s="2">
        <v>11.93</v>
      </c>
      <c r="M86" s="2">
        <v>14.61</v>
      </c>
      <c r="N86" s="2">
        <v>525.96</v>
      </c>
      <c r="O86" s="2"/>
      <c r="P86" s="2"/>
      <c r="Q86" s="2"/>
      <c r="R86" s="2"/>
      <c r="S86" s="2"/>
      <c r="T86" s="2"/>
      <c r="U86" s="2"/>
      <c r="V86" s="2"/>
      <c r="W86" s="2"/>
      <c r="X86" s="2"/>
      <c r="Y86" s="2"/>
      <c r="Z86" s="2"/>
    </row>
    <row r="87" spans="1:26" ht="39" customHeight="1">
      <c r="A87" s="15" t="s">
        <v>185</v>
      </c>
      <c r="B87" s="15">
        <v>94972</v>
      </c>
      <c r="C87" s="15" t="s">
        <v>28</v>
      </c>
      <c r="D87" s="15" t="s">
        <v>129</v>
      </c>
      <c r="E87" s="16" t="s">
        <v>39</v>
      </c>
      <c r="F87" s="17">
        <v>105.52</v>
      </c>
      <c r="G87" s="18">
        <f t="shared" ref="G87:H87" si="78">TRUNC(L87-L87*$P$3,2)</f>
        <v>374.13</v>
      </c>
      <c r="H87" s="18">
        <f t="shared" si="78"/>
        <v>458.19</v>
      </c>
      <c r="I87" s="18">
        <f t="shared" si="68"/>
        <v>48348.21</v>
      </c>
      <c r="J87" s="19">
        <v>1.9371075196678401E-2</v>
      </c>
      <c r="K87" s="2"/>
      <c r="L87" s="2">
        <v>479.35</v>
      </c>
      <c r="M87" s="2">
        <v>587.04999999999995</v>
      </c>
      <c r="N87" s="2">
        <v>61945.51</v>
      </c>
      <c r="O87" s="2"/>
      <c r="P87" s="2"/>
      <c r="Q87" s="2"/>
      <c r="R87" s="2"/>
      <c r="S87" s="2"/>
      <c r="T87" s="2"/>
      <c r="U87" s="2"/>
      <c r="V87" s="2"/>
      <c r="W87" s="2"/>
      <c r="X87" s="2"/>
      <c r="Y87" s="2"/>
      <c r="Z87" s="2"/>
    </row>
    <row r="88" spans="1:26" ht="25.5" customHeight="1">
      <c r="A88" s="15" t="s">
        <v>186</v>
      </c>
      <c r="B88" s="15">
        <v>103673</v>
      </c>
      <c r="C88" s="15" t="s">
        <v>28</v>
      </c>
      <c r="D88" s="15" t="s">
        <v>131</v>
      </c>
      <c r="E88" s="16" t="s">
        <v>39</v>
      </c>
      <c r="F88" s="17">
        <v>105.52</v>
      </c>
      <c r="G88" s="18">
        <f t="shared" ref="G88:H88" si="79">TRUNC(L88-L88*$P$3,2)</f>
        <v>30.04</v>
      </c>
      <c r="H88" s="18">
        <f t="shared" si="79"/>
        <v>36.799999999999997</v>
      </c>
      <c r="I88" s="18">
        <f t="shared" si="68"/>
        <v>3883.14</v>
      </c>
      <c r="J88" s="19">
        <v>1.55582116577983E-3</v>
      </c>
      <c r="K88" s="2"/>
      <c r="L88" s="2">
        <v>38.5</v>
      </c>
      <c r="M88" s="2">
        <v>47.15</v>
      </c>
      <c r="N88" s="2">
        <v>4975.26</v>
      </c>
      <c r="O88" s="2"/>
      <c r="P88" s="2"/>
      <c r="Q88" s="2"/>
      <c r="R88" s="2"/>
      <c r="S88" s="2"/>
      <c r="T88" s="2"/>
      <c r="U88" s="2"/>
      <c r="V88" s="2"/>
      <c r="W88" s="2"/>
      <c r="X88" s="2"/>
      <c r="Y88" s="2"/>
      <c r="Z88" s="2"/>
    </row>
    <row r="89" spans="1:26" ht="24" customHeight="1">
      <c r="A89" s="20" t="s">
        <v>187</v>
      </c>
      <c r="B89" s="20" t="s">
        <v>88</v>
      </c>
      <c r="C89" s="20"/>
      <c r="D89" s="20" t="s">
        <v>188</v>
      </c>
      <c r="E89" s="21"/>
      <c r="F89" s="22"/>
      <c r="G89" s="23"/>
      <c r="H89" s="23"/>
      <c r="I89" s="23">
        <f>SUM(I90,I91,I92,I93,I94,I95,I96,I97,I98,I99)</f>
        <v>37793.639999999992</v>
      </c>
      <c r="J89" s="24">
        <v>1.5144513066557499E-2</v>
      </c>
      <c r="K89" s="2"/>
      <c r="L89" s="2"/>
      <c r="M89" s="2">
        <v>48429.66</v>
      </c>
      <c r="N89" s="2">
        <v>48429.66</v>
      </c>
      <c r="O89" s="2"/>
      <c r="P89" s="2"/>
      <c r="Q89" s="2"/>
      <c r="R89" s="2"/>
      <c r="S89" s="2"/>
      <c r="T89" s="2"/>
      <c r="U89" s="2"/>
      <c r="V89" s="2"/>
      <c r="W89" s="2"/>
      <c r="X89" s="2"/>
      <c r="Y89" s="2"/>
      <c r="Z89" s="2"/>
    </row>
    <row r="90" spans="1:26" ht="51.75" customHeight="1">
      <c r="A90" s="15" t="s">
        <v>189</v>
      </c>
      <c r="B90" s="15">
        <v>102017</v>
      </c>
      <c r="C90" s="15" t="s">
        <v>28</v>
      </c>
      <c r="D90" s="15" t="s">
        <v>190</v>
      </c>
      <c r="E90" s="16" t="s">
        <v>47</v>
      </c>
      <c r="F90" s="17">
        <v>22.57</v>
      </c>
      <c r="G90" s="18">
        <f t="shared" ref="G90:H90" si="80">TRUNC(L90-L90*$P$3,2)</f>
        <v>249.83</v>
      </c>
      <c r="H90" s="18">
        <f t="shared" si="80"/>
        <v>305.97000000000003</v>
      </c>
      <c r="I90" s="18">
        <f t="shared" ref="I90:I99" si="81">ROUND(F90*H90,2)</f>
        <v>6905.74</v>
      </c>
      <c r="J90" s="19">
        <v>2.7668372174502799E-3</v>
      </c>
      <c r="K90" s="2"/>
      <c r="L90" s="2">
        <v>320.10000000000002</v>
      </c>
      <c r="M90" s="2">
        <v>392.02</v>
      </c>
      <c r="N90" s="2">
        <v>8847.89</v>
      </c>
      <c r="O90" s="2"/>
      <c r="P90" s="2"/>
      <c r="Q90" s="2"/>
      <c r="R90" s="2"/>
      <c r="S90" s="2"/>
      <c r="T90" s="2"/>
      <c r="U90" s="2"/>
      <c r="V90" s="2"/>
      <c r="W90" s="2"/>
      <c r="X90" s="2"/>
      <c r="Y90" s="2"/>
      <c r="Z90" s="2"/>
    </row>
    <row r="91" spans="1:26" ht="51.75" customHeight="1">
      <c r="A91" s="15" t="s">
        <v>191</v>
      </c>
      <c r="B91" s="15">
        <v>102003</v>
      </c>
      <c r="C91" s="15" t="s">
        <v>28</v>
      </c>
      <c r="D91" s="15" t="s">
        <v>192</v>
      </c>
      <c r="E91" s="16" t="s">
        <v>47</v>
      </c>
      <c r="F91" s="17">
        <v>20.52</v>
      </c>
      <c r="G91" s="18">
        <f t="shared" ref="G91:H91" si="82">TRUNC(L91-L91*$P$3,2)</f>
        <v>256.83</v>
      </c>
      <c r="H91" s="18">
        <f t="shared" si="82"/>
        <v>314.54000000000002</v>
      </c>
      <c r="I91" s="18">
        <f t="shared" si="81"/>
        <v>6454.36</v>
      </c>
      <c r="J91" s="19">
        <v>2.5860493007238599E-3</v>
      </c>
      <c r="K91" s="2"/>
      <c r="L91" s="2">
        <v>329.07</v>
      </c>
      <c r="M91" s="2">
        <v>403.01</v>
      </c>
      <c r="N91" s="2">
        <v>8269.76</v>
      </c>
      <c r="O91" s="2"/>
      <c r="P91" s="2"/>
      <c r="Q91" s="2"/>
      <c r="R91" s="2"/>
      <c r="S91" s="2"/>
      <c r="T91" s="2"/>
      <c r="U91" s="2"/>
      <c r="V91" s="2"/>
      <c r="W91" s="2"/>
      <c r="X91" s="2"/>
      <c r="Y91" s="2"/>
      <c r="Z91" s="2"/>
    </row>
    <row r="92" spans="1:26" ht="39" customHeight="1">
      <c r="A92" s="15" t="s">
        <v>193</v>
      </c>
      <c r="B92" s="15">
        <v>95943</v>
      </c>
      <c r="C92" s="15" t="s">
        <v>28</v>
      </c>
      <c r="D92" s="15" t="s">
        <v>194</v>
      </c>
      <c r="E92" s="16" t="s">
        <v>105</v>
      </c>
      <c r="F92" s="17">
        <v>3</v>
      </c>
      <c r="G92" s="18">
        <f t="shared" ref="G92:H92" si="83">TRUNC(L92-L92*$P$3,2)</f>
        <v>17.55</v>
      </c>
      <c r="H92" s="18">
        <f t="shared" si="83"/>
        <v>21.49</v>
      </c>
      <c r="I92" s="18">
        <f t="shared" si="81"/>
        <v>64.47</v>
      </c>
      <c r="J92" s="19">
        <v>2.5836226592525699E-5</v>
      </c>
      <c r="K92" s="2"/>
      <c r="L92" s="2">
        <v>22.49</v>
      </c>
      <c r="M92" s="2">
        <v>27.54</v>
      </c>
      <c r="N92" s="2">
        <v>82.62</v>
      </c>
      <c r="O92" s="2"/>
      <c r="P92" s="2"/>
      <c r="Q92" s="2"/>
      <c r="R92" s="2"/>
      <c r="S92" s="2"/>
      <c r="T92" s="2"/>
      <c r="U92" s="2"/>
      <c r="V92" s="2"/>
      <c r="W92" s="2"/>
      <c r="X92" s="2"/>
      <c r="Y92" s="2"/>
      <c r="Z92" s="2"/>
    </row>
    <row r="93" spans="1:26" ht="39" customHeight="1">
      <c r="A93" s="15" t="s">
        <v>195</v>
      </c>
      <c r="B93" s="15">
        <v>95944</v>
      </c>
      <c r="C93" s="15" t="s">
        <v>28</v>
      </c>
      <c r="D93" s="15" t="s">
        <v>196</v>
      </c>
      <c r="E93" s="16" t="s">
        <v>105</v>
      </c>
      <c r="F93" s="17">
        <v>29</v>
      </c>
      <c r="G93" s="18">
        <f t="shared" ref="G93:H93" si="84">TRUNC(L93-L93*$P$3,2)</f>
        <v>16.27</v>
      </c>
      <c r="H93" s="18">
        <f t="shared" si="84"/>
        <v>19.920000000000002</v>
      </c>
      <c r="I93" s="18">
        <f t="shared" si="81"/>
        <v>577.67999999999995</v>
      </c>
      <c r="J93" s="19">
        <v>2.3152223532205599E-4</v>
      </c>
      <c r="K93" s="2"/>
      <c r="L93" s="2">
        <v>20.85</v>
      </c>
      <c r="M93" s="2">
        <v>25.53</v>
      </c>
      <c r="N93" s="2">
        <v>740.37</v>
      </c>
      <c r="O93" s="2"/>
      <c r="P93" s="2"/>
      <c r="Q93" s="2"/>
      <c r="R93" s="2"/>
      <c r="S93" s="2"/>
      <c r="T93" s="2"/>
      <c r="U93" s="2"/>
      <c r="V93" s="2"/>
      <c r="W93" s="2"/>
      <c r="X93" s="2"/>
      <c r="Y93" s="2"/>
      <c r="Z93" s="2"/>
    </row>
    <row r="94" spans="1:26" ht="39" customHeight="1">
      <c r="A94" s="15" t="s">
        <v>197</v>
      </c>
      <c r="B94" s="15">
        <v>95945</v>
      </c>
      <c r="C94" s="15" t="s">
        <v>28</v>
      </c>
      <c r="D94" s="15" t="s">
        <v>198</v>
      </c>
      <c r="E94" s="16" t="s">
        <v>105</v>
      </c>
      <c r="F94" s="17">
        <v>10</v>
      </c>
      <c r="G94" s="18">
        <f t="shared" ref="G94:H94" si="85">TRUNC(L94-L94*$P$3,2)</f>
        <v>13.62</v>
      </c>
      <c r="H94" s="18">
        <f t="shared" si="85"/>
        <v>16.68</v>
      </c>
      <c r="I94" s="18">
        <f t="shared" si="81"/>
        <v>166.8</v>
      </c>
      <c r="J94" s="19">
        <v>6.6857725072403702E-5</v>
      </c>
      <c r="K94" s="2"/>
      <c r="L94" s="2">
        <v>17.46</v>
      </c>
      <c r="M94" s="2">
        <v>21.38</v>
      </c>
      <c r="N94" s="2">
        <v>213.8</v>
      </c>
      <c r="O94" s="2"/>
      <c r="P94" s="2"/>
      <c r="Q94" s="2"/>
      <c r="R94" s="2"/>
      <c r="S94" s="2"/>
      <c r="T94" s="2"/>
      <c r="U94" s="2"/>
      <c r="V94" s="2"/>
      <c r="W94" s="2"/>
      <c r="X94" s="2"/>
      <c r="Y94" s="2"/>
      <c r="Z94" s="2"/>
    </row>
    <row r="95" spans="1:26" ht="39" customHeight="1">
      <c r="A95" s="15" t="s">
        <v>199</v>
      </c>
      <c r="B95" s="15">
        <v>95946</v>
      </c>
      <c r="C95" s="15" t="s">
        <v>28</v>
      </c>
      <c r="D95" s="15" t="s">
        <v>200</v>
      </c>
      <c r="E95" s="16" t="s">
        <v>105</v>
      </c>
      <c r="F95" s="17">
        <v>342</v>
      </c>
      <c r="G95" s="18">
        <f t="shared" ref="G95:H95" si="86">TRUNC(L95-L95*$P$3,2)</f>
        <v>11.14</v>
      </c>
      <c r="H95" s="18">
        <f t="shared" si="86"/>
        <v>13.64</v>
      </c>
      <c r="I95" s="18">
        <f t="shared" si="81"/>
        <v>4664.88</v>
      </c>
      <c r="J95" s="19">
        <v>1.8694395590217101E-3</v>
      </c>
      <c r="K95" s="2"/>
      <c r="L95" s="2">
        <v>14.28</v>
      </c>
      <c r="M95" s="2">
        <v>17.48</v>
      </c>
      <c r="N95" s="2">
        <v>5978.16</v>
      </c>
      <c r="O95" s="2"/>
      <c r="P95" s="2"/>
      <c r="Q95" s="2"/>
      <c r="R95" s="2"/>
      <c r="S95" s="2"/>
      <c r="T95" s="2"/>
      <c r="U95" s="2"/>
      <c r="V95" s="2"/>
      <c r="W95" s="2"/>
      <c r="X95" s="2"/>
      <c r="Y95" s="2"/>
      <c r="Z95" s="2"/>
    </row>
    <row r="96" spans="1:26" ht="39" customHeight="1">
      <c r="A96" s="15" t="s">
        <v>201</v>
      </c>
      <c r="B96" s="15">
        <v>95947</v>
      </c>
      <c r="C96" s="15" t="s">
        <v>28</v>
      </c>
      <c r="D96" s="15" t="s">
        <v>202</v>
      </c>
      <c r="E96" s="16" t="s">
        <v>105</v>
      </c>
      <c r="F96" s="17">
        <v>110</v>
      </c>
      <c r="G96" s="18">
        <f t="shared" ref="G96:H96" si="87">TRUNC(L96-L96*$P$3,2)</f>
        <v>8.7799999999999994</v>
      </c>
      <c r="H96" s="18">
        <f t="shared" si="87"/>
        <v>10.76</v>
      </c>
      <c r="I96" s="18">
        <f t="shared" si="81"/>
        <v>1183.5999999999999</v>
      </c>
      <c r="J96" s="19">
        <v>4.7435211956187601E-4</v>
      </c>
      <c r="K96" s="2"/>
      <c r="L96" s="2">
        <v>11.26</v>
      </c>
      <c r="M96" s="2">
        <v>13.79</v>
      </c>
      <c r="N96" s="2">
        <v>1516.9</v>
      </c>
      <c r="O96" s="2"/>
      <c r="P96" s="2"/>
      <c r="Q96" s="2"/>
      <c r="R96" s="2"/>
      <c r="S96" s="2"/>
      <c r="T96" s="2"/>
      <c r="U96" s="2"/>
      <c r="V96" s="2"/>
      <c r="W96" s="2"/>
      <c r="X96" s="2"/>
      <c r="Y96" s="2"/>
      <c r="Z96" s="2"/>
    </row>
    <row r="97" spans="1:26" ht="39" customHeight="1">
      <c r="A97" s="15" t="s">
        <v>203</v>
      </c>
      <c r="B97" s="15">
        <v>95948</v>
      </c>
      <c r="C97" s="15" t="s">
        <v>28</v>
      </c>
      <c r="D97" s="15" t="s">
        <v>204</v>
      </c>
      <c r="E97" s="16" t="s">
        <v>105</v>
      </c>
      <c r="F97" s="17">
        <v>1335</v>
      </c>
      <c r="G97" s="18">
        <f t="shared" ref="G97:H97" si="88">TRUNC(L97-L97*$P$3,2)</f>
        <v>7.95</v>
      </c>
      <c r="H97" s="18">
        <f t="shared" si="88"/>
        <v>9.73</v>
      </c>
      <c r="I97" s="18">
        <f t="shared" si="81"/>
        <v>12989.55</v>
      </c>
      <c r="J97" s="19">
        <v>5.2058495568596203E-3</v>
      </c>
      <c r="K97" s="2"/>
      <c r="L97" s="2">
        <v>10.19</v>
      </c>
      <c r="M97" s="2">
        <v>12.47</v>
      </c>
      <c r="N97" s="2">
        <v>16647.45</v>
      </c>
      <c r="O97" s="2"/>
      <c r="P97" s="2"/>
      <c r="Q97" s="2"/>
      <c r="R97" s="2"/>
      <c r="S97" s="2"/>
      <c r="T97" s="2"/>
      <c r="U97" s="2"/>
      <c r="V97" s="2"/>
      <c r="W97" s="2"/>
      <c r="X97" s="2"/>
      <c r="Y97" s="2"/>
      <c r="Z97" s="2"/>
    </row>
    <row r="98" spans="1:26" ht="39" customHeight="1">
      <c r="A98" s="15" t="s">
        <v>205</v>
      </c>
      <c r="B98" s="15">
        <v>94972</v>
      </c>
      <c r="C98" s="15" t="s">
        <v>28</v>
      </c>
      <c r="D98" s="15" t="s">
        <v>129</v>
      </c>
      <c r="E98" s="16" t="s">
        <v>39</v>
      </c>
      <c r="F98" s="17">
        <v>9.67</v>
      </c>
      <c r="G98" s="18">
        <f t="shared" ref="G98:H98" si="89">TRUNC(L98-L98*$P$3,2)</f>
        <v>374.13</v>
      </c>
      <c r="H98" s="18">
        <f t="shared" si="89"/>
        <v>458.19</v>
      </c>
      <c r="I98" s="18">
        <f t="shared" si="81"/>
        <v>4430.7</v>
      </c>
      <c r="J98" s="19">
        <v>1.77519143105364E-3</v>
      </c>
      <c r="K98" s="2"/>
      <c r="L98" s="2">
        <v>479.35</v>
      </c>
      <c r="M98" s="2">
        <v>587.04999999999995</v>
      </c>
      <c r="N98" s="2">
        <v>5676.77</v>
      </c>
      <c r="O98" s="2"/>
      <c r="P98" s="2"/>
      <c r="Q98" s="2"/>
      <c r="R98" s="2"/>
      <c r="S98" s="2"/>
      <c r="T98" s="2"/>
      <c r="U98" s="2"/>
      <c r="V98" s="2"/>
      <c r="W98" s="2"/>
      <c r="X98" s="2"/>
      <c r="Y98" s="2"/>
      <c r="Z98" s="2"/>
    </row>
    <row r="99" spans="1:26" ht="25.5" customHeight="1">
      <c r="A99" s="15" t="s">
        <v>206</v>
      </c>
      <c r="B99" s="15">
        <v>103673</v>
      </c>
      <c r="C99" s="15" t="s">
        <v>28</v>
      </c>
      <c r="D99" s="15" t="s">
        <v>131</v>
      </c>
      <c r="E99" s="16" t="s">
        <v>39</v>
      </c>
      <c r="F99" s="17">
        <v>9.67</v>
      </c>
      <c r="G99" s="18">
        <f t="shared" ref="G99:H99" si="90">TRUNC(L99-L99*$P$3,2)</f>
        <v>30.04</v>
      </c>
      <c r="H99" s="18">
        <f t="shared" si="90"/>
        <v>36.799999999999997</v>
      </c>
      <c r="I99" s="18">
        <f t="shared" si="81"/>
        <v>355.86</v>
      </c>
      <c r="J99" s="19">
        <v>1.42577694899494E-4</v>
      </c>
      <c r="K99" s="2"/>
      <c r="L99" s="2">
        <v>38.5</v>
      </c>
      <c r="M99" s="2">
        <v>47.15</v>
      </c>
      <c r="N99" s="2">
        <v>455.94</v>
      </c>
      <c r="O99" s="2"/>
      <c r="P99" s="2"/>
      <c r="Q99" s="2"/>
      <c r="R99" s="2"/>
      <c r="S99" s="2"/>
      <c r="T99" s="2"/>
      <c r="U99" s="2"/>
      <c r="V99" s="2"/>
      <c r="W99" s="2"/>
      <c r="X99" s="2"/>
      <c r="Y99" s="2"/>
      <c r="Z99" s="2"/>
    </row>
    <row r="100" spans="1:26" ht="24" customHeight="1">
      <c r="A100" s="20" t="s">
        <v>207</v>
      </c>
      <c r="B100" s="20" t="s">
        <v>88</v>
      </c>
      <c r="C100" s="20"/>
      <c r="D100" s="20" t="s">
        <v>208</v>
      </c>
      <c r="E100" s="21"/>
      <c r="F100" s="22"/>
      <c r="G100" s="23"/>
      <c r="H100" s="23"/>
      <c r="I100" s="23">
        <f>SUM(I101,I102,I103,I104,I105,I106,I107)</f>
        <v>15594.41</v>
      </c>
      <c r="J100" s="24">
        <v>6.2516694886797499E-3</v>
      </c>
      <c r="K100" s="2"/>
      <c r="L100" s="2"/>
      <c r="M100" s="2">
        <v>19991.810000000001</v>
      </c>
      <c r="N100" s="2">
        <v>19991.810000000001</v>
      </c>
      <c r="O100" s="2"/>
      <c r="P100" s="2"/>
      <c r="Q100" s="2"/>
      <c r="R100" s="2"/>
      <c r="S100" s="2"/>
      <c r="T100" s="2"/>
      <c r="U100" s="2"/>
      <c r="V100" s="2"/>
      <c r="W100" s="2"/>
      <c r="X100" s="2"/>
      <c r="Y100" s="2"/>
      <c r="Z100" s="2"/>
    </row>
    <row r="101" spans="1:26" ht="51.75" customHeight="1">
      <c r="A101" s="15" t="s">
        <v>209</v>
      </c>
      <c r="B101" s="15">
        <v>100764</v>
      </c>
      <c r="C101" s="15" t="s">
        <v>28</v>
      </c>
      <c r="D101" s="15" t="s">
        <v>210</v>
      </c>
      <c r="E101" s="16" t="s">
        <v>105</v>
      </c>
      <c r="F101" s="17">
        <v>879</v>
      </c>
      <c r="G101" s="18">
        <f t="shared" ref="G101:H101" si="91">TRUNC(L101-L101*$P$3,2)</f>
        <v>11.96</v>
      </c>
      <c r="H101" s="18">
        <f t="shared" si="91"/>
        <v>14.64</v>
      </c>
      <c r="I101" s="18">
        <f t="shared" ref="I101:I107" si="92">ROUND(F101*H101,2)</f>
        <v>12868.56</v>
      </c>
      <c r="J101" s="19">
        <v>5.1593743692999296E-3</v>
      </c>
      <c r="K101" s="2"/>
      <c r="L101" s="2">
        <v>15.33</v>
      </c>
      <c r="M101" s="2">
        <v>18.77</v>
      </c>
      <c r="N101" s="2">
        <v>16498.830000000002</v>
      </c>
      <c r="O101" s="2"/>
      <c r="P101" s="2"/>
      <c r="Q101" s="2"/>
      <c r="R101" s="2"/>
      <c r="S101" s="2"/>
      <c r="T101" s="2"/>
      <c r="U101" s="2"/>
      <c r="V101" s="2"/>
      <c r="W101" s="2"/>
      <c r="X101" s="2"/>
      <c r="Y101" s="2"/>
      <c r="Z101" s="2"/>
    </row>
    <row r="102" spans="1:26" ht="25.5" customHeight="1">
      <c r="A102" s="15" t="s">
        <v>211</v>
      </c>
      <c r="B102" s="15">
        <v>1332</v>
      </c>
      <c r="C102" s="15" t="s">
        <v>28</v>
      </c>
      <c r="D102" s="15" t="s">
        <v>212</v>
      </c>
      <c r="E102" s="16" t="s">
        <v>105</v>
      </c>
      <c r="F102" s="17">
        <v>26</v>
      </c>
      <c r="G102" s="18">
        <f t="shared" ref="G102:H102" si="93">TRUNC(L102-L102*$P$3,2)</f>
        <v>9.67</v>
      </c>
      <c r="H102" s="18">
        <f t="shared" si="93"/>
        <v>11.84</v>
      </c>
      <c r="I102" s="18">
        <f t="shared" si="92"/>
        <v>307.83999999999997</v>
      </c>
      <c r="J102" s="19">
        <v>1.2342098658361199E-4</v>
      </c>
      <c r="K102" s="2"/>
      <c r="L102" s="2">
        <v>12.4</v>
      </c>
      <c r="M102" s="2">
        <v>15.18</v>
      </c>
      <c r="N102" s="2">
        <v>394.68</v>
      </c>
      <c r="O102" s="2"/>
      <c r="P102" s="2"/>
      <c r="Q102" s="2"/>
      <c r="R102" s="2"/>
      <c r="S102" s="2"/>
      <c r="T102" s="2"/>
      <c r="U102" s="2"/>
      <c r="V102" s="2"/>
      <c r="W102" s="2"/>
      <c r="X102" s="2"/>
      <c r="Y102" s="2"/>
      <c r="Z102" s="2"/>
    </row>
    <row r="103" spans="1:26" ht="25.5" customHeight="1">
      <c r="A103" s="15" t="s">
        <v>213</v>
      </c>
      <c r="B103" s="15">
        <v>10957</v>
      </c>
      <c r="C103" s="15" t="s">
        <v>28</v>
      </c>
      <c r="D103" s="15" t="s">
        <v>214</v>
      </c>
      <c r="E103" s="16" t="s">
        <v>105</v>
      </c>
      <c r="F103" s="17">
        <v>22</v>
      </c>
      <c r="G103" s="18">
        <f t="shared" ref="G103:H103" si="94">TRUNC(L103-L103*$P$3,2)</f>
        <v>10.88</v>
      </c>
      <c r="H103" s="18">
        <f t="shared" si="94"/>
        <v>13.33</v>
      </c>
      <c r="I103" s="18">
        <f t="shared" si="92"/>
        <v>293.26</v>
      </c>
      <c r="J103" s="19">
        <v>1.17504484439693E-4</v>
      </c>
      <c r="K103" s="2"/>
      <c r="L103" s="2">
        <v>13.95</v>
      </c>
      <c r="M103" s="2">
        <v>17.079999999999998</v>
      </c>
      <c r="N103" s="2">
        <v>375.76</v>
      </c>
      <c r="O103" s="2"/>
      <c r="P103" s="2"/>
      <c r="Q103" s="2"/>
      <c r="R103" s="2"/>
      <c r="S103" s="2"/>
      <c r="T103" s="2"/>
      <c r="U103" s="2"/>
      <c r="V103" s="2"/>
      <c r="W103" s="2"/>
      <c r="X103" s="2"/>
      <c r="Y103" s="2"/>
      <c r="Z103" s="2"/>
    </row>
    <row r="104" spans="1:26" ht="25.5" customHeight="1">
      <c r="A104" s="15" t="s">
        <v>215</v>
      </c>
      <c r="B104" s="15">
        <v>92800</v>
      </c>
      <c r="C104" s="15" t="s">
        <v>28</v>
      </c>
      <c r="D104" s="15" t="s">
        <v>216</v>
      </c>
      <c r="E104" s="16" t="s">
        <v>105</v>
      </c>
      <c r="F104" s="17">
        <v>2</v>
      </c>
      <c r="G104" s="18">
        <f t="shared" ref="G104:H104" si="95">TRUNC(L104-L104*$P$3,2)</f>
        <v>8.86</v>
      </c>
      <c r="H104" s="18">
        <f t="shared" si="95"/>
        <v>10.85</v>
      </c>
      <c r="I104" s="18">
        <f t="shared" si="92"/>
        <v>21.7</v>
      </c>
      <c r="J104" s="19">
        <v>8.6996347591874197E-6</v>
      </c>
      <c r="K104" s="2"/>
      <c r="L104" s="2">
        <v>11.36</v>
      </c>
      <c r="M104" s="2">
        <v>13.91</v>
      </c>
      <c r="N104" s="2">
        <v>27.82</v>
      </c>
      <c r="O104" s="2"/>
      <c r="P104" s="2"/>
      <c r="Q104" s="2"/>
      <c r="R104" s="2"/>
      <c r="S104" s="2"/>
      <c r="T104" s="2"/>
      <c r="U104" s="2"/>
      <c r="V104" s="2"/>
      <c r="W104" s="2"/>
      <c r="X104" s="2"/>
      <c r="Y104" s="2"/>
      <c r="Z104" s="2"/>
    </row>
    <row r="105" spans="1:26" ht="25.5" customHeight="1">
      <c r="A105" s="15" t="s">
        <v>217</v>
      </c>
      <c r="B105" s="15" t="s">
        <v>218</v>
      </c>
      <c r="C105" s="15" t="s">
        <v>45</v>
      </c>
      <c r="D105" s="15" t="s">
        <v>219</v>
      </c>
      <c r="E105" s="16" t="s">
        <v>220</v>
      </c>
      <c r="F105" s="17">
        <v>14.96124</v>
      </c>
      <c r="G105" s="18">
        <f t="shared" ref="G105:H105" si="96">TRUNC(L105-L105*$P$3,2)</f>
        <v>17.010000000000002</v>
      </c>
      <c r="H105" s="18">
        <f t="shared" si="96"/>
        <v>20.83</v>
      </c>
      <c r="I105" s="18">
        <f t="shared" si="92"/>
        <v>311.64</v>
      </c>
      <c r="J105" s="19">
        <v>1.24868840966611E-4</v>
      </c>
      <c r="K105" s="2"/>
      <c r="L105" s="2">
        <v>21.8</v>
      </c>
      <c r="M105" s="2">
        <v>26.69</v>
      </c>
      <c r="N105" s="2">
        <v>399.31</v>
      </c>
      <c r="O105" s="2"/>
      <c r="P105" s="2"/>
      <c r="Q105" s="2"/>
      <c r="R105" s="2"/>
      <c r="S105" s="2"/>
      <c r="T105" s="2"/>
      <c r="U105" s="2"/>
      <c r="V105" s="2"/>
      <c r="W105" s="2"/>
      <c r="X105" s="2"/>
      <c r="Y105" s="2"/>
      <c r="Z105" s="2"/>
    </row>
    <row r="106" spans="1:26" ht="39" customHeight="1">
      <c r="A106" s="15" t="s">
        <v>221</v>
      </c>
      <c r="B106" s="15">
        <v>11849</v>
      </c>
      <c r="C106" s="15" t="s">
        <v>45</v>
      </c>
      <c r="D106" s="15" t="s">
        <v>222</v>
      </c>
      <c r="E106" s="16" t="s">
        <v>47</v>
      </c>
      <c r="F106" s="17">
        <v>20.913060000000002</v>
      </c>
      <c r="G106" s="18">
        <f t="shared" ref="G106:H106" si="97">TRUNC(L106-L106*$P$3,2)</f>
        <v>30.82</v>
      </c>
      <c r="H106" s="18">
        <f t="shared" si="97"/>
        <v>37.75</v>
      </c>
      <c r="I106" s="18">
        <f t="shared" si="92"/>
        <v>789.47</v>
      </c>
      <c r="J106" s="19">
        <v>3.16326475089994E-4</v>
      </c>
      <c r="K106" s="2"/>
      <c r="L106" s="2">
        <v>39.5</v>
      </c>
      <c r="M106" s="2">
        <v>48.37</v>
      </c>
      <c r="N106" s="2">
        <v>1011.56</v>
      </c>
      <c r="O106" s="2"/>
      <c r="P106" s="2"/>
      <c r="Q106" s="2"/>
      <c r="R106" s="2"/>
      <c r="S106" s="2"/>
      <c r="T106" s="2"/>
      <c r="U106" s="2"/>
      <c r="V106" s="2"/>
      <c r="W106" s="2"/>
      <c r="X106" s="2"/>
      <c r="Y106" s="2"/>
      <c r="Z106" s="2"/>
    </row>
    <row r="107" spans="1:26" ht="39" customHeight="1">
      <c r="A107" s="15" t="s">
        <v>223</v>
      </c>
      <c r="B107" s="15">
        <v>3760</v>
      </c>
      <c r="C107" s="15" t="s">
        <v>45</v>
      </c>
      <c r="D107" s="15" t="s">
        <v>224</v>
      </c>
      <c r="E107" s="16" t="s">
        <v>47</v>
      </c>
      <c r="F107" s="17">
        <v>20.913060000000002</v>
      </c>
      <c r="G107" s="18">
        <f t="shared" ref="G107:H107" si="98">TRUNC(L107-L107*$P$3,2)</f>
        <v>39.119999999999997</v>
      </c>
      <c r="H107" s="18">
        <f t="shared" si="98"/>
        <v>47.91</v>
      </c>
      <c r="I107" s="18">
        <f t="shared" si="92"/>
        <v>1001.94</v>
      </c>
      <c r="J107" s="19">
        <v>4.0147469754071797E-4</v>
      </c>
      <c r="K107" s="2"/>
      <c r="L107" s="2">
        <v>50.13</v>
      </c>
      <c r="M107" s="2">
        <v>61.39</v>
      </c>
      <c r="N107" s="2">
        <v>1283.8499999999999</v>
      </c>
      <c r="O107" s="2"/>
      <c r="P107" s="2"/>
      <c r="Q107" s="2"/>
      <c r="R107" s="2"/>
      <c r="S107" s="2"/>
      <c r="T107" s="2"/>
      <c r="U107" s="2"/>
      <c r="V107" s="2"/>
      <c r="W107" s="2"/>
      <c r="X107" s="2"/>
      <c r="Y107" s="2"/>
      <c r="Z107" s="2"/>
    </row>
    <row r="108" spans="1:26" ht="24" customHeight="1">
      <c r="A108" s="20" t="s">
        <v>225</v>
      </c>
      <c r="B108" s="20" t="s">
        <v>88</v>
      </c>
      <c r="C108" s="20"/>
      <c r="D108" s="20" t="s">
        <v>226</v>
      </c>
      <c r="E108" s="21"/>
      <c r="F108" s="22"/>
      <c r="G108" s="23"/>
      <c r="H108" s="23"/>
      <c r="I108" s="23">
        <f>SUM(I109,I110,I111,I112,I113,I114,I115,I116,I117,I118)</f>
        <v>139333.47</v>
      </c>
      <c r="J108" s="24">
        <v>5.5834456019843902E-2</v>
      </c>
      <c r="K108" s="2"/>
      <c r="L108" s="2"/>
      <c r="M108" s="2">
        <v>178549.4</v>
      </c>
      <c r="N108" s="2">
        <v>178549.4</v>
      </c>
      <c r="O108" s="2"/>
      <c r="P108" s="2"/>
      <c r="Q108" s="2"/>
      <c r="R108" s="2"/>
      <c r="S108" s="2"/>
      <c r="T108" s="2"/>
      <c r="U108" s="2"/>
      <c r="V108" s="2"/>
      <c r="W108" s="2"/>
      <c r="X108" s="2"/>
      <c r="Y108" s="2"/>
      <c r="Z108" s="2"/>
    </row>
    <row r="109" spans="1:26" ht="39" customHeight="1">
      <c r="A109" s="15" t="s">
        <v>227</v>
      </c>
      <c r="B109" s="15">
        <v>96523</v>
      </c>
      <c r="C109" s="15" t="s">
        <v>28</v>
      </c>
      <c r="D109" s="15" t="s">
        <v>96</v>
      </c>
      <c r="E109" s="16" t="s">
        <v>39</v>
      </c>
      <c r="F109" s="17">
        <v>62.72</v>
      </c>
      <c r="G109" s="18">
        <f t="shared" ref="G109:H109" si="99">TRUNC(L109-L109*$P$3,2)</f>
        <v>68.2</v>
      </c>
      <c r="H109" s="18">
        <f t="shared" si="99"/>
        <v>83.52</v>
      </c>
      <c r="I109" s="18">
        <f t="shared" ref="I109:I118" si="100">ROUND(F109*H109,2)</f>
        <v>5238.37</v>
      </c>
      <c r="J109" s="19">
        <v>2.098813466134E-3</v>
      </c>
      <c r="K109" s="2"/>
      <c r="L109" s="2">
        <v>87.38</v>
      </c>
      <c r="M109" s="2">
        <v>107.01</v>
      </c>
      <c r="N109" s="2">
        <v>6711.66</v>
      </c>
      <c r="O109" s="2"/>
      <c r="P109" s="2"/>
      <c r="Q109" s="2"/>
      <c r="R109" s="2"/>
      <c r="S109" s="2"/>
      <c r="T109" s="2"/>
      <c r="U109" s="2"/>
      <c r="V109" s="2"/>
      <c r="W109" s="2"/>
      <c r="X109" s="2"/>
      <c r="Y109" s="2"/>
      <c r="Z109" s="2"/>
    </row>
    <row r="110" spans="1:26" ht="39" customHeight="1">
      <c r="A110" s="15" t="s">
        <v>228</v>
      </c>
      <c r="B110" s="15">
        <v>96619</v>
      </c>
      <c r="C110" s="15" t="s">
        <v>28</v>
      </c>
      <c r="D110" s="15" t="s">
        <v>98</v>
      </c>
      <c r="E110" s="16" t="s">
        <v>47</v>
      </c>
      <c r="F110" s="17">
        <v>125.44</v>
      </c>
      <c r="G110" s="18">
        <f t="shared" ref="G110:H110" si="101">TRUNC(L110-L110*$P$3,2)</f>
        <v>27.87</v>
      </c>
      <c r="H110" s="18">
        <f t="shared" si="101"/>
        <v>34.130000000000003</v>
      </c>
      <c r="I110" s="18">
        <f t="shared" si="100"/>
        <v>4281.2700000000004</v>
      </c>
      <c r="J110" s="19">
        <v>1.7153759696324599E-3</v>
      </c>
      <c r="K110" s="2"/>
      <c r="L110" s="2">
        <v>35.71</v>
      </c>
      <c r="M110" s="2">
        <v>43.73</v>
      </c>
      <c r="N110" s="2">
        <v>5485.49</v>
      </c>
      <c r="O110" s="2"/>
      <c r="P110" s="2"/>
      <c r="Q110" s="2"/>
      <c r="R110" s="2"/>
      <c r="S110" s="2"/>
      <c r="T110" s="2"/>
      <c r="U110" s="2"/>
      <c r="V110" s="2"/>
      <c r="W110" s="2"/>
      <c r="X110" s="2"/>
      <c r="Y110" s="2"/>
      <c r="Z110" s="2"/>
    </row>
    <row r="111" spans="1:26" ht="39" customHeight="1">
      <c r="A111" s="15" t="s">
        <v>229</v>
      </c>
      <c r="B111" s="15">
        <v>11661</v>
      </c>
      <c r="C111" s="15" t="s">
        <v>45</v>
      </c>
      <c r="D111" s="15" t="s">
        <v>230</v>
      </c>
      <c r="E111" s="16" t="s">
        <v>47</v>
      </c>
      <c r="F111" s="17">
        <v>472.91</v>
      </c>
      <c r="G111" s="18">
        <f t="shared" ref="G111:H111" si="102">TRUNC(L111-L111*$P$3,2)</f>
        <v>36.22</v>
      </c>
      <c r="H111" s="18">
        <f t="shared" si="102"/>
        <v>44.35</v>
      </c>
      <c r="I111" s="18">
        <f t="shared" si="100"/>
        <v>20973.56</v>
      </c>
      <c r="J111" s="19">
        <v>8.4042693379402806E-3</v>
      </c>
      <c r="K111" s="2"/>
      <c r="L111" s="2">
        <v>46.41</v>
      </c>
      <c r="M111" s="2">
        <v>56.83</v>
      </c>
      <c r="N111" s="2">
        <v>26875.47</v>
      </c>
      <c r="O111" s="2"/>
      <c r="P111" s="2"/>
      <c r="Q111" s="2"/>
      <c r="R111" s="2"/>
      <c r="S111" s="2"/>
      <c r="T111" s="2"/>
      <c r="U111" s="2"/>
      <c r="V111" s="2"/>
      <c r="W111" s="2"/>
      <c r="X111" s="2"/>
      <c r="Y111" s="2"/>
      <c r="Z111" s="2"/>
    </row>
    <row r="112" spans="1:26" ht="25.5" customHeight="1">
      <c r="A112" s="15" t="s">
        <v>231</v>
      </c>
      <c r="B112" s="15">
        <v>100342</v>
      </c>
      <c r="C112" s="15" t="s">
        <v>28</v>
      </c>
      <c r="D112" s="15" t="s">
        <v>232</v>
      </c>
      <c r="E112" s="16" t="s">
        <v>105</v>
      </c>
      <c r="F112" s="17">
        <v>564.48</v>
      </c>
      <c r="G112" s="18">
        <f t="shared" ref="G112:H112" si="103">TRUNC(L112-L112*$P$3,2)</f>
        <v>12.15</v>
      </c>
      <c r="H112" s="18">
        <f t="shared" si="103"/>
        <v>14.87</v>
      </c>
      <c r="I112" s="18">
        <f t="shared" si="100"/>
        <v>8393.82</v>
      </c>
      <c r="J112" s="19">
        <v>3.3644570949461598E-3</v>
      </c>
      <c r="K112" s="2"/>
      <c r="L112" s="2">
        <v>15.57</v>
      </c>
      <c r="M112" s="2">
        <v>19.059999999999999</v>
      </c>
      <c r="N112" s="2">
        <v>10758.98</v>
      </c>
      <c r="O112" s="2"/>
      <c r="P112" s="2"/>
      <c r="Q112" s="2"/>
      <c r="R112" s="2"/>
      <c r="S112" s="2"/>
      <c r="T112" s="2"/>
      <c r="U112" s="2"/>
      <c r="V112" s="2"/>
      <c r="W112" s="2"/>
      <c r="X112" s="2"/>
      <c r="Y112" s="2"/>
      <c r="Z112" s="2"/>
    </row>
    <row r="113" spans="1:26" ht="25.5" customHeight="1">
      <c r="A113" s="15" t="s">
        <v>233</v>
      </c>
      <c r="B113" s="15">
        <v>100343</v>
      </c>
      <c r="C113" s="15" t="s">
        <v>28</v>
      </c>
      <c r="D113" s="15" t="s">
        <v>234</v>
      </c>
      <c r="E113" s="16" t="s">
        <v>105</v>
      </c>
      <c r="F113" s="17">
        <v>1442.56</v>
      </c>
      <c r="G113" s="18">
        <f t="shared" ref="G113:H113" si="104">TRUNC(L113-L113*$P$3,2)</f>
        <v>11.56</v>
      </c>
      <c r="H113" s="18">
        <f t="shared" si="104"/>
        <v>14.16</v>
      </c>
      <c r="I113" s="18">
        <f t="shared" si="100"/>
        <v>20426.650000000001</v>
      </c>
      <c r="J113" s="19">
        <v>8.1875571206698108E-3</v>
      </c>
      <c r="K113" s="2"/>
      <c r="L113" s="2">
        <v>14.82</v>
      </c>
      <c r="M113" s="2">
        <v>18.149999999999999</v>
      </c>
      <c r="N113" s="2">
        <v>26182.46</v>
      </c>
      <c r="O113" s="2"/>
      <c r="P113" s="2"/>
      <c r="Q113" s="2"/>
      <c r="R113" s="2"/>
      <c r="S113" s="2"/>
      <c r="T113" s="2"/>
      <c r="U113" s="2"/>
      <c r="V113" s="2"/>
      <c r="W113" s="2"/>
      <c r="X113" s="2"/>
      <c r="Y113" s="2"/>
      <c r="Z113" s="2"/>
    </row>
    <row r="114" spans="1:26" ht="25.5" customHeight="1">
      <c r="A114" s="15" t="s">
        <v>235</v>
      </c>
      <c r="B114" s="15">
        <v>100344</v>
      </c>
      <c r="C114" s="15" t="s">
        <v>28</v>
      </c>
      <c r="D114" s="15" t="s">
        <v>236</v>
      </c>
      <c r="E114" s="16" t="s">
        <v>105</v>
      </c>
      <c r="F114" s="17">
        <v>564.48</v>
      </c>
      <c r="G114" s="18">
        <f t="shared" ref="G114:H114" si="105">TRUNC(L114-L114*$P$3,2)</f>
        <v>10.41</v>
      </c>
      <c r="H114" s="18">
        <f t="shared" si="105"/>
        <v>12.74</v>
      </c>
      <c r="I114" s="18">
        <f t="shared" si="100"/>
        <v>7191.48</v>
      </c>
      <c r="J114" s="19">
        <v>2.8825592461700798E-3</v>
      </c>
      <c r="K114" s="2"/>
      <c r="L114" s="2">
        <v>13.34</v>
      </c>
      <c r="M114" s="2">
        <v>16.329999999999998</v>
      </c>
      <c r="N114" s="2">
        <v>9217.9500000000007</v>
      </c>
      <c r="O114" s="2"/>
      <c r="P114" s="2"/>
      <c r="Q114" s="2"/>
      <c r="R114" s="2"/>
      <c r="S114" s="2"/>
      <c r="T114" s="2"/>
      <c r="U114" s="2"/>
      <c r="V114" s="2"/>
      <c r="W114" s="2"/>
      <c r="X114" s="2"/>
      <c r="Y114" s="2"/>
      <c r="Z114" s="2"/>
    </row>
    <row r="115" spans="1:26" ht="25.5" customHeight="1">
      <c r="A115" s="15" t="s">
        <v>237</v>
      </c>
      <c r="B115" s="15">
        <v>100345</v>
      </c>
      <c r="C115" s="15" t="s">
        <v>28</v>
      </c>
      <c r="D115" s="15" t="s">
        <v>238</v>
      </c>
      <c r="E115" s="16" t="s">
        <v>105</v>
      </c>
      <c r="F115" s="17">
        <v>1630.72</v>
      </c>
      <c r="G115" s="18">
        <f t="shared" ref="G115:H115" si="106">TRUNC(L115-L115*$P$3,2)</f>
        <v>8.85</v>
      </c>
      <c r="H115" s="18">
        <f t="shared" si="106"/>
        <v>10.83</v>
      </c>
      <c r="I115" s="18">
        <f t="shared" si="100"/>
        <v>17660.7</v>
      </c>
      <c r="J115" s="19">
        <v>7.0780347231130204E-3</v>
      </c>
      <c r="K115" s="2"/>
      <c r="L115" s="2">
        <v>11.34</v>
      </c>
      <c r="M115" s="2">
        <v>13.88</v>
      </c>
      <c r="N115" s="2">
        <v>22634.39</v>
      </c>
      <c r="O115" s="2"/>
      <c r="P115" s="2"/>
      <c r="Q115" s="2"/>
      <c r="R115" s="2"/>
      <c r="S115" s="2"/>
      <c r="T115" s="2"/>
      <c r="U115" s="2"/>
      <c r="V115" s="2"/>
      <c r="W115" s="2"/>
      <c r="X115" s="2"/>
      <c r="Y115" s="2"/>
      <c r="Z115" s="2"/>
    </row>
    <row r="116" spans="1:26" ht="39" customHeight="1">
      <c r="A116" s="15" t="s">
        <v>239</v>
      </c>
      <c r="B116" s="15">
        <v>94972</v>
      </c>
      <c r="C116" s="15" t="s">
        <v>28</v>
      </c>
      <c r="D116" s="15" t="s">
        <v>129</v>
      </c>
      <c r="E116" s="16" t="s">
        <v>39</v>
      </c>
      <c r="F116" s="17">
        <v>97.84</v>
      </c>
      <c r="G116" s="18">
        <f t="shared" ref="G116:H116" si="107">TRUNC(L116-L116*$P$3,2)</f>
        <v>374.13</v>
      </c>
      <c r="H116" s="18">
        <f t="shared" si="107"/>
        <v>458.19</v>
      </c>
      <c r="I116" s="18">
        <f t="shared" si="100"/>
        <v>44829.31</v>
      </c>
      <c r="J116" s="19">
        <v>1.7961202756089301E-2</v>
      </c>
      <c r="K116" s="2"/>
      <c r="L116" s="2">
        <v>479.35</v>
      </c>
      <c r="M116" s="2">
        <v>587.04999999999995</v>
      </c>
      <c r="N116" s="2">
        <v>57436.97</v>
      </c>
      <c r="O116" s="2"/>
      <c r="P116" s="2"/>
      <c r="Q116" s="2"/>
      <c r="R116" s="2"/>
      <c r="S116" s="2"/>
      <c r="T116" s="2"/>
      <c r="U116" s="2"/>
      <c r="V116" s="2"/>
      <c r="W116" s="2"/>
      <c r="X116" s="2"/>
      <c r="Y116" s="2"/>
      <c r="Z116" s="2"/>
    </row>
    <row r="117" spans="1:26" ht="25.5" customHeight="1">
      <c r="A117" s="15" t="s">
        <v>240</v>
      </c>
      <c r="B117" s="15">
        <v>103673</v>
      </c>
      <c r="C117" s="15" t="s">
        <v>28</v>
      </c>
      <c r="D117" s="15" t="s">
        <v>131</v>
      </c>
      <c r="E117" s="16" t="s">
        <v>39</v>
      </c>
      <c r="F117" s="17">
        <v>97.84</v>
      </c>
      <c r="G117" s="18">
        <f t="shared" ref="G117:H117" si="108">TRUNC(L117-L117*$P$3,2)</f>
        <v>30.04</v>
      </c>
      <c r="H117" s="18">
        <f t="shared" si="108"/>
        <v>36.799999999999997</v>
      </c>
      <c r="I117" s="18">
        <f t="shared" si="100"/>
        <v>3600.51</v>
      </c>
      <c r="J117" s="19">
        <v>1.44258519372198E-3</v>
      </c>
      <c r="K117" s="2"/>
      <c r="L117" s="2">
        <v>38.5</v>
      </c>
      <c r="M117" s="2">
        <v>47.15</v>
      </c>
      <c r="N117" s="2">
        <v>4613.1499999999996</v>
      </c>
      <c r="O117" s="2"/>
      <c r="P117" s="2"/>
      <c r="Q117" s="2"/>
      <c r="R117" s="2"/>
      <c r="S117" s="2"/>
      <c r="T117" s="2"/>
      <c r="U117" s="2"/>
      <c r="V117" s="2"/>
      <c r="W117" s="2"/>
      <c r="X117" s="2"/>
      <c r="Y117" s="2"/>
      <c r="Z117" s="2"/>
    </row>
    <row r="118" spans="1:26" ht="25.5" customHeight="1">
      <c r="A118" s="15" t="s">
        <v>241</v>
      </c>
      <c r="B118" s="15">
        <v>102724</v>
      </c>
      <c r="C118" s="15" t="s">
        <v>28</v>
      </c>
      <c r="D118" s="15" t="s">
        <v>242</v>
      </c>
      <c r="E118" s="16" t="s">
        <v>56</v>
      </c>
      <c r="F118" s="17">
        <v>236</v>
      </c>
      <c r="G118" s="18">
        <f t="shared" ref="G118:H118" si="109">TRUNC(L118-L118*$P$3,2)</f>
        <v>23.31</v>
      </c>
      <c r="H118" s="18">
        <f t="shared" si="109"/>
        <v>28.55</v>
      </c>
      <c r="I118" s="18">
        <f t="shared" si="100"/>
        <v>6737.8</v>
      </c>
      <c r="J118" s="19">
        <v>2.6996011114268099E-3</v>
      </c>
      <c r="K118" s="2"/>
      <c r="L118" s="2">
        <v>29.87</v>
      </c>
      <c r="M118" s="2">
        <v>36.58</v>
      </c>
      <c r="N118" s="2">
        <v>8632.8799999999992</v>
      </c>
      <c r="O118" s="2"/>
      <c r="P118" s="2"/>
      <c r="Q118" s="2"/>
      <c r="R118" s="2"/>
      <c r="S118" s="2"/>
      <c r="T118" s="2"/>
      <c r="U118" s="2"/>
      <c r="V118" s="2"/>
      <c r="W118" s="2"/>
      <c r="X118" s="2"/>
      <c r="Y118" s="2"/>
      <c r="Z118" s="2"/>
    </row>
    <row r="119" spans="1:26" ht="24" customHeight="1">
      <c r="A119" s="20" t="s">
        <v>243</v>
      </c>
      <c r="B119" s="20" t="s">
        <v>88</v>
      </c>
      <c r="C119" s="20"/>
      <c r="D119" s="20" t="s">
        <v>244</v>
      </c>
      <c r="E119" s="21"/>
      <c r="F119" s="22"/>
      <c r="G119" s="23"/>
      <c r="H119" s="23"/>
      <c r="I119" s="23">
        <f>SUM(I120,I123)</f>
        <v>20270.54</v>
      </c>
      <c r="J119" s="24">
        <v>8.1215437167278803E-3</v>
      </c>
      <c r="K119" s="2"/>
      <c r="L119" s="2"/>
      <c r="M119" s="2">
        <v>25971.360000000001</v>
      </c>
      <c r="N119" s="2">
        <v>25971.360000000001</v>
      </c>
      <c r="O119" s="2"/>
      <c r="P119" s="2"/>
      <c r="Q119" s="2"/>
      <c r="R119" s="2"/>
      <c r="S119" s="2"/>
      <c r="T119" s="2"/>
      <c r="U119" s="2"/>
      <c r="V119" s="2"/>
      <c r="W119" s="2"/>
      <c r="X119" s="2"/>
      <c r="Y119" s="2"/>
      <c r="Z119" s="2"/>
    </row>
    <row r="120" spans="1:26" ht="24" customHeight="1">
      <c r="A120" s="20" t="s">
        <v>245</v>
      </c>
      <c r="B120" s="20" t="s">
        <v>18</v>
      </c>
      <c r="C120" s="20"/>
      <c r="D120" s="20" t="s">
        <v>246</v>
      </c>
      <c r="E120" s="21"/>
      <c r="F120" s="22"/>
      <c r="G120" s="23"/>
      <c r="H120" s="23"/>
      <c r="I120" s="23">
        <f>SUM(I121,I122)</f>
        <v>13337.17</v>
      </c>
      <c r="J120" s="24">
        <v>5.34364901958368E-3</v>
      </c>
      <c r="K120" s="2"/>
      <c r="L120" s="2"/>
      <c r="M120" s="2">
        <v>17088.11</v>
      </c>
      <c r="N120" s="2">
        <v>17088.11</v>
      </c>
      <c r="O120" s="2"/>
      <c r="P120" s="2"/>
      <c r="Q120" s="2"/>
      <c r="R120" s="2"/>
      <c r="S120" s="2"/>
      <c r="T120" s="2"/>
      <c r="U120" s="2"/>
      <c r="V120" s="2"/>
      <c r="W120" s="2"/>
      <c r="X120" s="2"/>
      <c r="Y120" s="2"/>
      <c r="Z120" s="2"/>
    </row>
    <row r="121" spans="1:26" ht="39" customHeight="1">
      <c r="A121" s="15" t="s">
        <v>247</v>
      </c>
      <c r="B121" s="15">
        <v>93205</v>
      </c>
      <c r="C121" s="15" t="s">
        <v>28</v>
      </c>
      <c r="D121" s="15" t="s">
        <v>248</v>
      </c>
      <c r="E121" s="16" t="s">
        <v>94</v>
      </c>
      <c r="F121" s="17">
        <v>117.32</v>
      </c>
      <c r="G121" s="18">
        <f t="shared" ref="G121:H121" si="110">TRUNC(L121-L121*$P$3,2)</f>
        <v>44.88</v>
      </c>
      <c r="H121" s="18">
        <f t="shared" si="110"/>
        <v>54.97</v>
      </c>
      <c r="I121" s="18">
        <f t="shared" ref="I121:I122" si="111">ROUND(F121*H121,2)</f>
        <v>6449.08</v>
      </c>
      <c r="J121" s="19">
        <v>2.5838853369376E-3</v>
      </c>
      <c r="K121" s="2"/>
      <c r="L121" s="2">
        <v>57.51</v>
      </c>
      <c r="M121" s="2">
        <v>70.430000000000007</v>
      </c>
      <c r="N121" s="2">
        <v>8262.84</v>
      </c>
      <c r="O121" s="2"/>
      <c r="P121" s="2"/>
      <c r="Q121" s="2"/>
      <c r="R121" s="2"/>
      <c r="S121" s="2"/>
      <c r="T121" s="2"/>
      <c r="U121" s="2"/>
      <c r="V121" s="2"/>
      <c r="W121" s="2"/>
      <c r="X121" s="2"/>
      <c r="Y121" s="2"/>
      <c r="Z121" s="2"/>
    </row>
    <row r="122" spans="1:26" ht="25.5" customHeight="1">
      <c r="A122" s="15" t="s">
        <v>249</v>
      </c>
      <c r="B122" s="15" t="s">
        <v>250</v>
      </c>
      <c r="C122" s="15" t="s">
        <v>22</v>
      </c>
      <c r="D122" s="15" t="s">
        <v>251</v>
      </c>
      <c r="E122" s="16" t="s">
        <v>56</v>
      </c>
      <c r="F122" s="17">
        <v>46.927999999999997</v>
      </c>
      <c r="G122" s="18">
        <f t="shared" ref="G122:H122" si="112">TRUNC(L122-L122*$P$3,2)</f>
        <v>119.85</v>
      </c>
      <c r="H122" s="18">
        <f t="shared" si="112"/>
        <v>146.78</v>
      </c>
      <c r="I122" s="18">
        <f t="shared" si="111"/>
        <v>6888.09</v>
      </c>
      <c r="J122" s="19">
        <v>2.75976368264608E-3</v>
      </c>
      <c r="K122" s="2"/>
      <c r="L122" s="2">
        <v>153.56</v>
      </c>
      <c r="M122" s="2">
        <v>188.06</v>
      </c>
      <c r="N122" s="2">
        <v>8825.27</v>
      </c>
      <c r="O122" s="2"/>
      <c r="P122" s="2"/>
      <c r="Q122" s="2"/>
      <c r="R122" s="2"/>
      <c r="S122" s="2"/>
      <c r="T122" s="2"/>
      <c r="U122" s="2"/>
      <c r="V122" s="2"/>
      <c r="W122" s="2"/>
      <c r="X122" s="2"/>
      <c r="Y122" s="2"/>
      <c r="Z122" s="2"/>
    </row>
    <row r="123" spans="1:26" ht="24" customHeight="1">
      <c r="A123" s="20" t="s">
        <v>252</v>
      </c>
      <c r="B123" s="20" t="s">
        <v>18</v>
      </c>
      <c r="C123" s="20"/>
      <c r="D123" s="20" t="s">
        <v>253</v>
      </c>
      <c r="E123" s="21"/>
      <c r="F123" s="22"/>
      <c r="G123" s="23"/>
      <c r="H123" s="23"/>
      <c r="I123" s="23">
        <f>SUM(I124)</f>
        <v>6933.37</v>
      </c>
      <c r="J123" s="24">
        <v>2.7778946971441999E-3</v>
      </c>
      <c r="K123" s="2"/>
      <c r="L123" s="2"/>
      <c r="M123" s="2">
        <v>8883.25</v>
      </c>
      <c r="N123" s="2">
        <v>8883.25</v>
      </c>
      <c r="O123" s="2"/>
      <c r="P123" s="2"/>
      <c r="Q123" s="2"/>
      <c r="R123" s="2"/>
      <c r="S123" s="2"/>
      <c r="T123" s="2"/>
      <c r="U123" s="2"/>
      <c r="V123" s="2"/>
      <c r="W123" s="2"/>
      <c r="X123" s="2"/>
      <c r="Y123" s="2"/>
      <c r="Z123" s="2"/>
    </row>
    <row r="124" spans="1:26" ht="39" customHeight="1">
      <c r="A124" s="15" t="s">
        <v>254</v>
      </c>
      <c r="B124" s="15">
        <v>101165</v>
      </c>
      <c r="C124" s="15" t="s">
        <v>28</v>
      </c>
      <c r="D124" s="15" t="s">
        <v>255</v>
      </c>
      <c r="E124" s="16" t="s">
        <v>39</v>
      </c>
      <c r="F124" s="17">
        <v>8.36</v>
      </c>
      <c r="G124" s="18">
        <f t="shared" ref="G124:H124" si="113">TRUNC(L124-L124*$P$3,2)</f>
        <v>677.19</v>
      </c>
      <c r="H124" s="18">
        <f t="shared" si="113"/>
        <v>829.35</v>
      </c>
      <c r="I124" s="18">
        <f>ROUND(F124*H124,2)</f>
        <v>6933.37</v>
      </c>
      <c r="J124" s="19">
        <v>2.7778946971441999E-3</v>
      </c>
      <c r="K124" s="2"/>
      <c r="L124" s="2">
        <v>867.64</v>
      </c>
      <c r="M124" s="2">
        <v>1062.5899999999999</v>
      </c>
      <c r="N124" s="2">
        <v>8883.25</v>
      </c>
      <c r="O124" s="2"/>
      <c r="P124" s="2"/>
      <c r="Q124" s="2"/>
      <c r="R124" s="2"/>
      <c r="S124" s="2"/>
      <c r="T124" s="2"/>
      <c r="U124" s="2"/>
      <c r="V124" s="2"/>
      <c r="W124" s="2"/>
      <c r="X124" s="2"/>
      <c r="Y124" s="2"/>
      <c r="Z124" s="2"/>
    </row>
    <row r="125" spans="1:26" ht="24" customHeight="1">
      <c r="A125" s="10" t="s">
        <v>256</v>
      </c>
      <c r="B125" s="10" t="s">
        <v>18</v>
      </c>
      <c r="C125" s="10"/>
      <c r="D125" s="10" t="s">
        <v>257</v>
      </c>
      <c r="E125" s="11"/>
      <c r="F125" s="12"/>
      <c r="G125" s="13"/>
      <c r="H125" s="13"/>
      <c r="I125" s="13">
        <f>SUM(I126,I133,I141)</f>
        <v>192976.52</v>
      </c>
      <c r="J125" s="14">
        <v>7.7319382980124599E-2</v>
      </c>
      <c r="K125" s="2"/>
      <c r="L125" s="2"/>
      <c r="M125" s="2">
        <v>247254.66</v>
      </c>
      <c r="N125" s="2">
        <v>247254.66</v>
      </c>
      <c r="O125" s="2"/>
      <c r="P125" s="2"/>
      <c r="Q125" s="2"/>
      <c r="R125" s="2"/>
      <c r="S125" s="2"/>
      <c r="T125" s="2"/>
      <c r="U125" s="2"/>
      <c r="V125" s="2"/>
      <c r="W125" s="2"/>
      <c r="X125" s="2"/>
      <c r="Y125" s="2"/>
      <c r="Z125" s="2"/>
    </row>
    <row r="126" spans="1:26" ht="24" customHeight="1">
      <c r="A126" s="20" t="s">
        <v>258</v>
      </c>
      <c r="B126" s="20" t="s">
        <v>18</v>
      </c>
      <c r="C126" s="20"/>
      <c r="D126" s="20" t="s">
        <v>259</v>
      </c>
      <c r="E126" s="21"/>
      <c r="F126" s="22"/>
      <c r="G126" s="23"/>
      <c r="H126" s="23"/>
      <c r="I126" s="23">
        <f>SUM(I127,I128,I129,I130,I131,I132)</f>
        <v>109118.41</v>
      </c>
      <c r="J126" s="24">
        <v>4.3720001973835201E-2</v>
      </c>
      <c r="K126" s="2"/>
      <c r="L126" s="2"/>
      <c r="M126" s="2">
        <v>139809.37</v>
      </c>
      <c r="N126" s="2">
        <v>139809.37</v>
      </c>
      <c r="O126" s="2"/>
      <c r="P126" s="2"/>
      <c r="Q126" s="2"/>
      <c r="R126" s="2"/>
      <c r="S126" s="2"/>
      <c r="T126" s="2"/>
      <c r="U126" s="2"/>
      <c r="V126" s="2"/>
      <c r="W126" s="2"/>
      <c r="X126" s="2"/>
      <c r="Y126" s="2"/>
      <c r="Z126" s="2"/>
    </row>
    <row r="127" spans="1:26" ht="51.75" customHeight="1">
      <c r="A127" s="15" t="s">
        <v>260</v>
      </c>
      <c r="B127" s="15">
        <v>103328</v>
      </c>
      <c r="C127" s="15" t="s">
        <v>28</v>
      </c>
      <c r="D127" s="15" t="s">
        <v>261</v>
      </c>
      <c r="E127" s="16" t="s">
        <v>47</v>
      </c>
      <c r="F127" s="17">
        <v>804.16</v>
      </c>
      <c r="G127" s="18">
        <f t="shared" ref="G127:H127" si="114">TRUNC(L127-L127*$P$3,2)</f>
        <v>67.3</v>
      </c>
      <c r="H127" s="18">
        <f t="shared" si="114"/>
        <v>82.42</v>
      </c>
      <c r="I127" s="18">
        <f t="shared" ref="I127:I132" si="115">ROUND(F127*H127,2)</f>
        <v>66278.87</v>
      </c>
      <c r="J127" s="19">
        <v>2.6555241085891999E-2</v>
      </c>
      <c r="K127" s="2"/>
      <c r="L127" s="2">
        <v>86.23</v>
      </c>
      <c r="M127" s="2">
        <v>105.6</v>
      </c>
      <c r="N127" s="2">
        <v>84919.29</v>
      </c>
      <c r="O127" s="2"/>
      <c r="P127" s="2"/>
      <c r="Q127" s="2"/>
      <c r="R127" s="2"/>
      <c r="S127" s="2"/>
      <c r="T127" s="2"/>
      <c r="U127" s="2"/>
      <c r="V127" s="2"/>
      <c r="W127" s="2"/>
      <c r="X127" s="2"/>
      <c r="Y127" s="2"/>
      <c r="Z127" s="2"/>
    </row>
    <row r="128" spans="1:26" ht="25.5" customHeight="1">
      <c r="A128" s="15" t="s">
        <v>262</v>
      </c>
      <c r="B128" s="15">
        <v>93200</v>
      </c>
      <c r="C128" s="15" t="s">
        <v>28</v>
      </c>
      <c r="D128" s="15" t="s">
        <v>263</v>
      </c>
      <c r="E128" s="16" t="s">
        <v>94</v>
      </c>
      <c r="F128" s="17">
        <v>160.13999999999999</v>
      </c>
      <c r="G128" s="18">
        <f t="shared" ref="G128:H128" si="116">TRUNC(L128-L128*$P$3,2)</f>
        <v>8.09</v>
      </c>
      <c r="H128" s="18">
        <f t="shared" si="116"/>
        <v>9.91</v>
      </c>
      <c r="I128" s="18">
        <f t="shared" si="115"/>
        <v>1586.99</v>
      </c>
      <c r="J128" s="19">
        <v>6.3598332797241497E-4</v>
      </c>
      <c r="K128" s="2"/>
      <c r="L128" s="2">
        <v>10.37</v>
      </c>
      <c r="M128" s="2">
        <v>12.7</v>
      </c>
      <c r="N128" s="2">
        <v>2033.77</v>
      </c>
      <c r="O128" s="2"/>
      <c r="P128" s="2"/>
      <c r="Q128" s="2"/>
      <c r="R128" s="2"/>
      <c r="S128" s="2"/>
      <c r="T128" s="2"/>
      <c r="U128" s="2"/>
      <c r="V128" s="2"/>
      <c r="W128" s="2"/>
      <c r="X128" s="2"/>
      <c r="Y128" s="2"/>
      <c r="Z128" s="2"/>
    </row>
    <row r="129" spans="1:26" ht="25.5" customHeight="1">
      <c r="A129" s="15" t="s">
        <v>264</v>
      </c>
      <c r="B129" s="15">
        <v>105023</v>
      </c>
      <c r="C129" s="15" t="s">
        <v>28</v>
      </c>
      <c r="D129" s="15" t="s">
        <v>265</v>
      </c>
      <c r="E129" s="16" t="s">
        <v>94</v>
      </c>
      <c r="F129" s="17">
        <v>40.299999999999997</v>
      </c>
      <c r="G129" s="18">
        <f t="shared" ref="G129:H129" si="117">TRUNC(L129-L129*$P$3,2)</f>
        <v>46.22</v>
      </c>
      <c r="H129" s="18">
        <f t="shared" si="117"/>
        <v>56.6</v>
      </c>
      <c r="I129" s="18">
        <f t="shared" si="115"/>
        <v>2280.98</v>
      </c>
      <c r="J129" s="19">
        <v>9.1404016604481903E-4</v>
      </c>
      <c r="K129" s="2"/>
      <c r="L129" s="2">
        <v>59.23</v>
      </c>
      <c r="M129" s="2">
        <v>72.53</v>
      </c>
      <c r="N129" s="2">
        <v>2922.95</v>
      </c>
      <c r="O129" s="2"/>
      <c r="P129" s="2"/>
      <c r="Q129" s="2"/>
      <c r="R129" s="2"/>
      <c r="S129" s="2"/>
      <c r="T129" s="2"/>
      <c r="U129" s="2"/>
      <c r="V129" s="2"/>
      <c r="W129" s="2"/>
      <c r="X129" s="2"/>
      <c r="Y129" s="2"/>
      <c r="Z129" s="2"/>
    </row>
    <row r="130" spans="1:26" ht="25.5" customHeight="1">
      <c r="A130" s="15" t="s">
        <v>266</v>
      </c>
      <c r="B130" s="15">
        <v>105029</v>
      </c>
      <c r="C130" s="15" t="s">
        <v>28</v>
      </c>
      <c r="D130" s="15" t="s">
        <v>267</v>
      </c>
      <c r="E130" s="16" t="s">
        <v>94</v>
      </c>
      <c r="F130" s="17">
        <v>54.4</v>
      </c>
      <c r="G130" s="18">
        <f t="shared" ref="G130:H130" si="118">TRUNC(L130-L130*$P$3,2)</f>
        <v>35.159999999999997</v>
      </c>
      <c r="H130" s="18">
        <f t="shared" si="118"/>
        <v>43.06</v>
      </c>
      <c r="I130" s="18">
        <f t="shared" si="115"/>
        <v>2342.46</v>
      </c>
      <c r="J130" s="19">
        <v>9.3869434305468005E-4</v>
      </c>
      <c r="K130" s="2"/>
      <c r="L130" s="2">
        <v>45.06</v>
      </c>
      <c r="M130" s="2">
        <v>55.18</v>
      </c>
      <c r="N130" s="2">
        <v>3001.79</v>
      </c>
      <c r="O130" s="2"/>
      <c r="P130" s="2"/>
      <c r="Q130" s="2"/>
      <c r="R130" s="2"/>
      <c r="S130" s="2"/>
      <c r="T130" s="2"/>
      <c r="U130" s="2"/>
      <c r="V130" s="2"/>
      <c r="W130" s="2"/>
      <c r="X130" s="2"/>
      <c r="Y130" s="2"/>
      <c r="Z130" s="2"/>
    </row>
    <row r="131" spans="1:26" ht="64.5" customHeight="1">
      <c r="A131" s="15" t="s">
        <v>268</v>
      </c>
      <c r="B131" s="15">
        <v>96359</v>
      </c>
      <c r="C131" s="15" t="s">
        <v>28</v>
      </c>
      <c r="D131" s="15" t="s">
        <v>269</v>
      </c>
      <c r="E131" s="16" t="s">
        <v>47</v>
      </c>
      <c r="F131" s="17">
        <v>242.24</v>
      </c>
      <c r="G131" s="18">
        <f t="shared" ref="G131:H131" si="119">TRUNC(L131-L131*$P$3,2)</f>
        <v>95.61</v>
      </c>
      <c r="H131" s="18">
        <f t="shared" si="119"/>
        <v>117.09</v>
      </c>
      <c r="I131" s="18">
        <f t="shared" si="115"/>
        <v>28363.88</v>
      </c>
      <c r="J131" s="19">
        <v>1.13641996708148E-2</v>
      </c>
      <c r="K131" s="2"/>
      <c r="L131" s="2">
        <v>122.5</v>
      </c>
      <c r="M131" s="2">
        <v>150.02000000000001</v>
      </c>
      <c r="N131" s="2">
        <v>36340.839999999997</v>
      </c>
      <c r="O131" s="2"/>
      <c r="P131" s="2"/>
      <c r="Q131" s="2"/>
      <c r="R131" s="2"/>
      <c r="S131" s="2"/>
      <c r="T131" s="2"/>
      <c r="U131" s="2"/>
      <c r="V131" s="2"/>
      <c r="W131" s="2"/>
      <c r="X131" s="2"/>
      <c r="Y131" s="2"/>
      <c r="Z131" s="2"/>
    </row>
    <row r="132" spans="1:26" ht="25.5" customHeight="1">
      <c r="A132" s="15" t="s">
        <v>270</v>
      </c>
      <c r="B132" s="15">
        <v>7704</v>
      </c>
      <c r="C132" s="15" t="s">
        <v>45</v>
      </c>
      <c r="D132" s="15" t="s">
        <v>271</v>
      </c>
      <c r="E132" s="16" t="s">
        <v>47</v>
      </c>
      <c r="F132" s="17">
        <v>242.24</v>
      </c>
      <c r="G132" s="18">
        <f t="shared" ref="G132:H132" si="120">TRUNC(L132-L132*$P$3,2)</f>
        <v>27.86</v>
      </c>
      <c r="H132" s="18">
        <f t="shared" si="120"/>
        <v>34.119999999999997</v>
      </c>
      <c r="I132" s="18">
        <f t="shared" si="115"/>
        <v>8265.23</v>
      </c>
      <c r="J132" s="19">
        <v>3.3118433800564001E-3</v>
      </c>
      <c r="K132" s="2"/>
      <c r="L132" s="2">
        <v>35.700000000000003</v>
      </c>
      <c r="M132" s="2">
        <v>43.72</v>
      </c>
      <c r="N132" s="2">
        <v>10590.73</v>
      </c>
      <c r="O132" s="2"/>
      <c r="P132" s="2"/>
      <c r="Q132" s="2"/>
      <c r="R132" s="2"/>
      <c r="S132" s="2"/>
      <c r="T132" s="2"/>
      <c r="U132" s="2"/>
      <c r="V132" s="2"/>
      <c r="W132" s="2"/>
      <c r="X132" s="2"/>
      <c r="Y132" s="2"/>
      <c r="Z132" s="2"/>
    </row>
    <row r="133" spans="1:26" ht="24" customHeight="1">
      <c r="A133" s="20" t="s">
        <v>272</v>
      </c>
      <c r="B133" s="20" t="s">
        <v>18</v>
      </c>
      <c r="C133" s="20"/>
      <c r="D133" s="20" t="s">
        <v>273</v>
      </c>
      <c r="E133" s="21"/>
      <c r="F133" s="22"/>
      <c r="G133" s="23"/>
      <c r="H133" s="23"/>
      <c r="I133" s="23">
        <f>SUM(I134,I135,I136,I137,I138,I139,I140)</f>
        <v>41185.449999999997</v>
      </c>
      <c r="J133" s="24">
        <v>1.65014934789952E-2</v>
      </c>
      <c r="K133" s="2"/>
      <c r="L133" s="2"/>
      <c r="M133" s="2">
        <v>52769.06</v>
      </c>
      <c r="N133" s="2">
        <v>52769.06</v>
      </c>
      <c r="O133" s="2"/>
      <c r="P133" s="2"/>
      <c r="Q133" s="2"/>
      <c r="R133" s="2"/>
      <c r="S133" s="2"/>
      <c r="T133" s="2"/>
      <c r="U133" s="2"/>
      <c r="V133" s="2"/>
      <c r="W133" s="2"/>
      <c r="X133" s="2"/>
      <c r="Y133" s="2"/>
      <c r="Z133" s="2"/>
    </row>
    <row r="134" spans="1:26" ht="25.5" customHeight="1">
      <c r="A134" s="15" t="s">
        <v>274</v>
      </c>
      <c r="B134" s="15">
        <v>8245</v>
      </c>
      <c r="C134" s="15" t="s">
        <v>45</v>
      </c>
      <c r="D134" s="15" t="s">
        <v>275</v>
      </c>
      <c r="E134" s="16" t="s">
        <v>47</v>
      </c>
      <c r="F134" s="17">
        <v>13.14</v>
      </c>
      <c r="G134" s="18">
        <f t="shared" ref="G134:H134" si="121">TRUNC(L134-L134*$P$3,2)</f>
        <v>263.61</v>
      </c>
      <c r="H134" s="18">
        <f t="shared" si="121"/>
        <v>322.83999999999997</v>
      </c>
      <c r="I134" s="18">
        <f t="shared" ref="I134:I140" si="122">ROUND(F134*H134,2)</f>
        <v>4242.12</v>
      </c>
      <c r="J134" s="19">
        <v>1.69965596102914E-3</v>
      </c>
      <c r="K134" s="2"/>
      <c r="L134" s="2">
        <v>337.75</v>
      </c>
      <c r="M134" s="2">
        <v>413.64</v>
      </c>
      <c r="N134" s="2">
        <v>5435.22</v>
      </c>
      <c r="O134" s="2"/>
      <c r="P134" s="2"/>
      <c r="Q134" s="2"/>
      <c r="R134" s="2"/>
      <c r="S134" s="2"/>
      <c r="T134" s="2"/>
      <c r="U134" s="2"/>
      <c r="V134" s="2"/>
      <c r="W134" s="2"/>
      <c r="X134" s="2"/>
      <c r="Y134" s="2"/>
      <c r="Z134" s="2"/>
    </row>
    <row r="135" spans="1:26" ht="39" customHeight="1">
      <c r="A135" s="15" t="s">
        <v>276</v>
      </c>
      <c r="B135" s="15">
        <v>10812</v>
      </c>
      <c r="C135" s="15" t="s">
        <v>45</v>
      </c>
      <c r="D135" s="15" t="s">
        <v>277</v>
      </c>
      <c r="E135" s="16" t="s">
        <v>47</v>
      </c>
      <c r="F135" s="17">
        <v>55.703200000000002</v>
      </c>
      <c r="G135" s="18">
        <f t="shared" ref="G135:H135" si="123">TRUNC(L135-L135*$P$3,2)</f>
        <v>369.49</v>
      </c>
      <c r="H135" s="18">
        <f t="shared" si="123"/>
        <v>452.51</v>
      </c>
      <c r="I135" s="18">
        <f t="shared" si="122"/>
        <v>25206.26</v>
      </c>
      <c r="J135" s="19">
        <v>1.00992064819847E-2</v>
      </c>
      <c r="K135" s="2"/>
      <c r="L135" s="2">
        <v>473.41</v>
      </c>
      <c r="M135" s="2">
        <v>579.78</v>
      </c>
      <c r="N135" s="2">
        <v>32295.599999999999</v>
      </c>
      <c r="O135" s="2"/>
      <c r="P135" s="2"/>
      <c r="Q135" s="2"/>
      <c r="R135" s="2"/>
      <c r="S135" s="2"/>
      <c r="T135" s="2"/>
      <c r="U135" s="2"/>
      <c r="V135" s="2"/>
      <c r="W135" s="2"/>
      <c r="X135" s="2"/>
      <c r="Y135" s="2"/>
      <c r="Z135" s="2"/>
    </row>
    <row r="136" spans="1:26" ht="24" customHeight="1">
      <c r="A136" s="15" t="s">
        <v>278</v>
      </c>
      <c r="B136" s="15">
        <v>8637</v>
      </c>
      <c r="C136" s="15" t="s">
        <v>45</v>
      </c>
      <c r="D136" s="15" t="s">
        <v>279</v>
      </c>
      <c r="E136" s="16" t="s">
        <v>280</v>
      </c>
      <c r="F136" s="17">
        <v>27.44</v>
      </c>
      <c r="G136" s="18">
        <f t="shared" ref="G136:H136" si="124">TRUNC(L136-L136*$P$3,2)</f>
        <v>39.520000000000003</v>
      </c>
      <c r="H136" s="18">
        <f t="shared" si="124"/>
        <v>48.39</v>
      </c>
      <c r="I136" s="18">
        <f t="shared" si="122"/>
        <v>1327.82</v>
      </c>
      <c r="J136" s="19">
        <v>5.3209430354045101E-4</v>
      </c>
      <c r="K136" s="2"/>
      <c r="L136" s="2">
        <v>50.64</v>
      </c>
      <c r="M136" s="2">
        <v>62.01</v>
      </c>
      <c r="N136" s="2">
        <v>1701.55</v>
      </c>
      <c r="O136" s="2"/>
      <c r="P136" s="2"/>
      <c r="Q136" s="2"/>
      <c r="R136" s="2"/>
      <c r="S136" s="2"/>
      <c r="T136" s="2"/>
      <c r="U136" s="2"/>
      <c r="V136" s="2"/>
      <c r="W136" s="2"/>
      <c r="X136" s="2"/>
      <c r="Y136" s="2"/>
      <c r="Z136" s="2"/>
    </row>
    <row r="137" spans="1:26" ht="24" customHeight="1">
      <c r="A137" s="15" t="s">
        <v>281</v>
      </c>
      <c r="B137" s="15">
        <v>93358</v>
      </c>
      <c r="C137" s="15" t="s">
        <v>28</v>
      </c>
      <c r="D137" s="15" t="s">
        <v>282</v>
      </c>
      <c r="E137" s="16" t="s">
        <v>39</v>
      </c>
      <c r="F137" s="17">
        <v>0.92400000000000004</v>
      </c>
      <c r="G137" s="18">
        <f t="shared" ref="G137:H137" si="125">TRUNC(L137-L137*$P$3,2)</f>
        <v>62.61</v>
      </c>
      <c r="H137" s="18">
        <f t="shared" si="125"/>
        <v>76.67</v>
      </c>
      <c r="I137" s="18">
        <f t="shared" si="122"/>
        <v>70.84</v>
      </c>
      <c r="J137" s="19">
        <v>2.8384825560440002E-5</v>
      </c>
      <c r="K137" s="2"/>
      <c r="L137" s="2">
        <v>80.22</v>
      </c>
      <c r="M137" s="2">
        <v>98.24</v>
      </c>
      <c r="N137" s="2">
        <v>90.77</v>
      </c>
      <c r="O137" s="2"/>
      <c r="P137" s="2"/>
      <c r="Q137" s="2"/>
      <c r="R137" s="2"/>
      <c r="S137" s="2"/>
      <c r="T137" s="2"/>
      <c r="U137" s="2"/>
      <c r="V137" s="2"/>
      <c r="W137" s="2"/>
      <c r="X137" s="2"/>
      <c r="Y137" s="2"/>
      <c r="Z137" s="2"/>
    </row>
    <row r="138" spans="1:26" ht="39" customHeight="1">
      <c r="A138" s="15" t="s">
        <v>283</v>
      </c>
      <c r="B138" s="15">
        <v>95241</v>
      </c>
      <c r="C138" s="15" t="s">
        <v>28</v>
      </c>
      <c r="D138" s="15" t="s">
        <v>284</v>
      </c>
      <c r="E138" s="16" t="s">
        <v>47</v>
      </c>
      <c r="F138" s="17">
        <v>3.08</v>
      </c>
      <c r="G138" s="18">
        <f t="shared" ref="G138:H138" si="126">TRUNC(L138-L138*$P$3,2)</f>
        <v>25.74</v>
      </c>
      <c r="H138" s="18">
        <f t="shared" si="126"/>
        <v>31.52</v>
      </c>
      <c r="I138" s="18">
        <f t="shared" si="122"/>
        <v>97.08</v>
      </c>
      <c r="J138" s="19">
        <v>3.89013143077971E-5</v>
      </c>
      <c r="K138" s="2"/>
      <c r="L138" s="2">
        <v>32.979999999999997</v>
      </c>
      <c r="M138" s="2">
        <v>40.39</v>
      </c>
      <c r="N138" s="2">
        <v>124.4</v>
      </c>
      <c r="O138" s="2"/>
      <c r="P138" s="2"/>
      <c r="Q138" s="2"/>
      <c r="R138" s="2"/>
      <c r="S138" s="2"/>
      <c r="T138" s="2"/>
      <c r="U138" s="2"/>
      <c r="V138" s="2"/>
      <c r="W138" s="2"/>
      <c r="X138" s="2"/>
      <c r="Y138" s="2"/>
      <c r="Z138" s="2"/>
    </row>
    <row r="139" spans="1:26" ht="39" customHeight="1">
      <c r="A139" s="15" t="s">
        <v>285</v>
      </c>
      <c r="B139" s="15">
        <v>101165</v>
      </c>
      <c r="C139" s="15" t="s">
        <v>28</v>
      </c>
      <c r="D139" s="15" t="s">
        <v>255</v>
      </c>
      <c r="E139" s="16" t="s">
        <v>39</v>
      </c>
      <c r="F139" s="17">
        <v>1.0529999999999999</v>
      </c>
      <c r="G139" s="18">
        <f t="shared" ref="G139:H139" si="127">TRUNC(L139-L139*$P$3,2)</f>
        <v>677.19</v>
      </c>
      <c r="H139" s="18">
        <f t="shared" si="127"/>
        <v>829.35</v>
      </c>
      <c r="I139" s="18">
        <f t="shared" si="122"/>
        <v>873.31</v>
      </c>
      <c r="J139" s="19">
        <v>3.4989293069931002E-4</v>
      </c>
      <c r="K139" s="2"/>
      <c r="L139" s="2">
        <v>867.64</v>
      </c>
      <c r="M139" s="2">
        <v>1062.5899999999999</v>
      </c>
      <c r="N139" s="2">
        <v>1118.9000000000001</v>
      </c>
      <c r="O139" s="2"/>
      <c r="P139" s="2"/>
      <c r="Q139" s="2"/>
      <c r="R139" s="2"/>
      <c r="S139" s="2"/>
      <c r="T139" s="2"/>
      <c r="U139" s="2"/>
      <c r="V139" s="2"/>
      <c r="W139" s="2"/>
      <c r="X139" s="2"/>
      <c r="Y139" s="2"/>
      <c r="Z139" s="2"/>
    </row>
    <row r="140" spans="1:26" ht="25.5" customHeight="1">
      <c r="A140" s="15" t="s">
        <v>286</v>
      </c>
      <c r="B140" s="15">
        <v>9072</v>
      </c>
      <c r="C140" s="15" t="s">
        <v>45</v>
      </c>
      <c r="D140" s="15" t="s">
        <v>287</v>
      </c>
      <c r="E140" s="16" t="s">
        <v>47</v>
      </c>
      <c r="F140" s="17">
        <v>11.85</v>
      </c>
      <c r="G140" s="18">
        <f t="shared" ref="G140:H140" si="128">TRUNC(L140-L140*$P$3,2)</f>
        <v>645.51</v>
      </c>
      <c r="H140" s="18">
        <f t="shared" si="128"/>
        <v>790.55</v>
      </c>
      <c r="I140" s="18">
        <f t="shared" si="122"/>
        <v>9368.02</v>
      </c>
      <c r="J140" s="19">
        <v>3.7533576618734E-3</v>
      </c>
      <c r="K140" s="2"/>
      <c r="L140" s="2">
        <v>827.05</v>
      </c>
      <c r="M140" s="2">
        <v>1012.88</v>
      </c>
      <c r="N140" s="2">
        <v>12002.62</v>
      </c>
      <c r="O140" s="2"/>
      <c r="P140" s="2"/>
      <c r="Q140" s="2"/>
      <c r="R140" s="2"/>
      <c r="S140" s="2"/>
      <c r="T140" s="2"/>
      <c r="U140" s="2"/>
      <c r="V140" s="2"/>
      <c r="W140" s="2"/>
      <c r="X140" s="2"/>
      <c r="Y140" s="2"/>
      <c r="Z140" s="2"/>
    </row>
    <row r="141" spans="1:26" ht="24" customHeight="1">
      <c r="A141" s="20" t="s">
        <v>288</v>
      </c>
      <c r="B141" s="20" t="s">
        <v>18</v>
      </c>
      <c r="C141" s="20"/>
      <c r="D141" s="20" t="s">
        <v>289</v>
      </c>
      <c r="E141" s="21"/>
      <c r="F141" s="22"/>
      <c r="G141" s="23"/>
      <c r="H141" s="23"/>
      <c r="I141" s="23">
        <f>SUM(I142,I143,I144,I145,I146,I147,I148)</f>
        <v>42672.659999999996</v>
      </c>
      <c r="J141" s="24">
        <v>1.70978875272942E-2</v>
      </c>
      <c r="K141" s="2"/>
      <c r="L141" s="2"/>
      <c r="M141" s="2">
        <v>54676.23</v>
      </c>
      <c r="N141" s="2">
        <v>54676.23</v>
      </c>
      <c r="O141" s="2"/>
      <c r="P141" s="2"/>
      <c r="Q141" s="2"/>
      <c r="R141" s="2"/>
      <c r="S141" s="2"/>
      <c r="T141" s="2"/>
      <c r="U141" s="2"/>
      <c r="V141" s="2"/>
      <c r="W141" s="2"/>
      <c r="X141" s="2"/>
      <c r="Y141" s="2"/>
      <c r="Z141" s="2"/>
    </row>
    <row r="142" spans="1:26" ht="24" customHeight="1">
      <c r="A142" s="15" t="s">
        <v>290</v>
      </c>
      <c r="B142" s="15">
        <v>93358</v>
      </c>
      <c r="C142" s="15" t="s">
        <v>28</v>
      </c>
      <c r="D142" s="15" t="s">
        <v>282</v>
      </c>
      <c r="E142" s="16" t="s">
        <v>39</v>
      </c>
      <c r="F142" s="17">
        <v>13.076700000000001</v>
      </c>
      <c r="G142" s="18">
        <f t="shared" ref="G142:H142" si="129">TRUNC(L142-L142*$P$3,2)</f>
        <v>62.61</v>
      </c>
      <c r="H142" s="18">
        <f t="shared" si="129"/>
        <v>76.67</v>
      </c>
      <c r="I142" s="18">
        <f t="shared" ref="I142:I148" si="130">ROUND(F142*H142,2)</f>
        <v>1002.59</v>
      </c>
      <c r="J142" s="19">
        <v>4.0172486676456198E-4</v>
      </c>
      <c r="K142" s="2"/>
      <c r="L142" s="2">
        <v>80.22</v>
      </c>
      <c r="M142" s="2">
        <v>98.24</v>
      </c>
      <c r="N142" s="2">
        <v>1284.6500000000001</v>
      </c>
      <c r="O142" s="2"/>
      <c r="P142" s="2"/>
      <c r="Q142" s="2"/>
      <c r="R142" s="2"/>
      <c r="S142" s="2"/>
      <c r="T142" s="2"/>
      <c r="U142" s="2"/>
      <c r="V142" s="2"/>
      <c r="W142" s="2"/>
      <c r="X142" s="2"/>
      <c r="Y142" s="2"/>
      <c r="Z142" s="2"/>
    </row>
    <row r="143" spans="1:26" ht="51.75" customHeight="1">
      <c r="A143" s="15" t="s">
        <v>291</v>
      </c>
      <c r="B143" s="15">
        <v>2374</v>
      </c>
      <c r="C143" s="15" t="s">
        <v>45</v>
      </c>
      <c r="D143" s="15" t="s">
        <v>292</v>
      </c>
      <c r="E143" s="16" t="s">
        <v>47</v>
      </c>
      <c r="F143" s="17">
        <v>149.44800000000001</v>
      </c>
      <c r="G143" s="18">
        <f t="shared" ref="G143:H143" si="131">TRUNC(L143-L143*$P$3,2)</f>
        <v>164.64</v>
      </c>
      <c r="H143" s="18">
        <f t="shared" si="131"/>
        <v>201.64</v>
      </c>
      <c r="I143" s="18">
        <f t="shared" si="130"/>
        <v>30134.69</v>
      </c>
      <c r="J143" s="19">
        <v>1.2073757767519899E-2</v>
      </c>
      <c r="K143" s="2"/>
      <c r="L143" s="2">
        <v>210.95</v>
      </c>
      <c r="M143" s="2">
        <v>258.35000000000002</v>
      </c>
      <c r="N143" s="2">
        <v>38609.89</v>
      </c>
      <c r="O143" s="2"/>
      <c r="P143" s="2"/>
      <c r="Q143" s="2"/>
      <c r="R143" s="2"/>
      <c r="S143" s="2"/>
      <c r="T143" s="2"/>
      <c r="U143" s="2"/>
      <c r="V143" s="2"/>
      <c r="W143" s="2"/>
      <c r="X143" s="2"/>
      <c r="Y143" s="2"/>
      <c r="Z143" s="2"/>
    </row>
    <row r="144" spans="1:26" ht="24" customHeight="1">
      <c r="A144" s="15" t="s">
        <v>293</v>
      </c>
      <c r="B144" s="15">
        <v>8637</v>
      </c>
      <c r="C144" s="15" t="s">
        <v>45</v>
      </c>
      <c r="D144" s="15" t="s">
        <v>279</v>
      </c>
      <c r="E144" s="16" t="s">
        <v>280</v>
      </c>
      <c r="F144" s="17">
        <v>113.78</v>
      </c>
      <c r="G144" s="18">
        <f t="shared" ref="G144:H144" si="132">TRUNC(L144-L144*$P$3,2)</f>
        <v>39.520000000000003</v>
      </c>
      <c r="H144" s="18">
        <f t="shared" si="132"/>
        <v>48.39</v>
      </c>
      <c r="I144" s="18">
        <f t="shared" si="130"/>
        <v>5505.81</v>
      </c>
      <c r="J144" s="19">
        <v>2.2063330714270002E-3</v>
      </c>
      <c r="K144" s="2"/>
      <c r="L144" s="2">
        <v>50.64</v>
      </c>
      <c r="M144" s="2">
        <v>62.01</v>
      </c>
      <c r="N144" s="2">
        <v>7055.49</v>
      </c>
      <c r="O144" s="2"/>
      <c r="P144" s="2"/>
      <c r="Q144" s="2"/>
      <c r="R144" s="2"/>
      <c r="S144" s="2"/>
      <c r="T144" s="2"/>
      <c r="U144" s="2"/>
      <c r="V144" s="2"/>
      <c r="W144" s="2"/>
      <c r="X144" s="2"/>
      <c r="Y144" s="2"/>
      <c r="Z144" s="2"/>
    </row>
    <row r="145" spans="1:26" ht="64.5" customHeight="1">
      <c r="A145" s="15" t="s">
        <v>294</v>
      </c>
      <c r="B145" s="15">
        <v>4778</v>
      </c>
      <c r="C145" s="15" t="s">
        <v>45</v>
      </c>
      <c r="D145" s="15" t="s">
        <v>295</v>
      </c>
      <c r="E145" s="16" t="s">
        <v>280</v>
      </c>
      <c r="F145" s="17">
        <v>24</v>
      </c>
      <c r="G145" s="18">
        <f t="shared" ref="G145:H145" si="133">TRUNC(L145-L145*$P$3,2)</f>
        <v>27.2</v>
      </c>
      <c r="H145" s="18">
        <f t="shared" si="133"/>
        <v>33.31</v>
      </c>
      <c r="I145" s="18">
        <f t="shared" si="130"/>
        <v>799.44</v>
      </c>
      <c r="J145" s="19">
        <v>3.2031667421031102E-4</v>
      </c>
      <c r="K145" s="2"/>
      <c r="L145" s="2">
        <v>34.85</v>
      </c>
      <c r="M145" s="2">
        <v>42.68</v>
      </c>
      <c r="N145" s="2">
        <v>1024.32</v>
      </c>
      <c r="O145" s="2"/>
      <c r="P145" s="2"/>
      <c r="Q145" s="2"/>
      <c r="R145" s="2"/>
      <c r="S145" s="2"/>
      <c r="T145" s="2"/>
      <c r="U145" s="2"/>
      <c r="V145" s="2"/>
      <c r="W145" s="2"/>
      <c r="X145" s="2"/>
      <c r="Y145" s="2"/>
      <c r="Z145" s="2"/>
    </row>
    <row r="146" spans="1:26" ht="25.5" customHeight="1">
      <c r="A146" s="15" t="s">
        <v>296</v>
      </c>
      <c r="B146" s="15">
        <v>13702</v>
      </c>
      <c r="C146" s="15" t="s">
        <v>45</v>
      </c>
      <c r="D146" s="15" t="s">
        <v>297</v>
      </c>
      <c r="E146" s="16" t="s">
        <v>39</v>
      </c>
      <c r="F146" s="17">
        <v>0.32400000000000001</v>
      </c>
      <c r="G146" s="18">
        <f t="shared" ref="G146:H146" si="134">TRUNC(L146-L146*$P$3,2)</f>
        <v>3323.8</v>
      </c>
      <c r="H146" s="18">
        <f t="shared" si="134"/>
        <v>4070.65</v>
      </c>
      <c r="I146" s="18">
        <f t="shared" si="130"/>
        <v>1318.89</v>
      </c>
      <c r="J146" s="19">
        <v>5.2841994306523704E-4</v>
      </c>
      <c r="K146" s="2"/>
      <c r="L146" s="2">
        <v>4258.5600000000004</v>
      </c>
      <c r="M146" s="2">
        <v>5215.45</v>
      </c>
      <c r="N146" s="2">
        <v>1689.8</v>
      </c>
      <c r="O146" s="2"/>
      <c r="P146" s="2"/>
      <c r="Q146" s="2"/>
      <c r="R146" s="2"/>
      <c r="S146" s="2"/>
      <c r="T146" s="2"/>
      <c r="U146" s="2"/>
      <c r="V146" s="2"/>
      <c r="W146" s="2"/>
      <c r="X146" s="2"/>
      <c r="Y146" s="2"/>
      <c r="Z146" s="2"/>
    </row>
    <row r="147" spans="1:26" ht="51.75" customHeight="1">
      <c r="A147" s="15" t="s">
        <v>298</v>
      </c>
      <c r="B147" s="15">
        <v>87879</v>
      </c>
      <c r="C147" s="15" t="s">
        <v>28</v>
      </c>
      <c r="D147" s="15" t="s">
        <v>299</v>
      </c>
      <c r="E147" s="16" t="s">
        <v>47</v>
      </c>
      <c r="F147" s="17">
        <v>99.623999999999995</v>
      </c>
      <c r="G147" s="18">
        <f t="shared" ref="G147:H147" si="135">TRUNC(L147-L147*$P$3,2)</f>
        <v>3.13</v>
      </c>
      <c r="H147" s="18">
        <f t="shared" si="135"/>
        <v>3.84</v>
      </c>
      <c r="I147" s="18">
        <f t="shared" si="130"/>
        <v>382.56</v>
      </c>
      <c r="J147" s="19">
        <v>1.5327555633413799E-4</v>
      </c>
      <c r="K147" s="2"/>
      <c r="L147" s="2">
        <v>4.0199999999999996</v>
      </c>
      <c r="M147" s="2">
        <v>4.92</v>
      </c>
      <c r="N147" s="2">
        <v>490.15</v>
      </c>
      <c r="O147" s="2"/>
      <c r="P147" s="2"/>
      <c r="Q147" s="2"/>
      <c r="R147" s="2"/>
      <c r="S147" s="2"/>
      <c r="T147" s="2"/>
      <c r="U147" s="2"/>
      <c r="V147" s="2"/>
      <c r="W147" s="2"/>
      <c r="X147" s="2"/>
      <c r="Y147" s="2"/>
      <c r="Z147" s="2"/>
    </row>
    <row r="148" spans="1:26" ht="51.75" customHeight="1">
      <c r="A148" s="15" t="s">
        <v>300</v>
      </c>
      <c r="B148" s="15">
        <v>87792</v>
      </c>
      <c r="C148" s="15" t="s">
        <v>28</v>
      </c>
      <c r="D148" s="15" t="s">
        <v>301</v>
      </c>
      <c r="E148" s="16" t="s">
        <v>47</v>
      </c>
      <c r="F148" s="17">
        <v>99.623999999999995</v>
      </c>
      <c r="G148" s="18">
        <f t="shared" ref="G148:H148" si="136">TRUNC(L148-L148*$P$3,2)</f>
        <v>28.93</v>
      </c>
      <c r="H148" s="18">
        <f t="shared" si="136"/>
        <v>35.42</v>
      </c>
      <c r="I148" s="18">
        <f t="shared" si="130"/>
        <v>3528.68</v>
      </c>
      <c r="J148" s="19">
        <v>1.4140596479731301E-3</v>
      </c>
      <c r="K148" s="2"/>
      <c r="L148" s="2">
        <v>37.07</v>
      </c>
      <c r="M148" s="2">
        <v>45.39</v>
      </c>
      <c r="N148" s="2">
        <v>4521.93</v>
      </c>
      <c r="O148" s="2"/>
      <c r="P148" s="2"/>
      <c r="Q148" s="2"/>
      <c r="R148" s="2"/>
      <c r="S148" s="2"/>
      <c r="T148" s="2"/>
      <c r="U148" s="2"/>
      <c r="V148" s="2"/>
      <c r="W148" s="2"/>
      <c r="X148" s="2"/>
      <c r="Y148" s="2"/>
      <c r="Z148" s="2"/>
    </row>
    <row r="149" spans="1:26" ht="24" customHeight="1">
      <c r="A149" s="10" t="s">
        <v>302</v>
      </c>
      <c r="B149" s="10" t="s">
        <v>18</v>
      </c>
      <c r="C149" s="10"/>
      <c r="D149" s="10" t="s">
        <v>303</v>
      </c>
      <c r="E149" s="11"/>
      <c r="F149" s="12"/>
      <c r="G149" s="13"/>
      <c r="H149" s="13"/>
      <c r="I149" s="13">
        <f>SUM(I150,I151,I152,I153,I154)</f>
        <v>42440.759999999995</v>
      </c>
      <c r="J149" s="14">
        <v>1.70070291923093E-2</v>
      </c>
      <c r="K149" s="2"/>
      <c r="L149" s="2"/>
      <c r="M149" s="2">
        <v>54385.68</v>
      </c>
      <c r="N149" s="2">
        <v>54385.68</v>
      </c>
      <c r="O149" s="2"/>
      <c r="P149" s="2"/>
      <c r="Q149" s="2"/>
      <c r="R149" s="2"/>
      <c r="S149" s="2"/>
      <c r="T149" s="2"/>
      <c r="U149" s="2"/>
      <c r="V149" s="2"/>
      <c r="W149" s="2"/>
      <c r="X149" s="2"/>
      <c r="Y149" s="2"/>
      <c r="Z149" s="2"/>
    </row>
    <row r="150" spans="1:26" ht="51.75" customHeight="1">
      <c r="A150" s="15" t="s">
        <v>304</v>
      </c>
      <c r="B150" s="15">
        <v>92543</v>
      </c>
      <c r="C150" s="15" t="s">
        <v>28</v>
      </c>
      <c r="D150" s="15" t="s">
        <v>305</v>
      </c>
      <c r="E150" s="16" t="s">
        <v>47</v>
      </c>
      <c r="F150" s="17">
        <v>335.93</v>
      </c>
      <c r="G150" s="18">
        <f t="shared" ref="G150:H150" si="137">TRUNC(L150-L150*$P$3,2)</f>
        <v>14.23</v>
      </c>
      <c r="H150" s="18">
        <f t="shared" si="137"/>
        <v>17.420000000000002</v>
      </c>
      <c r="I150" s="18">
        <f t="shared" ref="I150:I154" si="138">ROUND(F150*H150,2)</f>
        <v>5851.9</v>
      </c>
      <c r="J150" s="19">
        <v>2.3457461256448701E-3</v>
      </c>
      <c r="K150" s="2"/>
      <c r="L150" s="2">
        <v>18.239999999999998</v>
      </c>
      <c r="M150" s="2">
        <v>22.33</v>
      </c>
      <c r="N150" s="2">
        <v>7501.31</v>
      </c>
      <c r="O150" s="2"/>
      <c r="P150" s="2"/>
      <c r="Q150" s="2"/>
      <c r="R150" s="2"/>
      <c r="S150" s="2"/>
      <c r="T150" s="2"/>
      <c r="U150" s="2"/>
      <c r="V150" s="2"/>
      <c r="W150" s="2"/>
      <c r="X150" s="2"/>
      <c r="Y150" s="2"/>
      <c r="Z150" s="2"/>
    </row>
    <row r="151" spans="1:26" ht="64.5" customHeight="1">
      <c r="A151" s="15" t="s">
        <v>306</v>
      </c>
      <c r="B151" s="15">
        <v>100384</v>
      </c>
      <c r="C151" s="15" t="s">
        <v>28</v>
      </c>
      <c r="D151" s="15" t="s">
        <v>307</v>
      </c>
      <c r="E151" s="16" t="s">
        <v>47</v>
      </c>
      <c r="F151" s="17">
        <v>335.93</v>
      </c>
      <c r="G151" s="18">
        <f t="shared" ref="G151:H151" si="139">TRUNC(L151-L151*$P$3,2)</f>
        <v>17.34</v>
      </c>
      <c r="H151" s="18">
        <f t="shared" si="139"/>
        <v>21.23</v>
      </c>
      <c r="I151" s="18">
        <f t="shared" si="138"/>
        <v>7131.79</v>
      </c>
      <c r="J151" s="19">
        <v>2.8583866449161202E-3</v>
      </c>
      <c r="K151" s="2"/>
      <c r="L151" s="2">
        <v>22.22</v>
      </c>
      <c r="M151" s="2">
        <v>27.21</v>
      </c>
      <c r="N151" s="2">
        <v>9140.65</v>
      </c>
      <c r="O151" s="2"/>
      <c r="P151" s="2"/>
      <c r="Q151" s="2"/>
      <c r="R151" s="2"/>
      <c r="S151" s="2"/>
      <c r="T151" s="2"/>
      <c r="U151" s="2"/>
      <c r="V151" s="2"/>
      <c r="W151" s="2"/>
      <c r="X151" s="2"/>
      <c r="Y151" s="2"/>
      <c r="Z151" s="2"/>
    </row>
    <row r="152" spans="1:26" ht="51.75" customHeight="1">
      <c r="A152" s="15" t="s">
        <v>308</v>
      </c>
      <c r="B152" s="15">
        <v>94210</v>
      </c>
      <c r="C152" s="15" t="s">
        <v>28</v>
      </c>
      <c r="D152" s="15" t="s">
        <v>309</v>
      </c>
      <c r="E152" s="16" t="s">
        <v>47</v>
      </c>
      <c r="F152" s="17">
        <v>335.93</v>
      </c>
      <c r="G152" s="18">
        <f t="shared" ref="G152:H152" si="140">TRUNC(L152-L152*$P$3,2)</f>
        <v>49.79</v>
      </c>
      <c r="H152" s="18">
        <f t="shared" si="140"/>
        <v>60.98</v>
      </c>
      <c r="I152" s="18">
        <f t="shared" si="138"/>
        <v>20485.009999999998</v>
      </c>
      <c r="J152" s="19">
        <v>8.2074924806949095E-3</v>
      </c>
      <c r="K152" s="2"/>
      <c r="L152" s="2">
        <v>63.8</v>
      </c>
      <c r="M152" s="2">
        <v>78.13</v>
      </c>
      <c r="N152" s="2">
        <v>26246.21</v>
      </c>
      <c r="O152" s="2"/>
      <c r="P152" s="2"/>
      <c r="Q152" s="2"/>
      <c r="R152" s="2"/>
      <c r="S152" s="2"/>
      <c r="T152" s="2"/>
      <c r="U152" s="2"/>
      <c r="V152" s="2"/>
      <c r="W152" s="2"/>
      <c r="X152" s="2"/>
      <c r="Y152" s="2"/>
      <c r="Z152" s="2"/>
    </row>
    <row r="153" spans="1:26" ht="24" customHeight="1">
      <c r="A153" s="15" t="s">
        <v>310</v>
      </c>
      <c r="B153" s="15">
        <v>304</v>
      </c>
      <c r="C153" s="15" t="s">
        <v>45</v>
      </c>
      <c r="D153" s="15" t="s">
        <v>311</v>
      </c>
      <c r="E153" s="16" t="s">
        <v>280</v>
      </c>
      <c r="F153" s="17">
        <v>90.67</v>
      </c>
      <c r="G153" s="18">
        <f t="shared" ref="G153:H153" si="141">TRUNC(L153-L153*$P$3,2)</f>
        <v>29.68</v>
      </c>
      <c r="H153" s="18">
        <f t="shared" si="141"/>
        <v>36.340000000000003</v>
      </c>
      <c r="I153" s="18">
        <f t="shared" si="138"/>
        <v>3294.95</v>
      </c>
      <c r="J153" s="19">
        <v>1.3204244346034801E-3</v>
      </c>
      <c r="K153" s="2"/>
      <c r="L153" s="2">
        <v>38.03</v>
      </c>
      <c r="M153" s="2">
        <v>46.57</v>
      </c>
      <c r="N153" s="2">
        <v>4222.5</v>
      </c>
      <c r="O153" s="2"/>
      <c r="P153" s="2"/>
      <c r="Q153" s="2"/>
      <c r="R153" s="2"/>
      <c r="S153" s="2"/>
      <c r="T153" s="2"/>
      <c r="U153" s="2"/>
      <c r="V153" s="2"/>
      <c r="W153" s="2"/>
      <c r="X153" s="2"/>
      <c r="Y153" s="2"/>
      <c r="Z153" s="2"/>
    </row>
    <row r="154" spans="1:26" ht="24" customHeight="1">
      <c r="A154" s="15" t="s">
        <v>312</v>
      </c>
      <c r="B154" s="15">
        <v>8637</v>
      </c>
      <c r="C154" s="15" t="s">
        <v>45</v>
      </c>
      <c r="D154" s="15" t="s">
        <v>279</v>
      </c>
      <c r="E154" s="16" t="s">
        <v>280</v>
      </c>
      <c r="F154" s="17">
        <v>117.32</v>
      </c>
      <c r="G154" s="18">
        <f t="shared" ref="G154:H154" si="142">TRUNC(L154-L154*$P$3,2)</f>
        <v>39.520000000000003</v>
      </c>
      <c r="H154" s="18">
        <f t="shared" si="142"/>
        <v>48.39</v>
      </c>
      <c r="I154" s="18">
        <f t="shared" si="138"/>
        <v>5677.11</v>
      </c>
      <c r="J154" s="19">
        <v>2.2749795064498902E-3</v>
      </c>
      <c r="K154" s="2"/>
      <c r="L154" s="2">
        <v>50.64</v>
      </c>
      <c r="M154" s="2">
        <v>62.01</v>
      </c>
      <c r="N154" s="2">
        <v>7275.01</v>
      </c>
      <c r="O154" s="2"/>
      <c r="P154" s="2"/>
      <c r="Q154" s="2"/>
      <c r="R154" s="2"/>
      <c r="S154" s="2"/>
      <c r="T154" s="2"/>
      <c r="U154" s="2"/>
      <c r="V154" s="2"/>
      <c r="W154" s="2"/>
      <c r="X154" s="2"/>
      <c r="Y154" s="2"/>
      <c r="Z154" s="2"/>
    </row>
    <row r="155" spans="1:26" ht="24" customHeight="1">
      <c r="A155" s="10" t="s">
        <v>313</v>
      </c>
      <c r="B155" s="10" t="s">
        <v>18</v>
      </c>
      <c r="C155" s="10"/>
      <c r="D155" s="10" t="s">
        <v>314</v>
      </c>
      <c r="E155" s="11"/>
      <c r="F155" s="12"/>
      <c r="G155" s="13"/>
      <c r="H155" s="13"/>
      <c r="I155" s="13">
        <f>SUM(I156,I161)</f>
        <v>35324.53</v>
      </c>
      <c r="J155" s="14">
        <v>1.41535114659122E-2</v>
      </c>
      <c r="K155" s="2"/>
      <c r="L155" s="2"/>
      <c r="M155" s="2">
        <v>45260.6</v>
      </c>
      <c r="N155" s="2">
        <v>45260.6</v>
      </c>
      <c r="O155" s="2"/>
      <c r="P155" s="2"/>
      <c r="Q155" s="2"/>
      <c r="R155" s="2"/>
      <c r="S155" s="2"/>
      <c r="T155" s="2"/>
      <c r="U155" s="2"/>
      <c r="V155" s="2"/>
      <c r="W155" s="2"/>
      <c r="X155" s="2"/>
      <c r="Y155" s="2"/>
      <c r="Z155" s="2"/>
    </row>
    <row r="156" spans="1:26" ht="24" customHeight="1">
      <c r="A156" s="20" t="s">
        <v>315</v>
      </c>
      <c r="B156" s="20" t="s">
        <v>18</v>
      </c>
      <c r="C156" s="20"/>
      <c r="D156" s="20" t="s">
        <v>316</v>
      </c>
      <c r="E156" s="21"/>
      <c r="F156" s="22"/>
      <c r="G156" s="23"/>
      <c r="H156" s="23"/>
      <c r="I156" s="23">
        <f>SUM(I157:I160)</f>
        <v>33577.019999999997</v>
      </c>
      <c r="J156" s="24">
        <v>1.34532971897178E-2</v>
      </c>
      <c r="K156" s="2"/>
      <c r="L156" s="2"/>
      <c r="M156" s="2">
        <v>43021.43</v>
      </c>
      <c r="N156" s="2">
        <v>43021.43</v>
      </c>
      <c r="O156" s="2"/>
      <c r="P156" s="2"/>
      <c r="Q156" s="2"/>
      <c r="R156" s="2"/>
      <c r="S156" s="2"/>
      <c r="T156" s="2"/>
      <c r="U156" s="2"/>
      <c r="V156" s="2"/>
      <c r="W156" s="2"/>
      <c r="X156" s="2"/>
      <c r="Y156" s="2"/>
      <c r="Z156" s="2"/>
    </row>
    <row r="157" spans="1:26" ht="64.5" customHeight="1">
      <c r="A157" s="15" t="s">
        <v>317</v>
      </c>
      <c r="B157" s="15">
        <v>87745</v>
      </c>
      <c r="C157" s="15" t="s">
        <v>28</v>
      </c>
      <c r="D157" s="15" t="s">
        <v>318</v>
      </c>
      <c r="E157" s="16" t="s">
        <v>47</v>
      </c>
      <c r="F157" s="17">
        <v>69.73</v>
      </c>
      <c r="G157" s="18">
        <f t="shared" ref="G157:H157" si="143">TRUNC(L157-L157*$P$3,2)</f>
        <v>37.770000000000003</v>
      </c>
      <c r="H157" s="18">
        <f t="shared" si="143"/>
        <v>46.26</v>
      </c>
      <c r="I157" s="18">
        <f t="shared" ref="I157:I160" si="144">ROUND(F157*H157,2)</f>
        <v>3225.71</v>
      </c>
      <c r="J157" s="19">
        <v>1.29240235441762E-3</v>
      </c>
      <c r="K157" s="2"/>
      <c r="L157" s="2">
        <v>48.4</v>
      </c>
      <c r="M157" s="2">
        <v>59.27</v>
      </c>
      <c r="N157" s="2">
        <v>4132.8900000000003</v>
      </c>
      <c r="O157" s="2"/>
      <c r="P157" s="2"/>
      <c r="Q157" s="2"/>
      <c r="R157" s="2"/>
      <c r="S157" s="2"/>
      <c r="T157" s="2"/>
      <c r="U157" s="2"/>
      <c r="V157" s="2"/>
      <c r="W157" s="2"/>
      <c r="X157" s="2"/>
      <c r="Y157" s="2"/>
      <c r="Z157" s="2"/>
    </row>
    <row r="158" spans="1:26" ht="39" customHeight="1">
      <c r="A158" s="15" t="s">
        <v>319</v>
      </c>
      <c r="B158" s="15">
        <v>98547</v>
      </c>
      <c r="C158" s="15" t="s">
        <v>28</v>
      </c>
      <c r="D158" s="15" t="s">
        <v>320</v>
      </c>
      <c r="E158" s="16" t="s">
        <v>47</v>
      </c>
      <c r="F158" s="17">
        <v>101.008</v>
      </c>
      <c r="G158" s="18">
        <f t="shared" ref="G158:H158" si="145">TRUNC(L158-L158*$P$3,2)</f>
        <v>182.6</v>
      </c>
      <c r="H158" s="18">
        <f t="shared" si="145"/>
        <v>223.63</v>
      </c>
      <c r="I158" s="18">
        <f t="shared" si="144"/>
        <v>22588.42</v>
      </c>
      <c r="J158" s="19">
        <v>9.0504408075537598E-3</v>
      </c>
      <c r="K158" s="2"/>
      <c r="L158" s="2">
        <v>233.96</v>
      </c>
      <c r="M158" s="2">
        <v>286.52999999999997</v>
      </c>
      <c r="N158" s="2">
        <v>28941.82</v>
      </c>
      <c r="O158" s="2"/>
      <c r="P158" s="2"/>
      <c r="Q158" s="2"/>
      <c r="R158" s="2"/>
      <c r="S158" s="2"/>
      <c r="T158" s="2"/>
      <c r="U158" s="2"/>
      <c r="V158" s="2"/>
      <c r="W158" s="2"/>
      <c r="X158" s="2"/>
      <c r="Y158" s="2"/>
      <c r="Z158" s="2"/>
    </row>
    <row r="159" spans="1:26" ht="39" customHeight="1">
      <c r="A159" s="15" t="s">
        <v>321</v>
      </c>
      <c r="B159" s="15">
        <v>98569</v>
      </c>
      <c r="C159" s="15" t="s">
        <v>28</v>
      </c>
      <c r="D159" s="15" t="s">
        <v>322</v>
      </c>
      <c r="E159" s="16" t="s">
        <v>47</v>
      </c>
      <c r="F159" s="17">
        <v>69.73</v>
      </c>
      <c r="G159" s="18">
        <f t="shared" ref="G159:H159" si="146">TRUNC(L159-L159*$P$3,2)</f>
        <v>61.89</v>
      </c>
      <c r="H159" s="18">
        <f t="shared" si="146"/>
        <v>75.790000000000006</v>
      </c>
      <c r="I159" s="18">
        <f t="shared" si="144"/>
        <v>5284.84</v>
      </c>
      <c r="J159" s="19">
        <v>2.1175198698469601E-3</v>
      </c>
      <c r="K159" s="2"/>
      <c r="L159" s="2">
        <v>79.3</v>
      </c>
      <c r="M159" s="2">
        <v>97.11</v>
      </c>
      <c r="N159" s="2">
        <v>6771.48</v>
      </c>
      <c r="O159" s="2"/>
      <c r="P159" s="2"/>
      <c r="Q159" s="2"/>
      <c r="R159" s="2"/>
      <c r="S159" s="2"/>
      <c r="T159" s="2"/>
      <c r="U159" s="2"/>
      <c r="V159" s="2"/>
      <c r="W159" s="2"/>
      <c r="X159" s="2"/>
      <c r="Y159" s="2"/>
      <c r="Z159" s="2"/>
    </row>
    <row r="160" spans="1:26" ht="25.5" customHeight="1">
      <c r="A160" s="15" t="s">
        <v>323</v>
      </c>
      <c r="B160" s="15">
        <v>98555</v>
      </c>
      <c r="C160" s="15" t="s">
        <v>28</v>
      </c>
      <c r="D160" s="15" t="s">
        <v>324</v>
      </c>
      <c r="E160" s="16" t="s">
        <v>47</v>
      </c>
      <c r="F160" s="17">
        <v>79.680000000000007</v>
      </c>
      <c r="G160" s="18">
        <f t="shared" ref="G160:H160" si="147">TRUNC(L160-L160*$P$3,2)</f>
        <v>25.39</v>
      </c>
      <c r="H160" s="18">
        <f t="shared" si="147"/>
        <v>31.1</v>
      </c>
      <c r="I160" s="18">
        <f t="shared" si="144"/>
        <v>2478.0500000000002</v>
      </c>
      <c r="J160" s="19">
        <v>9.9293415789943398E-4</v>
      </c>
      <c r="K160" s="2"/>
      <c r="L160" s="2">
        <v>32.54</v>
      </c>
      <c r="M160" s="2">
        <v>39.85</v>
      </c>
      <c r="N160" s="2">
        <v>3175.24</v>
      </c>
      <c r="O160" s="2"/>
      <c r="P160" s="2"/>
      <c r="Q160" s="2"/>
      <c r="R160" s="2"/>
      <c r="S160" s="2"/>
      <c r="T160" s="2"/>
      <c r="U160" s="2"/>
      <c r="V160" s="2"/>
      <c r="W160" s="2"/>
      <c r="X160" s="2"/>
      <c r="Y160" s="2"/>
      <c r="Z160" s="2"/>
    </row>
    <row r="161" spans="1:26" ht="24" customHeight="1">
      <c r="A161" s="20" t="s">
        <v>325</v>
      </c>
      <c r="B161" s="20" t="s">
        <v>18</v>
      </c>
      <c r="C161" s="20"/>
      <c r="D161" s="20" t="s">
        <v>326</v>
      </c>
      <c r="E161" s="21"/>
      <c r="F161" s="22"/>
      <c r="G161" s="23"/>
      <c r="H161" s="23"/>
      <c r="I161" s="23">
        <f>SUM(I162)</f>
        <v>1747.51</v>
      </c>
      <c r="J161" s="24">
        <v>7.0021427619445305E-4</v>
      </c>
      <c r="K161" s="2"/>
      <c r="L161" s="2"/>
      <c r="M161" s="2">
        <v>2239.17</v>
      </c>
      <c r="N161" s="2">
        <v>2239.17</v>
      </c>
      <c r="O161" s="2"/>
      <c r="P161" s="2"/>
      <c r="Q161" s="2"/>
      <c r="R161" s="2"/>
      <c r="S161" s="2"/>
      <c r="T161" s="2"/>
      <c r="U161" s="2"/>
      <c r="V161" s="2"/>
      <c r="W161" s="2"/>
      <c r="X161" s="2"/>
      <c r="Y161" s="2"/>
      <c r="Z161" s="2"/>
    </row>
    <row r="162" spans="1:26" ht="25.5" customHeight="1">
      <c r="A162" s="15" t="s">
        <v>327</v>
      </c>
      <c r="B162" s="15">
        <v>98555</v>
      </c>
      <c r="C162" s="15" t="s">
        <v>28</v>
      </c>
      <c r="D162" s="15" t="s">
        <v>324</v>
      </c>
      <c r="E162" s="16" t="s">
        <v>47</v>
      </c>
      <c r="F162" s="17">
        <v>56.19</v>
      </c>
      <c r="G162" s="18">
        <f t="shared" ref="G162:H162" si="148">TRUNC(L162-L162*$P$3,2)</f>
        <v>25.39</v>
      </c>
      <c r="H162" s="18">
        <f t="shared" si="148"/>
        <v>31.1</v>
      </c>
      <c r="I162" s="18">
        <f>ROUND(F162*H162,2)</f>
        <v>1747.51</v>
      </c>
      <c r="J162" s="19">
        <v>7.0021427619445305E-4</v>
      </c>
      <c r="K162" s="2"/>
      <c r="L162" s="2">
        <v>32.54</v>
      </c>
      <c r="M162" s="2">
        <v>39.85</v>
      </c>
      <c r="N162" s="2">
        <v>2239.17</v>
      </c>
      <c r="O162" s="2"/>
      <c r="P162" s="2"/>
      <c r="Q162" s="2"/>
      <c r="R162" s="2"/>
      <c r="S162" s="2"/>
      <c r="T162" s="2"/>
      <c r="U162" s="2"/>
      <c r="V162" s="2"/>
      <c r="W162" s="2"/>
      <c r="X162" s="2"/>
      <c r="Y162" s="2"/>
      <c r="Z162" s="2"/>
    </row>
    <row r="163" spans="1:26" ht="24" customHeight="1">
      <c r="A163" s="10" t="s">
        <v>328</v>
      </c>
      <c r="B163" s="10" t="s">
        <v>18</v>
      </c>
      <c r="C163" s="10"/>
      <c r="D163" s="10" t="s">
        <v>329</v>
      </c>
      <c r="E163" s="11"/>
      <c r="F163" s="12"/>
      <c r="G163" s="13"/>
      <c r="H163" s="13"/>
      <c r="I163" s="13">
        <f>SUM(I164,I168)</f>
        <v>83931.8</v>
      </c>
      <c r="J163" s="14">
        <v>3.3631365141557901E-2</v>
      </c>
      <c r="K163" s="2"/>
      <c r="L163" s="2"/>
      <c r="M163" s="2">
        <v>107547.57</v>
      </c>
      <c r="N163" s="2">
        <v>107547.57</v>
      </c>
      <c r="O163" s="2"/>
      <c r="P163" s="2"/>
      <c r="Q163" s="2"/>
      <c r="R163" s="2"/>
      <c r="S163" s="2"/>
      <c r="T163" s="2"/>
      <c r="U163" s="2"/>
      <c r="V163" s="2"/>
      <c r="W163" s="2"/>
      <c r="X163" s="2"/>
      <c r="Y163" s="2"/>
      <c r="Z163" s="2"/>
    </row>
    <row r="164" spans="1:26" ht="24" customHeight="1">
      <c r="A164" s="20" t="s">
        <v>330</v>
      </c>
      <c r="B164" s="20" t="s">
        <v>18</v>
      </c>
      <c r="C164" s="20"/>
      <c r="D164" s="20" t="s">
        <v>331</v>
      </c>
      <c r="E164" s="21"/>
      <c r="F164" s="22"/>
      <c r="G164" s="23"/>
      <c r="H164" s="23"/>
      <c r="I164" s="23">
        <f>SUM(I165,I166,I167)</f>
        <v>16260.01</v>
      </c>
      <c r="J164" s="24">
        <v>6.5156105282967404E-3</v>
      </c>
      <c r="K164" s="2"/>
      <c r="L164" s="2"/>
      <c r="M164" s="2">
        <v>20835.849999999999</v>
      </c>
      <c r="N164" s="2">
        <v>20835.849999999999</v>
      </c>
      <c r="O164" s="2"/>
      <c r="P164" s="2"/>
      <c r="Q164" s="2"/>
      <c r="R164" s="2"/>
      <c r="S164" s="2"/>
      <c r="T164" s="2"/>
      <c r="U164" s="2"/>
      <c r="V164" s="2"/>
      <c r="W164" s="2"/>
      <c r="X164" s="2"/>
      <c r="Y164" s="2"/>
      <c r="Z164" s="2"/>
    </row>
    <row r="165" spans="1:26" ht="25.5" customHeight="1">
      <c r="A165" s="15" t="s">
        <v>332</v>
      </c>
      <c r="B165" s="15">
        <v>97113</v>
      </c>
      <c r="C165" s="15" t="s">
        <v>28</v>
      </c>
      <c r="D165" s="15" t="s">
        <v>333</v>
      </c>
      <c r="E165" s="16" t="s">
        <v>47</v>
      </c>
      <c r="F165" s="17">
        <v>28.38</v>
      </c>
      <c r="G165" s="18">
        <f t="shared" ref="G165:H165" si="149">TRUNC(L165-L165*$P$3,2)</f>
        <v>2.2200000000000002</v>
      </c>
      <c r="H165" s="18">
        <f t="shared" si="149"/>
        <v>2.72</v>
      </c>
      <c r="I165" s="18">
        <f t="shared" ref="I165:I167" si="150">ROUND(F165*H165,2)</f>
        <v>77.19</v>
      </c>
      <c r="J165" s="19">
        <v>3.09709499119311E-5</v>
      </c>
      <c r="K165" s="2"/>
      <c r="L165" s="2">
        <v>2.85</v>
      </c>
      <c r="M165" s="2">
        <v>3.49</v>
      </c>
      <c r="N165" s="2">
        <v>99.04</v>
      </c>
      <c r="O165" s="2"/>
      <c r="P165" s="2"/>
      <c r="Q165" s="2"/>
      <c r="R165" s="2"/>
      <c r="S165" s="2"/>
      <c r="T165" s="2"/>
      <c r="U165" s="2"/>
      <c r="V165" s="2"/>
      <c r="W165" s="2"/>
      <c r="X165" s="2"/>
      <c r="Y165" s="2"/>
      <c r="Z165" s="2"/>
    </row>
    <row r="166" spans="1:26" ht="25.5" customHeight="1">
      <c r="A166" s="15" t="s">
        <v>334</v>
      </c>
      <c r="B166" s="15">
        <v>96620</v>
      </c>
      <c r="C166" s="15" t="s">
        <v>28</v>
      </c>
      <c r="D166" s="15" t="s">
        <v>335</v>
      </c>
      <c r="E166" s="16" t="s">
        <v>39</v>
      </c>
      <c r="F166" s="17">
        <v>1.419</v>
      </c>
      <c r="G166" s="18">
        <f t="shared" ref="G166:H166" si="151">TRUNC(L166-L166*$P$3,2)</f>
        <v>515</v>
      </c>
      <c r="H166" s="18">
        <f t="shared" si="151"/>
        <v>630.72</v>
      </c>
      <c r="I166" s="18">
        <f t="shared" si="150"/>
        <v>894.99</v>
      </c>
      <c r="J166" s="19">
        <v>3.5858318411260298E-4</v>
      </c>
      <c r="K166" s="2"/>
      <c r="L166" s="2">
        <v>659.84</v>
      </c>
      <c r="M166" s="2">
        <v>808.1</v>
      </c>
      <c r="N166" s="2">
        <v>1146.69</v>
      </c>
      <c r="O166" s="2"/>
      <c r="P166" s="2"/>
      <c r="Q166" s="2"/>
      <c r="R166" s="2"/>
      <c r="S166" s="2"/>
      <c r="T166" s="2"/>
      <c r="U166" s="2"/>
      <c r="V166" s="2"/>
      <c r="W166" s="2"/>
      <c r="X166" s="2"/>
      <c r="Y166" s="2"/>
      <c r="Z166" s="2"/>
    </row>
    <row r="167" spans="1:26" ht="51.75" customHeight="1">
      <c r="A167" s="15" t="s">
        <v>336</v>
      </c>
      <c r="B167" s="15">
        <v>87680</v>
      </c>
      <c r="C167" s="15" t="s">
        <v>28</v>
      </c>
      <c r="D167" s="15" t="s">
        <v>337</v>
      </c>
      <c r="E167" s="16" t="s">
        <v>47</v>
      </c>
      <c r="F167" s="17">
        <v>414.08</v>
      </c>
      <c r="G167" s="18">
        <f t="shared" ref="G167:H167" si="152">TRUNC(L167-L167*$P$3,2)</f>
        <v>30.15</v>
      </c>
      <c r="H167" s="18">
        <f t="shared" si="152"/>
        <v>36.92</v>
      </c>
      <c r="I167" s="18">
        <f t="shared" si="150"/>
        <v>15287.83</v>
      </c>
      <c r="J167" s="19">
        <v>6.1260563942722003E-3</v>
      </c>
      <c r="K167" s="2"/>
      <c r="L167" s="2">
        <v>38.630000000000003</v>
      </c>
      <c r="M167" s="2">
        <v>47.31</v>
      </c>
      <c r="N167" s="2">
        <v>19590.12</v>
      </c>
      <c r="O167" s="2"/>
      <c r="P167" s="2"/>
      <c r="Q167" s="2"/>
      <c r="R167" s="2"/>
      <c r="S167" s="2"/>
      <c r="T167" s="2"/>
      <c r="U167" s="2"/>
      <c r="V167" s="2"/>
      <c r="W167" s="2"/>
      <c r="X167" s="2"/>
      <c r="Y167" s="2"/>
      <c r="Z167" s="2"/>
    </row>
    <row r="168" spans="1:26" ht="24" customHeight="1">
      <c r="A168" s="20" t="s">
        <v>338</v>
      </c>
      <c r="B168" s="20" t="s">
        <v>18</v>
      </c>
      <c r="C168" s="20"/>
      <c r="D168" s="20" t="s">
        <v>339</v>
      </c>
      <c r="E168" s="21"/>
      <c r="F168" s="22"/>
      <c r="G168" s="23"/>
      <c r="H168" s="23"/>
      <c r="I168" s="23">
        <f>SUM(I169,I170,I171,I172,I173,I174,I175,I176)</f>
        <v>67671.790000000008</v>
      </c>
      <c r="J168" s="24">
        <v>2.7115754613261201E-2</v>
      </c>
      <c r="K168" s="2"/>
      <c r="L168" s="2"/>
      <c r="M168" s="2">
        <v>86711.72</v>
      </c>
      <c r="N168" s="2">
        <v>86711.72</v>
      </c>
      <c r="O168" s="2"/>
      <c r="P168" s="2"/>
      <c r="Q168" s="2"/>
      <c r="R168" s="2"/>
      <c r="S168" s="2"/>
      <c r="T168" s="2"/>
      <c r="U168" s="2"/>
      <c r="V168" s="2"/>
      <c r="W168" s="2"/>
      <c r="X168" s="2"/>
      <c r="Y168" s="2"/>
      <c r="Z168" s="2"/>
    </row>
    <row r="169" spans="1:26" ht="24" customHeight="1">
      <c r="A169" s="15" t="s">
        <v>340</v>
      </c>
      <c r="B169" s="15">
        <v>21</v>
      </c>
      <c r="C169" s="15" t="s">
        <v>45</v>
      </c>
      <c r="D169" s="15" t="s">
        <v>341</v>
      </c>
      <c r="E169" s="16" t="s">
        <v>280</v>
      </c>
      <c r="F169" s="17">
        <v>32.18</v>
      </c>
      <c r="G169" s="18">
        <f t="shared" ref="G169:H169" si="153">TRUNC(L169-L169*$P$3,2)</f>
        <v>7.65</v>
      </c>
      <c r="H169" s="18">
        <f t="shared" si="153"/>
        <v>9.3699999999999992</v>
      </c>
      <c r="I169" s="18">
        <f t="shared" ref="I169:I176" si="154">ROUND(F169*H169,2)</f>
        <v>301.52999999999997</v>
      </c>
      <c r="J169" s="19">
        <v>1.20856752039208E-4</v>
      </c>
      <c r="K169" s="2"/>
      <c r="L169" s="2">
        <v>9.81</v>
      </c>
      <c r="M169" s="2">
        <v>12.01</v>
      </c>
      <c r="N169" s="2">
        <v>386.48</v>
      </c>
      <c r="O169" s="2"/>
      <c r="P169" s="2"/>
      <c r="Q169" s="2"/>
      <c r="R169" s="2"/>
      <c r="S169" s="2"/>
      <c r="T169" s="2"/>
      <c r="U169" s="2"/>
      <c r="V169" s="2"/>
      <c r="W169" s="2"/>
      <c r="X169" s="2"/>
      <c r="Y169" s="2"/>
      <c r="Z169" s="2"/>
    </row>
    <row r="170" spans="1:26" ht="51.75" customHeight="1">
      <c r="A170" s="15" t="s">
        <v>342</v>
      </c>
      <c r="B170" s="15">
        <v>94277</v>
      </c>
      <c r="C170" s="15" t="s">
        <v>28</v>
      </c>
      <c r="D170" s="15" t="s">
        <v>343</v>
      </c>
      <c r="E170" s="16" t="s">
        <v>94</v>
      </c>
      <c r="F170" s="17">
        <v>56.18</v>
      </c>
      <c r="G170" s="18">
        <f t="shared" ref="G170:H170" si="155">TRUNC(L170-L170*$P$3,2)</f>
        <v>34.909999999999997</v>
      </c>
      <c r="H170" s="18">
        <f t="shared" si="155"/>
        <v>42.75</v>
      </c>
      <c r="I170" s="18">
        <f t="shared" si="154"/>
        <v>2401.6999999999998</v>
      </c>
      <c r="J170" s="19">
        <v>9.62382241437442E-4</v>
      </c>
      <c r="K170" s="2"/>
      <c r="L170" s="2">
        <v>44.73</v>
      </c>
      <c r="M170" s="2">
        <v>54.78</v>
      </c>
      <c r="N170" s="2">
        <v>3077.54</v>
      </c>
      <c r="O170" s="2"/>
      <c r="P170" s="2"/>
      <c r="Q170" s="2"/>
      <c r="R170" s="2"/>
      <c r="S170" s="2"/>
      <c r="T170" s="2"/>
      <c r="U170" s="2"/>
      <c r="V170" s="2"/>
      <c r="W170" s="2"/>
      <c r="X170" s="2"/>
      <c r="Y170" s="2"/>
      <c r="Z170" s="2"/>
    </row>
    <row r="171" spans="1:26" ht="39" customHeight="1">
      <c r="A171" s="15" t="s">
        <v>344</v>
      </c>
      <c r="B171" s="15">
        <v>97629</v>
      </c>
      <c r="C171" s="15" t="s">
        <v>28</v>
      </c>
      <c r="D171" s="15" t="s">
        <v>345</v>
      </c>
      <c r="E171" s="16" t="s">
        <v>39</v>
      </c>
      <c r="F171" s="17">
        <v>4.4408399999999997</v>
      </c>
      <c r="G171" s="18">
        <f t="shared" ref="G171:H171" si="156">TRUNC(L171-L171*$P$3,2)</f>
        <v>55.55</v>
      </c>
      <c r="H171" s="18">
        <f t="shared" si="156"/>
        <v>68.03</v>
      </c>
      <c r="I171" s="18">
        <f t="shared" si="154"/>
        <v>302.11</v>
      </c>
      <c r="J171" s="19">
        <v>1.21050633187687E-4</v>
      </c>
      <c r="K171" s="2"/>
      <c r="L171" s="2">
        <v>71.180000000000007</v>
      </c>
      <c r="M171" s="2">
        <v>87.17</v>
      </c>
      <c r="N171" s="2">
        <v>387.1</v>
      </c>
      <c r="O171" s="2"/>
      <c r="P171" s="2"/>
      <c r="Q171" s="2"/>
      <c r="R171" s="2"/>
      <c r="S171" s="2"/>
      <c r="T171" s="2"/>
      <c r="U171" s="2"/>
      <c r="V171" s="2"/>
      <c r="W171" s="2"/>
      <c r="X171" s="2"/>
      <c r="Y171" s="2"/>
      <c r="Z171" s="2"/>
    </row>
    <row r="172" spans="1:26" ht="51.75" customHeight="1">
      <c r="A172" s="15" t="s">
        <v>346</v>
      </c>
      <c r="B172" s="15">
        <v>94992</v>
      </c>
      <c r="C172" s="15" t="s">
        <v>28</v>
      </c>
      <c r="D172" s="15" t="s">
        <v>347</v>
      </c>
      <c r="E172" s="16" t="s">
        <v>47</v>
      </c>
      <c r="F172" s="17">
        <v>74.013999999999996</v>
      </c>
      <c r="G172" s="18">
        <f t="shared" ref="G172:H172" si="157">TRUNC(L172-L172*$P$3,2)</f>
        <v>60.4</v>
      </c>
      <c r="H172" s="18">
        <f t="shared" si="157"/>
        <v>73.959999999999994</v>
      </c>
      <c r="I172" s="18">
        <f t="shared" si="154"/>
        <v>5474.08</v>
      </c>
      <c r="J172" s="19">
        <v>2.19345248351432E-3</v>
      </c>
      <c r="K172" s="2"/>
      <c r="L172" s="2">
        <v>77.39</v>
      </c>
      <c r="M172" s="2">
        <v>94.77</v>
      </c>
      <c r="N172" s="2">
        <v>7014.3</v>
      </c>
      <c r="O172" s="2"/>
      <c r="P172" s="2"/>
      <c r="Q172" s="2"/>
      <c r="R172" s="2"/>
      <c r="S172" s="2"/>
      <c r="T172" s="2"/>
      <c r="U172" s="2"/>
      <c r="V172" s="2"/>
      <c r="W172" s="2"/>
      <c r="X172" s="2"/>
      <c r="Y172" s="2"/>
      <c r="Z172" s="2"/>
    </row>
    <row r="173" spans="1:26" ht="39" customHeight="1">
      <c r="A173" s="15" t="s">
        <v>348</v>
      </c>
      <c r="B173" s="15">
        <v>93679</v>
      </c>
      <c r="C173" s="15" t="s">
        <v>28</v>
      </c>
      <c r="D173" s="15" t="s">
        <v>349</v>
      </c>
      <c r="E173" s="16" t="s">
        <v>47</v>
      </c>
      <c r="F173" s="17">
        <v>269.12</v>
      </c>
      <c r="G173" s="18">
        <f t="shared" ref="G173:H173" si="158">TRUNC(L173-L173*$P$3,2)</f>
        <v>63.13</v>
      </c>
      <c r="H173" s="18">
        <f t="shared" si="158"/>
        <v>77.31</v>
      </c>
      <c r="I173" s="18">
        <f t="shared" si="154"/>
        <v>20805.669999999998</v>
      </c>
      <c r="J173" s="19">
        <v>8.3365829273138996E-3</v>
      </c>
      <c r="K173" s="2"/>
      <c r="L173" s="2">
        <v>80.89</v>
      </c>
      <c r="M173" s="2">
        <v>99.06</v>
      </c>
      <c r="N173" s="2">
        <v>26659.02</v>
      </c>
      <c r="O173" s="2"/>
      <c r="P173" s="2"/>
      <c r="Q173" s="2"/>
      <c r="R173" s="2"/>
      <c r="S173" s="2"/>
      <c r="T173" s="2"/>
      <c r="U173" s="2"/>
      <c r="V173" s="2"/>
      <c r="W173" s="2"/>
      <c r="X173" s="2"/>
      <c r="Y173" s="2"/>
      <c r="Z173" s="2"/>
    </row>
    <row r="174" spans="1:26" ht="39" customHeight="1">
      <c r="A174" s="15" t="s">
        <v>350</v>
      </c>
      <c r="B174" s="15">
        <v>93681</v>
      </c>
      <c r="C174" s="15" t="s">
        <v>28</v>
      </c>
      <c r="D174" s="15" t="s">
        <v>351</v>
      </c>
      <c r="E174" s="16" t="s">
        <v>47</v>
      </c>
      <c r="F174" s="17">
        <v>390.36</v>
      </c>
      <c r="G174" s="18">
        <f t="shared" ref="G174:H174" si="159">TRUNC(L174-L174*$P$3,2)</f>
        <v>66.430000000000007</v>
      </c>
      <c r="H174" s="18">
        <f t="shared" si="159"/>
        <v>81.349999999999994</v>
      </c>
      <c r="I174" s="18">
        <f t="shared" si="154"/>
        <v>31755.79</v>
      </c>
      <c r="J174" s="19">
        <v>1.2724582384696899E-2</v>
      </c>
      <c r="K174" s="2"/>
      <c r="L174" s="2">
        <v>85.12</v>
      </c>
      <c r="M174" s="2">
        <v>104.24</v>
      </c>
      <c r="N174" s="2">
        <v>40691.120000000003</v>
      </c>
      <c r="O174" s="2"/>
      <c r="P174" s="2"/>
      <c r="Q174" s="2"/>
      <c r="R174" s="2"/>
      <c r="S174" s="2"/>
      <c r="T174" s="2"/>
      <c r="U174" s="2"/>
      <c r="V174" s="2"/>
      <c r="W174" s="2"/>
      <c r="X174" s="2"/>
      <c r="Y174" s="2"/>
      <c r="Z174" s="2"/>
    </row>
    <row r="175" spans="1:26" ht="51.75" customHeight="1">
      <c r="A175" s="15" t="s">
        <v>352</v>
      </c>
      <c r="B175" s="15">
        <v>94278</v>
      </c>
      <c r="C175" s="15" t="s">
        <v>28</v>
      </c>
      <c r="D175" s="15" t="s">
        <v>353</v>
      </c>
      <c r="E175" s="16" t="s">
        <v>94</v>
      </c>
      <c r="F175" s="17">
        <v>41.15</v>
      </c>
      <c r="G175" s="18">
        <f t="shared" ref="G175:H175" si="160">TRUNC(L175-L175*$P$3,2)</f>
        <v>36.89</v>
      </c>
      <c r="H175" s="18">
        <f t="shared" si="160"/>
        <v>45.18</v>
      </c>
      <c r="I175" s="18">
        <f t="shared" si="154"/>
        <v>1859.16</v>
      </c>
      <c r="J175" s="19">
        <v>7.4493202495663205E-4</v>
      </c>
      <c r="K175" s="2"/>
      <c r="L175" s="2">
        <v>47.27</v>
      </c>
      <c r="M175" s="2">
        <v>57.89</v>
      </c>
      <c r="N175" s="2">
        <v>2382.17</v>
      </c>
      <c r="O175" s="2"/>
      <c r="P175" s="2"/>
      <c r="Q175" s="2"/>
      <c r="R175" s="2"/>
      <c r="S175" s="2"/>
      <c r="T175" s="2"/>
      <c r="U175" s="2"/>
      <c r="V175" s="2"/>
      <c r="W175" s="2"/>
      <c r="X175" s="2"/>
      <c r="Y175" s="2"/>
      <c r="Z175" s="2"/>
    </row>
    <row r="176" spans="1:26" ht="39" customHeight="1">
      <c r="A176" s="15" t="s">
        <v>354</v>
      </c>
      <c r="B176" s="15">
        <v>97102</v>
      </c>
      <c r="C176" s="15" t="s">
        <v>28</v>
      </c>
      <c r="D176" s="15" t="s">
        <v>355</v>
      </c>
      <c r="E176" s="16" t="s">
        <v>47</v>
      </c>
      <c r="F176" s="17">
        <v>23.050799999999999</v>
      </c>
      <c r="G176" s="18">
        <f t="shared" ref="G176:H176" si="161">TRUNC(L176-L176*$P$3,2)</f>
        <v>169.04</v>
      </c>
      <c r="H176" s="18">
        <f t="shared" si="161"/>
        <v>207.01</v>
      </c>
      <c r="I176" s="18">
        <f t="shared" si="154"/>
        <v>4771.75</v>
      </c>
      <c r="J176" s="19">
        <v>1.9119151661151799E-3</v>
      </c>
      <c r="K176" s="2"/>
      <c r="L176" s="2">
        <v>216.58</v>
      </c>
      <c r="M176" s="2">
        <v>265.24</v>
      </c>
      <c r="N176" s="2">
        <v>6113.99</v>
      </c>
      <c r="O176" s="2"/>
      <c r="P176" s="2"/>
      <c r="Q176" s="2"/>
      <c r="R176" s="2"/>
      <c r="S176" s="2"/>
      <c r="T176" s="2"/>
      <c r="U176" s="2"/>
      <c r="V176" s="2"/>
      <c r="W176" s="2"/>
      <c r="X176" s="2"/>
      <c r="Y176" s="2"/>
      <c r="Z176" s="2"/>
    </row>
    <row r="177" spans="1:26" ht="24" customHeight="1">
      <c r="A177" s="10" t="s">
        <v>356</v>
      </c>
      <c r="B177" s="10" t="s">
        <v>18</v>
      </c>
      <c r="C177" s="10"/>
      <c r="D177" s="10" t="s">
        <v>357</v>
      </c>
      <c r="E177" s="11"/>
      <c r="F177" s="12"/>
      <c r="G177" s="13"/>
      <c r="H177" s="13"/>
      <c r="I177" s="13">
        <f>SUM(I178,I188,I193)</f>
        <v>317669.01999999996</v>
      </c>
      <c r="J177" s="14">
        <v>0.12728476268666</v>
      </c>
      <c r="K177" s="2"/>
      <c r="L177" s="2"/>
      <c r="M177" s="2">
        <v>407035.72</v>
      </c>
      <c r="N177" s="2">
        <v>407035.72</v>
      </c>
      <c r="O177" s="2"/>
      <c r="P177" s="2"/>
      <c r="Q177" s="2"/>
      <c r="R177" s="2"/>
      <c r="S177" s="2"/>
      <c r="T177" s="2"/>
      <c r="U177" s="2"/>
      <c r="V177" s="2"/>
      <c r="W177" s="2"/>
      <c r="X177" s="2"/>
      <c r="Y177" s="2"/>
      <c r="Z177" s="2"/>
    </row>
    <row r="178" spans="1:26" ht="24" customHeight="1">
      <c r="A178" s="20" t="s">
        <v>358</v>
      </c>
      <c r="B178" s="20" t="s">
        <v>18</v>
      </c>
      <c r="C178" s="20"/>
      <c r="D178" s="20" t="s">
        <v>359</v>
      </c>
      <c r="E178" s="21"/>
      <c r="F178" s="22"/>
      <c r="G178" s="23"/>
      <c r="H178" s="23"/>
      <c r="I178" s="23">
        <f>SUM(I179,I180,I181,I182,I183,I184,I185,I186,I187)</f>
        <v>204832.91999999995</v>
      </c>
      <c r="J178" s="24">
        <v>8.2073630181215704E-2</v>
      </c>
      <c r="K178" s="2"/>
      <c r="L178" s="2"/>
      <c r="M178" s="2">
        <v>262457.96000000002</v>
      </c>
      <c r="N178" s="2">
        <v>262457.96000000002</v>
      </c>
      <c r="O178" s="2"/>
      <c r="P178" s="2"/>
      <c r="Q178" s="2"/>
      <c r="R178" s="2"/>
      <c r="S178" s="2"/>
      <c r="T178" s="2"/>
      <c r="U178" s="2"/>
      <c r="V178" s="2"/>
      <c r="W178" s="2"/>
      <c r="X178" s="2"/>
      <c r="Y178" s="2"/>
      <c r="Z178" s="2"/>
    </row>
    <row r="179" spans="1:26" ht="51.75" customHeight="1">
      <c r="A179" s="15" t="s">
        <v>360</v>
      </c>
      <c r="B179" s="15">
        <v>87904</v>
      </c>
      <c r="C179" s="15" t="s">
        <v>28</v>
      </c>
      <c r="D179" s="15" t="s">
        <v>361</v>
      </c>
      <c r="E179" s="16" t="s">
        <v>47</v>
      </c>
      <c r="F179" s="17">
        <v>828.54</v>
      </c>
      <c r="G179" s="18">
        <f t="shared" ref="G179:H179" si="162">TRUNC(L179-L179*$P$3,2)</f>
        <v>6.07</v>
      </c>
      <c r="H179" s="18">
        <f t="shared" si="162"/>
        <v>7.43</v>
      </c>
      <c r="I179" s="18">
        <f t="shared" ref="I179:I187" si="163">ROUND(F179*H179,2)</f>
        <v>6156.05</v>
      </c>
      <c r="J179" s="19">
        <v>2.4665747336463902E-3</v>
      </c>
      <c r="K179" s="2"/>
      <c r="L179" s="2">
        <v>7.78</v>
      </c>
      <c r="M179" s="2">
        <v>9.52</v>
      </c>
      <c r="N179" s="2">
        <v>7887.7</v>
      </c>
      <c r="O179" s="2"/>
      <c r="P179" s="2"/>
      <c r="Q179" s="2"/>
      <c r="R179" s="2"/>
      <c r="S179" s="2"/>
      <c r="T179" s="2"/>
      <c r="U179" s="2"/>
      <c r="V179" s="2"/>
      <c r="W179" s="2"/>
      <c r="X179" s="2"/>
      <c r="Y179" s="2"/>
      <c r="Z179" s="2"/>
    </row>
    <row r="180" spans="1:26" ht="51.75" customHeight="1">
      <c r="A180" s="15" t="s">
        <v>362</v>
      </c>
      <c r="B180" s="15">
        <v>104217</v>
      </c>
      <c r="C180" s="15" t="s">
        <v>28</v>
      </c>
      <c r="D180" s="15" t="s">
        <v>363</v>
      </c>
      <c r="E180" s="16" t="s">
        <v>47</v>
      </c>
      <c r="F180" s="17">
        <v>828.54</v>
      </c>
      <c r="G180" s="18">
        <f t="shared" ref="G180:H180" si="164">TRUNC(L180-L180*$P$3,2)</f>
        <v>36.29</v>
      </c>
      <c r="H180" s="18">
        <f t="shared" si="164"/>
        <v>44.44</v>
      </c>
      <c r="I180" s="18">
        <f t="shared" si="163"/>
        <v>36820.32</v>
      </c>
      <c r="J180" s="19">
        <v>1.4752810604323201E-2</v>
      </c>
      <c r="K180" s="2"/>
      <c r="L180" s="2">
        <v>46.5</v>
      </c>
      <c r="M180" s="2">
        <v>56.94</v>
      </c>
      <c r="N180" s="2">
        <v>47177.06</v>
      </c>
      <c r="O180" s="2"/>
      <c r="P180" s="2"/>
      <c r="Q180" s="2"/>
      <c r="R180" s="2"/>
      <c r="S180" s="2"/>
      <c r="T180" s="2"/>
      <c r="U180" s="2"/>
      <c r="V180" s="2"/>
      <c r="W180" s="2"/>
      <c r="X180" s="2"/>
      <c r="Y180" s="2"/>
      <c r="Z180" s="2"/>
    </row>
    <row r="181" spans="1:26" ht="64.5" customHeight="1">
      <c r="A181" s="15" t="s">
        <v>364</v>
      </c>
      <c r="B181" s="15">
        <v>7607</v>
      </c>
      <c r="C181" s="15" t="s">
        <v>45</v>
      </c>
      <c r="D181" s="15" t="s">
        <v>365</v>
      </c>
      <c r="E181" s="16" t="s">
        <v>47</v>
      </c>
      <c r="F181" s="17">
        <v>828.54</v>
      </c>
      <c r="G181" s="18">
        <f t="shared" ref="G181:H181" si="165">TRUNC(L181-L181*$P$3,2)</f>
        <v>75.239999999999995</v>
      </c>
      <c r="H181" s="18">
        <f t="shared" si="165"/>
        <v>92.14</v>
      </c>
      <c r="I181" s="18">
        <f t="shared" si="163"/>
        <v>76341.679999999993</v>
      </c>
      <c r="J181" s="19">
        <v>3.05886381769368E-2</v>
      </c>
      <c r="K181" s="2"/>
      <c r="L181" s="2">
        <v>96.4</v>
      </c>
      <c r="M181" s="2">
        <v>118.06</v>
      </c>
      <c r="N181" s="2">
        <v>97817.43</v>
      </c>
      <c r="O181" s="2"/>
      <c r="P181" s="2"/>
      <c r="Q181" s="2"/>
      <c r="R181" s="2"/>
      <c r="S181" s="2"/>
      <c r="T181" s="2"/>
      <c r="U181" s="2"/>
      <c r="V181" s="2"/>
      <c r="W181" s="2"/>
      <c r="X181" s="2"/>
      <c r="Y181" s="2"/>
      <c r="Z181" s="2"/>
    </row>
    <row r="182" spans="1:26" ht="64.5" customHeight="1">
      <c r="A182" s="15" t="s">
        <v>366</v>
      </c>
      <c r="B182" s="15">
        <v>20193</v>
      </c>
      <c r="C182" s="15" t="s">
        <v>28</v>
      </c>
      <c r="D182" s="15" t="s">
        <v>367</v>
      </c>
      <c r="E182" s="16" t="s">
        <v>368</v>
      </c>
      <c r="F182" s="17">
        <v>300.71249999999998</v>
      </c>
      <c r="G182" s="18">
        <f t="shared" ref="G182:H182" si="166">TRUNC(L182-L182*$P$3,2)</f>
        <v>28.68</v>
      </c>
      <c r="H182" s="18">
        <f t="shared" si="166"/>
        <v>35.119999999999997</v>
      </c>
      <c r="I182" s="18">
        <f t="shared" si="163"/>
        <v>10561.02</v>
      </c>
      <c r="J182" s="19">
        <v>4.23163118401904E-3</v>
      </c>
      <c r="K182" s="2"/>
      <c r="L182" s="2">
        <v>36.75</v>
      </c>
      <c r="M182" s="2">
        <v>45</v>
      </c>
      <c r="N182" s="2">
        <v>13532.06</v>
      </c>
      <c r="O182" s="2"/>
      <c r="P182" s="2"/>
      <c r="Q182" s="2"/>
      <c r="R182" s="2"/>
      <c r="S182" s="2"/>
      <c r="T182" s="2"/>
      <c r="U182" s="2"/>
      <c r="V182" s="2"/>
      <c r="W182" s="2"/>
      <c r="X182" s="2"/>
      <c r="Y182" s="2"/>
      <c r="Z182" s="2"/>
    </row>
    <row r="183" spans="1:26" ht="51.75" customHeight="1">
      <c r="A183" s="15" t="s">
        <v>369</v>
      </c>
      <c r="B183" s="15">
        <v>97063</v>
      </c>
      <c r="C183" s="15" t="s">
        <v>28</v>
      </c>
      <c r="D183" s="15" t="s">
        <v>370</v>
      </c>
      <c r="E183" s="16" t="s">
        <v>47</v>
      </c>
      <c r="F183" s="17">
        <v>300.71249999999998</v>
      </c>
      <c r="G183" s="18">
        <f t="shared" ref="G183:H183" si="167">TRUNC(L183-L183*$P$3,2)</f>
        <v>11.93</v>
      </c>
      <c r="H183" s="18">
        <f t="shared" si="167"/>
        <v>14.61</v>
      </c>
      <c r="I183" s="18">
        <f t="shared" si="163"/>
        <v>4393.41</v>
      </c>
      <c r="J183" s="19">
        <v>1.76035639607967E-3</v>
      </c>
      <c r="K183" s="2"/>
      <c r="L183" s="2">
        <v>15.29</v>
      </c>
      <c r="M183" s="2">
        <v>18.72</v>
      </c>
      <c r="N183" s="2">
        <v>5629.33</v>
      </c>
      <c r="O183" s="2"/>
      <c r="P183" s="2"/>
      <c r="Q183" s="2"/>
      <c r="R183" s="2"/>
      <c r="S183" s="2"/>
      <c r="T183" s="2"/>
      <c r="U183" s="2"/>
      <c r="V183" s="2"/>
      <c r="W183" s="2"/>
      <c r="X183" s="2"/>
      <c r="Y183" s="2"/>
      <c r="Z183" s="2"/>
    </row>
    <row r="184" spans="1:26" ht="51.75" customHeight="1">
      <c r="A184" s="15" t="s">
        <v>371</v>
      </c>
      <c r="B184" s="15">
        <v>87879</v>
      </c>
      <c r="C184" s="15" t="s">
        <v>28</v>
      </c>
      <c r="D184" s="15" t="s">
        <v>299</v>
      </c>
      <c r="E184" s="16" t="s">
        <v>47</v>
      </c>
      <c r="F184" s="17">
        <v>779.78</v>
      </c>
      <c r="G184" s="18">
        <f t="shared" ref="G184:H184" si="168">TRUNC(L184-L184*$P$3,2)</f>
        <v>3.13</v>
      </c>
      <c r="H184" s="18">
        <f t="shared" si="168"/>
        <v>3.84</v>
      </c>
      <c r="I184" s="18">
        <f t="shared" si="163"/>
        <v>2994.36</v>
      </c>
      <c r="J184" s="19">
        <v>1.19972091121388E-3</v>
      </c>
      <c r="K184" s="2"/>
      <c r="L184" s="2">
        <v>4.0199999999999996</v>
      </c>
      <c r="M184" s="2">
        <v>4.92</v>
      </c>
      <c r="N184" s="2">
        <v>3836.51</v>
      </c>
      <c r="O184" s="2"/>
      <c r="P184" s="2"/>
      <c r="Q184" s="2"/>
      <c r="R184" s="2"/>
      <c r="S184" s="2"/>
      <c r="T184" s="2"/>
      <c r="U184" s="2"/>
      <c r="V184" s="2"/>
      <c r="W184" s="2"/>
      <c r="X184" s="2"/>
      <c r="Y184" s="2"/>
      <c r="Z184" s="2"/>
    </row>
    <row r="185" spans="1:26" ht="51.75" customHeight="1">
      <c r="A185" s="15" t="s">
        <v>372</v>
      </c>
      <c r="B185" s="15">
        <v>87527</v>
      </c>
      <c r="C185" s="15" t="s">
        <v>28</v>
      </c>
      <c r="D185" s="15" t="s">
        <v>373</v>
      </c>
      <c r="E185" s="16" t="s">
        <v>47</v>
      </c>
      <c r="F185" s="17">
        <v>779.78</v>
      </c>
      <c r="G185" s="18">
        <f t="shared" ref="G185:H185" si="169">TRUNC(L185-L185*$P$3,2)</f>
        <v>27.76</v>
      </c>
      <c r="H185" s="18">
        <f t="shared" si="169"/>
        <v>33.99</v>
      </c>
      <c r="I185" s="18">
        <f t="shared" si="163"/>
        <v>26504.720000000001</v>
      </c>
      <c r="J185" s="19">
        <v>1.0621938202322699E-2</v>
      </c>
      <c r="K185" s="2"/>
      <c r="L185" s="2">
        <v>35.57</v>
      </c>
      <c r="M185" s="2">
        <v>43.56</v>
      </c>
      <c r="N185" s="2">
        <v>33967.21</v>
      </c>
      <c r="O185" s="2"/>
      <c r="P185" s="2"/>
      <c r="Q185" s="2"/>
      <c r="R185" s="2"/>
      <c r="S185" s="2"/>
      <c r="T185" s="2"/>
      <c r="U185" s="2"/>
      <c r="V185" s="2"/>
      <c r="W185" s="2"/>
      <c r="X185" s="2"/>
      <c r="Y185" s="2"/>
      <c r="Z185" s="2"/>
    </row>
    <row r="186" spans="1:26" ht="39" customHeight="1">
      <c r="A186" s="15" t="s">
        <v>374</v>
      </c>
      <c r="B186" s="15">
        <v>87262</v>
      </c>
      <c r="C186" s="15" t="s">
        <v>28</v>
      </c>
      <c r="D186" s="15" t="s">
        <v>375</v>
      </c>
      <c r="E186" s="16" t="s">
        <v>47</v>
      </c>
      <c r="F186" s="17">
        <v>225.5</v>
      </c>
      <c r="G186" s="18">
        <f t="shared" ref="G186:H186" si="170">TRUNC(L186-L186*$P$3,2)</f>
        <v>130.78</v>
      </c>
      <c r="H186" s="18">
        <f t="shared" si="170"/>
        <v>160.16999999999999</v>
      </c>
      <c r="I186" s="18">
        <f t="shared" si="163"/>
        <v>36118.339999999997</v>
      </c>
      <c r="J186" s="19">
        <v>1.4471385863074801E-2</v>
      </c>
      <c r="K186" s="2"/>
      <c r="L186" s="2">
        <v>167.57</v>
      </c>
      <c r="M186" s="2">
        <v>205.22</v>
      </c>
      <c r="N186" s="2">
        <v>46277.11</v>
      </c>
      <c r="O186" s="2"/>
      <c r="P186" s="2"/>
      <c r="Q186" s="2"/>
      <c r="R186" s="2"/>
      <c r="S186" s="2"/>
      <c r="T186" s="2"/>
      <c r="U186" s="2"/>
      <c r="V186" s="2"/>
      <c r="W186" s="2"/>
      <c r="X186" s="2"/>
      <c r="Y186" s="2"/>
      <c r="Z186" s="2"/>
    </row>
    <row r="187" spans="1:26" ht="39" customHeight="1">
      <c r="A187" s="15" t="s">
        <v>376</v>
      </c>
      <c r="B187" s="15">
        <v>101965</v>
      </c>
      <c r="C187" s="15" t="s">
        <v>28</v>
      </c>
      <c r="D187" s="15" t="s">
        <v>377</v>
      </c>
      <c r="E187" s="16" t="s">
        <v>94</v>
      </c>
      <c r="F187" s="17">
        <v>35.5</v>
      </c>
      <c r="G187" s="18">
        <f t="shared" ref="G187:H187" si="171">TRUNC(L187-L187*$P$3,2)</f>
        <v>113.7</v>
      </c>
      <c r="H187" s="18">
        <f t="shared" si="171"/>
        <v>139.24</v>
      </c>
      <c r="I187" s="18">
        <f t="shared" si="163"/>
        <v>4943.0200000000004</v>
      </c>
      <c r="J187" s="19">
        <v>1.9805741095992599E-3</v>
      </c>
      <c r="K187" s="2"/>
      <c r="L187" s="2">
        <v>145.68</v>
      </c>
      <c r="M187" s="2">
        <v>178.41</v>
      </c>
      <c r="N187" s="2">
        <v>6333.55</v>
      </c>
      <c r="O187" s="2"/>
      <c r="P187" s="2"/>
      <c r="Q187" s="2"/>
      <c r="R187" s="2"/>
      <c r="S187" s="2"/>
      <c r="T187" s="2"/>
      <c r="U187" s="2"/>
      <c r="V187" s="2"/>
      <c r="W187" s="2"/>
      <c r="X187" s="2"/>
      <c r="Y187" s="2"/>
      <c r="Z187" s="2"/>
    </row>
    <row r="188" spans="1:26" ht="24" customHeight="1">
      <c r="A188" s="20" t="s">
        <v>378</v>
      </c>
      <c r="B188" s="20" t="s">
        <v>18</v>
      </c>
      <c r="C188" s="20"/>
      <c r="D188" s="20" t="s">
        <v>379</v>
      </c>
      <c r="E188" s="21"/>
      <c r="F188" s="22"/>
      <c r="G188" s="23"/>
      <c r="H188" s="23"/>
      <c r="I188" s="23">
        <f>SUM(I189,I190,I191,I192)</f>
        <v>85251.959999999992</v>
      </c>
      <c r="J188" s="24">
        <v>3.4158377882738997E-2</v>
      </c>
      <c r="K188" s="2"/>
      <c r="L188" s="2"/>
      <c r="M188" s="2">
        <v>109232.87</v>
      </c>
      <c r="N188" s="2">
        <v>109232.87</v>
      </c>
      <c r="O188" s="2"/>
      <c r="P188" s="2"/>
      <c r="Q188" s="2"/>
      <c r="R188" s="2"/>
      <c r="S188" s="2"/>
      <c r="T188" s="2"/>
      <c r="U188" s="2"/>
      <c r="V188" s="2"/>
      <c r="W188" s="2"/>
      <c r="X188" s="2"/>
      <c r="Y188" s="2"/>
      <c r="Z188" s="2"/>
    </row>
    <row r="189" spans="1:26" ht="39" customHeight="1">
      <c r="A189" s="15" t="s">
        <v>380</v>
      </c>
      <c r="B189" s="15">
        <v>87263</v>
      </c>
      <c r="C189" s="15" t="s">
        <v>28</v>
      </c>
      <c r="D189" s="15" t="s">
        <v>381</v>
      </c>
      <c r="E189" s="16" t="s">
        <v>47</v>
      </c>
      <c r="F189" s="17">
        <v>420.85</v>
      </c>
      <c r="G189" s="18">
        <f t="shared" ref="G189:H189" si="172">TRUNC(L189-L189*$P$3,2)</f>
        <v>123.23</v>
      </c>
      <c r="H189" s="18">
        <f t="shared" si="172"/>
        <v>150.91</v>
      </c>
      <c r="I189" s="18">
        <f t="shared" ref="I189:I192" si="173">ROUND(F189*H189,2)</f>
        <v>63510.47</v>
      </c>
      <c r="J189" s="19">
        <v>2.54470727292593E-2</v>
      </c>
      <c r="K189" s="2"/>
      <c r="L189" s="2">
        <v>157.88999999999999</v>
      </c>
      <c r="M189" s="2">
        <v>193.36</v>
      </c>
      <c r="N189" s="2">
        <v>81375.55</v>
      </c>
      <c r="O189" s="2"/>
      <c r="P189" s="2"/>
      <c r="Q189" s="2"/>
      <c r="R189" s="2"/>
      <c r="S189" s="2"/>
      <c r="T189" s="2"/>
      <c r="U189" s="2"/>
      <c r="V189" s="2"/>
      <c r="W189" s="2"/>
      <c r="X189" s="2"/>
      <c r="Y189" s="2"/>
      <c r="Z189" s="2"/>
    </row>
    <row r="190" spans="1:26" ht="25.5" customHeight="1">
      <c r="A190" s="15" t="s">
        <v>382</v>
      </c>
      <c r="B190" s="15">
        <v>88650</v>
      </c>
      <c r="C190" s="15" t="s">
        <v>28</v>
      </c>
      <c r="D190" s="15" t="s">
        <v>383</v>
      </c>
      <c r="E190" s="16" t="s">
        <v>94</v>
      </c>
      <c r="F190" s="17">
        <v>267.75</v>
      </c>
      <c r="G190" s="18">
        <f t="shared" ref="G190:H190" si="174">TRUNC(L190-L190*$P$3,2)</f>
        <v>13.08</v>
      </c>
      <c r="H190" s="18">
        <f t="shared" si="174"/>
        <v>16.02</v>
      </c>
      <c r="I190" s="18">
        <f t="shared" si="173"/>
        <v>4289.3599999999997</v>
      </c>
      <c r="J190" s="19">
        <v>1.7189440081875401E-3</v>
      </c>
      <c r="K190" s="2"/>
      <c r="L190" s="2">
        <v>16.77</v>
      </c>
      <c r="M190" s="2">
        <v>20.53</v>
      </c>
      <c r="N190" s="2">
        <v>5496.9</v>
      </c>
      <c r="O190" s="2"/>
      <c r="P190" s="2"/>
      <c r="Q190" s="2"/>
      <c r="R190" s="2"/>
      <c r="S190" s="2"/>
      <c r="T190" s="2"/>
      <c r="U190" s="2"/>
      <c r="V190" s="2"/>
      <c r="W190" s="2"/>
      <c r="X190" s="2"/>
      <c r="Y190" s="2"/>
      <c r="Z190" s="2"/>
    </row>
    <row r="191" spans="1:26" ht="25.5" customHeight="1">
      <c r="A191" s="15" t="s">
        <v>384</v>
      </c>
      <c r="B191" s="15">
        <v>12445</v>
      </c>
      <c r="C191" s="15" t="s">
        <v>45</v>
      </c>
      <c r="D191" s="15" t="s">
        <v>385</v>
      </c>
      <c r="E191" s="16" t="s">
        <v>280</v>
      </c>
      <c r="F191" s="17">
        <v>6.2</v>
      </c>
      <c r="G191" s="18">
        <f t="shared" ref="G191:H191" si="175">TRUNC(L191-L191*$P$3,2)</f>
        <v>102.85</v>
      </c>
      <c r="H191" s="18">
        <f t="shared" si="175"/>
        <v>125.96</v>
      </c>
      <c r="I191" s="18">
        <f t="shared" si="173"/>
        <v>780.95</v>
      </c>
      <c r="J191" s="19">
        <v>3.1290228383862398E-4</v>
      </c>
      <c r="K191" s="2"/>
      <c r="L191" s="2">
        <v>131.78</v>
      </c>
      <c r="M191" s="2">
        <v>161.38999999999999</v>
      </c>
      <c r="N191" s="2">
        <v>1000.61</v>
      </c>
      <c r="O191" s="2"/>
      <c r="P191" s="2"/>
      <c r="Q191" s="2"/>
      <c r="R191" s="2"/>
      <c r="S191" s="2"/>
      <c r="T191" s="2"/>
      <c r="U191" s="2"/>
      <c r="V191" s="2"/>
      <c r="W191" s="2"/>
      <c r="X191" s="2"/>
      <c r="Y191" s="2"/>
      <c r="Z191" s="2"/>
    </row>
    <row r="192" spans="1:26" ht="39" customHeight="1">
      <c r="A192" s="15" t="s">
        <v>386</v>
      </c>
      <c r="B192" s="15">
        <v>7653</v>
      </c>
      <c r="C192" s="15" t="s">
        <v>45</v>
      </c>
      <c r="D192" s="15" t="s">
        <v>387</v>
      </c>
      <c r="E192" s="16" t="s">
        <v>47</v>
      </c>
      <c r="F192" s="17">
        <v>25.308440000000001</v>
      </c>
      <c r="G192" s="18">
        <f t="shared" ref="G192:H192" si="176">TRUNC(L192-L192*$P$3,2)</f>
        <v>537.87</v>
      </c>
      <c r="H192" s="18">
        <f t="shared" si="176"/>
        <v>658.72</v>
      </c>
      <c r="I192" s="18">
        <f t="shared" si="173"/>
        <v>16671.18</v>
      </c>
      <c r="J192" s="19">
        <v>6.67945886145359E-3</v>
      </c>
      <c r="K192" s="2"/>
      <c r="L192" s="2">
        <v>689.14</v>
      </c>
      <c r="M192" s="2">
        <v>843.98</v>
      </c>
      <c r="N192" s="2">
        <v>21359.81</v>
      </c>
      <c r="O192" s="2"/>
      <c r="P192" s="2"/>
      <c r="Q192" s="2"/>
      <c r="R192" s="2"/>
      <c r="S192" s="2"/>
      <c r="T192" s="2"/>
      <c r="U192" s="2"/>
      <c r="V192" s="2"/>
      <c r="W192" s="2"/>
      <c r="X192" s="2"/>
      <c r="Y192" s="2"/>
      <c r="Z192" s="2"/>
    </row>
    <row r="193" spans="1:26" ht="24" customHeight="1">
      <c r="A193" s="20" t="s">
        <v>388</v>
      </c>
      <c r="B193" s="20" t="s">
        <v>18</v>
      </c>
      <c r="C193" s="20"/>
      <c r="D193" s="20" t="s">
        <v>389</v>
      </c>
      <c r="E193" s="21"/>
      <c r="F193" s="22"/>
      <c r="G193" s="23"/>
      <c r="H193" s="23"/>
      <c r="I193" s="23">
        <f>SUM(I194,I195,I196)</f>
        <v>27584.14</v>
      </c>
      <c r="J193" s="24">
        <v>1.1052754622705101E-2</v>
      </c>
      <c r="K193" s="2"/>
      <c r="L193" s="2"/>
      <c r="M193" s="2">
        <v>35344.89</v>
      </c>
      <c r="N193" s="2">
        <v>35344.89</v>
      </c>
      <c r="O193" s="2"/>
      <c r="P193" s="2"/>
      <c r="Q193" s="2"/>
      <c r="R193" s="2"/>
      <c r="S193" s="2"/>
      <c r="T193" s="2"/>
      <c r="U193" s="2"/>
      <c r="V193" s="2"/>
      <c r="W193" s="2"/>
      <c r="X193" s="2"/>
      <c r="Y193" s="2"/>
      <c r="Z193" s="2"/>
    </row>
    <row r="194" spans="1:26" ht="51.75" customHeight="1">
      <c r="A194" s="15" t="s">
        <v>390</v>
      </c>
      <c r="B194" s="15">
        <v>13019</v>
      </c>
      <c r="C194" s="15" t="s">
        <v>45</v>
      </c>
      <c r="D194" s="15" t="s">
        <v>391</v>
      </c>
      <c r="E194" s="16" t="s">
        <v>47</v>
      </c>
      <c r="F194" s="17">
        <v>310.83</v>
      </c>
      <c r="G194" s="18">
        <f t="shared" ref="G194:H194" si="177">TRUNC(L194-L194*$P$3,2)</f>
        <v>49.17</v>
      </c>
      <c r="H194" s="18">
        <f t="shared" si="177"/>
        <v>60.21</v>
      </c>
      <c r="I194" s="18">
        <f t="shared" ref="I194:I196" si="178">ROUND(F194*H194,2)</f>
        <v>18715.07</v>
      </c>
      <c r="J194" s="19">
        <v>7.4989882218453102E-3</v>
      </c>
      <c r="K194" s="2"/>
      <c r="L194" s="2">
        <v>63</v>
      </c>
      <c r="M194" s="2">
        <v>77.150000000000006</v>
      </c>
      <c r="N194" s="2">
        <v>23980.53</v>
      </c>
      <c r="O194" s="2"/>
      <c r="P194" s="2"/>
      <c r="Q194" s="2"/>
      <c r="R194" s="2"/>
      <c r="S194" s="2"/>
      <c r="T194" s="2"/>
      <c r="U194" s="2"/>
      <c r="V194" s="2"/>
      <c r="W194" s="2"/>
      <c r="X194" s="2"/>
      <c r="Y194" s="2"/>
      <c r="Z194" s="2"/>
    </row>
    <row r="195" spans="1:26" ht="39" customHeight="1">
      <c r="A195" s="15" t="s">
        <v>392</v>
      </c>
      <c r="B195" s="15">
        <v>96114</v>
      </c>
      <c r="C195" s="15" t="s">
        <v>28</v>
      </c>
      <c r="D195" s="15" t="s">
        <v>393</v>
      </c>
      <c r="E195" s="16" t="s">
        <v>47</v>
      </c>
      <c r="F195" s="17">
        <v>71.89</v>
      </c>
      <c r="G195" s="18">
        <f t="shared" ref="G195:H195" si="179">TRUNC(L195-L195*$P$3,2)</f>
        <v>46.75</v>
      </c>
      <c r="H195" s="18">
        <f t="shared" si="179"/>
        <v>57.26</v>
      </c>
      <c r="I195" s="18">
        <f t="shared" si="178"/>
        <v>4116.42</v>
      </c>
      <c r="J195" s="19">
        <v>1.6494157266505999E-3</v>
      </c>
      <c r="K195" s="2"/>
      <c r="L195" s="2">
        <v>59.91</v>
      </c>
      <c r="M195" s="2">
        <v>73.37</v>
      </c>
      <c r="N195" s="2">
        <v>5274.56</v>
      </c>
      <c r="O195" s="2"/>
      <c r="P195" s="2"/>
      <c r="Q195" s="2"/>
      <c r="R195" s="2"/>
      <c r="S195" s="2"/>
      <c r="T195" s="2"/>
      <c r="U195" s="2"/>
      <c r="V195" s="2"/>
      <c r="W195" s="2"/>
      <c r="X195" s="2"/>
      <c r="Y195" s="2"/>
      <c r="Z195" s="2"/>
    </row>
    <row r="196" spans="1:26" ht="25.5" customHeight="1">
      <c r="A196" s="15" t="s">
        <v>394</v>
      </c>
      <c r="B196" s="15">
        <v>11062</v>
      </c>
      <c r="C196" s="15" t="s">
        <v>28</v>
      </c>
      <c r="D196" s="15" t="s">
        <v>395</v>
      </c>
      <c r="E196" s="16" t="s">
        <v>396</v>
      </c>
      <c r="F196" s="17">
        <v>71.89</v>
      </c>
      <c r="G196" s="18">
        <f t="shared" ref="G196:H196" si="180">TRUNC(L196-L196*$P$3,2)</f>
        <v>53.98</v>
      </c>
      <c r="H196" s="18">
        <f t="shared" si="180"/>
        <v>66.11</v>
      </c>
      <c r="I196" s="18">
        <f t="shared" si="178"/>
        <v>4752.6499999999996</v>
      </c>
      <c r="J196" s="19">
        <v>1.90435067420919E-3</v>
      </c>
      <c r="K196" s="2"/>
      <c r="L196" s="2">
        <v>69.17</v>
      </c>
      <c r="M196" s="2">
        <v>84.71</v>
      </c>
      <c r="N196" s="2">
        <v>6089.8</v>
      </c>
      <c r="O196" s="2"/>
      <c r="P196" s="2"/>
      <c r="Q196" s="2"/>
      <c r="R196" s="2"/>
      <c r="S196" s="2"/>
      <c r="T196" s="2"/>
      <c r="U196" s="2"/>
      <c r="V196" s="2"/>
      <c r="W196" s="2"/>
      <c r="X196" s="2"/>
      <c r="Y196" s="2"/>
      <c r="Z196" s="2"/>
    </row>
    <row r="197" spans="1:26" ht="24" customHeight="1">
      <c r="A197" s="10" t="s">
        <v>397</v>
      </c>
      <c r="B197" s="10" t="s">
        <v>18</v>
      </c>
      <c r="C197" s="10"/>
      <c r="D197" s="10" t="s">
        <v>398</v>
      </c>
      <c r="E197" s="11"/>
      <c r="F197" s="12"/>
      <c r="G197" s="13"/>
      <c r="H197" s="13"/>
      <c r="I197" s="13">
        <f>SUM(I198,I202,I210)</f>
        <v>88750.18</v>
      </c>
      <c r="J197" s="14">
        <v>3.55587814182056E-2</v>
      </c>
      <c r="K197" s="2"/>
      <c r="L197" s="2"/>
      <c r="M197" s="2">
        <v>113711.13</v>
      </c>
      <c r="N197" s="2">
        <v>113711.13</v>
      </c>
      <c r="O197" s="2"/>
      <c r="P197" s="2"/>
      <c r="Q197" s="2"/>
      <c r="R197" s="2"/>
      <c r="S197" s="2"/>
      <c r="T197" s="2"/>
      <c r="U197" s="2"/>
      <c r="V197" s="2"/>
      <c r="W197" s="2"/>
      <c r="X197" s="2"/>
      <c r="Y197" s="2"/>
      <c r="Z197" s="2"/>
    </row>
    <row r="198" spans="1:26" ht="24" customHeight="1">
      <c r="A198" s="20" t="s">
        <v>399</v>
      </c>
      <c r="B198" s="20" t="s">
        <v>18</v>
      </c>
      <c r="C198" s="20"/>
      <c r="D198" s="20" t="s">
        <v>400</v>
      </c>
      <c r="E198" s="21"/>
      <c r="F198" s="22"/>
      <c r="G198" s="23"/>
      <c r="H198" s="23"/>
      <c r="I198" s="23">
        <f>SUM(I199,I200,I201)</f>
        <v>38086.619999999995</v>
      </c>
      <c r="J198" s="24">
        <v>1.52596847229848E-2</v>
      </c>
      <c r="K198" s="2"/>
      <c r="L198" s="2"/>
      <c r="M198" s="2">
        <v>48797.96</v>
      </c>
      <c r="N198" s="2">
        <v>48797.96</v>
      </c>
      <c r="O198" s="2"/>
      <c r="P198" s="2"/>
      <c r="Q198" s="2"/>
      <c r="R198" s="2"/>
      <c r="S198" s="2"/>
      <c r="T198" s="2"/>
      <c r="U198" s="2"/>
      <c r="V198" s="2"/>
      <c r="W198" s="2"/>
      <c r="X198" s="2"/>
      <c r="Y198" s="2"/>
      <c r="Z198" s="2"/>
    </row>
    <row r="199" spans="1:26" ht="25.5" customHeight="1">
      <c r="A199" s="15" t="s">
        <v>401</v>
      </c>
      <c r="B199" s="15">
        <v>3540</v>
      </c>
      <c r="C199" s="15" t="s">
        <v>45</v>
      </c>
      <c r="D199" s="15" t="s">
        <v>402</v>
      </c>
      <c r="E199" s="16" t="s">
        <v>24</v>
      </c>
      <c r="F199" s="17">
        <v>18</v>
      </c>
      <c r="G199" s="18">
        <f t="shared" ref="G199:H199" si="181">TRUNC(L199-L199*$P$3,2)</f>
        <v>1224.05</v>
      </c>
      <c r="H199" s="18">
        <f t="shared" si="181"/>
        <v>1499.09</v>
      </c>
      <c r="I199" s="18">
        <f t="shared" ref="I199:I201" si="182">ROUND(F199*H199,2)</f>
        <v>26983.62</v>
      </c>
      <c r="J199" s="19">
        <v>1.0811194347276299E-2</v>
      </c>
      <c r="K199" s="2"/>
      <c r="L199" s="2">
        <v>1568.3</v>
      </c>
      <c r="M199" s="2">
        <v>1920.69</v>
      </c>
      <c r="N199" s="2">
        <v>34572.42</v>
      </c>
      <c r="O199" s="2"/>
      <c r="P199" s="2"/>
      <c r="Q199" s="2"/>
      <c r="R199" s="2"/>
      <c r="S199" s="2"/>
      <c r="T199" s="2"/>
      <c r="U199" s="2"/>
      <c r="V199" s="2"/>
      <c r="W199" s="2"/>
      <c r="X199" s="2"/>
      <c r="Y199" s="2"/>
      <c r="Z199" s="2"/>
    </row>
    <row r="200" spans="1:26" ht="25.5" customHeight="1">
      <c r="A200" s="15" t="s">
        <v>403</v>
      </c>
      <c r="B200" s="15">
        <v>3541</v>
      </c>
      <c r="C200" s="15" t="s">
        <v>45</v>
      </c>
      <c r="D200" s="15" t="s">
        <v>404</v>
      </c>
      <c r="E200" s="16" t="s">
        <v>24</v>
      </c>
      <c r="F200" s="17">
        <v>4</v>
      </c>
      <c r="G200" s="18">
        <f t="shared" ref="G200:H200" si="183">TRUNC(L200-L200*$P$3,2)</f>
        <v>1421.74</v>
      </c>
      <c r="H200" s="18">
        <f t="shared" si="183"/>
        <v>1741.2</v>
      </c>
      <c r="I200" s="18">
        <f t="shared" si="182"/>
        <v>6964.8</v>
      </c>
      <c r="J200" s="19">
        <v>2.7904875904494601E-3</v>
      </c>
      <c r="K200" s="2"/>
      <c r="L200" s="2">
        <v>1821.58</v>
      </c>
      <c r="M200" s="2">
        <v>2230.88</v>
      </c>
      <c r="N200" s="2">
        <v>8923.52</v>
      </c>
      <c r="O200" s="2"/>
      <c r="P200" s="2"/>
      <c r="Q200" s="2"/>
      <c r="R200" s="2"/>
      <c r="S200" s="2"/>
      <c r="T200" s="2"/>
      <c r="U200" s="2"/>
      <c r="V200" s="2"/>
      <c r="W200" s="2"/>
      <c r="X200" s="2"/>
      <c r="Y200" s="2"/>
      <c r="Z200" s="2"/>
    </row>
    <row r="201" spans="1:26" ht="25.5" customHeight="1">
      <c r="A201" s="15" t="s">
        <v>405</v>
      </c>
      <c r="B201" s="15">
        <v>3539</v>
      </c>
      <c r="C201" s="15" t="s">
        <v>45</v>
      </c>
      <c r="D201" s="15" t="s">
        <v>406</v>
      </c>
      <c r="E201" s="16" t="s">
        <v>24</v>
      </c>
      <c r="F201" s="17">
        <v>3</v>
      </c>
      <c r="G201" s="18">
        <f t="shared" ref="G201:H201" si="184">TRUNC(L201-L201*$P$3,2)</f>
        <v>1126.32</v>
      </c>
      <c r="H201" s="18">
        <f t="shared" si="184"/>
        <v>1379.4</v>
      </c>
      <c r="I201" s="18">
        <f t="shared" si="182"/>
        <v>4138.2</v>
      </c>
      <c r="J201" s="19">
        <v>1.6580027852590501E-3</v>
      </c>
      <c r="K201" s="2"/>
      <c r="L201" s="2">
        <v>1443.08</v>
      </c>
      <c r="M201" s="2">
        <v>1767.34</v>
      </c>
      <c r="N201" s="2">
        <v>5302.02</v>
      </c>
      <c r="O201" s="2"/>
      <c r="P201" s="2"/>
      <c r="Q201" s="2"/>
      <c r="R201" s="2"/>
      <c r="S201" s="2"/>
      <c r="T201" s="2"/>
      <c r="U201" s="2"/>
      <c r="V201" s="2"/>
      <c r="W201" s="2"/>
      <c r="X201" s="2"/>
      <c r="Y201" s="2"/>
      <c r="Z201" s="2"/>
    </row>
    <row r="202" spans="1:26" ht="24" customHeight="1">
      <c r="A202" s="20" t="s">
        <v>407</v>
      </c>
      <c r="B202" s="20" t="s">
        <v>18</v>
      </c>
      <c r="C202" s="20"/>
      <c r="D202" s="20" t="s">
        <v>408</v>
      </c>
      <c r="E202" s="21"/>
      <c r="F202" s="22"/>
      <c r="G202" s="23"/>
      <c r="H202" s="23"/>
      <c r="I202" s="23">
        <f>SUM(I203,I204,I205,I206,I207,I208,I209)</f>
        <v>49395.729999999996</v>
      </c>
      <c r="J202" s="24">
        <v>1.9791096815051801E-2</v>
      </c>
      <c r="K202" s="2"/>
      <c r="L202" s="2"/>
      <c r="M202" s="2">
        <v>63288.67</v>
      </c>
      <c r="N202" s="2">
        <v>63288.67</v>
      </c>
      <c r="O202" s="2"/>
      <c r="P202" s="2"/>
      <c r="Q202" s="2"/>
      <c r="R202" s="2"/>
      <c r="S202" s="2"/>
      <c r="T202" s="2"/>
      <c r="U202" s="2"/>
      <c r="V202" s="2"/>
      <c r="W202" s="2"/>
      <c r="X202" s="2"/>
      <c r="Y202" s="2"/>
      <c r="Z202" s="2"/>
    </row>
    <row r="203" spans="1:26" ht="25.5" customHeight="1">
      <c r="A203" s="15" t="s">
        <v>409</v>
      </c>
      <c r="B203" s="15">
        <v>94589</v>
      </c>
      <c r="C203" s="15" t="s">
        <v>28</v>
      </c>
      <c r="D203" s="15" t="s">
        <v>410</v>
      </c>
      <c r="E203" s="16" t="s">
        <v>94</v>
      </c>
      <c r="F203" s="17">
        <v>117.42</v>
      </c>
      <c r="G203" s="18">
        <f t="shared" ref="G203:H203" si="185">TRUNC(L203-L203*$P$3,2)</f>
        <v>17.29</v>
      </c>
      <c r="H203" s="18">
        <f t="shared" si="185"/>
        <v>21.17</v>
      </c>
      <c r="I203" s="18">
        <f t="shared" ref="I203:I209" si="186">ROUND(F203*H203,2)</f>
        <v>2485.7800000000002</v>
      </c>
      <c r="J203" s="19">
        <v>9.96173849348218E-4</v>
      </c>
      <c r="K203" s="2"/>
      <c r="L203" s="2">
        <v>22.16</v>
      </c>
      <c r="M203" s="2">
        <v>27.13</v>
      </c>
      <c r="N203" s="2">
        <v>3185.6</v>
      </c>
      <c r="O203" s="2"/>
      <c r="P203" s="2"/>
      <c r="Q203" s="2"/>
      <c r="R203" s="2"/>
      <c r="S203" s="2"/>
      <c r="T203" s="2"/>
      <c r="U203" s="2"/>
      <c r="V203" s="2"/>
      <c r="W203" s="2"/>
      <c r="X203" s="2"/>
      <c r="Y203" s="2"/>
      <c r="Z203" s="2"/>
    </row>
    <row r="204" spans="1:26" ht="25.5" customHeight="1">
      <c r="A204" s="15" t="s">
        <v>411</v>
      </c>
      <c r="B204" s="15">
        <v>11941</v>
      </c>
      <c r="C204" s="15" t="s">
        <v>45</v>
      </c>
      <c r="D204" s="15" t="s">
        <v>412</v>
      </c>
      <c r="E204" s="16" t="s">
        <v>47</v>
      </c>
      <c r="F204" s="17">
        <v>24.96</v>
      </c>
      <c r="G204" s="18">
        <f t="shared" ref="G204:H204" si="187">TRUNC(L204-L204*$P$3,2)</f>
        <v>395.62</v>
      </c>
      <c r="H204" s="18">
        <f t="shared" si="187"/>
        <v>484.51</v>
      </c>
      <c r="I204" s="18">
        <f t="shared" si="186"/>
        <v>12093.37</v>
      </c>
      <c r="J204" s="19">
        <v>4.8453588324152003E-3</v>
      </c>
      <c r="K204" s="2"/>
      <c r="L204" s="2">
        <v>506.89</v>
      </c>
      <c r="M204" s="2">
        <v>620.78</v>
      </c>
      <c r="N204" s="2">
        <v>15494.66</v>
      </c>
      <c r="O204" s="2"/>
      <c r="P204" s="2"/>
      <c r="Q204" s="2"/>
      <c r="R204" s="2"/>
      <c r="S204" s="2"/>
      <c r="T204" s="2"/>
      <c r="U204" s="2"/>
      <c r="V204" s="2"/>
      <c r="W204" s="2"/>
      <c r="X204" s="2"/>
      <c r="Y204" s="2"/>
      <c r="Z204" s="2"/>
    </row>
    <row r="205" spans="1:26" ht="25.5" customHeight="1">
      <c r="A205" s="15" t="s">
        <v>413</v>
      </c>
      <c r="B205" s="15">
        <v>11944</v>
      </c>
      <c r="C205" s="15" t="s">
        <v>45</v>
      </c>
      <c r="D205" s="15" t="s">
        <v>414</v>
      </c>
      <c r="E205" s="16" t="s">
        <v>47</v>
      </c>
      <c r="F205" s="17">
        <v>4.38</v>
      </c>
      <c r="G205" s="18">
        <f t="shared" ref="G205:H205" si="188">TRUNC(L205-L205*$P$3,2)</f>
        <v>227.82</v>
      </c>
      <c r="H205" s="18">
        <f t="shared" si="188"/>
        <v>279</v>
      </c>
      <c r="I205" s="18">
        <f t="shared" si="186"/>
        <v>1222.02</v>
      </c>
      <c r="J205" s="19">
        <v>4.8961556933167999E-4</v>
      </c>
      <c r="K205" s="2"/>
      <c r="L205" s="2">
        <v>291.89</v>
      </c>
      <c r="M205" s="2">
        <v>357.47</v>
      </c>
      <c r="N205" s="2">
        <v>1565.71</v>
      </c>
      <c r="O205" s="2"/>
      <c r="P205" s="2"/>
      <c r="Q205" s="2"/>
      <c r="R205" s="2"/>
      <c r="S205" s="2"/>
      <c r="T205" s="2"/>
      <c r="U205" s="2"/>
      <c r="V205" s="2"/>
      <c r="W205" s="2"/>
      <c r="X205" s="2"/>
      <c r="Y205" s="2"/>
      <c r="Z205" s="2"/>
    </row>
    <row r="206" spans="1:26" ht="25.5" customHeight="1">
      <c r="A206" s="15" t="s">
        <v>415</v>
      </c>
      <c r="B206" s="15">
        <v>13592</v>
      </c>
      <c r="C206" s="15" t="s">
        <v>45</v>
      </c>
      <c r="D206" s="15" t="s">
        <v>416</v>
      </c>
      <c r="E206" s="16" t="s">
        <v>47</v>
      </c>
      <c r="F206" s="17">
        <v>1.8644000000000001</v>
      </c>
      <c r="G206" s="18">
        <f t="shared" ref="G206:H206" si="189">TRUNC(L206-L206*$P$3,2)</f>
        <v>620.52</v>
      </c>
      <c r="H206" s="18">
        <f t="shared" si="189"/>
        <v>759.94</v>
      </c>
      <c r="I206" s="18">
        <f t="shared" si="186"/>
        <v>1416.83</v>
      </c>
      <c r="J206" s="19">
        <v>5.6766836717111796E-4</v>
      </c>
      <c r="K206" s="2"/>
      <c r="L206" s="2">
        <v>795.03</v>
      </c>
      <c r="M206" s="2">
        <v>973.67</v>
      </c>
      <c r="N206" s="2">
        <v>1815.31</v>
      </c>
      <c r="O206" s="2"/>
      <c r="P206" s="2"/>
      <c r="Q206" s="2"/>
      <c r="R206" s="2"/>
      <c r="S206" s="2"/>
      <c r="T206" s="2"/>
      <c r="U206" s="2"/>
      <c r="V206" s="2"/>
      <c r="W206" s="2"/>
      <c r="X206" s="2"/>
      <c r="Y206" s="2"/>
      <c r="Z206" s="2"/>
    </row>
    <row r="207" spans="1:26" ht="24" customHeight="1">
      <c r="A207" s="15" t="s">
        <v>417</v>
      </c>
      <c r="B207" s="15">
        <v>1882</v>
      </c>
      <c r="C207" s="15" t="s">
        <v>45</v>
      </c>
      <c r="D207" s="15" t="s">
        <v>418</v>
      </c>
      <c r="E207" s="16" t="s">
        <v>47</v>
      </c>
      <c r="F207" s="17">
        <v>31.2044</v>
      </c>
      <c r="G207" s="18">
        <f t="shared" ref="G207:H207" si="190">TRUNC(L207-L207*$P$3,2)</f>
        <v>249.76</v>
      </c>
      <c r="H207" s="18">
        <f t="shared" si="190"/>
        <v>305.87</v>
      </c>
      <c r="I207" s="18">
        <f t="shared" si="186"/>
        <v>9544.49</v>
      </c>
      <c r="J207" s="19">
        <v>3.8241492979907599E-3</v>
      </c>
      <c r="K207" s="2"/>
      <c r="L207" s="2">
        <v>320</v>
      </c>
      <c r="M207" s="2">
        <v>391.9</v>
      </c>
      <c r="N207" s="2">
        <v>12229</v>
      </c>
      <c r="O207" s="2"/>
      <c r="P207" s="2"/>
      <c r="Q207" s="2"/>
      <c r="R207" s="2"/>
      <c r="S207" s="2"/>
      <c r="T207" s="2"/>
      <c r="U207" s="2"/>
      <c r="V207" s="2"/>
      <c r="W207" s="2"/>
      <c r="X207" s="2"/>
      <c r="Y207" s="2"/>
      <c r="Z207" s="2"/>
    </row>
    <row r="208" spans="1:26" ht="25.5" customHeight="1">
      <c r="A208" s="15" t="s">
        <v>419</v>
      </c>
      <c r="B208" s="15">
        <v>11347</v>
      </c>
      <c r="C208" s="15" t="s">
        <v>45</v>
      </c>
      <c r="D208" s="15" t="s">
        <v>420</v>
      </c>
      <c r="E208" s="16" t="s">
        <v>47</v>
      </c>
      <c r="F208" s="17">
        <v>2.2000000000000002</v>
      </c>
      <c r="G208" s="18">
        <f t="shared" ref="G208:H208" si="191">TRUNC(L208-L208*$P$3,2)</f>
        <v>1365.15</v>
      </c>
      <c r="H208" s="18">
        <f t="shared" si="191"/>
        <v>1671.9</v>
      </c>
      <c r="I208" s="18">
        <f t="shared" si="186"/>
        <v>3678.18</v>
      </c>
      <c r="J208" s="19">
        <v>1.4736812282458299E-3</v>
      </c>
      <c r="K208" s="2"/>
      <c r="L208" s="2">
        <v>1749.08</v>
      </c>
      <c r="M208" s="2">
        <v>2142.09</v>
      </c>
      <c r="N208" s="2">
        <v>4712.59</v>
      </c>
      <c r="O208" s="2"/>
      <c r="P208" s="2"/>
      <c r="Q208" s="2"/>
      <c r="R208" s="2"/>
      <c r="S208" s="2"/>
      <c r="T208" s="2"/>
      <c r="U208" s="2"/>
      <c r="V208" s="2"/>
      <c r="W208" s="2"/>
      <c r="X208" s="2"/>
      <c r="Y208" s="2"/>
      <c r="Z208" s="2"/>
    </row>
    <row r="209" spans="1:26" ht="51.75" customHeight="1">
      <c r="A209" s="15" t="s">
        <v>421</v>
      </c>
      <c r="B209" s="15" t="s">
        <v>422</v>
      </c>
      <c r="C209" s="15" t="s">
        <v>22</v>
      </c>
      <c r="D209" s="15" t="s">
        <v>423</v>
      </c>
      <c r="E209" s="16" t="s">
        <v>24</v>
      </c>
      <c r="F209" s="17">
        <v>1</v>
      </c>
      <c r="G209" s="18">
        <f t="shared" ref="G209:H209" si="192">TRUNC(L209-L209*$P$3,2)</f>
        <v>15477.31</v>
      </c>
      <c r="H209" s="18">
        <f t="shared" si="192"/>
        <v>18955.060000000001</v>
      </c>
      <c r="I209" s="18">
        <f t="shared" si="186"/>
        <v>18955.060000000001</v>
      </c>
      <c r="J209" s="19">
        <v>7.5944496705490196E-3</v>
      </c>
      <c r="K209" s="2"/>
      <c r="L209" s="2">
        <v>19830</v>
      </c>
      <c r="M209" s="2">
        <v>24285.8</v>
      </c>
      <c r="N209" s="2">
        <v>24285.8</v>
      </c>
      <c r="O209" s="2"/>
      <c r="P209" s="2"/>
      <c r="Q209" s="2"/>
      <c r="R209" s="2"/>
      <c r="S209" s="2"/>
      <c r="T209" s="2"/>
      <c r="U209" s="2"/>
      <c r="V209" s="2"/>
      <c r="W209" s="2"/>
      <c r="X209" s="2"/>
      <c r="Y209" s="2"/>
      <c r="Z209" s="2"/>
    </row>
    <row r="210" spans="1:26" ht="24" customHeight="1">
      <c r="A210" s="20" t="s">
        <v>424</v>
      </c>
      <c r="B210" s="20" t="s">
        <v>18</v>
      </c>
      <c r="C210" s="20"/>
      <c r="D210" s="20" t="s">
        <v>425</v>
      </c>
      <c r="E210" s="21"/>
      <c r="F210" s="22"/>
      <c r="G210" s="23"/>
      <c r="H210" s="23"/>
      <c r="I210" s="23">
        <f>SUM(I211)</f>
        <v>1267.83</v>
      </c>
      <c r="J210" s="24">
        <v>5.0799988016894204E-4</v>
      </c>
      <c r="K210" s="2"/>
      <c r="L210" s="2"/>
      <c r="M210" s="2">
        <v>1624.5</v>
      </c>
      <c r="N210" s="2">
        <v>1624.5</v>
      </c>
      <c r="O210" s="2"/>
      <c r="P210" s="2"/>
      <c r="Q210" s="2"/>
      <c r="R210" s="2"/>
      <c r="S210" s="2"/>
      <c r="T210" s="2"/>
      <c r="U210" s="2"/>
      <c r="V210" s="2"/>
      <c r="W210" s="2"/>
      <c r="X210" s="2"/>
      <c r="Y210" s="2"/>
      <c r="Z210" s="2"/>
    </row>
    <row r="211" spans="1:26" ht="24" customHeight="1">
      <c r="A211" s="15" t="s">
        <v>426</v>
      </c>
      <c r="B211" s="15">
        <v>3149</v>
      </c>
      <c r="C211" s="15" t="s">
        <v>45</v>
      </c>
      <c r="D211" s="15" t="s">
        <v>427</v>
      </c>
      <c r="E211" s="16" t="s">
        <v>47</v>
      </c>
      <c r="F211" s="17">
        <v>31.2044</v>
      </c>
      <c r="G211" s="18">
        <f t="shared" ref="G211:H211" si="193">TRUNC(L211-L211*$P$3,2)</f>
        <v>33.17</v>
      </c>
      <c r="H211" s="18">
        <f t="shared" si="193"/>
        <v>40.630000000000003</v>
      </c>
      <c r="I211" s="18">
        <f>ROUND(F211*H211,2)</f>
        <v>1267.83</v>
      </c>
      <c r="J211" s="19">
        <v>5.0799988016894204E-4</v>
      </c>
      <c r="K211" s="2"/>
      <c r="L211" s="2">
        <v>42.51</v>
      </c>
      <c r="M211" s="2">
        <v>52.06</v>
      </c>
      <c r="N211" s="2">
        <v>1624.5</v>
      </c>
      <c r="O211" s="2"/>
      <c r="P211" s="2"/>
      <c r="Q211" s="2"/>
      <c r="R211" s="2"/>
      <c r="S211" s="2"/>
      <c r="T211" s="2"/>
      <c r="U211" s="2"/>
      <c r="V211" s="2"/>
      <c r="W211" s="2"/>
      <c r="X211" s="2"/>
      <c r="Y211" s="2"/>
      <c r="Z211" s="2"/>
    </row>
    <row r="212" spans="1:26" ht="24" customHeight="1">
      <c r="A212" s="10" t="s">
        <v>428</v>
      </c>
      <c r="B212" s="10" t="s">
        <v>18</v>
      </c>
      <c r="C212" s="10"/>
      <c r="D212" s="10" t="s">
        <v>429</v>
      </c>
      <c r="E212" s="11"/>
      <c r="F212" s="12"/>
      <c r="G212" s="13"/>
      <c r="H212" s="13"/>
      <c r="I212" s="13">
        <f>SUM(I213,I252,I267,I278,I330)</f>
        <v>45772.729999999996</v>
      </c>
      <c r="J212" s="14">
        <v>1.6927156413366399E-2</v>
      </c>
      <c r="K212" s="2"/>
      <c r="L212" s="2"/>
      <c r="M212" s="2">
        <v>54130.26</v>
      </c>
      <c r="N212" s="2">
        <v>54130.26</v>
      </c>
      <c r="O212" s="2"/>
      <c r="P212" s="2"/>
      <c r="Q212" s="2"/>
      <c r="R212" s="2"/>
      <c r="S212" s="2"/>
      <c r="T212" s="2"/>
      <c r="U212" s="2"/>
      <c r="V212" s="2"/>
      <c r="W212" s="2"/>
      <c r="X212" s="2"/>
      <c r="Y212" s="2"/>
      <c r="Z212" s="2"/>
    </row>
    <row r="213" spans="1:26" ht="24" customHeight="1">
      <c r="A213" s="20" t="s">
        <v>430</v>
      </c>
      <c r="B213" s="20" t="s">
        <v>18</v>
      </c>
      <c r="C213" s="20"/>
      <c r="D213" s="20" t="s">
        <v>431</v>
      </c>
      <c r="E213" s="21"/>
      <c r="F213" s="22"/>
      <c r="G213" s="23"/>
      <c r="H213" s="23"/>
      <c r="I213" s="23">
        <f>SUM(I214,I215,I216,I217,I218,I219,I220,I221,I222,I223,I224,I225,I226,I227,I228,I229,I230,I231,I232,I233,I234,I235,I236,I237,I238,I239,I240,I241,I242,I243,I244,I245,I246,I247,I248,I249,I250,I251)</f>
        <v>11803.86</v>
      </c>
      <c r="J213" s="24">
        <v>4.7303091334844798E-3</v>
      </c>
      <c r="K213" s="2"/>
      <c r="L213" s="2"/>
      <c r="M213" s="2">
        <v>15126.75</v>
      </c>
      <c r="N213" s="2">
        <v>15126.75</v>
      </c>
      <c r="O213" s="2"/>
      <c r="P213" s="2"/>
      <c r="Q213" s="2"/>
      <c r="R213" s="2"/>
      <c r="S213" s="2"/>
      <c r="T213" s="2"/>
      <c r="U213" s="2"/>
      <c r="V213" s="2"/>
      <c r="W213" s="2"/>
      <c r="X213" s="2"/>
      <c r="Y213" s="2"/>
      <c r="Z213" s="2"/>
    </row>
    <row r="214" spans="1:26" ht="25.5" customHeight="1">
      <c r="A214" s="15" t="s">
        <v>432</v>
      </c>
      <c r="B214" s="15">
        <v>98110</v>
      </c>
      <c r="C214" s="15" t="s">
        <v>28</v>
      </c>
      <c r="D214" s="15" t="s">
        <v>433</v>
      </c>
      <c r="E214" s="16" t="s">
        <v>56</v>
      </c>
      <c r="F214" s="17">
        <v>1</v>
      </c>
      <c r="G214" s="18">
        <f t="shared" ref="G214:H214" si="194">TRUNC(L214-L214*$P$3,2)</f>
        <v>255.24</v>
      </c>
      <c r="H214" s="18">
        <f t="shared" si="194"/>
        <v>312.58999999999997</v>
      </c>
      <c r="I214" s="18">
        <f t="shared" ref="I214:I251" si="195">ROUND(F214*H214,2)</f>
        <v>312.58999999999997</v>
      </c>
      <c r="J214" s="19">
        <v>1.2524409480237799E-4</v>
      </c>
      <c r="K214" s="2"/>
      <c r="L214" s="2">
        <v>327.02999999999997</v>
      </c>
      <c r="M214" s="2">
        <v>400.51</v>
      </c>
      <c r="N214" s="2">
        <v>400.51</v>
      </c>
      <c r="O214" s="2"/>
      <c r="P214" s="2"/>
      <c r="Q214" s="2"/>
      <c r="R214" s="2"/>
      <c r="S214" s="2"/>
      <c r="T214" s="2"/>
      <c r="U214" s="2"/>
      <c r="V214" s="2"/>
      <c r="W214" s="2"/>
      <c r="X214" s="2"/>
      <c r="Y214" s="2"/>
      <c r="Z214" s="2"/>
    </row>
    <row r="215" spans="1:26" ht="39" customHeight="1">
      <c r="A215" s="15" t="s">
        <v>434</v>
      </c>
      <c r="B215" s="15">
        <v>97906</v>
      </c>
      <c r="C215" s="15" t="s">
        <v>28</v>
      </c>
      <c r="D215" s="15" t="s">
        <v>435</v>
      </c>
      <c r="E215" s="16" t="s">
        <v>56</v>
      </c>
      <c r="F215" s="17">
        <v>2</v>
      </c>
      <c r="G215" s="18">
        <f t="shared" ref="G215:H215" si="196">TRUNC(L215-L215*$P$3,2)</f>
        <v>320.48</v>
      </c>
      <c r="H215" s="18">
        <f t="shared" si="196"/>
        <v>392.49</v>
      </c>
      <c r="I215" s="18">
        <f t="shared" si="195"/>
        <v>784.98</v>
      </c>
      <c r="J215" s="19">
        <v>3.1450649398652599E-4</v>
      </c>
      <c r="K215" s="2"/>
      <c r="L215" s="2">
        <v>410.61</v>
      </c>
      <c r="M215" s="2">
        <v>502.87</v>
      </c>
      <c r="N215" s="2">
        <v>1005.74</v>
      </c>
      <c r="O215" s="2"/>
      <c r="P215" s="2"/>
      <c r="Q215" s="2"/>
      <c r="R215" s="2"/>
      <c r="S215" s="2"/>
      <c r="T215" s="2"/>
      <c r="U215" s="2"/>
      <c r="V215" s="2"/>
      <c r="W215" s="2"/>
      <c r="X215" s="2"/>
      <c r="Y215" s="2"/>
      <c r="Z215" s="2"/>
    </row>
    <row r="216" spans="1:26" ht="25.5" customHeight="1">
      <c r="A216" s="15" t="s">
        <v>436</v>
      </c>
      <c r="B216" s="15">
        <v>4280</v>
      </c>
      <c r="C216" s="15" t="s">
        <v>45</v>
      </c>
      <c r="D216" s="15" t="s">
        <v>437</v>
      </c>
      <c r="E216" s="16" t="s">
        <v>24</v>
      </c>
      <c r="F216" s="17">
        <v>8</v>
      </c>
      <c r="G216" s="18">
        <f t="shared" ref="G216:H216" si="197">TRUNC(L216-L216*$P$3,2)</f>
        <v>27.95</v>
      </c>
      <c r="H216" s="18">
        <f t="shared" si="197"/>
        <v>34.229999999999997</v>
      </c>
      <c r="I216" s="18">
        <f t="shared" si="195"/>
        <v>273.83999999999997</v>
      </c>
      <c r="J216" s="19">
        <v>1.09724221578134E-4</v>
      </c>
      <c r="K216" s="2"/>
      <c r="L216" s="2">
        <v>35.82</v>
      </c>
      <c r="M216" s="2">
        <v>43.86</v>
      </c>
      <c r="N216" s="2">
        <v>350.88</v>
      </c>
      <c r="O216" s="2"/>
      <c r="P216" s="2"/>
      <c r="Q216" s="2"/>
      <c r="R216" s="2"/>
      <c r="S216" s="2"/>
      <c r="T216" s="2"/>
      <c r="U216" s="2"/>
      <c r="V216" s="2"/>
      <c r="W216" s="2"/>
      <c r="X216" s="2"/>
      <c r="Y216" s="2"/>
      <c r="Z216" s="2"/>
    </row>
    <row r="217" spans="1:26" ht="51.75" customHeight="1">
      <c r="A217" s="15" t="s">
        <v>438</v>
      </c>
      <c r="B217" s="15">
        <v>104329</v>
      </c>
      <c r="C217" s="15" t="s">
        <v>28</v>
      </c>
      <c r="D217" s="15" t="s">
        <v>439</v>
      </c>
      <c r="E217" s="16" t="s">
        <v>56</v>
      </c>
      <c r="F217" s="17">
        <v>1</v>
      </c>
      <c r="G217" s="18">
        <f t="shared" ref="G217:H217" si="198">TRUNC(L217-L217*$P$3,2)</f>
        <v>54.4</v>
      </c>
      <c r="H217" s="18">
        <f t="shared" si="198"/>
        <v>66.63</v>
      </c>
      <c r="I217" s="18">
        <f t="shared" si="195"/>
        <v>66.63</v>
      </c>
      <c r="J217" s="19">
        <v>2.66961832994906E-5</v>
      </c>
      <c r="K217" s="2"/>
      <c r="L217" s="2">
        <v>69.709999999999994</v>
      </c>
      <c r="M217" s="2">
        <v>85.37</v>
      </c>
      <c r="N217" s="2">
        <v>85.37</v>
      </c>
      <c r="O217" s="2"/>
      <c r="P217" s="2"/>
      <c r="Q217" s="2"/>
      <c r="R217" s="2"/>
      <c r="S217" s="2"/>
      <c r="T217" s="2"/>
      <c r="U217" s="2"/>
      <c r="V217" s="2"/>
      <c r="W217" s="2"/>
      <c r="X217" s="2"/>
      <c r="Y217" s="2"/>
      <c r="Z217" s="2"/>
    </row>
    <row r="218" spans="1:26" ht="39" customHeight="1">
      <c r="A218" s="15" t="s">
        <v>440</v>
      </c>
      <c r="B218" s="15">
        <v>90701</v>
      </c>
      <c r="C218" s="15" t="s">
        <v>28</v>
      </c>
      <c r="D218" s="15" t="s">
        <v>441</v>
      </c>
      <c r="E218" s="16" t="s">
        <v>94</v>
      </c>
      <c r="F218" s="17">
        <v>13.5</v>
      </c>
      <c r="G218" s="18">
        <f t="shared" ref="G218:H218" si="199">TRUNC(L218-L218*$P$3,2)</f>
        <v>51.63</v>
      </c>
      <c r="H218" s="18">
        <f t="shared" si="199"/>
        <v>63.22</v>
      </c>
      <c r="I218" s="18">
        <f t="shared" si="195"/>
        <v>853.47</v>
      </c>
      <c r="J218" s="19">
        <v>3.41990710341126E-4</v>
      </c>
      <c r="K218" s="2"/>
      <c r="L218" s="2">
        <v>66.150000000000006</v>
      </c>
      <c r="M218" s="2">
        <v>81.010000000000005</v>
      </c>
      <c r="N218" s="2">
        <v>1093.6300000000001</v>
      </c>
      <c r="O218" s="2"/>
      <c r="P218" s="2"/>
      <c r="Q218" s="2"/>
      <c r="R218" s="2"/>
      <c r="S218" s="2"/>
      <c r="T218" s="2"/>
      <c r="U218" s="2"/>
      <c r="V218" s="2"/>
      <c r="W218" s="2"/>
      <c r="X218" s="2"/>
      <c r="Y218" s="2"/>
      <c r="Z218" s="2"/>
    </row>
    <row r="219" spans="1:26" ht="25.5" customHeight="1">
      <c r="A219" s="15" t="s">
        <v>442</v>
      </c>
      <c r="B219" s="15">
        <v>1212</v>
      </c>
      <c r="C219" s="15" t="s">
        <v>45</v>
      </c>
      <c r="D219" s="15" t="s">
        <v>443</v>
      </c>
      <c r="E219" s="16" t="s">
        <v>24</v>
      </c>
      <c r="F219" s="17">
        <v>84</v>
      </c>
      <c r="G219" s="18">
        <f t="shared" ref="G219:H219" si="200">TRUNC(L219-L219*$P$3,2)</f>
        <v>4.4000000000000004</v>
      </c>
      <c r="H219" s="18">
        <f t="shared" si="200"/>
        <v>5.38</v>
      </c>
      <c r="I219" s="18">
        <f t="shared" si="195"/>
        <v>451.92</v>
      </c>
      <c r="J219" s="19">
        <v>1.8124760267523499E-4</v>
      </c>
      <c r="K219" s="2"/>
      <c r="L219" s="2">
        <v>5.64</v>
      </c>
      <c r="M219" s="2">
        <v>6.9</v>
      </c>
      <c r="N219" s="2">
        <v>579.6</v>
      </c>
      <c r="O219" s="2"/>
      <c r="P219" s="2"/>
      <c r="Q219" s="2"/>
      <c r="R219" s="2"/>
      <c r="S219" s="2"/>
      <c r="T219" s="2"/>
      <c r="U219" s="2"/>
      <c r="V219" s="2"/>
      <c r="W219" s="2"/>
      <c r="X219" s="2"/>
      <c r="Y219" s="2"/>
      <c r="Z219" s="2"/>
    </row>
    <row r="220" spans="1:26" ht="24" customHeight="1">
      <c r="A220" s="15" t="s">
        <v>444</v>
      </c>
      <c r="B220" s="15">
        <v>3404</v>
      </c>
      <c r="C220" s="15" t="s">
        <v>45</v>
      </c>
      <c r="D220" s="15" t="s">
        <v>445</v>
      </c>
      <c r="E220" s="16" t="s">
        <v>24</v>
      </c>
      <c r="F220" s="17">
        <v>74</v>
      </c>
      <c r="G220" s="18">
        <f t="shared" ref="G220:H220" si="201">TRUNC(L220-L220*$P$3,2)</f>
        <v>3.23</v>
      </c>
      <c r="H220" s="18">
        <f t="shared" si="201"/>
        <v>3.96</v>
      </c>
      <c r="I220" s="18">
        <f t="shared" si="195"/>
        <v>293.04000000000002</v>
      </c>
      <c r="J220" s="19">
        <v>1.17554518284462E-4</v>
      </c>
      <c r="K220" s="2"/>
      <c r="L220" s="2">
        <v>4.1500000000000004</v>
      </c>
      <c r="M220" s="2">
        <v>5.08</v>
      </c>
      <c r="N220" s="2">
        <v>375.92</v>
      </c>
      <c r="O220" s="2"/>
      <c r="P220" s="2"/>
      <c r="Q220" s="2"/>
      <c r="R220" s="2"/>
      <c r="S220" s="2"/>
      <c r="T220" s="2"/>
      <c r="U220" s="2"/>
      <c r="V220" s="2"/>
      <c r="W220" s="2"/>
      <c r="X220" s="2"/>
      <c r="Y220" s="2"/>
      <c r="Z220" s="2"/>
    </row>
    <row r="221" spans="1:26" ht="51.75" customHeight="1">
      <c r="A221" s="15" t="s">
        <v>446</v>
      </c>
      <c r="B221" s="15">
        <v>104341</v>
      </c>
      <c r="C221" s="15" t="s">
        <v>28</v>
      </c>
      <c r="D221" s="15" t="s">
        <v>447</v>
      </c>
      <c r="E221" s="16" t="s">
        <v>56</v>
      </c>
      <c r="F221" s="17">
        <v>1</v>
      </c>
      <c r="G221" s="18">
        <f t="shared" ref="G221:H221" si="202">TRUNC(L221-L221*$P$3,2)</f>
        <v>8.34</v>
      </c>
      <c r="H221" s="18">
        <f t="shared" si="202"/>
        <v>10.210000000000001</v>
      </c>
      <c r="I221" s="18">
        <f t="shared" si="195"/>
        <v>10.210000000000001</v>
      </c>
      <c r="J221" s="19">
        <v>4.0933939251532498E-6</v>
      </c>
      <c r="K221" s="2"/>
      <c r="L221" s="2">
        <v>10.69</v>
      </c>
      <c r="M221" s="2">
        <v>13.09</v>
      </c>
      <c r="N221" s="2">
        <v>13.09</v>
      </c>
      <c r="O221" s="2"/>
      <c r="P221" s="2"/>
      <c r="Q221" s="2"/>
      <c r="R221" s="2"/>
      <c r="S221" s="2"/>
      <c r="T221" s="2"/>
      <c r="U221" s="2"/>
      <c r="V221" s="2"/>
      <c r="W221" s="2"/>
      <c r="X221" s="2"/>
      <c r="Y221" s="2"/>
      <c r="Z221" s="2"/>
    </row>
    <row r="222" spans="1:26" ht="51.75" customHeight="1">
      <c r="A222" s="15" t="s">
        <v>448</v>
      </c>
      <c r="B222" s="15">
        <v>89748</v>
      </c>
      <c r="C222" s="15" t="s">
        <v>28</v>
      </c>
      <c r="D222" s="15" t="s">
        <v>449</v>
      </c>
      <c r="E222" s="16" t="s">
        <v>56</v>
      </c>
      <c r="F222" s="17">
        <v>6</v>
      </c>
      <c r="G222" s="18">
        <f t="shared" ref="G222:H222" si="203">TRUNC(L222-L222*$P$3,2)</f>
        <v>32.85</v>
      </c>
      <c r="H222" s="18">
        <f t="shared" si="203"/>
        <v>40.229999999999997</v>
      </c>
      <c r="I222" s="18">
        <f t="shared" si="195"/>
        <v>241.38</v>
      </c>
      <c r="J222" s="19">
        <v>9.6721676168823404E-5</v>
      </c>
      <c r="K222" s="2"/>
      <c r="L222" s="2">
        <v>42.1</v>
      </c>
      <c r="M222" s="2">
        <v>51.55</v>
      </c>
      <c r="N222" s="2">
        <v>309.3</v>
      </c>
      <c r="O222" s="2"/>
      <c r="P222" s="2"/>
      <c r="Q222" s="2"/>
      <c r="R222" s="2"/>
      <c r="S222" s="2"/>
      <c r="T222" s="2"/>
      <c r="U222" s="2"/>
      <c r="V222" s="2"/>
      <c r="W222" s="2"/>
      <c r="X222" s="2"/>
      <c r="Y222" s="2"/>
      <c r="Z222" s="2"/>
    </row>
    <row r="223" spans="1:26" ht="51.75" customHeight="1">
      <c r="A223" s="15" t="s">
        <v>450</v>
      </c>
      <c r="B223" s="15">
        <v>89728</v>
      </c>
      <c r="C223" s="15" t="s">
        <v>28</v>
      </c>
      <c r="D223" s="15" t="s">
        <v>451</v>
      </c>
      <c r="E223" s="16" t="s">
        <v>56</v>
      </c>
      <c r="F223" s="17">
        <v>9</v>
      </c>
      <c r="G223" s="18">
        <f t="shared" ref="G223:H223" si="204">TRUNC(L223-L223*$P$3,2)</f>
        <v>9.81</v>
      </c>
      <c r="H223" s="18">
        <f t="shared" si="204"/>
        <v>12.01</v>
      </c>
      <c r="I223" s="18">
        <f t="shared" si="195"/>
        <v>108.09</v>
      </c>
      <c r="J223" s="19">
        <v>4.3341818031034401E-5</v>
      </c>
      <c r="K223" s="2"/>
      <c r="L223" s="2">
        <v>12.58</v>
      </c>
      <c r="M223" s="2">
        <v>15.4</v>
      </c>
      <c r="N223" s="2">
        <v>138.6</v>
      </c>
      <c r="O223" s="2"/>
      <c r="P223" s="2"/>
      <c r="Q223" s="2"/>
      <c r="R223" s="2"/>
      <c r="S223" s="2"/>
      <c r="T223" s="2"/>
      <c r="U223" s="2"/>
      <c r="V223" s="2"/>
      <c r="W223" s="2"/>
      <c r="X223" s="2"/>
      <c r="Y223" s="2"/>
      <c r="Z223" s="2"/>
    </row>
    <row r="224" spans="1:26" ht="51.75" customHeight="1">
      <c r="A224" s="15" t="s">
        <v>452</v>
      </c>
      <c r="B224" s="15">
        <v>89733</v>
      </c>
      <c r="C224" s="15" t="s">
        <v>28</v>
      </c>
      <c r="D224" s="15" t="s">
        <v>453</v>
      </c>
      <c r="E224" s="16" t="s">
        <v>56</v>
      </c>
      <c r="F224" s="17">
        <v>1</v>
      </c>
      <c r="G224" s="18">
        <f t="shared" ref="G224:H224" si="205">TRUNC(L224-L224*$P$3,2)</f>
        <v>18.170000000000002</v>
      </c>
      <c r="H224" s="18">
        <f t="shared" si="205"/>
        <v>22.25</v>
      </c>
      <c r="I224" s="18">
        <f t="shared" si="195"/>
        <v>22.25</v>
      </c>
      <c r="J224" s="19">
        <v>8.9154057147531703E-6</v>
      </c>
      <c r="K224" s="2"/>
      <c r="L224" s="2">
        <v>23.28</v>
      </c>
      <c r="M224" s="2">
        <v>28.51</v>
      </c>
      <c r="N224" s="2">
        <v>28.51</v>
      </c>
      <c r="O224" s="2"/>
      <c r="P224" s="2"/>
      <c r="Q224" s="2"/>
      <c r="R224" s="2"/>
      <c r="S224" s="2"/>
      <c r="T224" s="2"/>
      <c r="U224" s="2"/>
      <c r="V224" s="2"/>
      <c r="W224" s="2"/>
      <c r="X224" s="2"/>
      <c r="Y224" s="2"/>
      <c r="Z224" s="2"/>
    </row>
    <row r="225" spans="1:26" ht="51.75" customHeight="1">
      <c r="A225" s="15" t="s">
        <v>454</v>
      </c>
      <c r="B225" s="15">
        <v>89726</v>
      </c>
      <c r="C225" s="15" t="s">
        <v>28</v>
      </c>
      <c r="D225" s="15" t="s">
        <v>455</v>
      </c>
      <c r="E225" s="16" t="s">
        <v>56</v>
      </c>
      <c r="F225" s="17">
        <v>10</v>
      </c>
      <c r="G225" s="18">
        <f t="shared" ref="G225:H225" si="206">TRUNC(L225-L225*$P$3,2)</f>
        <v>7.78</v>
      </c>
      <c r="H225" s="18">
        <f t="shared" si="206"/>
        <v>9.52</v>
      </c>
      <c r="I225" s="18">
        <f t="shared" si="195"/>
        <v>95.2</v>
      </c>
      <c r="J225" s="19">
        <v>3.8182077789244597E-5</v>
      </c>
      <c r="K225" s="2"/>
      <c r="L225" s="2">
        <v>9.9700000000000006</v>
      </c>
      <c r="M225" s="2">
        <v>12.21</v>
      </c>
      <c r="N225" s="2">
        <v>122.1</v>
      </c>
      <c r="O225" s="2"/>
      <c r="P225" s="2"/>
      <c r="Q225" s="2"/>
      <c r="R225" s="2"/>
      <c r="S225" s="2"/>
      <c r="T225" s="2"/>
      <c r="U225" s="2"/>
      <c r="V225" s="2"/>
      <c r="W225" s="2"/>
      <c r="X225" s="2"/>
      <c r="Y225" s="2"/>
      <c r="Z225" s="2"/>
    </row>
    <row r="226" spans="1:26" ht="51.75" customHeight="1">
      <c r="A226" s="15" t="s">
        <v>456</v>
      </c>
      <c r="B226" s="15">
        <v>89732</v>
      </c>
      <c r="C226" s="15" t="s">
        <v>28</v>
      </c>
      <c r="D226" s="15" t="s">
        <v>457</v>
      </c>
      <c r="E226" s="16" t="s">
        <v>56</v>
      </c>
      <c r="F226" s="17">
        <v>13</v>
      </c>
      <c r="G226" s="18">
        <f t="shared" ref="G226:H226" si="207">TRUNC(L226-L226*$P$3,2)</f>
        <v>12.3</v>
      </c>
      <c r="H226" s="18">
        <f t="shared" si="207"/>
        <v>15.07</v>
      </c>
      <c r="I226" s="18">
        <f t="shared" si="195"/>
        <v>195.91</v>
      </c>
      <c r="J226" s="19">
        <v>7.8499975327060294E-5</v>
      </c>
      <c r="K226" s="2"/>
      <c r="L226" s="2">
        <v>15.77</v>
      </c>
      <c r="M226" s="2">
        <v>19.309999999999999</v>
      </c>
      <c r="N226" s="2">
        <v>251.03</v>
      </c>
      <c r="O226" s="2"/>
      <c r="P226" s="2"/>
      <c r="Q226" s="2"/>
      <c r="R226" s="2"/>
      <c r="S226" s="2"/>
      <c r="T226" s="2"/>
      <c r="U226" s="2"/>
      <c r="V226" s="2"/>
      <c r="W226" s="2"/>
      <c r="X226" s="2"/>
      <c r="Y226" s="2"/>
      <c r="Z226" s="2"/>
    </row>
    <row r="227" spans="1:26" ht="51.75" customHeight="1">
      <c r="A227" s="15" t="s">
        <v>458</v>
      </c>
      <c r="B227" s="15">
        <v>89739</v>
      </c>
      <c r="C227" s="15" t="s">
        <v>28</v>
      </c>
      <c r="D227" s="15" t="s">
        <v>459</v>
      </c>
      <c r="E227" s="16" t="s">
        <v>56</v>
      </c>
      <c r="F227" s="17">
        <v>2</v>
      </c>
      <c r="G227" s="18">
        <f t="shared" ref="G227:H227" si="208">TRUNC(L227-L227*$P$3,2)</f>
        <v>18.45</v>
      </c>
      <c r="H227" s="18">
        <f t="shared" si="208"/>
        <v>22.59</v>
      </c>
      <c r="I227" s="18">
        <f t="shared" si="195"/>
        <v>45.18</v>
      </c>
      <c r="J227" s="19">
        <v>1.8105997575735099E-5</v>
      </c>
      <c r="K227" s="2"/>
      <c r="L227" s="2">
        <v>23.64</v>
      </c>
      <c r="M227" s="2">
        <v>28.95</v>
      </c>
      <c r="N227" s="2">
        <v>57.9</v>
      </c>
      <c r="O227" s="2"/>
      <c r="P227" s="2"/>
      <c r="Q227" s="2"/>
      <c r="R227" s="2"/>
      <c r="S227" s="2"/>
      <c r="T227" s="2"/>
      <c r="U227" s="2"/>
      <c r="V227" s="2"/>
      <c r="W227" s="2"/>
      <c r="X227" s="2"/>
      <c r="Y227" s="2"/>
      <c r="Z227" s="2"/>
    </row>
    <row r="228" spans="1:26" ht="51.75" customHeight="1">
      <c r="A228" s="15" t="s">
        <v>460</v>
      </c>
      <c r="B228" s="15">
        <v>89744</v>
      </c>
      <c r="C228" s="15" t="s">
        <v>28</v>
      </c>
      <c r="D228" s="15" t="s">
        <v>461</v>
      </c>
      <c r="E228" s="16" t="s">
        <v>56</v>
      </c>
      <c r="F228" s="17">
        <v>4</v>
      </c>
      <c r="G228" s="18">
        <f t="shared" ref="G228:H228" si="209">TRUNC(L228-L228*$P$3,2)</f>
        <v>21.45</v>
      </c>
      <c r="H228" s="18">
        <f t="shared" si="209"/>
        <v>26.27</v>
      </c>
      <c r="I228" s="18">
        <f t="shared" si="195"/>
        <v>105.08</v>
      </c>
      <c r="J228" s="19">
        <v>4.2103480373004802E-5</v>
      </c>
      <c r="K228" s="2"/>
      <c r="L228" s="2">
        <v>27.49</v>
      </c>
      <c r="M228" s="2">
        <v>33.659999999999997</v>
      </c>
      <c r="N228" s="2">
        <v>134.63999999999999</v>
      </c>
      <c r="O228" s="2"/>
      <c r="P228" s="2"/>
      <c r="Q228" s="2"/>
      <c r="R228" s="2"/>
      <c r="S228" s="2"/>
      <c r="T228" s="2"/>
      <c r="U228" s="2"/>
      <c r="V228" s="2"/>
      <c r="W228" s="2"/>
      <c r="X228" s="2"/>
      <c r="Y228" s="2"/>
      <c r="Z228" s="2"/>
    </row>
    <row r="229" spans="1:26" ht="51.75" customHeight="1">
      <c r="A229" s="15" t="s">
        <v>462</v>
      </c>
      <c r="B229" s="15">
        <v>89731</v>
      </c>
      <c r="C229" s="15" t="s">
        <v>28</v>
      </c>
      <c r="D229" s="15" t="s">
        <v>463</v>
      </c>
      <c r="E229" s="16" t="s">
        <v>56</v>
      </c>
      <c r="F229" s="17">
        <v>17</v>
      </c>
      <c r="G229" s="18">
        <f t="shared" ref="G229:H229" si="210">TRUNC(L229-L229*$P$3,2)</f>
        <v>11.76</v>
      </c>
      <c r="H229" s="18">
        <f t="shared" si="210"/>
        <v>14.4</v>
      </c>
      <c r="I229" s="18">
        <f t="shared" si="195"/>
        <v>244.8</v>
      </c>
      <c r="J229" s="19">
        <v>9.8081971323477106E-5</v>
      </c>
      <c r="K229" s="2"/>
      <c r="L229" s="2">
        <v>15.07</v>
      </c>
      <c r="M229" s="2">
        <v>18.45</v>
      </c>
      <c r="N229" s="2">
        <v>313.64999999999998</v>
      </c>
      <c r="O229" s="2"/>
      <c r="P229" s="2"/>
      <c r="Q229" s="2"/>
      <c r="R229" s="2"/>
      <c r="S229" s="2"/>
      <c r="T229" s="2"/>
      <c r="U229" s="2"/>
      <c r="V229" s="2"/>
      <c r="W229" s="2"/>
      <c r="X229" s="2"/>
      <c r="Y229" s="2"/>
      <c r="Z229" s="2"/>
    </row>
    <row r="230" spans="1:26" ht="51.75" customHeight="1">
      <c r="A230" s="15" t="s">
        <v>464</v>
      </c>
      <c r="B230" s="15">
        <v>89737</v>
      </c>
      <c r="C230" s="15" t="s">
        <v>28</v>
      </c>
      <c r="D230" s="15" t="s">
        <v>465</v>
      </c>
      <c r="E230" s="16" t="s">
        <v>56</v>
      </c>
      <c r="F230" s="17">
        <v>11</v>
      </c>
      <c r="G230" s="18">
        <f t="shared" ref="G230:H230" si="211">TRUNC(L230-L230*$P$3,2)</f>
        <v>17.71</v>
      </c>
      <c r="H230" s="18">
        <f t="shared" si="211"/>
        <v>21.69</v>
      </c>
      <c r="I230" s="18">
        <f t="shared" si="195"/>
        <v>238.59</v>
      </c>
      <c r="J230" s="19">
        <v>9.5627185814504406E-5</v>
      </c>
      <c r="K230" s="2"/>
      <c r="L230" s="2">
        <v>22.7</v>
      </c>
      <c r="M230" s="2">
        <v>27.8</v>
      </c>
      <c r="N230" s="2">
        <v>305.8</v>
      </c>
      <c r="O230" s="2"/>
      <c r="P230" s="2"/>
      <c r="Q230" s="2"/>
      <c r="R230" s="2"/>
      <c r="S230" s="2"/>
      <c r="T230" s="2"/>
      <c r="U230" s="2"/>
      <c r="V230" s="2"/>
      <c r="W230" s="2"/>
      <c r="X230" s="2"/>
      <c r="Y230" s="2"/>
      <c r="Z230" s="2"/>
    </row>
    <row r="231" spans="1:26" ht="25.5" customHeight="1">
      <c r="A231" s="15" t="s">
        <v>466</v>
      </c>
      <c r="B231" s="15">
        <v>1672</v>
      </c>
      <c r="C231" s="15" t="s">
        <v>45</v>
      </c>
      <c r="D231" s="15" t="s">
        <v>467</v>
      </c>
      <c r="E231" s="16" t="s">
        <v>24</v>
      </c>
      <c r="F231" s="17">
        <v>9</v>
      </c>
      <c r="G231" s="18">
        <f t="shared" ref="G231:H231" si="212">TRUNC(L231-L231*$P$3,2)</f>
        <v>11.75</v>
      </c>
      <c r="H231" s="18">
        <f t="shared" si="212"/>
        <v>14.39</v>
      </c>
      <c r="I231" s="18">
        <f t="shared" si="195"/>
        <v>129.51</v>
      </c>
      <c r="J231" s="19">
        <v>5.1897605486511299E-5</v>
      </c>
      <c r="K231" s="2"/>
      <c r="L231" s="2">
        <v>15.06</v>
      </c>
      <c r="M231" s="2">
        <v>18.440000000000001</v>
      </c>
      <c r="N231" s="2">
        <v>165.96</v>
      </c>
      <c r="O231" s="2"/>
      <c r="P231" s="2"/>
      <c r="Q231" s="2"/>
      <c r="R231" s="2"/>
      <c r="S231" s="2"/>
      <c r="T231" s="2"/>
      <c r="U231" s="2"/>
      <c r="V231" s="2"/>
      <c r="W231" s="2"/>
      <c r="X231" s="2"/>
      <c r="Y231" s="2"/>
      <c r="Z231" s="2"/>
    </row>
    <row r="232" spans="1:26" ht="25.5" customHeight="1">
      <c r="A232" s="15" t="s">
        <v>468</v>
      </c>
      <c r="B232" s="15">
        <v>1562</v>
      </c>
      <c r="C232" s="15" t="s">
        <v>45</v>
      </c>
      <c r="D232" s="15" t="s">
        <v>469</v>
      </c>
      <c r="E232" s="16" t="s">
        <v>24</v>
      </c>
      <c r="F232" s="17">
        <v>6</v>
      </c>
      <c r="G232" s="18">
        <f t="shared" ref="G232:H232" si="213">TRUNC(L232-L232*$P$3,2)</f>
        <v>33.19</v>
      </c>
      <c r="H232" s="18">
        <f t="shared" si="213"/>
        <v>40.64</v>
      </c>
      <c r="I232" s="18">
        <f t="shared" si="195"/>
        <v>243.84</v>
      </c>
      <c r="J232" s="19">
        <v>9.7716098833604696E-5</v>
      </c>
      <c r="K232" s="2"/>
      <c r="L232" s="2">
        <v>42.53</v>
      </c>
      <c r="M232" s="2">
        <v>52.08</v>
      </c>
      <c r="N232" s="2">
        <v>312.48</v>
      </c>
      <c r="O232" s="2"/>
      <c r="P232" s="2"/>
      <c r="Q232" s="2"/>
      <c r="R232" s="2"/>
      <c r="S232" s="2"/>
      <c r="T232" s="2"/>
      <c r="U232" s="2"/>
      <c r="V232" s="2"/>
      <c r="W232" s="2"/>
      <c r="X232" s="2"/>
      <c r="Y232" s="2"/>
      <c r="Z232" s="2"/>
    </row>
    <row r="233" spans="1:26" ht="51.75" customHeight="1">
      <c r="A233" s="15" t="s">
        <v>470</v>
      </c>
      <c r="B233" s="15">
        <v>89797</v>
      </c>
      <c r="C233" s="15" t="s">
        <v>28</v>
      </c>
      <c r="D233" s="15" t="s">
        <v>471</v>
      </c>
      <c r="E233" s="16" t="s">
        <v>56</v>
      </c>
      <c r="F233" s="17">
        <v>9</v>
      </c>
      <c r="G233" s="18">
        <f t="shared" ref="G233:H233" si="214">TRUNC(L233-L233*$P$3,2)</f>
        <v>39.71</v>
      </c>
      <c r="H233" s="18">
        <f t="shared" si="214"/>
        <v>48.64</v>
      </c>
      <c r="I233" s="18">
        <f t="shared" si="195"/>
        <v>437.76</v>
      </c>
      <c r="J233" s="19">
        <v>1.7539364283727699E-4</v>
      </c>
      <c r="K233" s="2"/>
      <c r="L233" s="2">
        <v>50.89</v>
      </c>
      <c r="M233" s="2">
        <v>62.32</v>
      </c>
      <c r="N233" s="2">
        <v>560.88</v>
      </c>
      <c r="O233" s="2"/>
      <c r="P233" s="2"/>
      <c r="Q233" s="2"/>
      <c r="R233" s="2"/>
      <c r="S233" s="2"/>
      <c r="T233" s="2"/>
      <c r="U233" s="2"/>
      <c r="V233" s="2"/>
      <c r="W233" s="2"/>
      <c r="X233" s="2"/>
      <c r="Y233" s="2"/>
      <c r="Z233" s="2"/>
    </row>
    <row r="234" spans="1:26" ht="51.75" customHeight="1">
      <c r="A234" s="15" t="s">
        <v>472</v>
      </c>
      <c r="B234" s="15">
        <v>89785</v>
      </c>
      <c r="C234" s="15" t="s">
        <v>28</v>
      </c>
      <c r="D234" s="15" t="s">
        <v>473</v>
      </c>
      <c r="E234" s="16" t="s">
        <v>56</v>
      </c>
      <c r="F234" s="17">
        <v>2</v>
      </c>
      <c r="G234" s="18">
        <f t="shared" ref="G234:H234" si="215">TRUNC(L234-L234*$P$3,2)</f>
        <v>20.74</v>
      </c>
      <c r="H234" s="18">
        <f t="shared" si="215"/>
        <v>25.4</v>
      </c>
      <c r="I234" s="18">
        <f t="shared" si="195"/>
        <v>50.8</v>
      </c>
      <c r="J234" s="19">
        <v>2.0357520590334301E-5</v>
      </c>
      <c r="K234" s="2"/>
      <c r="L234" s="2">
        <v>26.58</v>
      </c>
      <c r="M234" s="2">
        <v>32.549999999999997</v>
      </c>
      <c r="N234" s="2">
        <v>65.099999999999994</v>
      </c>
      <c r="O234" s="2"/>
      <c r="P234" s="2"/>
      <c r="Q234" s="2"/>
      <c r="R234" s="2"/>
      <c r="S234" s="2"/>
      <c r="T234" s="2"/>
      <c r="U234" s="2"/>
      <c r="V234" s="2"/>
      <c r="W234" s="2"/>
      <c r="X234" s="2"/>
      <c r="Y234" s="2"/>
      <c r="Z234" s="2"/>
    </row>
    <row r="235" spans="1:26" ht="51.75" customHeight="1">
      <c r="A235" s="15" t="s">
        <v>474</v>
      </c>
      <c r="B235" s="15">
        <v>89752</v>
      </c>
      <c r="C235" s="15" t="s">
        <v>28</v>
      </c>
      <c r="D235" s="15" t="s">
        <v>475</v>
      </c>
      <c r="E235" s="16" t="s">
        <v>56</v>
      </c>
      <c r="F235" s="17">
        <v>14</v>
      </c>
      <c r="G235" s="18">
        <f t="shared" ref="G235:H235" si="216">TRUNC(L235-L235*$P$3,2)</f>
        <v>5.58</v>
      </c>
      <c r="H235" s="18">
        <f t="shared" si="216"/>
        <v>6.82</v>
      </c>
      <c r="I235" s="18">
        <f t="shared" si="195"/>
        <v>95.48</v>
      </c>
      <c r="J235" s="19">
        <v>3.8307162401166697E-5</v>
      </c>
      <c r="K235" s="2"/>
      <c r="L235" s="2">
        <v>7.15</v>
      </c>
      <c r="M235" s="2">
        <v>8.75</v>
      </c>
      <c r="N235" s="2">
        <v>122.5</v>
      </c>
      <c r="O235" s="2"/>
      <c r="P235" s="2"/>
      <c r="Q235" s="2"/>
      <c r="R235" s="2"/>
      <c r="S235" s="2"/>
      <c r="T235" s="2"/>
      <c r="U235" s="2"/>
      <c r="V235" s="2"/>
      <c r="W235" s="2"/>
      <c r="X235" s="2"/>
      <c r="Y235" s="2"/>
      <c r="Z235" s="2"/>
    </row>
    <row r="236" spans="1:26" ht="51.75" customHeight="1">
      <c r="A236" s="15" t="s">
        <v>476</v>
      </c>
      <c r="B236" s="15">
        <v>89778</v>
      </c>
      <c r="C236" s="15" t="s">
        <v>28</v>
      </c>
      <c r="D236" s="15" t="s">
        <v>477</v>
      </c>
      <c r="E236" s="16" t="s">
        <v>56</v>
      </c>
      <c r="F236" s="17">
        <v>41</v>
      </c>
      <c r="G236" s="18">
        <f t="shared" ref="G236:H236" si="217">TRUNC(L236-L236*$P$3,2)</f>
        <v>12.77</v>
      </c>
      <c r="H236" s="18">
        <f t="shared" si="217"/>
        <v>15.64</v>
      </c>
      <c r="I236" s="18">
        <f t="shared" si="195"/>
        <v>641.24</v>
      </c>
      <c r="J236" s="19">
        <v>2.5693630134934401E-4</v>
      </c>
      <c r="K236" s="2"/>
      <c r="L236" s="2">
        <v>16.37</v>
      </c>
      <c r="M236" s="2">
        <v>20.04</v>
      </c>
      <c r="N236" s="2">
        <v>821.64</v>
      </c>
      <c r="O236" s="2"/>
      <c r="P236" s="2"/>
      <c r="Q236" s="2"/>
      <c r="R236" s="2"/>
      <c r="S236" s="2"/>
      <c r="T236" s="2"/>
      <c r="U236" s="2"/>
      <c r="V236" s="2"/>
      <c r="W236" s="2"/>
      <c r="X236" s="2"/>
      <c r="Y236" s="2"/>
      <c r="Z236" s="2"/>
    </row>
    <row r="237" spans="1:26" ht="51.75" customHeight="1">
      <c r="A237" s="15" t="s">
        <v>478</v>
      </c>
      <c r="B237" s="15">
        <v>89753</v>
      </c>
      <c r="C237" s="15" t="s">
        <v>28</v>
      </c>
      <c r="D237" s="15" t="s">
        <v>479</v>
      </c>
      <c r="E237" s="16" t="s">
        <v>56</v>
      </c>
      <c r="F237" s="17">
        <v>40</v>
      </c>
      <c r="G237" s="18">
        <f t="shared" ref="G237:H237" si="218">TRUNC(L237-L237*$P$3,2)</f>
        <v>6.91</v>
      </c>
      <c r="H237" s="18">
        <f t="shared" si="218"/>
        <v>8.4600000000000009</v>
      </c>
      <c r="I237" s="18">
        <f t="shared" si="195"/>
        <v>338.4</v>
      </c>
      <c r="J237" s="19">
        <v>1.35716803935562E-4</v>
      </c>
      <c r="K237" s="2"/>
      <c r="L237" s="2">
        <v>8.86</v>
      </c>
      <c r="M237" s="2">
        <v>10.85</v>
      </c>
      <c r="N237" s="2">
        <v>434</v>
      </c>
      <c r="O237" s="2"/>
      <c r="P237" s="2"/>
      <c r="Q237" s="2"/>
      <c r="R237" s="2"/>
      <c r="S237" s="2"/>
      <c r="T237" s="2"/>
      <c r="U237" s="2"/>
      <c r="V237" s="2"/>
      <c r="W237" s="2"/>
      <c r="X237" s="2"/>
      <c r="Y237" s="2"/>
      <c r="Z237" s="2"/>
    </row>
    <row r="238" spans="1:26" ht="51.75" customHeight="1">
      <c r="A238" s="15" t="s">
        <v>480</v>
      </c>
      <c r="B238" s="15">
        <v>89774</v>
      </c>
      <c r="C238" s="15" t="s">
        <v>28</v>
      </c>
      <c r="D238" s="15" t="s">
        <v>481</v>
      </c>
      <c r="E238" s="16" t="s">
        <v>56</v>
      </c>
      <c r="F238" s="17">
        <v>11</v>
      </c>
      <c r="G238" s="18">
        <f t="shared" ref="G238:H238" si="219">TRUNC(L238-L238*$P$3,2)</f>
        <v>11.28</v>
      </c>
      <c r="H238" s="18">
        <f t="shared" si="219"/>
        <v>13.81</v>
      </c>
      <c r="I238" s="18">
        <f t="shared" si="195"/>
        <v>151.91</v>
      </c>
      <c r="J238" s="19">
        <v>6.0884934853119702E-5</v>
      </c>
      <c r="K238" s="2"/>
      <c r="L238" s="2">
        <v>14.46</v>
      </c>
      <c r="M238" s="2">
        <v>17.7</v>
      </c>
      <c r="N238" s="2">
        <v>194.7</v>
      </c>
      <c r="O238" s="2"/>
      <c r="P238" s="2"/>
      <c r="Q238" s="2"/>
      <c r="R238" s="2"/>
      <c r="S238" s="2"/>
      <c r="T238" s="2"/>
      <c r="U238" s="2"/>
      <c r="V238" s="2"/>
      <c r="W238" s="2"/>
      <c r="X238" s="2"/>
      <c r="Y238" s="2"/>
      <c r="Z238" s="2"/>
    </row>
    <row r="239" spans="1:26" ht="25.5" customHeight="1">
      <c r="A239" s="15" t="s">
        <v>482</v>
      </c>
      <c r="B239" s="15">
        <v>1654</v>
      </c>
      <c r="C239" s="15" t="s">
        <v>45</v>
      </c>
      <c r="D239" s="15" t="s">
        <v>483</v>
      </c>
      <c r="E239" s="16" t="s">
        <v>24</v>
      </c>
      <c r="F239" s="17">
        <v>2</v>
      </c>
      <c r="G239" s="18">
        <f t="shared" ref="G239:H239" si="220">TRUNC(L239-L239*$P$3,2)</f>
        <v>62.82</v>
      </c>
      <c r="H239" s="18">
        <f t="shared" si="220"/>
        <v>76.930000000000007</v>
      </c>
      <c r="I239" s="18">
        <f t="shared" si="195"/>
        <v>153.86000000000001</v>
      </c>
      <c r="J239" s="19">
        <v>6.1647950985845005E-5</v>
      </c>
      <c r="K239" s="2"/>
      <c r="L239" s="2">
        <v>80.489999999999995</v>
      </c>
      <c r="M239" s="2">
        <v>98.57</v>
      </c>
      <c r="N239" s="2">
        <v>197.14</v>
      </c>
      <c r="O239" s="2"/>
      <c r="P239" s="2"/>
      <c r="Q239" s="2"/>
      <c r="R239" s="2"/>
      <c r="S239" s="2"/>
      <c r="T239" s="2"/>
      <c r="U239" s="2"/>
      <c r="V239" s="2"/>
      <c r="W239" s="2"/>
      <c r="X239" s="2"/>
      <c r="Y239" s="2"/>
      <c r="Z239" s="2"/>
    </row>
    <row r="240" spans="1:26" ht="25.5" customHeight="1">
      <c r="A240" s="15" t="s">
        <v>484</v>
      </c>
      <c r="B240" s="15">
        <v>1583</v>
      </c>
      <c r="C240" s="15" t="s">
        <v>45</v>
      </c>
      <c r="D240" s="15" t="s">
        <v>485</v>
      </c>
      <c r="E240" s="16" t="s">
        <v>24</v>
      </c>
      <c r="F240" s="17">
        <v>1</v>
      </c>
      <c r="G240" s="18">
        <f t="shared" ref="G240:H240" si="221">TRUNC(L240-L240*$P$3,2)</f>
        <v>16.46</v>
      </c>
      <c r="H240" s="18">
        <f t="shared" si="221"/>
        <v>20.149999999999999</v>
      </c>
      <c r="I240" s="18">
        <f t="shared" si="195"/>
        <v>20.149999999999999</v>
      </c>
      <c r="J240" s="19">
        <v>8.0742116995765303E-6</v>
      </c>
      <c r="K240" s="2"/>
      <c r="L240" s="2">
        <v>21.09</v>
      </c>
      <c r="M240" s="2">
        <v>25.82</v>
      </c>
      <c r="N240" s="2">
        <v>25.82</v>
      </c>
      <c r="O240" s="2"/>
      <c r="P240" s="2"/>
      <c r="Q240" s="2"/>
      <c r="R240" s="2"/>
      <c r="S240" s="2"/>
      <c r="T240" s="2"/>
      <c r="U240" s="2"/>
      <c r="V240" s="2"/>
      <c r="W240" s="2"/>
      <c r="X240" s="2"/>
      <c r="Y240" s="2"/>
      <c r="Z240" s="2"/>
    </row>
    <row r="241" spans="1:26" ht="25.5" customHeight="1">
      <c r="A241" s="15" t="s">
        <v>486</v>
      </c>
      <c r="B241" s="15">
        <v>1582</v>
      </c>
      <c r="C241" s="15" t="s">
        <v>45</v>
      </c>
      <c r="D241" s="15" t="s">
        <v>487</v>
      </c>
      <c r="E241" s="16" t="s">
        <v>24</v>
      </c>
      <c r="F241" s="17">
        <v>1</v>
      </c>
      <c r="G241" s="18">
        <f t="shared" ref="G241:H241" si="222">TRUNC(L241-L241*$P$3,2)</f>
        <v>13.87</v>
      </c>
      <c r="H241" s="18">
        <f t="shared" si="222"/>
        <v>16.989999999999998</v>
      </c>
      <c r="I241" s="18">
        <f t="shared" si="195"/>
        <v>16.989999999999998</v>
      </c>
      <c r="J241" s="19">
        <v>6.80773000386449E-6</v>
      </c>
      <c r="K241" s="2"/>
      <c r="L241" s="2">
        <v>17.78</v>
      </c>
      <c r="M241" s="2">
        <v>21.77</v>
      </c>
      <c r="N241" s="2">
        <v>21.77</v>
      </c>
      <c r="O241" s="2"/>
      <c r="P241" s="2"/>
      <c r="Q241" s="2"/>
      <c r="R241" s="2"/>
      <c r="S241" s="2"/>
      <c r="T241" s="2"/>
      <c r="U241" s="2"/>
      <c r="V241" s="2"/>
      <c r="W241" s="2"/>
      <c r="X241" s="2"/>
      <c r="Y241" s="2"/>
      <c r="Z241" s="2"/>
    </row>
    <row r="242" spans="1:26" ht="39" customHeight="1">
      <c r="A242" s="15" t="s">
        <v>488</v>
      </c>
      <c r="B242" s="15">
        <v>89714</v>
      </c>
      <c r="C242" s="15" t="s">
        <v>28</v>
      </c>
      <c r="D242" s="15" t="s">
        <v>489</v>
      </c>
      <c r="E242" s="16" t="s">
        <v>94</v>
      </c>
      <c r="F242" s="17">
        <v>59.9</v>
      </c>
      <c r="G242" s="18">
        <f t="shared" ref="G242:H242" si="223">TRUNC(L242-L242*$P$3,2)</f>
        <v>29.17</v>
      </c>
      <c r="H242" s="18">
        <f t="shared" si="223"/>
        <v>35.72</v>
      </c>
      <c r="I242" s="18">
        <f t="shared" si="195"/>
        <v>2139.63</v>
      </c>
      <c r="J242" s="19">
        <v>8.5733618434519795E-4</v>
      </c>
      <c r="K242" s="2"/>
      <c r="L242" s="2">
        <v>37.380000000000003</v>
      </c>
      <c r="M242" s="2">
        <v>45.77</v>
      </c>
      <c r="N242" s="2">
        <v>2741.62</v>
      </c>
      <c r="O242" s="2"/>
      <c r="P242" s="2"/>
      <c r="Q242" s="2"/>
      <c r="R242" s="2"/>
      <c r="S242" s="2"/>
      <c r="T242" s="2"/>
      <c r="U242" s="2"/>
      <c r="V242" s="2"/>
      <c r="W242" s="2"/>
      <c r="X242" s="2"/>
      <c r="Y242" s="2"/>
      <c r="Z242" s="2"/>
    </row>
    <row r="243" spans="1:26" ht="39" customHeight="1">
      <c r="A243" s="15" t="s">
        <v>490</v>
      </c>
      <c r="B243" s="15">
        <v>89711</v>
      </c>
      <c r="C243" s="15" t="s">
        <v>28</v>
      </c>
      <c r="D243" s="15" t="s">
        <v>491</v>
      </c>
      <c r="E243" s="16" t="s">
        <v>94</v>
      </c>
      <c r="F243" s="17">
        <v>14.8</v>
      </c>
      <c r="G243" s="18">
        <f t="shared" ref="G243:H243" si="224">TRUNC(L243-L243*$P$3,2)</f>
        <v>16.57</v>
      </c>
      <c r="H243" s="18">
        <f t="shared" si="224"/>
        <v>20.29</v>
      </c>
      <c r="I243" s="18">
        <f t="shared" si="195"/>
        <v>300.29000000000002</v>
      </c>
      <c r="J243" s="19">
        <v>1.2033139666913401E-4</v>
      </c>
      <c r="K243" s="2"/>
      <c r="L243" s="2">
        <v>21.23</v>
      </c>
      <c r="M243" s="2">
        <v>26</v>
      </c>
      <c r="N243" s="2">
        <v>384.8</v>
      </c>
      <c r="O243" s="2"/>
      <c r="P243" s="2"/>
      <c r="Q243" s="2"/>
      <c r="R243" s="2"/>
      <c r="S243" s="2"/>
      <c r="T243" s="2"/>
      <c r="U243" s="2"/>
      <c r="V243" s="2"/>
      <c r="W243" s="2"/>
      <c r="X243" s="2"/>
      <c r="Y243" s="2"/>
      <c r="Z243" s="2"/>
    </row>
    <row r="244" spans="1:26" ht="39" customHeight="1">
      <c r="A244" s="15" t="s">
        <v>492</v>
      </c>
      <c r="B244" s="15">
        <v>89712</v>
      </c>
      <c r="C244" s="15" t="s">
        <v>28</v>
      </c>
      <c r="D244" s="15" t="s">
        <v>493</v>
      </c>
      <c r="E244" s="16" t="s">
        <v>94</v>
      </c>
      <c r="F244" s="17">
        <v>42.8</v>
      </c>
      <c r="G244" s="18">
        <f t="shared" ref="G244:H244" si="225">TRUNC(L244-L244*$P$3,2)</f>
        <v>20.94</v>
      </c>
      <c r="H244" s="18">
        <f t="shared" si="225"/>
        <v>25.65</v>
      </c>
      <c r="I244" s="18">
        <f t="shared" si="195"/>
        <v>1097.82</v>
      </c>
      <c r="J244" s="19">
        <v>4.3993196147619099E-4</v>
      </c>
      <c r="K244" s="2"/>
      <c r="L244" s="2">
        <v>26.84</v>
      </c>
      <c r="M244" s="2">
        <v>32.869999999999997</v>
      </c>
      <c r="N244" s="2">
        <v>1406.83</v>
      </c>
      <c r="O244" s="2"/>
      <c r="P244" s="2"/>
      <c r="Q244" s="2"/>
      <c r="R244" s="2"/>
      <c r="S244" s="2"/>
      <c r="T244" s="2"/>
      <c r="U244" s="2"/>
      <c r="V244" s="2"/>
      <c r="W244" s="2"/>
      <c r="X244" s="2"/>
      <c r="Y244" s="2"/>
      <c r="Z244" s="2"/>
    </row>
    <row r="245" spans="1:26" ht="39" customHeight="1">
      <c r="A245" s="15" t="s">
        <v>494</v>
      </c>
      <c r="B245" s="15">
        <v>89713</v>
      </c>
      <c r="C245" s="15" t="s">
        <v>28</v>
      </c>
      <c r="D245" s="15" t="s">
        <v>495</v>
      </c>
      <c r="E245" s="16" t="s">
        <v>94</v>
      </c>
      <c r="F245" s="17">
        <v>38.1</v>
      </c>
      <c r="G245" s="18">
        <f t="shared" ref="G245:H245" si="226">TRUNC(L245-L245*$P$3,2)</f>
        <v>26.09</v>
      </c>
      <c r="H245" s="18">
        <f t="shared" si="226"/>
        <v>31.96</v>
      </c>
      <c r="I245" s="18">
        <f t="shared" si="195"/>
        <v>1217.68</v>
      </c>
      <c r="J245" s="19">
        <v>4.87889401687154E-4</v>
      </c>
      <c r="K245" s="2"/>
      <c r="L245" s="2">
        <v>33.44</v>
      </c>
      <c r="M245" s="2">
        <v>40.950000000000003</v>
      </c>
      <c r="N245" s="2">
        <v>1560.19</v>
      </c>
      <c r="O245" s="2"/>
      <c r="P245" s="2"/>
      <c r="Q245" s="2"/>
      <c r="R245" s="2"/>
      <c r="S245" s="2"/>
      <c r="T245" s="2"/>
      <c r="U245" s="2"/>
      <c r="V245" s="2"/>
      <c r="W245" s="2"/>
      <c r="X245" s="2"/>
      <c r="Y245" s="2"/>
      <c r="Z245" s="2"/>
    </row>
    <row r="246" spans="1:26" ht="51.75" customHeight="1">
      <c r="A246" s="15" t="s">
        <v>496</v>
      </c>
      <c r="B246" s="15">
        <v>104346</v>
      </c>
      <c r="C246" s="15" t="s">
        <v>28</v>
      </c>
      <c r="D246" s="15" t="s">
        <v>497</v>
      </c>
      <c r="E246" s="16" t="s">
        <v>56</v>
      </c>
      <c r="F246" s="17">
        <v>2</v>
      </c>
      <c r="G246" s="18">
        <f t="shared" ref="G246:H246" si="227">TRUNC(L246-L246*$P$3,2)</f>
        <v>35.01</v>
      </c>
      <c r="H246" s="18">
        <f t="shared" si="227"/>
        <v>42.88</v>
      </c>
      <c r="I246" s="18">
        <f t="shared" si="195"/>
        <v>85.76</v>
      </c>
      <c r="J246" s="19">
        <v>3.4360742895021998E-5</v>
      </c>
      <c r="K246" s="2"/>
      <c r="L246" s="2">
        <v>44.86</v>
      </c>
      <c r="M246" s="2">
        <v>54.94</v>
      </c>
      <c r="N246" s="2">
        <v>109.88</v>
      </c>
      <c r="O246" s="2"/>
      <c r="P246" s="2"/>
      <c r="Q246" s="2"/>
      <c r="R246" s="2"/>
      <c r="S246" s="2"/>
      <c r="T246" s="2"/>
      <c r="U246" s="2"/>
      <c r="V246" s="2"/>
      <c r="W246" s="2"/>
      <c r="X246" s="2"/>
      <c r="Y246" s="2"/>
      <c r="Z246" s="2"/>
    </row>
    <row r="247" spans="1:26" ht="51.75" customHeight="1">
      <c r="A247" s="15" t="s">
        <v>498</v>
      </c>
      <c r="B247" s="15">
        <v>89784</v>
      </c>
      <c r="C247" s="15" t="s">
        <v>28</v>
      </c>
      <c r="D247" s="15" t="s">
        <v>499</v>
      </c>
      <c r="E247" s="16" t="s">
        <v>56</v>
      </c>
      <c r="F247" s="17">
        <v>7</v>
      </c>
      <c r="G247" s="18">
        <f t="shared" ref="G247:H247" si="228">TRUNC(L247-L247*$P$3,2)</f>
        <v>18.96</v>
      </c>
      <c r="H247" s="18">
        <f t="shared" si="228"/>
        <v>23.22</v>
      </c>
      <c r="I247" s="18">
        <f t="shared" si="195"/>
        <v>162.54</v>
      </c>
      <c r="J247" s="19">
        <v>6.5144065889069806E-5</v>
      </c>
      <c r="K247" s="2"/>
      <c r="L247" s="2">
        <v>24.3</v>
      </c>
      <c r="M247" s="2">
        <v>29.76</v>
      </c>
      <c r="N247" s="2">
        <v>208.32</v>
      </c>
      <c r="O247" s="2"/>
      <c r="P247" s="2"/>
      <c r="Q247" s="2"/>
      <c r="R247" s="2"/>
      <c r="S247" s="2"/>
      <c r="T247" s="2"/>
      <c r="U247" s="2"/>
      <c r="V247" s="2"/>
      <c r="W247" s="2"/>
      <c r="X247" s="2"/>
      <c r="Y247" s="2"/>
      <c r="Z247" s="2"/>
    </row>
    <row r="248" spans="1:26" ht="25.5" customHeight="1">
      <c r="A248" s="15" t="s">
        <v>500</v>
      </c>
      <c r="B248" s="15">
        <v>1586</v>
      </c>
      <c r="C248" s="15" t="s">
        <v>45</v>
      </c>
      <c r="D248" s="15" t="s">
        <v>501</v>
      </c>
      <c r="E248" s="16" t="s">
        <v>24</v>
      </c>
      <c r="F248" s="17">
        <v>3</v>
      </c>
      <c r="G248" s="18">
        <f t="shared" ref="G248:H248" si="229">TRUNC(L248-L248*$P$3,2)</f>
        <v>24.17</v>
      </c>
      <c r="H248" s="18">
        <f t="shared" si="229"/>
        <v>29.61</v>
      </c>
      <c r="I248" s="18">
        <f t="shared" si="195"/>
        <v>88.83</v>
      </c>
      <c r="J248" s="19">
        <v>3.5592826322455503E-5</v>
      </c>
      <c r="K248" s="2"/>
      <c r="L248" s="2">
        <v>30.98</v>
      </c>
      <c r="M248" s="2">
        <v>37.94</v>
      </c>
      <c r="N248" s="2">
        <v>113.82</v>
      </c>
      <c r="O248" s="2"/>
      <c r="P248" s="2"/>
      <c r="Q248" s="2"/>
      <c r="R248" s="2"/>
      <c r="S248" s="2"/>
      <c r="T248" s="2"/>
      <c r="U248" s="2"/>
      <c r="V248" s="2"/>
      <c r="W248" s="2"/>
      <c r="X248" s="2"/>
      <c r="Y248" s="2"/>
      <c r="Z248" s="2"/>
    </row>
    <row r="249" spans="1:26" ht="51.75" customHeight="1">
      <c r="A249" s="15" t="s">
        <v>502</v>
      </c>
      <c r="B249" s="15">
        <v>89786</v>
      </c>
      <c r="C249" s="15" t="s">
        <v>28</v>
      </c>
      <c r="D249" s="15" t="s">
        <v>503</v>
      </c>
      <c r="E249" s="16" t="s">
        <v>56</v>
      </c>
      <c r="F249" s="17">
        <v>1</v>
      </c>
      <c r="G249" s="18">
        <f t="shared" ref="G249:H249" si="230">TRUNC(L249-L249*$P$3,2)</f>
        <v>30.19</v>
      </c>
      <c r="H249" s="18">
        <f t="shared" si="230"/>
        <v>36.979999999999997</v>
      </c>
      <c r="I249" s="18">
        <f t="shared" si="195"/>
        <v>36.979999999999997</v>
      </c>
      <c r="J249" s="19">
        <v>1.48162722821819E-5</v>
      </c>
      <c r="K249" s="2"/>
      <c r="L249" s="2">
        <v>38.69</v>
      </c>
      <c r="M249" s="2">
        <v>47.38</v>
      </c>
      <c r="N249" s="2">
        <v>47.38</v>
      </c>
      <c r="O249" s="2"/>
      <c r="P249" s="2"/>
      <c r="Q249" s="2"/>
      <c r="R249" s="2"/>
      <c r="S249" s="2"/>
      <c r="T249" s="2"/>
      <c r="U249" s="2"/>
      <c r="V249" s="2"/>
      <c r="W249" s="2"/>
      <c r="X249" s="2"/>
      <c r="Y249" s="2"/>
      <c r="Z249" s="2"/>
    </row>
    <row r="250" spans="1:26" ht="51.75" customHeight="1">
      <c r="A250" s="15" t="s">
        <v>504</v>
      </c>
      <c r="B250" s="15">
        <v>104348</v>
      </c>
      <c r="C250" s="15" t="s">
        <v>28</v>
      </c>
      <c r="D250" s="15" t="s">
        <v>505</v>
      </c>
      <c r="E250" s="16" t="s">
        <v>56</v>
      </c>
      <c r="F250" s="17">
        <v>1</v>
      </c>
      <c r="G250" s="18">
        <f t="shared" ref="G250:H250" si="231">TRUNC(L250-L250*$P$3,2)</f>
        <v>8.16</v>
      </c>
      <c r="H250" s="18">
        <f t="shared" si="231"/>
        <v>9.99</v>
      </c>
      <c r="I250" s="18">
        <f t="shared" si="195"/>
        <v>9.99</v>
      </c>
      <c r="J250" s="19">
        <v>4.0058346968077199E-6</v>
      </c>
      <c r="K250" s="2"/>
      <c r="L250" s="2">
        <v>10.46</v>
      </c>
      <c r="M250" s="2">
        <v>12.81</v>
      </c>
      <c r="N250" s="2">
        <v>12.81</v>
      </c>
      <c r="O250" s="2"/>
      <c r="P250" s="2"/>
      <c r="Q250" s="2"/>
      <c r="R250" s="2"/>
      <c r="S250" s="2"/>
      <c r="T250" s="2"/>
      <c r="U250" s="2"/>
      <c r="V250" s="2"/>
      <c r="W250" s="2"/>
      <c r="X250" s="2"/>
      <c r="Y250" s="2"/>
      <c r="Z250" s="2"/>
    </row>
    <row r="251" spans="1:26" ht="51.75" customHeight="1">
      <c r="A251" s="15" t="s">
        <v>506</v>
      </c>
      <c r="B251" s="15">
        <v>104351</v>
      </c>
      <c r="C251" s="15" t="s">
        <v>28</v>
      </c>
      <c r="D251" s="15" t="s">
        <v>507</v>
      </c>
      <c r="E251" s="16" t="s">
        <v>56</v>
      </c>
      <c r="F251" s="17">
        <v>2</v>
      </c>
      <c r="G251" s="18">
        <f t="shared" ref="G251:H251" si="232">TRUNC(L251-L251*$P$3,2)</f>
        <v>16.84</v>
      </c>
      <c r="H251" s="18">
        <f t="shared" si="232"/>
        <v>20.62</v>
      </c>
      <c r="I251" s="18">
        <f t="shared" si="195"/>
        <v>41.24</v>
      </c>
      <c r="J251" s="19">
        <v>1.65236772349196E-5</v>
      </c>
      <c r="K251" s="2"/>
      <c r="L251" s="2">
        <v>21.58</v>
      </c>
      <c r="M251" s="2">
        <v>26.42</v>
      </c>
      <c r="N251" s="2">
        <v>52.84</v>
      </c>
      <c r="O251" s="2"/>
      <c r="P251" s="2"/>
      <c r="Q251" s="2"/>
      <c r="R251" s="2"/>
      <c r="S251" s="2"/>
      <c r="T251" s="2"/>
      <c r="U251" s="2"/>
      <c r="V251" s="2"/>
      <c r="W251" s="2"/>
      <c r="X251" s="2"/>
      <c r="Y251" s="2"/>
      <c r="Z251" s="2"/>
    </row>
    <row r="252" spans="1:26" ht="24" customHeight="1">
      <c r="A252" s="20" t="s">
        <v>508</v>
      </c>
      <c r="B252" s="20" t="s">
        <v>18</v>
      </c>
      <c r="C252" s="20"/>
      <c r="D252" s="20" t="s">
        <v>509</v>
      </c>
      <c r="E252" s="21"/>
      <c r="F252" s="22"/>
      <c r="G252" s="23"/>
      <c r="H252" s="23"/>
      <c r="I252" s="23">
        <f>SUM(I253,I254,I255,I256,I257,I258,I259,I260,I261,I262,I263,I264,I265,I266)</f>
        <v>3957.92</v>
      </c>
      <c r="J252" s="24">
        <v>1.58634181108884E-3</v>
      </c>
      <c r="K252" s="2"/>
      <c r="L252" s="2"/>
      <c r="M252" s="2">
        <v>5072.8599999999997</v>
      </c>
      <c r="N252" s="2">
        <v>5072.8599999999997</v>
      </c>
      <c r="O252" s="2"/>
      <c r="P252" s="2"/>
      <c r="Q252" s="2"/>
      <c r="R252" s="2"/>
      <c r="S252" s="2"/>
      <c r="T252" s="2"/>
      <c r="U252" s="2"/>
      <c r="V252" s="2"/>
      <c r="W252" s="2"/>
      <c r="X252" s="2"/>
      <c r="Y252" s="2"/>
      <c r="Z252" s="2"/>
    </row>
    <row r="253" spans="1:26" ht="39" customHeight="1">
      <c r="A253" s="15" t="s">
        <v>510</v>
      </c>
      <c r="B253" s="15">
        <v>104319</v>
      </c>
      <c r="C253" s="15" t="s">
        <v>28</v>
      </c>
      <c r="D253" s="15" t="s">
        <v>511</v>
      </c>
      <c r="E253" s="16" t="s">
        <v>56</v>
      </c>
      <c r="F253" s="17">
        <v>26</v>
      </c>
      <c r="G253" s="18">
        <f t="shared" ref="G253:H253" si="233">TRUNC(L253-L253*$P$3,2)</f>
        <v>7.27</v>
      </c>
      <c r="H253" s="18">
        <f t="shared" si="233"/>
        <v>8.9</v>
      </c>
      <c r="I253" s="18">
        <f t="shared" ref="I253:I266" si="234">ROUND(F253*H253,2)</f>
        <v>231.4</v>
      </c>
      <c r="J253" s="19">
        <v>9.2769002432082699E-5</v>
      </c>
      <c r="K253" s="2"/>
      <c r="L253" s="2">
        <v>9.32</v>
      </c>
      <c r="M253" s="2">
        <v>11.41</v>
      </c>
      <c r="N253" s="2">
        <v>296.66000000000003</v>
      </c>
      <c r="O253" s="2"/>
      <c r="P253" s="2"/>
      <c r="Q253" s="2"/>
      <c r="R253" s="2"/>
      <c r="S253" s="2"/>
      <c r="T253" s="2"/>
      <c r="U253" s="2"/>
      <c r="V253" s="2"/>
      <c r="W253" s="2"/>
      <c r="X253" s="2"/>
      <c r="Y253" s="2"/>
      <c r="Z253" s="2"/>
    </row>
    <row r="254" spans="1:26" ht="39" customHeight="1">
      <c r="A254" s="15" t="s">
        <v>512</v>
      </c>
      <c r="B254" s="15">
        <v>104316</v>
      </c>
      <c r="C254" s="15" t="s">
        <v>28</v>
      </c>
      <c r="D254" s="15" t="s">
        <v>513</v>
      </c>
      <c r="E254" s="16" t="s">
        <v>94</v>
      </c>
      <c r="F254" s="17">
        <v>39</v>
      </c>
      <c r="G254" s="18">
        <f t="shared" ref="G254:H254" si="235">TRUNC(L254-L254*$P$3,2)</f>
        <v>17.68</v>
      </c>
      <c r="H254" s="18">
        <f t="shared" si="235"/>
        <v>21.65</v>
      </c>
      <c r="I254" s="18">
        <f t="shared" si="234"/>
        <v>844.35</v>
      </c>
      <c r="J254" s="19">
        <v>3.3843205313193998E-4</v>
      </c>
      <c r="K254" s="2"/>
      <c r="L254" s="2">
        <v>22.66</v>
      </c>
      <c r="M254" s="2">
        <v>27.75</v>
      </c>
      <c r="N254" s="2">
        <v>1082.25</v>
      </c>
      <c r="O254" s="2"/>
      <c r="P254" s="2"/>
      <c r="Q254" s="2"/>
      <c r="R254" s="2"/>
      <c r="S254" s="2"/>
      <c r="T254" s="2"/>
      <c r="U254" s="2"/>
      <c r="V254" s="2"/>
      <c r="W254" s="2"/>
      <c r="X254" s="2"/>
      <c r="Y254" s="2"/>
      <c r="Z254" s="2"/>
    </row>
    <row r="255" spans="1:26" ht="39" customHeight="1">
      <c r="A255" s="15" t="s">
        <v>514</v>
      </c>
      <c r="B255" s="15">
        <v>89433</v>
      </c>
      <c r="C255" s="15" t="s">
        <v>28</v>
      </c>
      <c r="D255" s="15" t="s">
        <v>515</v>
      </c>
      <c r="E255" s="16" t="s">
        <v>56</v>
      </c>
      <c r="F255" s="17">
        <v>13</v>
      </c>
      <c r="G255" s="18">
        <f t="shared" ref="G255:H255" si="236">TRUNC(L255-L255*$P$3,2)</f>
        <v>9.61</v>
      </c>
      <c r="H255" s="18">
        <f t="shared" si="236"/>
        <v>11.76</v>
      </c>
      <c r="I255" s="18">
        <f t="shared" si="234"/>
        <v>152.88</v>
      </c>
      <c r="J255" s="19">
        <v>6.1303968303058997E-5</v>
      </c>
      <c r="K255" s="2"/>
      <c r="L255" s="2">
        <v>12.32</v>
      </c>
      <c r="M255" s="2">
        <v>15.08</v>
      </c>
      <c r="N255" s="2">
        <v>196.04</v>
      </c>
      <c r="O255" s="2"/>
      <c r="P255" s="2"/>
      <c r="Q255" s="2"/>
      <c r="R255" s="2"/>
      <c r="S255" s="2"/>
      <c r="T255" s="2"/>
      <c r="U255" s="2"/>
      <c r="V255" s="2"/>
      <c r="W255" s="2"/>
      <c r="X255" s="2"/>
      <c r="Y255" s="2"/>
      <c r="Z255" s="2"/>
    </row>
    <row r="256" spans="1:26" ht="39" customHeight="1">
      <c r="A256" s="15" t="s">
        <v>516</v>
      </c>
      <c r="B256" s="15">
        <v>89711</v>
      </c>
      <c r="C256" s="15" t="s">
        <v>28</v>
      </c>
      <c r="D256" s="15" t="s">
        <v>491</v>
      </c>
      <c r="E256" s="16" t="s">
        <v>94</v>
      </c>
      <c r="F256" s="17">
        <v>80</v>
      </c>
      <c r="G256" s="18">
        <f t="shared" ref="G256:H256" si="237">TRUNC(L256-L256*$P$3,2)</f>
        <v>16.57</v>
      </c>
      <c r="H256" s="18">
        <f t="shared" si="237"/>
        <v>20.29</v>
      </c>
      <c r="I256" s="18">
        <f t="shared" si="234"/>
        <v>1623.2</v>
      </c>
      <c r="J256" s="19">
        <v>6.5043998199532105E-4</v>
      </c>
      <c r="K256" s="2"/>
      <c r="L256" s="2">
        <v>21.23</v>
      </c>
      <c r="M256" s="2">
        <v>26</v>
      </c>
      <c r="N256" s="2">
        <v>2080</v>
      </c>
      <c r="O256" s="2"/>
      <c r="P256" s="2"/>
      <c r="Q256" s="2"/>
      <c r="R256" s="2"/>
      <c r="S256" s="2"/>
      <c r="T256" s="2"/>
      <c r="U256" s="2"/>
      <c r="V256" s="2"/>
      <c r="W256" s="2"/>
      <c r="X256" s="2"/>
      <c r="Y256" s="2"/>
      <c r="Z256" s="2"/>
    </row>
    <row r="257" spans="1:26" ht="39" customHeight="1">
      <c r="A257" s="15" t="s">
        <v>517</v>
      </c>
      <c r="B257" s="15">
        <v>89712</v>
      </c>
      <c r="C257" s="15" t="s">
        <v>28</v>
      </c>
      <c r="D257" s="15" t="s">
        <v>493</v>
      </c>
      <c r="E257" s="16" t="s">
        <v>94</v>
      </c>
      <c r="F257" s="17">
        <v>19</v>
      </c>
      <c r="G257" s="18">
        <f t="shared" ref="G257:H257" si="238">TRUNC(L257-L257*$P$3,2)</f>
        <v>20.94</v>
      </c>
      <c r="H257" s="18">
        <f t="shared" si="238"/>
        <v>25.65</v>
      </c>
      <c r="I257" s="18">
        <f t="shared" si="234"/>
        <v>487.35</v>
      </c>
      <c r="J257" s="19">
        <v>1.9529773170939301E-4</v>
      </c>
      <c r="K257" s="2"/>
      <c r="L257" s="2">
        <v>26.84</v>
      </c>
      <c r="M257" s="2">
        <v>32.869999999999997</v>
      </c>
      <c r="N257" s="2">
        <v>624.53</v>
      </c>
      <c r="O257" s="2"/>
      <c r="P257" s="2"/>
      <c r="Q257" s="2"/>
      <c r="R257" s="2"/>
      <c r="S257" s="2"/>
      <c r="T257" s="2"/>
      <c r="U257" s="2"/>
      <c r="V257" s="2"/>
      <c r="W257" s="2"/>
      <c r="X257" s="2"/>
      <c r="Y257" s="2"/>
      <c r="Z257" s="2"/>
    </row>
    <row r="258" spans="1:26" ht="51.75" customHeight="1">
      <c r="A258" s="15" t="s">
        <v>518</v>
      </c>
      <c r="B258" s="15">
        <v>89783</v>
      </c>
      <c r="C258" s="15" t="s">
        <v>28</v>
      </c>
      <c r="D258" s="15" t="s">
        <v>519</v>
      </c>
      <c r="E258" s="16" t="s">
        <v>56</v>
      </c>
      <c r="F258" s="17">
        <v>9</v>
      </c>
      <c r="G258" s="18">
        <f t="shared" ref="G258:H258" si="239">TRUNC(L258-L258*$P$3,2)</f>
        <v>11.05</v>
      </c>
      <c r="H258" s="18">
        <f t="shared" si="239"/>
        <v>13.54</v>
      </c>
      <c r="I258" s="18">
        <f t="shared" si="234"/>
        <v>121.86</v>
      </c>
      <c r="J258" s="19">
        <v>4.8829905379119897E-5</v>
      </c>
      <c r="K258" s="2"/>
      <c r="L258" s="2">
        <v>14.17</v>
      </c>
      <c r="M258" s="2">
        <v>17.350000000000001</v>
      </c>
      <c r="N258" s="2">
        <v>156.15</v>
      </c>
      <c r="O258" s="2"/>
      <c r="P258" s="2"/>
      <c r="Q258" s="2"/>
      <c r="R258" s="2"/>
      <c r="S258" s="2"/>
      <c r="T258" s="2"/>
      <c r="U258" s="2"/>
      <c r="V258" s="2"/>
      <c r="W258" s="2"/>
      <c r="X258" s="2"/>
      <c r="Y258" s="2"/>
      <c r="Z258" s="2"/>
    </row>
    <row r="259" spans="1:26" ht="51.75" customHeight="1">
      <c r="A259" s="15" t="s">
        <v>520</v>
      </c>
      <c r="B259" s="15">
        <v>89785</v>
      </c>
      <c r="C259" s="15" t="s">
        <v>28</v>
      </c>
      <c r="D259" s="15" t="s">
        <v>473</v>
      </c>
      <c r="E259" s="16" t="s">
        <v>56</v>
      </c>
      <c r="F259" s="17">
        <v>2</v>
      </c>
      <c r="G259" s="18">
        <f t="shared" ref="G259:H259" si="240">TRUNC(L259-L259*$P$3,2)</f>
        <v>20.74</v>
      </c>
      <c r="H259" s="18">
        <f t="shared" si="240"/>
        <v>25.4</v>
      </c>
      <c r="I259" s="18">
        <f t="shared" si="234"/>
        <v>50.8</v>
      </c>
      <c r="J259" s="19">
        <v>2.0357520590334301E-5</v>
      </c>
      <c r="K259" s="2"/>
      <c r="L259" s="2">
        <v>26.58</v>
      </c>
      <c r="M259" s="2">
        <v>32.549999999999997</v>
      </c>
      <c r="N259" s="2">
        <v>65.099999999999994</v>
      </c>
      <c r="O259" s="2"/>
      <c r="P259" s="2"/>
      <c r="Q259" s="2"/>
      <c r="R259" s="2"/>
      <c r="S259" s="2"/>
      <c r="T259" s="2"/>
      <c r="U259" s="2"/>
      <c r="V259" s="2"/>
      <c r="W259" s="2"/>
      <c r="X259" s="2"/>
      <c r="Y259" s="2"/>
      <c r="Z259" s="2"/>
    </row>
    <row r="260" spans="1:26" ht="51.75" customHeight="1">
      <c r="A260" s="15" t="s">
        <v>521</v>
      </c>
      <c r="B260" s="15">
        <v>89731</v>
      </c>
      <c r="C260" s="15" t="s">
        <v>28</v>
      </c>
      <c r="D260" s="15" t="s">
        <v>463</v>
      </c>
      <c r="E260" s="16" t="s">
        <v>56</v>
      </c>
      <c r="F260" s="17">
        <v>2</v>
      </c>
      <c r="G260" s="18">
        <f t="shared" ref="G260:H260" si="241">TRUNC(L260-L260*$P$3,2)</f>
        <v>11.76</v>
      </c>
      <c r="H260" s="18">
        <f t="shared" si="241"/>
        <v>14.4</v>
      </c>
      <c r="I260" s="18">
        <f t="shared" si="234"/>
        <v>28.8</v>
      </c>
      <c r="J260" s="19">
        <v>1.15390554498208E-5</v>
      </c>
      <c r="K260" s="2"/>
      <c r="L260" s="2">
        <v>15.07</v>
      </c>
      <c r="M260" s="2">
        <v>18.45</v>
      </c>
      <c r="N260" s="2">
        <v>36.9</v>
      </c>
      <c r="O260" s="2"/>
      <c r="P260" s="2"/>
      <c r="Q260" s="2"/>
      <c r="R260" s="2"/>
      <c r="S260" s="2"/>
      <c r="T260" s="2"/>
      <c r="U260" s="2"/>
      <c r="V260" s="2"/>
      <c r="W260" s="2"/>
      <c r="X260" s="2"/>
      <c r="Y260" s="2"/>
      <c r="Z260" s="2"/>
    </row>
    <row r="261" spans="1:26" ht="51.75" customHeight="1">
      <c r="A261" s="15" t="s">
        <v>522</v>
      </c>
      <c r="B261" s="15">
        <v>89726</v>
      </c>
      <c r="C261" s="15" t="s">
        <v>28</v>
      </c>
      <c r="D261" s="15" t="s">
        <v>455</v>
      </c>
      <c r="E261" s="16" t="s">
        <v>56</v>
      </c>
      <c r="F261" s="17">
        <v>5</v>
      </c>
      <c r="G261" s="18">
        <f t="shared" ref="G261:H261" si="242">TRUNC(L261-L261*$P$3,2)</f>
        <v>7.78</v>
      </c>
      <c r="H261" s="18">
        <f t="shared" si="242"/>
        <v>9.52</v>
      </c>
      <c r="I261" s="18">
        <f t="shared" si="234"/>
        <v>47.6</v>
      </c>
      <c r="J261" s="19">
        <v>1.9091038894622299E-5</v>
      </c>
      <c r="K261" s="2"/>
      <c r="L261" s="2">
        <v>9.9700000000000006</v>
      </c>
      <c r="M261" s="2">
        <v>12.21</v>
      </c>
      <c r="N261" s="2">
        <v>61.05</v>
      </c>
      <c r="O261" s="2"/>
      <c r="P261" s="2"/>
      <c r="Q261" s="2"/>
      <c r="R261" s="2"/>
      <c r="S261" s="2"/>
      <c r="T261" s="2"/>
      <c r="U261" s="2"/>
      <c r="V261" s="2"/>
      <c r="W261" s="2"/>
      <c r="X261" s="2"/>
      <c r="Y261" s="2"/>
      <c r="Z261" s="2"/>
    </row>
    <row r="262" spans="1:26" ht="51.75" customHeight="1">
      <c r="A262" s="15" t="s">
        <v>523</v>
      </c>
      <c r="B262" s="15">
        <v>89732</v>
      </c>
      <c r="C262" s="15" t="s">
        <v>28</v>
      </c>
      <c r="D262" s="15" t="s">
        <v>457</v>
      </c>
      <c r="E262" s="16" t="s">
        <v>56</v>
      </c>
      <c r="F262" s="17">
        <v>2</v>
      </c>
      <c r="G262" s="18">
        <f t="shared" ref="G262:H262" si="243">TRUNC(L262-L262*$P$3,2)</f>
        <v>12.3</v>
      </c>
      <c r="H262" s="18">
        <f t="shared" si="243"/>
        <v>15.07</v>
      </c>
      <c r="I262" s="18">
        <f t="shared" si="234"/>
        <v>30.14</v>
      </c>
      <c r="J262" s="19">
        <v>1.2076919281086199E-5</v>
      </c>
      <c r="K262" s="2"/>
      <c r="L262" s="2">
        <v>15.77</v>
      </c>
      <c r="M262" s="2">
        <v>19.309999999999999</v>
      </c>
      <c r="N262" s="2">
        <v>38.619999999999997</v>
      </c>
      <c r="O262" s="2"/>
      <c r="P262" s="2"/>
      <c r="Q262" s="2"/>
      <c r="R262" s="2"/>
      <c r="S262" s="2"/>
      <c r="T262" s="2"/>
      <c r="U262" s="2"/>
      <c r="V262" s="2"/>
      <c r="W262" s="2"/>
      <c r="X262" s="2"/>
      <c r="Y262" s="2"/>
      <c r="Z262" s="2"/>
    </row>
    <row r="263" spans="1:26" ht="51.75" customHeight="1">
      <c r="A263" s="15" t="s">
        <v>524</v>
      </c>
      <c r="B263" s="15">
        <v>89753</v>
      </c>
      <c r="C263" s="15" t="s">
        <v>28</v>
      </c>
      <c r="D263" s="15" t="s">
        <v>479</v>
      </c>
      <c r="E263" s="16" t="s">
        <v>56</v>
      </c>
      <c r="F263" s="17">
        <v>10</v>
      </c>
      <c r="G263" s="18">
        <f t="shared" ref="G263:H263" si="244">TRUNC(L263-L263*$P$3,2)</f>
        <v>6.91</v>
      </c>
      <c r="H263" s="18">
        <f t="shared" si="244"/>
        <v>8.4600000000000009</v>
      </c>
      <c r="I263" s="18">
        <f t="shared" si="234"/>
        <v>84.6</v>
      </c>
      <c r="J263" s="19">
        <v>3.39292009838905E-5</v>
      </c>
      <c r="K263" s="2"/>
      <c r="L263" s="2">
        <v>8.86</v>
      </c>
      <c r="M263" s="2">
        <v>10.85</v>
      </c>
      <c r="N263" s="2">
        <v>108.5</v>
      </c>
      <c r="O263" s="2"/>
      <c r="P263" s="2"/>
      <c r="Q263" s="2"/>
      <c r="R263" s="2"/>
      <c r="S263" s="2"/>
      <c r="T263" s="2"/>
      <c r="U263" s="2"/>
      <c r="V263" s="2"/>
      <c r="W263" s="2"/>
      <c r="X263" s="2"/>
      <c r="Y263" s="2"/>
      <c r="Z263" s="2"/>
    </row>
    <row r="264" spans="1:26" ht="51.75" customHeight="1">
      <c r="A264" s="15" t="s">
        <v>525</v>
      </c>
      <c r="B264" s="15">
        <v>89752</v>
      </c>
      <c r="C264" s="15" t="s">
        <v>28</v>
      </c>
      <c r="D264" s="15" t="s">
        <v>475</v>
      </c>
      <c r="E264" s="16" t="s">
        <v>56</v>
      </c>
      <c r="F264" s="17">
        <v>28</v>
      </c>
      <c r="G264" s="18">
        <f t="shared" ref="G264:H264" si="245">TRUNC(L264-L264*$P$3,2)</f>
        <v>5.58</v>
      </c>
      <c r="H264" s="18">
        <f t="shared" si="245"/>
        <v>6.82</v>
      </c>
      <c r="I264" s="18">
        <f t="shared" si="234"/>
        <v>190.96</v>
      </c>
      <c r="J264" s="19">
        <v>7.6614324802333502E-5</v>
      </c>
      <c r="K264" s="2"/>
      <c r="L264" s="2">
        <v>7.15</v>
      </c>
      <c r="M264" s="2">
        <v>8.75</v>
      </c>
      <c r="N264" s="2">
        <v>245</v>
      </c>
      <c r="O264" s="2"/>
      <c r="P264" s="2"/>
      <c r="Q264" s="2"/>
      <c r="R264" s="2"/>
      <c r="S264" s="2"/>
      <c r="T264" s="2"/>
      <c r="U264" s="2"/>
      <c r="V264" s="2"/>
      <c r="W264" s="2"/>
      <c r="X264" s="2"/>
      <c r="Y264" s="2"/>
      <c r="Z264" s="2"/>
    </row>
    <row r="265" spans="1:26" ht="51.75" customHeight="1">
      <c r="A265" s="15" t="s">
        <v>526</v>
      </c>
      <c r="B265" s="15">
        <v>104341</v>
      </c>
      <c r="C265" s="15" t="s">
        <v>28</v>
      </c>
      <c r="D265" s="15" t="s">
        <v>447</v>
      </c>
      <c r="E265" s="16" t="s">
        <v>56</v>
      </c>
      <c r="F265" s="17">
        <v>2</v>
      </c>
      <c r="G265" s="18">
        <f t="shared" ref="G265:H265" si="246">TRUNC(L265-L265*$P$3,2)</f>
        <v>8.34</v>
      </c>
      <c r="H265" s="18">
        <f t="shared" si="246"/>
        <v>10.210000000000001</v>
      </c>
      <c r="I265" s="18">
        <f t="shared" si="234"/>
        <v>20.420000000000002</v>
      </c>
      <c r="J265" s="19">
        <v>8.1867878503064894E-6</v>
      </c>
      <c r="K265" s="2"/>
      <c r="L265" s="2">
        <v>10.69</v>
      </c>
      <c r="M265" s="2">
        <v>13.09</v>
      </c>
      <c r="N265" s="2">
        <v>26.18</v>
      </c>
      <c r="O265" s="2"/>
      <c r="P265" s="2"/>
      <c r="Q265" s="2"/>
      <c r="R265" s="2"/>
      <c r="S265" s="2"/>
      <c r="T265" s="2"/>
      <c r="U265" s="2"/>
      <c r="V265" s="2"/>
      <c r="W265" s="2"/>
      <c r="X265" s="2"/>
      <c r="Y265" s="2"/>
      <c r="Z265" s="2"/>
    </row>
    <row r="266" spans="1:26" ht="24" customHeight="1">
      <c r="A266" s="15" t="s">
        <v>527</v>
      </c>
      <c r="B266" s="15">
        <v>3404</v>
      </c>
      <c r="C266" s="15" t="s">
        <v>45</v>
      </c>
      <c r="D266" s="15" t="s">
        <v>445</v>
      </c>
      <c r="E266" s="16" t="s">
        <v>24</v>
      </c>
      <c r="F266" s="17">
        <v>11</v>
      </c>
      <c r="G266" s="18">
        <f t="shared" ref="G266:H266" si="247">TRUNC(L266-L266*$P$3,2)</f>
        <v>3.23</v>
      </c>
      <c r="H266" s="18">
        <f t="shared" si="247"/>
        <v>3.96</v>
      </c>
      <c r="I266" s="18">
        <f t="shared" si="234"/>
        <v>43.56</v>
      </c>
      <c r="J266" s="19">
        <v>1.7474320285528099E-5</v>
      </c>
      <c r="K266" s="2"/>
      <c r="L266" s="2">
        <v>4.1500000000000004</v>
      </c>
      <c r="M266" s="2">
        <v>5.08</v>
      </c>
      <c r="N266" s="2">
        <v>55.88</v>
      </c>
      <c r="O266" s="2"/>
      <c r="P266" s="2"/>
      <c r="Q266" s="2"/>
      <c r="R266" s="2"/>
      <c r="S266" s="2"/>
      <c r="T266" s="2"/>
      <c r="U266" s="2"/>
      <c r="V266" s="2"/>
      <c r="W266" s="2"/>
      <c r="X266" s="2"/>
      <c r="Y266" s="2"/>
      <c r="Z266" s="2"/>
    </row>
    <row r="267" spans="1:26" ht="24" customHeight="1">
      <c r="A267" s="20" t="s">
        <v>528</v>
      </c>
      <c r="B267" s="20" t="s">
        <v>18</v>
      </c>
      <c r="C267" s="20"/>
      <c r="D267" s="20" t="s">
        <v>529</v>
      </c>
      <c r="E267" s="21"/>
      <c r="F267" s="22"/>
      <c r="G267" s="23"/>
      <c r="H267" s="23"/>
      <c r="I267" s="23">
        <f>SUM(I268,I269,I270,I271,I272,I273,I274,I275,I276,I277)</f>
        <v>6744.3299999999981</v>
      </c>
      <c r="J267" s="24">
        <v>2.7024311507715501E-3</v>
      </c>
      <c r="K267" s="2"/>
      <c r="L267" s="2"/>
      <c r="M267" s="2">
        <v>8641.93</v>
      </c>
      <c r="N267" s="2">
        <v>8641.93</v>
      </c>
      <c r="O267" s="2"/>
      <c r="P267" s="2"/>
      <c r="Q267" s="2"/>
      <c r="R267" s="2"/>
      <c r="S267" s="2"/>
      <c r="T267" s="2"/>
      <c r="U267" s="2"/>
      <c r="V267" s="2"/>
      <c r="W267" s="2"/>
      <c r="X267" s="2"/>
      <c r="Y267" s="2"/>
      <c r="Z267" s="2"/>
    </row>
    <row r="268" spans="1:26" ht="39" customHeight="1">
      <c r="A268" s="15" t="s">
        <v>530</v>
      </c>
      <c r="B268" s="15">
        <v>97906</v>
      </c>
      <c r="C268" s="15" t="s">
        <v>28</v>
      </c>
      <c r="D268" s="15" t="s">
        <v>435</v>
      </c>
      <c r="E268" s="16" t="s">
        <v>56</v>
      </c>
      <c r="F268" s="17">
        <v>2</v>
      </c>
      <c r="G268" s="18">
        <f t="shared" ref="G268:H268" si="248">TRUNC(L268-L268*$P$3,2)</f>
        <v>320.48</v>
      </c>
      <c r="H268" s="18">
        <f t="shared" si="248"/>
        <v>392.49</v>
      </c>
      <c r="I268" s="18">
        <f t="shared" ref="I268:I277" si="249">ROUND(F268*H268,2)</f>
        <v>784.98</v>
      </c>
      <c r="J268" s="19">
        <v>3.1450649398652599E-4</v>
      </c>
      <c r="K268" s="2"/>
      <c r="L268" s="2">
        <v>410.61</v>
      </c>
      <c r="M268" s="2">
        <v>502.87</v>
      </c>
      <c r="N268" s="2">
        <v>1005.74</v>
      </c>
      <c r="O268" s="2"/>
      <c r="P268" s="2"/>
      <c r="Q268" s="2"/>
      <c r="R268" s="2"/>
      <c r="S268" s="2"/>
      <c r="T268" s="2"/>
      <c r="U268" s="2"/>
      <c r="V268" s="2"/>
      <c r="W268" s="2"/>
      <c r="X268" s="2"/>
      <c r="Y268" s="2"/>
      <c r="Z268" s="2"/>
    </row>
    <row r="269" spans="1:26" ht="25.5" customHeight="1">
      <c r="A269" s="15" t="s">
        <v>531</v>
      </c>
      <c r="B269" s="15">
        <v>7752</v>
      </c>
      <c r="C269" s="15" t="s">
        <v>45</v>
      </c>
      <c r="D269" s="15" t="s">
        <v>532</v>
      </c>
      <c r="E269" s="16" t="s">
        <v>24</v>
      </c>
      <c r="F269" s="17">
        <v>2</v>
      </c>
      <c r="G269" s="18">
        <f t="shared" ref="G269:H269" si="250">TRUNC(L269-L269*$P$3,2)</f>
        <v>61.01</v>
      </c>
      <c r="H269" s="18">
        <f t="shared" si="250"/>
        <v>74.72</v>
      </c>
      <c r="I269" s="18">
        <f t="shared" si="249"/>
        <v>149.44</v>
      </c>
      <c r="J269" s="19">
        <v>5.9878003727146201E-5</v>
      </c>
      <c r="K269" s="2"/>
      <c r="L269" s="2">
        <v>78.180000000000007</v>
      </c>
      <c r="M269" s="2">
        <v>95.74</v>
      </c>
      <c r="N269" s="2">
        <v>191.48</v>
      </c>
      <c r="O269" s="2"/>
      <c r="P269" s="2"/>
      <c r="Q269" s="2"/>
      <c r="R269" s="2"/>
      <c r="S269" s="2"/>
      <c r="T269" s="2"/>
      <c r="U269" s="2"/>
      <c r="V269" s="2"/>
      <c r="W269" s="2"/>
      <c r="X269" s="2"/>
      <c r="Y269" s="2"/>
      <c r="Z269" s="2"/>
    </row>
    <row r="270" spans="1:26" ht="39" customHeight="1">
      <c r="A270" s="15" t="s">
        <v>533</v>
      </c>
      <c r="B270" s="15">
        <v>89512</v>
      </c>
      <c r="C270" s="15" t="s">
        <v>28</v>
      </c>
      <c r="D270" s="15" t="s">
        <v>534</v>
      </c>
      <c r="E270" s="16" t="s">
        <v>94</v>
      </c>
      <c r="F270" s="17">
        <v>27</v>
      </c>
      <c r="G270" s="18">
        <f t="shared" ref="G270:H270" si="251">TRUNC(L270-L270*$P$3,2)</f>
        <v>37.659999999999997</v>
      </c>
      <c r="H270" s="18">
        <f t="shared" si="251"/>
        <v>46.12</v>
      </c>
      <c r="I270" s="18">
        <f t="shared" si="249"/>
        <v>1245.24</v>
      </c>
      <c r="J270" s="19">
        <v>4.9899378811054502E-4</v>
      </c>
      <c r="K270" s="2"/>
      <c r="L270" s="2">
        <v>48.26</v>
      </c>
      <c r="M270" s="2">
        <v>59.1</v>
      </c>
      <c r="N270" s="2">
        <v>1595.7</v>
      </c>
      <c r="O270" s="2"/>
      <c r="P270" s="2"/>
      <c r="Q270" s="2"/>
      <c r="R270" s="2"/>
      <c r="S270" s="2"/>
      <c r="T270" s="2"/>
      <c r="U270" s="2"/>
      <c r="V270" s="2"/>
      <c r="W270" s="2"/>
      <c r="X270" s="2"/>
      <c r="Y270" s="2"/>
      <c r="Z270" s="2"/>
    </row>
    <row r="271" spans="1:26" ht="39" customHeight="1">
      <c r="A271" s="15" t="s">
        <v>535</v>
      </c>
      <c r="B271" s="15">
        <v>104166</v>
      </c>
      <c r="C271" s="15" t="s">
        <v>28</v>
      </c>
      <c r="D271" s="15" t="s">
        <v>536</v>
      </c>
      <c r="E271" s="16" t="s">
        <v>94</v>
      </c>
      <c r="F271" s="17">
        <v>30.1</v>
      </c>
      <c r="G271" s="18">
        <f t="shared" ref="G271:H271" si="252">TRUNC(L271-L271*$P$3,2)</f>
        <v>56.43</v>
      </c>
      <c r="H271" s="18">
        <f t="shared" si="252"/>
        <v>69.099999999999994</v>
      </c>
      <c r="I271" s="18">
        <f t="shared" si="249"/>
        <v>2079.91</v>
      </c>
      <c r="J271" s="19">
        <v>8.3339186250799499E-4</v>
      </c>
      <c r="K271" s="2"/>
      <c r="L271" s="2">
        <v>72.3</v>
      </c>
      <c r="M271" s="2">
        <v>88.54</v>
      </c>
      <c r="N271" s="2">
        <v>2665.05</v>
      </c>
      <c r="O271" s="2"/>
      <c r="P271" s="2"/>
      <c r="Q271" s="2"/>
      <c r="R271" s="2"/>
      <c r="S271" s="2"/>
      <c r="T271" s="2"/>
      <c r="U271" s="2"/>
      <c r="V271" s="2"/>
      <c r="W271" s="2"/>
      <c r="X271" s="2"/>
      <c r="Y271" s="2"/>
      <c r="Z271" s="2"/>
    </row>
    <row r="272" spans="1:26" ht="39" customHeight="1">
      <c r="A272" s="15" t="s">
        <v>537</v>
      </c>
      <c r="B272" s="15">
        <v>104167</v>
      </c>
      <c r="C272" s="15" t="s">
        <v>28</v>
      </c>
      <c r="D272" s="15" t="s">
        <v>538</v>
      </c>
      <c r="E272" s="16" t="s">
        <v>56</v>
      </c>
      <c r="F272" s="17">
        <v>8</v>
      </c>
      <c r="G272" s="18">
        <f t="shared" ref="G272:H272" si="253">TRUNC(L272-L272*$P$3,2)</f>
        <v>94.96</v>
      </c>
      <c r="H272" s="18">
        <f t="shared" si="253"/>
        <v>116.29</v>
      </c>
      <c r="I272" s="18">
        <f t="shared" si="249"/>
        <v>930.32</v>
      </c>
      <c r="J272" s="19">
        <v>3.7275214352808803E-4</v>
      </c>
      <c r="K272" s="2"/>
      <c r="L272" s="2">
        <v>121.67</v>
      </c>
      <c r="M272" s="2">
        <v>149</v>
      </c>
      <c r="N272" s="2">
        <v>1192</v>
      </c>
      <c r="O272" s="2"/>
      <c r="P272" s="2"/>
      <c r="Q272" s="2"/>
      <c r="R272" s="2"/>
      <c r="S272" s="2"/>
      <c r="T272" s="2"/>
      <c r="U272" s="2"/>
      <c r="V272" s="2"/>
      <c r="W272" s="2"/>
      <c r="X272" s="2"/>
      <c r="Y272" s="2"/>
      <c r="Z272" s="2"/>
    </row>
    <row r="273" spans="1:26" ht="51.75" customHeight="1">
      <c r="A273" s="15" t="s">
        <v>539</v>
      </c>
      <c r="B273" s="15">
        <v>89681</v>
      </c>
      <c r="C273" s="15" t="s">
        <v>28</v>
      </c>
      <c r="D273" s="15" t="s">
        <v>540</v>
      </c>
      <c r="E273" s="16" t="s">
        <v>56</v>
      </c>
      <c r="F273" s="17">
        <v>4</v>
      </c>
      <c r="G273" s="18">
        <f t="shared" ref="G273:H273" si="254">TRUNC(L273-L273*$P$3,2)</f>
        <v>69.08</v>
      </c>
      <c r="H273" s="18">
        <f t="shared" si="254"/>
        <v>84.59</v>
      </c>
      <c r="I273" s="18">
        <f t="shared" si="249"/>
        <v>338.36</v>
      </c>
      <c r="J273" s="19">
        <v>1.3557921086244801E-4</v>
      </c>
      <c r="K273" s="2"/>
      <c r="L273" s="2">
        <v>88.51</v>
      </c>
      <c r="M273" s="2">
        <v>108.39</v>
      </c>
      <c r="N273" s="2">
        <v>433.56</v>
      </c>
      <c r="O273" s="2"/>
      <c r="P273" s="2"/>
      <c r="Q273" s="2"/>
      <c r="R273" s="2"/>
      <c r="S273" s="2"/>
      <c r="T273" s="2"/>
      <c r="U273" s="2"/>
      <c r="V273" s="2"/>
      <c r="W273" s="2"/>
      <c r="X273" s="2"/>
      <c r="Y273" s="2"/>
      <c r="Z273" s="2"/>
    </row>
    <row r="274" spans="1:26" ht="39" customHeight="1">
      <c r="A274" s="15" t="s">
        <v>541</v>
      </c>
      <c r="B274" s="15">
        <v>104168</v>
      </c>
      <c r="C274" s="15" t="s">
        <v>28</v>
      </c>
      <c r="D274" s="15" t="s">
        <v>542</v>
      </c>
      <c r="E274" s="16" t="s">
        <v>56</v>
      </c>
      <c r="F274" s="17">
        <v>4</v>
      </c>
      <c r="G274" s="18">
        <f t="shared" ref="G274:H274" si="255">TRUNC(L274-L274*$P$3,2)</f>
        <v>92.58</v>
      </c>
      <c r="H274" s="18">
        <f t="shared" si="255"/>
        <v>113.38</v>
      </c>
      <c r="I274" s="18">
        <f t="shared" si="249"/>
        <v>453.52</v>
      </c>
      <c r="J274" s="19">
        <v>1.8171041573934699E-4</v>
      </c>
      <c r="K274" s="2"/>
      <c r="L274" s="2">
        <v>118.62</v>
      </c>
      <c r="M274" s="2">
        <v>145.27000000000001</v>
      </c>
      <c r="N274" s="2">
        <v>581.08000000000004</v>
      </c>
      <c r="O274" s="2"/>
      <c r="P274" s="2"/>
      <c r="Q274" s="2"/>
      <c r="R274" s="2"/>
      <c r="S274" s="2"/>
      <c r="T274" s="2"/>
      <c r="U274" s="2"/>
      <c r="V274" s="2"/>
      <c r="W274" s="2"/>
      <c r="X274" s="2"/>
      <c r="Y274" s="2"/>
      <c r="Z274" s="2"/>
    </row>
    <row r="275" spans="1:26" ht="39" customHeight="1">
      <c r="A275" s="15" t="s">
        <v>543</v>
      </c>
      <c r="B275" s="15">
        <v>104170</v>
      </c>
      <c r="C275" s="15" t="s">
        <v>28</v>
      </c>
      <c r="D275" s="15" t="s">
        <v>544</v>
      </c>
      <c r="E275" s="16" t="s">
        <v>56</v>
      </c>
      <c r="F275" s="17">
        <v>8</v>
      </c>
      <c r="G275" s="18">
        <f t="shared" ref="G275:H275" si="256">TRUNC(L275-L275*$P$3,2)</f>
        <v>53.14</v>
      </c>
      <c r="H275" s="18">
        <f t="shared" si="256"/>
        <v>65.069999999999993</v>
      </c>
      <c r="I275" s="18">
        <f t="shared" si="249"/>
        <v>520.55999999999995</v>
      </c>
      <c r="J275" s="19">
        <v>2.08591098841423E-4</v>
      </c>
      <c r="K275" s="2"/>
      <c r="L275" s="2">
        <v>68.09</v>
      </c>
      <c r="M275" s="2">
        <v>83.38</v>
      </c>
      <c r="N275" s="2">
        <v>667.04</v>
      </c>
      <c r="O275" s="2"/>
      <c r="P275" s="2"/>
      <c r="Q275" s="2"/>
      <c r="R275" s="2"/>
      <c r="S275" s="2"/>
      <c r="T275" s="2"/>
      <c r="U275" s="2"/>
      <c r="V275" s="2"/>
      <c r="W275" s="2"/>
      <c r="X275" s="2"/>
      <c r="Y275" s="2"/>
      <c r="Z275" s="2"/>
    </row>
    <row r="276" spans="1:26" ht="39" customHeight="1">
      <c r="A276" s="15" t="s">
        <v>545</v>
      </c>
      <c r="B276" s="15">
        <v>89554</v>
      </c>
      <c r="C276" s="15" t="s">
        <v>28</v>
      </c>
      <c r="D276" s="15" t="s">
        <v>546</v>
      </c>
      <c r="E276" s="16" t="s">
        <v>56</v>
      </c>
      <c r="F276" s="17">
        <v>4</v>
      </c>
      <c r="G276" s="18">
        <f t="shared" ref="G276:H276" si="257">TRUNC(L276-L276*$P$3,2)</f>
        <v>20.85</v>
      </c>
      <c r="H276" s="18">
        <f t="shared" si="257"/>
        <v>25.53</v>
      </c>
      <c r="I276" s="18">
        <f t="shared" si="249"/>
        <v>102.12</v>
      </c>
      <c r="J276" s="19">
        <v>4.09276850209363E-5</v>
      </c>
      <c r="K276" s="2"/>
      <c r="L276" s="2">
        <v>26.72</v>
      </c>
      <c r="M276" s="2">
        <v>32.72</v>
      </c>
      <c r="N276" s="2">
        <v>130.88</v>
      </c>
      <c r="O276" s="2"/>
      <c r="P276" s="2"/>
      <c r="Q276" s="2"/>
      <c r="R276" s="2"/>
      <c r="S276" s="2"/>
      <c r="T276" s="2"/>
      <c r="U276" s="2"/>
      <c r="V276" s="2"/>
      <c r="W276" s="2"/>
      <c r="X276" s="2"/>
      <c r="Y276" s="2"/>
      <c r="Z276" s="2"/>
    </row>
    <row r="277" spans="1:26" ht="25.5" customHeight="1">
      <c r="A277" s="15" t="s">
        <v>547</v>
      </c>
      <c r="B277" s="15">
        <v>1212</v>
      </c>
      <c r="C277" s="15" t="s">
        <v>45</v>
      </c>
      <c r="D277" s="15" t="s">
        <v>443</v>
      </c>
      <c r="E277" s="16" t="s">
        <v>24</v>
      </c>
      <c r="F277" s="17">
        <v>26</v>
      </c>
      <c r="G277" s="18">
        <f t="shared" ref="G277:H277" si="258">TRUNC(L277-L277*$P$3,2)</f>
        <v>4.4000000000000004</v>
      </c>
      <c r="H277" s="18">
        <f t="shared" si="258"/>
        <v>5.38</v>
      </c>
      <c r="I277" s="18">
        <f t="shared" si="249"/>
        <v>139.88</v>
      </c>
      <c r="J277" s="19">
        <v>5.6100448447096401E-5</v>
      </c>
      <c r="K277" s="2"/>
      <c r="L277" s="2">
        <v>5.64</v>
      </c>
      <c r="M277" s="2">
        <v>6.9</v>
      </c>
      <c r="N277" s="2">
        <v>179.4</v>
      </c>
      <c r="O277" s="2"/>
      <c r="P277" s="2"/>
      <c r="Q277" s="2"/>
      <c r="R277" s="2"/>
      <c r="S277" s="2"/>
      <c r="T277" s="2"/>
      <c r="U277" s="2"/>
      <c r="V277" s="2"/>
      <c r="W277" s="2"/>
      <c r="X277" s="2"/>
      <c r="Y277" s="2"/>
      <c r="Z277" s="2"/>
    </row>
    <row r="278" spans="1:26" ht="24" customHeight="1">
      <c r="A278" s="20" t="s">
        <v>548</v>
      </c>
      <c r="B278" s="20" t="s">
        <v>18</v>
      </c>
      <c r="C278" s="20"/>
      <c r="D278" s="20" t="s">
        <v>549</v>
      </c>
      <c r="E278" s="21"/>
      <c r="F278" s="22"/>
      <c r="G278" s="23"/>
      <c r="H278" s="23"/>
      <c r="I278" s="23">
        <f>SUM(I279,I280,I281,I282,I283,I284,I285,I286,I287,I288,I289,I290,I291,I292,I293,I294,I295,I296,I297,I298,I299,I300,I301,I302,I303,I304,I305,I306,I307,I308,I309,I310,I311,I312,I313,I314,I315,I316,I317,I318,I319,I320,I321,I322,I323,I324,I325,I326,I327,I328,I329)</f>
        <v>15712.009999999995</v>
      </c>
      <c r="J278" s="24">
        <v>6.2961808478322603E-3</v>
      </c>
      <c r="K278" s="2"/>
      <c r="L278" s="2"/>
      <c r="M278" s="2">
        <v>20134.150000000001</v>
      </c>
      <c r="N278" s="2">
        <v>20134.150000000001</v>
      </c>
      <c r="O278" s="2"/>
      <c r="P278" s="2"/>
      <c r="Q278" s="2"/>
      <c r="R278" s="2"/>
      <c r="S278" s="2"/>
      <c r="T278" s="2"/>
      <c r="U278" s="2"/>
      <c r="V278" s="2"/>
      <c r="W278" s="2"/>
      <c r="X278" s="2"/>
      <c r="Y278" s="2"/>
      <c r="Z278" s="2"/>
    </row>
    <row r="279" spans="1:26" ht="39" customHeight="1">
      <c r="A279" s="15" t="s">
        <v>550</v>
      </c>
      <c r="B279" s="15">
        <v>89987</v>
      </c>
      <c r="C279" s="15" t="s">
        <v>28</v>
      </c>
      <c r="D279" s="15" t="s">
        <v>551</v>
      </c>
      <c r="E279" s="16" t="s">
        <v>56</v>
      </c>
      <c r="F279" s="17">
        <v>9</v>
      </c>
      <c r="G279" s="18">
        <f t="shared" ref="G279:H279" si="259">TRUNC(L279-L279*$P$3,2)</f>
        <v>71.03</v>
      </c>
      <c r="H279" s="18">
        <f t="shared" si="259"/>
        <v>86.98</v>
      </c>
      <c r="I279" s="18">
        <f t="shared" ref="I279:I329" si="260">ROUND(F279*H279,2)</f>
        <v>782.82</v>
      </c>
      <c r="J279" s="19">
        <v>3.13665299971349E-4</v>
      </c>
      <c r="K279" s="2"/>
      <c r="L279" s="2">
        <v>91.01</v>
      </c>
      <c r="M279" s="2">
        <v>111.45</v>
      </c>
      <c r="N279" s="2">
        <v>1003.05</v>
      </c>
      <c r="O279" s="2"/>
      <c r="P279" s="2"/>
      <c r="Q279" s="2"/>
      <c r="R279" s="2"/>
      <c r="S279" s="2"/>
      <c r="T279" s="2"/>
      <c r="U279" s="2"/>
      <c r="V279" s="2"/>
      <c r="W279" s="2"/>
      <c r="X279" s="2"/>
      <c r="Y279" s="2"/>
      <c r="Z279" s="2"/>
    </row>
    <row r="280" spans="1:26" ht="39" customHeight="1">
      <c r="A280" s="15" t="s">
        <v>552</v>
      </c>
      <c r="B280" s="15">
        <v>89985</v>
      </c>
      <c r="C280" s="15" t="s">
        <v>28</v>
      </c>
      <c r="D280" s="15" t="s">
        <v>553</v>
      </c>
      <c r="E280" s="16" t="s">
        <v>56</v>
      </c>
      <c r="F280" s="17">
        <v>1</v>
      </c>
      <c r="G280" s="18">
        <f t="shared" ref="G280:H280" si="261">TRUNC(L280-L280*$P$3,2)</f>
        <v>67.48</v>
      </c>
      <c r="H280" s="18">
        <f t="shared" si="261"/>
        <v>82.63</v>
      </c>
      <c r="I280" s="18">
        <f t="shared" si="260"/>
        <v>82.63</v>
      </c>
      <c r="J280" s="19">
        <v>3.3109896775800297E-5</v>
      </c>
      <c r="K280" s="2"/>
      <c r="L280" s="2">
        <v>86.46</v>
      </c>
      <c r="M280" s="2">
        <v>105.88</v>
      </c>
      <c r="N280" s="2">
        <v>105.88</v>
      </c>
      <c r="O280" s="2"/>
      <c r="P280" s="2"/>
      <c r="Q280" s="2"/>
      <c r="R280" s="2"/>
      <c r="S280" s="2"/>
      <c r="T280" s="2"/>
      <c r="U280" s="2"/>
      <c r="V280" s="2"/>
      <c r="W280" s="2"/>
      <c r="X280" s="2"/>
      <c r="Y280" s="2"/>
      <c r="Z280" s="2"/>
    </row>
    <row r="281" spans="1:26" ht="25.5" customHeight="1">
      <c r="A281" s="15" t="s">
        <v>554</v>
      </c>
      <c r="B281" s="15">
        <v>94490</v>
      </c>
      <c r="C281" s="15" t="s">
        <v>28</v>
      </c>
      <c r="D281" s="15" t="s">
        <v>555</v>
      </c>
      <c r="E281" s="16" t="s">
        <v>56</v>
      </c>
      <c r="F281" s="17">
        <v>4</v>
      </c>
      <c r="G281" s="18">
        <f t="shared" ref="G281:H281" si="262">TRUNC(L281-L281*$P$3,2)</f>
        <v>24.72</v>
      </c>
      <c r="H281" s="18">
        <f t="shared" si="262"/>
        <v>30.27</v>
      </c>
      <c r="I281" s="18">
        <f t="shared" si="260"/>
        <v>121.08</v>
      </c>
      <c r="J281" s="19">
        <v>4.8520320964612503E-5</v>
      </c>
      <c r="K281" s="2"/>
      <c r="L281" s="2">
        <v>31.68</v>
      </c>
      <c r="M281" s="2">
        <v>38.79</v>
      </c>
      <c r="N281" s="2">
        <v>155.16</v>
      </c>
      <c r="O281" s="2"/>
      <c r="P281" s="2"/>
      <c r="Q281" s="2"/>
      <c r="R281" s="2"/>
      <c r="S281" s="2"/>
      <c r="T281" s="2"/>
      <c r="U281" s="2"/>
      <c r="V281" s="2"/>
      <c r="W281" s="2"/>
      <c r="X281" s="2"/>
      <c r="Y281" s="2"/>
      <c r="Z281" s="2"/>
    </row>
    <row r="282" spans="1:26" ht="25.5" customHeight="1">
      <c r="A282" s="15" t="s">
        <v>556</v>
      </c>
      <c r="B282" s="15">
        <v>94492</v>
      </c>
      <c r="C282" s="15" t="s">
        <v>28</v>
      </c>
      <c r="D282" s="15" t="s">
        <v>557</v>
      </c>
      <c r="E282" s="16" t="s">
        <v>56</v>
      </c>
      <c r="F282" s="17">
        <v>4</v>
      </c>
      <c r="G282" s="18">
        <f t="shared" ref="G282:H282" si="263">TRUNC(L282-L282*$P$3,2)</f>
        <v>34.74</v>
      </c>
      <c r="H282" s="18">
        <f t="shared" si="263"/>
        <v>42.54</v>
      </c>
      <c r="I282" s="18">
        <f t="shared" si="260"/>
        <v>170.16</v>
      </c>
      <c r="J282" s="19">
        <v>6.8183621958778704E-5</v>
      </c>
      <c r="K282" s="2"/>
      <c r="L282" s="2">
        <v>44.51</v>
      </c>
      <c r="M282" s="2">
        <v>54.51</v>
      </c>
      <c r="N282" s="2">
        <v>218.04</v>
      </c>
      <c r="O282" s="2"/>
      <c r="P282" s="2"/>
      <c r="Q282" s="2"/>
      <c r="R282" s="2"/>
      <c r="S282" s="2"/>
      <c r="T282" s="2"/>
      <c r="U282" s="2"/>
      <c r="V282" s="2"/>
      <c r="W282" s="2"/>
      <c r="X282" s="2"/>
      <c r="Y282" s="2"/>
      <c r="Z282" s="2"/>
    </row>
    <row r="283" spans="1:26" ht="39" customHeight="1">
      <c r="A283" s="15" t="s">
        <v>558</v>
      </c>
      <c r="B283" s="15">
        <v>103979</v>
      </c>
      <c r="C283" s="15" t="s">
        <v>28</v>
      </c>
      <c r="D283" s="15" t="s">
        <v>559</v>
      </c>
      <c r="E283" s="16" t="s">
        <v>94</v>
      </c>
      <c r="F283" s="17">
        <v>8.3000000000000007</v>
      </c>
      <c r="G283" s="18">
        <f t="shared" ref="G283:H283" si="264">TRUNC(L283-L283*$P$3,2)</f>
        <v>22.58</v>
      </c>
      <c r="H283" s="18">
        <f t="shared" si="264"/>
        <v>27.66</v>
      </c>
      <c r="I283" s="18">
        <f t="shared" si="260"/>
        <v>229.58</v>
      </c>
      <c r="J283" s="19">
        <v>9.1984096492270993E-5</v>
      </c>
      <c r="K283" s="2"/>
      <c r="L283" s="2">
        <v>28.94</v>
      </c>
      <c r="M283" s="2">
        <v>35.44</v>
      </c>
      <c r="N283" s="2">
        <v>294.14999999999998</v>
      </c>
      <c r="O283" s="2"/>
      <c r="P283" s="2"/>
      <c r="Q283" s="2"/>
      <c r="R283" s="2"/>
      <c r="S283" s="2"/>
      <c r="T283" s="2"/>
      <c r="U283" s="2"/>
      <c r="V283" s="2"/>
      <c r="W283" s="2"/>
      <c r="X283" s="2"/>
      <c r="Y283" s="2"/>
      <c r="Z283" s="2"/>
    </row>
    <row r="284" spans="1:26" ht="25.5" customHeight="1">
      <c r="A284" s="15" t="s">
        <v>560</v>
      </c>
      <c r="B284" s="15">
        <v>94495</v>
      </c>
      <c r="C284" s="15" t="s">
        <v>28</v>
      </c>
      <c r="D284" s="15" t="s">
        <v>561</v>
      </c>
      <c r="E284" s="16" t="s">
        <v>56</v>
      </c>
      <c r="F284" s="17">
        <v>3</v>
      </c>
      <c r="G284" s="18">
        <f t="shared" ref="G284:H284" si="265">TRUNC(L284-L284*$P$3,2)</f>
        <v>46.21</v>
      </c>
      <c r="H284" s="18">
        <f t="shared" si="265"/>
        <v>56.59</v>
      </c>
      <c r="I284" s="18">
        <f t="shared" si="260"/>
        <v>169.77</v>
      </c>
      <c r="J284" s="19">
        <v>6.8024139078577998E-5</v>
      </c>
      <c r="K284" s="2"/>
      <c r="L284" s="2">
        <v>59.21</v>
      </c>
      <c r="M284" s="2">
        <v>72.510000000000005</v>
      </c>
      <c r="N284" s="2">
        <v>217.53</v>
      </c>
      <c r="O284" s="2"/>
      <c r="P284" s="2"/>
      <c r="Q284" s="2"/>
      <c r="R284" s="2"/>
      <c r="S284" s="2"/>
      <c r="T284" s="2"/>
      <c r="U284" s="2"/>
      <c r="V284" s="2"/>
      <c r="W284" s="2"/>
      <c r="X284" s="2"/>
      <c r="Y284" s="2"/>
      <c r="Z284" s="2"/>
    </row>
    <row r="285" spans="1:26" ht="25.5" customHeight="1">
      <c r="A285" s="15" t="s">
        <v>562</v>
      </c>
      <c r="B285" s="15">
        <v>89353</v>
      </c>
      <c r="C285" s="15" t="s">
        <v>28</v>
      </c>
      <c r="D285" s="15" t="s">
        <v>563</v>
      </c>
      <c r="E285" s="16" t="s">
        <v>56</v>
      </c>
      <c r="F285" s="17">
        <v>2</v>
      </c>
      <c r="G285" s="18">
        <f t="shared" ref="G285:H285" si="266">TRUNC(L285-L285*$P$3,2)</f>
        <v>29.91</v>
      </c>
      <c r="H285" s="18">
        <f t="shared" si="266"/>
        <v>36.630000000000003</v>
      </c>
      <c r="I285" s="18">
        <f t="shared" si="260"/>
        <v>73.260000000000005</v>
      </c>
      <c r="J285" s="19">
        <v>2.9357358418134998E-5</v>
      </c>
      <c r="K285" s="2"/>
      <c r="L285" s="2">
        <v>38.33</v>
      </c>
      <c r="M285" s="2">
        <v>46.94</v>
      </c>
      <c r="N285" s="2">
        <v>93.88</v>
      </c>
      <c r="O285" s="2"/>
      <c r="P285" s="2"/>
      <c r="Q285" s="2"/>
      <c r="R285" s="2"/>
      <c r="S285" s="2"/>
      <c r="T285" s="2"/>
      <c r="U285" s="2"/>
      <c r="V285" s="2"/>
      <c r="W285" s="2"/>
      <c r="X285" s="2"/>
      <c r="Y285" s="2"/>
      <c r="Z285" s="2"/>
    </row>
    <row r="286" spans="1:26" ht="39" customHeight="1">
      <c r="A286" s="15" t="s">
        <v>564</v>
      </c>
      <c r="B286" s="15">
        <v>99628</v>
      </c>
      <c r="C286" s="15" t="s">
        <v>28</v>
      </c>
      <c r="D286" s="15" t="s">
        <v>565</v>
      </c>
      <c r="E286" s="16" t="s">
        <v>56</v>
      </c>
      <c r="F286" s="17">
        <v>2</v>
      </c>
      <c r="G286" s="18">
        <f t="shared" ref="G286:H286" si="267">TRUNC(L286-L286*$P$3,2)</f>
        <v>62.86</v>
      </c>
      <c r="H286" s="18">
        <f t="shared" si="267"/>
        <v>76.98</v>
      </c>
      <c r="I286" s="18">
        <f t="shared" si="260"/>
        <v>153.96</v>
      </c>
      <c r="J286" s="19">
        <v>6.1691730600017702E-5</v>
      </c>
      <c r="K286" s="2"/>
      <c r="L286" s="2">
        <v>80.55</v>
      </c>
      <c r="M286" s="2">
        <v>98.64</v>
      </c>
      <c r="N286" s="2">
        <v>197.28</v>
      </c>
      <c r="O286" s="2"/>
      <c r="P286" s="2"/>
      <c r="Q286" s="2"/>
      <c r="R286" s="2"/>
      <c r="S286" s="2"/>
      <c r="T286" s="2"/>
      <c r="U286" s="2"/>
      <c r="V286" s="2"/>
      <c r="W286" s="2"/>
      <c r="X286" s="2"/>
      <c r="Y286" s="2"/>
      <c r="Z286" s="2"/>
    </row>
    <row r="287" spans="1:26" ht="39" customHeight="1">
      <c r="A287" s="15" t="s">
        <v>566</v>
      </c>
      <c r="B287" s="15">
        <v>13570</v>
      </c>
      <c r="C287" s="15" t="s">
        <v>45</v>
      </c>
      <c r="D287" s="15" t="s">
        <v>567</v>
      </c>
      <c r="E287" s="16" t="s">
        <v>568</v>
      </c>
      <c r="F287" s="17">
        <v>2</v>
      </c>
      <c r="G287" s="18">
        <f t="shared" ref="G287:H287" si="268">TRUNC(L287-L287*$P$3,2)</f>
        <v>1476.3</v>
      </c>
      <c r="H287" s="18">
        <f t="shared" si="268"/>
        <v>1808.02</v>
      </c>
      <c r="I287" s="18">
        <f t="shared" si="260"/>
        <v>3616.04</v>
      </c>
      <c r="J287" s="19">
        <v>1.4487862633580199E-3</v>
      </c>
      <c r="K287" s="2"/>
      <c r="L287" s="2">
        <v>1891.48</v>
      </c>
      <c r="M287" s="2">
        <v>2316.4899999999998</v>
      </c>
      <c r="N287" s="2">
        <v>4632.9799999999996</v>
      </c>
      <c r="O287" s="2"/>
      <c r="P287" s="2"/>
      <c r="Q287" s="2"/>
      <c r="R287" s="2"/>
      <c r="S287" s="2"/>
      <c r="T287" s="2"/>
      <c r="U287" s="2"/>
      <c r="V287" s="2"/>
      <c r="W287" s="2"/>
      <c r="X287" s="2"/>
      <c r="Y287" s="2"/>
      <c r="Z287" s="2"/>
    </row>
    <row r="288" spans="1:26" ht="51.75" customHeight="1">
      <c r="A288" s="15" t="s">
        <v>569</v>
      </c>
      <c r="B288" s="15">
        <v>94703</v>
      </c>
      <c r="C288" s="15" t="s">
        <v>28</v>
      </c>
      <c r="D288" s="15" t="s">
        <v>570</v>
      </c>
      <c r="E288" s="16" t="s">
        <v>56</v>
      </c>
      <c r="F288" s="17">
        <v>1</v>
      </c>
      <c r="G288" s="18">
        <f t="shared" ref="G288:H288" si="269">TRUNC(L288-L288*$P$3,2)</f>
        <v>14.75</v>
      </c>
      <c r="H288" s="18">
        <f t="shared" si="269"/>
        <v>18.059999999999999</v>
      </c>
      <c r="I288" s="18">
        <f t="shared" si="260"/>
        <v>18.059999999999999</v>
      </c>
      <c r="J288" s="19">
        <v>7.2392719149959996E-6</v>
      </c>
      <c r="K288" s="2"/>
      <c r="L288" s="2">
        <v>18.91</v>
      </c>
      <c r="M288" s="2">
        <v>23.15</v>
      </c>
      <c r="N288" s="2">
        <v>23.15</v>
      </c>
      <c r="O288" s="2"/>
      <c r="P288" s="2"/>
      <c r="Q288" s="2"/>
      <c r="R288" s="2"/>
      <c r="S288" s="2"/>
      <c r="T288" s="2"/>
      <c r="U288" s="2"/>
      <c r="V288" s="2"/>
      <c r="W288" s="2"/>
      <c r="X288" s="2"/>
      <c r="Y288" s="2"/>
      <c r="Z288" s="2"/>
    </row>
    <row r="289" spans="1:26" ht="51.75" customHeight="1">
      <c r="A289" s="15" t="s">
        <v>571</v>
      </c>
      <c r="B289" s="15">
        <v>94704</v>
      </c>
      <c r="C289" s="15" t="s">
        <v>28</v>
      </c>
      <c r="D289" s="15" t="s">
        <v>572</v>
      </c>
      <c r="E289" s="16" t="s">
        <v>56</v>
      </c>
      <c r="F289" s="17">
        <v>6</v>
      </c>
      <c r="G289" s="18">
        <f t="shared" ref="G289:H289" si="270">TRUNC(L289-L289*$P$3,2)</f>
        <v>19.690000000000001</v>
      </c>
      <c r="H289" s="18">
        <f t="shared" si="270"/>
        <v>24.1</v>
      </c>
      <c r="I289" s="18">
        <f t="shared" si="260"/>
        <v>144.6</v>
      </c>
      <c r="J289" s="19">
        <v>5.7957954934140803E-5</v>
      </c>
      <c r="K289" s="2"/>
      <c r="L289" s="2">
        <v>25.23</v>
      </c>
      <c r="M289" s="2">
        <v>30.89</v>
      </c>
      <c r="N289" s="2">
        <v>185.34</v>
      </c>
      <c r="O289" s="2"/>
      <c r="P289" s="2"/>
      <c r="Q289" s="2"/>
      <c r="R289" s="2"/>
      <c r="S289" s="2"/>
      <c r="T289" s="2"/>
      <c r="U289" s="2"/>
      <c r="V289" s="2"/>
      <c r="W289" s="2"/>
      <c r="X289" s="2"/>
      <c r="Y289" s="2"/>
      <c r="Z289" s="2"/>
    </row>
    <row r="290" spans="1:26" ht="51.75" customHeight="1">
      <c r="A290" s="15" t="s">
        <v>573</v>
      </c>
      <c r="B290" s="15">
        <v>94706</v>
      </c>
      <c r="C290" s="15" t="s">
        <v>28</v>
      </c>
      <c r="D290" s="15" t="s">
        <v>574</v>
      </c>
      <c r="E290" s="16" t="s">
        <v>56</v>
      </c>
      <c r="F290" s="17">
        <v>1</v>
      </c>
      <c r="G290" s="18">
        <f t="shared" ref="G290:H290" si="271">TRUNC(L290-L290*$P$3,2)</f>
        <v>26.24</v>
      </c>
      <c r="H290" s="18">
        <f t="shared" si="271"/>
        <v>32.14</v>
      </c>
      <c r="I290" s="18">
        <f t="shared" si="260"/>
        <v>32.14</v>
      </c>
      <c r="J290" s="19">
        <v>1.2877460797388099E-5</v>
      </c>
      <c r="K290" s="2"/>
      <c r="L290" s="2">
        <v>33.630000000000003</v>
      </c>
      <c r="M290" s="2">
        <v>41.18</v>
      </c>
      <c r="N290" s="2">
        <v>41.18</v>
      </c>
      <c r="O290" s="2"/>
      <c r="P290" s="2"/>
      <c r="Q290" s="2"/>
      <c r="R290" s="2"/>
      <c r="S290" s="2"/>
      <c r="T290" s="2"/>
      <c r="U290" s="2"/>
      <c r="V290" s="2"/>
      <c r="W290" s="2"/>
      <c r="X290" s="2"/>
      <c r="Y290" s="2"/>
      <c r="Z290" s="2"/>
    </row>
    <row r="291" spans="1:26" ht="51.75" customHeight="1">
      <c r="A291" s="15" t="s">
        <v>575</v>
      </c>
      <c r="B291" s="15">
        <v>89376</v>
      </c>
      <c r="C291" s="15" t="s">
        <v>28</v>
      </c>
      <c r="D291" s="15" t="s">
        <v>576</v>
      </c>
      <c r="E291" s="16" t="s">
        <v>56</v>
      </c>
      <c r="F291" s="17">
        <v>27</v>
      </c>
      <c r="G291" s="18">
        <f t="shared" ref="G291:H291" si="272">TRUNC(L291-L291*$P$3,2)</f>
        <v>4.2300000000000004</v>
      </c>
      <c r="H291" s="18">
        <f t="shared" si="272"/>
        <v>5.17</v>
      </c>
      <c r="I291" s="18">
        <f t="shared" si="260"/>
        <v>139.59</v>
      </c>
      <c r="J291" s="19">
        <v>5.5978490950472298E-5</v>
      </c>
      <c r="K291" s="2"/>
      <c r="L291" s="2">
        <v>5.42</v>
      </c>
      <c r="M291" s="2">
        <v>6.63</v>
      </c>
      <c r="N291" s="2">
        <v>179.01</v>
      </c>
      <c r="O291" s="2"/>
      <c r="P291" s="2"/>
      <c r="Q291" s="2"/>
      <c r="R291" s="2"/>
      <c r="S291" s="2"/>
      <c r="T291" s="2"/>
      <c r="U291" s="2"/>
      <c r="V291" s="2"/>
      <c r="W291" s="2"/>
      <c r="X291" s="2"/>
      <c r="Y291" s="2"/>
      <c r="Z291" s="2"/>
    </row>
    <row r="292" spans="1:26" ht="51.75" customHeight="1">
      <c r="A292" s="15" t="s">
        <v>577</v>
      </c>
      <c r="B292" s="15">
        <v>94658</v>
      </c>
      <c r="C292" s="15" t="s">
        <v>28</v>
      </c>
      <c r="D292" s="15" t="s">
        <v>578</v>
      </c>
      <c r="E292" s="16" t="s">
        <v>56</v>
      </c>
      <c r="F292" s="17">
        <v>4</v>
      </c>
      <c r="G292" s="18">
        <f t="shared" ref="G292:H292" si="273">TRUNC(L292-L292*$P$3,2)</f>
        <v>3.76</v>
      </c>
      <c r="H292" s="18">
        <f t="shared" si="273"/>
        <v>4.5999999999999996</v>
      </c>
      <c r="I292" s="18">
        <f t="shared" si="260"/>
        <v>18.399999999999999</v>
      </c>
      <c r="J292" s="19">
        <v>7.3799921034084498E-6</v>
      </c>
      <c r="K292" s="2"/>
      <c r="L292" s="2">
        <v>4.82</v>
      </c>
      <c r="M292" s="2">
        <v>5.9</v>
      </c>
      <c r="N292" s="2">
        <v>23.6</v>
      </c>
      <c r="O292" s="2"/>
      <c r="P292" s="2"/>
      <c r="Q292" s="2"/>
      <c r="R292" s="2"/>
      <c r="S292" s="2"/>
      <c r="T292" s="2"/>
      <c r="U292" s="2"/>
      <c r="V292" s="2"/>
      <c r="W292" s="2"/>
      <c r="X292" s="2"/>
      <c r="Y292" s="2"/>
      <c r="Z292" s="2"/>
    </row>
    <row r="293" spans="1:26" ht="25.5" customHeight="1">
      <c r="A293" s="15" t="s">
        <v>579</v>
      </c>
      <c r="B293" s="15">
        <v>102610</v>
      </c>
      <c r="C293" s="15" t="s">
        <v>28</v>
      </c>
      <c r="D293" s="15" t="s">
        <v>580</v>
      </c>
      <c r="E293" s="16" t="s">
        <v>56</v>
      </c>
      <c r="F293" s="17">
        <v>1</v>
      </c>
      <c r="G293" s="18">
        <f t="shared" ref="G293:H293" si="274">TRUNC(L293-L293*$P$3,2)</f>
        <v>1598.37</v>
      </c>
      <c r="H293" s="18">
        <f t="shared" si="274"/>
        <v>1957.53</v>
      </c>
      <c r="I293" s="18">
        <f t="shared" si="260"/>
        <v>1957.53</v>
      </c>
      <c r="J293" s="19">
        <v>7.8429615232854103E-4</v>
      </c>
      <c r="K293" s="2"/>
      <c r="L293" s="2">
        <v>2047.89</v>
      </c>
      <c r="M293" s="2">
        <v>2508.0500000000002</v>
      </c>
      <c r="N293" s="2">
        <v>2508.0500000000002</v>
      </c>
      <c r="O293" s="2"/>
      <c r="P293" s="2"/>
      <c r="Q293" s="2"/>
      <c r="R293" s="2"/>
      <c r="S293" s="2"/>
      <c r="T293" s="2"/>
      <c r="U293" s="2"/>
      <c r="V293" s="2"/>
      <c r="W293" s="2"/>
      <c r="X293" s="2"/>
      <c r="Y293" s="2"/>
      <c r="Z293" s="2"/>
    </row>
    <row r="294" spans="1:26" ht="25.5" customHeight="1">
      <c r="A294" s="15" t="s">
        <v>581</v>
      </c>
      <c r="B294" s="15">
        <v>102609</v>
      </c>
      <c r="C294" s="15" t="s">
        <v>28</v>
      </c>
      <c r="D294" s="15" t="s">
        <v>582</v>
      </c>
      <c r="E294" s="16" t="s">
        <v>56</v>
      </c>
      <c r="F294" s="17">
        <v>1</v>
      </c>
      <c r="G294" s="18">
        <f t="shared" ref="G294:H294" si="275">TRUNC(L294-L294*$P$3,2)</f>
        <v>929.99</v>
      </c>
      <c r="H294" s="18">
        <f t="shared" si="275"/>
        <v>1138.96</v>
      </c>
      <c r="I294" s="18">
        <f t="shared" si="260"/>
        <v>1138.96</v>
      </c>
      <c r="J294" s="19">
        <v>4.5633055409918902E-4</v>
      </c>
      <c r="K294" s="2"/>
      <c r="L294" s="2">
        <v>1191.54</v>
      </c>
      <c r="M294" s="2">
        <v>1459.27</v>
      </c>
      <c r="N294" s="2">
        <v>1459.27</v>
      </c>
      <c r="O294" s="2"/>
      <c r="P294" s="2"/>
      <c r="Q294" s="2"/>
      <c r="R294" s="2"/>
      <c r="S294" s="2"/>
      <c r="T294" s="2"/>
      <c r="U294" s="2"/>
      <c r="V294" s="2"/>
      <c r="W294" s="2"/>
      <c r="X294" s="2"/>
      <c r="Y294" s="2"/>
      <c r="Z294" s="2"/>
    </row>
    <row r="295" spans="1:26" ht="39" customHeight="1">
      <c r="A295" s="15" t="s">
        <v>583</v>
      </c>
      <c r="B295" s="15">
        <v>94675</v>
      </c>
      <c r="C295" s="15" t="s">
        <v>28</v>
      </c>
      <c r="D295" s="15" t="s">
        <v>584</v>
      </c>
      <c r="E295" s="16" t="s">
        <v>56</v>
      </c>
      <c r="F295" s="17">
        <v>3</v>
      </c>
      <c r="G295" s="18">
        <f t="shared" ref="G295:H295" si="276">TRUNC(L295-L295*$P$3,2)</f>
        <v>8.64</v>
      </c>
      <c r="H295" s="18">
        <f t="shared" si="276"/>
        <v>10.57</v>
      </c>
      <c r="I295" s="18">
        <f t="shared" si="260"/>
        <v>31.71</v>
      </c>
      <c r="J295" s="19">
        <v>1.2711723686591201E-5</v>
      </c>
      <c r="K295" s="2"/>
      <c r="L295" s="2">
        <v>11.07</v>
      </c>
      <c r="M295" s="2">
        <v>13.55</v>
      </c>
      <c r="N295" s="2">
        <v>40.65</v>
      </c>
      <c r="O295" s="2"/>
      <c r="P295" s="2"/>
      <c r="Q295" s="2"/>
      <c r="R295" s="2"/>
      <c r="S295" s="2"/>
      <c r="T295" s="2"/>
      <c r="U295" s="2"/>
      <c r="V295" s="2"/>
      <c r="W295" s="2"/>
      <c r="X295" s="2"/>
      <c r="Y295" s="2"/>
      <c r="Z295" s="2"/>
    </row>
    <row r="296" spans="1:26" ht="39" customHeight="1">
      <c r="A296" s="15" t="s">
        <v>585</v>
      </c>
      <c r="B296" s="15">
        <v>89363</v>
      </c>
      <c r="C296" s="15" t="s">
        <v>28</v>
      </c>
      <c r="D296" s="15" t="s">
        <v>586</v>
      </c>
      <c r="E296" s="16" t="s">
        <v>56</v>
      </c>
      <c r="F296" s="17">
        <v>2</v>
      </c>
      <c r="G296" s="18">
        <f t="shared" ref="G296:H296" si="277">TRUNC(L296-L296*$P$3,2)</f>
        <v>7.71</v>
      </c>
      <c r="H296" s="18">
        <f t="shared" si="277"/>
        <v>9.44</v>
      </c>
      <c r="I296" s="18">
        <f t="shared" si="260"/>
        <v>18.88</v>
      </c>
      <c r="J296" s="19">
        <v>7.5676190212917203E-6</v>
      </c>
      <c r="K296" s="2"/>
      <c r="L296" s="2">
        <v>9.8800000000000008</v>
      </c>
      <c r="M296" s="2">
        <v>12.1</v>
      </c>
      <c r="N296" s="2">
        <v>24.2</v>
      </c>
      <c r="O296" s="2"/>
      <c r="P296" s="2"/>
      <c r="Q296" s="2"/>
      <c r="R296" s="2"/>
      <c r="S296" s="2"/>
      <c r="T296" s="2"/>
      <c r="U296" s="2"/>
      <c r="V296" s="2"/>
      <c r="W296" s="2"/>
      <c r="X296" s="2"/>
      <c r="Y296" s="2"/>
      <c r="Z296" s="2"/>
    </row>
    <row r="297" spans="1:26" ht="39" customHeight="1">
      <c r="A297" s="15" t="s">
        <v>587</v>
      </c>
      <c r="B297" s="15">
        <v>89367</v>
      </c>
      <c r="C297" s="15" t="s">
        <v>28</v>
      </c>
      <c r="D297" s="15" t="s">
        <v>588</v>
      </c>
      <c r="E297" s="16" t="s">
        <v>56</v>
      </c>
      <c r="F297" s="17">
        <v>13</v>
      </c>
      <c r="G297" s="18">
        <f t="shared" ref="G297:H297" si="278">TRUNC(L297-L297*$P$3,2)</f>
        <v>9.76</v>
      </c>
      <c r="H297" s="18">
        <f t="shared" si="278"/>
        <v>11.95</v>
      </c>
      <c r="I297" s="18">
        <f t="shared" si="260"/>
        <v>155.35</v>
      </c>
      <c r="J297" s="19">
        <v>6.2279628276051997E-5</v>
      </c>
      <c r="K297" s="2"/>
      <c r="L297" s="2">
        <v>12.51</v>
      </c>
      <c r="M297" s="2">
        <v>15.32</v>
      </c>
      <c r="N297" s="2">
        <v>199.16</v>
      </c>
      <c r="O297" s="2"/>
      <c r="P297" s="2"/>
      <c r="Q297" s="2"/>
      <c r="R297" s="2"/>
      <c r="S297" s="2"/>
      <c r="T297" s="2"/>
      <c r="U297" s="2"/>
      <c r="V297" s="2"/>
      <c r="W297" s="2"/>
      <c r="X297" s="2"/>
      <c r="Y297" s="2"/>
      <c r="Z297" s="2"/>
    </row>
    <row r="298" spans="1:26" ht="39" customHeight="1">
      <c r="A298" s="15" t="s">
        <v>589</v>
      </c>
      <c r="B298" s="15">
        <v>89355</v>
      </c>
      <c r="C298" s="15" t="s">
        <v>28</v>
      </c>
      <c r="D298" s="15" t="s">
        <v>590</v>
      </c>
      <c r="E298" s="16" t="s">
        <v>94</v>
      </c>
      <c r="F298" s="17">
        <v>14.1</v>
      </c>
      <c r="G298" s="18">
        <f t="shared" ref="G298:H298" si="279">TRUNC(L298-L298*$P$3,2)</f>
        <v>15.71</v>
      </c>
      <c r="H298" s="18">
        <f t="shared" si="279"/>
        <v>19.23</v>
      </c>
      <c r="I298" s="18">
        <f t="shared" si="260"/>
        <v>271.14</v>
      </c>
      <c r="J298" s="19">
        <v>1.0868601929917999E-4</v>
      </c>
      <c r="K298" s="2"/>
      <c r="L298" s="2">
        <v>20.13</v>
      </c>
      <c r="M298" s="2">
        <v>24.65</v>
      </c>
      <c r="N298" s="2">
        <v>347.56</v>
      </c>
      <c r="O298" s="2"/>
      <c r="P298" s="2"/>
      <c r="Q298" s="2"/>
      <c r="R298" s="2"/>
      <c r="S298" s="2"/>
      <c r="T298" s="2"/>
      <c r="U298" s="2"/>
      <c r="V298" s="2"/>
      <c r="W298" s="2"/>
      <c r="X298" s="2"/>
      <c r="Y298" s="2"/>
      <c r="Z298" s="2"/>
    </row>
    <row r="299" spans="1:26" ht="39" customHeight="1">
      <c r="A299" s="15" t="s">
        <v>591</v>
      </c>
      <c r="B299" s="15">
        <v>89356</v>
      </c>
      <c r="C299" s="15" t="s">
        <v>28</v>
      </c>
      <c r="D299" s="15" t="s">
        <v>592</v>
      </c>
      <c r="E299" s="16" t="s">
        <v>94</v>
      </c>
      <c r="F299" s="17">
        <v>124.3</v>
      </c>
      <c r="G299" s="18">
        <f t="shared" ref="G299:H299" si="280">TRUNC(L299-L299*$P$3,2)</f>
        <v>18.13</v>
      </c>
      <c r="H299" s="18">
        <f t="shared" si="280"/>
        <v>22.19</v>
      </c>
      <c r="I299" s="18">
        <f t="shared" si="260"/>
        <v>2758.22</v>
      </c>
      <c r="J299" s="19">
        <v>1.1054634018999199E-3</v>
      </c>
      <c r="K299" s="2"/>
      <c r="L299" s="2">
        <v>23.23</v>
      </c>
      <c r="M299" s="2">
        <v>28.44</v>
      </c>
      <c r="N299" s="2">
        <v>3535.09</v>
      </c>
      <c r="O299" s="2"/>
      <c r="P299" s="2"/>
      <c r="Q299" s="2"/>
      <c r="R299" s="2"/>
      <c r="S299" s="2"/>
      <c r="T299" s="2"/>
      <c r="U299" s="2"/>
      <c r="V299" s="2"/>
      <c r="W299" s="2"/>
      <c r="X299" s="2"/>
      <c r="Y299" s="2"/>
      <c r="Z299" s="2"/>
    </row>
    <row r="300" spans="1:26" ht="39" customHeight="1">
      <c r="A300" s="15" t="s">
        <v>593</v>
      </c>
      <c r="B300" s="15">
        <v>89357</v>
      </c>
      <c r="C300" s="15" t="s">
        <v>28</v>
      </c>
      <c r="D300" s="15" t="s">
        <v>594</v>
      </c>
      <c r="E300" s="16" t="s">
        <v>94</v>
      </c>
      <c r="F300" s="17">
        <v>44.4</v>
      </c>
      <c r="G300" s="18">
        <f t="shared" ref="G300:H300" si="281">TRUNC(L300-L300*$P$3,2)</f>
        <v>24.77</v>
      </c>
      <c r="H300" s="18">
        <f t="shared" si="281"/>
        <v>30.33</v>
      </c>
      <c r="I300" s="18">
        <f t="shared" si="260"/>
        <v>1346.65</v>
      </c>
      <c r="J300" s="19">
        <v>5.39683812368829E-4</v>
      </c>
      <c r="K300" s="2"/>
      <c r="L300" s="2">
        <v>31.74</v>
      </c>
      <c r="M300" s="2">
        <v>38.869999999999997</v>
      </c>
      <c r="N300" s="2">
        <v>1725.82</v>
      </c>
      <c r="O300" s="2"/>
      <c r="P300" s="2"/>
      <c r="Q300" s="2"/>
      <c r="R300" s="2"/>
      <c r="S300" s="2"/>
      <c r="T300" s="2"/>
      <c r="U300" s="2"/>
      <c r="V300" s="2"/>
      <c r="W300" s="2"/>
      <c r="X300" s="2"/>
      <c r="Y300" s="2"/>
      <c r="Z300" s="2"/>
    </row>
    <row r="301" spans="1:26" ht="25.5" customHeight="1">
      <c r="A301" s="15" t="s">
        <v>595</v>
      </c>
      <c r="B301" s="15">
        <v>103039</v>
      </c>
      <c r="C301" s="15" t="s">
        <v>28</v>
      </c>
      <c r="D301" s="15" t="s">
        <v>596</v>
      </c>
      <c r="E301" s="16" t="s">
        <v>56</v>
      </c>
      <c r="F301" s="17">
        <v>2</v>
      </c>
      <c r="G301" s="18">
        <f t="shared" ref="G301:H301" si="282">TRUNC(L301-L301*$P$3,2)</f>
        <v>39.729999999999997</v>
      </c>
      <c r="H301" s="18">
        <f t="shared" si="282"/>
        <v>48.65</v>
      </c>
      <c r="I301" s="18">
        <f t="shared" si="260"/>
        <v>97.3</v>
      </c>
      <c r="J301" s="19">
        <v>3.8988873536142597E-5</v>
      </c>
      <c r="K301" s="2"/>
      <c r="L301" s="2">
        <v>50.91</v>
      </c>
      <c r="M301" s="2">
        <v>62.34</v>
      </c>
      <c r="N301" s="2">
        <v>124.68</v>
      </c>
      <c r="O301" s="2"/>
      <c r="P301" s="2"/>
      <c r="Q301" s="2"/>
      <c r="R301" s="2"/>
      <c r="S301" s="2"/>
      <c r="T301" s="2"/>
      <c r="U301" s="2"/>
      <c r="V301" s="2"/>
      <c r="W301" s="2"/>
      <c r="X301" s="2"/>
      <c r="Y301" s="2"/>
      <c r="Z301" s="2"/>
    </row>
    <row r="302" spans="1:26" ht="39" customHeight="1">
      <c r="A302" s="15" t="s">
        <v>597</v>
      </c>
      <c r="B302" s="15">
        <v>103978</v>
      </c>
      <c r="C302" s="15" t="s">
        <v>28</v>
      </c>
      <c r="D302" s="15" t="s">
        <v>598</v>
      </c>
      <c r="E302" s="16" t="s">
        <v>94</v>
      </c>
      <c r="F302" s="17">
        <v>2.7</v>
      </c>
      <c r="G302" s="18">
        <f t="shared" ref="G302:H302" si="283">TRUNC(L302-L302*$P$3,2)</f>
        <v>19.8</v>
      </c>
      <c r="H302" s="18">
        <f t="shared" si="283"/>
        <v>24.25</v>
      </c>
      <c r="I302" s="18">
        <f t="shared" si="260"/>
        <v>65.48</v>
      </c>
      <c r="J302" s="19">
        <v>2.6230243120080499E-5</v>
      </c>
      <c r="K302" s="2"/>
      <c r="L302" s="2">
        <v>25.37</v>
      </c>
      <c r="M302" s="2">
        <v>31.07</v>
      </c>
      <c r="N302" s="2">
        <v>83.88</v>
      </c>
      <c r="O302" s="2"/>
      <c r="P302" s="2"/>
      <c r="Q302" s="2"/>
      <c r="R302" s="2"/>
      <c r="S302" s="2"/>
      <c r="T302" s="2"/>
      <c r="U302" s="2"/>
      <c r="V302" s="2"/>
      <c r="W302" s="2"/>
      <c r="X302" s="2"/>
      <c r="Y302" s="2"/>
      <c r="Z302" s="2"/>
    </row>
    <row r="303" spans="1:26" ht="39" customHeight="1">
      <c r="A303" s="15" t="s">
        <v>599</v>
      </c>
      <c r="B303" s="15">
        <v>90373</v>
      </c>
      <c r="C303" s="15" t="s">
        <v>28</v>
      </c>
      <c r="D303" s="15" t="s">
        <v>600</v>
      </c>
      <c r="E303" s="16" t="s">
        <v>56</v>
      </c>
      <c r="F303" s="17">
        <v>20</v>
      </c>
      <c r="G303" s="18">
        <f t="shared" ref="G303:H303" si="284">TRUNC(L303-L303*$P$3,2)</f>
        <v>9.6999999999999993</v>
      </c>
      <c r="H303" s="18">
        <f t="shared" si="284"/>
        <v>11.87</v>
      </c>
      <c r="I303" s="18">
        <f t="shared" si="260"/>
        <v>237.4</v>
      </c>
      <c r="J303" s="19">
        <v>9.5189389672776806E-5</v>
      </c>
      <c r="K303" s="2"/>
      <c r="L303" s="2">
        <v>12.43</v>
      </c>
      <c r="M303" s="2">
        <v>15.22</v>
      </c>
      <c r="N303" s="2">
        <v>304.39999999999998</v>
      </c>
      <c r="O303" s="2"/>
      <c r="P303" s="2"/>
      <c r="Q303" s="2"/>
      <c r="R303" s="2"/>
      <c r="S303" s="2"/>
      <c r="T303" s="2"/>
      <c r="U303" s="2"/>
      <c r="V303" s="2"/>
      <c r="W303" s="2"/>
      <c r="X303" s="2"/>
      <c r="Y303" s="2"/>
      <c r="Z303" s="2"/>
    </row>
    <row r="304" spans="1:26" ht="25.5" customHeight="1">
      <c r="A304" s="15" t="s">
        <v>601</v>
      </c>
      <c r="B304" s="15">
        <v>4968</v>
      </c>
      <c r="C304" s="15" t="s">
        <v>45</v>
      </c>
      <c r="D304" s="15" t="s">
        <v>602</v>
      </c>
      <c r="E304" s="16" t="s">
        <v>24</v>
      </c>
      <c r="F304" s="17">
        <v>6</v>
      </c>
      <c r="G304" s="18">
        <f t="shared" ref="G304:H304" si="285">TRUNC(L304-L304*$P$3,2)</f>
        <v>13.83</v>
      </c>
      <c r="H304" s="18">
        <f t="shared" si="285"/>
        <v>16.940000000000001</v>
      </c>
      <c r="I304" s="18">
        <f t="shared" si="260"/>
        <v>101.64</v>
      </c>
      <c r="J304" s="19">
        <v>4.0733803872457001E-5</v>
      </c>
      <c r="K304" s="2"/>
      <c r="L304" s="2">
        <v>17.73</v>
      </c>
      <c r="M304" s="2">
        <v>21.71</v>
      </c>
      <c r="N304" s="2">
        <v>130.26</v>
      </c>
      <c r="O304" s="2"/>
      <c r="P304" s="2"/>
      <c r="Q304" s="2"/>
      <c r="R304" s="2"/>
      <c r="S304" s="2"/>
      <c r="T304" s="2"/>
      <c r="U304" s="2"/>
      <c r="V304" s="2"/>
      <c r="W304" s="2"/>
      <c r="X304" s="2"/>
      <c r="Y304" s="2"/>
      <c r="Z304" s="2"/>
    </row>
    <row r="305" spans="1:26" ht="39" customHeight="1">
      <c r="A305" s="15" t="s">
        <v>603</v>
      </c>
      <c r="B305" s="15">
        <v>103993</v>
      </c>
      <c r="C305" s="15" t="s">
        <v>28</v>
      </c>
      <c r="D305" s="15" t="s">
        <v>604</v>
      </c>
      <c r="E305" s="16" t="s">
        <v>56</v>
      </c>
      <c r="F305" s="17">
        <v>1</v>
      </c>
      <c r="G305" s="18">
        <f t="shared" ref="G305:H305" si="286">TRUNC(L305-L305*$P$3,2)</f>
        <v>7.21</v>
      </c>
      <c r="H305" s="18">
        <f t="shared" si="286"/>
        <v>8.83</v>
      </c>
      <c r="I305" s="18">
        <f t="shared" si="260"/>
        <v>8.83</v>
      </c>
      <c r="J305" s="19">
        <v>3.5398945173976101E-6</v>
      </c>
      <c r="K305" s="2"/>
      <c r="L305" s="2">
        <v>9.25</v>
      </c>
      <c r="M305" s="2">
        <v>11.32</v>
      </c>
      <c r="N305" s="2">
        <v>11.32</v>
      </c>
      <c r="O305" s="2"/>
      <c r="P305" s="2"/>
      <c r="Q305" s="2"/>
      <c r="R305" s="2"/>
      <c r="S305" s="2"/>
      <c r="T305" s="2"/>
      <c r="U305" s="2"/>
      <c r="V305" s="2"/>
      <c r="W305" s="2"/>
      <c r="X305" s="2"/>
      <c r="Y305" s="2"/>
      <c r="Z305" s="2"/>
    </row>
    <row r="306" spans="1:26" ht="39" customHeight="1">
      <c r="A306" s="15" t="s">
        <v>605</v>
      </c>
      <c r="B306" s="15">
        <v>104009</v>
      </c>
      <c r="C306" s="15" t="s">
        <v>28</v>
      </c>
      <c r="D306" s="15" t="s">
        <v>606</v>
      </c>
      <c r="E306" s="16" t="s">
        <v>56</v>
      </c>
      <c r="F306" s="17">
        <v>1</v>
      </c>
      <c r="G306" s="18">
        <f t="shared" ref="G306:H306" si="287">TRUNC(L306-L306*$P$3,2)</f>
        <v>9.64</v>
      </c>
      <c r="H306" s="18">
        <f t="shared" si="287"/>
        <v>11.8</v>
      </c>
      <c r="I306" s="18">
        <f t="shared" si="260"/>
        <v>11.8</v>
      </c>
      <c r="J306" s="19">
        <v>4.73132544595635E-6</v>
      </c>
      <c r="K306" s="2"/>
      <c r="L306" s="2">
        <v>12.36</v>
      </c>
      <c r="M306" s="2">
        <v>15.13</v>
      </c>
      <c r="N306" s="2">
        <v>15.13</v>
      </c>
      <c r="O306" s="2"/>
      <c r="P306" s="2"/>
      <c r="Q306" s="2"/>
      <c r="R306" s="2"/>
      <c r="S306" s="2"/>
      <c r="T306" s="2"/>
      <c r="U306" s="2"/>
      <c r="V306" s="2"/>
      <c r="W306" s="2"/>
      <c r="X306" s="2"/>
      <c r="Y306" s="2"/>
      <c r="Z306" s="2"/>
    </row>
    <row r="307" spans="1:26" ht="39" customHeight="1">
      <c r="A307" s="15" t="s">
        <v>607</v>
      </c>
      <c r="B307" s="15">
        <v>103954</v>
      </c>
      <c r="C307" s="15" t="s">
        <v>28</v>
      </c>
      <c r="D307" s="15" t="s">
        <v>608</v>
      </c>
      <c r="E307" s="16" t="s">
        <v>56</v>
      </c>
      <c r="F307" s="17">
        <v>1</v>
      </c>
      <c r="G307" s="18">
        <f t="shared" ref="G307:H307" si="288">TRUNC(L307-L307*$P$3,2)</f>
        <v>6.43</v>
      </c>
      <c r="H307" s="18">
        <f t="shared" si="288"/>
        <v>7.87</v>
      </c>
      <c r="I307" s="18">
        <f t="shared" si="260"/>
        <v>7.87</v>
      </c>
      <c r="J307" s="19">
        <v>3.15525933573692E-6</v>
      </c>
      <c r="K307" s="2"/>
      <c r="L307" s="2">
        <v>8.24</v>
      </c>
      <c r="M307" s="2">
        <v>10.09</v>
      </c>
      <c r="N307" s="2">
        <v>10.09</v>
      </c>
      <c r="O307" s="2"/>
      <c r="P307" s="2"/>
      <c r="Q307" s="2"/>
      <c r="R307" s="2"/>
      <c r="S307" s="2"/>
      <c r="T307" s="2"/>
      <c r="U307" s="2"/>
      <c r="V307" s="2"/>
      <c r="W307" s="2"/>
      <c r="X307" s="2"/>
      <c r="Y307" s="2"/>
      <c r="Z307" s="2"/>
    </row>
    <row r="308" spans="1:26" ht="39" customHeight="1">
      <c r="A308" s="15" t="s">
        <v>609</v>
      </c>
      <c r="B308" s="15">
        <v>104014</v>
      </c>
      <c r="C308" s="15" t="s">
        <v>28</v>
      </c>
      <c r="D308" s="15" t="s">
        <v>610</v>
      </c>
      <c r="E308" s="16" t="s">
        <v>56</v>
      </c>
      <c r="F308" s="17">
        <v>1</v>
      </c>
      <c r="G308" s="18">
        <f t="shared" ref="G308:H308" si="289">TRUNC(L308-L308*$P$3,2)</f>
        <v>7.89</v>
      </c>
      <c r="H308" s="18">
        <f t="shared" si="289"/>
        <v>9.66</v>
      </c>
      <c r="I308" s="18">
        <f t="shared" si="260"/>
        <v>9.66</v>
      </c>
      <c r="J308" s="19">
        <v>3.8713687389913799E-6</v>
      </c>
      <c r="K308" s="2"/>
      <c r="L308" s="2">
        <v>10.11</v>
      </c>
      <c r="M308" s="2">
        <v>12.38</v>
      </c>
      <c r="N308" s="2">
        <v>12.38</v>
      </c>
      <c r="O308" s="2"/>
      <c r="P308" s="2"/>
      <c r="Q308" s="2"/>
      <c r="R308" s="2"/>
      <c r="S308" s="2"/>
      <c r="T308" s="2"/>
      <c r="U308" s="2"/>
      <c r="V308" s="2"/>
      <c r="W308" s="2"/>
      <c r="X308" s="2"/>
      <c r="Y308" s="2"/>
      <c r="Z308" s="2"/>
    </row>
    <row r="309" spans="1:26" ht="39" customHeight="1">
      <c r="A309" s="15" t="s">
        <v>611</v>
      </c>
      <c r="B309" s="15">
        <v>103999</v>
      </c>
      <c r="C309" s="15" t="s">
        <v>28</v>
      </c>
      <c r="D309" s="15" t="s">
        <v>612</v>
      </c>
      <c r="E309" s="16" t="s">
        <v>56</v>
      </c>
      <c r="F309" s="17">
        <v>1</v>
      </c>
      <c r="G309" s="18">
        <f t="shared" ref="G309:H309" si="290">TRUNC(L309-L309*$P$3,2)</f>
        <v>9.11</v>
      </c>
      <c r="H309" s="18">
        <f t="shared" si="290"/>
        <v>11.16</v>
      </c>
      <c r="I309" s="18">
        <f t="shared" si="260"/>
        <v>11.16</v>
      </c>
      <c r="J309" s="19">
        <v>4.4717748762178298E-6</v>
      </c>
      <c r="K309" s="2"/>
      <c r="L309" s="2">
        <v>11.68</v>
      </c>
      <c r="M309" s="2">
        <v>14.3</v>
      </c>
      <c r="N309" s="2">
        <v>14.3</v>
      </c>
      <c r="O309" s="2"/>
      <c r="P309" s="2"/>
      <c r="Q309" s="2"/>
      <c r="R309" s="2"/>
      <c r="S309" s="2"/>
      <c r="T309" s="2"/>
      <c r="U309" s="2"/>
      <c r="V309" s="2"/>
      <c r="W309" s="2"/>
      <c r="X309" s="2"/>
      <c r="Y309" s="2"/>
      <c r="Z309" s="2"/>
    </row>
    <row r="310" spans="1:26" ht="39" customHeight="1">
      <c r="A310" s="15" t="s">
        <v>613</v>
      </c>
      <c r="B310" s="15">
        <v>104003</v>
      </c>
      <c r="C310" s="15" t="s">
        <v>28</v>
      </c>
      <c r="D310" s="15" t="s">
        <v>614</v>
      </c>
      <c r="E310" s="16" t="s">
        <v>56</v>
      </c>
      <c r="F310" s="17">
        <v>1</v>
      </c>
      <c r="G310" s="18">
        <f t="shared" ref="G310:H310" si="291">TRUNC(L310-L310*$P$3,2)</f>
        <v>10.68</v>
      </c>
      <c r="H310" s="18">
        <f t="shared" si="291"/>
        <v>13.08</v>
      </c>
      <c r="I310" s="18">
        <f t="shared" si="260"/>
        <v>13.08</v>
      </c>
      <c r="J310" s="19">
        <v>5.2410452395392201E-6</v>
      </c>
      <c r="K310" s="2"/>
      <c r="L310" s="2">
        <v>13.69</v>
      </c>
      <c r="M310" s="2">
        <v>16.760000000000002</v>
      </c>
      <c r="N310" s="2">
        <v>16.760000000000002</v>
      </c>
      <c r="O310" s="2"/>
      <c r="P310" s="2"/>
      <c r="Q310" s="2"/>
      <c r="R310" s="2"/>
      <c r="S310" s="2"/>
      <c r="T310" s="2"/>
      <c r="U310" s="2"/>
      <c r="V310" s="2"/>
      <c r="W310" s="2"/>
      <c r="X310" s="2"/>
      <c r="Y310" s="2"/>
      <c r="Z310" s="2"/>
    </row>
    <row r="311" spans="1:26" ht="39" customHeight="1">
      <c r="A311" s="15" t="s">
        <v>615</v>
      </c>
      <c r="B311" s="15">
        <v>89410</v>
      </c>
      <c r="C311" s="15" t="s">
        <v>28</v>
      </c>
      <c r="D311" s="15" t="s">
        <v>616</v>
      </c>
      <c r="E311" s="16" t="s">
        <v>56</v>
      </c>
      <c r="F311" s="17">
        <v>6</v>
      </c>
      <c r="G311" s="18">
        <f t="shared" ref="G311:H311" si="292">TRUNC(L311-L311*$P$3,2)</f>
        <v>8.18</v>
      </c>
      <c r="H311" s="18">
        <f t="shared" si="292"/>
        <v>10.02</v>
      </c>
      <c r="I311" s="18">
        <f t="shared" si="260"/>
        <v>60.12</v>
      </c>
      <c r="J311" s="19">
        <v>2.4091296256211298E-5</v>
      </c>
      <c r="K311" s="2"/>
      <c r="L311" s="2">
        <v>10.49</v>
      </c>
      <c r="M311" s="2">
        <v>12.84</v>
      </c>
      <c r="N311" s="2">
        <v>77.040000000000006</v>
      </c>
      <c r="O311" s="2"/>
      <c r="P311" s="2"/>
      <c r="Q311" s="2"/>
      <c r="R311" s="2"/>
      <c r="S311" s="2"/>
      <c r="T311" s="2"/>
      <c r="U311" s="2"/>
      <c r="V311" s="2"/>
      <c r="W311" s="2"/>
      <c r="X311" s="2"/>
      <c r="Y311" s="2"/>
      <c r="Z311" s="2"/>
    </row>
    <row r="312" spans="1:26" ht="39" customHeight="1">
      <c r="A312" s="15" t="s">
        <v>617</v>
      </c>
      <c r="B312" s="15">
        <v>89415</v>
      </c>
      <c r="C312" s="15" t="s">
        <v>28</v>
      </c>
      <c r="D312" s="15" t="s">
        <v>618</v>
      </c>
      <c r="E312" s="16" t="s">
        <v>56</v>
      </c>
      <c r="F312" s="17">
        <v>3</v>
      </c>
      <c r="G312" s="18">
        <f t="shared" ref="G312:H312" si="293">TRUNC(L312-L312*$P$3,2)</f>
        <v>12.05</v>
      </c>
      <c r="H312" s="18">
        <f t="shared" si="293"/>
        <v>14.76</v>
      </c>
      <c r="I312" s="18">
        <f t="shared" si="260"/>
        <v>44.28</v>
      </c>
      <c r="J312" s="19">
        <v>1.7749506431756901E-5</v>
      </c>
      <c r="K312" s="2"/>
      <c r="L312" s="2">
        <v>15.45</v>
      </c>
      <c r="M312" s="2">
        <v>18.920000000000002</v>
      </c>
      <c r="N312" s="2">
        <v>56.76</v>
      </c>
      <c r="O312" s="2"/>
      <c r="P312" s="2"/>
      <c r="Q312" s="2"/>
      <c r="R312" s="2"/>
      <c r="S312" s="2"/>
      <c r="T312" s="2"/>
      <c r="U312" s="2"/>
      <c r="V312" s="2"/>
      <c r="W312" s="2"/>
      <c r="X312" s="2"/>
      <c r="Y312" s="2"/>
      <c r="Z312" s="2"/>
    </row>
    <row r="313" spans="1:26" ht="39" customHeight="1">
      <c r="A313" s="15" t="s">
        <v>619</v>
      </c>
      <c r="B313" s="15">
        <v>89404</v>
      </c>
      <c r="C313" s="15" t="s">
        <v>28</v>
      </c>
      <c r="D313" s="15" t="s">
        <v>620</v>
      </c>
      <c r="E313" s="16" t="s">
        <v>56</v>
      </c>
      <c r="F313" s="17">
        <v>7</v>
      </c>
      <c r="G313" s="18">
        <f t="shared" ref="G313:H313" si="294">TRUNC(L313-L313*$P$3,2)</f>
        <v>5.47</v>
      </c>
      <c r="H313" s="18">
        <f t="shared" si="294"/>
        <v>6.7</v>
      </c>
      <c r="I313" s="18">
        <f t="shared" si="260"/>
        <v>46.9</v>
      </c>
      <c r="J313" s="19">
        <v>1.88033442872013E-5</v>
      </c>
      <c r="K313" s="2"/>
      <c r="L313" s="2">
        <v>7.02</v>
      </c>
      <c r="M313" s="2">
        <v>8.59</v>
      </c>
      <c r="N313" s="2">
        <v>60.13</v>
      </c>
      <c r="O313" s="2"/>
      <c r="P313" s="2"/>
      <c r="Q313" s="2"/>
      <c r="R313" s="2"/>
      <c r="S313" s="2"/>
      <c r="T313" s="2"/>
      <c r="U313" s="2"/>
      <c r="V313" s="2"/>
      <c r="W313" s="2"/>
      <c r="X313" s="2"/>
      <c r="Y313" s="2"/>
      <c r="Z313" s="2"/>
    </row>
    <row r="314" spans="1:26" ht="39" customHeight="1">
      <c r="A314" s="15" t="s">
        <v>621</v>
      </c>
      <c r="B314" s="15">
        <v>89408</v>
      </c>
      <c r="C314" s="15" t="s">
        <v>28</v>
      </c>
      <c r="D314" s="15" t="s">
        <v>622</v>
      </c>
      <c r="E314" s="16" t="s">
        <v>56</v>
      </c>
      <c r="F314" s="17">
        <v>33</v>
      </c>
      <c r="G314" s="18">
        <f t="shared" ref="G314:H314" si="295">TRUNC(L314-L314*$P$3,2)</f>
        <v>6.49</v>
      </c>
      <c r="H314" s="18">
        <f t="shared" si="295"/>
        <v>7.94</v>
      </c>
      <c r="I314" s="18">
        <f t="shared" si="260"/>
        <v>262.02</v>
      </c>
      <c r="J314" s="19">
        <v>1.0505231132283999E-4</v>
      </c>
      <c r="K314" s="2"/>
      <c r="L314" s="2">
        <v>8.32</v>
      </c>
      <c r="M314" s="2">
        <v>10.18</v>
      </c>
      <c r="N314" s="2">
        <v>335.94</v>
      </c>
      <c r="O314" s="2"/>
      <c r="P314" s="2"/>
      <c r="Q314" s="2"/>
      <c r="R314" s="2"/>
      <c r="S314" s="2"/>
      <c r="T314" s="2"/>
      <c r="U314" s="2"/>
      <c r="V314" s="2"/>
      <c r="W314" s="2"/>
      <c r="X314" s="2"/>
      <c r="Y314" s="2"/>
      <c r="Z314" s="2"/>
    </row>
    <row r="315" spans="1:26" ht="39" customHeight="1">
      <c r="A315" s="15" t="s">
        <v>623</v>
      </c>
      <c r="B315" s="15">
        <v>89413</v>
      </c>
      <c r="C315" s="15" t="s">
        <v>28</v>
      </c>
      <c r="D315" s="15" t="s">
        <v>624</v>
      </c>
      <c r="E315" s="16" t="s">
        <v>56</v>
      </c>
      <c r="F315" s="17">
        <v>14</v>
      </c>
      <c r="G315" s="18">
        <f t="shared" ref="G315:H315" si="296">TRUNC(L315-L315*$P$3,2)</f>
        <v>9.02</v>
      </c>
      <c r="H315" s="18">
        <f t="shared" si="296"/>
        <v>11.04</v>
      </c>
      <c r="I315" s="18">
        <f t="shared" si="260"/>
        <v>154.56</v>
      </c>
      <c r="J315" s="19">
        <v>6.1948154054458206E-5</v>
      </c>
      <c r="K315" s="2"/>
      <c r="L315" s="2">
        <v>11.56</v>
      </c>
      <c r="M315" s="2">
        <v>14.15</v>
      </c>
      <c r="N315" s="2">
        <v>198.1</v>
      </c>
      <c r="O315" s="2"/>
      <c r="P315" s="2"/>
      <c r="Q315" s="2"/>
      <c r="R315" s="2"/>
      <c r="S315" s="2"/>
      <c r="T315" s="2"/>
      <c r="U315" s="2"/>
      <c r="V315" s="2"/>
      <c r="W315" s="2"/>
      <c r="X315" s="2"/>
      <c r="Y315" s="2"/>
      <c r="Z315" s="2"/>
    </row>
    <row r="316" spans="1:26" ht="39" customHeight="1">
      <c r="A316" s="15" t="s">
        <v>625</v>
      </c>
      <c r="B316" s="15">
        <v>103984</v>
      </c>
      <c r="C316" s="15" t="s">
        <v>28</v>
      </c>
      <c r="D316" s="15" t="s">
        <v>626</v>
      </c>
      <c r="E316" s="16" t="s">
        <v>56</v>
      </c>
      <c r="F316" s="17">
        <v>2</v>
      </c>
      <c r="G316" s="18">
        <f t="shared" ref="G316:H316" si="297">TRUNC(L316-L316*$P$3,2)</f>
        <v>14.38</v>
      </c>
      <c r="H316" s="18">
        <f t="shared" si="297"/>
        <v>17.61</v>
      </c>
      <c r="I316" s="18">
        <f t="shared" si="260"/>
        <v>35.22</v>
      </c>
      <c r="J316" s="19">
        <v>1.41157984554177E-5</v>
      </c>
      <c r="K316" s="2"/>
      <c r="L316" s="2">
        <v>18.43</v>
      </c>
      <c r="M316" s="2">
        <v>22.57</v>
      </c>
      <c r="N316" s="2">
        <v>45.14</v>
      </c>
      <c r="O316" s="2"/>
      <c r="P316" s="2"/>
      <c r="Q316" s="2"/>
      <c r="R316" s="2"/>
      <c r="S316" s="2"/>
      <c r="T316" s="2"/>
      <c r="U316" s="2"/>
      <c r="V316" s="2"/>
      <c r="W316" s="2"/>
      <c r="X316" s="2"/>
      <c r="Y316" s="2"/>
      <c r="Z316" s="2"/>
    </row>
    <row r="317" spans="1:26" ht="39" customHeight="1">
      <c r="A317" s="15" t="s">
        <v>627</v>
      </c>
      <c r="B317" s="15">
        <v>89363</v>
      </c>
      <c r="C317" s="15" t="s">
        <v>28</v>
      </c>
      <c r="D317" s="15" t="s">
        <v>586</v>
      </c>
      <c r="E317" s="16" t="s">
        <v>56</v>
      </c>
      <c r="F317" s="17">
        <v>2</v>
      </c>
      <c r="G317" s="18">
        <f t="shared" ref="G317:H317" si="298">TRUNC(L317-L317*$P$3,2)</f>
        <v>7.71</v>
      </c>
      <c r="H317" s="18">
        <f t="shared" si="298"/>
        <v>9.44</v>
      </c>
      <c r="I317" s="18">
        <f t="shared" si="260"/>
        <v>18.88</v>
      </c>
      <c r="J317" s="19">
        <v>7.5676190212917203E-6</v>
      </c>
      <c r="K317" s="2"/>
      <c r="L317" s="2">
        <v>9.8800000000000008</v>
      </c>
      <c r="M317" s="2">
        <v>12.1</v>
      </c>
      <c r="N317" s="2">
        <v>24.2</v>
      </c>
      <c r="O317" s="2"/>
      <c r="P317" s="2"/>
      <c r="Q317" s="2"/>
      <c r="R317" s="2"/>
      <c r="S317" s="2"/>
      <c r="T317" s="2"/>
      <c r="U317" s="2"/>
      <c r="V317" s="2"/>
      <c r="W317" s="2"/>
      <c r="X317" s="2"/>
      <c r="Y317" s="2"/>
      <c r="Z317" s="2"/>
    </row>
    <row r="318" spans="1:26" ht="39" customHeight="1">
      <c r="A318" s="15" t="s">
        <v>628</v>
      </c>
      <c r="B318" s="15">
        <v>89414</v>
      </c>
      <c r="C318" s="15" t="s">
        <v>28</v>
      </c>
      <c r="D318" s="15" t="s">
        <v>629</v>
      </c>
      <c r="E318" s="16" t="s">
        <v>56</v>
      </c>
      <c r="F318" s="17">
        <v>1</v>
      </c>
      <c r="G318" s="18">
        <f t="shared" ref="G318:H318" si="299">TRUNC(L318-L318*$P$3,2)</f>
        <v>10.31</v>
      </c>
      <c r="H318" s="18">
        <f t="shared" si="299"/>
        <v>12.63</v>
      </c>
      <c r="I318" s="18">
        <f t="shared" si="260"/>
        <v>12.63</v>
      </c>
      <c r="J318" s="19">
        <v>5.0627996675501197E-6</v>
      </c>
      <c r="K318" s="2"/>
      <c r="L318" s="2">
        <v>13.22</v>
      </c>
      <c r="M318" s="2">
        <v>16.190000000000001</v>
      </c>
      <c r="N318" s="2">
        <v>16.190000000000001</v>
      </c>
      <c r="O318" s="2"/>
      <c r="P318" s="2"/>
      <c r="Q318" s="2"/>
      <c r="R318" s="2"/>
      <c r="S318" s="2"/>
      <c r="T318" s="2"/>
      <c r="U318" s="2"/>
      <c r="V318" s="2"/>
      <c r="W318" s="2"/>
      <c r="X318" s="2"/>
      <c r="Y318" s="2"/>
      <c r="Z318" s="2"/>
    </row>
    <row r="319" spans="1:26" ht="39" customHeight="1">
      <c r="A319" s="15" t="s">
        <v>630</v>
      </c>
      <c r="B319" s="15">
        <v>103985</v>
      </c>
      <c r="C319" s="15" t="s">
        <v>28</v>
      </c>
      <c r="D319" s="15" t="s">
        <v>631</v>
      </c>
      <c r="E319" s="16" t="s">
        <v>56</v>
      </c>
      <c r="F319" s="17">
        <v>2</v>
      </c>
      <c r="G319" s="18">
        <f t="shared" ref="G319:H319" si="300">TRUNC(L319-L319*$P$3,2)</f>
        <v>16.25</v>
      </c>
      <c r="H319" s="18">
        <f t="shared" si="300"/>
        <v>19.91</v>
      </c>
      <c r="I319" s="18">
        <f t="shared" si="260"/>
        <v>39.82</v>
      </c>
      <c r="J319" s="19">
        <v>1.5954542250673701E-5</v>
      </c>
      <c r="K319" s="2"/>
      <c r="L319" s="2">
        <v>20.83</v>
      </c>
      <c r="M319" s="2">
        <v>25.51</v>
      </c>
      <c r="N319" s="2">
        <v>51.02</v>
      </c>
      <c r="O319" s="2"/>
      <c r="P319" s="2"/>
      <c r="Q319" s="2"/>
      <c r="R319" s="2"/>
      <c r="S319" s="2"/>
      <c r="T319" s="2"/>
      <c r="U319" s="2"/>
      <c r="V319" s="2"/>
      <c r="W319" s="2"/>
      <c r="X319" s="2"/>
      <c r="Y319" s="2"/>
      <c r="Z319" s="2"/>
    </row>
    <row r="320" spans="1:26" ht="39" customHeight="1">
      <c r="A320" s="15" t="s">
        <v>632</v>
      </c>
      <c r="B320" s="15">
        <v>103956</v>
      </c>
      <c r="C320" s="15" t="s">
        <v>28</v>
      </c>
      <c r="D320" s="15" t="s">
        <v>633</v>
      </c>
      <c r="E320" s="16" t="s">
        <v>56</v>
      </c>
      <c r="F320" s="17">
        <v>2</v>
      </c>
      <c r="G320" s="18">
        <f t="shared" ref="G320:H320" si="301">TRUNC(L320-L320*$P$3,2)</f>
        <v>10.46</v>
      </c>
      <c r="H320" s="18">
        <f t="shared" si="301"/>
        <v>12.81</v>
      </c>
      <c r="I320" s="18">
        <f t="shared" si="260"/>
        <v>25.62</v>
      </c>
      <c r="J320" s="19">
        <v>1.02694466388107E-5</v>
      </c>
      <c r="K320" s="2"/>
      <c r="L320" s="2">
        <v>13.41</v>
      </c>
      <c r="M320" s="2">
        <v>16.420000000000002</v>
      </c>
      <c r="N320" s="2">
        <v>32.840000000000003</v>
      </c>
      <c r="O320" s="2"/>
      <c r="P320" s="2"/>
      <c r="Q320" s="2"/>
      <c r="R320" s="2"/>
      <c r="S320" s="2"/>
      <c r="T320" s="2"/>
      <c r="U320" s="2"/>
      <c r="V320" s="2"/>
      <c r="W320" s="2"/>
      <c r="X320" s="2"/>
      <c r="Y320" s="2"/>
      <c r="Z320" s="2"/>
    </row>
    <row r="321" spans="1:26" ht="39" customHeight="1">
      <c r="A321" s="15" t="s">
        <v>634</v>
      </c>
      <c r="B321" s="15">
        <v>89440</v>
      </c>
      <c r="C321" s="15" t="s">
        <v>28</v>
      </c>
      <c r="D321" s="15" t="s">
        <v>635</v>
      </c>
      <c r="E321" s="16" t="s">
        <v>56</v>
      </c>
      <c r="F321" s="17">
        <v>22</v>
      </c>
      <c r="G321" s="18">
        <f t="shared" ref="G321:H321" si="302">TRUNC(L321-L321*$P$3,2)</f>
        <v>8.9600000000000009</v>
      </c>
      <c r="H321" s="18">
        <f t="shared" si="302"/>
        <v>10.96</v>
      </c>
      <c r="I321" s="18">
        <f t="shared" si="260"/>
        <v>241.12</v>
      </c>
      <c r="J321" s="19">
        <v>9.6659133862862402E-5</v>
      </c>
      <c r="K321" s="2"/>
      <c r="L321" s="2">
        <v>11.48</v>
      </c>
      <c r="M321" s="2">
        <v>14.05</v>
      </c>
      <c r="N321" s="2">
        <v>309.10000000000002</v>
      </c>
      <c r="O321" s="2"/>
      <c r="P321" s="2"/>
      <c r="Q321" s="2"/>
      <c r="R321" s="2"/>
      <c r="S321" s="2"/>
      <c r="T321" s="2"/>
      <c r="U321" s="2"/>
      <c r="V321" s="2"/>
      <c r="W321" s="2"/>
      <c r="X321" s="2"/>
      <c r="Y321" s="2"/>
      <c r="Z321" s="2"/>
    </row>
    <row r="322" spans="1:26" ht="39" customHeight="1">
      <c r="A322" s="15" t="s">
        <v>636</v>
      </c>
      <c r="B322" s="15">
        <v>89398</v>
      </c>
      <c r="C322" s="15" t="s">
        <v>28</v>
      </c>
      <c r="D322" s="15" t="s">
        <v>637</v>
      </c>
      <c r="E322" s="16" t="s">
        <v>56</v>
      </c>
      <c r="F322" s="17">
        <v>2</v>
      </c>
      <c r="G322" s="18">
        <f t="shared" ref="G322:H322" si="303">TRUNC(L322-L322*$P$3,2)</f>
        <v>13.61</v>
      </c>
      <c r="H322" s="18">
        <f t="shared" si="303"/>
        <v>16.66</v>
      </c>
      <c r="I322" s="18">
        <f t="shared" si="260"/>
        <v>33.32</v>
      </c>
      <c r="J322" s="19">
        <v>1.33527823226924E-5</v>
      </c>
      <c r="K322" s="2"/>
      <c r="L322" s="2">
        <v>17.440000000000001</v>
      </c>
      <c r="M322" s="2">
        <v>21.35</v>
      </c>
      <c r="N322" s="2">
        <v>42.7</v>
      </c>
      <c r="O322" s="2"/>
      <c r="P322" s="2"/>
      <c r="Q322" s="2"/>
      <c r="R322" s="2"/>
      <c r="S322" s="2"/>
      <c r="T322" s="2"/>
      <c r="U322" s="2"/>
      <c r="V322" s="2"/>
      <c r="W322" s="2"/>
      <c r="X322" s="2"/>
      <c r="Y322" s="2"/>
      <c r="Z322" s="2"/>
    </row>
    <row r="323" spans="1:26" ht="39" customHeight="1">
      <c r="A323" s="15" t="s">
        <v>638</v>
      </c>
      <c r="B323" s="15">
        <v>104011</v>
      </c>
      <c r="C323" s="15" t="s">
        <v>28</v>
      </c>
      <c r="D323" s="15" t="s">
        <v>639</v>
      </c>
      <c r="E323" s="16" t="s">
        <v>56</v>
      </c>
      <c r="F323" s="17">
        <v>1</v>
      </c>
      <c r="G323" s="18">
        <f t="shared" ref="G323:H323" si="304">TRUNC(L323-L323*$P$3,2)</f>
        <v>18.61</v>
      </c>
      <c r="H323" s="18">
        <f t="shared" si="304"/>
        <v>22.79</v>
      </c>
      <c r="I323" s="18">
        <f t="shared" si="260"/>
        <v>22.79</v>
      </c>
      <c r="J323" s="19">
        <v>9.1311766703189293E-6</v>
      </c>
      <c r="K323" s="2"/>
      <c r="L323" s="2">
        <v>23.85</v>
      </c>
      <c r="M323" s="2">
        <v>29.2</v>
      </c>
      <c r="N323" s="2">
        <v>29.2</v>
      </c>
      <c r="O323" s="2"/>
      <c r="P323" s="2"/>
      <c r="Q323" s="2"/>
      <c r="R323" s="2"/>
      <c r="S323" s="2"/>
      <c r="T323" s="2"/>
      <c r="U323" s="2"/>
      <c r="V323" s="2"/>
      <c r="W323" s="2"/>
      <c r="X323" s="2"/>
      <c r="Y323" s="2"/>
      <c r="Z323" s="2"/>
    </row>
    <row r="324" spans="1:26" ht="39" customHeight="1">
      <c r="A324" s="15" t="s">
        <v>640</v>
      </c>
      <c r="B324" s="15">
        <v>104004</v>
      </c>
      <c r="C324" s="15" t="s">
        <v>28</v>
      </c>
      <c r="D324" s="15" t="s">
        <v>641</v>
      </c>
      <c r="E324" s="16" t="s">
        <v>56</v>
      </c>
      <c r="F324" s="17">
        <v>3</v>
      </c>
      <c r="G324" s="18">
        <f t="shared" ref="G324:H324" si="305">TRUNC(L324-L324*$P$3,2)</f>
        <v>21.72</v>
      </c>
      <c r="H324" s="18">
        <f t="shared" si="305"/>
        <v>26.6</v>
      </c>
      <c r="I324" s="18">
        <f t="shared" si="260"/>
        <v>79.8</v>
      </c>
      <c r="J324" s="19">
        <v>3.1981008153202598E-5</v>
      </c>
      <c r="K324" s="2"/>
      <c r="L324" s="2">
        <v>27.84</v>
      </c>
      <c r="M324" s="2">
        <v>34.090000000000003</v>
      </c>
      <c r="N324" s="2">
        <v>102.27</v>
      </c>
      <c r="O324" s="2"/>
      <c r="P324" s="2"/>
      <c r="Q324" s="2"/>
      <c r="R324" s="2"/>
      <c r="S324" s="2"/>
      <c r="T324" s="2"/>
      <c r="U324" s="2"/>
      <c r="V324" s="2"/>
      <c r="W324" s="2"/>
      <c r="X324" s="2"/>
      <c r="Y324" s="2"/>
      <c r="Z324" s="2"/>
    </row>
    <row r="325" spans="1:26" ht="39" customHeight="1">
      <c r="A325" s="15" t="s">
        <v>642</v>
      </c>
      <c r="B325" s="15">
        <v>89400</v>
      </c>
      <c r="C325" s="15" t="s">
        <v>28</v>
      </c>
      <c r="D325" s="15" t="s">
        <v>643</v>
      </c>
      <c r="E325" s="16" t="s">
        <v>56</v>
      </c>
      <c r="F325" s="17">
        <v>5</v>
      </c>
      <c r="G325" s="18">
        <f t="shared" ref="G325:H325" si="306">TRUNC(L325-L325*$P$3,2)</f>
        <v>14.87</v>
      </c>
      <c r="H325" s="18">
        <f t="shared" si="306"/>
        <v>18.21</v>
      </c>
      <c r="I325" s="18">
        <f t="shared" si="260"/>
        <v>91.05</v>
      </c>
      <c r="J325" s="19">
        <v>3.6493435528295202E-5</v>
      </c>
      <c r="K325" s="2"/>
      <c r="L325" s="2">
        <v>19.059999999999999</v>
      </c>
      <c r="M325" s="2">
        <v>23.34</v>
      </c>
      <c r="N325" s="2">
        <v>116.7</v>
      </c>
      <c r="O325" s="2"/>
      <c r="P325" s="2"/>
      <c r="Q325" s="2"/>
      <c r="R325" s="2"/>
      <c r="S325" s="2"/>
      <c r="T325" s="2"/>
      <c r="U325" s="2"/>
      <c r="V325" s="2"/>
      <c r="W325" s="2"/>
      <c r="X325" s="2"/>
      <c r="Y325" s="2"/>
      <c r="Z325" s="2"/>
    </row>
    <row r="326" spans="1:26" ht="39" customHeight="1">
      <c r="A326" s="15" t="s">
        <v>644</v>
      </c>
      <c r="B326" s="15">
        <v>104006</v>
      </c>
      <c r="C326" s="15" t="s">
        <v>28</v>
      </c>
      <c r="D326" s="15" t="s">
        <v>645</v>
      </c>
      <c r="E326" s="16" t="s">
        <v>56</v>
      </c>
      <c r="F326" s="17">
        <v>1</v>
      </c>
      <c r="G326" s="18">
        <f t="shared" ref="G326:H326" si="307">TRUNC(L326-L326*$P$3,2)</f>
        <v>18.440000000000001</v>
      </c>
      <c r="H326" s="18">
        <f t="shared" si="307"/>
        <v>22.57</v>
      </c>
      <c r="I326" s="18">
        <f t="shared" si="260"/>
        <v>22.57</v>
      </c>
      <c r="J326" s="19">
        <v>9.0467445572714595E-6</v>
      </c>
      <c r="K326" s="2"/>
      <c r="L326" s="2">
        <v>23.63</v>
      </c>
      <c r="M326" s="2">
        <v>28.93</v>
      </c>
      <c r="N326" s="2">
        <v>28.93</v>
      </c>
      <c r="O326" s="2"/>
      <c r="P326" s="2"/>
      <c r="Q326" s="2"/>
      <c r="R326" s="2"/>
      <c r="S326" s="2"/>
      <c r="T326" s="2"/>
      <c r="U326" s="2"/>
      <c r="V326" s="2"/>
      <c r="W326" s="2"/>
      <c r="X326" s="2"/>
      <c r="Y326" s="2"/>
      <c r="Z326" s="2"/>
    </row>
    <row r="327" spans="1:26" ht="39" customHeight="1">
      <c r="A327" s="15" t="s">
        <v>646</v>
      </c>
      <c r="B327" s="15">
        <v>817</v>
      </c>
      <c r="C327" s="15" t="s">
        <v>45</v>
      </c>
      <c r="D327" s="15" t="s">
        <v>647</v>
      </c>
      <c r="E327" s="16" t="s">
        <v>24</v>
      </c>
      <c r="F327" s="17">
        <v>1</v>
      </c>
      <c r="G327" s="18">
        <f t="shared" ref="G327:H327" si="308">TRUNC(L327-L327*$P$3,2)</f>
        <v>111.51</v>
      </c>
      <c r="H327" s="18">
        <f t="shared" si="308"/>
        <v>136.57</v>
      </c>
      <c r="I327" s="18">
        <f t="shared" si="260"/>
        <v>136.57</v>
      </c>
      <c r="J327" s="19">
        <v>5.4718263485356397E-5</v>
      </c>
      <c r="K327" s="2"/>
      <c r="L327" s="2">
        <v>142.88</v>
      </c>
      <c r="M327" s="2">
        <v>174.98</v>
      </c>
      <c r="N327" s="2">
        <v>174.98</v>
      </c>
      <c r="O327" s="2"/>
      <c r="P327" s="2"/>
      <c r="Q327" s="2"/>
      <c r="R327" s="2"/>
      <c r="S327" s="2"/>
      <c r="T327" s="2"/>
      <c r="U327" s="2"/>
      <c r="V327" s="2"/>
      <c r="W327" s="2"/>
      <c r="X327" s="2"/>
      <c r="Y327" s="2"/>
      <c r="Z327" s="2"/>
    </row>
    <row r="328" spans="1:26" ht="39" customHeight="1">
      <c r="A328" s="15" t="s">
        <v>648</v>
      </c>
      <c r="B328" s="15">
        <v>818</v>
      </c>
      <c r="C328" s="15" t="s">
        <v>45</v>
      </c>
      <c r="D328" s="15" t="s">
        <v>649</v>
      </c>
      <c r="E328" s="16" t="s">
        <v>24</v>
      </c>
      <c r="F328" s="17">
        <v>1</v>
      </c>
      <c r="G328" s="18">
        <f t="shared" ref="G328:H328" si="309">TRUNC(L328-L328*$P$3,2)</f>
        <v>272.16000000000003</v>
      </c>
      <c r="H328" s="18">
        <f t="shared" si="309"/>
        <v>333.32</v>
      </c>
      <c r="I328" s="18">
        <f t="shared" si="260"/>
        <v>333.32</v>
      </c>
      <c r="J328" s="19">
        <v>1.33546585918712E-4</v>
      </c>
      <c r="K328" s="2"/>
      <c r="L328" s="2">
        <v>348.71</v>
      </c>
      <c r="M328" s="2">
        <v>427.06</v>
      </c>
      <c r="N328" s="2">
        <v>427.06</v>
      </c>
      <c r="O328" s="2"/>
      <c r="P328" s="2"/>
      <c r="Q328" s="2"/>
      <c r="R328" s="2"/>
      <c r="S328" s="2"/>
      <c r="T328" s="2"/>
      <c r="U328" s="2"/>
      <c r="V328" s="2"/>
      <c r="W328" s="2"/>
      <c r="X328" s="2"/>
      <c r="Y328" s="2"/>
      <c r="Z328" s="2"/>
    </row>
    <row r="329" spans="1:26" ht="25.5" customHeight="1">
      <c r="A329" s="15" t="s">
        <v>650</v>
      </c>
      <c r="B329" s="15">
        <v>94797</v>
      </c>
      <c r="C329" s="15" t="s">
        <v>28</v>
      </c>
      <c r="D329" s="15" t="s">
        <v>651</v>
      </c>
      <c r="E329" s="16" t="s">
        <v>56</v>
      </c>
      <c r="F329" s="17">
        <v>1</v>
      </c>
      <c r="G329" s="18">
        <f t="shared" ref="G329:H329" si="310">TRUNC(L329-L329*$P$3,2)</f>
        <v>46.28</v>
      </c>
      <c r="H329" s="18">
        <f t="shared" si="310"/>
        <v>56.67</v>
      </c>
      <c r="I329" s="18">
        <f t="shared" si="260"/>
        <v>56.67</v>
      </c>
      <c r="J329" s="19">
        <v>2.2709111294471301E-5</v>
      </c>
      <c r="K329" s="2"/>
      <c r="L329" s="2">
        <v>59.3</v>
      </c>
      <c r="M329" s="2">
        <v>72.62</v>
      </c>
      <c r="N329" s="2">
        <v>72.62</v>
      </c>
      <c r="O329" s="2"/>
      <c r="P329" s="2"/>
      <c r="Q329" s="2"/>
      <c r="R329" s="2"/>
      <c r="S329" s="2"/>
      <c r="T329" s="2"/>
      <c r="U329" s="2"/>
      <c r="V329" s="2"/>
      <c r="W329" s="2"/>
      <c r="X329" s="2"/>
      <c r="Y329" s="2"/>
      <c r="Z329" s="2"/>
    </row>
    <row r="330" spans="1:26" ht="24" customHeight="1">
      <c r="A330" s="20" t="s">
        <v>652</v>
      </c>
      <c r="B330" s="20" t="s">
        <v>18</v>
      </c>
      <c r="C330" s="20"/>
      <c r="D330" s="20" t="s">
        <v>653</v>
      </c>
      <c r="E330" s="21"/>
      <c r="F330" s="22"/>
      <c r="G330" s="23"/>
      <c r="H330" s="23"/>
      <c r="I330" s="23">
        <f>SUM(I331:I335,I332,I333,I334,I335)</f>
        <v>7554.61</v>
      </c>
      <c r="J330" s="24">
        <v>1.6118934701892401E-3</v>
      </c>
      <c r="K330" s="2"/>
      <c r="L330" s="2"/>
      <c r="M330" s="2">
        <v>5154.57</v>
      </c>
      <c r="N330" s="2">
        <v>5154.57</v>
      </c>
      <c r="O330" s="2"/>
      <c r="P330" s="2"/>
      <c r="Q330" s="2"/>
      <c r="R330" s="2"/>
      <c r="S330" s="2"/>
      <c r="T330" s="2"/>
      <c r="U330" s="2"/>
      <c r="V330" s="2"/>
      <c r="W330" s="2"/>
      <c r="X330" s="2"/>
      <c r="Y330" s="2"/>
      <c r="Z330" s="2"/>
    </row>
    <row r="331" spans="1:26" ht="24" customHeight="1">
      <c r="A331" s="15" t="s">
        <v>654</v>
      </c>
      <c r="B331" s="15">
        <v>93358</v>
      </c>
      <c r="C331" s="15" t="s">
        <v>28</v>
      </c>
      <c r="D331" s="15" t="s">
        <v>282</v>
      </c>
      <c r="E331" s="16" t="s">
        <v>39</v>
      </c>
      <c r="F331" s="17">
        <v>6.4</v>
      </c>
      <c r="G331" s="18">
        <f t="shared" ref="G331:H331" si="311">TRUNC(L331-L331*$P$3,2)</f>
        <v>62.61</v>
      </c>
      <c r="H331" s="18">
        <f t="shared" si="311"/>
        <v>76.67</v>
      </c>
      <c r="I331" s="18">
        <f t="shared" ref="I331:I335" si="312">ROUND(F331*H331,2)</f>
        <v>490.69</v>
      </c>
      <c r="J331" s="19">
        <v>1.96611120134576E-4</v>
      </c>
      <c r="K331" s="2"/>
      <c r="L331" s="2">
        <v>80.22</v>
      </c>
      <c r="M331" s="2">
        <v>98.24</v>
      </c>
      <c r="N331" s="2">
        <v>628.73</v>
      </c>
      <c r="O331" s="2"/>
      <c r="P331" s="2"/>
      <c r="Q331" s="2"/>
      <c r="R331" s="2"/>
      <c r="S331" s="2"/>
      <c r="T331" s="2"/>
      <c r="U331" s="2"/>
      <c r="V331" s="2"/>
      <c r="W331" s="2"/>
      <c r="X331" s="2"/>
      <c r="Y331" s="2"/>
      <c r="Z331" s="2"/>
    </row>
    <row r="332" spans="1:26" ht="25.5" customHeight="1">
      <c r="A332" s="15" t="s">
        <v>655</v>
      </c>
      <c r="B332" s="15">
        <v>93382</v>
      </c>
      <c r="C332" s="15" t="s">
        <v>28</v>
      </c>
      <c r="D332" s="15" t="s">
        <v>656</v>
      </c>
      <c r="E332" s="16" t="s">
        <v>39</v>
      </c>
      <c r="F332" s="17">
        <v>6.4</v>
      </c>
      <c r="G332" s="18">
        <f t="shared" ref="G332:H332" si="313">TRUNC(L332-L332*$P$3,2)</f>
        <v>18.38</v>
      </c>
      <c r="H332" s="18">
        <f t="shared" si="313"/>
        <v>22.51</v>
      </c>
      <c r="I332" s="18">
        <f t="shared" si="312"/>
        <v>144.06</v>
      </c>
      <c r="J332" s="19">
        <v>5.7739056863276997E-5</v>
      </c>
      <c r="K332" s="2"/>
      <c r="L332" s="2">
        <v>23.56</v>
      </c>
      <c r="M332" s="2">
        <v>28.85</v>
      </c>
      <c r="N332" s="2">
        <v>184.64</v>
      </c>
      <c r="O332" s="2"/>
      <c r="P332" s="2"/>
      <c r="Q332" s="2"/>
      <c r="R332" s="2"/>
      <c r="S332" s="2"/>
      <c r="T332" s="2"/>
      <c r="U332" s="2"/>
      <c r="V332" s="2"/>
      <c r="W332" s="2"/>
      <c r="X332" s="2"/>
      <c r="Y332" s="2"/>
      <c r="Z332" s="2"/>
    </row>
    <row r="333" spans="1:26" ht="78" customHeight="1">
      <c r="A333" s="15" t="s">
        <v>657</v>
      </c>
      <c r="B333" s="15">
        <v>91181</v>
      </c>
      <c r="C333" s="15" t="s">
        <v>28</v>
      </c>
      <c r="D333" s="15" t="s">
        <v>658</v>
      </c>
      <c r="E333" s="16" t="s">
        <v>94</v>
      </c>
      <c r="F333" s="17">
        <v>80</v>
      </c>
      <c r="G333" s="18">
        <f t="shared" ref="G333:H333" si="314">TRUNC(L333-L333*$P$3,2)</f>
        <v>20.059999999999999</v>
      </c>
      <c r="H333" s="18">
        <f t="shared" si="314"/>
        <v>24.57</v>
      </c>
      <c r="I333" s="18">
        <f t="shared" si="312"/>
        <v>1965.6</v>
      </c>
      <c r="J333" s="19">
        <v>7.87532716662027E-4</v>
      </c>
      <c r="K333" s="2"/>
      <c r="L333" s="2">
        <v>25.71</v>
      </c>
      <c r="M333" s="2">
        <v>31.48</v>
      </c>
      <c r="N333" s="2">
        <v>2518.4</v>
      </c>
      <c r="O333" s="2"/>
      <c r="P333" s="2"/>
      <c r="Q333" s="2"/>
      <c r="R333" s="2"/>
      <c r="S333" s="2"/>
      <c r="T333" s="2"/>
      <c r="U333" s="2"/>
      <c r="V333" s="2"/>
      <c r="W333" s="2"/>
      <c r="X333" s="2"/>
      <c r="Y333" s="2"/>
      <c r="Z333" s="2"/>
    </row>
    <row r="334" spans="1:26" ht="78" customHeight="1">
      <c r="A334" s="15" t="s">
        <v>659</v>
      </c>
      <c r="B334" s="15">
        <v>91180</v>
      </c>
      <c r="C334" s="15" t="s">
        <v>28</v>
      </c>
      <c r="D334" s="15" t="s">
        <v>660</v>
      </c>
      <c r="E334" s="16" t="s">
        <v>94</v>
      </c>
      <c r="F334" s="17">
        <v>30</v>
      </c>
      <c r="G334" s="18">
        <f t="shared" ref="G334:H334" si="315">TRUNC(L334-L334*$P$3,2)</f>
        <v>19.05</v>
      </c>
      <c r="H334" s="18">
        <f t="shared" si="315"/>
        <v>23.32</v>
      </c>
      <c r="I334" s="18">
        <f t="shared" si="312"/>
        <v>699.6</v>
      </c>
      <c r="J334" s="19">
        <v>2.8040842877654102E-4</v>
      </c>
      <c r="K334" s="2"/>
      <c r="L334" s="2">
        <v>24.41</v>
      </c>
      <c r="M334" s="2">
        <v>29.89</v>
      </c>
      <c r="N334" s="2">
        <v>896.7</v>
      </c>
      <c r="O334" s="2"/>
      <c r="P334" s="2"/>
      <c r="Q334" s="2"/>
      <c r="R334" s="2"/>
      <c r="S334" s="2"/>
      <c r="T334" s="2"/>
      <c r="U334" s="2"/>
      <c r="V334" s="2"/>
      <c r="W334" s="2"/>
      <c r="X334" s="2"/>
      <c r="Y334" s="2"/>
      <c r="Z334" s="2"/>
    </row>
    <row r="335" spans="1:26" ht="64.5" customHeight="1">
      <c r="A335" s="15" t="s">
        <v>661</v>
      </c>
      <c r="B335" s="15">
        <v>91185</v>
      </c>
      <c r="C335" s="15" t="s">
        <v>28</v>
      </c>
      <c r="D335" s="15" t="s">
        <v>662</v>
      </c>
      <c r="E335" s="16" t="s">
        <v>94</v>
      </c>
      <c r="F335" s="17">
        <v>30</v>
      </c>
      <c r="G335" s="18">
        <f t="shared" ref="G335:H335" si="316">TRUNC(L335-L335*$P$3,2)</f>
        <v>19.670000000000002</v>
      </c>
      <c r="H335" s="18">
        <f t="shared" si="316"/>
        <v>24.09</v>
      </c>
      <c r="I335" s="18">
        <f t="shared" si="312"/>
        <v>722.7</v>
      </c>
      <c r="J335" s="19">
        <v>2.8960214775282102E-4</v>
      </c>
      <c r="K335" s="2"/>
      <c r="L335" s="2">
        <v>25.21</v>
      </c>
      <c r="M335" s="2">
        <v>30.87</v>
      </c>
      <c r="N335" s="2">
        <v>926.1</v>
      </c>
      <c r="O335" s="2"/>
      <c r="P335" s="2"/>
      <c r="Q335" s="2"/>
      <c r="R335" s="2"/>
      <c r="S335" s="2"/>
      <c r="T335" s="2"/>
      <c r="U335" s="2"/>
      <c r="V335" s="2"/>
      <c r="W335" s="2"/>
      <c r="X335" s="2"/>
      <c r="Y335" s="2"/>
      <c r="Z335" s="2"/>
    </row>
    <row r="336" spans="1:26" ht="24" customHeight="1">
      <c r="A336" s="10" t="s">
        <v>663</v>
      </c>
      <c r="B336" s="10" t="s">
        <v>18</v>
      </c>
      <c r="C336" s="10"/>
      <c r="D336" s="10" t="s">
        <v>664</v>
      </c>
      <c r="E336" s="11"/>
      <c r="F336" s="12"/>
      <c r="G336" s="13"/>
      <c r="H336" s="13"/>
      <c r="I336" s="13">
        <f>SUM(I337,I338,I339,I340,I341,I342,I343,I344,I345,I346,I347,I348,I349,I350,I351,I352)</f>
        <v>41036.450000000004</v>
      </c>
      <c r="J336" s="14">
        <v>1.6441681144689298E-2</v>
      </c>
      <c r="K336" s="2"/>
      <c r="L336" s="2"/>
      <c r="M336" s="2">
        <v>52577.79</v>
      </c>
      <c r="N336" s="2">
        <v>52577.79</v>
      </c>
      <c r="O336" s="2"/>
      <c r="P336" s="2"/>
      <c r="Q336" s="2"/>
      <c r="R336" s="2"/>
      <c r="S336" s="2"/>
      <c r="T336" s="2"/>
      <c r="U336" s="2"/>
      <c r="V336" s="2"/>
      <c r="W336" s="2"/>
      <c r="X336" s="2"/>
      <c r="Y336" s="2"/>
      <c r="Z336" s="2"/>
    </row>
    <row r="337" spans="1:26" ht="39" customHeight="1">
      <c r="A337" s="15" t="s">
        <v>665</v>
      </c>
      <c r="B337" s="15">
        <v>100878</v>
      </c>
      <c r="C337" s="15" t="s">
        <v>28</v>
      </c>
      <c r="D337" s="15" t="s">
        <v>666</v>
      </c>
      <c r="E337" s="16" t="s">
        <v>56</v>
      </c>
      <c r="F337" s="17">
        <v>10</v>
      </c>
      <c r="G337" s="18">
        <f t="shared" ref="G337:H337" si="317">TRUNC(L337-L337*$P$3,2)</f>
        <v>494.04</v>
      </c>
      <c r="H337" s="18">
        <f t="shared" si="317"/>
        <v>605.04999999999995</v>
      </c>
      <c r="I337" s="18">
        <f t="shared" ref="I337:I352" si="318">ROUND(F337*H337,2)</f>
        <v>6050.5</v>
      </c>
      <c r="J337" s="19">
        <v>2.4242023213577502E-3</v>
      </c>
      <c r="K337" s="2"/>
      <c r="L337" s="2">
        <v>632.99</v>
      </c>
      <c r="M337" s="2">
        <v>775.22</v>
      </c>
      <c r="N337" s="2">
        <v>7752.2</v>
      </c>
      <c r="O337" s="2"/>
      <c r="P337" s="2"/>
      <c r="Q337" s="2"/>
      <c r="R337" s="2"/>
      <c r="S337" s="2"/>
      <c r="T337" s="2"/>
      <c r="U337" s="2"/>
      <c r="V337" s="2"/>
      <c r="W337" s="2"/>
      <c r="X337" s="2"/>
      <c r="Y337" s="2"/>
      <c r="Z337" s="2"/>
    </row>
    <row r="338" spans="1:26" ht="25.5" customHeight="1">
      <c r="A338" s="15" t="s">
        <v>667</v>
      </c>
      <c r="B338" s="15">
        <v>100849</v>
      </c>
      <c r="C338" s="15" t="s">
        <v>28</v>
      </c>
      <c r="D338" s="15" t="s">
        <v>668</v>
      </c>
      <c r="E338" s="16" t="s">
        <v>56</v>
      </c>
      <c r="F338" s="17">
        <v>10</v>
      </c>
      <c r="G338" s="18">
        <f t="shared" ref="G338:H338" si="319">TRUNC(L338-L338*$P$3,2)</f>
        <v>31.89</v>
      </c>
      <c r="H338" s="18">
        <f t="shared" si="319"/>
        <v>39.06</v>
      </c>
      <c r="I338" s="18">
        <f t="shared" si="318"/>
        <v>390.6</v>
      </c>
      <c r="J338" s="19">
        <v>1.5651212066762401E-4</v>
      </c>
      <c r="K338" s="2"/>
      <c r="L338" s="2">
        <v>40.869999999999997</v>
      </c>
      <c r="M338" s="2">
        <v>50.05</v>
      </c>
      <c r="N338" s="2">
        <v>500.5</v>
      </c>
      <c r="O338" s="2"/>
      <c r="P338" s="2"/>
      <c r="Q338" s="2"/>
      <c r="R338" s="2"/>
      <c r="S338" s="2"/>
      <c r="T338" s="2"/>
      <c r="U338" s="2"/>
      <c r="V338" s="2"/>
      <c r="W338" s="2"/>
      <c r="X338" s="2"/>
      <c r="Y338" s="2"/>
      <c r="Z338" s="2"/>
    </row>
    <row r="339" spans="1:26" ht="25.5" customHeight="1">
      <c r="A339" s="15" t="s">
        <v>669</v>
      </c>
      <c r="B339" s="15">
        <v>86885</v>
      </c>
      <c r="C339" s="15" t="s">
        <v>28</v>
      </c>
      <c r="D339" s="15" t="s">
        <v>670</v>
      </c>
      <c r="E339" s="16" t="s">
        <v>56</v>
      </c>
      <c r="F339" s="17">
        <v>10</v>
      </c>
      <c r="G339" s="18">
        <f t="shared" ref="G339:H339" si="320">TRUNC(L339-L339*$P$3,2)</f>
        <v>8.99</v>
      </c>
      <c r="H339" s="18">
        <f t="shared" si="320"/>
        <v>11.02</v>
      </c>
      <c r="I339" s="18">
        <f t="shared" si="318"/>
        <v>110.2</v>
      </c>
      <c r="J339" s="19">
        <v>4.4154868008528503E-5</v>
      </c>
      <c r="K339" s="2"/>
      <c r="L339" s="2">
        <v>11.53</v>
      </c>
      <c r="M339" s="2">
        <v>14.12</v>
      </c>
      <c r="N339" s="2">
        <v>141.19999999999999</v>
      </c>
      <c r="O339" s="2"/>
      <c r="P339" s="2"/>
      <c r="Q339" s="2"/>
      <c r="R339" s="2"/>
      <c r="S339" s="2"/>
      <c r="T339" s="2"/>
      <c r="U339" s="2"/>
      <c r="V339" s="2"/>
      <c r="W339" s="2"/>
      <c r="X339" s="2"/>
      <c r="Y339" s="2"/>
      <c r="Z339" s="2"/>
    </row>
    <row r="340" spans="1:26" ht="51.75" customHeight="1">
      <c r="A340" s="15" t="s">
        <v>671</v>
      </c>
      <c r="B340" s="15">
        <v>86922</v>
      </c>
      <c r="C340" s="15" t="s">
        <v>28</v>
      </c>
      <c r="D340" s="15" t="s">
        <v>672</v>
      </c>
      <c r="E340" s="16" t="s">
        <v>56</v>
      </c>
      <c r="F340" s="17">
        <v>1</v>
      </c>
      <c r="G340" s="18">
        <f t="shared" ref="G340:H340" si="321">TRUNC(L340-L340*$P$3,2)</f>
        <v>641.23</v>
      </c>
      <c r="H340" s="18">
        <f t="shared" si="321"/>
        <v>785.31</v>
      </c>
      <c r="I340" s="18">
        <f t="shared" si="318"/>
        <v>785.31</v>
      </c>
      <c r="J340" s="19">
        <v>3.1464095994434199E-4</v>
      </c>
      <c r="K340" s="2"/>
      <c r="L340" s="2">
        <v>821.57</v>
      </c>
      <c r="M340" s="2">
        <v>1006.17</v>
      </c>
      <c r="N340" s="2">
        <v>1006.17</v>
      </c>
      <c r="O340" s="2"/>
      <c r="P340" s="2"/>
      <c r="Q340" s="2"/>
      <c r="R340" s="2"/>
      <c r="S340" s="2"/>
      <c r="T340" s="2"/>
      <c r="U340" s="2"/>
      <c r="V340" s="2"/>
      <c r="W340" s="2"/>
      <c r="X340" s="2"/>
      <c r="Y340" s="2"/>
      <c r="Z340" s="2"/>
    </row>
    <row r="341" spans="1:26" ht="25.5" customHeight="1">
      <c r="A341" s="15" t="s">
        <v>673</v>
      </c>
      <c r="B341" s="15">
        <v>100860</v>
      </c>
      <c r="C341" s="15" t="s">
        <v>28</v>
      </c>
      <c r="D341" s="15" t="s">
        <v>674</v>
      </c>
      <c r="E341" s="16" t="s">
        <v>56</v>
      </c>
      <c r="F341" s="17">
        <v>1</v>
      </c>
      <c r="G341" s="18">
        <f t="shared" ref="G341:H341" si="322">TRUNC(L341-L341*$P$3,2)</f>
        <v>72.75</v>
      </c>
      <c r="H341" s="18">
        <f t="shared" si="322"/>
        <v>89.1</v>
      </c>
      <c r="I341" s="18">
        <f t="shared" si="318"/>
        <v>89.1</v>
      </c>
      <c r="J341" s="19">
        <v>3.5699148242589297E-5</v>
      </c>
      <c r="K341" s="2"/>
      <c r="L341" s="2">
        <v>93.22</v>
      </c>
      <c r="M341" s="2">
        <v>114.16</v>
      </c>
      <c r="N341" s="2">
        <v>114.16</v>
      </c>
      <c r="O341" s="2"/>
      <c r="P341" s="2"/>
      <c r="Q341" s="2"/>
      <c r="R341" s="2"/>
      <c r="S341" s="2"/>
      <c r="T341" s="2"/>
      <c r="U341" s="2"/>
      <c r="V341" s="2"/>
      <c r="W341" s="2"/>
      <c r="X341" s="2"/>
      <c r="Y341" s="2"/>
      <c r="Z341" s="2"/>
    </row>
    <row r="342" spans="1:26" ht="25.5" customHeight="1">
      <c r="A342" s="15" t="s">
        <v>675</v>
      </c>
      <c r="B342" s="15" t="s">
        <v>676</v>
      </c>
      <c r="C342" s="15" t="s">
        <v>22</v>
      </c>
      <c r="D342" s="15" t="s">
        <v>677</v>
      </c>
      <c r="E342" s="16" t="s">
        <v>11</v>
      </c>
      <c r="F342" s="17">
        <v>10</v>
      </c>
      <c r="G342" s="18">
        <f t="shared" ref="G342:H342" si="323">TRUNC(L342-L342*$P$3,2)</f>
        <v>94.45</v>
      </c>
      <c r="H342" s="18">
        <f t="shared" si="323"/>
        <v>115.67</v>
      </c>
      <c r="I342" s="18">
        <f t="shared" si="318"/>
        <v>1156.7</v>
      </c>
      <c r="J342" s="19">
        <v>4.6346975832464699E-4</v>
      </c>
      <c r="K342" s="2"/>
      <c r="L342" s="2">
        <v>121.02</v>
      </c>
      <c r="M342" s="2">
        <v>148.21</v>
      </c>
      <c r="N342" s="2">
        <v>1482.1</v>
      </c>
      <c r="O342" s="2"/>
      <c r="P342" s="2"/>
      <c r="Q342" s="2"/>
      <c r="R342" s="2"/>
      <c r="S342" s="2"/>
      <c r="T342" s="2"/>
      <c r="U342" s="2"/>
      <c r="V342" s="2"/>
      <c r="W342" s="2"/>
      <c r="X342" s="2"/>
      <c r="Y342" s="2"/>
      <c r="Z342" s="2"/>
    </row>
    <row r="343" spans="1:26" ht="51.75" customHeight="1">
      <c r="A343" s="15" t="s">
        <v>678</v>
      </c>
      <c r="B343" s="15">
        <v>86938</v>
      </c>
      <c r="C343" s="15" t="s">
        <v>28</v>
      </c>
      <c r="D343" s="15" t="s">
        <v>679</v>
      </c>
      <c r="E343" s="16" t="s">
        <v>56</v>
      </c>
      <c r="F343" s="17">
        <v>4</v>
      </c>
      <c r="G343" s="18">
        <f t="shared" ref="G343:H343" si="324">TRUNC(L343-L343*$P$3,2)</f>
        <v>301.77999999999997</v>
      </c>
      <c r="H343" s="18">
        <f t="shared" si="324"/>
        <v>369.59</v>
      </c>
      <c r="I343" s="18">
        <f t="shared" si="318"/>
        <v>1478.36</v>
      </c>
      <c r="J343" s="19">
        <v>5.9232567129627702E-4</v>
      </c>
      <c r="K343" s="2"/>
      <c r="L343" s="2">
        <v>386.66</v>
      </c>
      <c r="M343" s="2">
        <v>473.54</v>
      </c>
      <c r="N343" s="2">
        <v>1894.16</v>
      </c>
      <c r="O343" s="2"/>
      <c r="P343" s="2"/>
      <c r="Q343" s="2"/>
      <c r="R343" s="2"/>
      <c r="S343" s="2"/>
      <c r="T343" s="2"/>
      <c r="U343" s="2"/>
      <c r="V343" s="2"/>
      <c r="W343" s="2"/>
      <c r="X343" s="2"/>
      <c r="Y343" s="2"/>
      <c r="Z343" s="2"/>
    </row>
    <row r="344" spans="1:26" ht="39" customHeight="1">
      <c r="A344" s="15" t="s">
        <v>680</v>
      </c>
      <c r="B344" s="15">
        <v>86900</v>
      </c>
      <c r="C344" s="15" t="s">
        <v>28</v>
      </c>
      <c r="D344" s="15" t="s">
        <v>681</v>
      </c>
      <c r="E344" s="16" t="s">
        <v>56</v>
      </c>
      <c r="F344" s="17">
        <v>1</v>
      </c>
      <c r="G344" s="18">
        <f t="shared" ref="G344:H344" si="325">TRUNC(L344-L344*$P$3,2)</f>
        <v>167.19</v>
      </c>
      <c r="H344" s="18">
        <f t="shared" si="325"/>
        <v>204.76</v>
      </c>
      <c r="I344" s="18">
        <f t="shared" si="318"/>
        <v>204.76</v>
      </c>
      <c r="J344" s="19">
        <v>8.2039869844457902E-5</v>
      </c>
      <c r="K344" s="2"/>
      <c r="L344" s="2">
        <v>214.22</v>
      </c>
      <c r="M344" s="2">
        <v>262.35000000000002</v>
      </c>
      <c r="N344" s="2">
        <v>262.35000000000002</v>
      </c>
      <c r="O344" s="2"/>
      <c r="P344" s="2"/>
      <c r="Q344" s="2"/>
      <c r="R344" s="2"/>
      <c r="S344" s="2"/>
      <c r="T344" s="2"/>
      <c r="U344" s="2"/>
      <c r="V344" s="2"/>
      <c r="W344" s="2"/>
      <c r="X344" s="2"/>
      <c r="Y344" s="2"/>
      <c r="Z344" s="2"/>
    </row>
    <row r="345" spans="1:26" ht="64.5" customHeight="1">
      <c r="A345" s="15" t="s">
        <v>682</v>
      </c>
      <c r="B345" s="15">
        <v>7759</v>
      </c>
      <c r="C345" s="15" t="s">
        <v>45</v>
      </c>
      <c r="D345" s="15" t="s">
        <v>683</v>
      </c>
      <c r="E345" s="16" t="s">
        <v>24</v>
      </c>
      <c r="F345" s="17">
        <v>4</v>
      </c>
      <c r="G345" s="18">
        <f t="shared" ref="G345:H345" si="326">TRUNC(L345-L345*$P$3,2)</f>
        <v>610.46</v>
      </c>
      <c r="H345" s="18">
        <f t="shared" si="326"/>
        <v>747.62</v>
      </c>
      <c r="I345" s="18">
        <f t="shared" si="318"/>
        <v>2990.48</v>
      </c>
      <c r="J345" s="19">
        <v>1.19816048068015E-3</v>
      </c>
      <c r="K345" s="2"/>
      <c r="L345" s="2">
        <v>782.14</v>
      </c>
      <c r="M345" s="2">
        <v>957.88</v>
      </c>
      <c r="N345" s="2">
        <v>3831.52</v>
      </c>
      <c r="O345" s="2"/>
      <c r="P345" s="2"/>
      <c r="Q345" s="2"/>
      <c r="R345" s="2"/>
      <c r="S345" s="2"/>
      <c r="T345" s="2"/>
      <c r="U345" s="2"/>
      <c r="V345" s="2"/>
      <c r="W345" s="2"/>
      <c r="X345" s="2"/>
      <c r="Y345" s="2"/>
      <c r="Z345" s="2"/>
    </row>
    <row r="346" spans="1:26" ht="25.5" customHeight="1">
      <c r="A346" s="15" t="s">
        <v>684</v>
      </c>
      <c r="B346" s="15">
        <v>3259</v>
      </c>
      <c r="C346" s="15" t="s">
        <v>45</v>
      </c>
      <c r="D346" s="15" t="s">
        <v>685</v>
      </c>
      <c r="E346" s="16" t="s">
        <v>24</v>
      </c>
      <c r="F346" s="17">
        <v>8</v>
      </c>
      <c r="G346" s="18">
        <f t="shared" ref="G346:H346" si="327">TRUNC(L346-L346*$P$3,2)</f>
        <v>186.22</v>
      </c>
      <c r="H346" s="18">
        <f t="shared" si="327"/>
        <v>228.06</v>
      </c>
      <c r="I346" s="18">
        <f t="shared" si="318"/>
        <v>1824.48</v>
      </c>
      <c r="J346" s="19">
        <v>7.3101948899558704E-4</v>
      </c>
      <c r="K346" s="2"/>
      <c r="L346" s="2">
        <v>238.6</v>
      </c>
      <c r="M346" s="2">
        <v>292.20999999999998</v>
      </c>
      <c r="N346" s="2">
        <v>2337.6799999999998</v>
      </c>
      <c r="O346" s="2"/>
      <c r="P346" s="2"/>
      <c r="Q346" s="2"/>
      <c r="R346" s="2"/>
      <c r="S346" s="2"/>
      <c r="T346" s="2"/>
      <c r="U346" s="2"/>
      <c r="V346" s="2"/>
      <c r="W346" s="2"/>
      <c r="X346" s="2"/>
      <c r="Y346" s="2"/>
      <c r="Z346" s="2"/>
    </row>
    <row r="347" spans="1:26" ht="39" customHeight="1">
      <c r="A347" s="15" t="s">
        <v>686</v>
      </c>
      <c r="B347" s="15">
        <v>86909</v>
      </c>
      <c r="C347" s="15" t="s">
        <v>28</v>
      </c>
      <c r="D347" s="15" t="s">
        <v>687</v>
      </c>
      <c r="E347" s="16" t="s">
        <v>56</v>
      </c>
      <c r="F347" s="17">
        <v>1</v>
      </c>
      <c r="G347" s="18">
        <f t="shared" ref="G347:H347" si="328">TRUNC(L347-L347*$P$3,2)</f>
        <v>95.81</v>
      </c>
      <c r="H347" s="18">
        <f t="shared" si="328"/>
        <v>117.34</v>
      </c>
      <c r="I347" s="18">
        <f t="shared" si="318"/>
        <v>117.34</v>
      </c>
      <c r="J347" s="19">
        <v>4.7013051390950298E-5</v>
      </c>
      <c r="K347" s="2"/>
      <c r="L347" s="2">
        <v>122.76</v>
      </c>
      <c r="M347" s="2">
        <v>150.34</v>
      </c>
      <c r="N347" s="2">
        <v>150.34</v>
      </c>
      <c r="O347" s="2"/>
      <c r="P347" s="2"/>
      <c r="Q347" s="2"/>
      <c r="R347" s="2"/>
      <c r="S347" s="2"/>
      <c r="T347" s="2"/>
      <c r="U347" s="2"/>
      <c r="V347" s="2"/>
      <c r="W347" s="2"/>
      <c r="X347" s="2"/>
      <c r="Y347" s="2"/>
      <c r="Z347" s="2"/>
    </row>
    <row r="348" spans="1:26" ht="25.5" customHeight="1">
      <c r="A348" s="15" t="s">
        <v>688</v>
      </c>
      <c r="B348" s="15">
        <v>86884</v>
      </c>
      <c r="C348" s="15" t="s">
        <v>28</v>
      </c>
      <c r="D348" s="15" t="s">
        <v>689</v>
      </c>
      <c r="E348" s="16" t="s">
        <v>56</v>
      </c>
      <c r="F348" s="17">
        <v>5</v>
      </c>
      <c r="G348" s="18">
        <f t="shared" ref="G348:H348" si="329">TRUNC(L348-L348*$P$3,2)</f>
        <v>8.01</v>
      </c>
      <c r="H348" s="18">
        <f t="shared" si="329"/>
        <v>9.81</v>
      </c>
      <c r="I348" s="18">
        <f t="shared" si="318"/>
        <v>49.05</v>
      </c>
      <c r="J348" s="19">
        <v>1.9653919648272099E-5</v>
      </c>
      <c r="K348" s="2"/>
      <c r="L348" s="2">
        <v>10.27</v>
      </c>
      <c r="M348" s="2">
        <v>12.57</v>
      </c>
      <c r="N348" s="2">
        <v>62.85</v>
      </c>
      <c r="O348" s="2"/>
      <c r="P348" s="2"/>
      <c r="Q348" s="2"/>
      <c r="R348" s="2"/>
      <c r="S348" s="2"/>
      <c r="T348" s="2"/>
      <c r="U348" s="2"/>
      <c r="V348" s="2"/>
      <c r="W348" s="2"/>
      <c r="X348" s="2"/>
      <c r="Y348" s="2"/>
      <c r="Z348" s="2"/>
    </row>
    <row r="349" spans="1:26" ht="25.5" customHeight="1">
      <c r="A349" s="15" t="s">
        <v>690</v>
      </c>
      <c r="B349" s="15">
        <v>12444</v>
      </c>
      <c r="C349" s="15" t="s">
        <v>45</v>
      </c>
      <c r="D349" s="15" t="s">
        <v>691</v>
      </c>
      <c r="E349" s="16" t="s">
        <v>47</v>
      </c>
      <c r="F349" s="17">
        <v>19.488</v>
      </c>
      <c r="G349" s="18">
        <f t="shared" ref="G349:H349" si="330">TRUNC(L349-L349*$P$3,2)</f>
        <v>719.74</v>
      </c>
      <c r="H349" s="18">
        <f t="shared" si="330"/>
        <v>881.46</v>
      </c>
      <c r="I349" s="18">
        <f t="shared" si="318"/>
        <v>17177.89</v>
      </c>
      <c r="J349" s="19">
        <v>6.8824555510267997E-3</v>
      </c>
      <c r="K349" s="2"/>
      <c r="L349" s="2">
        <v>922.16</v>
      </c>
      <c r="M349" s="2">
        <v>1129.3599999999999</v>
      </c>
      <c r="N349" s="2">
        <v>22008.959999999999</v>
      </c>
      <c r="O349" s="2"/>
      <c r="P349" s="2"/>
      <c r="Q349" s="2"/>
      <c r="R349" s="2"/>
      <c r="S349" s="2"/>
      <c r="T349" s="2"/>
      <c r="U349" s="2"/>
      <c r="V349" s="2"/>
      <c r="W349" s="2"/>
      <c r="X349" s="2"/>
      <c r="Y349" s="2"/>
      <c r="Z349" s="2"/>
    </row>
    <row r="350" spans="1:26" ht="24" customHeight="1">
      <c r="A350" s="15" t="s">
        <v>692</v>
      </c>
      <c r="B350" s="15">
        <v>12492</v>
      </c>
      <c r="C350" s="15" t="s">
        <v>45</v>
      </c>
      <c r="D350" s="15" t="s">
        <v>693</v>
      </c>
      <c r="E350" s="16" t="s">
        <v>47</v>
      </c>
      <c r="F350" s="17">
        <v>8.65</v>
      </c>
      <c r="G350" s="18">
        <f t="shared" ref="G350:H350" si="331">TRUNC(L350-L350*$P$3,2)</f>
        <v>524.41</v>
      </c>
      <c r="H350" s="18">
        <f t="shared" si="331"/>
        <v>642.25</v>
      </c>
      <c r="I350" s="18">
        <f t="shared" si="318"/>
        <v>5555.46</v>
      </c>
      <c r="J350" s="19">
        <v>2.2258243810797801E-3</v>
      </c>
      <c r="K350" s="2"/>
      <c r="L350" s="2">
        <v>671.9</v>
      </c>
      <c r="M350" s="2">
        <v>822.87</v>
      </c>
      <c r="N350" s="2">
        <v>7117.82</v>
      </c>
      <c r="O350" s="2"/>
      <c r="P350" s="2"/>
      <c r="Q350" s="2"/>
      <c r="R350" s="2"/>
      <c r="S350" s="2"/>
      <c r="T350" s="2"/>
      <c r="U350" s="2"/>
      <c r="V350" s="2"/>
      <c r="W350" s="2"/>
      <c r="X350" s="2"/>
      <c r="Y350" s="2"/>
      <c r="Z350" s="2"/>
    </row>
    <row r="351" spans="1:26" ht="25.5" customHeight="1">
      <c r="A351" s="15" t="s">
        <v>694</v>
      </c>
      <c r="B351" s="15">
        <v>12502</v>
      </c>
      <c r="C351" s="15" t="s">
        <v>45</v>
      </c>
      <c r="D351" s="15" t="s">
        <v>695</v>
      </c>
      <c r="E351" s="16" t="s">
        <v>280</v>
      </c>
      <c r="F351" s="17">
        <v>6</v>
      </c>
      <c r="G351" s="18">
        <f t="shared" ref="G351:H351" si="332">TRUNC(L351-L351*$P$3,2)</f>
        <v>291.24</v>
      </c>
      <c r="H351" s="18">
        <f t="shared" si="332"/>
        <v>356.68</v>
      </c>
      <c r="I351" s="18">
        <f t="shared" si="318"/>
        <v>2140.08</v>
      </c>
      <c r="J351" s="19">
        <v>8.5743625203473601E-4</v>
      </c>
      <c r="K351" s="2"/>
      <c r="L351" s="2">
        <v>373.15</v>
      </c>
      <c r="M351" s="2">
        <v>456.99</v>
      </c>
      <c r="N351" s="2">
        <v>2741.94</v>
      </c>
      <c r="O351" s="2"/>
      <c r="P351" s="2"/>
      <c r="Q351" s="2"/>
      <c r="R351" s="2"/>
      <c r="S351" s="2"/>
      <c r="T351" s="2"/>
      <c r="U351" s="2"/>
      <c r="V351" s="2"/>
      <c r="W351" s="2"/>
      <c r="X351" s="2"/>
      <c r="Y351" s="2"/>
      <c r="Z351" s="2"/>
    </row>
    <row r="352" spans="1:26" ht="39" customHeight="1">
      <c r="A352" s="15" t="s">
        <v>696</v>
      </c>
      <c r="B352" s="15">
        <v>12503</v>
      </c>
      <c r="C352" s="15" t="s">
        <v>45</v>
      </c>
      <c r="D352" s="15" t="s">
        <v>697</v>
      </c>
      <c r="E352" s="16" t="s">
        <v>280</v>
      </c>
      <c r="F352" s="17">
        <v>6</v>
      </c>
      <c r="G352" s="18">
        <f t="shared" ref="G352:H352" si="333">TRUNC(L352-L352*$P$3,2)</f>
        <v>124.68</v>
      </c>
      <c r="H352" s="18">
        <f t="shared" si="333"/>
        <v>152.69</v>
      </c>
      <c r="I352" s="18">
        <f t="shared" si="318"/>
        <v>916.14</v>
      </c>
      <c r="J352" s="19">
        <v>3.67073302146821E-4</v>
      </c>
      <c r="K352" s="2"/>
      <c r="L352" s="2">
        <v>159.75</v>
      </c>
      <c r="M352" s="2">
        <v>195.64</v>
      </c>
      <c r="N352" s="2">
        <v>1173.8399999999999</v>
      </c>
      <c r="O352" s="2"/>
      <c r="P352" s="2"/>
      <c r="Q352" s="2"/>
      <c r="R352" s="2"/>
      <c r="S352" s="2"/>
      <c r="T352" s="2"/>
      <c r="U352" s="2"/>
      <c r="V352" s="2"/>
      <c r="W352" s="2"/>
      <c r="X352" s="2"/>
      <c r="Y352" s="2"/>
      <c r="Z352" s="2"/>
    </row>
    <row r="353" spans="1:26" ht="24" customHeight="1">
      <c r="A353" s="10" t="s">
        <v>698</v>
      </c>
      <c r="B353" s="10" t="s">
        <v>18</v>
      </c>
      <c r="C353" s="10"/>
      <c r="D353" s="10" t="s">
        <v>699</v>
      </c>
      <c r="E353" s="11"/>
      <c r="F353" s="12"/>
      <c r="G353" s="13"/>
      <c r="H353" s="13"/>
      <c r="I353" s="13">
        <f>SUM(I354,I370,I377,I411,I424)</f>
        <v>87693.64</v>
      </c>
      <c r="J353" s="14">
        <v>3.5156159069350497E-2</v>
      </c>
      <c r="K353" s="2"/>
      <c r="L353" s="2"/>
      <c r="M353" s="2">
        <v>112423.61</v>
      </c>
      <c r="N353" s="2">
        <v>112423.61</v>
      </c>
      <c r="O353" s="2"/>
      <c r="P353" s="2"/>
      <c r="Q353" s="2"/>
      <c r="R353" s="2"/>
      <c r="S353" s="2"/>
      <c r="T353" s="2"/>
      <c r="U353" s="2"/>
      <c r="V353" s="2"/>
      <c r="W353" s="2"/>
      <c r="X353" s="2"/>
      <c r="Y353" s="2"/>
      <c r="Z353" s="2"/>
    </row>
    <row r="354" spans="1:26" ht="24" customHeight="1">
      <c r="A354" s="20" t="s">
        <v>700</v>
      </c>
      <c r="B354" s="20" t="s">
        <v>18</v>
      </c>
      <c r="C354" s="20"/>
      <c r="D354" s="20" t="s">
        <v>701</v>
      </c>
      <c r="E354" s="21"/>
      <c r="F354" s="22"/>
      <c r="G354" s="23"/>
      <c r="H354" s="23"/>
      <c r="I354" s="23">
        <f>SUM(I355,I356,I357,I358,I359,I360,I361,I362,I363,I364,I365,I366,I367,I368,I369)</f>
        <v>7690.5099999999975</v>
      </c>
      <c r="J354" s="24">
        <v>3.0813999995121699E-3</v>
      </c>
      <c r="K354" s="2"/>
      <c r="L354" s="2"/>
      <c r="M354" s="2">
        <v>9853.81</v>
      </c>
      <c r="N354" s="2">
        <v>9853.81</v>
      </c>
      <c r="O354" s="2"/>
      <c r="P354" s="2"/>
      <c r="Q354" s="2"/>
      <c r="R354" s="2"/>
      <c r="S354" s="2"/>
      <c r="T354" s="2"/>
      <c r="U354" s="2"/>
      <c r="V354" s="2"/>
      <c r="W354" s="2"/>
      <c r="X354" s="2"/>
      <c r="Y354" s="2"/>
      <c r="Z354" s="2"/>
    </row>
    <row r="355" spans="1:26" ht="39" customHeight="1">
      <c r="A355" s="15" t="s">
        <v>702</v>
      </c>
      <c r="B355" s="15">
        <v>12231</v>
      </c>
      <c r="C355" s="15" t="s">
        <v>45</v>
      </c>
      <c r="D355" s="15" t="s">
        <v>703</v>
      </c>
      <c r="E355" s="16" t="s">
        <v>24</v>
      </c>
      <c r="F355" s="17">
        <v>1</v>
      </c>
      <c r="G355" s="18">
        <f t="shared" ref="G355:H355" si="334">TRUNC(L355-L355*$P$3,2)</f>
        <v>994.19</v>
      </c>
      <c r="H355" s="18">
        <f t="shared" si="334"/>
        <v>1217.58</v>
      </c>
      <c r="I355" s="18">
        <f t="shared" ref="I355:I369" si="335">ROUND(F355*H355,2)</f>
        <v>1217.58</v>
      </c>
      <c r="J355" s="19">
        <v>4.8783311361178899E-4</v>
      </c>
      <c r="K355" s="2"/>
      <c r="L355" s="2">
        <v>1273.79</v>
      </c>
      <c r="M355" s="2">
        <v>1560.01</v>
      </c>
      <c r="N355" s="2">
        <v>1560.01</v>
      </c>
      <c r="O355" s="2"/>
      <c r="P355" s="2"/>
      <c r="Q355" s="2"/>
      <c r="R355" s="2"/>
      <c r="S355" s="2"/>
      <c r="T355" s="2"/>
      <c r="U355" s="2"/>
      <c r="V355" s="2"/>
      <c r="W355" s="2"/>
      <c r="X355" s="2"/>
      <c r="Y355" s="2"/>
      <c r="Z355" s="2"/>
    </row>
    <row r="356" spans="1:26" ht="51.75" customHeight="1">
      <c r="A356" s="15" t="s">
        <v>704</v>
      </c>
      <c r="B356" s="15">
        <v>101879</v>
      </c>
      <c r="C356" s="15" t="s">
        <v>28</v>
      </c>
      <c r="D356" s="15" t="s">
        <v>705</v>
      </c>
      <c r="E356" s="16" t="s">
        <v>56</v>
      </c>
      <c r="F356" s="17">
        <v>1</v>
      </c>
      <c r="G356" s="18">
        <f t="shared" ref="G356:H356" si="336">TRUNC(L356-L356*$P$3,2)</f>
        <v>563.77</v>
      </c>
      <c r="H356" s="18">
        <f t="shared" si="336"/>
        <v>690.45</v>
      </c>
      <c r="I356" s="18">
        <f t="shared" si="335"/>
        <v>690.45</v>
      </c>
      <c r="J356" s="19">
        <v>2.7663400061178899E-4</v>
      </c>
      <c r="K356" s="2"/>
      <c r="L356" s="2">
        <v>722.33</v>
      </c>
      <c r="M356" s="2">
        <v>884.63</v>
      </c>
      <c r="N356" s="2">
        <v>884.63</v>
      </c>
      <c r="O356" s="2"/>
      <c r="P356" s="2"/>
      <c r="Q356" s="2"/>
      <c r="R356" s="2"/>
      <c r="S356" s="2"/>
      <c r="T356" s="2"/>
      <c r="U356" s="2"/>
      <c r="V356" s="2"/>
      <c r="W356" s="2"/>
      <c r="X356" s="2"/>
      <c r="Y356" s="2"/>
      <c r="Z356" s="2"/>
    </row>
    <row r="357" spans="1:26" ht="51.75" customHeight="1">
      <c r="A357" s="15" t="s">
        <v>706</v>
      </c>
      <c r="B357" s="15">
        <v>101880</v>
      </c>
      <c r="C357" s="15" t="s">
        <v>28</v>
      </c>
      <c r="D357" s="15" t="s">
        <v>707</v>
      </c>
      <c r="E357" s="16" t="s">
        <v>56</v>
      </c>
      <c r="F357" s="17">
        <v>1</v>
      </c>
      <c r="G357" s="18">
        <f t="shared" ref="G357:H357" si="337">TRUNC(L357-L357*$P$3,2)</f>
        <v>648.77</v>
      </c>
      <c r="H357" s="18">
        <f t="shared" si="337"/>
        <v>794.54</v>
      </c>
      <c r="I357" s="18">
        <f t="shared" si="335"/>
        <v>794.54</v>
      </c>
      <c r="J357" s="19">
        <v>3.1834033734194102E-4</v>
      </c>
      <c r="K357" s="2"/>
      <c r="L357" s="2">
        <v>831.23</v>
      </c>
      <c r="M357" s="2">
        <v>1018</v>
      </c>
      <c r="N357" s="2">
        <v>1018</v>
      </c>
      <c r="O357" s="2"/>
      <c r="P357" s="2"/>
      <c r="Q357" s="2"/>
      <c r="R357" s="2"/>
      <c r="S357" s="2"/>
      <c r="T357" s="2"/>
      <c r="U357" s="2"/>
      <c r="V357" s="2"/>
      <c r="W357" s="2"/>
      <c r="X357" s="2"/>
      <c r="Y357" s="2"/>
      <c r="Z357" s="2"/>
    </row>
    <row r="358" spans="1:26" ht="51.75" customHeight="1">
      <c r="A358" s="15" t="s">
        <v>708</v>
      </c>
      <c r="B358" s="15">
        <v>7826</v>
      </c>
      <c r="C358" s="15" t="s">
        <v>45</v>
      </c>
      <c r="D358" s="15" t="s">
        <v>709</v>
      </c>
      <c r="E358" s="16" t="s">
        <v>24</v>
      </c>
      <c r="F358" s="17">
        <v>1</v>
      </c>
      <c r="G358" s="18">
        <f t="shared" ref="G358:H358" si="338">TRUNC(L358-L358*$P$3,2)</f>
        <v>2556.0500000000002</v>
      </c>
      <c r="H358" s="18">
        <f t="shared" si="338"/>
        <v>3130.39</v>
      </c>
      <c r="I358" s="18">
        <f t="shared" si="335"/>
        <v>3130.39</v>
      </c>
      <c r="J358" s="19">
        <v>1.2542077681671801E-3</v>
      </c>
      <c r="K358" s="2"/>
      <c r="L358" s="2">
        <v>3274.89</v>
      </c>
      <c r="M358" s="2">
        <v>4010.75</v>
      </c>
      <c r="N358" s="2">
        <v>4010.75</v>
      </c>
      <c r="O358" s="2"/>
      <c r="P358" s="2"/>
      <c r="Q358" s="2"/>
      <c r="R358" s="2"/>
      <c r="S358" s="2"/>
      <c r="T358" s="2"/>
      <c r="U358" s="2"/>
      <c r="V358" s="2"/>
      <c r="W358" s="2"/>
      <c r="X358" s="2"/>
      <c r="Y358" s="2"/>
      <c r="Z358" s="2"/>
    </row>
    <row r="359" spans="1:26" ht="25.5" customHeight="1">
      <c r="A359" s="15" t="s">
        <v>710</v>
      </c>
      <c r="B359" s="15">
        <v>9004</v>
      </c>
      <c r="C359" s="15" t="s">
        <v>45</v>
      </c>
      <c r="D359" s="15" t="s">
        <v>711</v>
      </c>
      <c r="E359" s="16" t="s">
        <v>24</v>
      </c>
      <c r="F359" s="17">
        <v>1</v>
      </c>
      <c r="G359" s="18">
        <f t="shared" ref="G359:H359" si="339">TRUNC(L359-L359*$P$3,2)</f>
        <v>107.08</v>
      </c>
      <c r="H359" s="18">
        <f t="shared" si="339"/>
        <v>131.13</v>
      </c>
      <c r="I359" s="18">
        <f t="shared" si="335"/>
        <v>131.13</v>
      </c>
      <c r="J359" s="19">
        <v>5.2541791237910502E-5</v>
      </c>
      <c r="K359" s="2"/>
      <c r="L359" s="2">
        <v>137.19999999999999</v>
      </c>
      <c r="M359" s="2">
        <v>168.02</v>
      </c>
      <c r="N359" s="2">
        <v>168.02</v>
      </c>
      <c r="O359" s="2"/>
      <c r="P359" s="2"/>
      <c r="Q359" s="2"/>
      <c r="R359" s="2"/>
      <c r="S359" s="2"/>
      <c r="T359" s="2"/>
      <c r="U359" s="2"/>
      <c r="V359" s="2"/>
      <c r="W359" s="2"/>
      <c r="X359" s="2"/>
      <c r="Y359" s="2"/>
      <c r="Z359" s="2"/>
    </row>
    <row r="360" spans="1:26" ht="25.5" customHeight="1">
      <c r="A360" s="15" t="s">
        <v>712</v>
      </c>
      <c r="B360" s="15">
        <v>11572</v>
      </c>
      <c r="C360" s="15" t="s">
        <v>45</v>
      </c>
      <c r="D360" s="15" t="s">
        <v>713</v>
      </c>
      <c r="E360" s="16" t="s">
        <v>24</v>
      </c>
      <c r="F360" s="17">
        <v>1</v>
      </c>
      <c r="G360" s="18">
        <f t="shared" ref="G360:H360" si="340">TRUNC(L360-L360*$P$3,2)</f>
        <v>106.65</v>
      </c>
      <c r="H360" s="18">
        <f t="shared" si="340"/>
        <v>130.61000000000001</v>
      </c>
      <c r="I360" s="18">
        <f t="shared" si="335"/>
        <v>130.61000000000001</v>
      </c>
      <c r="J360" s="19">
        <v>5.2332274512940801E-5</v>
      </c>
      <c r="K360" s="2"/>
      <c r="L360" s="2">
        <v>136.65</v>
      </c>
      <c r="M360" s="2">
        <v>167.35</v>
      </c>
      <c r="N360" s="2">
        <v>167.35</v>
      </c>
      <c r="O360" s="2"/>
      <c r="P360" s="2"/>
      <c r="Q360" s="2"/>
      <c r="R360" s="2"/>
      <c r="S360" s="2"/>
      <c r="T360" s="2"/>
      <c r="U360" s="2"/>
      <c r="V360" s="2"/>
      <c r="W360" s="2"/>
      <c r="X360" s="2"/>
      <c r="Y360" s="2"/>
      <c r="Z360" s="2"/>
    </row>
    <row r="361" spans="1:26" ht="25.5" customHeight="1">
      <c r="A361" s="15" t="s">
        <v>714</v>
      </c>
      <c r="B361" s="15">
        <v>93672</v>
      </c>
      <c r="C361" s="15" t="s">
        <v>28</v>
      </c>
      <c r="D361" s="15" t="s">
        <v>715</v>
      </c>
      <c r="E361" s="16" t="s">
        <v>56</v>
      </c>
      <c r="F361" s="17">
        <v>1</v>
      </c>
      <c r="G361" s="18">
        <f t="shared" ref="G361:H361" si="341">TRUNC(L361-L361*$P$3,2)</f>
        <v>82.67</v>
      </c>
      <c r="H361" s="18">
        <f t="shared" si="341"/>
        <v>101.24</v>
      </c>
      <c r="I361" s="18">
        <f t="shared" si="335"/>
        <v>101.24</v>
      </c>
      <c r="J361" s="19">
        <v>4.0564939646362001E-5</v>
      </c>
      <c r="K361" s="2"/>
      <c r="L361" s="2">
        <v>105.92</v>
      </c>
      <c r="M361" s="2">
        <v>129.72</v>
      </c>
      <c r="N361" s="2">
        <v>129.72</v>
      </c>
      <c r="O361" s="2"/>
      <c r="P361" s="2"/>
      <c r="Q361" s="2"/>
      <c r="R361" s="2"/>
      <c r="S361" s="2"/>
      <c r="T361" s="2"/>
      <c r="U361" s="2"/>
      <c r="V361" s="2"/>
      <c r="W361" s="2"/>
      <c r="X361" s="2"/>
      <c r="Y361" s="2"/>
      <c r="Z361" s="2"/>
    </row>
    <row r="362" spans="1:26" ht="25.5" customHeight="1">
      <c r="A362" s="15" t="s">
        <v>716</v>
      </c>
      <c r="B362" s="15">
        <v>93667</v>
      </c>
      <c r="C362" s="15" t="s">
        <v>28</v>
      </c>
      <c r="D362" s="15" t="s">
        <v>717</v>
      </c>
      <c r="E362" s="16" t="s">
        <v>56</v>
      </c>
      <c r="F362" s="17">
        <v>2</v>
      </c>
      <c r="G362" s="18">
        <f t="shared" ref="G362:H362" si="342">TRUNC(L362-L362*$P$3,2)</f>
        <v>68.790000000000006</v>
      </c>
      <c r="H362" s="18">
        <f t="shared" si="342"/>
        <v>84.24</v>
      </c>
      <c r="I362" s="18">
        <f t="shared" si="335"/>
        <v>168.48</v>
      </c>
      <c r="J362" s="19">
        <v>6.7508165054399E-5</v>
      </c>
      <c r="K362" s="2"/>
      <c r="L362" s="2">
        <v>88.14</v>
      </c>
      <c r="M362" s="2">
        <v>107.94</v>
      </c>
      <c r="N362" s="2">
        <v>215.88</v>
      </c>
      <c r="O362" s="2"/>
      <c r="P362" s="2"/>
      <c r="Q362" s="2"/>
      <c r="R362" s="2"/>
      <c r="S362" s="2"/>
      <c r="T362" s="2"/>
      <c r="U362" s="2"/>
      <c r="V362" s="2"/>
      <c r="W362" s="2"/>
      <c r="X362" s="2"/>
      <c r="Y362" s="2"/>
      <c r="Z362" s="2"/>
    </row>
    <row r="363" spans="1:26" ht="25.5" customHeight="1">
      <c r="A363" s="15" t="s">
        <v>718</v>
      </c>
      <c r="B363" s="15">
        <v>93658</v>
      </c>
      <c r="C363" s="15" t="s">
        <v>28</v>
      </c>
      <c r="D363" s="15" t="s">
        <v>719</v>
      </c>
      <c r="E363" s="16" t="s">
        <v>56</v>
      </c>
      <c r="F363" s="17">
        <v>1</v>
      </c>
      <c r="G363" s="18">
        <f t="shared" ref="G363:H363" si="343">TRUNC(L363-L363*$P$3,2)</f>
        <v>19.98</v>
      </c>
      <c r="H363" s="18">
        <f t="shared" si="343"/>
        <v>24.46</v>
      </c>
      <c r="I363" s="18">
        <f t="shared" si="335"/>
        <v>24.46</v>
      </c>
      <c r="J363" s="19">
        <v>9.8035064594006297E-6</v>
      </c>
      <c r="K363" s="2"/>
      <c r="L363" s="2">
        <v>25.6</v>
      </c>
      <c r="M363" s="2">
        <v>31.35</v>
      </c>
      <c r="N363" s="2">
        <v>31.35</v>
      </c>
      <c r="O363" s="2"/>
      <c r="P363" s="2"/>
      <c r="Q363" s="2"/>
      <c r="R363" s="2"/>
      <c r="S363" s="2"/>
      <c r="T363" s="2"/>
      <c r="U363" s="2"/>
      <c r="V363" s="2"/>
      <c r="W363" s="2"/>
      <c r="X363" s="2"/>
      <c r="Y363" s="2"/>
      <c r="Z363" s="2"/>
    </row>
    <row r="364" spans="1:26" ht="25.5" customHeight="1">
      <c r="A364" s="15" t="s">
        <v>720</v>
      </c>
      <c r="B364" s="15">
        <v>93655</v>
      </c>
      <c r="C364" s="15" t="s">
        <v>28</v>
      </c>
      <c r="D364" s="15" t="s">
        <v>721</v>
      </c>
      <c r="E364" s="16" t="s">
        <v>56</v>
      </c>
      <c r="F364" s="17">
        <v>2</v>
      </c>
      <c r="G364" s="18">
        <f t="shared" ref="G364:H364" si="344">TRUNC(L364-L364*$P$3,2)</f>
        <v>12.6</v>
      </c>
      <c r="H364" s="18">
        <f t="shared" si="344"/>
        <v>15.43</v>
      </c>
      <c r="I364" s="18">
        <f t="shared" si="335"/>
        <v>30.86</v>
      </c>
      <c r="J364" s="19">
        <v>1.23646138885072E-5</v>
      </c>
      <c r="K364" s="2"/>
      <c r="L364" s="2">
        <v>16.149999999999999</v>
      </c>
      <c r="M364" s="2">
        <v>19.77</v>
      </c>
      <c r="N364" s="2">
        <v>39.54</v>
      </c>
      <c r="O364" s="2"/>
      <c r="P364" s="2"/>
      <c r="Q364" s="2"/>
      <c r="R364" s="2"/>
      <c r="S364" s="2"/>
      <c r="T364" s="2"/>
      <c r="U364" s="2"/>
      <c r="V364" s="2"/>
      <c r="W364" s="2"/>
      <c r="X364" s="2"/>
      <c r="Y364" s="2"/>
      <c r="Z364" s="2"/>
    </row>
    <row r="365" spans="1:26" ht="25.5" customHeight="1">
      <c r="A365" s="15" t="s">
        <v>722</v>
      </c>
      <c r="B365" s="15">
        <v>93654</v>
      </c>
      <c r="C365" s="15" t="s">
        <v>28</v>
      </c>
      <c r="D365" s="15" t="s">
        <v>723</v>
      </c>
      <c r="E365" s="16" t="s">
        <v>56</v>
      </c>
      <c r="F365" s="17">
        <v>9</v>
      </c>
      <c r="G365" s="18">
        <f t="shared" ref="G365:H365" si="345">TRUNC(L365-L365*$P$3,2)</f>
        <v>11.59</v>
      </c>
      <c r="H365" s="18">
        <f t="shared" si="345"/>
        <v>14.19</v>
      </c>
      <c r="I365" s="18">
        <f t="shared" si="335"/>
        <v>127.71</v>
      </c>
      <c r="J365" s="19">
        <v>5.1194004544449003E-5</v>
      </c>
      <c r="K365" s="2"/>
      <c r="L365" s="2">
        <v>14.86</v>
      </c>
      <c r="M365" s="2">
        <v>18.190000000000001</v>
      </c>
      <c r="N365" s="2">
        <v>163.71</v>
      </c>
      <c r="O365" s="2"/>
      <c r="P365" s="2"/>
      <c r="Q365" s="2"/>
      <c r="R365" s="2"/>
      <c r="S365" s="2"/>
      <c r="T365" s="2"/>
      <c r="U365" s="2"/>
      <c r="V365" s="2"/>
      <c r="W365" s="2"/>
      <c r="X365" s="2"/>
      <c r="Y365" s="2"/>
      <c r="Z365" s="2"/>
    </row>
    <row r="366" spans="1:26" ht="25.5" customHeight="1">
      <c r="A366" s="15" t="s">
        <v>724</v>
      </c>
      <c r="B366" s="15">
        <v>93653</v>
      </c>
      <c r="C366" s="15" t="s">
        <v>28</v>
      </c>
      <c r="D366" s="15" t="s">
        <v>725</v>
      </c>
      <c r="E366" s="16" t="s">
        <v>56</v>
      </c>
      <c r="F366" s="17">
        <v>26</v>
      </c>
      <c r="G366" s="18">
        <f t="shared" ref="G366:H366" si="346">TRUNC(L366-L366*$P$3,2)</f>
        <v>11.09</v>
      </c>
      <c r="H366" s="18">
        <f t="shared" si="346"/>
        <v>13.58</v>
      </c>
      <c r="I366" s="18">
        <f t="shared" si="335"/>
        <v>353.08</v>
      </c>
      <c r="J366" s="19">
        <v>1.4155200108173201E-4</v>
      </c>
      <c r="K366" s="2"/>
      <c r="L366" s="2">
        <v>14.22</v>
      </c>
      <c r="M366" s="2">
        <v>17.41</v>
      </c>
      <c r="N366" s="2">
        <v>452.66</v>
      </c>
      <c r="O366" s="2"/>
      <c r="P366" s="2"/>
      <c r="Q366" s="2"/>
      <c r="R366" s="2"/>
      <c r="S366" s="2"/>
      <c r="T366" s="2"/>
      <c r="U366" s="2"/>
      <c r="V366" s="2"/>
      <c r="W366" s="2"/>
      <c r="X366" s="2"/>
      <c r="Y366" s="2"/>
      <c r="Z366" s="2"/>
    </row>
    <row r="367" spans="1:26" ht="25.5" customHeight="1">
      <c r="A367" s="15" t="s">
        <v>726</v>
      </c>
      <c r="B367" s="15">
        <v>9041</v>
      </c>
      <c r="C367" s="15" t="s">
        <v>45</v>
      </c>
      <c r="D367" s="15" t="s">
        <v>727</v>
      </c>
      <c r="E367" s="16" t="s">
        <v>24</v>
      </c>
      <c r="F367" s="17">
        <v>4</v>
      </c>
      <c r="G367" s="18">
        <f t="shared" ref="G367:H367" si="347">TRUNC(L367-L367*$P$3,2)</f>
        <v>68.069999999999993</v>
      </c>
      <c r="H367" s="18">
        <f t="shared" si="347"/>
        <v>83.36</v>
      </c>
      <c r="I367" s="18">
        <f t="shared" si="335"/>
        <v>333.44</v>
      </c>
      <c r="J367" s="19">
        <v>1.3360287399407701E-4</v>
      </c>
      <c r="K367" s="2"/>
      <c r="L367" s="2">
        <v>87.22</v>
      </c>
      <c r="M367" s="2">
        <v>106.81</v>
      </c>
      <c r="N367" s="2">
        <v>427.24</v>
      </c>
      <c r="O367" s="2"/>
      <c r="P367" s="2"/>
      <c r="Q367" s="2"/>
      <c r="R367" s="2"/>
      <c r="S367" s="2"/>
      <c r="T367" s="2"/>
      <c r="U367" s="2"/>
      <c r="V367" s="2"/>
      <c r="W367" s="2"/>
      <c r="X367" s="2"/>
      <c r="Y367" s="2"/>
      <c r="Z367" s="2"/>
    </row>
    <row r="368" spans="1:26" ht="25.5" customHeight="1">
      <c r="A368" s="15" t="s">
        <v>728</v>
      </c>
      <c r="B368" s="15" t="s">
        <v>729</v>
      </c>
      <c r="C368" s="15" t="s">
        <v>45</v>
      </c>
      <c r="D368" s="15" t="s">
        <v>730</v>
      </c>
      <c r="E368" s="16" t="s">
        <v>24</v>
      </c>
      <c r="F368" s="17">
        <v>3</v>
      </c>
      <c r="G368" s="18">
        <f t="shared" ref="G368:H368" si="348">TRUNC(L368-L368*$P$3,2)</f>
        <v>92.78</v>
      </c>
      <c r="H368" s="18">
        <f t="shared" si="348"/>
        <v>113.63</v>
      </c>
      <c r="I368" s="18">
        <f t="shared" si="335"/>
        <v>340.89</v>
      </c>
      <c r="J368" s="19">
        <v>1.3658301487312299E-4</v>
      </c>
      <c r="K368" s="2"/>
      <c r="L368" s="2">
        <v>118.88</v>
      </c>
      <c r="M368" s="2">
        <v>145.59</v>
      </c>
      <c r="N368" s="2">
        <v>436.77</v>
      </c>
      <c r="O368" s="2"/>
      <c r="P368" s="2"/>
      <c r="Q368" s="2"/>
      <c r="R368" s="2"/>
      <c r="S368" s="2"/>
      <c r="T368" s="2"/>
      <c r="U368" s="2"/>
      <c r="V368" s="2"/>
      <c r="W368" s="2"/>
      <c r="X368" s="2"/>
      <c r="Y368" s="2"/>
      <c r="Z368" s="2"/>
    </row>
    <row r="369" spans="1:26" ht="25.5" customHeight="1">
      <c r="A369" s="15" t="s">
        <v>731</v>
      </c>
      <c r="B369" s="15" t="s">
        <v>732</v>
      </c>
      <c r="C369" s="15" t="s">
        <v>45</v>
      </c>
      <c r="D369" s="15" t="s">
        <v>733</v>
      </c>
      <c r="E369" s="16" t="s">
        <v>24</v>
      </c>
      <c r="F369" s="17">
        <v>1</v>
      </c>
      <c r="G369" s="18">
        <f t="shared" ref="G369:H369" si="349">TRUNC(L369-L369*$P$3,2)</f>
        <v>94.44</v>
      </c>
      <c r="H369" s="18">
        <f t="shared" si="349"/>
        <v>115.65</v>
      </c>
      <c r="I369" s="18">
        <f t="shared" si="335"/>
        <v>115.65</v>
      </c>
      <c r="J369" s="19">
        <v>4.6337594486570499E-5</v>
      </c>
      <c r="K369" s="2"/>
      <c r="L369" s="2">
        <v>121</v>
      </c>
      <c r="M369" s="2">
        <v>148.18</v>
      </c>
      <c r="N369" s="2">
        <v>148.18</v>
      </c>
      <c r="O369" s="2"/>
      <c r="P369" s="2"/>
      <c r="Q369" s="2"/>
      <c r="R369" s="2"/>
      <c r="S369" s="2"/>
      <c r="T369" s="2"/>
      <c r="U369" s="2"/>
      <c r="V369" s="2"/>
      <c r="W369" s="2"/>
      <c r="X369" s="2"/>
      <c r="Y369" s="2"/>
      <c r="Z369" s="2"/>
    </row>
    <row r="370" spans="1:26" ht="24" customHeight="1">
      <c r="A370" s="20" t="s">
        <v>734</v>
      </c>
      <c r="B370" s="20" t="s">
        <v>18</v>
      </c>
      <c r="C370" s="20"/>
      <c r="D370" s="20" t="s">
        <v>735</v>
      </c>
      <c r="E370" s="21"/>
      <c r="F370" s="22"/>
      <c r="G370" s="23"/>
      <c r="H370" s="23"/>
      <c r="I370" s="23">
        <f>SUM(I371,I372,I373,I374,I375,I376)</f>
        <v>26046.05</v>
      </c>
      <c r="J370" s="24">
        <v>1.0452264053365599E-2</v>
      </c>
      <c r="K370" s="2"/>
      <c r="L370" s="2"/>
      <c r="M370" s="2">
        <v>33424.620000000003</v>
      </c>
      <c r="N370" s="2">
        <v>33424.620000000003</v>
      </c>
      <c r="O370" s="2"/>
      <c r="P370" s="2"/>
      <c r="Q370" s="2"/>
      <c r="R370" s="2"/>
      <c r="S370" s="2"/>
      <c r="T370" s="2"/>
      <c r="U370" s="2"/>
      <c r="V370" s="2"/>
      <c r="W370" s="2"/>
      <c r="X370" s="2"/>
      <c r="Y370" s="2"/>
      <c r="Z370" s="2"/>
    </row>
    <row r="371" spans="1:26" ht="39" customHeight="1">
      <c r="A371" s="15" t="s">
        <v>736</v>
      </c>
      <c r="B371" s="15">
        <v>91924</v>
      </c>
      <c r="C371" s="15" t="s">
        <v>28</v>
      </c>
      <c r="D371" s="15" t="s">
        <v>737</v>
      </c>
      <c r="E371" s="16" t="s">
        <v>94</v>
      </c>
      <c r="F371" s="17">
        <v>1919.06</v>
      </c>
      <c r="G371" s="18">
        <f t="shared" ref="G371:H371" si="350">TRUNC(L371-L371*$P$3,2)</f>
        <v>2.44</v>
      </c>
      <c r="H371" s="18">
        <f t="shared" si="350"/>
        <v>2.98</v>
      </c>
      <c r="I371" s="18">
        <f t="shared" ref="I371:I376" si="351">ROUND(F371*H371,2)</f>
        <v>5718.8</v>
      </c>
      <c r="J371" s="19">
        <v>2.2984266169547101E-3</v>
      </c>
      <c r="K371" s="2"/>
      <c r="L371" s="2">
        <v>3.13</v>
      </c>
      <c r="M371" s="2">
        <v>3.83</v>
      </c>
      <c r="N371" s="2">
        <v>7349.99</v>
      </c>
      <c r="O371" s="2"/>
      <c r="P371" s="2"/>
      <c r="Q371" s="2"/>
      <c r="R371" s="2"/>
      <c r="S371" s="2"/>
      <c r="T371" s="2"/>
      <c r="U371" s="2"/>
      <c r="V371" s="2"/>
      <c r="W371" s="2"/>
      <c r="X371" s="2"/>
      <c r="Y371" s="2"/>
      <c r="Z371" s="2"/>
    </row>
    <row r="372" spans="1:26" ht="39" customHeight="1">
      <c r="A372" s="15" t="s">
        <v>738</v>
      </c>
      <c r="B372" s="15">
        <v>91926</v>
      </c>
      <c r="C372" s="15" t="s">
        <v>28</v>
      </c>
      <c r="D372" s="15" t="s">
        <v>739</v>
      </c>
      <c r="E372" s="16" t="s">
        <v>94</v>
      </c>
      <c r="F372" s="17">
        <v>3176.25</v>
      </c>
      <c r="G372" s="18">
        <f t="shared" ref="G372:H372" si="352">TRUNC(L372-L372*$P$3,2)</f>
        <v>3.55</v>
      </c>
      <c r="H372" s="18">
        <f t="shared" si="352"/>
        <v>4.34</v>
      </c>
      <c r="I372" s="18">
        <f t="shared" si="351"/>
        <v>13784.93</v>
      </c>
      <c r="J372" s="19">
        <v>5.5324016989742502E-3</v>
      </c>
      <c r="K372" s="2"/>
      <c r="L372" s="2">
        <v>4.55</v>
      </c>
      <c r="M372" s="2">
        <v>5.57</v>
      </c>
      <c r="N372" s="2">
        <v>17691.71</v>
      </c>
      <c r="O372" s="2"/>
      <c r="P372" s="2"/>
      <c r="Q372" s="2"/>
      <c r="R372" s="2"/>
      <c r="S372" s="2"/>
      <c r="T372" s="2"/>
      <c r="U372" s="2"/>
      <c r="V372" s="2"/>
      <c r="W372" s="2"/>
      <c r="X372" s="2"/>
      <c r="Y372" s="2"/>
      <c r="Z372" s="2"/>
    </row>
    <row r="373" spans="1:26" ht="39" customHeight="1">
      <c r="A373" s="15" t="s">
        <v>740</v>
      </c>
      <c r="B373" s="15">
        <v>91928</v>
      </c>
      <c r="C373" s="15" t="s">
        <v>28</v>
      </c>
      <c r="D373" s="15" t="s">
        <v>741</v>
      </c>
      <c r="E373" s="16" t="s">
        <v>94</v>
      </c>
      <c r="F373" s="17">
        <v>34.65</v>
      </c>
      <c r="G373" s="18">
        <f t="shared" ref="G373:H373" si="353">TRUNC(L373-L373*$P$3,2)</f>
        <v>5.5</v>
      </c>
      <c r="H373" s="18">
        <f t="shared" si="353"/>
        <v>6.73</v>
      </c>
      <c r="I373" s="18">
        <f t="shared" si="351"/>
        <v>233.19</v>
      </c>
      <c r="J373" s="19">
        <v>9.35070016424235E-5</v>
      </c>
      <c r="K373" s="2"/>
      <c r="L373" s="2">
        <v>7.05</v>
      </c>
      <c r="M373" s="2">
        <v>8.6300000000000008</v>
      </c>
      <c r="N373" s="2">
        <v>299.02</v>
      </c>
      <c r="O373" s="2"/>
      <c r="P373" s="2"/>
      <c r="Q373" s="2"/>
      <c r="R373" s="2"/>
      <c r="S373" s="2"/>
      <c r="T373" s="2"/>
      <c r="U373" s="2"/>
      <c r="V373" s="2"/>
      <c r="W373" s="2"/>
      <c r="X373" s="2"/>
      <c r="Y373" s="2"/>
      <c r="Z373" s="2"/>
    </row>
    <row r="374" spans="1:26" ht="39" customHeight="1">
      <c r="A374" s="15" t="s">
        <v>742</v>
      </c>
      <c r="B374" s="15">
        <v>91933</v>
      </c>
      <c r="C374" s="15" t="s">
        <v>28</v>
      </c>
      <c r="D374" s="15" t="s">
        <v>743</v>
      </c>
      <c r="E374" s="16" t="s">
        <v>94</v>
      </c>
      <c r="F374" s="17">
        <v>18.920000000000002</v>
      </c>
      <c r="G374" s="18">
        <f t="shared" ref="G374:H374" si="354">TRUNC(L374-L374*$P$3,2)</f>
        <v>13.29</v>
      </c>
      <c r="H374" s="18">
        <f t="shared" si="354"/>
        <v>16.27</v>
      </c>
      <c r="I374" s="18">
        <f t="shared" si="351"/>
        <v>307.83</v>
      </c>
      <c r="J374" s="19">
        <v>1.23358444277651E-4</v>
      </c>
      <c r="K374" s="2"/>
      <c r="L374" s="2">
        <v>17.03</v>
      </c>
      <c r="M374" s="2">
        <v>20.85</v>
      </c>
      <c r="N374" s="2">
        <v>394.48</v>
      </c>
      <c r="O374" s="2"/>
      <c r="P374" s="2"/>
      <c r="Q374" s="2"/>
      <c r="R374" s="2"/>
      <c r="S374" s="2"/>
      <c r="T374" s="2"/>
      <c r="U374" s="2"/>
      <c r="V374" s="2"/>
      <c r="W374" s="2"/>
      <c r="X374" s="2"/>
      <c r="Y374" s="2"/>
      <c r="Z374" s="2"/>
    </row>
    <row r="375" spans="1:26" ht="39" customHeight="1">
      <c r="A375" s="15" t="s">
        <v>744</v>
      </c>
      <c r="B375" s="15">
        <v>92982</v>
      </c>
      <c r="C375" s="15" t="s">
        <v>28</v>
      </c>
      <c r="D375" s="15" t="s">
        <v>745</v>
      </c>
      <c r="E375" s="16" t="s">
        <v>94</v>
      </c>
      <c r="F375" s="17">
        <v>34.65</v>
      </c>
      <c r="G375" s="18">
        <f t="shared" ref="G375:H375" si="355">TRUNC(L375-L375*$P$3,2)</f>
        <v>13.94</v>
      </c>
      <c r="H375" s="18">
        <f t="shared" si="355"/>
        <v>17.07</v>
      </c>
      <c r="I375" s="18">
        <f t="shared" si="351"/>
        <v>591.48</v>
      </c>
      <c r="J375" s="19">
        <v>2.3707911920669799E-4</v>
      </c>
      <c r="K375" s="2"/>
      <c r="L375" s="2">
        <v>17.87</v>
      </c>
      <c r="M375" s="2">
        <v>21.88</v>
      </c>
      <c r="N375" s="2">
        <v>758.14</v>
      </c>
      <c r="O375" s="2"/>
      <c r="P375" s="2"/>
      <c r="Q375" s="2"/>
      <c r="R375" s="2"/>
      <c r="S375" s="2"/>
      <c r="T375" s="2"/>
      <c r="U375" s="2"/>
      <c r="V375" s="2"/>
      <c r="W375" s="2"/>
      <c r="X375" s="2"/>
      <c r="Y375" s="2"/>
      <c r="Z375" s="2"/>
    </row>
    <row r="376" spans="1:26" ht="51.75" customHeight="1">
      <c r="A376" s="15" t="s">
        <v>746</v>
      </c>
      <c r="B376" s="15">
        <v>92986</v>
      </c>
      <c r="C376" s="15" t="s">
        <v>28</v>
      </c>
      <c r="D376" s="15" t="s">
        <v>747</v>
      </c>
      <c r="E376" s="16" t="s">
        <v>94</v>
      </c>
      <c r="F376" s="17">
        <v>138.82</v>
      </c>
      <c r="G376" s="18">
        <f t="shared" ref="G376:H376" si="356">TRUNC(L376-L376*$P$3,2)</f>
        <v>31.82</v>
      </c>
      <c r="H376" s="18">
        <f t="shared" si="356"/>
        <v>38.97</v>
      </c>
      <c r="I376" s="18">
        <f t="shared" si="351"/>
        <v>5409.82</v>
      </c>
      <c r="J376" s="19">
        <v>2.1674911723098701E-3</v>
      </c>
      <c r="K376" s="2"/>
      <c r="L376" s="2">
        <v>40.770000000000003</v>
      </c>
      <c r="M376" s="2">
        <v>49.93</v>
      </c>
      <c r="N376" s="2">
        <v>6931.28</v>
      </c>
      <c r="O376" s="2"/>
      <c r="P376" s="2"/>
      <c r="Q376" s="2"/>
      <c r="R376" s="2"/>
      <c r="S376" s="2"/>
      <c r="T376" s="2"/>
      <c r="U376" s="2"/>
      <c r="V376" s="2"/>
      <c r="W376" s="2"/>
      <c r="X376" s="2"/>
      <c r="Y376" s="2"/>
      <c r="Z376" s="2"/>
    </row>
    <row r="377" spans="1:26" ht="24" customHeight="1">
      <c r="A377" s="20" t="s">
        <v>748</v>
      </c>
      <c r="B377" s="20" t="s">
        <v>18</v>
      </c>
      <c r="C377" s="20"/>
      <c r="D377" s="20" t="s">
        <v>749</v>
      </c>
      <c r="E377" s="21"/>
      <c r="F377" s="22"/>
      <c r="G377" s="23"/>
      <c r="H377" s="23"/>
      <c r="I377" s="23">
        <f>SUM(I378,I379,I380,I381,I382,I383,I384,I385,I386,I387,I388,I389,I390,I391,I392,I393,I394,I395,I396,I397,I398,I399,I400,I401,I402,I403,I404,I405,I406,I407,I408,I409,I410)</f>
        <v>30683.699999999993</v>
      </c>
      <c r="J377" s="24">
        <v>1.2297305858831899E-2</v>
      </c>
      <c r="K377" s="2"/>
      <c r="L377" s="2"/>
      <c r="M377" s="2">
        <v>39324.76</v>
      </c>
      <c r="N377" s="2">
        <v>39324.76</v>
      </c>
      <c r="O377" s="2"/>
      <c r="P377" s="2"/>
      <c r="Q377" s="2"/>
      <c r="R377" s="2"/>
      <c r="S377" s="2"/>
      <c r="T377" s="2"/>
      <c r="U377" s="2"/>
      <c r="V377" s="2"/>
      <c r="W377" s="2"/>
      <c r="X377" s="2"/>
      <c r="Y377" s="2"/>
      <c r="Z377" s="2"/>
    </row>
    <row r="378" spans="1:26" ht="39" customHeight="1">
      <c r="A378" s="15" t="s">
        <v>750</v>
      </c>
      <c r="B378" s="15">
        <v>8359</v>
      </c>
      <c r="C378" s="15" t="s">
        <v>45</v>
      </c>
      <c r="D378" s="15" t="s">
        <v>751</v>
      </c>
      <c r="E378" s="16" t="s">
        <v>280</v>
      </c>
      <c r="F378" s="17">
        <v>35.799999999999997</v>
      </c>
      <c r="G378" s="18">
        <f t="shared" ref="G378:H378" si="357">TRUNC(L378-L378*$P$3,2)</f>
        <v>28</v>
      </c>
      <c r="H378" s="18">
        <f t="shared" si="357"/>
        <v>34.29</v>
      </c>
      <c r="I378" s="18">
        <f t="shared" ref="I378:I410" si="358">ROUND(F378*H378,2)</f>
        <v>1227.58</v>
      </c>
      <c r="J378" s="19">
        <v>4.91910871960452E-4</v>
      </c>
      <c r="K378" s="2"/>
      <c r="L378" s="2">
        <v>35.880000000000003</v>
      </c>
      <c r="M378" s="2">
        <v>43.94</v>
      </c>
      <c r="N378" s="2">
        <v>1573.05</v>
      </c>
      <c r="O378" s="2"/>
      <c r="P378" s="2"/>
      <c r="Q378" s="2"/>
      <c r="R378" s="2"/>
      <c r="S378" s="2"/>
      <c r="T378" s="2"/>
      <c r="U378" s="2"/>
      <c r="V378" s="2"/>
      <c r="W378" s="2"/>
      <c r="X378" s="2"/>
      <c r="Y378" s="2"/>
      <c r="Z378" s="2"/>
    </row>
    <row r="379" spans="1:26" ht="25.5" customHeight="1">
      <c r="A379" s="15" t="s">
        <v>752</v>
      </c>
      <c r="B379" s="15">
        <v>7879</v>
      </c>
      <c r="C379" s="15" t="s">
        <v>45</v>
      </c>
      <c r="D379" s="15" t="s">
        <v>753</v>
      </c>
      <c r="E379" s="16" t="s">
        <v>24</v>
      </c>
      <c r="F379" s="17">
        <v>38</v>
      </c>
      <c r="G379" s="18">
        <f t="shared" ref="G379:H379" si="359">TRUNC(L379-L379*$P$3,2)</f>
        <v>9.24</v>
      </c>
      <c r="H379" s="18">
        <f t="shared" si="359"/>
        <v>11.32</v>
      </c>
      <c r="I379" s="18">
        <f t="shared" si="358"/>
        <v>430.16</v>
      </c>
      <c r="J379" s="19">
        <v>1.72422883304125E-4</v>
      </c>
      <c r="K379" s="2"/>
      <c r="L379" s="2">
        <v>11.85</v>
      </c>
      <c r="M379" s="2">
        <v>14.51</v>
      </c>
      <c r="N379" s="2">
        <v>551.38</v>
      </c>
      <c r="O379" s="2"/>
      <c r="P379" s="2"/>
      <c r="Q379" s="2"/>
      <c r="R379" s="2"/>
      <c r="S379" s="2"/>
      <c r="T379" s="2"/>
      <c r="U379" s="2"/>
      <c r="V379" s="2"/>
      <c r="W379" s="2"/>
      <c r="X379" s="2"/>
      <c r="Y379" s="2"/>
      <c r="Z379" s="2"/>
    </row>
    <row r="380" spans="1:26" ht="39" customHeight="1">
      <c r="A380" s="15" t="s">
        <v>754</v>
      </c>
      <c r="B380" s="15">
        <v>7384</v>
      </c>
      <c r="C380" s="15" t="s">
        <v>45</v>
      </c>
      <c r="D380" s="15" t="s">
        <v>755</v>
      </c>
      <c r="E380" s="16" t="s">
        <v>280</v>
      </c>
      <c r="F380" s="17">
        <v>35.799999999999997</v>
      </c>
      <c r="G380" s="18">
        <f t="shared" ref="G380:H380" si="360">TRUNC(L380-L380*$P$3,2)</f>
        <v>18.04</v>
      </c>
      <c r="H380" s="18">
        <f t="shared" si="360"/>
        <v>22.09</v>
      </c>
      <c r="I380" s="18">
        <f t="shared" si="358"/>
        <v>790.82</v>
      </c>
      <c r="J380" s="19">
        <v>3.1693000834251802E-4</v>
      </c>
      <c r="K380" s="2"/>
      <c r="L380" s="2">
        <v>23.12</v>
      </c>
      <c r="M380" s="2">
        <v>28.31</v>
      </c>
      <c r="N380" s="2">
        <v>1013.49</v>
      </c>
      <c r="O380" s="2"/>
      <c r="P380" s="2"/>
      <c r="Q380" s="2"/>
      <c r="R380" s="2"/>
      <c r="S380" s="2"/>
      <c r="T380" s="2"/>
      <c r="U380" s="2"/>
      <c r="V380" s="2"/>
      <c r="W380" s="2"/>
      <c r="X380" s="2"/>
      <c r="Y380" s="2"/>
      <c r="Z380" s="2"/>
    </row>
    <row r="381" spans="1:26" ht="25.5" customHeight="1">
      <c r="A381" s="15" t="s">
        <v>756</v>
      </c>
      <c r="B381" s="15">
        <v>8221</v>
      </c>
      <c r="C381" s="15" t="s">
        <v>45</v>
      </c>
      <c r="D381" s="15" t="s">
        <v>757</v>
      </c>
      <c r="E381" s="16" t="s">
        <v>24</v>
      </c>
      <c r="F381" s="17">
        <v>4</v>
      </c>
      <c r="G381" s="18">
        <f t="shared" ref="G381:H381" si="361">TRUNC(L381-L381*$P$3,2)</f>
        <v>32.57</v>
      </c>
      <c r="H381" s="18">
        <f t="shared" si="361"/>
        <v>39.89</v>
      </c>
      <c r="I381" s="18">
        <f t="shared" si="358"/>
        <v>159.56</v>
      </c>
      <c r="J381" s="19">
        <v>6.3930745153424701E-5</v>
      </c>
      <c r="K381" s="2"/>
      <c r="L381" s="2">
        <v>41.74</v>
      </c>
      <c r="M381" s="2">
        <v>51.11</v>
      </c>
      <c r="N381" s="2">
        <v>204.44</v>
      </c>
      <c r="O381" s="2"/>
      <c r="P381" s="2"/>
      <c r="Q381" s="2"/>
      <c r="R381" s="2"/>
      <c r="S381" s="2"/>
      <c r="T381" s="2"/>
      <c r="U381" s="2"/>
      <c r="V381" s="2"/>
      <c r="W381" s="2"/>
      <c r="X381" s="2"/>
      <c r="Y381" s="2"/>
      <c r="Z381" s="2"/>
    </row>
    <row r="382" spans="1:26" ht="25.5" customHeight="1">
      <c r="A382" s="15" t="s">
        <v>758</v>
      </c>
      <c r="B382" s="15">
        <v>12482</v>
      </c>
      <c r="C382" s="15" t="s">
        <v>45</v>
      </c>
      <c r="D382" s="15" t="s">
        <v>759</v>
      </c>
      <c r="E382" s="16" t="s">
        <v>24</v>
      </c>
      <c r="F382" s="17">
        <v>4</v>
      </c>
      <c r="G382" s="18">
        <f t="shared" ref="G382:H382" si="362">TRUNC(L382-L382*$P$3,2)</f>
        <v>59.63</v>
      </c>
      <c r="H382" s="18">
        <f t="shared" si="362"/>
        <v>73.03</v>
      </c>
      <c r="I382" s="18">
        <f t="shared" si="358"/>
        <v>292.12</v>
      </c>
      <c r="J382" s="19">
        <v>1.17041671375581E-4</v>
      </c>
      <c r="K382" s="2"/>
      <c r="L382" s="2">
        <v>76.41</v>
      </c>
      <c r="M382" s="2">
        <v>93.57</v>
      </c>
      <c r="N382" s="2">
        <v>374.28</v>
      </c>
      <c r="O382" s="2"/>
      <c r="P382" s="2"/>
      <c r="Q382" s="2"/>
      <c r="R382" s="2"/>
      <c r="S382" s="2"/>
      <c r="T382" s="2"/>
      <c r="U382" s="2"/>
      <c r="V382" s="2"/>
      <c r="W382" s="2"/>
      <c r="X382" s="2"/>
      <c r="Y382" s="2"/>
      <c r="Z382" s="2"/>
    </row>
    <row r="383" spans="1:26" ht="25.5" customHeight="1">
      <c r="A383" s="15" t="s">
        <v>760</v>
      </c>
      <c r="B383" s="15">
        <v>8113</v>
      </c>
      <c r="C383" s="15" t="s">
        <v>45</v>
      </c>
      <c r="D383" s="15" t="s">
        <v>761</v>
      </c>
      <c r="E383" s="16" t="s">
        <v>24</v>
      </c>
      <c r="F383" s="17">
        <v>2</v>
      </c>
      <c r="G383" s="18">
        <f t="shared" ref="G383:H383" si="363">TRUNC(L383-L383*$P$3,2)</f>
        <v>20.52</v>
      </c>
      <c r="H383" s="18">
        <f t="shared" si="363"/>
        <v>25.13</v>
      </c>
      <c r="I383" s="18">
        <f t="shared" si="358"/>
        <v>50.26</v>
      </c>
      <c r="J383" s="19">
        <v>2.0138622519470501E-5</v>
      </c>
      <c r="K383" s="2"/>
      <c r="L383" s="2">
        <v>26.3</v>
      </c>
      <c r="M383" s="2">
        <v>32.200000000000003</v>
      </c>
      <c r="N383" s="2">
        <v>64.400000000000006</v>
      </c>
      <c r="O383" s="2"/>
      <c r="P383" s="2"/>
      <c r="Q383" s="2"/>
      <c r="R383" s="2"/>
      <c r="S383" s="2"/>
      <c r="T383" s="2"/>
      <c r="U383" s="2"/>
      <c r="V383" s="2"/>
      <c r="W383" s="2"/>
      <c r="X383" s="2"/>
      <c r="Y383" s="2"/>
      <c r="Z383" s="2"/>
    </row>
    <row r="384" spans="1:26" ht="25.5" customHeight="1">
      <c r="A384" s="15" t="s">
        <v>762</v>
      </c>
      <c r="B384" s="15">
        <v>12478</v>
      </c>
      <c r="C384" s="15" t="s">
        <v>45</v>
      </c>
      <c r="D384" s="15" t="s">
        <v>763</v>
      </c>
      <c r="E384" s="16" t="s">
        <v>24</v>
      </c>
      <c r="F384" s="17">
        <v>2</v>
      </c>
      <c r="G384" s="18">
        <f t="shared" ref="G384:H384" si="364">TRUNC(L384-L384*$P$3,2)</f>
        <v>53.33</v>
      </c>
      <c r="H384" s="18">
        <f t="shared" si="364"/>
        <v>65.31</v>
      </c>
      <c r="I384" s="18">
        <f t="shared" si="358"/>
        <v>130.62</v>
      </c>
      <c r="J384" s="19">
        <v>5.2335401628238899E-5</v>
      </c>
      <c r="K384" s="2"/>
      <c r="L384" s="2">
        <v>68.33</v>
      </c>
      <c r="M384" s="2">
        <v>83.68</v>
      </c>
      <c r="N384" s="2">
        <v>167.36</v>
      </c>
      <c r="O384" s="2"/>
      <c r="P384" s="2"/>
      <c r="Q384" s="2"/>
      <c r="R384" s="2"/>
      <c r="S384" s="2"/>
      <c r="T384" s="2"/>
      <c r="U384" s="2"/>
      <c r="V384" s="2"/>
      <c r="W384" s="2"/>
      <c r="X384" s="2"/>
      <c r="Y384" s="2"/>
      <c r="Z384" s="2"/>
    </row>
    <row r="385" spans="1:26" ht="25.5" customHeight="1">
      <c r="A385" s="15" t="s">
        <v>764</v>
      </c>
      <c r="B385" s="15">
        <v>9519</v>
      </c>
      <c r="C385" s="15" t="s">
        <v>45</v>
      </c>
      <c r="D385" s="15" t="s">
        <v>765</v>
      </c>
      <c r="E385" s="16" t="s">
        <v>24</v>
      </c>
      <c r="F385" s="17">
        <v>12</v>
      </c>
      <c r="G385" s="18">
        <f t="shared" ref="G385:H385" si="365">TRUNC(L385-L385*$P$3,2)</f>
        <v>6.84</v>
      </c>
      <c r="H385" s="18">
        <f t="shared" si="365"/>
        <v>8.3800000000000008</v>
      </c>
      <c r="I385" s="18">
        <f t="shared" si="358"/>
        <v>100.56</v>
      </c>
      <c r="J385" s="19">
        <v>4.0302261961325497E-5</v>
      </c>
      <c r="K385" s="2"/>
      <c r="L385" s="2">
        <v>8.77</v>
      </c>
      <c r="M385" s="2">
        <v>10.74</v>
      </c>
      <c r="N385" s="2">
        <v>128.88</v>
      </c>
      <c r="O385" s="2"/>
      <c r="P385" s="2"/>
      <c r="Q385" s="2"/>
      <c r="R385" s="2"/>
      <c r="S385" s="2"/>
      <c r="T385" s="2"/>
      <c r="U385" s="2"/>
      <c r="V385" s="2"/>
      <c r="W385" s="2"/>
      <c r="X385" s="2"/>
      <c r="Y385" s="2"/>
      <c r="Z385" s="2"/>
    </row>
    <row r="386" spans="1:26" ht="25.5" customHeight="1">
      <c r="A386" s="15" t="s">
        <v>766</v>
      </c>
      <c r="B386" s="15">
        <v>9539</v>
      </c>
      <c r="C386" s="15" t="s">
        <v>45</v>
      </c>
      <c r="D386" s="15" t="s">
        <v>767</v>
      </c>
      <c r="E386" s="16" t="s">
        <v>24</v>
      </c>
      <c r="F386" s="17">
        <v>24</v>
      </c>
      <c r="G386" s="18">
        <f t="shared" ref="G386:H386" si="366">TRUNC(L386-L386*$P$3,2)</f>
        <v>4.07</v>
      </c>
      <c r="H386" s="18">
        <f t="shared" si="366"/>
        <v>4.9800000000000004</v>
      </c>
      <c r="I386" s="18">
        <f t="shared" si="358"/>
        <v>119.52</v>
      </c>
      <c r="J386" s="19">
        <v>4.7957440210962702E-5</v>
      </c>
      <c r="K386" s="2"/>
      <c r="L386" s="2">
        <v>5.22</v>
      </c>
      <c r="M386" s="2">
        <v>6.39</v>
      </c>
      <c r="N386" s="2">
        <v>153.36000000000001</v>
      </c>
      <c r="O386" s="2"/>
      <c r="P386" s="2"/>
      <c r="Q386" s="2"/>
      <c r="R386" s="2"/>
      <c r="S386" s="2"/>
      <c r="T386" s="2"/>
      <c r="U386" s="2"/>
      <c r="V386" s="2"/>
      <c r="W386" s="2"/>
      <c r="X386" s="2"/>
      <c r="Y386" s="2"/>
      <c r="Z386" s="2"/>
    </row>
    <row r="387" spans="1:26" ht="25.5" customHeight="1">
      <c r="A387" s="15" t="s">
        <v>768</v>
      </c>
      <c r="B387" s="15">
        <v>9524</v>
      </c>
      <c r="C387" s="15" t="s">
        <v>45</v>
      </c>
      <c r="D387" s="15" t="s">
        <v>769</v>
      </c>
      <c r="E387" s="16" t="s">
        <v>24</v>
      </c>
      <c r="F387" s="17">
        <v>4</v>
      </c>
      <c r="G387" s="18">
        <f t="shared" ref="G387:H387" si="367">TRUNC(L387-L387*$P$3,2)</f>
        <v>3.91</v>
      </c>
      <c r="H387" s="18">
        <f t="shared" si="367"/>
        <v>4.79</v>
      </c>
      <c r="I387" s="18">
        <f t="shared" si="358"/>
        <v>19.16</v>
      </c>
      <c r="J387" s="19">
        <v>7.6801951720216692E-6</v>
      </c>
      <c r="K387" s="2"/>
      <c r="L387" s="2">
        <v>5.0199999999999996</v>
      </c>
      <c r="M387" s="2">
        <v>6.14</v>
      </c>
      <c r="N387" s="2">
        <v>24.56</v>
      </c>
      <c r="O387" s="2"/>
      <c r="P387" s="2"/>
      <c r="Q387" s="2"/>
      <c r="R387" s="2"/>
      <c r="S387" s="2"/>
      <c r="T387" s="2"/>
      <c r="U387" s="2"/>
      <c r="V387" s="2"/>
      <c r="W387" s="2"/>
      <c r="X387" s="2"/>
      <c r="Y387" s="2"/>
      <c r="Z387" s="2"/>
    </row>
    <row r="388" spans="1:26" ht="24" customHeight="1">
      <c r="A388" s="15" t="s">
        <v>770</v>
      </c>
      <c r="B388" s="15">
        <v>12578</v>
      </c>
      <c r="C388" s="15" t="s">
        <v>45</v>
      </c>
      <c r="D388" s="15" t="s">
        <v>771</v>
      </c>
      <c r="E388" s="16" t="s">
        <v>24</v>
      </c>
      <c r="F388" s="17">
        <v>26</v>
      </c>
      <c r="G388" s="18">
        <f t="shared" ref="G388:H388" si="368">TRUNC(L388-L388*$P$3,2)</f>
        <v>10.92</v>
      </c>
      <c r="H388" s="18">
        <f t="shared" si="368"/>
        <v>13.37</v>
      </c>
      <c r="I388" s="18">
        <f t="shared" si="358"/>
        <v>347.62</v>
      </c>
      <c r="J388" s="19">
        <v>1.3935676614249801E-4</v>
      </c>
      <c r="K388" s="2"/>
      <c r="L388" s="2">
        <v>14</v>
      </c>
      <c r="M388" s="2">
        <v>17.14</v>
      </c>
      <c r="N388" s="2">
        <v>445.64</v>
      </c>
      <c r="O388" s="2"/>
      <c r="P388" s="2"/>
      <c r="Q388" s="2"/>
      <c r="R388" s="2"/>
      <c r="S388" s="2"/>
      <c r="T388" s="2"/>
      <c r="U388" s="2"/>
      <c r="V388" s="2"/>
      <c r="W388" s="2"/>
      <c r="X388" s="2"/>
      <c r="Y388" s="2"/>
      <c r="Z388" s="2"/>
    </row>
    <row r="389" spans="1:26" ht="25.5" customHeight="1">
      <c r="A389" s="15" t="s">
        <v>772</v>
      </c>
      <c r="B389" s="15">
        <v>9669</v>
      </c>
      <c r="C389" s="15" t="s">
        <v>45</v>
      </c>
      <c r="D389" s="15" t="s">
        <v>773</v>
      </c>
      <c r="E389" s="16" t="s">
        <v>24</v>
      </c>
      <c r="F389" s="17">
        <v>40.9</v>
      </c>
      <c r="G389" s="18">
        <f t="shared" ref="G389:H389" si="369">TRUNC(L389-L389*$P$3,2)</f>
        <v>65.97</v>
      </c>
      <c r="H389" s="18">
        <f t="shared" si="369"/>
        <v>80.790000000000006</v>
      </c>
      <c r="I389" s="18">
        <f t="shared" si="358"/>
        <v>3304.31</v>
      </c>
      <c r="J389" s="19">
        <v>1.32400810873505E-3</v>
      </c>
      <c r="K389" s="2"/>
      <c r="L389" s="2">
        <v>84.53</v>
      </c>
      <c r="M389" s="2">
        <v>103.52</v>
      </c>
      <c r="N389" s="2">
        <v>4233.96</v>
      </c>
      <c r="O389" s="2"/>
      <c r="P389" s="2"/>
      <c r="Q389" s="2"/>
      <c r="R389" s="2"/>
      <c r="S389" s="2"/>
      <c r="T389" s="2"/>
      <c r="U389" s="2"/>
      <c r="V389" s="2"/>
      <c r="W389" s="2"/>
      <c r="X389" s="2"/>
      <c r="Y389" s="2"/>
      <c r="Z389" s="2"/>
    </row>
    <row r="390" spans="1:26" ht="25.5" customHeight="1">
      <c r="A390" s="15" t="s">
        <v>774</v>
      </c>
      <c r="B390" s="15">
        <v>9526</v>
      </c>
      <c r="C390" s="15" t="s">
        <v>45</v>
      </c>
      <c r="D390" s="15" t="s">
        <v>775</v>
      </c>
      <c r="E390" s="16" t="s">
        <v>24</v>
      </c>
      <c r="F390" s="17">
        <v>320</v>
      </c>
      <c r="G390" s="18">
        <f t="shared" ref="G390:H390" si="370">TRUNC(L390-L390*$P$3,2)</f>
        <v>8.0399999999999991</v>
      </c>
      <c r="H390" s="18">
        <f t="shared" si="370"/>
        <v>9.84</v>
      </c>
      <c r="I390" s="18">
        <f t="shared" si="358"/>
        <v>3148.8</v>
      </c>
      <c r="J390" s="19">
        <v>1.2628542419663E-3</v>
      </c>
      <c r="K390" s="2"/>
      <c r="L390" s="2">
        <v>10.31</v>
      </c>
      <c r="M390" s="2">
        <v>12.62</v>
      </c>
      <c r="N390" s="2">
        <v>4038.4</v>
      </c>
      <c r="O390" s="2"/>
      <c r="P390" s="2"/>
      <c r="Q390" s="2"/>
      <c r="R390" s="2"/>
      <c r="S390" s="2"/>
      <c r="T390" s="2"/>
      <c r="U390" s="2"/>
      <c r="V390" s="2"/>
      <c r="W390" s="2"/>
      <c r="X390" s="2"/>
      <c r="Y390" s="2"/>
      <c r="Z390" s="2"/>
    </row>
    <row r="391" spans="1:26" ht="39" customHeight="1">
      <c r="A391" s="15" t="s">
        <v>776</v>
      </c>
      <c r="B391" s="15">
        <v>7384</v>
      </c>
      <c r="C391" s="15" t="s">
        <v>45</v>
      </c>
      <c r="D391" s="15" t="s">
        <v>755</v>
      </c>
      <c r="E391" s="16" t="s">
        <v>280</v>
      </c>
      <c r="F391" s="17">
        <v>40.9</v>
      </c>
      <c r="G391" s="18">
        <f t="shared" ref="G391:H391" si="371">TRUNC(L391-L391*$P$3,2)</f>
        <v>18.04</v>
      </c>
      <c r="H391" s="18">
        <f t="shared" si="371"/>
        <v>22.09</v>
      </c>
      <c r="I391" s="18">
        <f t="shared" si="358"/>
        <v>903.48</v>
      </c>
      <c r="J391" s="19">
        <v>3.6207929901582801E-4</v>
      </c>
      <c r="K391" s="2"/>
      <c r="L391" s="2">
        <v>23.12</v>
      </c>
      <c r="M391" s="2">
        <v>28.31</v>
      </c>
      <c r="N391" s="2">
        <v>1157.8699999999999</v>
      </c>
      <c r="O391" s="2"/>
      <c r="P391" s="2"/>
      <c r="Q391" s="2"/>
      <c r="R391" s="2"/>
      <c r="S391" s="2"/>
      <c r="T391" s="2"/>
      <c r="U391" s="2"/>
      <c r="V391" s="2"/>
      <c r="W391" s="2"/>
      <c r="X391" s="2"/>
      <c r="Y391" s="2"/>
      <c r="Z391" s="2"/>
    </row>
    <row r="392" spans="1:26" ht="25.5" customHeight="1">
      <c r="A392" s="15" t="s">
        <v>777</v>
      </c>
      <c r="B392" s="15">
        <v>9539</v>
      </c>
      <c r="C392" s="15" t="s">
        <v>45</v>
      </c>
      <c r="D392" s="15" t="s">
        <v>767</v>
      </c>
      <c r="E392" s="16" t="s">
        <v>24</v>
      </c>
      <c r="F392" s="17">
        <v>70</v>
      </c>
      <c r="G392" s="18">
        <f t="shared" ref="G392:H392" si="372">TRUNC(L392-L392*$P$3,2)</f>
        <v>4.07</v>
      </c>
      <c r="H392" s="18">
        <f t="shared" si="372"/>
        <v>4.9800000000000004</v>
      </c>
      <c r="I392" s="18">
        <f t="shared" si="358"/>
        <v>348.6</v>
      </c>
      <c r="J392" s="19">
        <v>1.3987586728197499E-4</v>
      </c>
      <c r="K392" s="2"/>
      <c r="L392" s="2">
        <v>5.22</v>
      </c>
      <c r="M392" s="2">
        <v>6.39</v>
      </c>
      <c r="N392" s="2">
        <v>447.3</v>
      </c>
      <c r="O392" s="2"/>
      <c r="P392" s="2"/>
      <c r="Q392" s="2"/>
      <c r="R392" s="2"/>
      <c r="S392" s="2"/>
      <c r="T392" s="2"/>
      <c r="U392" s="2"/>
      <c r="V392" s="2"/>
      <c r="W392" s="2"/>
      <c r="X392" s="2"/>
      <c r="Y392" s="2"/>
      <c r="Z392" s="2"/>
    </row>
    <row r="393" spans="1:26" ht="25.5" customHeight="1">
      <c r="A393" s="15" t="s">
        <v>778</v>
      </c>
      <c r="B393" s="15">
        <v>12557</v>
      </c>
      <c r="C393" s="15" t="s">
        <v>45</v>
      </c>
      <c r="D393" s="15" t="s">
        <v>779</v>
      </c>
      <c r="E393" s="16" t="s">
        <v>24</v>
      </c>
      <c r="F393" s="17">
        <v>7</v>
      </c>
      <c r="G393" s="18">
        <f t="shared" ref="G393:H393" si="373">TRUNC(L393-L393*$P$3,2)</f>
        <v>14.24</v>
      </c>
      <c r="H393" s="18">
        <f t="shared" si="373"/>
        <v>17.440000000000001</v>
      </c>
      <c r="I393" s="18">
        <f t="shared" si="358"/>
        <v>122.08</v>
      </c>
      <c r="J393" s="19">
        <v>4.8923718838061503E-5</v>
      </c>
      <c r="K393" s="2"/>
      <c r="L393" s="2">
        <v>18.25</v>
      </c>
      <c r="M393" s="2">
        <v>22.35</v>
      </c>
      <c r="N393" s="2">
        <v>156.44999999999999</v>
      </c>
      <c r="O393" s="2"/>
      <c r="P393" s="2"/>
      <c r="Q393" s="2"/>
      <c r="R393" s="2"/>
      <c r="S393" s="2"/>
      <c r="T393" s="2"/>
      <c r="U393" s="2"/>
      <c r="V393" s="2"/>
      <c r="W393" s="2"/>
      <c r="X393" s="2"/>
      <c r="Y393" s="2"/>
      <c r="Z393" s="2"/>
    </row>
    <row r="394" spans="1:26" ht="25.5" customHeight="1">
      <c r="A394" s="15" t="s">
        <v>780</v>
      </c>
      <c r="B394" s="15">
        <v>12556</v>
      </c>
      <c r="C394" s="15" t="s">
        <v>45</v>
      </c>
      <c r="D394" s="15" t="s">
        <v>781</v>
      </c>
      <c r="E394" s="16" t="s">
        <v>24</v>
      </c>
      <c r="F394" s="17">
        <v>7</v>
      </c>
      <c r="G394" s="18">
        <f t="shared" ref="G394:H394" si="374">TRUNC(L394-L394*$P$3,2)</f>
        <v>10.59</v>
      </c>
      <c r="H394" s="18">
        <f t="shared" si="374"/>
        <v>12.96</v>
      </c>
      <c r="I394" s="18">
        <f t="shared" si="358"/>
        <v>90.72</v>
      </c>
      <c r="J394" s="19">
        <v>3.6358969570478801E-5</v>
      </c>
      <c r="K394" s="2"/>
      <c r="L394" s="2">
        <v>13.57</v>
      </c>
      <c r="M394" s="2">
        <v>16.61</v>
      </c>
      <c r="N394" s="2">
        <v>116.27</v>
      </c>
      <c r="O394" s="2"/>
      <c r="P394" s="2"/>
      <c r="Q394" s="2"/>
      <c r="R394" s="2"/>
      <c r="S394" s="2"/>
      <c r="T394" s="2"/>
      <c r="U394" s="2"/>
      <c r="V394" s="2"/>
      <c r="W394" s="2"/>
      <c r="X394" s="2"/>
      <c r="Y394" s="2"/>
      <c r="Z394" s="2"/>
    </row>
    <row r="395" spans="1:26" ht="25.5" customHeight="1">
      <c r="A395" s="15" t="s">
        <v>782</v>
      </c>
      <c r="B395" s="15">
        <v>2003</v>
      </c>
      <c r="C395" s="15" t="s">
        <v>45</v>
      </c>
      <c r="D395" s="15" t="s">
        <v>783</v>
      </c>
      <c r="E395" s="16" t="s">
        <v>24</v>
      </c>
      <c r="F395" s="17">
        <v>80</v>
      </c>
      <c r="G395" s="18">
        <f t="shared" ref="G395:H395" si="375">TRUNC(L395-L395*$P$3,2)</f>
        <v>3.51</v>
      </c>
      <c r="H395" s="18">
        <f t="shared" si="375"/>
        <v>4.3</v>
      </c>
      <c r="I395" s="18">
        <f t="shared" si="358"/>
        <v>344</v>
      </c>
      <c r="J395" s="19">
        <v>1.3784324233823901E-4</v>
      </c>
      <c r="K395" s="2"/>
      <c r="L395" s="2">
        <v>4.5</v>
      </c>
      <c r="M395" s="2">
        <v>5.51</v>
      </c>
      <c r="N395" s="2">
        <v>440.8</v>
      </c>
      <c r="O395" s="2"/>
      <c r="P395" s="2"/>
      <c r="Q395" s="2"/>
      <c r="R395" s="2"/>
      <c r="S395" s="2"/>
      <c r="T395" s="2"/>
      <c r="U395" s="2"/>
      <c r="V395" s="2"/>
      <c r="W395" s="2"/>
      <c r="X395" s="2"/>
      <c r="Y395" s="2"/>
      <c r="Z395" s="2"/>
    </row>
    <row r="396" spans="1:26" ht="25.5" customHeight="1">
      <c r="A396" s="15" t="s">
        <v>784</v>
      </c>
      <c r="B396" s="15">
        <v>353</v>
      </c>
      <c r="C396" s="15" t="s">
        <v>45</v>
      </c>
      <c r="D396" s="15" t="s">
        <v>785</v>
      </c>
      <c r="E396" s="16" t="s">
        <v>280</v>
      </c>
      <c r="F396" s="17">
        <v>343.4</v>
      </c>
      <c r="G396" s="18">
        <f t="shared" ref="G396:H396" si="376">TRUNC(L396-L396*$P$3,2)</f>
        <v>9.6</v>
      </c>
      <c r="H396" s="18">
        <f t="shared" si="376"/>
        <v>11.76</v>
      </c>
      <c r="I396" s="18">
        <f t="shared" si="358"/>
        <v>4038.38</v>
      </c>
      <c r="J396" s="19">
        <v>1.61829154808906E-3</v>
      </c>
      <c r="K396" s="2"/>
      <c r="L396" s="2">
        <v>12.31</v>
      </c>
      <c r="M396" s="2">
        <v>15.07</v>
      </c>
      <c r="N396" s="2">
        <v>5175.03</v>
      </c>
      <c r="O396" s="2"/>
      <c r="P396" s="2"/>
      <c r="Q396" s="2"/>
      <c r="R396" s="2"/>
      <c r="S396" s="2"/>
      <c r="T396" s="2"/>
      <c r="U396" s="2"/>
      <c r="V396" s="2"/>
      <c r="W396" s="2"/>
      <c r="X396" s="2"/>
      <c r="Y396" s="2"/>
      <c r="Z396" s="2"/>
    </row>
    <row r="397" spans="1:26" ht="39" customHeight="1">
      <c r="A397" s="15" t="s">
        <v>786</v>
      </c>
      <c r="B397" s="15">
        <v>8996</v>
      </c>
      <c r="C397" s="15" t="s">
        <v>45</v>
      </c>
      <c r="D397" s="15" t="s">
        <v>787</v>
      </c>
      <c r="E397" s="16" t="s">
        <v>24</v>
      </c>
      <c r="F397" s="17">
        <v>105</v>
      </c>
      <c r="G397" s="18">
        <f t="shared" ref="G397:H397" si="377">TRUNC(L397-L397*$P$3,2)</f>
        <v>15.06</v>
      </c>
      <c r="H397" s="18">
        <f t="shared" si="377"/>
        <v>18.440000000000001</v>
      </c>
      <c r="I397" s="18">
        <f t="shared" si="358"/>
        <v>1936.2</v>
      </c>
      <c r="J397" s="19">
        <v>7.7588421217677399E-4</v>
      </c>
      <c r="K397" s="2"/>
      <c r="L397" s="2">
        <v>19.3</v>
      </c>
      <c r="M397" s="2">
        <v>23.63</v>
      </c>
      <c r="N397" s="2">
        <v>2481.15</v>
      </c>
      <c r="O397" s="2"/>
      <c r="P397" s="2"/>
      <c r="Q397" s="2"/>
      <c r="R397" s="2"/>
      <c r="S397" s="2"/>
      <c r="T397" s="2"/>
      <c r="U397" s="2"/>
      <c r="V397" s="2"/>
      <c r="W397" s="2"/>
      <c r="X397" s="2"/>
      <c r="Y397" s="2"/>
      <c r="Z397" s="2"/>
    </row>
    <row r="398" spans="1:26" ht="25.5" customHeight="1">
      <c r="A398" s="15" t="s">
        <v>788</v>
      </c>
      <c r="B398" s="15">
        <v>362</v>
      </c>
      <c r="C398" s="15" t="s">
        <v>45</v>
      </c>
      <c r="D398" s="15" t="s">
        <v>789</v>
      </c>
      <c r="E398" s="16" t="s">
        <v>24</v>
      </c>
      <c r="F398" s="17">
        <v>15</v>
      </c>
      <c r="G398" s="18">
        <f t="shared" ref="G398:H398" si="378">TRUNC(L398-L398*$P$3,2)</f>
        <v>4.51</v>
      </c>
      <c r="H398" s="18">
        <f t="shared" si="378"/>
        <v>5.53</v>
      </c>
      <c r="I398" s="18">
        <f t="shared" si="358"/>
        <v>82.95</v>
      </c>
      <c r="J398" s="19">
        <v>3.32568711948088E-5</v>
      </c>
      <c r="K398" s="2"/>
      <c r="L398" s="2">
        <v>5.79</v>
      </c>
      <c r="M398" s="2">
        <v>7.09</v>
      </c>
      <c r="N398" s="2">
        <v>106.35</v>
      </c>
      <c r="O398" s="2"/>
      <c r="P398" s="2"/>
      <c r="Q398" s="2"/>
      <c r="R398" s="2"/>
      <c r="S398" s="2"/>
      <c r="T398" s="2"/>
      <c r="U398" s="2"/>
      <c r="V398" s="2"/>
      <c r="W398" s="2"/>
      <c r="X398" s="2"/>
      <c r="Y398" s="2"/>
      <c r="Z398" s="2"/>
    </row>
    <row r="399" spans="1:26" ht="39" customHeight="1">
      <c r="A399" s="15" t="s">
        <v>790</v>
      </c>
      <c r="B399" s="15">
        <v>91875</v>
      </c>
      <c r="C399" s="15" t="s">
        <v>28</v>
      </c>
      <c r="D399" s="15" t="s">
        <v>791</v>
      </c>
      <c r="E399" s="16" t="s">
        <v>56</v>
      </c>
      <c r="F399" s="17">
        <v>105</v>
      </c>
      <c r="G399" s="18">
        <f t="shared" ref="G399:H399" si="379">TRUNC(L399-L399*$P$3,2)</f>
        <v>6.24</v>
      </c>
      <c r="H399" s="18">
        <f t="shared" si="379"/>
        <v>7.64</v>
      </c>
      <c r="I399" s="18">
        <f t="shared" si="358"/>
        <v>802.2</v>
      </c>
      <c r="J399" s="19">
        <v>3.2145181706350501E-4</v>
      </c>
      <c r="K399" s="2"/>
      <c r="L399" s="2">
        <v>8</v>
      </c>
      <c r="M399" s="2">
        <v>9.7899999999999991</v>
      </c>
      <c r="N399" s="2">
        <v>1027.95</v>
      </c>
      <c r="O399" s="2"/>
      <c r="P399" s="2"/>
      <c r="Q399" s="2"/>
      <c r="R399" s="2"/>
      <c r="S399" s="2"/>
      <c r="T399" s="2"/>
      <c r="U399" s="2"/>
      <c r="V399" s="2"/>
      <c r="W399" s="2"/>
      <c r="X399" s="2"/>
      <c r="Y399" s="2"/>
      <c r="Z399" s="2"/>
    </row>
    <row r="400" spans="1:26" ht="39" customHeight="1">
      <c r="A400" s="15" t="s">
        <v>792</v>
      </c>
      <c r="B400" s="15">
        <v>13613</v>
      </c>
      <c r="C400" s="15" t="s">
        <v>45</v>
      </c>
      <c r="D400" s="15" t="s">
        <v>793</v>
      </c>
      <c r="E400" s="16" t="s">
        <v>280</v>
      </c>
      <c r="F400" s="17">
        <v>45.9</v>
      </c>
      <c r="G400" s="18">
        <f t="shared" ref="G400:H400" si="380">TRUNC(L400-L400*$P$3,2)</f>
        <v>15.88</v>
      </c>
      <c r="H400" s="18">
        <f t="shared" si="380"/>
        <v>19.45</v>
      </c>
      <c r="I400" s="18">
        <f t="shared" si="358"/>
        <v>892.76</v>
      </c>
      <c r="J400" s="19">
        <v>3.5768570202206098E-4</v>
      </c>
      <c r="K400" s="2"/>
      <c r="L400" s="2">
        <v>20.350000000000001</v>
      </c>
      <c r="M400" s="2">
        <v>24.92</v>
      </c>
      <c r="N400" s="2">
        <v>1143.82</v>
      </c>
      <c r="O400" s="2"/>
      <c r="P400" s="2"/>
      <c r="Q400" s="2"/>
      <c r="R400" s="2"/>
      <c r="S400" s="2"/>
      <c r="T400" s="2"/>
      <c r="U400" s="2"/>
      <c r="V400" s="2"/>
      <c r="W400" s="2"/>
      <c r="X400" s="2"/>
      <c r="Y400" s="2"/>
      <c r="Z400" s="2"/>
    </row>
    <row r="401" spans="1:26" ht="25.5" customHeight="1">
      <c r="A401" s="15" t="s">
        <v>794</v>
      </c>
      <c r="B401" s="15">
        <v>380</v>
      </c>
      <c r="C401" s="15" t="s">
        <v>45</v>
      </c>
      <c r="D401" s="15" t="s">
        <v>795</v>
      </c>
      <c r="E401" s="16" t="s">
        <v>24</v>
      </c>
      <c r="F401" s="17">
        <v>19</v>
      </c>
      <c r="G401" s="18">
        <f t="shared" ref="G401:H401" si="381">TRUNC(L401-L401*$P$3,2)</f>
        <v>26.64</v>
      </c>
      <c r="H401" s="18">
        <f t="shared" si="381"/>
        <v>32.630000000000003</v>
      </c>
      <c r="I401" s="18">
        <f t="shared" si="358"/>
        <v>619.97</v>
      </c>
      <c r="J401" s="19">
        <v>2.4841491216214602E-4</v>
      </c>
      <c r="K401" s="2"/>
      <c r="L401" s="2">
        <v>34.14</v>
      </c>
      <c r="M401" s="2">
        <v>41.81</v>
      </c>
      <c r="N401" s="2">
        <v>794.39</v>
      </c>
      <c r="O401" s="2"/>
      <c r="P401" s="2"/>
      <c r="Q401" s="2"/>
      <c r="R401" s="2"/>
      <c r="S401" s="2"/>
      <c r="T401" s="2"/>
      <c r="U401" s="2"/>
      <c r="V401" s="2"/>
      <c r="W401" s="2"/>
      <c r="X401" s="2"/>
      <c r="Y401" s="2"/>
      <c r="Z401" s="2"/>
    </row>
    <row r="402" spans="1:26" ht="39" customHeight="1">
      <c r="A402" s="15" t="s">
        <v>796</v>
      </c>
      <c r="B402" s="15">
        <v>13610</v>
      </c>
      <c r="C402" s="15" t="s">
        <v>45</v>
      </c>
      <c r="D402" s="15" t="s">
        <v>797</v>
      </c>
      <c r="E402" s="16" t="s">
        <v>280</v>
      </c>
      <c r="F402" s="17">
        <v>18.600000000000001</v>
      </c>
      <c r="G402" s="18">
        <f t="shared" ref="G402:H402" si="382">TRUNC(L402-L402*$P$3,2)</f>
        <v>36.270000000000003</v>
      </c>
      <c r="H402" s="18">
        <f t="shared" si="382"/>
        <v>44.42</v>
      </c>
      <c r="I402" s="18">
        <f t="shared" si="358"/>
        <v>826.21</v>
      </c>
      <c r="J402" s="19">
        <v>3.3107082372032002E-4</v>
      </c>
      <c r="K402" s="2"/>
      <c r="L402" s="2">
        <v>46.48</v>
      </c>
      <c r="M402" s="2">
        <v>56.92</v>
      </c>
      <c r="N402" s="2">
        <v>1058.71</v>
      </c>
      <c r="O402" s="2"/>
      <c r="P402" s="2"/>
      <c r="Q402" s="2"/>
      <c r="R402" s="2"/>
      <c r="S402" s="2"/>
      <c r="T402" s="2"/>
      <c r="U402" s="2"/>
      <c r="V402" s="2"/>
      <c r="W402" s="2"/>
      <c r="X402" s="2"/>
      <c r="Y402" s="2"/>
      <c r="Z402" s="2"/>
    </row>
    <row r="403" spans="1:26" ht="25.5" customHeight="1">
      <c r="A403" s="15" t="s">
        <v>798</v>
      </c>
      <c r="B403" s="15">
        <v>10793</v>
      </c>
      <c r="C403" s="15" t="s">
        <v>45</v>
      </c>
      <c r="D403" s="15" t="s">
        <v>799</v>
      </c>
      <c r="E403" s="16" t="s">
        <v>24</v>
      </c>
      <c r="F403" s="17">
        <v>153</v>
      </c>
      <c r="G403" s="18">
        <f t="shared" ref="G403:H403" si="383">TRUNC(L403-L403*$P$3,2)</f>
        <v>10.6</v>
      </c>
      <c r="H403" s="18">
        <f t="shared" si="383"/>
        <v>12.98</v>
      </c>
      <c r="I403" s="18">
        <f t="shared" si="358"/>
        <v>1985.94</v>
      </c>
      <c r="J403" s="19">
        <v>7.9613853796227298E-4</v>
      </c>
      <c r="K403" s="2"/>
      <c r="L403" s="2">
        <v>13.59</v>
      </c>
      <c r="M403" s="2">
        <v>16.64</v>
      </c>
      <c r="N403" s="2">
        <v>2545.92</v>
      </c>
      <c r="O403" s="2"/>
      <c r="P403" s="2"/>
      <c r="Q403" s="2"/>
      <c r="R403" s="2"/>
      <c r="S403" s="2"/>
      <c r="T403" s="2"/>
      <c r="U403" s="2"/>
      <c r="V403" s="2"/>
      <c r="W403" s="2"/>
      <c r="X403" s="2"/>
      <c r="Y403" s="2"/>
      <c r="Z403" s="2"/>
    </row>
    <row r="404" spans="1:26" ht="64.5" customHeight="1">
      <c r="A404" s="15" t="s">
        <v>800</v>
      </c>
      <c r="B404" s="15">
        <v>91170</v>
      </c>
      <c r="C404" s="15" t="s">
        <v>28</v>
      </c>
      <c r="D404" s="15" t="s">
        <v>801</v>
      </c>
      <c r="E404" s="16" t="s">
        <v>94</v>
      </c>
      <c r="F404" s="17">
        <v>218.5</v>
      </c>
      <c r="G404" s="18">
        <f t="shared" ref="G404:H404" si="384">TRUNC(L404-L404*$P$3,2)</f>
        <v>8.58</v>
      </c>
      <c r="H404" s="18">
        <f t="shared" si="384"/>
        <v>10.51</v>
      </c>
      <c r="I404" s="18">
        <f t="shared" si="358"/>
        <v>2296.44</v>
      </c>
      <c r="J404" s="19">
        <v>9.2036944740808105E-4</v>
      </c>
      <c r="K404" s="2"/>
      <c r="L404" s="2">
        <v>11</v>
      </c>
      <c r="M404" s="2">
        <v>13.47</v>
      </c>
      <c r="N404" s="2">
        <v>2943.19</v>
      </c>
      <c r="O404" s="2"/>
      <c r="P404" s="2"/>
      <c r="Q404" s="2"/>
      <c r="R404" s="2"/>
      <c r="S404" s="2"/>
      <c r="T404" s="2"/>
      <c r="U404" s="2"/>
      <c r="V404" s="2"/>
      <c r="W404" s="2"/>
      <c r="X404" s="2"/>
      <c r="Y404" s="2"/>
      <c r="Z404" s="2"/>
    </row>
    <row r="405" spans="1:26" ht="25.5" customHeight="1">
      <c r="A405" s="15" t="s">
        <v>802</v>
      </c>
      <c r="B405" s="15">
        <v>91936</v>
      </c>
      <c r="C405" s="15" t="s">
        <v>28</v>
      </c>
      <c r="D405" s="15" t="s">
        <v>803</v>
      </c>
      <c r="E405" s="16" t="s">
        <v>56</v>
      </c>
      <c r="F405" s="17">
        <v>163</v>
      </c>
      <c r="G405" s="18">
        <f t="shared" ref="G405:H405" si="385">TRUNC(L405-L405*$P$3,2)</f>
        <v>12.6</v>
      </c>
      <c r="H405" s="18">
        <f t="shared" si="385"/>
        <v>15.43</v>
      </c>
      <c r="I405" s="18">
        <f t="shared" si="358"/>
        <v>2515.09</v>
      </c>
      <c r="J405" s="19">
        <v>1.0077160319133401E-3</v>
      </c>
      <c r="K405" s="2"/>
      <c r="L405" s="2">
        <v>16.149999999999999</v>
      </c>
      <c r="M405" s="2">
        <v>19.77</v>
      </c>
      <c r="N405" s="2">
        <v>3222.51</v>
      </c>
      <c r="O405" s="2"/>
      <c r="P405" s="2"/>
      <c r="Q405" s="2"/>
      <c r="R405" s="2"/>
      <c r="S405" s="2"/>
      <c r="T405" s="2"/>
      <c r="U405" s="2"/>
      <c r="V405" s="2"/>
      <c r="W405" s="2"/>
      <c r="X405" s="2"/>
      <c r="Y405" s="2"/>
      <c r="Z405" s="2"/>
    </row>
    <row r="406" spans="1:26" ht="39" customHeight="1">
      <c r="A406" s="15" t="s">
        <v>804</v>
      </c>
      <c r="B406" s="15">
        <v>97668</v>
      </c>
      <c r="C406" s="15" t="s">
        <v>28</v>
      </c>
      <c r="D406" s="15" t="s">
        <v>805</v>
      </c>
      <c r="E406" s="16" t="s">
        <v>94</v>
      </c>
      <c r="F406" s="17">
        <v>17</v>
      </c>
      <c r="G406" s="18">
        <f t="shared" ref="G406:H406" si="386">TRUNC(L406-L406*$P$3,2)</f>
        <v>10.93</v>
      </c>
      <c r="H406" s="18">
        <f t="shared" si="386"/>
        <v>13.38</v>
      </c>
      <c r="I406" s="18">
        <f t="shared" si="358"/>
        <v>227.46</v>
      </c>
      <c r="J406" s="19">
        <v>9.1171046514776797E-5</v>
      </c>
      <c r="K406" s="2"/>
      <c r="L406" s="2">
        <v>14.01</v>
      </c>
      <c r="M406" s="2">
        <v>17.149999999999999</v>
      </c>
      <c r="N406" s="2">
        <v>291.55</v>
      </c>
      <c r="O406" s="2"/>
      <c r="P406" s="2"/>
      <c r="Q406" s="2"/>
      <c r="R406" s="2"/>
      <c r="S406" s="2"/>
      <c r="T406" s="2"/>
      <c r="U406" s="2"/>
      <c r="V406" s="2"/>
      <c r="W406" s="2"/>
      <c r="X406" s="2"/>
      <c r="Y406" s="2"/>
      <c r="Z406" s="2"/>
    </row>
    <row r="407" spans="1:26" ht="39" customHeight="1">
      <c r="A407" s="15" t="s">
        <v>806</v>
      </c>
      <c r="B407" s="15">
        <v>91860</v>
      </c>
      <c r="C407" s="15" t="s">
        <v>28</v>
      </c>
      <c r="D407" s="15" t="s">
        <v>807</v>
      </c>
      <c r="E407" s="16" t="s">
        <v>94</v>
      </c>
      <c r="F407" s="17">
        <v>98</v>
      </c>
      <c r="G407" s="18">
        <f t="shared" ref="G407:H407" si="387">TRUNC(L407-L407*$P$3,2)</f>
        <v>10.7</v>
      </c>
      <c r="H407" s="18">
        <f t="shared" si="387"/>
        <v>13.1</v>
      </c>
      <c r="I407" s="18">
        <f t="shared" si="358"/>
        <v>1283.8</v>
      </c>
      <c r="J407" s="19">
        <v>5.1454180537247203E-4</v>
      </c>
      <c r="K407" s="2"/>
      <c r="L407" s="2">
        <v>13.71</v>
      </c>
      <c r="M407" s="2">
        <v>16.79</v>
      </c>
      <c r="N407" s="2">
        <v>1645.42</v>
      </c>
      <c r="O407" s="2"/>
      <c r="P407" s="2"/>
      <c r="Q407" s="2"/>
      <c r="R407" s="2"/>
      <c r="S407" s="2"/>
      <c r="T407" s="2"/>
      <c r="U407" s="2"/>
      <c r="V407" s="2"/>
      <c r="W407" s="2"/>
      <c r="X407" s="2"/>
      <c r="Y407" s="2"/>
      <c r="Z407" s="2"/>
    </row>
    <row r="408" spans="1:26" ht="39" customHeight="1">
      <c r="A408" s="15" t="s">
        <v>808</v>
      </c>
      <c r="B408" s="15">
        <v>97886</v>
      </c>
      <c r="C408" s="15" t="s">
        <v>28</v>
      </c>
      <c r="D408" s="15" t="s">
        <v>809</v>
      </c>
      <c r="E408" s="16" t="s">
        <v>56</v>
      </c>
      <c r="F408" s="17">
        <v>1</v>
      </c>
      <c r="G408" s="18">
        <f t="shared" ref="G408:H408" si="388">TRUNC(L408-L408*$P$3,2)</f>
        <v>124.31</v>
      </c>
      <c r="H408" s="18">
        <f t="shared" si="388"/>
        <v>152.22999999999999</v>
      </c>
      <c r="I408" s="18">
        <f t="shared" si="358"/>
        <v>152.22999999999999</v>
      </c>
      <c r="J408" s="19">
        <v>6.0994383888551602E-5</v>
      </c>
      <c r="K408" s="2"/>
      <c r="L408" s="2">
        <v>159.27000000000001</v>
      </c>
      <c r="M408" s="2">
        <v>195.05</v>
      </c>
      <c r="N408" s="2">
        <v>195.05</v>
      </c>
      <c r="O408" s="2"/>
      <c r="P408" s="2"/>
      <c r="Q408" s="2"/>
      <c r="R408" s="2"/>
      <c r="S408" s="2"/>
      <c r="T408" s="2"/>
      <c r="U408" s="2"/>
      <c r="V408" s="2"/>
      <c r="W408" s="2"/>
      <c r="X408" s="2"/>
      <c r="Y408" s="2"/>
      <c r="Z408" s="2"/>
    </row>
    <row r="409" spans="1:26" ht="25.5" customHeight="1">
      <c r="A409" s="15" t="s">
        <v>810</v>
      </c>
      <c r="B409" s="15">
        <v>666</v>
      </c>
      <c r="C409" s="15" t="s">
        <v>45</v>
      </c>
      <c r="D409" s="15" t="s">
        <v>811</v>
      </c>
      <c r="E409" s="16" t="s">
        <v>24</v>
      </c>
      <c r="F409" s="17">
        <v>1</v>
      </c>
      <c r="G409" s="18">
        <f t="shared" ref="G409:H409" si="389">TRUNC(L409-L409*$P$3,2)</f>
        <v>71.8</v>
      </c>
      <c r="H409" s="18">
        <f t="shared" si="389"/>
        <v>87.93</v>
      </c>
      <c r="I409" s="18">
        <f t="shared" si="358"/>
        <v>87.93</v>
      </c>
      <c r="J409" s="19">
        <v>3.52332080631792E-5</v>
      </c>
      <c r="K409" s="2"/>
      <c r="L409" s="2">
        <v>92</v>
      </c>
      <c r="M409" s="2">
        <v>112.67</v>
      </c>
      <c r="N409" s="2">
        <v>112.67</v>
      </c>
      <c r="O409" s="2"/>
      <c r="P409" s="2"/>
      <c r="Q409" s="2"/>
      <c r="R409" s="2"/>
      <c r="S409" s="2"/>
      <c r="T409" s="2"/>
      <c r="U409" s="2"/>
      <c r="V409" s="2"/>
      <c r="W409" s="2"/>
      <c r="X409" s="2"/>
      <c r="Y409" s="2"/>
      <c r="Z409" s="2"/>
    </row>
    <row r="410" spans="1:26" ht="39" customHeight="1">
      <c r="A410" s="15" t="s">
        <v>812</v>
      </c>
      <c r="B410" s="15">
        <v>97892</v>
      </c>
      <c r="C410" s="15" t="s">
        <v>28</v>
      </c>
      <c r="D410" s="15" t="s">
        <v>813</v>
      </c>
      <c r="E410" s="16" t="s">
        <v>56</v>
      </c>
      <c r="F410" s="17">
        <v>3</v>
      </c>
      <c r="G410" s="18">
        <f t="shared" ref="G410:H410" si="390">TRUNC(L410-L410*$P$3,2)</f>
        <v>273.86</v>
      </c>
      <c r="H410" s="18">
        <f t="shared" si="390"/>
        <v>335.39</v>
      </c>
      <c r="I410" s="18">
        <f t="shared" si="358"/>
        <v>1006.17</v>
      </c>
      <c r="J410" s="19">
        <v>4.0313519576398499E-4</v>
      </c>
      <c r="K410" s="2"/>
      <c r="L410" s="2">
        <v>350.88</v>
      </c>
      <c r="M410" s="2">
        <v>429.72</v>
      </c>
      <c r="N410" s="2">
        <v>1289.1600000000001</v>
      </c>
      <c r="O410" s="2"/>
      <c r="P410" s="2"/>
      <c r="Q410" s="2"/>
      <c r="R410" s="2"/>
      <c r="S410" s="2"/>
      <c r="T410" s="2"/>
      <c r="U410" s="2"/>
      <c r="V410" s="2"/>
      <c r="W410" s="2"/>
      <c r="X410" s="2"/>
      <c r="Y410" s="2"/>
      <c r="Z410" s="2"/>
    </row>
    <row r="411" spans="1:26" ht="24" customHeight="1">
      <c r="A411" s="20" t="s">
        <v>814</v>
      </c>
      <c r="B411" s="20" t="s">
        <v>18</v>
      </c>
      <c r="C411" s="20"/>
      <c r="D411" s="20" t="s">
        <v>815</v>
      </c>
      <c r="E411" s="21"/>
      <c r="F411" s="22"/>
      <c r="G411" s="23"/>
      <c r="H411" s="23"/>
      <c r="I411" s="23">
        <f>SUM(I412,I413,I414,I415,I416,I417,I418,I419,I420,I421,I422,I423)</f>
        <v>20923.14</v>
      </c>
      <c r="J411" s="24">
        <v>8.3835209279376904E-3</v>
      </c>
      <c r="K411" s="2"/>
      <c r="L411" s="2"/>
      <c r="M411" s="2">
        <v>26809.119999999999</v>
      </c>
      <c r="N411" s="2">
        <v>26809.119999999999</v>
      </c>
      <c r="O411" s="2"/>
      <c r="P411" s="2"/>
      <c r="Q411" s="2"/>
      <c r="R411" s="2"/>
      <c r="S411" s="2"/>
      <c r="T411" s="2"/>
      <c r="U411" s="2"/>
      <c r="V411" s="2"/>
      <c r="W411" s="2"/>
      <c r="X411" s="2"/>
      <c r="Y411" s="2"/>
      <c r="Z411" s="2"/>
    </row>
    <row r="412" spans="1:26" ht="39" customHeight="1">
      <c r="A412" s="15" t="s">
        <v>816</v>
      </c>
      <c r="B412" s="15">
        <v>91955</v>
      </c>
      <c r="C412" s="15" t="s">
        <v>28</v>
      </c>
      <c r="D412" s="15" t="s">
        <v>817</v>
      </c>
      <c r="E412" s="16" t="s">
        <v>56</v>
      </c>
      <c r="F412" s="17">
        <v>1</v>
      </c>
      <c r="G412" s="18">
        <f t="shared" ref="G412:H412" si="391">TRUNC(L412-L412*$P$3,2)</f>
        <v>31.14</v>
      </c>
      <c r="H412" s="18">
        <f t="shared" si="391"/>
        <v>38.130000000000003</v>
      </c>
      <c r="I412" s="18">
        <f t="shared" ref="I412:I423" si="392">ROUND(F412*H412,2)</f>
        <v>38.130000000000003</v>
      </c>
      <c r="J412" s="19">
        <v>1.5279085346293899E-5</v>
      </c>
      <c r="K412" s="2"/>
      <c r="L412" s="2">
        <v>39.9</v>
      </c>
      <c r="M412" s="2">
        <v>48.86</v>
      </c>
      <c r="N412" s="2">
        <v>48.86</v>
      </c>
      <c r="O412" s="2"/>
      <c r="P412" s="2"/>
      <c r="Q412" s="2"/>
      <c r="R412" s="2"/>
      <c r="S412" s="2"/>
      <c r="T412" s="2"/>
      <c r="U412" s="2"/>
      <c r="V412" s="2"/>
      <c r="W412" s="2"/>
      <c r="X412" s="2"/>
      <c r="Y412" s="2"/>
      <c r="Z412" s="2"/>
    </row>
    <row r="413" spans="1:26" ht="39" customHeight="1">
      <c r="A413" s="15" t="s">
        <v>818</v>
      </c>
      <c r="B413" s="15">
        <v>91953</v>
      </c>
      <c r="C413" s="15" t="s">
        <v>28</v>
      </c>
      <c r="D413" s="15" t="s">
        <v>819</v>
      </c>
      <c r="E413" s="16" t="s">
        <v>56</v>
      </c>
      <c r="F413" s="17">
        <v>21</v>
      </c>
      <c r="G413" s="18">
        <f t="shared" ref="G413:H413" si="393">TRUNC(L413-L413*$P$3,2)</f>
        <v>25.65</v>
      </c>
      <c r="H413" s="18">
        <f t="shared" si="393"/>
        <v>31.41</v>
      </c>
      <c r="I413" s="18">
        <f t="shared" si="392"/>
        <v>659.61</v>
      </c>
      <c r="J413" s="19">
        <v>2.6431942056805001E-4</v>
      </c>
      <c r="K413" s="2"/>
      <c r="L413" s="2">
        <v>32.869999999999997</v>
      </c>
      <c r="M413" s="2">
        <v>40.25</v>
      </c>
      <c r="N413" s="2">
        <v>845.25</v>
      </c>
      <c r="O413" s="2"/>
      <c r="P413" s="2"/>
      <c r="Q413" s="2"/>
      <c r="R413" s="2"/>
      <c r="S413" s="2"/>
      <c r="T413" s="2"/>
      <c r="U413" s="2"/>
      <c r="V413" s="2"/>
      <c r="W413" s="2"/>
      <c r="X413" s="2"/>
      <c r="Y413" s="2"/>
      <c r="Z413" s="2"/>
    </row>
    <row r="414" spans="1:26" ht="39" customHeight="1">
      <c r="A414" s="15" t="s">
        <v>820</v>
      </c>
      <c r="B414" s="15">
        <v>91959</v>
      </c>
      <c r="C414" s="15" t="s">
        <v>28</v>
      </c>
      <c r="D414" s="15" t="s">
        <v>821</v>
      </c>
      <c r="E414" s="16" t="s">
        <v>56</v>
      </c>
      <c r="F414" s="17">
        <v>1</v>
      </c>
      <c r="G414" s="18">
        <f t="shared" ref="G414:H414" si="394">TRUNC(L414-L414*$P$3,2)</f>
        <v>39.299999999999997</v>
      </c>
      <c r="H414" s="18">
        <f t="shared" si="394"/>
        <v>48.13</v>
      </c>
      <c r="I414" s="18">
        <f t="shared" si="392"/>
        <v>48.13</v>
      </c>
      <c r="J414" s="19">
        <v>1.9284920043101699E-5</v>
      </c>
      <c r="K414" s="2"/>
      <c r="L414" s="2">
        <v>50.36</v>
      </c>
      <c r="M414" s="2">
        <v>61.67</v>
      </c>
      <c r="N414" s="2">
        <v>61.67</v>
      </c>
      <c r="O414" s="2"/>
      <c r="P414" s="2"/>
      <c r="Q414" s="2"/>
      <c r="R414" s="2"/>
      <c r="S414" s="2"/>
      <c r="T414" s="2"/>
      <c r="U414" s="2"/>
      <c r="V414" s="2"/>
      <c r="W414" s="2"/>
      <c r="X414" s="2"/>
      <c r="Y414" s="2"/>
      <c r="Z414" s="2"/>
    </row>
    <row r="415" spans="1:26" ht="39" customHeight="1">
      <c r="A415" s="15" t="s">
        <v>822</v>
      </c>
      <c r="B415" s="15">
        <v>91967</v>
      </c>
      <c r="C415" s="15" t="s">
        <v>28</v>
      </c>
      <c r="D415" s="15" t="s">
        <v>823</v>
      </c>
      <c r="E415" s="16" t="s">
        <v>56</v>
      </c>
      <c r="F415" s="17">
        <v>1</v>
      </c>
      <c r="G415" s="18">
        <f t="shared" ref="G415:H415" si="395">TRUNC(L415-L415*$P$3,2)</f>
        <v>52.94</v>
      </c>
      <c r="H415" s="18">
        <f t="shared" si="395"/>
        <v>64.84</v>
      </c>
      <c r="I415" s="18">
        <f t="shared" si="392"/>
        <v>64.84</v>
      </c>
      <c r="J415" s="19">
        <v>2.5980073896236198E-5</v>
      </c>
      <c r="K415" s="2"/>
      <c r="L415" s="2">
        <v>67.84</v>
      </c>
      <c r="M415" s="2">
        <v>83.08</v>
      </c>
      <c r="N415" s="2">
        <v>83.08</v>
      </c>
      <c r="O415" s="2"/>
      <c r="P415" s="2"/>
      <c r="Q415" s="2"/>
      <c r="R415" s="2"/>
      <c r="S415" s="2"/>
      <c r="T415" s="2"/>
      <c r="U415" s="2"/>
      <c r="V415" s="2"/>
      <c r="W415" s="2"/>
      <c r="X415" s="2"/>
      <c r="Y415" s="2"/>
      <c r="Z415" s="2"/>
    </row>
    <row r="416" spans="1:26" ht="39" customHeight="1">
      <c r="A416" s="15" t="s">
        <v>824</v>
      </c>
      <c r="B416" s="15">
        <v>91996</v>
      </c>
      <c r="C416" s="15" t="s">
        <v>28</v>
      </c>
      <c r="D416" s="15" t="s">
        <v>825</v>
      </c>
      <c r="E416" s="16" t="s">
        <v>56</v>
      </c>
      <c r="F416" s="17">
        <v>47</v>
      </c>
      <c r="G416" s="18">
        <f t="shared" ref="G416:H416" si="396">TRUNC(L416-L416*$P$3,2)</f>
        <v>30.02</v>
      </c>
      <c r="H416" s="18">
        <f t="shared" si="396"/>
        <v>36.76</v>
      </c>
      <c r="I416" s="18">
        <f t="shared" si="392"/>
        <v>1727.72</v>
      </c>
      <c r="J416" s="19">
        <v>6.9239648794931698E-4</v>
      </c>
      <c r="K416" s="2"/>
      <c r="L416" s="2">
        <v>38.47</v>
      </c>
      <c r="M416" s="2">
        <v>47.11</v>
      </c>
      <c r="N416" s="2">
        <v>2214.17</v>
      </c>
      <c r="O416" s="2"/>
      <c r="P416" s="2"/>
      <c r="Q416" s="2"/>
      <c r="R416" s="2"/>
      <c r="S416" s="2"/>
      <c r="T416" s="2"/>
      <c r="U416" s="2"/>
      <c r="V416" s="2"/>
      <c r="W416" s="2"/>
      <c r="X416" s="2"/>
      <c r="Y416" s="2"/>
      <c r="Z416" s="2"/>
    </row>
    <row r="417" spans="1:26" ht="39" customHeight="1">
      <c r="A417" s="15" t="s">
        <v>826</v>
      </c>
      <c r="B417" s="15">
        <v>92004</v>
      </c>
      <c r="C417" s="15" t="s">
        <v>28</v>
      </c>
      <c r="D417" s="15" t="s">
        <v>827</v>
      </c>
      <c r="E417" s="16" t="s">
        <v>56</v>
      </c>
      <c r="F417" s="17">
        <v>53</v>
      </c>
      <c r="G417" s="18">
        <f t="shared" ref="G417:H417" si="397">TRUNC(L417-L417*$P$3,2)</f>
        <v>48.03</v>
      </c>
      <c r="H417" s="18">
        <f t="shared" si="397"/>
        <v>58.83</v>
      </c>
      <c r="I417" s="18">
        <f t="shared" si="392"/>
        <v>3117.99</v>
      </c>
      <c r="J417" s="19">
        <v>1.2493263411869199E-3</v>
      </c>
      <c r="K417" s="2"/>
      <c r="L417" s="2">
        <v>61.55</v>
      </c>
      <c r="M417" s="2">
        <v>75.38</v>
      </c>
      <c r="N417" s="2">
        <v>3995.14</v>
      </c>
      <c r="O417" s="2"/>
      <c r="P417" s="2"/>
      <c r="Q417" s="2"/>
      <c r="R417" s="2"/>
      <c r="S417" s="2"/>
      <c r="T417" s="2"/>
      <c r="U417" s="2"/>
      <c r="V417" s="2"/>
      <c r="W417" s="2"/>
      <c r="X417" s="2"/>
      <c r="Y417" s="2"/>
      <c r="Z417" s="2"/>
    </row>
    <row r="418" spans="1:26" ht="39" customHeight="1">
      <c r="A418" s="15" t="s">
        <v>828</v>
      </c>
      <c r="B418" s="15">
        <v>91997</v>
      </c>
      <c r="C418" s="15" t="s">
        <v>28</v>
      </c>
      <c r="D418" s="15" t="s">
        <v>829</v>
      </c>
      <c r="E418" s="16" t="s">
        <v>56</v>
      </c>
      <c r="F418" s="17">
        <v>4</v>
      </c>
      <c r="G418" s="18">
        <f t="shared" ref="G418:H418" si="398">TRUNC(L418-L418*$P$3,2)</f>
        <v>32.18</v>
      </c>
      <c r="H418" s="18">
        <f t="shared" si="398"/>
        <v>39.4</v>
      </c>
      <c r="I418" s="18">
        <f t="shared" si="392"/>
        <v>157.6</v>
      </c>
      <c r="J418" s="19">
        <v>6.3155220559507196E-5</v>
      </c>
      <c r="K418" s="2"/>
      <c r="L418" s="2">
        <v>41.23</v>
      </c>
      <c r="M418" s="2">
        <v>50.49</v>
      </c>
      <c r="N418" s="2">
        <v>201.96</v>
      </c>
      <c r="O418" s="2"/>
      <c r="P418" s="2"/>
      <c r="Q418" s="2"/>
      <c r="R418" s="2"/>
      <c r="S418" s="2"/>
      <c r="T418" s="2"/>
      <c r="U418" s="2"/>
      <c r="V418" s="2"/>
      <c r="W418" s="2"/>
      <c r="X418" s="2"/>
      <c r="Y418" s="2"/>
      <c r="Z418" s="2"/>
    </row>
    <row r="419" spans="1:26" ht="25.5" customHeight="1">
      <c r="A419" s="15" t="s">
        <v>830</v>
      </c>
      <c r="B419" s="15">
        <v>12566</v>
      </c>
      <c r="C419" s="15" t="s">
        <v>45</v>
      </c>
      <c r="D419" s="15" t="s">
        <v>831</v>
      </c>
      <c r="E419" s="16" t="s">
        <v>832</v>
      </c>
      <c r="F419" s="17">
        <v>89</v>
      </c>
      <c r="G419" s="18">
        <f t="shared" ref="G419:H419" si="399">TRUNC(L419-L419*$P$3,2)</f>
        <v>10.49</v>
      </c>
      <c r="H419" s="18">
        <f t="shared" si="399"/>
        <v>12.85</v>
      </c>
      <c r="I419" s="18">
        <f t="shared" si="392"/>
        <v>1143.6500000000001</v>
      </c>
      <c r="J419" s="19">
        <v>4.5838194173471202E-4</v>
      </c>
      <c r="K419" s="2"/>
      <c r="L419" s="2">
        <v>13.45</v>
      </c>
      <c r="M419" s="2">
        <v>16.47</v>
      </c>
      <c r="N419" s="2">
        <v>1465.83</v>
      </c>
      <c r="O419" s="2"/>
      <c r="P419" s="2"/>
      <c r="Q419" s="2"/>
      <c r="R419" s="2"/>
      <c r="S419" s="2"/>
      <c r="T419" s="2"/>
      <c r="U419" s="2"/>
      <c r="V419" s="2"/>
      <c r="W419" s="2"/>
      <c r="X419" s="2"/>
      <c r="Y419" s="2"/>
      <c r="Z419" s="2"/>
    </row>
    <row r="420" spans="1:26" ht="25.5" customHeight="1">
      <c r="A420" s="15" t="s">
        <v>833</v>
      </c>
      <c r="B420" s="15">
        <v>12103</v>
      </c>
      <c r="C420" s="15" t="s">
        <v>45</v>
      </c>
      <c r="D420" s="15" t="s">
        <v>834</v>
      </c>
      <c r="E420" s="16" t="s">
        <v>24</v>
      </c>
      <c r="F420" s="17">
        <v>10</v>
      </c>
      <c r="G420" s="18">
        <f t="shared" ref="G420:H420" si="400">TRUNC(L420-L420*$P$3,2)</f>
        <v>64.05</v>
      </c>
      <c r="H420" s="18">
        <f t="shared" si="400"/>
        <v>78.44</v>
      </c>
      <c r="I420" s="18">
        <f t="shared" si="392"/>
        <v>784.4</v>
      </c>
      <c r="J420" s="19">
        <v>3.1430635860744998E-4</v>
      </c>
      <c r="K420" s="2"/>
      <c r="L420" s="2">
        <v>82.07</v>
      </c>
      <c r="M420" s="2">
        <v>100.51</v>
      </c>
      <c r="N420" s="2">
        <v>1005.1</v>
      </c>
      <c r="O420" s="2"/>
      <c r="P420" s="2"/>
      <c r="Q420" s="2"/>
      <c r="R420" s="2"/>
      <c r="S420" s="2"/>
      <c r="T420" s="2"/>
      <c r="U420" s="2"/>
      <c r="V420" s="2"/>
      <c r="W420" s="2"/>
      <c r="X420" s="2"/>
      <c r="Y420" s="2"/>
      <c r="Z420" s="2"/>
    </row>
    <row r="421" spans="1:26" ht="51.75" customHeight="1">
      <c r="A421" s="15" t="s">
        <v>835</v>
      </c>
      <c r="B421" s="15">
        <v>12369</v>
      </c>
      <c r="C421" s="15" t="s">
        <v>45</v>
      </c>
      <c r="D421" s="15" t="s">
        <v>836</v>
      </c>
      <c r="E421" s="16" t="s">
        <v>24</v>
      </c>
      <c r="F421" s="17">
        <v>5</v>
      </c>
      <c r="G421" s="18">
        <f t="shared" ref="G421:H421" si="401">TRUNC(L421-L421*$P$3,2)</f>
        <v>238.15</v>
      </c>
      <c r="H421" s="18">
        <f t="shared" si="401"/>
        <v>291.66000000000003</v>
      </c>
      <c r="I421" s="18">
        <f t="shared" si="392"/>
        <v>1458.3</v>
      </c>
      <c r="J421" s="19">
        <v>5.8428585786497896E-4</v>
      </c>
      <c r="K421" s="2"/>
      <c r="L421" s="2">
        <v>305.13</v>
      </c>
      <c r="M421" s="2">
        <v>373.69</v>
      </c>
      <c r="N421" s="2">
        <v>1868.45</v>
      </c>
      <c r="O421" s="2"/>
      <c r="P421" s="2"/>
      <c r="Q421" s="2"/>
      <c r="R421" s="2"/>
      <c r="S421" s="2"/>
      <c r="T421" s="2"/>
      <c r="U421" s="2"/>
      <c r="V421" s="2"/>
      <c r="W421" s="2"/>
      <c r="X421" s="2"/>
      <c r="Y421" s="2"/>
      <c r="Z421" s="2"/>
    </row>
    <row r="422" spans="1:26" ht="39" customHeight="1">
      <c r="A422" s="15" t="s">
        <v>837</v>
      </c>
      <c r="B422" s="15">
        <v>11952</v>
      </c>
      <c r="C422" s="15" t="s">
        <v>45</v>
      </c>
      <c r="D422" s="15" t="s">
        <v>838</v>
      </c>
      <c r="E422" s="16" t="s">
        <v>24</v>
      </c>
      <c r="F422" s="17">
        <v>55</v>
      </c>
      <c r="G422" s="18">
        <f t="shared" ref="G422:H422" si="402">TRUNC(L422-L422*$P$3,2)</f>
        <v>140.72999999999999</v>
      </c>
      <c r="H422" s="18">
        <f t="shared" si="402"/>
        <v>172.35</v>
      </c>
      <c r="I422" s="18">
        <f t="shared" si="392"/>
        <v>9479.25</v>
      </c>
      <c r="J422" s="19">
        <v>3.7979128006400799E-3</v>
      </c>
      <c r="K422" s="2"/>
      <c r="L422" s="2">
        <v>180.31</v>
      </c>
      <c r="M422" s="2">
        <v>220.82</v>
      </c>
      <c r="N422" s="2">
        <v>12145.1</v>
      </c>
      <c r="O422" s="2"/>
      <c r="P422" s="2"/>
      <c r="Q422" s="2"/>
      <c r="R422" s="2"/>
      <c r="S422" s="2"/>
      <c r="T422" s="2"/>
      <c r="U422" s="2"/>
      <c r="V422" s="2"/>
      <c r="W422" s="2"/>
      <c r="X422" s="2"/>
      <c r="Y422" s="2"/>
      <c r="Z422" s="2"/>
    </row>
    <row r="423" spans="1:26" ht="39" customHeight="1">
      <c r="A423" s="15" t="s">
        <v>839</v>
      </c>
      <c r="B423" s="15">
        <v>12901</v>
      </c>
      <c r="C423" s="15" t="s">
        <v>45</v>
      </c>
      <c r="D423" s="15" t="s">
        <v>840</v>
      </c>
      <c r="E423" s="16" t="s">
        <v>24</v>
      </c>
      <c r="F423" s="17">
        <v>19</v>
      </c>
      <c r="G423" s="18">
        <f t="shared" ref="G423:H423" si="403">TRUNC(L423-L423*$P$3,2)</f>
        <v>96.42</v>
      </c>
      <c r="H423" s="18">
        <f t="shared" si="403"/>
        <v>118.08</v>
      </c>
      <c r="I423" s="18">
        <f t="shared" si="392"/>
        <v>2243.52</v>
      </c>
      <c r="J423" s="19">
        <v>8.9889241954104295E-4</v>
      </c>
      <c r="K423" s="2"/>
      <c r="L423" s="2">
        <v>123.54</v>
      </c>
      <c r="M423" s="2">
        <v>151.29</v>
      </c>
      <c r="N423" s="2">
        <v>2874.51</v>
      </c>
      <c r="O423" s="2"/>
      <c r="P423" s="2"/>
      <c r="Q423" s="2"/>
      <c r="R423" s="2"/>
      <c r="S423" s="2"/>
      <c r="T423" s="2"/>
      <c r="U423" s="2"/>
      <c r="V423" s="2"/>
      <c r="W423" s="2"/>
      <c r="X423" s="2"/>
      <c r="Y423" s="2"/>
      <c r="Z423" s="2"/>
    </row>
    <row r="424" spans="1:26" ht="24" customHeight="1">
      <c r="A424" s="20" t="s">
        <v>841</v>
      </c>
      <c r="B424" s="20" t="s">
        <v>18</v>
      </c>
      <c r="C424" s="20"/>
      <c r="D424" s="20" t="s">
        <v>842</v>
      </c>
      <c r="E424" s="21"/>
      <c r="F424" s="22"/>
      <c r="G424" s="23"/>
      <c r="H424" s="23"/>
      <c r="I424" s="23">
        <f>SUM(I425,I426,I427,I428,I429)</f>
        <v>2350.2399999999998</v>
      </c>
      <c r="J424" s="24">
        <v>9.4166822970313E-4</v>
      </c>
      <c r="K424" s="2"/>
      <c r="L424" s="2"/>
      <c r="M424" s="2">
        <v>3011.3</v>
      </c>
      <c r="N424" s="2">
        <v>3011.3</v>
      </c>
      <c r="O424" s="2"/>
      <c r="P424" s="2"/>
      <c r="Q424" s="2"/>
      <c r="R424" s="2"/>
      <c r="S424" s="2"/>
      <c r="T424" s="2"/>
      <c r="U424" s="2"/>
      <c r="V424" s="2"/>
      <c r="W424" s="2"/>
      <c r="X424" s="2"/>
      <c r="Y424" s="2"/>
      <c r="Z424" s="2"/>
    </row>
    <row r="425" spans="1:26" ht="39" customHeight="1">
      <c r="A425" s="15" t="s">
        <v>843</v>
      </c>
      <c r="B425" s="15">
        <v>97607</v>
      </c>
      <c r="C425" s="15" t="s">
        <v>28</v>
      </c>
      <c r="D425" s="15" t="s">
        <v>844</v>
      </c>
      <c r="E425" s="16" t="s">
        <v>56</v>
      </c>
      <c r="F425" s="17">
        <v>4</v>
      </c>
      <c r="G425" s="18">
        <f t="shared" ref="G425:H425" si="404">TRUNC(L425-L425*$P$3,2)</f>
        <v>90.77</v>
      </c>
      <c r="H425" s="18">
        <f t="shared" si="404"/>
        <v>111.16</v>
      </c>
      <c r="I425" s="18">
        <f t="shared" ref="I425:I429" si="405">ROUND(F425*H425,2)</f>
        <v>444.64</v>
      </c>
      <c r="J425" s="19">
        <v>1.7815801276075701E-4</v>
      </c>
      <c r="K425" s="2"/>
      <c r="L425" s="2">
        <v>116.3</v>
      </c>
      <c r="M425" s="2">
        <v>142.43</v>
      </c>
      <c r="N425" s="2">
        <v>569.72</v>
      </c>
      <c r="O425" s="2"/>
      <c r="P425" s="2"/>
      <c r="Q425" s="2"/>
      <c r="R425" s="2"/>
      <c r="S425" s="2"/>
      <c r="T425" s="2"/>
      <c r="U425" s="2"/>
      <c r="V425" s="2"/>
      <c r="W425" s="2"/>
      <c r="X425" s="2"/>
      <c r="Y425" s="2"/>
      <c r="Z425" s="2"/>
    </row>
    <row r="426" spans="1:26" ht="25.5" customHeight="1">
      <c r="A426" s="15" t="s">
        <v>845</v>
      </c>
      <c r="B426" s="15">
        <v>13148</v>
      </c>
      <c r="C426" s="15" t="s">
        <v>45</v>
      </c>
      <c r="D426" s="15" t="s">
        <v>846</v>
      </c>
      <c r="E426" s="16" t="s">
        <v>24</v>
      </c>
      <c r="F426" s="17">
        <v>3</v>
      </c>
      <c r="G426" s="18">
        <f t="shared" ref="G426:H426" si="406">TRUNC(L426-L426*$P$3,2)</f>
        <v>60.37</v>
      </c>
      <c r="H426" s="18">
        <f t="shared" si="406"/>
        <v>73.930000000000007</v>
      </c>
      <c r="I426" s="18">
        <f t="shared" si="405"/>
        <v>221.79</v>
      </c>
      <c r="J426" s="19">
        <v>8.8869489655408795E-5</v>
      </c>
      <c r="K426" s="2"/>
      <c r="L426" s="2">
        <v>77.349999999999994</v>
      </c>
      <c r="M426" s="2">
        <v>94.73</v>
      </c>
      <c r="N426" s="2">
        <v>284.19</v>
      </c>
      <c r="O426" s="2"/>
      <c r="P426" s="2"/>
      <c r="Q426" s="2"/>
      <c r="R426" s="2"/>
      <c r="S426" s="2"/>
      <c r="T426" s="2"/>
      <c r="U426" s="2"/>
      <c r="V426" s="2"/>
      <c r="W426" s="2"/>
      <c r="X426" s="2"/>
      <c r="Y426" s="2"/>
      <c r="Z426" s="2"/>
    </row>
    <row r="427" spans="1:26" ht="25.5" customHeight="1">
      <c r="A427" s="15" t="s">
        <v>847</v>
      </c>
      <c r="B427" s="15">
        <v>10352</v>
      </c>
      <c r="C427" s="15" t="s">
        <v>45</v>
      </c>
      <c r="D427" s="15" t="s">
        <v>848</v>
      </c>
      <c r="E427" s="16" t="s">
        <v>24</v>
      </c>
      <c r="F427" s="17">
        <v>4</v>
      </c>
      <c r="G427" s="18">
        <f t="shared" ref="G427:H427" si="407">TRUNC(L427-L427*$P$3,2)</f>
        <v>70.56</v>
      </c>
      <c r="H427" s="18">
        <f t="shared" si="407"/>
        <v>86.41</v>
      </c>
      <c r="I427" s="18">
        <f t="shared" si="405"/>
        <v>345.64</v>
      </c>
      <c r="J427" s="19">
        <v>1.3849368232023501E-4</v>
      </c>
      <c r="K427" s="2"/>
      <c r="L427" s="2">
        <v>90.41</v>
      </c>
      <c r="M427" s="2">
        <v>110.72</v>
      </c>
      <c r="N427" s="2">
        <v>442.88</v>
      </c>
      <c r="O427" s="2"/>
      <c r="P427" s="2"/>
      <c r="Q427" s="2"/>
      <c r="R427" s="2"/>
      <c r="S427" s="2"/>
      <c r="T427" s="2"/>
      <c r="U427" s="2"/>
      <c r="V427" s="2"/>
      <c r="W427" s="2"/>
      <c r="X427" s="2"/>
      <c r="Y427" s="2"/>
      <c r="Z427" s="2"/>
    </row>
    <row r="428" spans="1:26" ht="25.5" customHeight="1">
      <c r="A428" s="15" t="s">
        <v>849</v>
      </c>
      <c r="B428" s="15">
        <v>101632</v>
      </c>
      <c r="C428" s="15" t="s">
        <v>28</v>
      </c>
      <c r="D428" s="15" t="s">
        <v>850</v>
      </c>
      <c r="E428" s="16" t="s">
        <v>56</v>
      </c>
      <c r="F428" s="17">
        <v>4</v>
      </c>
      <c r="G428" s="18">
        <f t="shared" ref="G428:H428" si="408">TRUNC(L428-L428*$P$3,2)</f>
        <v>31.29</v>
      </c>
      <c r="H428" s="18">
        <f t="shared" si="408"/>
        <v>38.33</v>
      </c>
      <c r="I428" s="18">
        <f t="shared" si="405"/>
        <v>153.32</v>
      </c>
      <c r="J428" s="19">
        <v>6.1429052914981205E-5</v>
      </c>
      <c r="K428" s="2"/>
      <c r="L428" s="2">
        <v>40.1</v>
      </c>
      <c r="M428" s="2">
        <v>49.11</v>
      </c>
      <c r="N428" s="2">
        <v>196.44</v>
      </c>
      <c r="O428" s="2"/>
      <c r="P428" s="2"/>
      <c r="Q428" s="2"/>
      <c r="R428" s="2"/>
      <c r="S428" s="2"/>
      <c r="T428" s="2"/>
      <c r="U428" s="2"/>
      <c r="V428" s="2"/>
      <c r="W428" s="2"/>
      <c r="X428" s="2"/>
      <c r="Y428" s="2"/>
      <c r="Z428" s="2"/>
    </row>
    <row r="429" spans="1:26" ht="25.5" customHeight="1">
      <c r="A429" s="15" t="s">
        <v>851</v>
      </c>
      <c r="B429" s="15">
        <v>3828</v>
      </c>
      <c r="C429" s="15" t="s">
        <v>45</v>
      </c>
      <c r="D429" s="15" t="s">
        <v>852</v>
      </c>
      <c r="E429" s="16" t="s">
        <v>24</v>
      </c>
      <c r="F429" s="17">
        <v>1</v>
      </c>
      <c r="G429" s="18">
        <f t="shared" ref="G429:H429" si="409">TRUNC(L429-L429*$P$3,2)</f>
        <v>967.46</v>
      </c>
      <c r="H429" s="18">
        <f t="shared" si="409"/>
        <v>1184.8499999999999</v>
      </c>
      <c r="I429" s="18">
        <f t="shared" si="405"/>
        <v>1184.8499999999999</v>
      </c>
      <c r="J429" s="19">
        <v>4.7471799205174901E-4</v>
      </c>
      <c r="K429" s="2"/>
      <c r="L429" s="2">
        <v>1239.55</v>
      </c>
      <c r="M429" s="2">
        <v>1518.07</v>
      </c>
      <c r="N429" s="2">
        <v>1518.07</v>
      </c>
      <c r="O429" s="2"/>
      <c r="P429" s="2"/>
      <c r="Q429" s="2"/>
      <c r="R429" s="2"/>
      <c r="S429" s="2"/>
      <c r="T429" s="2"/>
      <c r="U429" s="2"/>
      <c r="V429" s="2"/>
      <c r="W429" s="2"/>
      <c r="X429" s="2"/>
      <c r="Y429" s="2"/>
      <c r="Z429" s="2"/>
    </row>
    <row r="430" spans="1:26" ht="24" customHeight="1">
      <c r="A430" s="10" t="s">
        <v>853</v>
      </c>
      <c r="B430" s="10" t="s">
        <v>18</v>
      </c>
      <c r="C430" s="10"/>
      <c r="D430" s="10" t="s">
        <v>854</v>
      </c>
      <c r="E430" s="11"/>
      <c r="F430" s="12"/>
      <c r="G430" s="13"/>
      <c r="H430" s="13"/>
      <c r="I430" s="13">
        <f>SUM(I431,I436)</f>
        <v>13825.970000000001</v>
      </c>
      <c r="J430" s="14">
        <v>5.5403445718313097E-3</v>
      </c>
      <c r="K430" s="2"/>
      <c r="L430" s="2"/>
      <c r="M430" s="2">
        <v>17717.11</v>
      </c>
      <c r="N430" s="2">
        <v>17717.11</v>
      </c>
      <c r="O430" s="2"/>
      <c r="P430" s="2"/>
      <c r="Q430" s="2"/>
      <c r="R430" s="2"/>
      <c r="S430" s="2"/>
      <c r="T430" s="2"/>
      <c r="U430" s="2"/>
      <c r="V430" s="2"/>
      <c r="W430" s="2"/>
      <c r="X430" s="2"/>
      <c r="Y430" s="2"/>
      <c r="Z430" s="2"/>
    </row>
    <row r="431" spans="1:26" ht="24" customHeight="1">
      <c r="A431" s="20" t="s">
        <v>855</v>
      </c>
      <c r="B431" s="20" t="s">
        <v>18</v>
      </c>
      <c r="C431" s="20"/>
      <c r="D431" s="20" t="s">
        <v>856</v>
      </c>
      <c r="E431" s="21"/>
      <c r="F431" s="22"/>
      <c r="G431" s="23"/>
      <c r="H431" s="23"/>
      <c r="I431" s="23">
        <f>SUM(I432,I433,I434,I435)</f>
        <v>10199.02</v>
      </c>
      <c r="J431" s="24">
        <v>4.0865361613046103E-3</v>
      </c>
      <c r="K431" s="2"/>
      <c r="L431" s="2"/>
      <c r="M431" s="2">
        <v>13068.07</v>
      </c>
      <c r="N431" s="2">
        <v>13068.07</v>
      </c>
      <c r="O431" s="2"/>
      <c r="P431" s="2"/>
      <c r="Q431" s="2"/>
      <c r="R431" s="2"/>
      <c r="S431" s="2"/>
      <c r="T431" s="2"/>
      <c r="U431" s="2"/>
      <c r="V431" s="2"/>
      <c r="W431" s="2"/>
      <c r="X431" s="2"/>
      <c r="Y431" s="2"/>
      <c r="Z431" s="2"/>
    </row>
    <row r="432" spans="1:26" ht="25.5" customHeight="1">
      <c r="A432" s="15" t="s">
        <v>857</v>
      </c>
      <c r="B432" s="15">
        <v>12740</v>
      </c>
      <c r="C432" s="15" t="s">
        <v>45</v>
      </c>
      <c r="D432" s="15" t="s">
        <v>858</v>
      </c>
      <c r="E432" s="16" t="s">
        <v>280</v>
      </c>
      <c r="F432" s="17">
        <v>105</v>
      </c>
      <c r="G432" s="18">
        <f t="shared" ref="G432:H432" si="410">TRUNC(L432-L432*$P$3,2)</f>
        <v>12.04</v>
      </c>
      <c r="H432" s="18">
        <f t="shared" si="410"/>
        <v>14.74</v>
      </c>
      <c r="I432" s="18">
        <f t="shared" ref="I432:I435" si="411">ROUND(F432*H432,2)</f>
        <v>1547.7</v>
      </c>
      <c r="J432" s="19">
        <v>6.2024768379260499E-4</v>
      </c>
      <c r="K432" s="2"/>
      <c r="L432" s="2">
        <v>15.43</v>
      </c>
      <c r="M432" s="2">
        <v>18.89</v>
      </c>
      <c r="N432" s="2">
        <v>1983.45</v>
      </c>
      <c r="O432" s="2"/>
      <c r="P432" s="2"/>
      <c r="Q432" s="2"/>
      <c r="R432" s="2"/>
      <c r="S432" s="2"/>
      <c r="T432" s="2"/>
      <c r="U432" s="2"/>
      <c r="V432" s="2"/>
      <c r="W432" s="2"/>
      <c r="X432" s="2"/>
      <c r="Y432" s="2"/>
      <c r="Z432" s="2"/>
    </row>
    <row r="433" spans="1:26" ht="24" customHeight="1">
      <c r="A433" s="15" t="s">
        <v>859</v>
      </c>
      <c r="B433" s="15">
        <v>10908</v>
      </c>
      <c r="C433" s="15" t="s">
        <v>45</v>
      </c>
      <c r="D433" s="15" t="s">
        <v>860</v>
      </c>
      <c r="E433" s="16" t="s">
        <v>24</v>
      </c>
      <c r="F433" s="17">
        <v>21.6666667</v>
      </c>
      <c r="G433" s="18">
        <f t="shared" ref="G433:H433" si="412">TRUNC(L433-L433*$P$3,2)</f>
        <v>41.1</v>
      </c>
      <c r="H433" s="18">
        <f t="shared" si="412"/>
        <v>50.33</v>
      </c>
      <c r="I433" s="18">
        <f t="shared" si="411"/>
        <v>1090.48</v>
      </c>
      <c r="J433" s="19">
        <v>4.3694556636654898E-4</v>
      </c>
      <c r="K433" s="2"/>
      <c r="L433" s="2">
        <v>52.66</v>
      </c>
      <c r="M433" s="2">
        <v>64.489999999999995</v>
      </c>
      <c r="N433" s="2">
        <v>1397.28</v>
      </c>
      <c r="O433" s="2"/>
      <c r="P433" s="2"/>
      <c r="Q433" s="2"/>
      <c r="R433" s="2"/>
      <c r="S433" s="2"/>
      <c r="T433" s="2"/>
      <c r="U433" s="2"/>
      <c r="V433" s="2"/>
      <c r="W433" s="2"/>
      <c r="X433" s="2"/>
      <c r="Y433" s="2"/>
      <c r="Z433" s="2"/>
    </row>
    <row r="434" spans="1:26" ht="25.5" customHeight="1">
      <c r="A434" s="15" t="s">
        <v>861</v>
      </c>
      <c r="B434" s="15">
        <v>8082</v>
      </c>
      <c r="C434" s="15" t="s">
        <v>45</v>
      </c>
      <c r="D434" s="15" t="s">
        <v>862</v>
      </c>
      <c r="E434" s="16" t="s">
        <v>220</v>
      </c>
      <c r="F434" s="17">
        <v>61.674008800000003</v>
      </c>
      <c r="G434" s="18">
        <f t="shared" ref="G434:H434" si="413">TRUNC(L434-L434*$P$3,2)</f>
        <v>99.34</v>
      </c>
      <c r="H434" s="18">
        <f t="shared" si="413"/>
        <v>121.67</v>
      </c>
      <c r="I434" s="18">
        <f t="shared" si="411"/>
        <v>7503.88</v>
      </c>
      <c r="J434" s="19">
        <v>3.00652122370026E-3</v>
      </c>
      <c r="K434" s="2"/>
      <c r="L434" s="2">
        <v>127.29</v>
      </c>
      <c r="M434" s="2">
        <v>155.88999999999999</v>
      </c>
      <c r="N434" s="2">
        <v>9614.36</v>
      </c>
      <c r="O434" s="2"/>
      <c r="P434" s="2"/>
      <c r="Q434" s="2"/>
      <c r="R434" s="2"/>
      <c r="S434" s="2"/>
      <c r="T434" s="2"/>
      <c r="U434" s="2"/>
      <c r="V434" s="2"/>
      <c r="W434" s="2"/>
      <c r="X434" s="2"/>
      <c r="Y434" s="2"/>
      <c r="Z434" s="2"/>
    </row>
    <row r="435" spans="1:26" ht="25.5" customHeight="1">
      <c r="A435" s="15" t="s">
        <v>863</v>
      </c>
      <c r="B435" s="15">
        <v>9392</v>
      </c>
      <c r="C435" s="15" t="s">
        <v>45</v>
      </c>
      <c r="D435" s="15" t="s">
        <v>864</v>
      </c>
      <c r="E435" s="16" t="s">
        <v>220</v>
      </c>
      <c r="F435" s="17">
        <v>0.63291140000000001</v>
      </c>
      <c r="G435" s="18">
        <f t="shared" ref="G435:H435" si="414">TRUNC(L435-L435*$P$3,2)</f>
        <v>73.489999999999995</v>
      </c>
      <c r="H435" s="18">
        <f t="shared" si="414"/>
        <v>89.99</v>
      </c>
      <c r="I435" s="18">
        <f t="shared" si="411"/>
        <v>56.96</v>
      </c>
      <c r="J435" s="19">
        <v>2.2821687445201201E-5</v>
      </c>
      <c r="K435" s="2"/>
      <c r="L435" s="2">
        <v>94.16</v>
      </c>
      <c r="M435" s="2">
        <v>115.31</v>
      </c>
      <c r="N435" s="2">
        <v>72.98</v>
      </c>
      <c r="O435" s="2"/>
      <c r="P435" s="2"/>
      <c r="Q435" s="2"/>
      <c r="R435" s="2"/>
      <c r="S435" s="2"/>
      <c r="T435" s="2"/>
      <c r="U435" s="2"/>
      <c r="V435" s="2"/>
      <c r="W435" s="2"/>
      <c r="X435" s="2"/>
      <c r="Y435" s="2"/>
      <c r="Z435" s="2"/>
    </row>
    <row r="436" spans="1:26" ht="24" customHeight="1">
      <c r="A436" s="20" t="s">
        <v>865</v>
      </c>
      <c r="B436" s="20" t="s">
        <v>18</v>
      </c>
      <c r="C436" s="20"/>
      <c r="D436" s="20" t="s">
        <v>866</v>
      </c>
      <c r="E436" s="21"/>
      <c r="F436" s="22"/>
      <c r="G436" s="23"/>
      <c r="H436" s="23"/>
      <c r="I436" s="23">
        <f>SUM(I437,I438,I439,I440,I441,I442,I443,I444,I445,I446,I447,I448)</f>
        <v>3626.95</v>
      </c>
      <c r="J436" s="24">
        <v>1.4538084105267001E-3</v>
      </c>
      <c r="K436" s="2"/>
      <c r="L436" s="2"/>
      <c r="M436" s="2">
        <v>4649.04</v>
      </c>
      <c r="N436" s="2">
        <v>4649.04</v>
      </c>
      <c r="O436" s="2"/>
      <c r="P436" s="2"/>
      <c r="Q436" s="2"/>
      <c r="R436" s="2"/>
      <c r="S436" s="2"/>
      <c r="T436" s="2"/>
      <c r="U436" s="2"/>
      <c r="V436" s="2"/>
      <c r="W436" s="2"/>
      <c r="X436" s="2"/>
      <c r="Y436" s="2"/>
      <c r="Z436" s="2"/>
    </row>
    <row r="437" spans="1:26" ht="39" customHeight="1">
      <c r="A437" s="15" t="s">
        <v>867</v>
      </c>
      <c r="B437" s="15">
        <v>91872</v>
      </c>
      <c r="C437" s="15" t="s">
        <v>28</v>
      </c>
      <c r="D437" s="15" t="s">
        <v>868</v>
      </c>
      <c r="E437" s="16" t="s">
        <v>94</v>
      </c>
      <c r="F437" s="17">
        <v>3</v>
      </c>
      <c r="G437" s="18">
        <f t="shared" ref="G437:H437" si="415">TRUNC(L437-L437*$P$3,2)</f>
        <v>14.6</v>
      </c>
      <c r="H437" s="18">
        <f t="shared" si="415"/>
        <v>17.88</v>
      </c>
      <c r="I437" s="18">
        <f t="shared" ref="I437:I448" si="416">ROUND(F437*H437,2)</f>
        <v>53.64</v>
      </c>
      <c r="J437" s="19">
        <v>2.1492663443528098E-5</v>
      </c>
      <c r="K437" s="2"/>
      <c r="L437" s="2">
        <v>18.71</v>
      </c>
      <c r="M437" s="2">
        <v>22.91</v>
      </c>
      <c r="N437" s="2">
        <v>68.73</v>
      </c>
      <c r="O437" s="2"/>
      <c r="P437" s="2"/>
      <c r="Q437" s="2"/>
      <c r="R437" s="2"/>
      <c r="S437" s="2"/>
      <c r="T437" s="2"/>
      <c r="U437" s="2"/>
      <c r="V437" s="2"/>
      <c r="W437" s="2"/>
      <c r="X437" s="2"/>
      <c r="Y437" s="2"/>
      <c r="Z437" s="2"/>
    </row>
    <row r="438" spans="1:26" ht="39" customHeight="1">
      <c r="A438" s="15" t="s">
        <v>869</v>
      </c>
      <c r="B438" s="15">
        <v>11273</v>
      </c>
      <c r="C438" s="15" t="s">
        <v>45</v>
      </c>
      <c r="D438" s="15" t="s">
        <v>870</v>
      </c>
      <c r="E438" s="16" t="s">
        <v>24</v>
      </c>
      <c r="F438" s="17">
        <v>1</v>
      </c>
      <c r="G438" s="18">
        <f t="shared" ref="G438:H438" si="417">TRUNC(L438-L438*$P$3,2)</f>
        <v>301.04000000000002</v>
      </c>
      <c r="H438" s="18">
        <f t="shared" si="417"/>
        <v>368.68</v>
      </c>
      <c r="I438" s="18">
        <f t="shared" si="416"/>
        <v>368.68</v>
      </c>
      <c r="J438" s="19">
        <v>1.4771554533419699E-4</v>
      </c>
      <c r="K438" s="2"/>
      <c r="L438" s="2">
        <v>385.71</v>
      </c>
      <c r="M438" s="2">
        <v>472.37</v>
      </c>
      <c r="N438" s="2">
        <v>472.37</v>
      </c>
      <c r="O438" s="2"/>
      <c r="P438" s="2"/>
      <c r="Q438" s="2"/>
      <c r="R438" s="2"/>
      <c r="S438" s="2"/>
      <c r="T438" s="2"/>
      <c r="U438" s="2"/>
      <c r="V438" s="2"/>
      <c r="W438" s="2"/>
      <c r="X438" s="2"/>
      <c r="Y438" s="2"/>
      <c r="Z438" s="2"/>
    </row>
    <row r="439" spans="1:26" ht="25.5" customHeight="1">
      <c r="A439" s="15" t="s">
        <v>871</v>
      </c>
      <c r="B439" s="15">
        <v>10728</v>
      </c>
      <c r="C439" s="15" t="s">
        <v>45</v>
      </c>
      <c r="D439" s="15" t="s">
        <v>872</v>
      </c>
      <c r="E439" s="16" t="s">
        <v>24</v>
      </c>
      <c r="F439" s="17">
        <v>6</v>
      </c>
      <c r="G439" s="18">
        <f t="shared" ref="G439:H439" si="418">TRUNC(L439-L439*$P$3,2)</f>
        <v>66.69</v>
      </c>
      <c r="H439" s="18">
        <f t="shared" si="418"/>
        <v>81.67</v>
      </c>
      <c r="I439" s="18">
        <f t="shared" si="416"/>
        <v>490.02</v>
      </c>
      <c r="J439" s="19">
        <v>1.9635156956483799E-4</v>
      </c>
      <c r="K439" s="2"/>
      <c r="L439" s="2">
        <v>85.45</v>
      </c>
      <c r="M439" s="2">
        <v>104.65</v>
      </c>
      <c r="N439" s="2">
        <v>627.9</v>
      </c>
      <c r="O439" s="2"/>
      <c r="P439" s="2"/>
      <c r="Q439" s="2"/>
      <c r="R439" s="2"/>
      <c r="S439" s="2"/>
      <c r="T439" s="2"/>
      <c r="U439" s="2"/>
      <c r="V439" s="2"/>
      <c r="W439" s="2"/>
      <c r="X439" s="2"/>
      <c r="Y439" s="2"/>
      <c r="Z439" s="2"/>
    </row>
    <row r="440" spans="1:26" ht="25.5" customHeight="1">
      <c r="A440" s="15" t="s">
        <v>873</v>
      </c>
      <c r="B440" s="15">
        <v>96986</v>
      </c>
      <c r="C440" s="15" t="s">
        <v>28</v>
      </c>
      <c r="D440" s="15" t="s">
        <v>874</v>
      </c>
      <c r="E440" s="16" t="s">
        <v>56</v>
      </c>
      <c r="F440" s="17">
        <v>6</v>
      </c>
      <c r="G440" s="18">
        <f t="shared" ref="G440:H440" si="419">TRUNC(L440-L440*$P$3,2)</f>
        <v>72.89</v>
      </c>
      <c r="H440" s="18">
        <f t="shared" si="419"/>
        <v>89.26</v>
      </c>
      <c r="I440" s="18">
        <f t="shared" si="416"/>
        <v>535.55999999999995</v>
      </c>
      <c r="J440" s="19">
        <v>2.14588905983091E-4</v>
      </c>
      <c r="K440" s="2"/>
      <c r="L440" s="2">
        <v>93.39</v>
      </c>
      <c r="M440" s="2">
        <v>114.37</v>
      </c>
      <c r="N440" s="2">
        <v>686.22</v>
      </c>
      <c r="O440" s="2"/>
      <c r="P440" s="2"/>
      <c r="Q440" s="2"/>
      <c r="R440" s="2"/>
      <c r="S440" s="2"/>
      <c r="T440" s="2"/>
      <c r="U440" s="2"/>
      <c r="V440" s="2"/>
      <c r="W440" s="2"/>
      <c r="X440" s="2"/>
      <c r="Y440" s="2"/>
      <c r="Z440" s="2"/>
    </row>
    <row r="441" spans="1:26" ht="25.5" customHeight="1">
      <c r="A441" s="15" t="s">
        <v>875</v>
      </c>
      <c r="B441" s="15">
        <v>11039</v>
      </c>
      <c r="C441" s="15" t="s">
        <v>45</v>
      </c>
      <c r="D441" s="15" t="s">
        <v>876</v>
      </c>
      <c r="E441" s="16" t="s">
        <v>24</v>
      </c>
      <c r="F441" s="17">
        <v>168</v>
      </c>
      <c r="G441" s="18">
        <f t="shared" ref="G441:H441" si="420">TRUNC(L441-L441*$P$3,2)</f>
        <v>0.64</v>
      </c>
      <c r="H441" s="18">
        <f t="shared" si="420"/>
        <v>0.78</v>
      </c>
      <c r="I441" s="18">
        <f t="shared" si="416"/>
        <v>131.04</v>
      </c>
      <c r="J441" s="19">
        <v>5.25355370073144E-5</v>
      </c>
      <c r="K441" s="2"/>
      <c r="L441" s="2">
        <v>0.82</v>
      </c>
      <c r="M441" s="2">
        <v>1</v>
      </c>
      <c r="N441" s="2">
        <v>168</v>
      </c>
      <c r="O441" s="2"/>
      <c r="P441" s="2"/>
      <c r="Q441" s="2"/>
      <c r="R441" s="2"/>
      <c r="S441" s="2"/>
      <c r="T441" s="2"/>
      <c r="U441" s="2"/>
      <c r="V441" s="2"/>
      <c r="W441" s="2"/>
      <c r="X441" s="2"/>
      <c r="Y441" s="2"/>
      <c r="Z441" s="2"/>
    </row>
    <row r="442" spans="1:26" ht="25.5" customHeight="1">
      <c r="A442" s="15" t="s">
        <v>877</v>
      </c>
      <c r="B442" s="15">
        <v>11036</v>
      </c>
      <c r="C442" s="15" t="s">
        <v>45</v>
      </c>
      <c r="D442" s="15" t="s">
        <v>878</v>
      </c>
      <c r="E442" s="16" t="s">
        <v>24</v>
      </c>
      <c r="F442" s="17">
        <v>150</v>
      </c>
      <c r="G442" s="18">
        <f t="shared" ref="G442:H442" si="421">TRUNC(L442-L442*$P$3,2)</f>
        <v>0.47</v>
      </c>
      <c r="H442" s="18">
        <f t="shared" si="421"/>
        <v>0.56999999999999995</v>
      </c>
      <c r="I442" s="18">
        <f t="shared" si="416"/>
        <v>85.5</v>
      </c>
      <c r="J442" s="19">
        <v>3.4710979808404101E-5</v>
      </c>
      <c r="K442" s="2"/>
      <c r="L442" s="2">
        <v>0.61</v>
      </c>
      <c r="M442" s="2">
        <v>0.74</v>
      </c>
      <c r="N442" s="2">
        <v>111</v>
      </c>
      <c r="O442" s="2"/>
      <c r="P442" s="2"/>
      <c r="Q442" s="2"/>
      <c r="R442" s="2"/>
      <c r="S442" s="2"/>
      <c r="T442" s="2"/>
      <c r="U442" s="2"/>
      <c r="V442" s="2"/>
      <c r="W442" s="2"/>
      <c r="X442" s="2"/>
      <c r="Y442" s="2"/>
      <c r="Z442" s="2"/>
    </row>
    <row r="443" spans="1:26" ht="25.5" customHeight="1">
      <c r="A443" s="15" t="s">
        <v>879</v>
      </c>
      <c r="B443" s="15">
        <v>7928</v>
      </c>
      <c r="C443" s="15" t="s">
        <v>45</v>
      </c>
      <c r="D443" s="15" t="s">
        <v>880</v>
      </c>
      <c r="E443" s="16" t="s">
        <v>24</v>
      </c>
      <c r="F443" s="17">
        <v>6</v>
      </c>
      <c r="G443" s="18">
        <f t="shared" ref="G443:H443" si="422">TRUNC(L443-L443*$P$3,2)</f>
        <v>3.23</v>
      </c>
      <c r="H443" s="18">
        <f t="shared" si="422"/>
        <v>3.95</v>
      </c>
      <c r="I443" s="18">
        <f t="shared" si="416"/>
        <v>23.7</v>
      </c>
      <c r="J443" s="19">
        <v>9.5126847366815702E-6</v>
      </c>
      <c r="K443" s="2"/>
      <c r="L443" s="2">
        <v>4.1399999999999997</v>
      </c>
      <c r="M443" s="2">
        <v>5.07</v>
      </c>
      <c r="N443" s="2">
        <v>30.42</v>
      </c>
      <c r="O443" s="2"/>
      <c r="P443" s="2"/>
      <c r="Q443" s="2"/>
      <c r="R443" s="2"/>
      <c r="S443" s="2"/>
      <c r="T443" s="2"/>
      <c r="U443" s="2"/>
      <c r="V443" s="2"/>
      <c r="W443" s="2"/>
      <c r="X443" s="2"/>
      <c r="Y443" s="2"/>
      <c r="Z443" s="2"/>
    </row>
    <row r="444" spans="1:26" ht="25.5" customHeight="1">
      <c r="A444" s="15" t="s">
        <v>881</v>
      </c>
      <c r="B444" s="15">
        <v>9902</v>
      </c>
      <c r="C444" s="15" t="s">
        <v>45</v>
      </c>
      <c r="D444" s="15" t="s">
        <v>882</v>
      </c>
      <c r="E444" s="16" t="s">
        <v>24</v>
      </c>
      <c r="F444" s="17">
        <v>2</v>
      </c>
      <c r="G444" s="18">
        <f t="shared" ref="G444:H444" si="423">TRUNC(L444-L444*$P$3,2)</f>
        <v>167.09</v>
      </c>
      <c r="H444" s="18">
        <f t="shared" si="423"/>
        <v>204.63</v>
      </c>
      <c r="I444" s="18">
        <f t="shared" si="416"/>
        <v>409.26</v>
      </c>
      <c r="J444" s="19">
        <v>1.6397967199937799E-4</v>
      </c>
      <c r="K444" s="2"/>
      <c r="L444" s="2">
        <v>214.09</v>
      </c>
      <c r="M444" s="2">
        <v>262.19</v>
      </c>
      <c r="N444" s="2">
        <v>524.38</v>
      </c>
      <c r="O444" s="2"/>
      <c r="P444" s="2"/>
      <c r="Q444" s="2"/>
      <c r="R444" s="2"/>
      <c r="S444" s="2"/>
      <c r="T444" s="2"/>
      <c r="U444" s="2"/>
      <c r="V444" s="2"/>
      <c r="W444" s="2"/>
      <c r="X444" s="2"/>
      <c r="Y444" s="2"/>
      <c r="Z444" s="2"/>
    </row>
    <row r="445" spans="1:26" ht="25.5" customHeight="1">
      <c r="A445" s="15" t="s">
        <v>883</v>
      </c>
      <c r="B445" s="15">
        <v>11131</v>
      </c>
      <c r="C445" s="15" t="s">
        <v>45</v>
      </c>
      <c r="D445" s="15" t="s">
        <v>884</v>
      </c>
      <c r="E445" s="16" t="s">
        <v>24</v>
      </c>
      <c r="F445" s="17">
        <v>19</v>
      </c>
      <c r="G445" s="18">
        <f t="shared" ref="G445:H445" si="424">TRUNC(L445-L445*$P$3,2)</f>
        <v>10.86</v>
      </c>
      <c r="H445" s="18">
        <f t="shared" si="424"/>
        <v>13.29</v>
      </c>
      <c r="I445" s="18">
        <f t="shared" si="416"/>
        <v>252.51</v>
      </c>
      <c r="J445" s="19">
        <v>1.0124348488981001E-4</v>
      </c>
      <c r="K445" s="2"/>
      <c r="L445" s="2">
        <v>13.92</v>
      </c>
      <c r="M445" s="2">
        <v>17.04</v>
      </c>
      <c r="N445" s="2">
        <v>323.76</v>
      </c>
      <c r="O445" s="2"/>
      <c r="P445" s="2"/>
      <c r="Q445" s="2"/>
      <c r="R445" s="2"/>
      <c r="S445" s="2"/>
      <c r="T445" s="2"/>
      <c r="U445" s="2"/>
      <c r="V445" s="2"/>
      <c r="W445" s="2"/>
      <c r="X445" s="2"/>
      <c r="Y445" s="2"/>
      <c r="Z445" s="2"/>
    </row>
    <row r="446" spans="1:26" ht="25.5" customHeight="1">
      <c r="A446" s="15" t="s">
        <v>885</v>
      </c>
      <c r="B446" s="15">
        <v>7904</v>
      </c>
      <c r="C446" s="15" t="s">
        <v>45</v>
      </c>
      <c r="D446" s="15" t="s">
        <v>886</v>
      </c>
      <c r="E446" s="16" t="s">
        <v>24</v>
      </c>
      <c r="F446" s="17">
        <v>48</v>
      </c>
      <c r="G446" s="18">
        <f t="shared" ref="G446:H446" si="425">TRUNC(L446-L446*$P$3,2)</f>
        <v>10.36</v>
      </c>
      <c r="H446" s="18">
        <f t="shared" si="425"/>
        <v>12.69</v>
      </c>
      <c r="I446" s="18">
        <f t="shared" si="416"/>
        <v>609.12</v>
      </c>
      <c r="J446" s="19">
        <v>2.4406509478255199E-4</v>
      </c>
      <c r="K446" s="2"/>
      <c r="L446" s="2">
        <v>13.28</v>
      </c>
      <c r="M446" s="2">
        <v>16.260000000000002</v>
      </c>
      <c r="N446" s="2">
        <v>780.48</v>
      </c>
      <c r="O446" s="2"/>
      <c r="P446" s="2"/>
      <c r="Q446" s="2"/>
      <c r="R446" s="2"/>
      <c r="S446" s="2"/>
      <c r="T446" s="2"/>
      <c r="U446" s="2"/>
      <c r="V446" s="2"/>
      <c r="W446" s="2"/>
      <c r="X446" s="2"/>
      <c r="Y446" s="2"/>
      <c r="Z446" s="2"/>
    </row>
    <row r="447" spans="1:26" ht="51.75" customHeight="1">
      <c r="A447" s="15" t="s">
        <v>887</v>
      </c>
      <c r="B447" s="15" t="s">
        <v>888</v>
      </c>
      <c r="C447" s="15" t="s">
        <v>22</v>
      </c>
      <c r="D447" s="15" t="s">
        <v>889</v>
      </c>
      <c r="E447" s="16" t="s">
        <v>24</v>
      </c>
      <c r="F447" s="17">
        <v>6</v>
      </c>
      <c r="G447" s="18">
        <f t="shared" ref="G447:H447" si="426">TRUNC(L447-L447*$P$3,2)</f>
        <v>69.3</v>
      </c>
      <c r="H447" s="18">
        <f t="shared" si="426"/>
        <v>84.87</v>
      </c>
      <c r="I447" s="18">
        <f t="shared" si="416"/>
        <v>509.22</v>
      </c>
      <c r="J447" s="19">
        <v>2.0402551050626301E-4</v>
      </c>
      <c r="K447" s="2"/>
      <c r="L447" s="2">
        <v>88.79</v>
      </c>
      <c r="M447" s="2">
        <v>108.74</v>
      </c>
      <c r="N447" s="2">
        <v>652.44000000000005</v>
      </c>
      <c r="O447" s="2"/>
      <c r="P447" s="2"/>
      <c r="Q447" s="2"/>
      <c r="R447" s="2"/>
      <c r="S447" s="2"/>
      <c r="T447" s="2"/>
      <c r="U447" s="2"/>
      <c r="V447" s="2"/>
      <c r="W447" s="2"/>
      <c r="X447" s="2"/>
      <c r="Y447" s="2"/>
      <c r="Z447" s="2"/>
    </row>
    <row r="448" spans="1:26" ht="25.5" customHeight="1">
      <c r="A448" s="15" t="s">
        <v>890</v>
      </c>
      <c r="B448" s="15">
        <v>10729</v>
      </c>
      <c r="C448" s="15" t="s">
        <v>45</v>
      </c>
      <c r="D448" s="15" t="s">
        <v>891</v>
      </c>
      <c r="E448" s="16" t="s">
        <v>24</v>
      </c>
      <c r="F448" s="17">
        <v>6</v>
      </c>
      <c r="G448" s="18">
        <f t="shared" ref="G448:H448" si="427">TRUNC(L448-L448*$P$3,2)</f>
        <v>21.6</v>
      </c>
      <c r="H448" s="18">
        <f t="shared" si="427"/>
        <v>26.45</v>
      </c>
      <c r="I448" s="18">
        <f t="shared" si="416"/>
        <v>158.69999999999999</v>
      </c>
      <c r="J448" s="19">
        <v>6.3586762470638694E-5</v>
      </c>
      <c r="K448" s="2"/>
      <c r="L448" s="2">
        <v>27.68</v>
      </c>
      <c r="M448" s="2">
        <v>33.89</v>
      </c>
      <c r="N448" s="2">
        <v>203.34</v>
      </c>
      <c r="O448" s="2"/>
      <c r="P448" s="2"/>
      <c r="Q448" s="2"/>
      <c r="R448" s="2"/>
      <c r="S448" s="2"/>
      <c r="T448" s="2"/>
      <c r="U448" s="2"/>
      <c r="V448" s="2"/>
      <c r="W448" s="2"/>
      <c r="X448" s="2"/>
      <c r="Y448" s="2"/>
      <c r="Z448" s="2"/>
    </row>
    <row r="449" spans="1:26" ht="24" customHeight="1">
      <c r="A449" s="10" t="s">
        <v>892</v>
      </c>
      <c r="B449" s="10" t="s">
        <v>18</v>
      </c>
      <c r="C449" s="10"/>
      <c r="D449" s="10" t="s">
        <v>893</v>
      </c>
      <c r="E449" s="11"/>
      <c r="F449" s="12"/>
      <c r="G449" s="13"/>
      <c r="H449" s="13"/>
      <c r="I449" s="13">
        <f>SUM(I450,I451,I452,I453,I454,I455,I456,I457,I458,I459,I460,I461,I462,I463)</f>
        <v>71737.33</v>
      </c>
      <c r="J449" s="14">
        <v>2.8744912887011E-2</v>
      </c>
      <c r="K449" s="2"/>
      <c r="L449" s="2"/>
      <c r="M449" s="2">
        <v>91921.5</v>
      </c>
      <c r="N449" s="2">
        <v>91921.5</v>
      </c>
      <c r="O449" s="2"/>
      <c r="P449" s="2"/>
      <c r="Q449" s="2"/>
      <c r="R449" s="2"/>
      <c r="S449" s="2"/>
      <c r="T449" s="2"/>
      <c r="U449" s="2"/>
      <c r="V449" s="2"/>
      <c r="W449" s="2"/>
      <c r="X449" s="2"/>
      <c r="Y449" s="2"/>
      <c r="Z449" s="2"/>
    </row>
    <row r="450" spans="1:26" ht="39" customHeight="1">
      <c r="A450" s="15" t="s">
        <v>894</v>
      </c>
      <c r="B450" s="15">
        <v>103261</v>
      </c>
      <c r="C450" s="15" t="s">
        <v>28</v>
      </c>
      <c r="D450" s="15" t="s">
        <v>895</v>
      </c>
      <c r="E450" s="16" t="s">
        <v>56</v>
      </c>
      <c r="F450" s="17">
        <v>1</v>
      </c>
      <c r="G450" s="18">
        <f t="shared" ref="G450:H450" si="428">TRUNC(L450-L450*$P$3,2)</f>
        <v>9978.91</v>
      </c>
      <c r="H450" s="18">
        <f t="shared" si="428"/>
        <v>12221.17</v>
      </c>
      <c r="I450" s="18">
        <f t="shared" ref="I450:I463" si="429">ROUND(F450*H450,2)</f>
        <v>12221.17</v>
      </c>
      <c r="J450" s="19">
        <v>4.8964777861924998E-3</v>
      </c>
      <c r="K450" s="2"/>
      <c r="L450" s="2">
        <v>12785.28</v>
      </c>
      <c r="M450" s="2">
        <v>15658.13</v>
      </c>
      <c r="N450" s="2">
        <v>15658.13</v>
      </c>
      <c r="O450" s="2"/>
      <c r="P450" s="2"/>
      <c r="Q450" s="2"/>
      <c r="R450" s="2"/>
      <c r="S450" s="2"/>
      <c r="T450" s="2"/>
      <c r="U450" s="2"/>
      <c r="V450" s="2"/>
      <c r="W450" s="2"/>
      <c r="X450" s="2"/>
      <c r="Y450" s="2"/>
      <c r="Z450" s="2"/>
    </row>
    <row r="451" spans="1:26" ht="39" customHeight="1">
      <c r="A451" s="15" t="s">
        <v>896</v>
      </c>
      <c r="B451" s="15">
        <v>103253</v>
      </c>
      <c r="C451" s="15" t="s">
        <v>28</v>
      </c>
      <c r="D451" s="15" t="s">
        <v>897</v>
      </c>
      <c r="E451" s="16" t="s">
        <v>56</v>
      </c>
      <c r="F451" s="17">
        <v>3</v>
      </c>
      <c r="G451" s="18">
        <f t="shared" ref="G451:H451" si="430">TRUNC(L451-L451*$P$3,2)</f>
        <v>4254.41</v>
      </c>
      <c r="H451" s="18">
        <f t="shared" si="430"/>
        <v>5210.38</v>
      </c>
      <c r="I451" s="18">
        <f t="shared" si="429"/>
        <v>15631.14</v>
      </c>
      <c r="J451" s="19">
        <v>6.2627050785665798E-3</v>
      </c>
      <c r="K451" s="2"/>
      <c r="L451" s="2">
        <v>5450.89</v>
      </c>
      <c r="M451" s="2">
        <v>6675.7</v>
      </c>
      <c r="N451" s="2">
        <v>20027.099999999999</v>
      </c>
      <c r="O451" s="2"/>
      <c r="P451" s="2"/>
      <c r="Q451" s="2"/>
      <c r="R451" s="2"/>
      <c r="S451" s="2"/>
      <c r="T451" s="2"/>
      <c r="U451" s="2"/>
      <c r="V451" s="2"/>
      <c r="W451" s="2"/>
      <c r="X451" s="2"/>
      <c r="Y451" s="2"/>
      <c r="Z451" s="2"/>
    </row>
    <row r="452" spans="1:26" ht="39" customHeight="1">
      <c r="A452" s="15" t="s">
        <v>898</v>
      </c>
      <c r="B452" s="15">
        <v>103247</v>
      </c>
      <c r="C452" s="15" t="s">
        <v>28</v>
      </c>
      <c r="D452" s="15" t="s">
        <v>899</v>
      </c>
      <c r="E452" s="16" t="s">
        <v>56</v>
      </c>
      <c r="F452" s="17">
        <v>8</v>
      </c>
      <c r="G452" s="18">
        <f t="shared" ref="G452:H452" si="431">TRUNC(L452-L452*$P$3,2)</f>
        <v>2141.48</v>
      </c>
      <c r="H452" s="18">
        <f t="shared" si="431"/>
        <v>2622.67</v>
      </c>
      <c r="I452" s="18">
        <f t="shared" si="429"/>
        <v>20981.360000000001</v>
      </c>
      <c r="J452" s="19">
        <v>8.4063113442299098E-3</v>
      </c>
      <c r="K452" s="2"/>
      <c r="L452" s="2">
        <v>2743.74</v>
      </c>
      <c r="M452" s="2">
        <v>3360.25</v>
      </c>
      <c r="N452" s="2">
        <v>26882</v>
      </c>
      <c r="O452" s="2"/>
      <c r="P452" s="2"/>
      <c r="Q452" s="2"/>
      <c r="R452" s="2"/>
      <c r="S452" s="2"/>
      <c r="T452" s="2"/>
      <c r="U452" s="2"/>
      <c r="V452" s="2"/>
      <c r="W452" s="2"/>
      <c r="X452" s="2"/>
      <c r="Y452" s="2"/>
      <c r="Z452" s="2"/>
    </row>
    <row r="453" spans="1:26" ht="39" customHeight="1">
      <c r="A453" s="15" t="s">
        <v>900</v>
      </c>
      <c r="B453" s="15">
        <v>103244</v>
      </c>
      <c r="C453" s="15" t="s">
        <v>28</v>
      </c>
      <c r="D453" s="15" t="s">
        <v>901</v>
      </c>
      <c r="E453" s="16" t="s">
        <v>56</v>
      </c>
      <c r="F453" s="17">
        <v>2</v>
      </c>
      <c r="G453" s="18">
        <f t="shared" ref="G453:H453" si="432">TRUNC(L453-L453*$P$3,2)</f>
        <v>1927.92</v>
      </c>
      <c r="H453" s="18">
        <f t="shared" si="432"/>
        <v>2361.12</v>
      </c>
      <c r="I453" s="18">
        <f t="shared" si="429"/>
        <v>4722.24</v>
      </c>
      <c r="J453" s="19">
        <v>1.8919923145512699E-3</v>
      </c>
      <c r="K453" s="2"/>
      <c r="L453" s="2">
        <v>2470.11</v>
      </c>
      <c r="M453" s="2">
        <v>3025.14</v>
      </c>
      <c r="N453" s="2">
        <v>6050.28</v>
      </c>
      <c r="O453" s="2"/>
      <c r="P453" s="2"/>
      <c r="Q453" s="2"/>
      <c r="R453" s="2"/>
      <c r="S453" s="2"/>
      <c r="T453" s="2"/>
      <c r="U453" s="2"/>
      <c r="V453" s="2"/>
      <c r="W453" s="2"/>
      <c r="X453" s="2"/>
      <c r="Y453" s="2"/>
      <c r="Z453" s="2"/>
    </row>
    <row r="454" spans="1:26" ht="25.5" customHeight="1">
      <c r="A454" s="15" t="s">
        <v>902</v>
      </c>
      <c r="B454" s="15">
        <v>4001</v>
      </c>
      <c r="C454" s="15" t="s">
        <v>45</v>
      </c>
      <c r="D454" s="15" t="s">
        <v>903</v>
      </c>
      <c r="E454" s="16" t="s">
        <v>94</v>
      </c>
      <c r="F454" s="17">
        <v>198</v>
      </c>
      <c r="G454" s="18">
        <f t="shared" ref="G454:H454" si="433">TRUNC(L454-L454*$P$3,2)</f>
        <v>7.72</v>
      </c>
      <c r="H454" s="18">
        <f t="shared" si="433"/>
        <v>9.4499999999999993</v>
      </c>
      <c r="I454" s="18">
        <f t="shared" si="429"/>
        <v>1871.1</v>
      </c>
      <c r="J454" s="19">
        <v>7.5043262076590904E-4</v>
      </c>
      <c r="K454" s="2"/>
      <c r="L454" s="2">
        <v>9.9</v>
      </c>
      <c r="M454" s="2">
        <v>12.12</v>
      </c>
      <c r="N454" s="2">
        <v>2399.7600000000002</v>
      </c>
      <c r="O454" s="2"/>
      <c r="P454" s="2"/>
      <c r="Q454" s="2"/>
      <c r="R454" s="2"/>
      <c r="S454" s="2"/>
      <c r="T454" s="2"/>
      <c r="U454" s="2"/>
      <c r="V454" s="2"/>
      <c r="W454" s="2"/>
      <c r="X454" s="2"/>
      <c r="Y454" s="2"/>
      <c r="Z454" s="2"/>
    </row>
    <row r="455" spans="1:26" ht="25.5" customHeight="1">
      <c r="A455" s="15" t="s">
        <v>904</v>
      </c>
      <c r="B455" s="15">
        <v>4023</v>
      </c>
      <c r="C455" s="15" t="s">
        <v>45</v>
      </c>
      <c r="D455" s="15" t="s">
        <v>905</v>
      </c>
      <c r="E455" s="16" t="s">
        <v>94</v>
      </c>
      <c r="F455" s="17">
        <v>12.7</v>
      </c>
      <c r="G455" s="18">
        <f t="shared" ref="G455:H455" si="434">TRUNC(L455-L455*$P$3,2)</f>
        <v>11.62</v>
      </c>
      <c r="H455" s="18">
        <f t="shared" si="434"/>
        <v>14.23</v>
      </c>
      <c r="I455" s="18">
        <f t="shared" si="429"/>
        <v>180.72</v>
      </c>
      <c r="J455" s="19">
        <v>7.2436498764132801E-5</v>
      </c>
      <c r="K455" s="2"/>
      <c r="L455" s="2">
        <v>14.9</v>
      </c>
      <c r="M455" s="2">
        <v>18.239999999999998</v>
      </c>
      <c r="N455" s="2">
        <v>231.64</v>
      </c>
      <c r="O455" s="2"/>
      <c r="P455" s="2"/>
      <c r="Q455" s="2"/>
      <c r="R455" s="2"/>
      <c r="S455" s="2"/>
      <c r="T455" s="2"/>
      <c r="U455" s="2"/>
      <c r="V455" s="2"/>
      <c r="W455" s="2"/>
      <c r="X455" s="2"/>
      <c r="Y455" s="2"/>
      <c r="Z455" s="2"/>
    </row>
    <row r="456" spans="1:26" ht="25.5" customHeight="1">
      <c r="A456" s="15" t="s">
        <v>906</v>
      </c>
      <c r="B456" s="15">
        <v>11508</v>
      </c>
      <c r="C456" s="15" t="s">
        <v>45</v>
      </c>
      <c r="D456" s="15" t="s">
        <v>907</v>
      </c>
      <c r="E456" s="16" t="s">
        <v>280</v>
      </c>
      <c r="F456" s="17">
        <v>177.6</v>
      </c>
      <c r="G456" s="18">
        <f t="shared" ref="G456:H456" si="435">TRUNC(L456-L456*$P$3,2)</f>
        <v>5.34</v>
      </c>
      <c r="H456" s="18">
        <f t="shared" si="435"/>
        <v>6.54</v>
      </c>
      <c r="I456" s="18">
        <f t="shared" si="429"/>
        <v>1161.5</v>
      </c>
      <c r="J456" s="19">
        <v>4.65402315578844E-4</v>
      </c>
      <c r="K456" s="2"/>
      <c r="L456" s="2">
        <v>6.85</v>
      </c>
      <c r="M456" s="2">
        <v>8.3800000000000008</v>
      </c>
      <c r="N456" s="2">
        <v>1488.28</v>
      </c>
      <c r="O456" s="2"/>
      <c r="P456" s="2"/>
      <c r="Q456" s="2"/>
      <c r="R456" s="2"/>
      <c r="S456" s="2"/>
      <c r="T456" s="2"/>
      <c r="U456" s="2"/>
      <c r="V456" s="2"/>
      <c r="W456" s="2"/>
      <c r="X456" s="2"/>
      <c r="Y456" s="2"/>
      <c r="Z456" s="2"/>
    </row>
    <row r="457" spans="1:26" ht="25.5" customHeight="1">
      <c r="A457" s="15" t="s">
        <v>908</v>
      </c>
      <c r="B457" s="15">
        <v>11506</v>
      </c>
      <c r="C457" s="15" t="s">
        <v>45</v>
      </c>
      <c r="D457" s="15" t="s">
        <v>909</v>
      </c>
      <c r="E457" s="16" t="s">
        <v>280</v>
      </c>
      <c r="F457" s="17">
        <v>177.6</v>
      </c>
      <c r="G457" s="18">
        <f t="shared" ref="G457:H457" si="436">TRUNC(L457-L457*$P$3,2)</f>
        <v>4.9400000000000004</v>
      </c>
      <c r="H457" s="18">
        <f t="shared" si="436"/>
        <v>6.04</v>
      </c>
      <c r="I457" s="18">
        <f t="shared" si="429"/>
        <v>1072.7</v>
      </c>
      <c r="J457" s="19">
        <v>4.30416149624211E-4</v>
      </c>
      <c r="K457" s="2"/>
      <c r="L457" s="2">
        <v>6.33</v>
      </c>
      <c r="M457" s="2">
        <v>7.75</v>
      </c>
      <c r="N457" s="2">
        <v>1376.4</v>
      </c>
      <c r="O457" s="2"/>
      <c r="P457" s="2"/>
      <c r="Q457" s="2"/>
      <c r="R457" s="2"/>
      <c r="S457" s="2"/>
      <c r="T457" s="2"/>
      <c r="U457" s="2"/>
      <c r="V457" s="2"/>
      <c r="W457" s="2"/>
      <c r="X457" s="2"/>
      <c r="Y457" s="2"/>
      <c r="Z457" s="2"/>
    </row>
    <row r="458" spans="1:26" ht="25.5" customHeight="1">
      <c r="A458" s="15" t="s">
        <v>910</v>
      </c>
      <c r="B458" s="15">
        <v>9838</v>
      </c>
      <c r="C458" s="15" t="s">
        <v>45</v>
      </c>
      <c r="D458" s="15" t="s">
        <v>911</v>
      </c>
      <c r="E458" s="16" t="s">
        <v>280</v>
      </c>
      <c r="F458" s="17">
        <v>33.200000000000003</v>
      </c>
      <c r="G458" s="18">
        <f t="shared" ref="G458:H458" si="437">TRUNC(L458-L458*$P$3,2)</f>
        <v>5.9</v>
      </c>
      <c r="H458" s="18">
        <f t="shared" si="437"/>
        <v>7.21</v>
      </c>
      <c r="I458" s="18">
        <f t="shared" si="429"/>
        <v>239.37</v>
      </c>
      <c r="J458" s="19">
        <v>9.6033710803251497E-5</v>
      </c>
      <c r="K458" s="2"/>
      <c r="L458" s="2">
        <v>7.56</v>
      </c>
      <c r="M458" s="2">
        <v>9.25</v>
      </c>
      <c r="N458" s="2">
        <v>307.10000000000002</v>
      </c>
      <c r="O458" s="2"/>
      <c r="P458" s="2"/>
      <c r="Q458" s="2"/>
      <c r="R458" s="2"/>
      <c r="S458" s="2"/>
      <c r="T458" s="2"/>
      <c r="U458" s="2"/>
      <c r="V458" s="2"/>
      <c r="W458" s="2"/>
      <c r="X458" s="2"/>
      <c r="Y458" s="2"/>
      <c r="Z458" s="2"/>
    </row>
    <row r="459" spans="1:26" ht="25.5" customHeight="1">
      <c r="A459" s="15" t="s">
        <v>912</v>
      </c>
      <c r="B459" s="15">
        <v>11507</v>
      </c>
      <c r="C459" s="15" t="s">
        <v>45</v>
      </c>
      <c r="D459" s="15" t="s">
        <v>913</v>
      </c>
      <c r="E459" s="16" t="s">
        <v>280</v>
      </c>
      <c r="F459" s="17">
        <v>33.200000000000003</v>
      </c>
      <c r="G459" s="18">
        <f t="shared" ref="G459:H459" si="438">TRUNC(L459-L459*$P$3,2)</f>
        <v>5.29</v>
      </c>
      <c r="H459" s="18">
        <f t="shared" si="438"/>
        <v>6.48</v>
      </c>
      <c r="I459" s="18">
        <f t="shared" si="429"/>
        <v>215.14</v>
      </c>
      <c r="J459" s="19">
        <v>8.6273983958023599E-5</v>
      </c>
      <c r="K459" s="2"/>
      <c r="L459" s="2">
        <v>6.79</v>
      </c>
      <c r="M459" s="2">
        <v>8.31</v>
      </c>
      <c r="N459" s="2">
        <v>275.89</v>
      </c>
      <c r="O459" s="2"/>
      <c r="P459" s="2"/>
      <c r="Q459" s="2"/>
      <c r="R459" s="2"/>
      <c r="S459" s="2"/>
      <c r="T459" s="2"/>
      <c r="U459" s="2"/>
      <c r="V459" s="2"/>
      <c r="W459" s="2"/>
      <c r="X459" s="2"/>
      <c r="Y459" s="2"/>
      <c r="Z459" s="2"/>
    </row>
    <row r="460" spans="1:26" ht="25.5" customHeight="1">
      <c r="A460" s="15" t="s">
        <v>914</v>
      </c>
      <c r="B460" s="15">
        <v>11504</v>
      </c>
      <c r="C460" s="15" t="s">
        <v>45</v>
      </c>
      <c r="D460" s="15" t="s">
        <v>915</v>
      </c>
      <c r="E460" s="16" t="s">
        <v>280</v>
      </c>
      <c r="F460" s="17">
        <v>177.6</v>
      </c>
      <c r="G460" s="18">
        <f t="shared" ref="G460:H460" si="439">TRUNC(L460-L460*$P$3,2)</f>
        <v>31.28</v>
      </c>
      <c r="H460" s="18">
        <f t="shared" si="439"/>
        <v>38.299999999999997</v>
      </c>
      <c r="I460" s="18">
        <f t="shared" si="429"/>
        <v>6802.08</v>
      </c>
      <c r="J460" s="19">
        <v>2.7257813207021198E-3</v>
      </c>
      <c r="K460" s="2"/>
      <c r="L460" s="2">
        <v>40.08</v>
      </c>
      <c r="M460" s="2">
        <v>49.08</v>
      </c>
      <c r="N460" s="2">
        <v>8716.6</v>
      </c>
      <c r="O460" s="2"/>
      <c r="P460" s="2"/>
      <c r="Q460" s="2"/>
      <c r="R460" s="2"/>
      <c r="S460" s="2"/>
      <c r="T460" s="2"/>
      <c r="U460" s="2"/>
      <c r="V460" s="2"/>
      <c r="W460" s="2"/>
      <c r="X460" s="2"/>
      <c r="Y460" s="2"/>
      <c r="Z460" s="2"/>
    </row>
    <row r="461" spans="1:26" ht="25.5" customHeight="1">
      <c r="A461" s="15" t="s">
        <v>916</v>
      </c>
      <c r="B461" s="15">
        <v>7777</v>
      </c>
      <c r="C461" s="15" t="s">
        <v>45</v>
      </c>
      <c r="D461" s="15" t="s">
        <v>917</v>
      </c>
      <c r="E461" s="16" t="s">
        <v>280</v>
      </c>
      <c r="F461" s="17">
        <v>177.6</v>
      </c>
      <c r="G461" s="18">
        <f t="shared" ref="G461:H461" si="440">TRUNC(L461-L461*$P$3,2)</f>
        <v>18.170000000000002</v>
      </c>
      <c r="H461" s="18">
        <f t="shared" si="440"/>
        <v>22.25</v>
      </c>
      <c r="I461" s="18">
        <f t="shared" si="429"/>
        <v>3951.6</v>
      </c>
      <c r="J461" s="19">
        <v>1.58393080519404E-3</v>
      </c>
      <c r="K461" s="2"/>
      <c r="L461" s="2">
        <v>23.29</v>
      </c>
      <c r="M461" s="2">
        <v>28.52</v>
      </c>
      <c r="N461" s="2">
        <v>5065.1499999999996</v>
      </c>
      <c r="O461" s="2"/>
      <c r="P461" s="2"/>
      <c r="Q461" s="2"/>
      <c r="R461" s="2"/>
      <c r="S461" s="2"/>
      <c r="T461" s="2"/>
      <c r="U461" s="2"/>
      <c r="V461" s="2"/>
      <c r="W461" s="2"/>
      <c r="X461" s="2"/>
      <c r="Y461" s="2"/>
      <c r="Z461" s="2"/>
    </row>
    <row r="462" spans="1:26" ht="25.5" customHeight="1">
      <c r="A462" s="15" t="s">
        <v>918</v>
      </c>
      <c r="B462" s="15">
        <v>11505</v>
      </c>
      <c r="C462" s="15" t="s">
        <v>45</v>
      </c>
      <c r="D462" s="15" t="s">
        <v>919</v>
      </c>
      <c r="E462" s="16" t="s">
        <v>280</v>
      </c>
      <c r="F462" s="17">
        <v>33.200000000000003</v>
      </c>
      <c r="G462" s="18">
        <f t="shared" ref="G462:H462" si="441">TRUNC(L462-L462*$P$3,2)</f>
        <v>47.35</v>
      </c>
      <c r="H462" s="18">
        <f t="shared" si="441"/>
        <v>57.99</v>
      </c>
      <c r="I462" s="18">
        <f t="shared" si="429"/>
        <v>1925.27</v>
      </c>
      <c r="J462" s="19">
        <v>7.7138429326287401E-4</v>
      </c>
      <c r="K462" s="2"/>
      <c r="L462" s="2">
        <v>60.67</v>
      </c>
      <c r="M462" s="2">
        <v>74.3</v>
      </c>
      <c r="N462" s="2">
        <v>2466.7600000000002</v>
      </c>
      <c r="O462" s="2"/>
      <c r="P462" s="2"/>
      <c r="Q462" s="2"/>
      <c r="R462" s="2"/>
      <c r="S462" s="2"/>
      <c r="T462" s="2"/>
      <c r="U462" s="2"/>
      <c r="V462" s="2"/>
      <c r="W462" s="2"/>
      <c r="X462" s="2"/>
      <c r="Y462" s="2"/>
      <c r="Z462" s="2"/>
    </row>
    <row r="463" spans="1:26" ht="25.5" customHeight="1">
      <c r="A463" s="15" t="s">
        <v>920</v>
      </c>
      <c r="B463" s="15">
        <v>9302</v>
      </c>
      <c r="C463" s="15" t="s">
        <v>45</v>
      </c>
      <c r="D463" s="15" t="s">
        <v>921</v>
      </c>
      <c r="E463" s="16" t="s">
        <v>280</v>
      </c>
      <c r="F463" s="17">
        <v>33.200000000000003</v>
      </c>
      <c r="G463" s="18">
        <f t="shared" ref="G463:H463" si="442">TRUNC(L463-L463*$P$3,2)</f>
        <v>18.739999999999998</v>
      </c>
      <c r="H463" s="18">
        <f t="shared" si="442"/>
        <v>22.95</v>
      </c>
      <c r="I463" s="18">
        <f t="shared" si="429"/>
        <v>761.94</v>
      </c>
      <c r="J463" s="19">
        <v>3.0533466481733198E-4</v>
      </c>
      <c r="K463" s="2"/>
      <c r="L463" s="2">
        <v>24.02</v>
      </c>
      <c r="M463" s="2">
        <v>29.41</v>
      </c>
      <c r="N463" s="2">
        <v>976.41</v>
      </c>
      <c r="O463" s="2"/>
      <c r="P463" s="2"/>
      <c r="Q463" s="2"/>
      <c r="R463" s="2"/>
      <c r="S463" s="2"/>
      <c r="T463" s="2"/>
      <c r="U463" s="2"/>
      <c r="V463" s="2"/>
      <c r="W463" s="2"/>
      <c r="X463" s="2"/>
      <c r="Y463" s="2"/>
      <c r="Z463" s="2"/>
    </row>
    <row r="464" spans="1:26" ht="24" customHeight="1">
      <c r="A464" s="10" t="s">
        <v>922</v>
      </c>
      <c r="B464" s="10" t="s">
        <v>18</v>
      </c>
      <c r="C464" s="10"/>
      <c r="D464" s="10" t="s">
        <v>923</v>
      </c>
      <c r="E464" s="11"/>
      <c r="F464" s="12"/>
      <c r="G464" s="13"/>
      <c r="H464" s="13"/>
      <c r="I464" s="13">
        <f>SUM(I465,I466,I467,I468,I469,I470,I471,I472,I473,I474,I475,I476,I477,I478,I479,I480,I481,I482,I483,I484,I485,I486,I487,I488,I489,I490,I491,I492,I493,I494,I495,I496,I497,I498,I499,I500)</f>
        <v>79522.309999999983</v>
      </c>
      <c r="J464" s="14">
        <v>3.1868575849776398E-2</v>
      </c>
      <c r="K464" s="2"/>
      <c r="L464" s="2"/>
      <c r="M464" s="2">
        <v>101910.46</v>
      </c>
      <c r="N464" s="2">
        <v>101910.46</v>
      </c>
      <c r="O464" s="2"/>
      <c r="P464" s="2"/>
      <c r="Q464" s="2"/>
      <c r="R464" s="2"/>
      <c r="S464" s="2"/>
      <c r="T464" s="2"/>
      <c r="U464" s="2"/>
      <c r="V464" s="2"/>
      <c r="W464" s="2"/>
      <c r="X464" s="2"/>
      <c r="Y464" s="2"/>
      <c r="Z464" s="2"/>
    </row>
    <row r="465" spans="1:26" ht="25.5" customHeight="1">
      <c r="A465" s="15" t="s">
        <v>924</v>
      </c>
      <c r="B465" s="15">
        <v>8493</v>
      </c>
      <c r="C465" s="15" t="s">
        <v>45</v>
      </c>
      <c r="D465" s="15" t="s">
        <v>925</v>
      </c>
      <c r="E465" s="16" t="s">
        <v>24</v>
      </c>
      <c r="F465" s="17">
        <v>1</v>
      </c>
      <c r="G465" s="18">
        <f t="shared" ref="G465:H465" si="443">TRUNC(L465-L465*$P$3,2)</f>
        <v>1134.78</v>
      </c>
      <c r="H465" s="18">
        <f t="shared" si="443"/>
        <v>1389.76</v>
      </c>
      <c r="I465" s="18">
        <f t="shared" ref="I465:I500" si="444">ROUND(F465*H465,2)</f>
        <v>1389.76</v>
      </c>
      <c r="J465" s="19">
        <v>5.56817277086869E-4</v>
      </c>
      <c r="K465" s="2"/>
      <c r="L465" s="2">
        <v>1453.92</v>
      </c>
      <c r="M465" s="2">
        <v>1780.61</v>
      </c>
      <c r="N465" s="2">
        <v>1780.61</v>
      </c>
      <c r="O465" s="2"/>
      <c r="P465" s="2"/>
      <c r="Q465" s="2"/>
      <c r="R465" s="2"/>
      <c r="S465" s="2"/>
      <c r="T465" s="2"/>
      <c r="U465" s="2"/>
      <c r="V465" s="2"/>
      <c r="W465" s="2"/>
      <c r="X465" s="2"/>
      <c r="Y465" s="2"/>
      <c r="Z465" s="2"/>
    </row>
    <row r="466" spans="1:26" ht="25.5" customHeight="1">
      <c r="A466" s="15" t="s">
        <v>926</v>
      </c>
      <c r="B466" s="15">
        <v>12791</v>
      </c>
      <c r="C466" s="15" t="s">
        <v>45</v>
      </c>
      <c r="D466" s="15" t="s">
        <v>927</v>
      </c>
      <c r="E466" s="16" t="s">
        <v>24</v>
      </c>
      <c r="F466" s="17">
        <v>1</v>
      </c>
      <c r="G466" s="18">
        <f t="shared" ref="G466:H466" si="445">TRUNC(L466-L466*$P$3,2)</f>
        <v>2834.88</v>
      </c>
      <c r="H466" s="18">
        <f t="shared" si="445"/>
        <v>3471.88</v>
      </c>
      <c r="I466" s="18">
        <f t="shared" si="444"/>
        <v>3471.88</v>
      </c>
      <c r="J466" s="19">
        <v>1.39102844380296E-3</v>
      </c>
      <c r="K466" s="2"/>
      <c r="L466" s="2">
        <v>3632.14</v>
      </c>
      <c r="M466" s="2">
        <v>4448.28</v>
      </c>
      <c r="N466" s="2">
        <v>4448.28</v>
      </c>
      <c r="O466" s="2"/>
      <c r="P466" s="2"/>
      <c r="Q466" s="2"/>
      <c r="R466" s="2"/>
      <c r="S466" s="2"/>
      <c r="T466" s="2"/>
      <c r="U466" s="2"/>
      <c r="V466" s="2"/>
      <c r="W466" s="2"/>
      <c r="X466" s="2"/>
      <c r="Y466" s="2"/>
      <c r="Z466" s="2"/>
    </row>
    <row r="467" spans="1:26" ht="25.5" customHeight="1">
      <c r="A467" s="15" t="s">
        <v>928</v>
      </c>
      <c r="B467" s="15">
        <v>10726</v>
      </c>
      <c r="C467" s="15" t="s">
        <v>45</v>
      </c>
      <c r="D467" s="15" t="s">
        <v>929</v>
      </c>
      <c r="E467" s="16" t="s">
        <v>24</v>
      </c>
      <c r="F467" s="17">
        <v>3</v>
      </c>
      <c r="G467" s="18">
        <f t="shared" ref="G467:H467" si="446">TRUNC(L467-L467*$P$3,2)</f>
        <v>1007.34</v>
      </c>
      <c r="H467" s="18">
        <f t="shared" si="446"/>
        <v>1233.68</v>
      </c>
      <c r="I467" s="18">
        <f t="shared" si="444"/>
        <v>3701.04</v>
      </c>
      <c r="J467" s="19">
        <v>1.4828530574150301E-3</v>
      </c>
      <c r="K467" s="2"/>
      <c r="L467" s="2">
        <v>1290.6400000000001</v>
      </c>
      <c r="M467" s="2">
        <v>1580.64</v>
      </c>
      <c r="N467" s="2">
        <v>4741.92</v>
      </c>
      <c r="O467" s="2"/>
      <c r="P467" s="2"/>
      <c r="Q467" s="2"/>
      <c r="R467" s="2"/>
      <c r="S467" s="2"/>
      <c r="T467" s="2"/>
      <c r="U467" s="2"/>
      <c r="V467" s="2"/>
      <c r="W467" s="2"/>
      <c r="X467" s="2"/>
      <c r="Y467" s="2"/>
      <c r="Z467" s="2"/>
    </row>
    <row r="468" spans="1:26" ht="25.5" customHeight="1">
      <c r="A468" s="15" t="s">
        <v>930</v>
      </c>
      <c r="B468" s="15">
        <v>11229</v>
      </c>
      <c r="C468" s="15" t="s">
        <v>45</v>
      </c>
      <c r="D468" s="15" t="s">
        <v>931</v>
      </c>
      <c r="E468" s="16" t="s">
        <v>24</v>
      </c>
      <c r="F468" s="17">
        <v>7</v>
      </c>
      <c r="G468" s="18">
        <f t="shared" ref="G468:H468" si="447">TRUNC(L468-L468*$P$3,2)</f>
        <v>610.16999999999996</v>
      </c>
      <c r="H468" s="18">
        <f t="shared" si="447"/>
        <v>747.28</v>
      </c>
      <c r="I468" s="18">
        <f t="shared" si="444"/>
        <v>5230.96</v>
      </c>
      <c r="J468" s="19">
        <v>2.09581768967846E-3</v>
      </c>
      <c r="K468" s="2"/>
      <c r="L468" s="2">
        <v>781.78</v>
      </c>
      <c r="M468" s="2">
        <v>957.44</v>
      </c>
      <c r="N468" s="2">
        <v>6702.08</v>
      </c>
      <c r="O468" s="2"/>
      <c r="P468" s="2"/>
      <c r="Q468" s="2"/>
      <c r="R468" s="2"/>
      <c r="S468" s="2"/>
      <c r="T468" s="2"/>
      <c r="U468" s="2"/>
      <c r="V468" s="2"/>
      <c r="W468" s="2"/>
      <c r="X468" s="2"/>
      <c r="Y468" s="2"/>
      <c r="Z468" s="2"/>
    </row>
    <row r="469" spans="1:26" ht="25.5" customHeight="1">
      <c r="A469" s="15" t="s">
        <v>932</v>
      </c>
      <c r="B469" s="15">
        <v>11230</v>
      </c>
      <c r="C469" s="15" t="s">
        <v>45</v>
      </c>
      <c r="D469" s="15" t="s">
        <v>933</v>
      </c>
      <c r="E469" s="16" t="s">
        <v>24</v>
      </c>
      <c r="F469" s="17">
        <v>75</v>
      </c>
      <c r="G469" s="18">
        <f t="shared" ref="G469:H469" si="448">TRUNC(L469-L469*$P$3,2)</f>
        <v>21.9</v>
      </c>
      <c r="H469" s="18">
        <f t="shared" si="448"/>
        <v>26.81</v>
      </c>
      <c r="I469" s="18">
        <f t="shared" si="444"/>
        <v>2010.75</v>
      </c>
      <c r="J469" s="19">
        <v>8.05857612308626E-4</v>
      </c>
      <c r="K469" s="2"/>
      <c r="L469" s="2">
        <v>28.06</v>
      </c>
      <c r="M469" s="2">
        <v>34.36</v>
      </c>
      <c r="N469" s="2">
        <v>2577</v>
      </c>
      <c r="O469" s="2"/>
      <c r="P469" s="2"/>
      <c r="Q469" s="2"/>
      <c r="R469" s="2"/>
      <c r="S469" s="2"/>
      <c r="T469" s="2"/>
      <c r="U469" s="2"/>
      <c r="V469" s="2"/>
      <c r="W469" s="2"/>
      <c r="X469" s="2"/>
      <c r="Y469" s="2"/>
      <c r="Z469" s="2"/>
    </row>
    <row r="470" spans="1:26" ht="25.5" customHeight="1">
      <c r="A470" s="15" t="s">
        <v>934</v>
      </c>
      <c r="B470" s="15">
        <v>11242</v>
      </c>
      <c r="C470" s="15" t="s">
        <v>45</v>
      </c>
      <c r="D470" s="15" t="s">
        <v>935</v>
      </c>
      <c r="E470" s="16" t="s">
        <v>24</v>
      </c>
      <c r="F470" s="17">
        <v>75</v>
      </c>
      <c r="G470" s="18">
        <f t="shared" ref="G470:H470" si="449">TRUNC(L470-L470*$P$3,2)</f>
        <v>5.29</v>
      </c>
      <c r="H470" s="18">
        <f t="shared" si="449"/>
        <v>6.48</v>
      </c>
      <c r="I470" s="18">
        <f t="shared" si="444"/>
        <v>486</v>
      </c>
      <c r="J470" s="19">
        <v>1.9489746095124199E-4</v>
      </c>
      <c r="K470" s="2"/>
      <c r="L470" s="2">
        <v>6.79</v>
      </c>
      <c r="M470" s="2">
        <v>8.31</v>
      </c>
      <c r="N470" s="2">
        <v>623.25</v>
      </c>
      <c r="O470" s="2"/>
      <c r="P470" s="2"/>
      <c r="Q470" s="2"/>
      <c r="R470" s="2"/>
      <c r="S470" s="2"/>
      <c r="T470" s="2"/>
      <c r="U470" s="2"/>
      <c r="V470" s="2"/>
      <c r="W470" s="2"/>
      <c r="X470" s="2"/>
      <c r="Y470" s="2"/>
      <c r="Z470" s="2"/>
    </row>
    <row r="471" spans="1:26" ht="24" customHeight="1">
      <c r="A471" s="15" t="s">
        <v>936</v>
      </c>
      <c r="B471" s="15">
        <v>520</v>
      </c>
      <c r="C471" s="15" t="s">
        <v>45</v>
      </c>
      <c r="D471" s="15" t="s">
        <v>937</v>
      </c>
      <c r="E471" s="16" t="s">
        <v>24</v>
      </c>
      <c r="F471" s="17">
        <v>9</v>
      </c>
      <c r="G471" s="18">
        <f t="shared" ref="G471:H471" si="450">TRUNC(L471-L471*$P$3,2)</f>
        <v>23.18</v>
      </c>
      <c r="H471" s="18">
        <f t="shared" si="450"/>
        <v>28.38</v>
      </c>
      <c r="I471" s="18">
        <f t="shared" si="444"/>
        <v>255.42</v>
      </c>
      <c r="J471" s="19">
        <v>1.02359865051216E-4</v>
      </c>
      <c r="K471" s="2"/>
      <c r="L471" s="2">
        <v>29.7</v>
      </c>
      <c r="M471" s="2">
        <v>36.369999999999997</v>
      </c>
      <c r="N471" s="2">
        <v>327.33</v>
      </c>
      <c r="O471" s="2"/>
      <c r="P471" s="2"/>
      <c r="Q471" s="2"/>
      <c r="R471" s="2"/>
      <c r="S471" s="2"/>
      <c r="T471" s="2"/>
      <c r="U471" s="2"/>
      <c r="V471" s="2"/>
      <c r="W471" s="2"/>
      <c r="X471" s="2"/>
      <c r="Y471" s="2"/>
      <c r="Z471" s="2"/>
    </row>
    <row r="472" spans="1:26" ht="25.5" customHeight="1">
      <c r="A472" s="15" t="s">
        <v>938</v>
      </c>
      <c r="B472" s="15">
        <v>7138</v>
      </c>
      <c r="C472" s="15" t="s">
        <v>45</v>
      </c>
      <c r="D472" s="15" t="s">
        <v>939</v>
      </c>
      <c r="E472" s="16" t="s">
        <v>280</v>
      </c>
      <c r="F472" s="17">
        <v>1419.6</v>
      </c>
      <c r="G472" s="18">
        <f t="shared" ref="G472:H472" si="451">TRUNC(L472-L472*$P$3,2)</f>
        <v>8.98</v>
      </c>
      <c r="H472" s="18">
        <f t="shared" si="451"/>
        <v>10.99</v>
      </c>
      <c r="I472" s="18">
        <f t="shared" si="444"/>
        <v>15601.4</v>
      </c>
      <c r="J472" s="19">
        <v>6.2549060530132398E-3</v>
      </c>
      <c r="K472" s="2"/>
      <c r="L472" s="2">
        <v>11.51</v>
      </c>
      <c r="M472" s="2">
        <v>14.09</v>
      </c>
      <c r="N472" s="2">
        <v>20002.16</v>
      </c>
      <c r="O472" s="2"/>
      <c r="P472" s="2"/>
      <c r="Q472" s="2"/>
      <c r="R472" s="2"/>
      <c r="S472" s="2"/>
      <c r="T472" s="2"/>
      <c r="U472" s="2"/>
      <c r="V472" s="2"/>
      <c r="W472" s="2"/>
      <c r="X472" s="2"/>
      <c r="Y472" s="2"/>
      <c r="Z472" s="2"/>
    </row>
    <row r="473" spans="1:26" ht="39" customHeight="1">
      <c r="A473" s="15" t="s">
        <v>940</v>
      </c>
      <c r="B473" s="15">
        <v>8359</v>
      </c>
      <c r="C473" s="15" t="s">
        <v>45</v>
      </c>
      <c r="D473" s="15" t="s">
        <v>751</v>
      </c>
      <c r="E473" s="16" t="s">
        <v>280</v>
      </c>
      <c r="F473" s="17">
        <v>27.2</v>
      </c>
      <c r="G473" s="18">
        <f t="shared" ref="G473:H473" si="452">TRUNC(L473-L473*$P$3,2)</f>
        <v>28</v>
      </c>
      <c r="H473" s="18">
        <f t="shared" si="452"/>
        <v>34.29</v>
      </c>
      <c r="I473" s="18">
        <f t="shared" si="444"/>
        <v>932.69</v>
      </c>
      <c r="J473" s="19">
        <v>3.7374031196227303E-4</v>
      </c>
      <c r="K473" s="2"/>
      <c r="L473" s="2">
        <v>35.880000000000003</v>
      </c>
      <c r="M473" s="2">
        <v>43.94</v>
      </c>
      <c r="N473" s="2">
        <v>1195.1600000000001</v>
      </c>
      <c r="O473" s="2"/>
      <c r="P473" s="2"/>
      <c r="Q473" s="2"/>
      <c r="R473" s="2"/>
      <c r="S473" s="2"/>
      <c r="T473" s="2"/>
      <c r="U473" s="2"/>
      <c r="V473" s="2"/>
      <c r="W473" s="2"/>
      <c r="X473" s="2"/>
      <c r="Y473" s="2"/>
      <c r="Z473" s="2"/>
    </row>
    <row r="474" spans="1:26" ht="25.5" customHeight="1">
      <c r="A474" s="15" t="s">
        <v>941</v>
      </c>
      <c r="B474" s="15">
        <v>7879</v>
      </c>
      <c r="C474" s="15" t="s">
        <v>45</v>
      </c>
      <c r="D474" s="15" t="s">
        <v>753</v>
      </c>
      <c r="E474" s="16" t="s">
        <v>24</v>
      </c>
      <c r="F474" s="17">
        <v>24</v>
      </c>
      <c r="G474" s="18">
        <f t="shared" ref="G474:H474" si="453">TRUNC(L474-L474*$P$3,2)</f>
        <v>9.24</v>
      </c>
      <c r="H474" s="18">
        <f t="shared" si="453"/>
        <v>11.32</v>
      </c>
      <c r="I474" s="18">
        <f t="shared" si="444"/>
        <v>271.68</v>
      </c>
      <c r="J474" s="19">
        <v>1.08898663139447E-4</v>
      </c>
      <c r="K474" s="2"/>
      <c r="L474" s="2">
        <v>11.85</v>
      </c>
      <c r="M474" s="2">
        <v>14.51</v>
      </c>
      <c r="N474" s="2">
        <v>348.24</v>
      </c>
      <c r="O474" s="2"/>
      <c r="P474" s="2"/>
      <c r="Q474" s="2"/>
      <c r="R474" s="2"/>
      <c r="S474" s="2"/>
      <c r="T474" s="2"/>
      <c r="U474" s="2"/>
      <c r="V474" s="2"/>
      <c r="W474" s="2"/>
      <c r="X474" s="2"/>
      <c r="Y474" s="2"/>
      <c r="Z474" s="2"/>
    </row>
    <row r="475" spans="1:26" ht="39" customHeight="1">
      <c r="A475" s="15" t="s">
        <v>942</v>
      </c>
      <c r="B475" s="15">
        <v>7384</v>
      </c>
      <c r="C475" s="15" t="s">
        <v>45</v>
      </c>
      <c r="D475" s="15" t="s">
        <v>755</v>
      </c>
      <c r="E475" s="16" t="s">
        <v>280</v>
      </c>
      <c r="F475" s="17">
        <v>27.2</v>
      </c>
      <c r="G475" s="18">
        <f t="shared" ref="G475:H475" si="454">TRUNC(L475-L475*$P$3,2)</f>
        <v>18.04</v>
      </c>
      <c r="H475" s="18">
        <f t="shared" si="454"/>
        <v>22.09</v>
      </c>
      <c r="I475" s="18">
        <f t="shared" si="444"/>
        <v>600.85</v>
      </c>
      <c r="J475" s="19">
        <v>2.4079725929608499E-4</v>
      </c>
      <c r="K475" s="2"/>
      <c r="L475" s="2">
        <v>23.12</v>
      </c>
      <c r="M475" s="2">
        <v>28.31</v>
      </c>
      <c r="N475" s="2">
        <v>770.03</v>
      </c>
      <c r="O475" s="2"/>
      <c r="P475" s="2"/>
      <c r="Q475" s="2"/>
      <c r="R475" s="2"/>
      <c r="S475" s="2"/>
      <c r="T475" s="2"/>
      <c r="U475" s="2"/>
      <c r="V475" s="2"/>
      <c r="W475" s="2"/>
      <c r="X475" s="2"/>
      <c r="Y475" s="2"/>
      <c r="Z475" s="2"/>
    </row>
    <row r="476" spans="1:26" ht="25.5" customHeight="1">
      <c r="A476" s="15" t="s">
        <v>943</v>
      </c>
      <c r="B476" s="15">
        <v>8221</v>
      </c>
      <c r="C476" s="15" t="s">
        <v>45</v>
      </c>
      <c r="D476" s="15" t="s">
        <v>757</v>
      </c>
      <c r="E476" s="16" t="s">
        <v>24</v>
      </c>
      <c r="F476" s="17">
        <v>5</v>
      </c>
      <c r="G476" s="18">
        <f t="shared" ref="G476:H476" si="455">TRUNC(L476-L476*$P$3,2)</f>
        <v>32.57</v>
      </c>
      <c r="H476" s="18">
        <f t="shared" si="455"/>
        <v>39.89</v>
      </c>
      <c r="I476" s="18">
        <f t="shared" si="444"/>
        <v>199.45</v>
      </c>
      <c r="J476" s="19">
        <v>7.9913431441780894E-5</v>
      </c>
      <c r="K476" s="2"/>
      <c r="L476" s="2">
        <v>41.74</v>
      </c>
      <c r="M476" s="2">
        <v>51.11</v>
      </c>
      <c r="N476" s="2">
        <v>255.55</v>
      </c>
      <c r="O476" s="2"/>
      <c r="P476" s="2"/>
      <c r="Q476" s="2"/>
      <c r="R476" s="2"/>
      <c r="S476" s="2"/>
      <c r="T476" s="2"/>
      <c r="U476" s="2"/>
      <c r="V476" s="2"/>
      <c r="W476" s="2"/>
      <c r="X476" s="2"/>
      <c r="Y476" s="2"/>
      <c r="Z476" s="2"/>
    </row>
    <row r="477" spans="1:26" ht="25.5" customHeight="1">
      <c r="A477" s="15" t="s">
        <v>944</v>
      </c>
      <c r="B477" s="15">
        <v>12482</v>
      </c>
      <c r="C477" s="15" t="s">
        <v>45</v>
      </c>
      <c r="D477" s="15" t="s">
        <v>759</v>
      </c>
      <c r="E477" s="16" t="s">
        <v>24</v>
      </c>
      <c r="F477" s="17">
        <v>5</v>
      </c>
      <c r="G477" s="18">
        <f t="shared" ref="G477:H477" si="456">TRUNC(L477-L477*$P$3,2)</f>
        <v>59.63</v>
      </c>
      <c r="H477" s="18">
        <f t="shared" si="456"/>
        <v>73.03</v>
      </c>
      <c r="I477" s="18">
        <f t="shared" si="444"/>
        <v>365.15</v>
      </c>
      <c r="J477" s="19">
        <v>1.46302089219476E-4</v>
      </c>
      <c r="K477" s="2"/>
      <c r="L477" s="2">
        <v>76.41</v>
      </c>
      <c r="M477" s="2">
        <v>93.57</v>
      </c>
      <c r="N477" s="2">
        <v>467.85</v>
      </c>
      <c r="O477" s="2"/>
      <c r="P477" s="2"/>
      <c r="Q477" s="2"/>
      <c r="R477" s="2"/>
      <c r="S477" s="2"/>
      <c r="T477" s="2"/>
      <c r="U477" s="2"/>
      <c r="V477" s="2"/>
      <c r="W477" s="2"/>
      <c r="X477" s="2"/>
      <c r="Y477" s="2"/>
      <c r="Z477" s="2"/>
    </row>
    <row r="478" spans="1:26" ht="25.5" customHeight="1">
      <c r="A478" s="15" t="s">
        <v>945</v>
      </c>
      <c r="B478" s="15">
        <v>9539</v>
      </c>
      <c r="C478" s="15" t="s">
        <v>45</v>
      </c>
      <c r="D478" s="15" t="s">
        <v>767</v>
      </c>
      <c r="E478" s="16" t="s">
        <v>24</v>
      </c>
      <c r="F478" s="17">
        <v>33</v>
      </c>
      <c r="G478" s="18">
        <f t="shared" ref="G478:H478" si="457">TRUNC(L478-L478*$P$3,2)</f>
        <v>4.07</v>
      </c>
      <c r="H478" s="18">
        <f t="shared" si="457"/>
        <v>4.9800000000000004</v>
      </c>
      <c r="I478" s="18">
        <f t="shared" si="444"/>
        <v>164.34</v>
      </c>
      <c r="J478" s="19">
        <v>6.5941480290073701E-5</v>
      </c>
      <c r="K478" s="2"/>
      <c r="L478" s="2">
        <v>5.22</v>
      </c>
      <c r="M478" s="2">
        <v>6.39</v>
      </c>
      <c r="N478" s="2">
        <v>210.87</v>
      </c>
      <c r="O478" s="2"/>
      <c r="P478" s="2"/>
      <c r="Q478" s="2"/>
      <c r="R478" s="2"/>
      <c r="S478" s="2"/>
      <c r="T478" s="2"/>
      <c r="U478" s="2"/>
      <c r="V478" s="2"/>
      <c r="W478" s="2"/>
      <c r="X478" s="2"/>
      <c r="Y478" s="2"/>
      <c r="Z478" s="2"/>
    </row>
    <row r="479" spans="1:26" ht="25.5" customHeight="1">
      <c r="A479" s="15" t="s">
        <v>946</v>
      </c>
      <c r="B479" s="15">
        <v>9524</v>
      </c>
      <c r="C479" s="15" t="s">
        <v>45</v>
      </c>
      <c r="D479" s="15" t="s">
        <v>769</v>
      </c>
      <c r="E479" s="16" t="s">
        <v>24</v>
      </c>
      <c r="F479" s="17">
        <v>8</v>
      </c>
      <c r="G479" s="18">
        <f t="shared" ref="G479:H479" si="458">TRUNC(L479-L479*$P$3,2)</f>
        <v>3.91</v>
      </c>
      <c r="H479" s="18">
        <f t="shared" si="458"/>
        <v>4.79</v>
      </c>
      <c r="I479" s="18">
        <f t="shared" si="444"/>
        <v>38.32</v>
      </c>
      <c r="J479" s="19">
        <v>1.5360390344043301E-5</v>
      </c>
      <c r="K479" s="2"/>
      <c r="L479" s="2">
        <v>5.0199999999999996</v>
      </c>
      <c r="M479" s="2">
        <v>6.14</v>
      </c>
      <c r="N479" s="2">
        <v>49.12</v>
      </c>
      <c r="O479" s="2"/>
      <c r="P479" s="2"/>
      <c r="Q479" s="2"/>
      <c r="R479" s="2"/>
      <c r="S479" s="2"/>
      <c r="T479" s="2"/>
      <c r="U479" s="2"/>
      <c r="V479" s="2"/>
      <c r="W479" s="2"/>
      <c r="X479" s="2"/>
      <c r="Y479" s="2"/>
      <c r="Z479" s="2"/>
    </row>
    <row r="480" spans="1:26" ht="24" customHeight="1">
      <c r="A480" s="15" t="s">
        <v>947</v>
      </c>
      <c r="B480" s="15">
        <v>12578</v>
      </c>
      <c r="C480" s="15" t="s">
        <v>45</v>
      </c>
      <c r="D480" s="15" t="s">
        <v>771</v>
      </c>
      <c r="E480" s="16" t="s">
        <v>24</v>
      </c>
      <c r="F480" s="17">
        <v>23</v>
      </c>
      <c r="G480" s="18">
        <f t="shared" ref="G480:H480" si="459">TRUNC(L480-L480*$P$3,2)</f>
        <v>10.92</v>
      </c>
      <c r="H480" s="18">
        <f t="shared" si="459"/>
        <v>13.37</v>
      </c>
      <c r="I480" s="18">
        <f t="shared" si="444"/>
        <v>307.51</v>
      </c>
      <c r="J480" s="19">
        <v>1.2327713927990199E-4</v>
      </c>
      <c r="K480" s="2"/>
      <c r="L480" s="2">
        <v>14</v>
      </c>
      <c r="M480" s="2">
        <v>17.14</v>
      </c>
      <c r="N480" s="2">
        <v>394.22</v>
      </c>
      <c r="O480" s="2"/>
      <c r="P480" s="2"/>
      <c r="Q480" s="2"/>
      <c r="R480" s="2"/>
      <c r="S480" s="2"/>
      <c r="T480" s="2"/>
      <c r="U480" s="2"/>
      <c r="V480" s="2"/>
      <c r="W480" s="2"/>
      <c r="X480" s="2"/>
      <c r="Y480" s="2"/>
      <c r="Z480" s="2"/>
    </row>
    <row r="481" spans="1:26" ht="25.5" customHeight="1">
      <c r="A481" s="15" t="s">
        <v>948</v>
      </c>
      <c r="B481" s="15">
        <v>9669</v>
      </c>
      <c r="C481" s="15" t="s">
        <v>45</v>
      </c>
      <c r="D481" s="15" t="s">
        <v>773</v>
      </c>
      <c r="E481" s="16" t="s">
        <v>24</v>
      </c>
      <c r="F481" s="17">
        <v>146.4</v>
      </c>
      <c r="G481" s="18">
        <f t="shared" ref="G481:H481" si="460">TRUNC(L481-L481*$P$3,2)</f>
        <v>65.97</v>
      </c>
      <c r="H481" s="18">
        <f t="shared" si="460"/>
        <v>80.790000000000006</v>
      </c>
      <c r="I481" s="18">
        <f t="shared" si="444"/>
        <v>11827.66</v>
      </c>
      <c r="J481" s="19">
        <v>4.7392433018910197E-3</v>
      </c>
      <c r="K481" s="2"/>
      <c r="L481" s="2">
        <v>84.53</v>
      </c>
      <c r="M481" s="2">
        <v>103.52</v>
      </c>
      <c r="N481" s="2">
        <v>15155.32</v>
      </c>
      <c r="O481" s="2"/>
      <c r="P481" s="2"/>
      <c r="Q481" s="2"/>
      <c r="R481" s="2"/>
      <c r="S481" s="2"/>
      <c r="T481" s="2"/>
      <c r="U481" s="2"/>
      <c r="V481" s="2"/>
      <c r="W481" s="2"/>
      <c r="X481" s="2"/>
      <c r="Y481" s="2"/>
      <c r="Z481" s="2"/>
    </row>
    <row r="482" spans="1:26" ht="25.5" customHeight="1">
      <c r="A482" s="15" t="s">
        <v>949</v>
      </c>
      <c r="B482" s="15">
        <v>9526</v>
      </c>
      <c r="C482" s="15" t="s">
        <v>45</v>
      </c>
      <c r="D482" s="15" t="s">
        <v>775</v>
      </c>
      <c r="E482" s="16" t="s">
        <v>24</v>
      </c>
      <c r="F482" s="17">
        <v>136</v>
      </c>
      <c r="G482" s="18">
        <f t="shared" ref="G482:H482" si="461">TRUNC(L482-L482*$P$3,2)</f>
        <v>8.0399999999999991</v>
      </c>
      <c r="H482" s="18">
        <f t="shared" si="461"/>
        <v>9.84</v>
      </c>
      <c r="I482" s="18">
        <f t="shared" si="444"/>
        <v>1338.24</v>
      </c>
      <c r="J482" s="19">
        <v>5.3671305283567797E-4</v>
      </c>
      <c r="K482" s="2"/>
      <c r="L482" s="2">
        <v>10.31</v>
      </c>
      <c r="M482" s="2">
        <v>12.62</v>
      </c>
      <c r="N482" s="2">
        <v>1716.32</v>
      </c>
      <c r="O482" s="2"/>
      <c r="P482" s="2"/>
      <c r="Q482" s="2"/>
      <c r="R482" s="2"/>
      <c r="S482" s="2"/>
      <c r="T482" s="2"/>
      <c r="U482" s="2"/>
      <c r="V482" s="2"/>
      <c r="W482" s="2"/>
      <c r="X482" s="2"/>
      <c r="Y482" s="2"/>
      <c r="Z482" s="2"/>
    </row>
    <row r="483" spans="1:26" ht="39" customHeight="1">
      <c r="A483" s="15" t="s">
        <v>950</v>
      </c>
      <c r="B483" s="15">
        <v>7384</v>
      </c>
      <c r="C483" s="15" t="s">
        <v>45</v>
      </c>
      <c r="D483" s="15" t="s">
        <v>755</v>
      </c>
      <c r="E483" s="16" t="s">
        <v>280</v>
      </c>
      <c r="F483" s="17">
        <v>146.4</v>
      </c>
      <c r="G483" s="18">
        <f t="shared" ref="G483:H483" si="462">TRUNC(L483-L483*$P$3,2)</f>
        <v>18.04</v>
      </c>
      <c r="H483" s="18">
        <f t="shared" si="462"/>
        <v>22.09</v>
      </c>
      <c r="I483" s="18">
        <f t="shared" si="444"/>
        <v>3233.98</v>
      </c>
      <c r="J483" s="19">
        <v>1.29605795220104E-3</v>
      </c>
      <c r="K483" s="2"/>
      <c r="L483" s="2">
        <v>23.12</v>
      </c>
      <c r="M483" s="2">
        <v>28.31</v>
      </c>
      <c r="N483" s="2">
        <v>4144.58</v>
      </c>
      <c r="O483" s="2"/>
      <c r="P483" s="2"/>
      <c r="Q483" s="2"/>
      <c r="R483" s="2"/>
      <c r="S483" s="2"/>
      <c r="T483" s="2"/>
      <c r="U483" s="2"/>
      <c r="V483" s="2"/>
      <c r="W483" s="2"/>
      <c r="X483" s="2"/>
      <c r="Y483" s="2"/>
      <c r="Z483" s="2"/>
    </row>
    <row r="484" spans="1:26" ht="25.5" customHeight="1">
      <c r="A484" s="15" t="s">
        <v>951</v>
      </c>
      <c r="B484" s="15">
        <v>12556</v>
      </c>
      <c r="C484" s="15" t="s">
        <v>45</v>
      </c>
      <c r="D484" s="15" t="s">
        <v>781</v>
      </c>
      <c r="E484" s="16" t="s">
        <v>24</v>
      </c>
      <c r="F484" s="17">
        <v>4</v>
      </c>
      <c r="G484" s="18">
        <f t="shared" ref="G484:H484" si="463">TRUNC(L484-L484*$P$3,2)</f>
        <v>10.59</v>
      </c>
      <c r="H484" s="18">
        <f t="shared" si="463"/>
        <v>12.96</v>
      </c>
      <c r="I484" s="18">
        <f t="shared" si="444"/>
        <v>51.84</v>
      </c>
      <c r="J484" s="19">
        <v>2.0776554040273599E-5</v>
      </c>
      <c r="K484" s="2"/>
      <c r="L484" s="2">
        <v>13.57</v>
      </c>
      <c r="M484" s="2">
        <v>16.61</v>
      </c>
      <c r="N484" s="2">
        <v>66.44</v>
      </c>
      <c r="O484" s="2"/>
      <c r="P484" s="2"/>
      <c r="Q484" s="2"/>
      <c r="R484" s="2"/>
      <c r="S484" s="2"/>
      <c r="T484" s="2"/>
      <c r="U484" s="2"/>
      <c r="V484" s="2"/>
      <c r="W484" s="2"/>
      <c r="X484" s="2"/>
      <c r="Y484" s="2"/>
      <c r="Z484" s="2"/>
    </row>
    <row r="485" spans="1:26" ht="39" customHeight="1">
      <c r="A485" s="15" t="s">
        <v>952</v>
      </c>
      <c r="B485" s="15">
        <v>724</v>
      </c>
      <c r="C485" s="15" t="s">
        <v>45</v>
      </c>
      <c r="D485" s="15" t="s">
        <v>953</v>
      </c>
      <c r="E485" s="16" t="s">
        <v>24</v>
      </c>
      <c r="F485" s="17">
        <v>54</v>
      </c>
      <c r="G485" s="18">
        <f t="shared" ref="G485:H485" si="464">TRUNC(L485-L485*$P$3,2)</f>
        <v>7.38</v>
      </c>
      <c r="H485" s="18">
        <f t="shared" si="464"/>
        <v>9.0299999999999994</v>
      </c>
      <c r="I485" s="18">
        <f t="shared" si="444"/>
        <v>487.62</v>
      </c>
      <c r="J485" s="19">
        <v>1.95544773817939E-4</v>
      </c>
      <c r="K485" s="2"/>
      <c r="L485" s="2">
        <v>9.4600000000000009</v>
      </c>
      <c r="M485" s="2">
        <v>11.58</v>
      </c>
      <c r="N485" s="2">
        <v>625.32000000000005</v>
      </c>
      <c r="O485" s="2"/>
      <c r="P485" s="2"/>
      <c r="Q485" s="2"/>
      <c r="R485" s="2"/>
      <c r="S485" s="2"/>
      <c r="T485" s="2"/>
      <c r="U485" s="2"/>
      <c r="V485" s="2"/>
      <c r="W485" s="2"/>
      <c r="X485" s="2"/>
      <c r="Y485" s="2"/>
      <c r="Z485" s="2"/>
    </row>
    <row r="486" spans="1:26" ht="39" customHeight="1">
      <c r="A486" s="15" t="s">
        <v>954</v>
      </c>
      <c r="B486" s="15">
        <v>13610</v>
      </c>
      <c r="C486" s="15" t="s">
        <v>45</v>
      </c>
      <c r="D486" s="15" t="s">
        <v>797</v>
      </c>
      <c r="E486" s="16" t="s">
        <v>280</v>
      </c>
      <c r="F486" s="17">
        <v>138.93</v>
      </c>
      <c r="G486" s="18">
        <f t="shared" ref="G486:H486" si="465">TRUNC(L486-L486*$P$3,2)</f>
        <v>36.270000000000003</v>
      </c>
      <c r="H486" s="18">
        <f t="shared" si="465"/>
        <v>44.42</v>
      </c>
      <c r="I486" s="18">
        <f t="shared" si="444"/>
        <v>6171.27</v>
      </c>
      <c r="J486" s="19">
        <v>2.4728883794331601E-3</v>
      </c>
      <c r="K486" s="2"/>
      <c r="L486" s="2">
        <v>46.48</v>
      </c>
      <c r="M486" s="2">
        <v>56.92</v>
      </c>
      <c r="N486" s="2">
        <v>7907.89</v>
      </c>
      <c r="O486" s="2"/>
      <c r="P486" s="2"/>
      <c r="Q486" s="2"/>
      <c r="R486" s="2"/>
      <c r="S486" s="2"/>
      <c r="T486" s="2"/>
      <c r="U486" s="2"/>
      <c r="V486" s="2"/>
      <c r="W486" s="2"/>
      <c r="X486" s="2"/>
      <c r="Y486" s="2"/>
      <c r="Z486" s="2"/>
    </row>
    <row r="487" spans="1:26" ht="39" customHeight="1">
      <c r="A487" s="15" t="s">
        <v>955</v>
      </c>
      <c r="B487" s="15">
        <v>13364</v>
      </c>
      <c r="C487" s="15" t="s">
        <v>45</v>
      </c>
      <c r="D487" s="15" t="s">
        <v>956</v>
      </c>
      <c r="E487" s="16" t="s">
        <v>24</v>
      </c>
      <c r="F487" s="17">
        <v>46</v>
      </c>
      <c r="G487" s="18">
        <f t="shared" ref="G487:H487" si="466">TRUNC(L487-L487*$P$3,2)</f>
        <v>15.87</v>
      </c>
      <c r="H487" s="18">
        <f t="shared" si="466"/>
        <v>19.440000000000001</v>
      </c>
      <c r="I487" s="18">
        <f t="shared" si="444"/>
        <v>894.24</v>
      </c>
      <c r="J487" s="19">
        <v>3.58323633542865E-4</v>
      </c>
      <c r="K487" s="2"/>
      <c r="L487" s="2">
        <v>20.34</v>
      </c>
      <c r="M487" s="2">
        <v>24.91</v>
      </c>
      <c r="N487" s="2">
        <v>1145.8599999999999</v>
      </c>
      <c r="O487" s="2"/>
      <c r="P487" s="2"/>
      <c r="Q487" s="2"/>
      <c r="R487" s="2"/>
      <c r="S487" s="2"/>
      <c r="T487" s="2"/>
      <c r="U487" s="2"/>
      <c r="V487" s="2"/>
      <c r="W487" s="2"/>
      <c r="X487" s="2"/>
      <c r="Y487" s="2"/>
      <c r="Z487" s="2"/>
    </row>
    <row r="488" spans="1:26" ht="64.5" customHeight="1">
      <c r="A488" s="15" t="s">
        <v>957</v>
      </c>
      <c r="B488" s="15">
        <v>91170</v>
      </c>
      <c r="C488" s="15" t="s">
        <v>28</v>
      </c>
      <c r="D488" s="15" t="s">
        <v>801</v>
      </c>
      <c r="E488" s="16" t="s">
        <v>94</v>
      </c>
      <c r="F488" s="17">
        <v>138.93</v>
      </c>
      <c r="G488" s="18">
        <f t="shared" ref="G488:H488" si="467">TRUNC(L488-L488*$P$3,2)</f>
        <v>8.58</v>
      </c>
      <c r="H488" s="18">
        <f t="shared" si="467"/>
        <v>10.51</v>
      </c>
      <c r="I488" s="18">
        <f t="shared" si="444"/>
        <v>1460.15</v>
      </c>
      <c r="J488" s="19">
        <v>5.8520210264730998E-4</v>
      </c>
      <c r="K488" s="2"/>
      <c r="L488" s="2">
        <v>11</v>
      </c>
      <c r="M488" s="2">
        <v>13.47</v>
      </c>
      <c r="N488" s="2">
        <v>1871.38</v>
      </c>
      <c r="O488" s="2"/>
      <c r="P488" s="2"/>
      <c r="Q488" s="2"/>
      <c r="R488" s="2"/>
      <c r="S488" s="2"/>
      <c r="T488" s="2"/>
      <c r="U488" s="2"/>
      <c r="V488" s="2"/>
      <c r="W488" s="2"/>
      <c r="X488" s="2"/>
      <c r="Y488" s="2"/>
      <c r="Z488" s="2"/>
    </row>
    <row r="489" spans="1:26" ht="25.5" customHeight="1">
      <c r="A489" s="15" t="s">
        <v>958</v>
      </c>
      <c r="B489" s="15">
        <v>382</v>
      </c>
      <c r="C489" s="15" t="s">
        <v>45</v>
      </c>
      <c r="D489" s="15" t="s">
        <v>959</v>
      </c>
      <c r="E489" s="16" t="s">
        <v>24</v>
      </c>
      <c r="F489" s="17">
        <v>54</v>
      </c>
      <c r="G489" s="18">
        <f t="shared" ref="G489:H489" si="468">TRUNC(L489-L489*$P$3,2)</f>
        <v>31.11</v>
      </c>
      <c r="H489" s="18">
        <f t="shared" si="468"/>
        <v>38.090000000000003</v>
      </c>
      <c r="I489" s="18">
        <f t="shared" si="444"/>
        <v>2056.86</v>
      </c>
      <c r="J489" s="19">
        <v>8.2422628756939804E-4</v>
      </c>
      <c r="K489" s="2"/>
      <c r="L489" s="2">
        <v>39.86</v>
      </c>
      <c r="M489" s="2">
        <v>48.81</v>
      </c>
      <c r="N489" s="2">
        <v>2635.74</v>
      </c>
      <c r="O489" s="2"/>
      <c r="P489" s="2"/>
      <c r="Q489" s="2"/>
      <c r="R489" s="2"/>
      <c r="S489" s="2"/>
      <c r="T489" s="2"/>
      <c r="U489" s="2"/>
      <c r="V489" s="2"/>
      <c r="W489" s="2"/>
      <c r="X489" s="2"/>
      <c r="Y489" s="2"/>
      <c r="Z489" s="2"/>
    </row>
    <row r="490" spans="1:26" ht="25.5" customHeight="1">
      <c r="A490" s="15" t="s">
        <v>960</v>
      </c>
      <c r="B490" s="15">
        <v>362</v>
      </c>
      <c r="C490" s="15" t="s">
        <v>45</v>
      </c>
      <c r="D490" s="15" t="s">
        <v>789</v>
      </c>
      <c r="E490" s="16" t="s">
        <v>24</v>
      </c>
      <c r="F490" s="17">
        <v>28</v>
      </c>
      <c r="G490" s="18">
        <f t="shared" ref="G490:H490" si="469">TRUNC(L490-L490*$P$3,2)</f>
        <v>4.51</v>
      </c>
      <c r="H490" s="18">
        <f t="shared" si="469"/>
        <v>5.53</v>
      </c>
      <c r="I490" s="18">
        <f t="shared" si="444"/>
        <v>154.84</v>
      </c>
      <c r="J490" s="19">
        <v>6.2079492896976502E-5</v>
      </c>
      <c r="K490" s="2"/>
      <c r="L490" s="2">
        <v>5.79</v>
      </c>
      <c r="M490" s="2">
        <v>7.09</v>
      </c>
      <c r="N490" s="2">
        <v>198.52</v>
      </c>
      <c r="O490" s="2"/>
      <c r="P490" s="2"/>
      <c r="Q490" s="2"/>
      <c r="R490" s="2"/>
      <c r="S490" s="2"/>
      <c r="T490" s="2"/>
      <c r="U490" s="2"/>
      <c r="V490" s="2"/>
      <c r="W490" s="2"/>
      <c r="X490" s="2"/>
      <c r="Y490" s="2"/>
      <c r="Z490" s="2"/>
    </row>
    <row r="491" spans="1:26" ht="25.5" customHeight="1">
      <c r="A491" s="15" t="s">
        <v>961</v>
      </c>
      <c r="B491" s="15">
        <v>353</v>
      </c>
      <c r="C491" s="15" t="s">
        <v>45</v>
      </c>
      <c r="D491" s="15" t="s">
        <v>785</v>
      </c>
      <c r="E491" s="16" t="s">
        <v>280</v>
      </c>
      <c r="F491" s="17">
        <v>122.37</v>
      </c>
      <c r="G491" s="18">
        <f t="shared" ref="G491:H491" si="470">TRUNC(L491-L491*$P$3,2)</f>
        <v>9.6</v>
      </c>
      <c r="H491" s="18">
        <f t="shared" si="470"/>
        <v>11.76</v>
      </c>
      <c r="I491" s="18">
        <f t="shared" si="444"/>
        <v>1439.07</v>
      </c>
      <c r="J491" s="19">
        <v>5.7667445922951499E-4</v>
      </c>
      <c r="K491" s="2"/>
      <c r="L491" s="2">
        <v>12.31</v>
      </c>
      <c r="M491" s="2">
        <v>15.07</v>
      </c>
      <c r="N491" s="2">
        <v>1844.11</v>
      </c>
      <c r="O491" s="2"/>
      <c r="P491" s="2"/>
      <c r="Q491" s="2"/>
      <c r="R491" s="2"/>
      <c r="S491" s="2"/>
      <c r="T491" s="2"/>
      <c r="U491" s="2"/>
      <c r="V491" s="2"/>
      <c r="W491" s="2"/>
      <c r="X491" s="2"/>
      <c r="Y491" s="2"/>
      <c r="Z491" s="2"/>
    </row>
    <row r="492" spans="1:26" ht="25.5" customHeight="1">
      <c r="A492" s="15" t="s">
        <v>962</v>
      </c>
      <c r="B492" s="15">
        <v>11214</v>
      </c>
      <c r="C492" s="15" t="s">
        <v>45</v>
      </c>
      <c r="D492" s="15" t="s">
        <v>963</v>
      </c>
      <c r="E492" s="16" t="s">
        <v>24</v>
      </c>
      <c r="F492" s="17">
        <v>33</v>
      </c>
      <c r="G492" s="18">
        <f t="shared" ref="G492:H492" si="471">TRUNC(L492-L492*$P$3,2)</f>
        <v>49.96</v>
      </c>
      <c r="H492" s="18">
        <f t="shared" si="471"/>
        <v>61.19</v>
      </c>
      <c r="I492" s="18">
        <f t="shared" si="444"/>
        <v>2019.27</v>
      </c>
      <c r="J492" s="19">
        <v>8.0904726991264195E-4</v>
      </c>
      <c r="K492" s="2"/>
      <c r="L492" s="2">
        <v>64.02</v>
      </c>
      <c r="M492" s="2">
        <v>78.400000000000006</v>
      </c>
      <c r="N492" s="2">
        <v>2587.1999999999998</v>
      </c>
      <c r="O492" s="2"/>
      <c r="P492" s="2"/>
      <c r="Q492" s="2"/>
      <c r="R492" s="2"/>
      <c r="S492" s="2"/>
      <c r="T492" s="2"/>
      <c r="U492" s="2"/>
      <c r="V492" s="2"/>
      <c r="W492" s="2"/>
      <c r="X492" s="2"/>
      <c r="Y492" s="2"/>
      <c r="Z492" s="2"/>
    </row>
    <row r="493" spans="1:26" ht="25.5" customHeight="1">
      <c r="A493" s="15" t="s">
        <v>964</v>
      </c>
      <c r="B493" s="15">
        <v>11234</v>
      </c>
      <c r="C493" s="15" t="s">
        <v>45</v>
      </c>
      <c r="D493" s="15" t="s">
        <v>965</v>
      </c>
      <c r="E493" s="16" t="s">
        <v>24</v>
      </c>
      <c r="F493" s="17">
        <v>21</v>
      </c>
      <c r="G493" s="18">
        <f t="shared" ref="G493:H493" si="472">TRUNC(L493-L493*$P$3,2)</f>
        <v>85.24</v>
      </c>
      <c r="H493" s="18">
        <f t="shared" si="472"/>
        <v>104.39</v>
      </c>
      <c r="I493" s="18">
        <f t="shared" si="444"/>
        <v>2192.19</v>
      </c>
      <c r="J493" s="19">
        <v>8.7839417876229599E-4</v>
      </c>
      <c r="K493" s="2"/>
      <c r="L493" s="2">
        <v>109.22</v>
      </c>
      <c r="M493" s="2">
        <v>133.76</v>
      </c>
      <c r="N493" s="2">
        <v>2808.96</v>
      </c>
      <c r="O493" s="2"/>
      <c r="P493" s="2"/>
      <c r="Q493" s="2"/>
      <c r="R493" s="2"/>
      <c r="S493" s="2"/>
      <c r="T493" s="2"/>
      <c r="U493" s="2"/>
      <c r="V493" s="2"/>
      <c r="W493" s="2"/>
      <c r="X493" s="2"/>
      <c r="Y493" s="2"/>
      <c r="Z493" s="2"/>
    </row>
    <row r="494" spans="1:26" ht="25.5" customHeight="1">
      <c r="A494" s="15" t="s">
        <v>966</v>
      </c>
      <c r="B494" s="15">
        <v>97596</v>
      </c>
      <c r="C494" s="15" t="s">
        <v>28</v>
      </c>
      <c r="D494" s="15" t="s">
        <v>967</v>
      </c>
      <c r="E494" s="16" t="s">
        <v>56</v>
      </c>
      <c r="F494" s="17">
        <v>13</v>
      </c>
      <c r="G494" s="18">
        <f t="shared" ref="G494:H494" si="473">TRUNC(L494-L494*$P$3,2)</f>
        <v>59.76</v>
      </c>
      <c r="H494" s="18">
        <f t="shared" si="473"/>
        <v>73.180000000000007</v>
      </c>
      <c r="I494" s="18">
        <f t="shared" si="444"/>
        <v>951.34</v>
      </c>
      <c r="J494" s="19">
        <v>3.81198481948133E-4</v>
      </c>
      <c r="K494" s="2"/>
      <c r="L494" s="2">
        <v>76.569999999999993</v>
      </c>
      <c r="M494" s="2">
        <v>93.77</v>
      </c>
      <c r="N494" s="2">
        <v>1219.01</v>
      </c>
      <c r="O494" s="2"/>
      <c r="P494" s="2"/>
      <c r="Q494" s="2"/>
      <c r="R494" s="2"/>
      <c r="S494" s="2"/>
      <c r="T494" s="2"/>
      <c r="U494" s="2"/>
      <c r="V494" s="2"/>
      <c r="W494" s="2"/>
      <c r="X494" s="2"/>
      <c r="Y494" s="2"/>
      <c r="Z494" s="2"/>
    </row>
    <row r="495" spans="1:26" ht="25.5" customHeight="1">
      <c r="A495" s="15" t="s">
        <v>968</v>
      </c>
      <c r="B495" s="15">
        <v>12136</v>
      </c>
      <c r="C495" s="15" t="s">
        <v>45</v>
      </c>
      <c r="D495" s="15" t="s">
        <v>969</v>
      </c>
      <c r="E495" s="16" t="s">
        <v>24</v>
      </c>
      <c r="F495" s="17">
        <v>1</v>
      </c>
      <c r="G495" s="18">
        <f t="shared" ref="G495:H495" si="474">TRUNC(L495-L495*$P$3,2)</f>
        <v>1706.73</v>
      </c>
      <c r="H495" s="18">
        <f t="shared" si="474"/>
        <v>2090.23</v>
      </c>
      <c r="I495" s="18">
        <f t="shared" si="444"/>
        <v>2090.23</v>
      </c>
      <c r="J495" s="19">
        <v>8.3746336662606196E-4</v>
      </c>
      <c r="K495" s="2"/>
      <c r="L495" s="2">
        <v>2186.7199999999998</v>
      </c>
      <c r="M495" s="2">
        <v>2678.07</v>
      </c>
      <c r="N495" s="2">
        <v>2678.07</v>
      </c>
      <c r="O495" s="2"/>
      <c r="P495" s="2"/>
      <c r="Q495" s="2"/>
      <c r="R495" s="2"/>
      <c r="S495" s="2"/>
      <c r="T495" s="2"/>
      <c r="U495" s="2"/>
      <c r="V495" s="2"/>
      <c r="W495" s="2"/>
      <c r="X495" s="2"/>
      <c r="Y495" s="2"/>
      <c r="Z495" s="2"/>
    </row>
    <row r="496" spans="1:26" ht="25.5" customHeight="1">
      <c r="A496" s="15" t="s">
        <v>970</v>
      </c>
      <c r="B496" s="15">
        <v>11520</v>
      </c>
      <c r="C496" s="15" t="s">
        <v>45</v>
      </c>
      <c r="D496" s="15" t="s">
        <v>971</v>
      </c>
      <c r="E496" s="16" t="s">
        <v>24</v>
      </c>
      <c r="F496" s="17">
        <v>10</v>
      </c>
      <c r="G496" s="18">
        <f t="shared" ref="G496:H496" si="475">TRUNC(L496-L496*$P$3,2)</f>
        <v>456.13</v>
      </c>
      <c r="H496" s="18">
        <f t="shared" si="475"/>
        <v>558.61</v>
      </c>
      <c r="I496" s="18">
        <f t="shared" si="444"/>
        <v>5586.1</v>
      </c>
      <c r="J496" s="19">
        <v>2.2381389611235199E-3</v>
      </c>
      <c r="K496" s="2"/>
      <c r="L496" s="2">
        <v>584.41</v>
      </c>
      <c r="M496" s="2">
        <v>715.72</v>
      </c>
      <c r="N496" s="2">
        <v>7157.2</v>
      </c>
      <c r="O496" s="2"/>
      <c r="P496" s="2"/>
      <c r="Q496" s="2"/>
      <c r="R496" s="2"/>
      <c r="S496" s="2"/>
      <c r="T496" s="2"/>
      <c r="U496" s="2"/>
      <c r="V496" s="2"/>
      <c r="W496" s="2"/>
      <c r="X496" s="2"/>
      <c r="Y496" s="2"/>
      <c r="Z496" s="2"/>
    </row>
    <row r="497" spans="1:26" ht="39" customHeight="1">
      <c r="A497" s="15" t="s">
        <v>972</v>
      </c>
      <c r="B497" s="15">
        <v>97668</v>
      </c>
      <c r="C497" s="15" t="s">
        <v>28</v>
      </c>
      <c r="D497" s="15" t="s">
        <v>805</v>
      </c>
      <c r="E497" s="16" t="s">
        <v>94</v>
      </c>
      <c r="F497" s="17">
        <v>24</v>
      </c>
      <c r="G497" s="18">
        <f t="shared" ref="G497:H497" si="476">TRUNC(L497-L497*$P$3,2)</f>
        <v>10.93</v>
      </c>
      <c r="H497" s="18">
        <f t="shared" si="476"/>
        <v>13.38</v>
      </c>
      <c r="I497" s="18">
        <f t="shared" si="444"/>
        <v>321.12</v>
      </c>
      <c r="J497" s="19">
        <v>1.2871206566792001E-4</v>
      </c>
      <c r="K497" s="2"/>
      <c r="L497" s="2">
        <v>14.01</v>
      </c>
      <c r="M497" s="2">
        <v>17.149999999999999</v>
      </c>
      <c r="N497" s="2">
        <v>411.6</v>
      </c>
      <c r="O497" s="2"/>
      <c r="P497" s="2"/>
      <c r="Q497" s="2"/>
      <c r="R497" s="2"/>
      <c r="S497" s="2"/>
      <c r="T497" s="2"/>
      <c r="U497" s="2"/>
      <c r="V497" s="2"/>
      <c r="W497" s="2"/>
      <c r="X497" s="2"/>
      <c r="Y497" s="2"/>
      <c r="Z497" s="2"/>
    </row>
    <row r="498" spans="1:26" ht="51.75" customHeight="1">
      <c r="A498" s="15" t="s">
        <v>973</v>
      </c>
      <c r="B498" s="15">
        <v>91855</v>
      </c>
      <c r="C498" s="15" t="s">
        <v>28</v>
      </c>
      <c r="D498" s="15" t="s">
        <v>974</v>
      </c>
      <c r="E498" s="16" t="s">
        <v>94</v>
      </c>
      <c r="F498" s="17">
        <v>8</v>
      </c>
      <c r="G498" s="18">
        <f t="shared" ref="G498:H498" si="477">TRUNC(L498-L498*$P$3,2)</f>
        <v>8.81</v>
      </c>
      <c r="H498" s="18">
        <f t="shared" si="477"/>
        <v>10.79</v>
      </c>
      <c r="I498" s="18">
        <f t="shared" si="444"/>
        <v>86.32</v>
      </c>
      <c r="J498" s="19">
        <v>3.4598403657674197E-5</v>
      </c>
      <c r="K498" s="2"/>
      <c r="L498" s="2">
        <v>11.3</v>
      </c>
      <c r="M498" s="2">
        <v>13.83</v>
      </c>
      <c r="N498" s="2">
        <v>110.64</v>
      </c>
      <c r="O498" s="2"/>
      <c r="P498" s="2"/>
      <c r="Q498" s="2"/>
      <c r="R498" s="2"/>
      <c r="S498" s="2"/>
      <c r="T498" s="2"/>
      <c r="U498" s="2"/>
      <c r="V498" s="2"/>
      <c r="W498" s="2"/>
      <c r="X498" s="2"/>
      <c r="Y498" s="2"/>
      <c r="Z498" s="2"/>
    </row>
    <row r="499" spans="1:26" ht="51.75" customHeight="1">
      <c r="A499" s="15" t="s">
        <v>975</v>
      </c>
      <c r="B499" s="15">
        <v>101795</v>
      </c>
      <c r="C499" s="15" t="s">
        <v>28</v>
      </c>
      <c r="D499" s="15" t="s">
        <v>976</v>
      </c>
      <c r="E499" s="16" t="s">
        <v>56</v>
      </c>
      <c r="F499" s="17">
        <v>4</v>
      </c>
      <c r="G499" s="18">
        <f t="shared" ref="G499:H499" si="478">TRUNC(L499-L499*$P$3,2)</f>
        <v>417.42</v>
      </c>
      <c r="H499" s="18">
        <f t="shared" si="478"/>
        <v>511.21</v>
      </c>
      <c r="I499" s="18">
        <f t="shared" si="444"/>
        <v>2044.84</v>
      </c>
      <c r="J499" s="19">
        <v>8.1929169962906799E-4</v>
      </c>
      <c r="K499" s="2"/>
      <c r="L499" s="2">
        <v>534.82000000000005</v>
      </c>
      <c r="M499" s="2">
        <v>654.99</v>
      </c>
      <c r="N499" s="2">
        <v>2619.96</v>
      </c>
      <c r="O499" s="2"/>
      <c r="P499" s="2"/>
      <c r="Q499" s="2"/>
      <c r="R499" s="2"/>
      <c r="S499" s="2"/>
      <c r="T499" s="2"/>
      <c r="U499" s="2"/>
      <c r="V499" s="2"/>
      <c r="W499" s="2"/>
      <c r="X499" s="2"/>
      <c r="Y499" s="2"/>
      <c r="Z499" s="2"/>
    </row>
    <row r="500" spans="1:26" ht="25.5" customHeight="1">
      <c r="A500" s="15" t="s">
        <v>977</v>
      </c>
      <c r="B500" s="15">
        <v>666</v>
      </c>
      <c r="C500" s="15" t="s">
        <v>45</v>
      </c>
      <c r="D500" s="15" t="s">
        <v>811</v>
      </c>
      <c r="E500" s="16" t="s">
        <v>24</v>
      </c>
      <c r="F500" s="17">
        <v>1</v>
      </c>
      <c r="G500" s="18">
        <f t="shared" ref="G500:H500" si="479">TRUNC(L500-L500*$P$3,2)</f>
        <v>71.8</v>
      </c>
      <c r="H500" s="18">
        <f t="shared" si="479"/>
        <v>87.93</v>
      </c>
      <c r="I500" s="18">
        <f t="shared" si="444"/>
        <v>87.93</v>
      </c>
      <c r="J500" s="19">
        <v>3.52332080631792E-5</v>
      </c>
      <c r="K500" s="2"/>
      <c r="L500" s="2">
        <v>92</v>
      </c>
      <c r="M500" s="2">
        <v>112.67</v>
      </c>
      <c r="N500" s="2">
        <v>112.67</v>
      </c>
      <c r="O500" s="2"/>
      <c r="P500" s="2"/>
      <c r="Q500" s="2"/>
      <c r="R500" s="2"/>
      <c r="S500" s="2"/>
      <c r="T500" s="2"/>
      <c r="U500" s="2"/>
      <c r="V500" s="2"/>
      <c r="W500" s="2"/>
      <c r="X500" s="2"/>
      <c r="Y500" s="2"/>
      <c r="Z500" s="2"/>
    </row>
    <row r="501" spans="1:26" ht="24" customHeight="1">
      <c r="A501" s="10" t="s">
        <v>978</v>
      </c>
      <c r="B501" s="10" t="s">
        <v>18</v>
      </c>
      <c r="C501" s="10"/>
      <c r="D501" s="10" t="s">
        <v>979</v>
      </c>
      <c r="E501" s="11"/>
      <c r="F501" s="12"/>
      <c r="G501" s="13"/>
      <c r="H501" s="13"/>
      <c r="I501" s="13">
        <f>SUM(I502,I503,I504,I505,I506,I507)</f>
        <v>5032.5600000000013</v>
      </c>
      <c r="J501" s="14">
        <v>2.01640146956907E-3</v>
      </c>
      <c r="K501" s="2"/>
      <c r="L501" s="2"/>
      <c r="M501" s="2">
        <v>6448.12</v>
      </c>
      <c r="N501" s="2">
        <v>6448.12</v>
      </c>
      <c r="O501" s="2"/>
      <c r="P501" s="2"/>
      <c r="Q501" s="2"/>
      <c r="R501" s="2"/>
      <c r="S501" s="2"/>
      <c r="T501" s="2"/>
      <c r="U501" s="2"/>
      <c r="V501" s="2"/>
      <c r="W501" s="2"/>
      <c r="X501" s="2"/>
      <c r="Y501" s="2"/>
      <c r="Z501" s="2"/>
    </row>
    <row r="502" spans="1:26" ht="39" customHeight="1">
      <c r="A502" s="15" t="s">
        <v>980</v>
      </c>
      <c r="B502" s="15">
        <v>97599</v>
      </c>
      <c r="C502" s="15" t="s">
        <v>28</v>
      </c>
      <c r="D502" s="15" t="s">
        <v>981</v>
      </c>
      <c r="E502" s="16" t="s">
        <v>56</v>
      </c>
      <c r="F502" s="17">
        <v>8</v>
      </c>
      <c r="G502" s="18">
        <f t="shared" ref="G502:H502" si="480">TRUNC(L502-L502*$P$3,2)</f>
        <v>18.600000000000001</v>
      </c>
      <c r="H502" s="18">
        <f t="shared" si="480"/>
        <v>22.78</v>
      </c>
      <c r="I502" s="18">
        <f t="shared" ref="I502:I507" si="481">ROUND(F502*H502,2)</f>
        <v>182.24</v>
      </c>
      <c r="J502" s="19">
        <v>7.3024396440167001E-5</v>
      </c>
      <c r="K502" s="2"/>
      <c r="L502" s="2">
        <v>23.84</v>
      </c>
      <c r="M502" s="2">
        <v>29.19</v>
      </c>
      <c r="N502" s="2">
        <v>233.52</v>
      </c>
      <c r="O502" s="2"/>
      <c r="P502" s="2"/>
      <c r="Q502" s="2"/>
      <c r="R502" s="2"/>
      <c r="S502" s="2"/>
      <c r="T502" s="2"/>
      <c r="U502" s="2"/>
      <c r="V502" s="2"/>
      <c r="W502" s="2"/>
      <c r="X502" s="2"/>
      <c r="Y502" s="2"/>
      <c r="Z502" s="2"/>
    </row>
    <row r="503" spans="1:26" ht="39" customHeight="1">
      <c r="A503" s="15" t="s">
        <v>982</v>
      </c>
      <c r="B503" s="15">
        <v>101905</v>
      </c>
      <c r="C503" s="15" t="s">
        <v>28</v>
      </c>
      <c r="D503" s="15" t="s">
        <v>983</v>
      </c>
      <c r="E503" s="16" t="s">
        <v>56</v>
      </c>
      <c r="F503" s="17">
        <v>4</v>
      </c>
      <c r="G503" s="18">
        <f t="shared" ref="G503:H503" si="482">TRUNC(L503-L503*$P$3,2)</f>
        <v>196.24</v>
      </c>
      <c r="H503" s="18">
        <f t="shared" si="482"/>
        <v>240.33</v>
      </c>
      <c r="I503" s="18">
        <f t="shared" si="481"/>
        <v>961.32</v>
      </c>
      <c r="J503" s="19">
        <v>3.8516053703076801E-4</v>
      </c>
      <c r="K503" s="2"/>
      <c r="L503" s="2">
        <v>251.43</v>
      </c>
      <c r="M503" s="2">
        <v>307.92</v>
      </c>
      <c r="N503" s="2">
        <v>1231.68</v>
      </c>
      <c r="O503" s="2"/>
      <c r="P503" s="2"/>
      <c r="Q503" s="2"/>
      <c r="R503" s="2"/>
      <c r="S503" s="2"/>
      <c r="T503" s="2"/>
      <c r="U503" s="2"/>
      <c r="V503" s="2"/>
      <c r="W503" s="2"/>
      <c r="X503" s="2"/>
      <c r="Y503" s="2"/>
      <c r="Z503" s="2"/>
    </row>
    <row r="504" spans="1:26" ht="39" customHeight="1">
      <c r="A504" s="15" t="s">
        <v>984</v>
      </c>
      <c r="B504" s="15">
        <v>101907</v>
      </c>
      <c r="C504" s="15" t="s">
        <v>28</v>
      </c>
      <c r="D504" s="15" t="s">
        <v>985</v>
      </c>
      <c r="E504" s="16" t="s">
        <v>56</v>
      </c>
      <c r="F504" s="17">
        <v>4</v>
      </c>
      <c r="G504" s="18">
        <f t="shared" ref="G504:H504" si="483">TRUNC(L504-L504*$P$3,2)</f>
        <v>627.46</v>
      </c>
      <c r="H504" s="18">
        <f t="shared" si="483"/>
        <v>768.45</v>
      </c>
      <c r="I504" s="18">
        <f t="shared" si="481"/>
        <v>3073.8</v>
      </c>
      <c r="J504" s="19">
        <v>1.23154556360218E-3</v>
      </c>
      <c r="K504" s="2"/>
      <c r="L504" s="2">
        <v>803.93</v>
      </c>
      <c r="M504" s="2">
        <v>984.57</v>
      </c>
      <c r="N504" s="2">
        <v>3938.28</v>
      </c>
      <c r="O504" s="2"/>
      <c r="P504" s="2"/>
      <c r="Q504" s="2"/>
      <c r="R504" s="2"/>
      <c r="S504" s="2"/>
      <c r="T504" s="2"/>
      <c r="U504" s="2"/>
      <c r="V504" s="2"/>
      <c r="W504" s="2"/>
      <c r="X504" s="2"/>
      <c r="Y504" s="2"/>
      <c r="Z504" s="2"/>
    </row>
    <row r="505" spans="1:26" ht="25.5" customHeight="1">
      <c r="A505" s="15" t="s">
        <v>986</v>
      </c>
      <c r="B505" s="15">
        <v>12138</v>
      </c>
      <c r="C505" s="15" t="s">
        <v>45</v>
      </c>
      <c r="D505" s="15" t="s">
        <v>987</v>
      </c>
      <c r="E505" s="16" t="s">
        <v>568</v>
      </c>
      <c r="F505" s="17">
        <v>8</v>
      </c>
      <c r="G505" s="18">
        <f t="shared" ref="G505:H505" si="484">TRUNC(L505-L505*$P$3,2)</f>
        <v>18.98</v>
      </c>
      <c r="H505" s="18">
        <f t="shared" si="484"/>
        <v>23.24</v>
      </c>
      <c r="I505" s="18">
        <f t="shared" si="481"/>
        <v>185.92</v>
      </c>
      <c r="J505" s="19">
        <v>7.4500394860848698E-5</v>
      </c>
      <c r="K505" s="2"/>
      <c r="L505" s="2">
        <v>24.32</v>
      </c>
      <c r="M505" s="2">
        <v>29.78</v>
      </c>
      <c r="N505" s="2">
        <v>238.24</v>
      </c>
      <c r="O505" s="2"/>
      <c r="P505" s="2"/>
      <c r="Q505" s="2"/>
      <c r="R505" s="2"/>
      <c r="S505" s="2"/>
      <c r="T505" s="2"/>
      <c r="U505" s="2"/>
      <c r="V505" s="2"/>
      <c r="W505" s="2"/>
      <c r="X505" s="2"/>
      <c r="Y505" s="2"/>
      <c r="Z505" s="2"/>
    </row>
    <row r="506" spans="1:26" ht="24" customHeight="1">
      <c r="A506" s="15" t="s">
        <v>988</v>
      </c>
      <c r="B506" s="15">
        <v>1512</v>
      </c>
      <c r="C506" s="15" t="s">
        <v>45</v>
      </c>
      <c r="D506" s="15" t="s">
        <v>989</v>
      </c>
      <c r="E506" s="16" t="s">
        <v>24</v>
      </c>
      <c r="F506" s="17">
        <v>8</v>
      </c>
      <c r="G506" s="18">
        <f t="shared" ref="G506:H506" si="485">TRUNC(L506-L506*$P$3,2)</f>
        <v>45.79</v>
      </c>
      <c r="H506" s="18">
        <f t="shared" si="485"/>
        <v>56.07</v>
      </c>
      <c r="I506" s="18">
        <f t="shared" si="481"/>
        <v>448.56</v>
      </c>
      <c r="J506" s="19">
        <v>1.79746587332168E-4</v>
      </c>
      <c r="K506" s="2"/>
      <c r="L506" s="2">
        <v>58.67</v>
      </c>
      <c r="M506" s="2">
        <v>71.849999999999994</v>
      </c>
      <c r="N506" s="2">
        <v>574.79999999999995</v>
      </c>
      <c r="O506" s="2"/>
      <c r="P506" s="2"/>
      <c r="Q506" s="2"/>
      <c r="R506" s="2"/>
      <c r="S506" s="2"/>
      <c r="T506" s="2"/>
      <c r="U506" s="2"/>
      <c r="V506" s="2"/>
      <c r="W506" s="2"/>
      <c r="X506" s="2"/>
      <c r="Y506" s="2"/>
      <c r="Z506" s="2"/>
    </row>
    <row r="507" spans="1:26" ht="39" customHeight="1">
      <c r="A507" s="15" t="s">
        <v>990</v>
      </c>
      <c r="B507" s="15">
        <v>12884</v>
      </c>
      <c r="C507" s="15" t="s">
        <v>45</v>
      </c>
      <c r="D507" s="15" t="s">
        <v>991</v>
      </c>
      <c r="E507" s="16" t="s">
        <v>24</v>
      </c>
      <c r="F507" s="17">
        <v>8</v>
      </c>
      <c r="G507" s="18">
        <f t="shared" ref="G507:H507" si="486">TRUNC(L507-L507*$P$3,2)</f>
        <v>18.45</v>
      </c>
      <c r="H507" s="18">
        <f t="shared" si="486"/>
        <v>22.59</v>
      </c>
      <c r="I507" s="18">
        <f t="shared" si="481"/>
        <v>180.72</v>
      </c>
      <c r="J507" s="19">
        <v>7.2423990302940503E-5</v>
      </c>
      <c r="K507" s="2"/>
      <c r="L507" s="2">
        <v>23.64</v>
      </c>
      <c r="M507" s="2">
        <v>28.95</v>
      </c>
      <c r="N507" s="2">
        <v>231.6</v>
      </c>
      <c r="O507" s="2"/>
      <c r="P507" s="2"/>
      <c r="Q507" s="2"/>
      <c r="R507" s="2"/>
      <c r="S507" s="2"/>
      <c r="T507" s="2"/>
      <c r="U507" s="2"/>
      <c r="V507" s="2"/>
      <c r="W507" s="2"/>
      <c r="X507" s="2"/>
      <c r="Y507" s="2"/>
      <c r="Z507" s="2"/>
    </row>
    <row r="508" spans="1:26" ht="24" customHeight="1">
      <c r="A508" s="10" t="s">
        <v>992</v>
      </c>
      <c r="B508" s="10" t="s">
        <v>18</v>
      </c>
      <c r="C508" s="10"/>
      <c r="D508" s="10" t="s">
        <v>993</v>
      </c>
      <c r="E508" s="11"/>
      <c r="F508" s="12"/>
      <c r="G508" s="13"/>
      <c r="H508" s="13"/>
      <c r="I508" s="13">
        <f>SUM(I509,I510,I511,I512,I513,I514,I515,I516,I517)</f>
        <v>29861.469999999998</v>
      </c>
      <c r="J508" s="14">
        <v>1.19699187769327E-2</v>
      </c>
      <c r="K508" s="2"/>
      <c r="L508" s="2"/>
      <c r="M508" s="2">
        <v>38277.83</v>
      </c>
      <c r="N508" s="2">
        <v>38277.83</v>
      </c>
      <c r="O508" s="2"/>
      <c r="P508" s="2"/>
      <c r="Q508" s="2"/>
      <c r="R508" s="2"/>
      <c r="S508" s="2"/>
      <c r="T508" s="2"/>
      <c r="U508" s="2"/>
      <c r="V508" s="2"/>
      <c r="W508" s="2"/>
      <c r="X508" s="2"/>
      <c r="Y508" s="2"/>
      <c r="Z508" s="2"/>
    </row>
    <row r="509" spans="1:26" ht="25.5" customHeight="1">
      <c r="A509" s="15" t="s">
        <v>994</v>
      </c>
      <c r="B509" s="15">
        <v>88485</v>
      </c>
      <c r="C509" s="15" t="s">
        <v>28</v>
      </c>
      <c r="D509" s="15" t="s">
        <v>995</v>
      </c>
      <c r="E509" s="16" t="s">
        <v>47</v>
      </c>
      <c r="F509" s="17">
        <v>753.97</v>
      </c>
      <c r="G509" s="18">
        <f t="shared" ref="G509:H509" si="487">TRUNC(L509-L509*$P$3,2)</f>
        <v>2.77</v>
      </c>
      <c r="H509" s="18">
        <f t="shared" si="487"/>
        <v>3.39</v>
      </c>
      <c r="I509" s="18">
        <f t="shared" ref="I509:I517" si="488">ROUND(F509*H509,2)</f>
        <v>2555.96</v>
      </c>
      <c r="J509" s="19">
        <v>1.0256187669947E-3</v>
      </c>
      <c r="K509" s="2"/>
      <c r="L509" s="2">
        <v>3.56</v>
      </c>
      <c r="M509" s="2">
        <v>4.3499999999999996</v>
      </c>
      <c r="N509" s="2">
        <v>3279.76</v>
      </c>
      <c r="O509" s="2"/>
      <c r="P509" s="2"/>
      <c r="Q509" s="2"/>
      <c r="R509" s="2"/>
      <c r="S509" s="2"/>
      <c r="T509" s="2"/>
      <c r="U509" s="2"/>
      <c r="V509" s="2"/>
      <c r="W509" s="2"/>
      <c r="X509" s="2"/>
      <c r="Y509" s="2"/>
      <c r="Z509" s="2"/>
    </row>
    <row r="510" spans="1:26" ht="25.5" customHeight="1">
      <c r="A510" s="15" t="s">
        <v>996</v>
      </c>
      <c r="B510" s="15">
        <v>88497</v>
      </c>
      <c r="C510" s="15" t="s">
        <v>28</v>
      </c>
      <c r="D510" s="15" t="s">
        <v>997</v>
      </c>
      <c r="E510" s="16" t="s">
        <v>47</v>
      </c>
      <c r="F510" s="17">
        <v>753.97</v>
      </c>
      <c r="G510" s="18">
        <f t="shared" ref="G510:H510" si="489">TRUNC(L510-L510*$P$3,2)</f>
        <v>12.14</v>
      </c>
      <c r="H510" s="18">
        <f t="shared" si="489"/>
        <v>14.86</v>
      </c>
      <c r="I510" s="18">
        <f t="shared" si="488"/>
        <v>11203.99</v>
      </c>
      <c r="J510" s="19">
        <v>4.4915132279791502E-3</v>
      </c>
      <c r="K510" s="2"/>
      <c r="L510" s="2">
        <v>15.56</v>
      </c>
      <c r="M510" s="2">
        <v>19.05</v>
      </c>
      <c r="N510" s="2">
        <v>14363.12</v>
      </c>
      <c r="O510" s="2"/>
      <c r="P510" s="2"/>
      <c r="Q510" s="2"/>
      <c r="R510" s="2"/>
      <c r="S510" s="2"/>
      <c r="T510" s="2"/>
      <c r="U510" s="2"/>
      <c r="V510" s="2"/>
      <c r="W510" s="2"/>
      <c r="X510" s="2"/>
      <c r="Y510" s="2"/>
      <c r="Z510" s="2"/>
    </row>
    <row r="511" spans="1:26" ht="25.5" customHeight="1">
      <c r="A511" s="15" t="s">
        <v>998</v>
      </c>
      <c r="B511" s="15">
        <v>88489</v>
      </c>
      <c r="C511" s="15" t="s">
        <v>28</v>
      </c>
      <c r="D511" s="15" t="s">
        <v>999</v>
      </c>
      <c r="E511" s="16" t="s">
        <v>47</v>
      </c>
      <c r="F511" s="17">
        <v>753.97</v>
      </c>
      <c r="G511" s="18">
        <f t="shared" ref="G511:H511" si="490">TRUNC(L511-L511*$P$3,2)</f>
        <v>9.69</v>
      </c>
      <c r="H511" s="18">
        <f t="shared" si="490"/>
        <v>11.87</v>
      </c>
      <c r="I511" s="18">
        <f t="shared" si="488"/>
        <v>8949.6200000000008</v>
      </c>
      <c r="J511" s="19">
        <v>3.5861382984252398E-3</v>
      </c>
      <c r="K511" s="2"/>
      <c r="L511" s="2">
        <v>12.42</v>
      </c>
      <c r="M511" s="2">
        <v>15.21</v>
      </c>
      <c r="N511" s="2">
        <v>11467.88</v>
      </c>
      <c r="O511" s="2"/>
      <c r="P511" s="2"/>
      <c r="Q511" s="2"/>
      <c r="R511" s="2"/>
      <c r="S511" s="2"/>
      <c r="T511" s="2"/>
      <c r="U511" s="2"/>
      <c r="V511" s="2"/>
      <c r="W511" s="2"/>
      <c r="X511" s="2"/>
      <c r="Y511" s="2"/>
      <c r="Z511" s="2"/>
    </row>
    <row r="512" spans="1:26" ht="25.5" customHeight="1">
      <c r="A512" s="15" t="s">
        <v>1000</v>
      </c>
      <c r="B512" s="15">
        <v>102193</v>
      </c>
      <c r="C512" s="15" t="s">
        <v>28</v>
      </c>
      <c r="D512" s="15" t="s">
        <v>1001</v>
      </c>
      <c r="E512" s="16" t="s">
        <v>47</v>
      </c>
      <c r="F512" s="17">
        <v>103.425</v>
      </c>
      <c r="G512" s="18">
        <f t="shared" ref="G512:H512" si="491">TRUNC(L512-L512*$P$3,2)</f>
        <v>1.38</v>
      </c>
      <c r="H512" s="18">
        <f t="shared" si="491"/>
        <v>1.69</v>
      </c>
      <c r="I512" s="18">
        <f t="shared" si="488"/>
        <v>174.79</v>
      </c>
      <c r="J512" s="19">
        <v>7.01818486342355E-5</v>
      </c>
      <c r="K512" s="2"/>
      <c r="L512" s="2">
        <v>1.78</v>
      </c>
      <c r="M512" s="2">
        <v>2.17</v>
      </c>
      <c r="N512" s="2">
        <v>224.43</v>
      </c>
      <c r="O512" s="2"/>
      <c r="P512" s="2"/>
      <c r="Q512" s="2"/>
      <c r="R512" s="2"/>
      <c r="S512" s="2"/>
      <c r="T512" s="2"/>
      <c r="U512" s="2"/>
      <c r="V512" s="2"/>
      <c r="W512" s="2"/>
      <c r="X512" s="2"/>
      <c r="Y512" s="2"/>
      <c r="Z512" s="2"/>
    </row>
    <row r="513" spans="1:26" ht="39" customHeight="1">
      <c r="A513" s="15" t="s">
        <v>1002</v>
      </c>
      <c r="B513" s="15">
        <v>102201</v>
      </c>
      <c r="C513" s="15" t="s">
        <v>28</v>
      </c>
      <c r="D513" s="15" t="s">
        <v>1003</v>
      </c>
      <c r="E513" s="16" t="s">
        <v>47</v>
      </c>
      <c r="F513" s="17">
        <v>103.425</v>
      </c>
      <c r="G513" s="18">
        <f t="shared" ref="G513:H513" si="492">TRUNC(L513-L513*$P$3,2)</f>
        <v>12.77</v>
      </c>
      <c r="H513" s="18">
        <f t="shared" si="492"/>
        <v>15.64</v>
      </c>
      <c r="I513" s="18">
        <f t="shared" si="488"/>
        <v>1617.57</v>
      </c>
      <c r="J513" s="19">
        <v>6.4813529802065502E-4</v>
      </c>
      <c r="K513" s="2"/>
      <c r="L513" s="2">
        <v>16.37</v>
      </c>
      <c r="M513" s="2">
        <v>20.04</v>
      </c>
      <c r="N513" s="2">
        <v>2072.63</v>
      </c>
      <c r="O513" s="2"/>
      <c r="P513" s="2"/>
      <c r="Q513" s="2"/>
      <c r="R513" s="2"/>
      <c r="S513" s="2"/>
      <c r="T513" s="2"/>
      <c r="U513" s="2"/>
      <c r="V513" s="2"/>
      <c r="W513" s="2"/>
      <c r="X513" s="2"/>
      <c r="Y513" s="2"/>
      <c r="Z513" s="2"/>
    </row>
    <row r="514" spans="1:26" ht="39" customHeight="1">
      <c r="A514" s="15" t="s">
        <v>1004</v>
      </c>
      <c r="B514" s="15">
        <v>102219</v>
      </c>
      <c r="C514" s="15" t="s">
        <v>28</v>
      </c>
      <c r="D514" s="15" t="s">
        <v>1005</v>
      </c>
      <c r="E514" s="16" t="s">
        <v>47</v>
      </c>
      <c r="F514" s="17">
        <v>103.425</v>
      </c>
      <c r="G514" s="18">
        <f t="shared" ref="G514:H514" si="493">TRUNC(L514-L514*$P$3,2)</f>
        <v>12.88</v>
      </c>
      <c r="H514" s="18">
        <f t="shared" si="493"/>
        <v>15.77</v>
      </c>
      <c r="I514" s="18">
        <f t="shared" si="488"/>
        <v>1631.01</v>
      </c>
      <c r="J514" s="19">
        <v>6.5363276671463397E-4</v>
      </c>
      <c r="K514" s="2"/>
      <c r="L514" s="2">
        <v>16.510000000000002</v>
      </c>
      <c r="M514" s="2">
        <v>20.21</v>
      </c>
      <c r="N514" s="2">
        <v>2090.21</v>
      </c>
      <c r="O514" s="2"/>
      <c r="P514" s="2"/>
      <c r="Q514" s="2"/>
      <c r="R514" s="2"/>
      <c r="S514" s="2"/>
      <c r="T514" s="2"/>
      <c r="U514" s="2"/>
      <c r="V514" s="2"/>
      <c r="W514" s="2"/>
      <c r="X514" s="2"/>
      <c r="Y514" s="2"/>
      <c r="Z514" s="2"/>
    </row>
    <row r="515" spans="1:26" ht="25.5" customHeight="1">
      <c r="A515" s="15" t="s">
        <v>1006</v>
      </c>
      <c r="B515" s="15">
        <v>95305</v>
      </c>
      <c r="C515" s="15" t="s">
        <v>28</v>
      </c>
      <c r="D515" s="15" t="s">
        <v>1007</v>
      </c>
      <c r="E515" s="16" t="s">
        <v>47</v>
      </c>
      <c r="F515" s="17">
        <v>249.072</v>
      </c>
      <c r="G515" s="18">
        <f t="shared" ref="G515:H515" si="494">TRUNC(L515-L515*$P$3,2)</f>
        <v>10.31</v>
      </c>
      <c r="H515" s="18">
        <f t="shared" si="494"/>
        <v>12.63</v>
      </c>
      <c r="I515" s="18">
        <f t="shared" si="488"/>
        <v>3145.78</v>
      </c>
      <c r="J515" s="19">
        <v>1.2609998625945501E-3</v>
      </c>
      <c r="K515" s="2"/>
      <c r="L515" s="2">
        <v>13.22</v>
      </c>
      <c r="M515" s="2">
        <v>16.190000000000001</v>
      </c>
      <c r="N515" s="2">
        <v>4032.47</v>
      </c>
      <c r="O515" s="2"/>
      <c r="P515" s="2"/>
      <c r="Q515" s="2"/>
      <c r="R515" s="2"/>
      <c r="S515" s="2"/>
      <c r="T515" s="2"/>
      <c r="U515" s="2"/>
      <c r="V515" s="2"/>
      <c r="W515" s="2"/>
      <c r="X515" s="2"/>
      <c r="Y515" s="2"/>
      <c r="Z515" s="2"/>
    </row>
    <row r="516" spans="1:26" ht="25.5" customHeight="1">
      <c r="A516" s="15" t="s">
        <v>1008</v>
      </c>
      <c r="B516" s="15">
        <v>102500</v>
      </c>
      <c r="C516" s="15" t="s">
        <v>28</v>
      </c>
      <c r="D516" s="15" t="s">
        <v>1009</v>
      </c>
      <c r="E516" s="16" t="s">
        <v>94</v>
      </c>
      <c r="F516" s="17">
        <v>90</v>
      </c>
      <c r="G516" s="18">
        <f t="shared" ref="G516:H516" si="495">TRUNC(L516-L516*$P$3,2)</f>
        <v>3.2</v>
      </c>
      <c r="H516" s="18">
        <f t="shared" si="495"/>
        <v>3.92</v>
      </c>
      <c r="I516" s="18">
        <f t="shared" si="488"/>
        <v>352.8</v>
      </c>
      <c r="J516" s="19">
        <v>1.41564509542924E-4</v>
      </c>
      <c r="K516" s="2"/>
      <c r="L516" s="2">
        <v>4.1100000000000003</v>
      </c>
      <c r="M516" s="2">
        <v>5.03</v>
      </c>
      <c r="N516" s="2">
        <v>452.7</v>
      </c>
      <c r="O516" s="2"/>
      <c r="P516" s="2"/>
      <c r="Q516" s="2"/>
      <c r="R516" s="2"/>
      <c r="S516" s="2"/>
      <c r="T516" s="2"/>
      <c r="U516" s="2"/>
      <c r="V516" s="2"/>
      <c r="W516" s="2"/>
      <c r="X516" s="2"/>
      <c r="Y516" s="2"/>
      <c r="Z516" s="2"/>
    </row>
    <row r="517" spans="1:26" ht="39" customHeight="1">
      <c r="A517" s="15" t="s">
        <v>1010</v>
      </c>
      <c r="B517" s="15">
        <v>102513</v>
      </c>
      <c r="C517" s="15" t="s">
        <v>28</v>
      </c>
      <c r="D517" s="15" t="s">
        <v>1011</v>
      </c>
      <c r="E517" s="16" t="s">
        <v>47</v>
      </c>
      <c r="F517" s="17">
        <v>5.44</v>
      </c>
      <c r="G517" s="18">
        <f t="shared" ref="G517:H517" si="496">TRUNC(L517-L517*$P$3,2)</f>
        <v>34.520000000000003</v>
      </c>
      <c r="H517" s="18">
        <f t="shared" si="496"/>
        <v>42.27</v>
      </c>
      <c r="I517" s="18">
        <f t="shared" si="488"/>
        <v>229.95</v>
      </c>
      <c r="J517" s="19">
        <v>9.2134198026577594E-5</v>
      </c>
      <c r="K517" s="2"/>
      <c r="L517" s="2">
        <v>44.23</v>
      </c>
      <c r="M517" s="2">
        <v>54.16</v>
      </c>
      <c r="N517" s="2">
        <v>294.63</v>
      </c>
      <c r="O517" s="2"/>
      <c r="P517" s="2"/>
      <c r="Q517" s="2"/>
      <c r="R517" s="2"/>
      <c r="S517" s="2"/>
      <c r="T517" s="2"/>
      <c r="U517" s="2"/>
      <c r="V517" s="2"/>
      <c r="W517" s="2"/>
      <c r="X517" s="2"/>
      <c r="Y517" s="2"/>
      <c r="Z517" s="2"/>
    </row>
    <row r="518" spans="1:26" ht="24" customHeight="1">
      <c r="A518" s="10" t="s">
        <v>1012</v>
      </c>
      <c r="B518" s="10" t="s">
        <v>18</v>
      </c>
      <c r="C518" s="10"/>
      <c r="D518" s="10" t="s">
        <v>1013</v>
      </c>
      <c r="E518" s="11"/>
      <c r="F518" s="12"/>
      <c r="G518" s="13"/>
      <c r="H518" s="13"/>
      <c r="I518" s="13">
        <f>SUM(I519,I520,I521,I522,I523,I524,I525,I526,I527,I528,I529,I530,I531)</f>
        <v>177538.94</v>
      </c>
      <c r="J518" s="14">
        <v>7.11321539563919E-2</v>
      </c>
      <c r="K518" s="2"/>
      <c r="L518" s="2"/>
      <c r="M518" s="2">
        <v>227468.92</v>
      </c>
      <c r="N518" s="2">
        <v>227468.92</v>
      </c>
      <c r="O518" s="2"/>
      <c r="P518" s="2"/>
      <c r="Q518" s="2"/>
      <c r="R518" s="2"/>
      <c r="S518" s="2"/>
      <c r="T518" s="2"/>
      <c r="U518" s="2"/>
      <c r="V518" s="2"/>
      <c r="W518" s="2"/>
      <c r="X518" s="2"/>
      <c r="Y518" s="2"/>
      <c r="Z518" s="2"/>
    </row>
    <row r="519" spans="1:26" ht="25.5" customHeight="1">
      <c r="A519" s="15" t="s">
        <v>1014</v>
      </c>
      <c r="B519" s="15">
        <v>100874</v>
      </c>
      <c r="C519" s="15" t="s">
        <v>28</v>
      </c>
      <c r="D519" s="15" t="s">
        <v>1015</v>
      </c>
      <c r="E519" s="16" t="s">
        <v>56</v>
      </c>
      <c r="F519" s="17">
        <v>4</v>
      </c>
      <c r="G519" s="18">
        <f t="shared" ref="G519:H519" si="497">TRUNC(L519-L519*$P$3,2)</f>
        <v>248</v>
      </c>
      <c r="H519" s="18">
        <f t="shared" si="497"/>
        <v>303.72000000000003</v>
      </c>
      <c r="I519" s="18">
        <f t="shared" ref="I519:I531" si="498">ROUND(F519*H519,2)</f>
        <v>1214.8800000000001</v>
      </c>
      <c r="J519" s="19">
        <v>4.8675425883396001E-4</v>
      </c>
      <c r="K519" s="2"/>
      <c r="L519" s="2">
        <v>317.75</v>
      </c>
      <c r="M519" s="2">
        <v>389.14</v>
      </c>
      <c r="N519" s="2">
        <v>1556.56</v>
      </c>
      <c r="O519" s="2"/>
      <c r="P519" s="2"/>
      <c r="Q519" s="2"/>
      <c r="R519" s="2"/>
      <c r="S519" s="2"/>
      <c r="T519" s="2"/>
      <c r="U519" s="2"/>
      <c r="V519" s="2"/>
      <c r="W519" s="2"/>
      <c r="X519" s="2"/>
      <c r="Y519" s="2"/>
      <c r="Z519" s="2"/>
    </row>
    <row r="520" spans="1:26" ht="39" customHeight="1">
      <c r="A520" s="15" t="s">
        <v>1016</v>
      </c>
      <c r="B520" s="15">
        <v>100868</v>
      </c>
      <c r="C520" s="15" t="s">
        <v>28</v>
      </c>
      <c r="D520" s="15" t="s">
        <v>1017</v>
      </c>
      <c r="E520" s="16" t="s">
        <v>56</v>
      </c>
      <c r="F520" s="17">
        <v>8</v>
      </c>
      <c r="G520" s="18">
        <f t="shared" ref="G520:H520" si="499">TRUNC(L520-L520*$P$3,2)</f>
        <v>274.70999999999998</v>
      </c>
      <c r="H520" s="18">
        <f t="shared" si="499"/>
        <v>336.43</v>
      </c>
      <c r="I520" s="18">
        <f t="shared" si="498"/>
        <v>2691.44</v>
      </c>
      <c r="J520" s="19">
        <v>1.07835443938109E-3</v>
      </c>
      <c r="K520" s="2"/>
      <c r="L520" s="2">
        <v>351.97</v>
      </c>
      <c r="M520" s="2">
        <v>431.05</v>
      </c>
      <c r="N520" s="2">
        <v>3448.4</v>
      </c>
      <c r="O520" s="2"/>
      <c r="P520" s="2"/>
      <c r="Q520" s="2"/>
      <c r="R520" s="2"/>
      <c r="S520" s="2"/>
      <c r="T520" s="2"/>
      <c r="U520" s="2"/>
      <c r="V520" s="2"/>
      <c r="W520" s="2"/>
      <c r="X520" s="2"/>
      <c r="Y520" s="2"/>
      <c r="Z520" s="2"/>
    </row>
    <row r="521" spans="1:26" ht="39" customHeight="1">
      <c r="A521" s="15" t="s">
        <v>1018</v>
      </c>
      <c r="B521" s="15">
        <v>100867</v>
      </c>
      <c r="C521" s="15" t="s">
        <v>28</v>
      </c>
      <c r="D521" s="15" t="s">
        <v>1019</v>
      </c>
      <c r="E521" s="16" t="s">
        <v>56</v>
      </c>
      <c r="F521" s="17">
        <v>4</v>
      </c>
      <c r="G521" s="18">
        <f t="shared" ref="G521:H521" si="500">TRUNC(L521-L521*$P$3,2)</f>
        <v>264.04000000000002</v>
      </c>
      <c r="H521" s="18">
        <f t="shared" si="500"/>
        <v>323.36</v>
      </c>
      <c r="I521" s="18">
        <f t="shared" si="498"/>
        <v>1293.44</v>
      </c>
      <c r="J521" s="19">
        <v>5.1823805565477199E-4</v>
      </c>
      <c r="K521" s="2"/>
      <c r="L521" s="2">
        <v>338.3</v>
      </c>
      <c r="M521" s="2">
        <v>414.31</v>
      </c>
      <c r="N521" s="2">
        <v>1657.24</v>
      </c>
      <c r="O521" s="2"/>
      <c r="P521" s="2"/>
      <c r="Q521" s="2"/>
      <c r="R521" s="2"/>
      <c r="S521" s="2"/>
      <c r="T521" s="2"/>
      <c r="U521" s="2"/>
      <c r="V521" s="2"/>
      <c r="W521" s="2"/>
      <c r="X521" s="2"/>
      <c r="Y521" s="2"/>
      <c r="Z521" s="2"/>
    </row>
    <row r="522" spans="1:26" ht="39" customHeight="1">
      <c r="A522" s="15" t="s">
        <v>1020</v>
      </c>
      <c r="B522" s="15">
        <v>100865</v>
      </c>
      <c r="C522" s="15" t="s">
        <v>28</v>
      </c>
      <c r="D522" s="15" t="s">
        <v>1021</v>
      </c>
      <c r="E522" s="16" t="s">
        <v>56</v>
      </c>
      <c r="F522" s="17">
        <v>2</v>
      </c>
      <c r="G522" s="18">
        <f t="shared" ref="G522:H522" si="501">TRUNC(L522-L522*$P$3,2)</f>
        <v>477.63</v>
      </c>
      <c r="H522" s="18">
        <f t="shared" si="501"/>
        <v>584.95000000000005</v>
      </c>
      <c r="I522" s="18">
        <f t="shared" si="498"/>
        <v>1169.9000000000001</v>
      </c>
      <c r="J522" s="19">
        <v>4.68729566255974E-4</v>
      </c>
      <c r="K522" s="2"/>
      <c r="L522" s="2">
        <v>611.96</v>
      </c>
      <c r="M522" s="2">
        <v>749.46</v>
      </c>
      <c r="N522" s="2">
        <v>1498.92</v>
      </c>
      <c r="O522" s="2"/>
      <c r="P522" s="2"/>
      <c r="Q522" s="2"/>
      <c r="R522" s="2"/>
      <c r="S522" s="2"/>
      <c r="T522" s="2"/>
      <c r="U522" s="2"/>
      <c r="V522" s="2"/>
      <c r="W522" s="2"/>
      <c r="X522" s="2"/>
      <c r="Y522" s="2"/>
      <c r="Z522" s="2"/>
    </row>
    <row r="523" spans="1:26" ht="39" customHeight="1">
      <c r="A523" s="15" t="s">
        <v>1022</v>
      </c>
      <c r="B523" s="15">
        <v>100870</v>
      </c>
      <c r="C523" s="15" t="s">
        <v>28</v>
      </c>
      <c r="D523" s="15" t="s">
        <v>1023</v>
      </c>
      <c r="E523" s="16" t="s">
        <v>56</v>
      </c>
      <c r="F523" s="17">
        <v>4</v>
      </c>
      <c r="G523" s="18">
        <f t="shared" ref="G523:H523" si="502">TRUNC(L523-L523*$P$3,2)</f>
        <v>224.44</v>
      </c>
      <c r="H523" s="18">
        <f t="shared" si="502"/>
        <v>274.87</v>
      </c>
      <c r="I523" s="18">
        <f t="shared" si="498"/>
        <v>1099.48</v>
      </c>
      <c r="J523" s="19">
        <v>4.40522986267523E-4</v>
      </c>
      <c r="K523" s="2"/>
      <c r="L523" s="2">
        <v>287.57</v>
      </c>
      <c r="M523" s="2">
        <v>352.18</v>
      </c>
      <c r="N523" s="2">
        <v>1408.72</v>
      </c>
      <c r="O523" s="2"/>
      <c r="P523" s="2"/>
      <c r="Q523" s="2"/>
      <c r="R523" s="2"/>
      <c r="S523" s="2"/>
      <c r="T523" s="2"/>
      <c r="U523" s="2"/>
      <c r="V523" s="2"/>
      <c r="W523" s="2"/>
      <c r="X523" s="2"/>
      <c r="Y523" s="2"/>
      <c r="Z523" s="2"/>
    </row>
    <row r="524" spans="1:26" ht="39" customHeight="1">
      <c r="A524" s="15" t="s">
        <v>1024</v>
      </c>
      <c r="B524" s="15">
        <v>13116</v>
      </c>
      <c r="C524" s="15" t="s">
        <v>45</v>
      </c>
      <c r="D524" s="15" t="s">
        <v>1025</v>
      </c>
      <c r="E524" s="16" t="s">
        <v>24</v>
      </c>
      <c r="F524" s="17">
        <v>2</v>
      </c>
      <c r="G524" s="18">
        <f t="shared" ref="G524:H524" si="503">TRUNC(L524-L524*$P$3,2)</f>
        <v>168.38</v>
      </c>
      <c r="H524" s="18">
        <f t="shared" si="503"/>
        <v>206.21</v>
      </c>
      <c r="I524" s="18">
        <f t="shared" si="498"/>
        <v>412.42</v>
      </c>
      <c r="J524" s="19">
        <v>1.65243026579792E-4</v>
      </c>
      <c r="K524" s="2"/>
      <c r="L524" s="2">
        <v>215.74</v>
      </c>
      <c r="M524" s="2">
        <v>264.20999999999998</v>
      </c>
      <c r="N524" s="2">
        <v>528.41999999999996</v>
      </c>
      <c r="O524" s="2"/>
      <c r="P524" s="2"/>
      <c r="Q524" s="2"/>
      <c r="R524" s="2"/>
      <c r="S524" s="2"/>
      <c r="T524" s="2"/>
      <c r="U524" s="2"/>
      <c r="V524" s="2"/>
      <c r="W524" s="2"/>
      <c r="X524" s="2"/>
      <c r="Y524" s="2"/>
      <c r="Z524" s="2"/>
    </row>
    <row r="525" spans="1:26" ht="25.5" customHeight="1">
      <c r="A525" s="15" t="s">
        <v>1026</v>
      </c>
      <c r="B525" s="15">
        <v>104658</v>
      </c>
      <c r="C525" s="15" t="s">
        <v>28</v>
      </c>
      <c r="D525" s="15" t="s">
        <v>1027</v>
      </c>
      <c r="E525" s="16" t="s">
        <v>47</v>
      </c>
      <c r="F525" s="17">
        <v>13.75</v>
      </c>
      <c r="G525" s="18">
        <f t="shared" ref="G525:H525" si="504">TRUNC(L525-L525*$P$3,2)</f>
        <v>108.25</v>
      </c>
      <c r="H525" s="18">
        <f t="shared" si="504"/>
        <v>132.57</v>
      </c>
      <c r="I525" s="18">
        <f t="shared" si="498"/>
        <v>1822.84</v>
      </c>
      <c r="J525" s="19">
        <v>7.3035966766769802E-4</v>
      </c>
      <c r="K525" s="2"/>
      <c r="L525" s="2">
        <v>138.69999999999999</v>
      </c>
      <c r="M525" s="2">
        <v>169.86</v>
      </c>
      <c r="N525" s="2">
        <v>2335.5700000000002</v>
      </c>
      <c r="O525" s="2"/>
      <c r="P525" s="2"/>
      <c r="Q525" s="2"/>
      <c r="R525" s="2"/>
      <c r="S525" s="2"/>
      <c r="T525" s="2"/>
      <c r="U525" s="2"/>
      <c r="V525" s="2"/>
      <c r="W525" s="2"/>
      <c r="X525" s="2"/>
      <c r="Y525" s="2"/>
      <c r="Z525" s="2"/>
    </row>
    <row r="526" spans="1:26" ht="25.5" customHeight="1">
      <c r="A526" s="15" t="s">
        <v>1028</v>
      </c>
      <c r="B526" s="15">
        <v>11903</v>
      </c>
      <c r="C526" s="15" t="s">
        <v>45</v>
      </c>
      <c r="D526" s="15" t="s">
        <v>1029</v>
      </c>
      <c r="E526" s="16" t="s">
        <v>280</v>
      </c>
      <c r="F526" s="17">
        <v>21</v>
      </c>
      <c r="G526" s="18">
        <f t="shared" ref="G526:H526" si="505">TRUNC(L526-L526*$P$3,2)</f>
        <v>129.57</v>
      </c>
      <c r="H526" s="18">
        <f t="shared" si="505"/>
        <v>158.69</v>
      </c>
      <c r="I526" s="18">
        <f t="shared" si="498"/>
        <v>3332.49</v>
      </c>
      <c r="J526" s="19">
        <v>1.3351906730408999E-3</v>
      </c>
      <c r="K526" s="2"/>
      <c r="L526" s="2">
        <v>166.02</v>
      </c>
      <c r="M526" s="2">
        <v>203.32</v>
      </c>
      <c r="N526" s="2">
        <v>4269.72</v>
      </c>
      <c r="O526" s="2"/>
      <c r="P526" s="2"/>
      <c r="Q526" s="2"/>
      <c r="R526" s="2"/>
      <c r="S526" s="2"/>
      <c r="T526" s="2"/>
      <c r="U526" s="2"/>
      <c r="V526" s="2"/>
      <c r="W526" s="2"/>
      <c r="X526" s="2"/>
      <c r="Y526" s="2"/>
      <c r="Z526" s="2"/>
    </row>
    <row r="527" spans="1:26" ht="25.5" customHeight="1">
      <c r="A527" s="15" t="s">
        <v>1030</v>
      </c>
      <c r="B527" s="15">
        <v>11902</v>
      </c>
      <c r="C527" s="15" t="s">
        <v>45</v>
      </c>
      <c r="D527" s="15" t="s">
        <v>1031</v>
      </c>
      <c r="E527" s="16" t="s">
        <v>280</v>
      </c>
      <c r="F527" s="17">
        <v>19</v>
      </c>
      <c r="G527" s="18">
        <f t="shared" ref="G527:H527" si="506">TRUNC(L527-L527*$P$3,2)</f>
        <v>119.49</v>
      </c>
      <c r="H527" s="18">
        <f t="shared" si="506"/>
        <v>146.34</v>
      </c>
      <c r="I527" s="18">
        <f t="shared" si="498"/>
        <v>2780.46</v>
      </c>
      <c r="J527" s="19">
        <v>1.11403482493189E-3</v>
      </c>
      <c r="K527" s="2"/>
      <c r="L527" s="2">
        <v>153.1</v>
      </c>
      <c r="M527" s="2">
        <v>187.5</v>
      </c>
      <c r="N527" s="2">
        <v>3562.5</v>
      </c>
      <c r="O527" s="2"/>
      <c r="P527" s="2"/>
      <c r="Q527" s="2"/>
      <c r="R527" s="2"/>
      <c r="S527" s="2"/>
      <c r="T527" s="2"/>
      <c r="U527" s="2"/>
      <c r="V527" s="2"/>
      <c r="W527" s="2"/>
      <c r="X527" s="2"/>
      <c r="Y527" s="2"/>
      <c r="Z527" s="2"/>
    </row>
    <row r="528" spans="1:26" ht="24" customHeight="1">
      <c r="A528" s="15" t="s">
        <v>1032</v>
      </c>
      <c r="B528" s="15">
        <v>8759</v>
      </c>
      <c r="C528" s="15" t="s">
        <v>45</v>
      </c>
      <c r="D528" s="15" t="s">
        <v>1033</v>
      </c>
      <c r="E528" s="16" t="s">
        <v>280</v>
      </c>
      <c r="F528" s="17">
        <v>44.09</v>
      </c>
      <c r="G528" s="18">
        <f t="shared" ref="G528:H528" si="507">TRUNC(L528-L528*$P$3,2)</f>
        <v>238.91</v>
      </c>
      <c r="H528" s="18">
        <f t="shared" si="507"/>
        <v>292.58999999999997</v>
      </c>
      <c r="I528" s="18">
        <f t="shared" si="498"/>
        <v>12900.29</v>
      </c>
      <c r="J528" s="19">
        <v>5.1686368848127698E-3</v>
      </c>
      <c r="K528" s="2"/>
      <c r="L528" s="2">
        <v>306.10000000000002</v>
      </c>
      <c r="M528" s="2">
        <v>374.88</v>
      </c>
      <c r="N528" s="2">
        <v>16528.45</v>
      </c>
      <c r="O528" s="2"/>
      <c r="P528" s="2"/>
      <c r="Q528" s="2"/>
      <c r="R528" s="2"/>
      <c r="S528" s="2"/>
      <c r="T528" s="2"/>
      <c r="U528" s="2"/>
      <c r="V528" s="2"/>
      <c r="W528" s="2"/>
      <c r="X528" s="2"/>
      <c r="Y528" s="2"/>
      <c r="Z528" s="2"/>
    </row>
    <row r="529" spans="1:26" ht="51.75" customHeight="1">
      <c r="A529" s="15" t="s">
        <v>1034</v>
      </c>
      <c r="B529" s="15">
        <v>7967</v>
      </c>
      <c r="C529" s="15" t="s">
        <v>45</v>
      </c>
      <c r="D529" s="15" t="s">
        <v>1035</v>
      </c>
      <c r="E529" s="16" t="s">
        <v>280</v>
      </c>
      <c r="F529" s="17">
        <v>30.51</v>
      </c>
      <c r="G529" s="18">
        <f t="shared" ref="G529:H529" si="508">TRUNC(L529-L529*$P$3,2)</f>
        <v>577.79999999999995</v>
      </c>
      <c r="H529" s="18">
        <f t="shared" si="508"/>
        <v>707.63</v>
      </c>
      <c r="I529" s="18">
        <f t="shared" si="498"/>
        <v>21589.79</v>
      </c>
      <c r="J529" s="19">
        <v>8.65009499863564E-3</v>
      </c>
      <c r="K529" s="2"/>
      <c r="L529" s="2">
        <v>740.3</v>
      </c>
      <c r="M529" s="2">
        <v>906.64</v>
      </c>
      <c r="N529" s="2">
        <v>27661.58</v>
      </c>
      <c r="O529" s="2"/>
      <c r="P529" s="2"/>
      <c r="Q529" s="2"/>
      <c r="R529" s="2"/>
      <c r="S529" s="2"/>
      <c r="T529" s="2"/>
      <c r="U529" s="2"/>
      <c r="V529" s="2"/>
      <c r="W529" s="2"/>
      <c r="X529" s="2"/>
      <c r="Y529" s="2"/>
      <c r="Z529" s="2"/>
    </row>
    <row r="530" spans="1:26" ht="64.5" customHeight="1">
      <c r="A530" s="15" t="s">
        <v>1036</v>
      </c>
      <c r="B530" s="15">
        <v>13303</v>
      </c>
      <c r="C530" s="15" t="s">
        <v>45</v>
      </c>
      <c r="D530" s="15" t="s">
        <v>1037</v>
      </c>
      <c r="E530" s="16" t="s">
        <v>24</v>
      </c>
      <c r="F530" s="17">
        <v>1</v>
      </c>
      <c r="G530" s="18">
        <f t="shared" ref="G530:H530" si="509">TRUNC(L530-L530*$P$3,2)</f>
        <v>40583.65</v>
      </c>
      <c r="H530" s="18">
        <f t="shared" si="509"/>
        <v>49702.8</v>
      </c>
      <c r="I530" s="18">
        <f t="shared" si="498"/>
        <v>49702.8</v>
      </c>
      <c r="J530" s="19">
        <v>1.9913695370312099E-2</v>
      </c>
      <c r="K530" s="2"/>
      <c r="L530" s="2">
        <v>51997</v>
      </c>
      <c r="M530" s="2">
        <v>63680.72</v>
      </c>
      <c r="N530" s="2">
        <v>63680.72</v>
      </c>
      <c r="O530" s="2"/>
      <c r="P530" s="2"/>
      <c r="Q530" s="2"/>
      <c r="R530" s="2"/>
      <c r="S530" s="2"/>
      <c r="T530" s="2"/>
      <c r="U530" s="2"/>
      <c r="V530" s="2"/>
      <c r="W530" s="2"/>
      <c r="X530" s="2"/>
      <c r="Y530" s="2"/>
      <c r="Z530" s="2"/>
    </row>
    <row r="531" spans="1:26" ht="51.75" customHeight="1">
      <c r="A531" s="15" t="s">
        <v>1038</v>
      </c>
      <c r="B531" s="15" t="s">
        <v>1039</v>
      </c>
      <c r="C531" s="15" t="s">
        <v>22</v>
      </c>
      <c r="D531" s="15" t="s">
        <v>1040</v>
      </c>
      <c r="E531" s="16" t="s">
        <v>24</v>
      </c>
      <c r="F531" s="17">
        <v>1</v>
      </c>
      <c r="G531" s="18">
        <f t="shared" ref="G531:H531" si="510">TRUNC(L531-L531*$P$3,2)</f>
        <v>63304.25</v>
      </c>
      <c r="H531" s="18">
        <f t="shared" si="510"/>
        <v>77528.710000000006</v>
      </c>
      <c r="I531" s="18">
        <f t="shared" si="498"/>
        <v>77528.710000000006</v>
      </c>
      <c r="J531" s="19">
        <v>3.1062299204017801E-2</v>
      </c>
      <c r="K531" s="2"/>
      <c r="L531" s="2">
        <v>81107.31</v>
      </c>
      <c r="M531" s="2">
        <v>99332.12</v>
      </c>
      <c r="N531" s="2">
        <v>99332.12</v>
      </c>
      <c r="O531" s="2"/>
      <c r="P531" s="2"/>
      <c r="Q531" s="2"/>
      <c r="R531" s="2"/>
      <c r="S531" s="2"/>
      <c r="T531" s="2"/>
      <c r="U531" s="2"/>
      <c r="V531" s="2"/>
      <c r="W531" s="2"/>
      <c r="X531" s="2"/>
      <c r="Y531" s="2"/>
      <c r="Z531" s="2"/>
    </row>
    <row r="532" spans="1:26" ht="24" customHeight="1">
      <c r="A532" s="10" t="s">
        <v>1041</v>
      </c>
      <c r="B532" s="10" t="s">
        <v>18</v>
      </c>
      <c r="C532" s="10"/>
      <c r="D532" s="10" t="s">
        <v>1042</v>
      </c>
      <c r="E532" s="11"/>
      <c r="F532" s="12"/>
      <c r="G532" s="13"/>
      <c r="H532" s="13"/>
      <c r="I532" s="13">
        <f>SUM(I533,I534,I535,I536,I537,I538)</f>
        <v>7509.8600000000006</v>
      </c>
      <c r="J532" s="14">
        <v>3.0096827372665899E-3</v>
      </c>
      <c r="K532" s="2"/>
      <c r="L532" s="2"/>
      <c r="M532" s="2">
        <v>9624.4699999999993</v>
      </c>
      <c r="N532" s="2">
        <v>9624.4699999999993</v>
      </c>
      <c r="O532" s="2"/>
      <c r="P532" s="2"/>
      <c r="Q532" s="2"/>
      <c r="R532" s="2"/>
      <c r="S532" s="2"/>
      <c r="T532" s="2"/>
      <c r="U532" s="2"/>
      <c r="V532" s="2"/>
      <c r="W532" s="2"/>
      <c r="X532" s="2"/>
      <c r="Y532" s="2"/>
      <c r="Z532" s="2"/>
    </row>
    <row r="533" spans="1:26" ht="51.75" customHeight="1">
      <c r="A533" s="15" t="s">
        <v>1043</v>
      </c>
      <c r="B533" s="15">
        <v>3083</v>
      </c>
      <c r="C533" s="15" t="s">
        <v>45</v>
      </c>
      <c r="D533" s="15" t="s">
        <v>1044</v>
      </c>
      <c r="E533" s="16" t="s">
        <v>47</v>
      </c>
      <c r="F533" s="17">
        <v>51.89</v>
      </c>
      <c r="G533" s="18">
        <f t="shared" ref="G533:H533" si="511">TRUNC(L533-L533*$P$3,2)</f>
        <v>12.57</v>
      </c>
      <c r="H533" s="18">
        <f t="shared" si="511"/>
        <v>15.39</v>
      </c>
      <c r="I533" s="18">
        <f t="shared" ref="I533:I538" si="512">ROUND(F533*H533,2)</f>
        <v>798.59</v>
      </c>
      <c r="J533" s="19">
        <v>3.1998832710401499E-4</v>
      </c>
      <c r="K533" s="2"/>
      <c r="L533" s="2">
        <v>16.11</v>
      </c>
      <c r="M533" s="2">
        <v>19.72</v>
      </c>
      <c r="N533" s="2">
        <v>1023.27</v>
      </c>
      <c r="O533" s="2"/>
      <c r="P533" s="2"/>
      <c r="Q533" s="2"/>
      <c r="R533" s="2"/>
      <c r="S533" s="2"/>
      <c r="T533" s="2"/>
      <c r="U533" s="2"/>
      <c r="V533" s="2"/>
      <c r="W533" s="2"/>
      <c r="X533" s="2"/>
      <c r="Y533" s="2"/>
      <c r="Z533" s="2"/>
    </row>
    <row r="534" spans="1:26" ht="39" customHeight="1">
      <c r="A534" s="15" t="s">
        <v>1045</v>
      </c>
      <c r="B534" s="15">
        <v>100324</v>
      </c>
      <c r="C534" s="15" t="s">
        <v>28</v>
      </c>
      <c r="D534" s="15" t="s">
        <v>1046</v>
      </c>
      <c r="E534" s="16" t="s">
        <v>39</v>
      </c>
      <c r="F534" s="17">
        <v>2.5945</v>
      </c>
      <c r="G534" s="18">
        <f t="shared" ref="G534:H534" si="513">TRUNC(L534-L534*$P$3,2)</f>
        <v>117.79</v>
      </c>
      <c r="H534" s="18">
        <f t="shared" si="513"/>
        <v>144.25</v>
      </c>
      <c r="I534" s="18">
        <f t="shared" si="512"/>
        <v>374.26</v>
      </c>
      <c r="J534" s="19">
        <v>1.4995768700290201E-4</v>
      </c>
      <c r="K534" s="2"/>
      <c r="L534" s="2">
        <v>150.91999999999999</v>
      </c>
      <c r="M534" s="2">
        <v>184.83</v>
      </c>
      <c r="N534" s="2">
        <v>479.54</v>
      </c>
      <c r="O534" s="2"/>
      <c r="P534" s="2"/>
      <c r="Q534" s="2"/>
      <c r="R534" s="2"/>
      <c r="S534" s="2"/>
      <c r="T534" s="2"/>
      <c r="U534" s="2"/>
      <c r="V534" s="2"/>
      <c r="W534" s="2"/>
      <c r="X534" s="2"/>
      <c r="Y534" s="2"/>
      <c r="Z534" s="2"/>
    </row>
    <row r="535" spans="1:26" ht="25.5" customHeight="1">
      <c r="A535" s="15" t="s">
        <v>1047</v>
      </c>
      <c r="B535" s="15">
        <v>9381</v>
      </c>
      <c r="C535" s="15" t="s">
        <v>45</v>
      </c>
      <c r="D535" s="15" t="s">
        <v>1048</v>
      </c>
      <c r="E535" s="16" t="s">
        <v>24</v>
      </c>
      <c r="F535" s="17">
        <v>2</v>
      </c>
      <c r="G535" s="18">
        <f t="shared" ref="G535:H535" si="514">TRUNC(L535-L535*$P$3,2)</f>
        <v>731.19</v>
      </c>
      <c r="H535" s="18">
        <f t="shared" si="514"/>
        <v>895.49</v>
      </c>
      <c r="I535" s="18">
        <f t="shared" si="512"/>
        <v>1790.98</v>
      </c>
      <c r="J535" s="19">
        <v>7.17566638983357E-4</v>
      </c>
      <c r="K535" s="2"/>
      <c r="L535" s="2">
        <v>936.83</v>
      </c>
      <c r="M535" s="2">
        <v>1147.33</v>
      </c>
      <c r="N535" s="2">
        <v>2294.66</v>
      </c>
      <c r="O535" s="2"/>
      <c r="P535" s="2"/>
      <c r="Q535" s="2"/>
      <c r="R535" s="2"/>
      <c r="S535" s="2"/>
      <c r="T535" s="2"/>
      <c r="U535" s="2"/>
      <c r="V535" s="2"/>
      <c r="W535" s="2"/>
      <c r="X535" s="2"/>
      <c r="Y535" s="2"/>
      <c r="Z535" s="2"/>
    </row>
    <row r="536" spans="1:26" ht="25.5" customHeight="1">
      <c r="A536" s="15" t="s">
        <v>1049</v>
      </c>
      <c r="B536" s="15">
        <v>7668</v>
      </c>
      <c r="C536" s="15" t="s">
        <v>45</v>
      </c>
      <c r="D536" s="15" t="s">
        <v>1050</v>
      </c>
      <c r="E536" s="16" t="s">
        <v>24</v>
      </c>
      <c r="F536" s="17">
        <v>2</v>
      </c>
      <c r="G536" s="18">
        <f t="shared" ref="G536:H536" si="515">TRUNC(L536-L536*$P$3,2)</f>
        <v>111.3</v>
      </c>
      <c r="H536" s="18">
        <f t="shared" si="515"/>
        <v>136.31</v>
      </c>
      <c r="I536" s="18">
        <f t="shared" si="512"/>
        <v>272.62</v>
      </c>
      <c r="J536" s="19">
        <v>1.0923013736104099E-4</v>
      </c>
      <c r="K536" s="2"/>
      <c r="L536" s="2">
        <v>142.61000000000001</v>
      </c>
      <c r="M536" s="2">
        <v>174.65</v>
      </c>
      <c r="N536" s="2">
        <v>349.3</v>
      </c>
      <c r="O536" s="2"/>
      <c r="P536" s="2"/>
      <c r="Q536" s="2"/>
      <c r="R536" s="2"/>
      <c r="S536" s="2"/>
      <c r="T536" s="2"/>
      <c r="U536" s="2"/>
      <c r="V536" s="2"/>
      <c r="W536" s="2"/>
      <c r="X536" s="2"/>
      <c r="Y536" s="2"/>
      <c r="Z536" s="2"/>
    </row>
    <row r="537" spans="1:26" ht="25.5" customHeight="1">
      <c r="A537" s="15" t="s">
        <v>1051</v>
      </c>
      <c r="B537" s="15">
        <v>7617</v>
      </c>
      <c r="C537" s="15" t="s">
        <v>45</v>
      </c>
      <c r="D537" s="15" t="s">
        <v>1052</v>
      </c>
      <c r="E537" s="16" t="s">
        <v>24</v>
      </c>
      <c r="F537" s="17">
        <v>207</v>
      </c>
      <c r="G537" s="18">
        <f t="shared" ref="G537:H537" si="516">TRUNC(L537-L537*$P$3,2)</f>
        <v>11.79</v>
      </c>
      <c r="H537" s="18">
        <f t="shared" si="516"/>
        <v>14.43</v>
      </c>
      <c r="I537" s="18">
        <f t="shared" si="512"/>
        <v>2987.01</v>
      </c>
      <c r="J537" s="19">
        <v>1.1975288033899401E-3</v>
      </c>
      <c r="K537" s="2"/>
      <c r="L537" s="2">
        <v>15.11</v>
      </c>
      <c r="M537" s="2">
        <v>18.5</v>
      </c>
      <c r="N537" s="2">
        <v>3829.5</v>
      </c>
      <c r="O537" s="2"/>
      <c r="P537" s="2"/>
      <c r="Q537" s="2"/>
      <c r="R537" s="2"/>
      <c r="S537" s="2"/>
      <c r="T537" s="2"/>
      <c r="U537" s="2"/>
      <c r="V537" s="2"/>
      <c r="W537" s="2"/>
      <c r="X537" s="2"/>
      <c r="Y537" s="2"/>
      <c r="Z537" s="2"/>
    </row>
    <row r="538" spans="1:26" ht="51.75" customHeight="1">
      <c r="A538" s="15" t="s">
        <v>1053</v>
      </c>
      <c r="B538" s="15">
        <v>98510</v>
      </c>
      <c r="C538" s="15" t="s">
        <v>28</v>
      </c>
      <c r="D538" s="15" t="s">
        <v>1054</v>
      </c>
      <c r="E538" s="16" t="s">
        <v>56</v>
      </c>
      <c r="F538" s="17">
        <v>15</v>
      </c>
      <c r="G538" s="18">
        <f t="shared" ref="G538:H538" si="517">TRUNC(L538-L538*$P$3,2)</f>
        <v>70.02</v>
      </c>
      <c r="H538" s="18">
        <f t="shared" si="517"/>
        <v>85.76</v>
      </c>
      <c r="I538" s="18">
        <f t="shared" si="512"/>
        <v>1286.4000000000001</v>
      </c>
      <c r="J538" s="19">
        <v>5.1541114342533098E-4</v>
      </c>
      <c r="K538" s="2"/>
      <c r="L538" s="2">
        <v>89.72</v>
      </c>
      <c r="M538" s="2">
        <v>109.88</v>
      </c>
      <c r="N538" s="2">
        <v>1648.2</v>
      </c>
      <c r="O538" s="2"/>
      <c r="P538" s="2"/>
      <c r="Q538" s="2"/>
      <c r="R538" s="2"/>
      <c r="S538" s="2"/>
      <c r="T538" s="2"/>
      <c r="U538" s="2"/>
      <c r="V538" s="2"/>
      <c r="W538" s="2"/>
      <c r="X538" s="2"/>
      <c r="Y538" s="2"/>
      <c r="Z538" s="2"/>
    </row>
    <row r="539" spans="1:26" ht="24" customHeight="1">
      <c r="A539" s="10" t="s">
        <v>1055</v>
      </c>
      <c r="B539" s="10" t="s">
        <v>18</v>
      </c>
      <c r="C539" s="10"/>
      <c r="D539" s="10" t="s">
        <v>653</v>
      </c>
      <c r="E539" s="11"/>
      <c r="F539" s="12"/>
      <c r="G539" s="13"/>
      <c r="H539" s="13"/>
      <c r="I539" s="13">
        <f>SUM(I540:I557)</f>
        <v>34981.61</v>
      </c>
      <c r="J539" s="14">
        <v>1.40192237536679E-2</v>
      </c>
      <c r="K539" s="2"/>
      <c r="L539" s="2"/>
      <c r="M539" s="2">
        <v>44831.17</v>
      </c>
      <c r="N539" s="2">
        <v>44831.17</v>
      </c>
      <c r="O539" s="2"/>
      <c r="P539" s="2"/>
      <c r="Q539" s="2"/>
      <c r="R539" s="2"/>
      <c r="S539" s="2"/>
      <c r="T539" s="2"/>
      <c r="U539" s="2"/>
      <c r="V539" s="2"/>
      <c r="W539" s="2"/>
      <c r="X539" s="2"/>
      <c r="Y539" s="2"/>
      <c r="Z539" s="2"/>
    </row>
    <row r="540" spans="1:26" ht="25.5" customHeight="1">
      <c r="A540" s="15" t="s">
        <v>1056</v>
      </c>
      <c r="B540" s="15">
        <v>11138</v>
      </c>
      <c r="C540" s="15" t="s">
        <v>45</v>
      </c>
      <c r="D540" s="15" t="s">
        <v>1057</v>
      </c>
      <c r="E540" s="16" t="s">
        <v>24</v>
      </c>
      <c r="F540" s="17">
        <v>1</v>
      </c>
      <c r="G540" s="18">
        <f t="shared" ref="G540:H540" si="518">TRUNC(L540-L540*$P$3,2)</f>
        <v>2414.67</v>
      </c>
      <c r="H540" s="18">
        <f t="shared" si="518"/>
        <v>2957.24</v>
      </c>
      <c r="I540" s="18">
        <f t="shared" ref="I540:I557" si="519">ROUND(F540*H540,2)</f>
        <v>2957.24</v>
      </c>
      <c r="J540" s="19">
        <v>1.1848358423951399E-3</v>
      </c>
      <c r="K540" s="2"/>
      <c r="L540" s="2">
        <v>3093.75</v>
      </c>
      <c r="M540" s="2">
        <v>3788.91</v>
      </c>
      <c r="N540" s="2">
        <v>3788.91</v>
      </c>
      <c r="O540" s="2"/>
      <c r="P540" s="2"/>
      <c r="Q540" s="2"/>
      <c r="R540" s="2"/>
      <c r="S540" s="2"/>
      <c r="T540" s="2"/>
      <c r="U540" s="2"/>
      <c r="V540" s="2"/>
      <c r="W540" s="2"/>
      <c r="X540" s="2"/>
      <c r="Y540" s="2"/>
      <c r="Z540" s="2"/>
    </row>
    <row r="541" spans="1:26" ht="39" customHeight="1">
      <c r="A541" s="15" t="s">
        <v>1058</v>
      </c>
      <c r="B541" s="15">
        <v>6960</v>
      </c>
      <c r="C541" s="15" t="s">
        <v>45</v>
      </c>
      <c r="D541" s="15" t="s">
        <v>1059</v>
      </c>
      <c r="E541" s="16" t="s">
        <v>24</v>
      </c>
      <c r="F541" s="17">
        <v>1</v>
      </c>
      <c r="G541" s="18">
        <f t="shared" ref="G541:H541" si="520">TRUNC(L541-L541*$P$3,2)</f>
        <v>347.24</v>
      </c>
      <c r="H541" s="18">
        <f t="shared" si="520"/>
        <v>425.26</v>
      </c>
      <c r="I541" s="18">
        <f t="shared" si="519"/>
        <v>425.26</v>
      </c>
      <c r="J541" s="19">
        <v>1.7038400412979399E-4</v>
      </c>
      <c r="K541" s="2"/>
      <c r="L541" s="2">
        <v>444.9</v>
      </c>
      <c r="M541" s="2">
        <v>544.86</v>
      </c>
      <c r="N541" s="2">
        <v>544.86</v>
      </c>
      <c r="O541" s="2"/>
      <c r="P541" s="2"/>
      <c r="Q541" s="2"/>
      <c r="R541" s="2"/>
      <c r="S541" s="2"/>
      <c r="T541" s="2"/>
      <c r="U541" s="2"/>
      <c r="V541" s="2"/>
      <c r="W541" s="2"/>
      <c r="X541" s="2"/>
      <c r="Y541" s="2"/>
      <c r="Z541" s="2"/>
    </row>
    <row r="542" spans="1:26" ht="25.5" customHeight="1">
      <c r="A542" s="15" t="s">
        <v>1060</v>
      </c>
      <c r="B542" s="15">
        <v>8538</v>
      </c>
      <c r="C542" s="15" t="s">
        <v>45</v>
      </c>
      <c r="D542" s="15" t="s">
        <v>1061</v>
      </c>
      <c r="E542" s="16" t="s">
        <v>280</v>
      </c>
      <c r="F542" s="17">
        <v>3</v>
      </c>
      <c r="G542" s="18">
        <f t="shared" ref="G542:H542" si="521">TRUNC(L542-L542*$P$3,2)</f>
        <v>206.67</v>
      </c>
      <c r="H542" s="18">
        <f t="shared" si="521"/>
        <v>253.11</v>
      </c>
      <c r="I542" s="18">
        <f t="shared" si="519"/>
        <v>759.33</v>
      </c>
      <c r="J542" s="19">
        <v>3.04237047347715E-4</v>
      </c>
      <c r="K542" s="2"/>
      <c r="L542" s="2">
        <v>264.8</v>
      </c>
      <c r="M542" s="2">
        <v>324.3</v>
      </c>
      <c r="N542" s="2">
        <v>972.9</v>
      </c>
      <c r="O542" s="2"/>
      <c r="P542" s="2"/>
      <c r="Q542" s="2"/>
      <c r="R542" s="2"/>
      <c r="S542" s="2"/>
      <c r="T542" s="2"/>
      <c r="U542" s="2"/>
      <c r="V542" s="2"/>
      <c r="W542" s="2"/>
      <c r="X542" s="2"/>
      <c r="Y542" s="2"/>
      <c r="Z542" s="2"/>
    </row>
    <row r="543" spans="1:26" ht="24" customHeight="1">
      <c r="A543" s="15" t="s">
        <v>1062</v>
      </c>
      <c r="B543" s="15">
        <v>1845</v>
      </c>
      <c r="C543" s="15" t="s">
        <v>45</v>
      </c>
      <c r="D543" s="15" t="s">
        <v>1063</v>
      </c>
      <c r="E543" s="16" t="s">
        <v>47</v>
      </c>
      <c r="F543" s="17">
        <v>2.1375000000000002</v>
      </c>
      <c r="G543" s="18">
        <f t="shared" ref="G543:H543" si="522">TRUNC(L543-L543*$P$3,2)</f>
        <v>480.74</v>
      </c>
      <c r="H543" s="18">
        <f t="shared" si="522"/>
        <v>588.77</v>
      </c>
      <c r="I543" s="18">
        <f t="shared" si="519"/>
        <v>1258.5</v>
      </c>
      <c r="J543" s="19">
        <v>5.0422232488889196E-4</v>
      </c>
      <c r="K543" s="2"/>
      <c r="L543" s="2">
        <v>615.95000000000005</v>
      </c>
      <c r="M543" s="2">
        <v>754.35</v>
      </c>
      <c r="N543" s="2">
        <v>1612.42</v>
      </c>
      <c r="O543" s="2"/>
      <c r="P543" s="2"/>
      <c r="Q543" s="2"/>
      <c r="R543" s="2"/>
      <c r="S543" s="2"/>
      <c r="T543" s="2"/>
      <c r="U543" s="2"/>
      <c r="V543" s="2"/>
      <c r="W543" s="2"/>
      <c r="X543" s="2"/>
      <c r="Y543" s="2"/>
      <c r="Z543" s="2"/>
    </row>
    <row r="544" spans="1:26" ht="25.5" customHeight="1">
      <c r="A544" s="15" t="s">
        <v>1064</v>
      </c>
      <c r="B544" s="15">
        <v>9054</v>
      </c>
      <c r="C544" s="15" t="s">
        <v>45</v>
      </c>
      <c r="D544" s="15" t="s">
        <v>1065</v>
      </c>
      <c r="E544" s="16" t="s">
        <v>47</v>
      </c>
      <c r="F544" s="17">
        <v>5.0999999999999996</v>
      </c>
      <c r="G544" s="18">
        <f t="shared" ref="G544:H544" si="523">TRUNC(L544-L544*$P$3,2)</f>
        <v>152.19</v>
      </c>
      <c r="H544" s="18">
        <f t="shared" si="523"/>
        <v>186.39</v>
      </c>
      <c r="I544" s="18">
        <f t="shared" si="519"/>
        <v>950.59</v>
      </c>
      <c r="J544" s="19">
        <v>3.80860753495943E-4</v>
      </c>
      <c r="K544" s="2"/>
      <c r="L544" s="2">
        <v>195</v>
      </c>
      <c r="M544" s="2">
        <v>238.81</v>
      </c>
      <c r="N544" s="2">
        <v>1217.93</v>
      </c>
      <c r="O544" s="2"/>
      <c r="P544" s="2"/>
      <c r="Q544" s="2"/>
      <c r="R544" s="2"/>
      <c r="S544" s="2"/>
      <c r="T544" s="2"/>
      <c r="U544" s="2"/>
      <c r="V544" s="2"/>
      <c r="W544" s="2"/>
      <c r="X544" s="2"/>
      <c r="Y544" s="2"/>
      <c r="Z544" s="2"/>
    </row>
    <row r="545" spans="1:26" ht="51.75" customHeight="1">
      <c r="A545" s="15" t="s">
        <v>1066</v>
      </c>
      <c r="B545" s="15" t="s">
        <v>1067</v>
      </c>
      <c r="C545" s="15" t="s">
        <v>22</v>
      </c>
      <c r="D545" s="15" t="s">
        <v>1068</v>
      </c>
      <c r="E545" s="16" t="s">
        <v>24</v>
      </c>
      <c r="F545" s="17">
        <v>1</v>
      </c>
      <c r="G545" s="18">
        <f t="shared" ref="G545:H545" si="524">TRUNC(L545-L545*$P$3,2)</f>
        <v>6981.57</v>
      </c>
      <c r="H545" s="18">
        <f t="shared" si="524"/>
        <v>8550.33</v>
      </c>
      <c r="I545" s="18">
        <f t="shared" si="519"/>
        <v>8550.33</v>
      </c>
      <c r="J545" s="19">
        <v>3.4257360463268399E-3</v>
      </c>
      <c r="K545" s="2"/>
      <c r="L545" s="2">
        <v>8945</v>
      </c>
      <c r="M545" s="2">
        <v>10954.94</v>
      </c>
      <c r="N545" s="2">
        <v>10954.94</v>
      </c>
      <c r="O545" s="2"/>
      <c r="P545" s="2"/>
      <c r="Q545" s="2"/>
      <c r="R545" s="2"/>
      <c r="S545" s="2"/>
      <c r="T545" s="2"/>
      <c r="U545" s="2"/>
      <c r="V545" s="2"/>
      <c r="W545" s="2"/>
      <c r="X545" s="2"/>
      <c r="Y545" s="2"/>
      <c r="Z545" s="2"/>
    </row>
    <row r="546" spans="1:26" ht="25.5" customHeight="1">
      <c r="A546" s="15" t="s">
        <v>1069</v>
      </c>
      <c r="B546" s="15">
        <v>12044</v>
      </c>
      <c r="C546" s="15" t="s">
        <v>45</v>
      </c>
      <c r="D546" s="15" t="s">
        <v>1070</v>
      </c>
      <c r="E546" s="16" t="s">
        <v>24</v>
      </c>
      <c r="F546" s="17">
        <v>34</v>
      </c>
      <c r="G546" s="18">
        <f t="shared" ref="G546:H546" si="525">TRUNC(L546-L546*$P$3,2)</f>
        <v>107.34</v>
      </c>
      <c r="H546" s="18">
        <f t="shared" si="525"/>
        <v>131.46</v>
      </c>
      <c r="I546" s="18">
        <f t="shared" si="519"/>
        <v>4469.6400000000003</v>
      </c>
      <c r="J546" s="19">
        <v>1.79088642273458E-3</v>
      </c>
      <c r="K546" s="2"/>
      <c r="L546" s="2">
        <v>137.54</v>
      </c>
      <c r="M546" s="2">
        <v>168.44</v>
      </c>
      <c r="N546" s="2">
        <v>5726.96</v>
      </c>
      <c r="O546" s="2"/>
      <c r="P546" s="2"/>
      <c r="Q546" s="2"/>
      <c r="R546" s="2"/>
      <c r="S546" s="2"/>
      <c r="T546" s="2"/>
      <c r="U546" s="2"/>
      <c r="V546" s="2"/>
      <c r="W546" s="2"/>
      <c r="X546" s="2"/>
      <c r="Y546" s="2"/>
      <c r="Z546" s="2"/>
    </row>
    <row r="547" spans="1:26" ht="25.5" customHeight="1">
      <c r="A547" s="15" t="s">
        <v>1071</v>
      </c>
      <c r="B547" s="15">
        <v>12042</v>
      </c>
      <c r="C547" s="15" t="s">
        <v>45</v>
      </c>
      <c r="D547" s="15" t="s">
        <v>1072</v>
      </c>
      <c r="E547" s="16" t="s">
        <v>24</v>
      </c>
      <c r="F547" s="17">
        <v>38</v>
      </c>
      <c r="G547" s="18">
        <f t="shared" ref="G547:H547" si="526">TRUNC(L547-L547*$P$3,2)</f>
        <v>66.17</v>
      </c>
      <c r="H547" s="18">
        <f t="shared" si="526"/>
        <v>81.040000000000006</v>
      </c>
      <c r="I547" s="18">
        <f t="shared" si="519"/>
        <v>3079.52</v>
      </c>
      <c r="J547" s="19">
        <v>1.23393467968989E-3</v>
      </c>
      <c r="K547" s="2"/>
      <c r="L547" s="2">
        <v>84.79</v>
      </c>
      <c r="M547" s="2">
        <v>103.84</v>
      </c>
      <c r="N547" s="2">
        <v>3945.92</v>
      </c>
      <c r="O547" s="2"/>
      <c r="P547" s="2"/>
      <c r="Q547" s="2"/>
      <c r="R547" s="2"/>
      <c r="S547" s="2"/>
      <c r="T547" s="2"/>
      <c r="U547" s="2"/>
      <c r="V547" s="2"/>
      <c r="W547" s="2"/>
      <c r="X547" s="2"/>
      <c r="Y547" s="2"/>
      <c r="Z547" s="2"/>
    </row>
    <row r="548" spans="1:26" ht="39" customHeight="1">
      <c r="A548" s="15" t="s">
        <v>1073</v>
      </c>
      <c r="B548" s="15">
        <v>12907</v>
      </c>
      <c r="C548" s="15" t="s">
        <v>45</v>
      </c>
      <c r="D548" s="15" t="s">
        <v>1074</v>
      </c>
      <c r="E548" s="16" t="s">
        <v>24</v>
      </c>
      <c r="F548" s="17">
        <v>1</v>
      </c>
      <c r="G548" s="18">
        <f t="shared" ref="G548:H548" si="527">TRUNC(L548-L548*$P$3,2)</f>
        <v>456.06</v>
      </c>
      <c r="H548" s="18">
        <f t="shared" si="527"/>
        <v>558.54</v>
      </c>
      <c r="I548" s="18">
        <f t="shared" si="519"/>
        <v>558.54</v>
      </c>
      <c r="J548" s="19">
        <v>2.2378262495937099E-4</v>
      </c>
      <c r="K548" s="2"/>
      <c r="L548" s="2">
        <v>584.33000000000004</v>
      </c>
      <c r="M548" s="2">
        <v>715.62</v>
      </c>
      <c r="N548" s="2">
        <v>715.62</v>
      </c>
      <c r="O548" s="2"/>
      <c r="P548" s="2"/>
      <c r="Q548" s="2"/>
      <c r="R548" s="2"/>
      <c r="S548" s="2"/>
      <c r="T548" s="2"/>
      <c r="U548" s="2"/>
      <c r="V548" s="2"/>
      <c r="W548" s="2"/>
      <c r="X548" s="2"/>
      <c r="Y548" s="2"/>
      <c r="Z548" s="2"/>
    </row>
    <row r="549" spans="1:26" ht="25.5" customHeight="1">
      <c r="A549" s="15" t="s">
        <v>1075</v>
      </c>
      <c r="B549" s="15">
        <v>10719</v>
      </c>
      <c r="C549" s="15" t="s">
        <v>45</v>
      </c>
      <c r="D549" s="15" t="s">
        <v>1076</v>
      </c>
      <c r="E549" s="16" t="s">
        <v>568</v>
      </c>
      <c r="F549" s="17">
        <v>20</v>
      </c>
      <c r="G549" s="18">
        <f t="shared" ref="G549:H549" si="528">TRUNC(L549-L549*$P$3,2)</f>
        <v>40.880000000000003</v>
      </c>
      <c r="H549" s="18">
        <f t="shared" si="528"/>
        <v>50.06</v>
      </c>
      <c r="I549" s="18">
        <f t="shared" si="519"/>
        <v>1001.2</v>
      </c>
      <c r="J549" s="19">
        <v>4.01146350434422E-4</v>
      </c>
      <c r="K549" s="2"/>
      <c r="L549" s="2">
        <v>52.38</v>
      </c>
      <c r="M549" s="2">
        <v>64.14</v>
      </c>
      <c r="N549" s="2">
        <v>1282.8</v>
      </c>
      <c r="O549" s="2"/>
      <c r="P549" s="2"/>
      <c r="Q549" s="2"/>
      <c r="R549" s="2"/>
      <c r="S549" s="2"/>
      <c r="T549" s="2"/>
      <c r="U549" s="2"/>
      <c r="V549" s="2"/>
      <c r="W549" s="2"/>
      <c r="X549" s="2"/>
      <c r="Y549" s="2"/>
      <c r="Z549" s="2"/>
    </row>
    <row r="550" spans="1:26" ht="25.5" customHeight="1">
      <c r="A550" s="15" t="s">
        <v>1077</v>
      </c>
      <c r="B550" s="15">
        <v>7319</v>
      </c>
      <c r="C550" s="15" t="s">
        <v>45</v>
      </c>
      <c r="D550" s="15" t="s">
        <v>1078</v>
      </c>
      <c r="E550" s="16" t="s">
        <v>24</v>
      </c>
      <c r="F550" s="17">
        <v>12</v>
      </c>
      <c r="G550" s="18">
        <f t="shared" ref="G550:H550" si="529">TRUNC(L550-L550*$P$3,2)</f>
        <v>0</v>
      </c>
      <c r="H550" s="18">
        <f t="shared" si="529"/>
        <v>0</v>
      </c>
      <c r="I550" s="18">
        <f t="shared" si="519"/>
        <v>0</v>
      </c>
      <c r="J550" s="19">
        <v>0</v>
      </c>
      <c r="K550" s="2"/>
      <c r="L550" s="2">
        <v>0</v>
      </c>
      <c r="M550" s="2">
        <v>0</v>
      </c>
      <c r="N550" s="2">
        <v>0</v>
      </c>
      <c r="O550" s="2"/>
      <c r="P550" s="2"/>
      <c r="Q550" s="2"/>
      <c r="R550" s="2"/>
      <c r="S550" s="2"/>
      <c r="T550" s="2"/>
      <c r="U550" s="2"/>
      <c r="V550" s="2"/>
      <c r="W550" s="2"/>
      <c r="X550" s="2"/>
      <c r="Y550" s="2"/>
      <c r="Z550" s="2"/>
    </row>
    <row r="551" spans="1:26" ht="25.5" customHeight="1">
      <c r="A551" s="15" t="s">
        <v>1079</v>
      </c>
      <c r="B551" s="15">
        <v>7320</v>
      </c>
      <c r="C551" s="15" t="s">
        <v>45</v>
      </c>
      <c r="D551" s="15" t="s">
        <v>1080</v>
      </c>
      <c r="E551" s="16" t="s">
        <v>24</v>
      </c>
      <c r="F551" s="17">
        <v>2</v>
      </c>
      <c r="G551" s="18">
        <f t="shared" ref="G551:H551" si="530">TRUNC(L551-L551*$P$3,2)</f>
        <v>106.47</v>
      </c>
      <c r="H551" s="18">
        <f t="shared" si="530"/>
        <v>130.38999999999999</v>
      </c>
      <c r="I551" s="18">
        <f t="shared" si="519"/>
        <v>260.77999999999997</v>
      </c>
      <c r="J551" s="19">
        <v>1.04489430569191E-4</v>
      </c>
      <c r="K551" s="2"/>
      <c r="L551" s="2">
        <v>136.41999999999999</v>
      </c>
      <c r="M551" s="2">
        <v>167.07</v>
      </c>
      <c r="N551" s="2">
        <v>334.14</v>
      </c>
      <c r="O551" s="2"/>
      <c r="P551" s="2"/>
      <c r="Q551" s="2"/>
      <c r="R551" s="2"/>
      <c r="S551" s="2"/>
      <c r="T551" s="2"/>
      <c r="U551" s="2"/>
      <c r="V551" s="2"/>
      <c r="W551" s="2"/>
      <c r="X551" s="2"/>
      <c r="Y551" s="2"/>
      <c r="Z551" s="2"/>
    </row>
    <row r="552" spans="1:26" ht="25.5" customHeight="1">
      <c r="A552" s="15" t="s">
        <v>1081</v>
      </c>
      <c r="B552" s="15">
        <v>95544</v>
      </c>
      <c r="C552" s="15" t="s">
        <v>28</v>
      </c>
      <c r="D552" s="15" t="s">
        <v>1082</v>
      </c>
      <c r="E552" s="16" t="s">
        <v>56</v>
      </c>
      <c r="F552" s="17">
        <v>10</v>
      </c>
      <c r="G552" s="18">
        <f t="shared" ref="G552:H552" si="531">TRUNC(L552-L552*$P$3,2)</f>
        <v>31.12</v>
      </c>
      <c r="H552" s="18">
        <f t="shared" si="531"/>
        <v>38.11</v>
      </c>
      <c r="I552" s="18">
        <f t="shared" si="519"/>
        <v>381.1</v>
      </c>
      <c r="J552" s="19">
        <v>1.5272831115697801E-4</v>
      </c>
      <c r="K552" s="2"/>
      <c r="L552" s="2">
        <v>39.880000000000003</v>
      </c>
      <c r="M552" s="2">
        <v>48.84</v>
      </c>
      <c r="N552" s="2">
        <v>488.4</v>
      </c>
      <c r="O552" s="2"/>
      <c r="P552" s="2"/>
      <c r="Q552" s="2"/>
      <c r="R552" s="2"/>
      <c r="S552" s="2"/>
      <c r="T552" s="2"/>
      <c r="U552" s="2"/>
      <c r="V552" s="2"/>
      <c r="W552" s="2"/>
      <c r="X552" s="2"/>
      <c r="Y552" s="2"/>
      <c r="Z552" s="2"/>
    </row>
    <row r="553" spans="1:26" ht="39" customHeight="1">
      <c r="A553" s="15" t="s">
        <v>1083</v>
      </c>
      <c r="B553" s="15">
        <v>95547</v>
      </c>
      <c r="C553" s="15" t="s">
        <v>28</v>
      </c>
      <c r="D553" s="15" t="s">
        <v>1084</v>
      </c>
      <c r="E553" s="16" t="s">
        <v>56</v>
      </c>
      <c r="F553" s="17">
        <v>7</v>
      </c>
      <c r="G553" s="18">
        <f t="shared" ref="G553:H553" si="532">TRUNC(L553-L553*$P$3,2)</f>
        <v>54.68</v>
      </c>
      <c r="H553" s="18">
        <f t="shared" si="532"/>
        <v>66.959999999999994</v>
      </c>
      <c r="I553" s="18">
        <f t="shared" si="519"/>
        <v>468.72</v>
      </c>
      <c r="J553" s="19">
        <v>1.8781454480114901E-4</v>
      </c>
      <c r="K553" s="2"/>
      <c r="L553" s="2">
        <v>70.06</v>
      </c>
      <c r="M553" s="2">
        <v>85.8</v>
      </c>
      <c r="N553" s="2">
        <v>600.6</v>
      </c>
      <c r="O553" s="2"/>
      <c r="P553" s="2"/>
      <c r="Q553" s="2"/>
      <c r="R553" s="2"/>
      <c r="S553" s="2"/>
      <c r="T553" s="2"/>
      <c r="U553" s="2"/>
      <c r="V553" s="2"/>
      <c r="W553" s="2"/>
      <c r="X553" s="2"/>
      <c r="Y553" s="2"/>
      <c r="Z553" s="2"/>
    </row>
    <row r="554" spans="1:26" ht="51.75" customHeight="1">
      <c r="A554" s="15" t="s">
        <v>1085</v>
      </c>
      <c r="B554" s="15">
        <v>12208</v>
      </c>
      <c r="C554" s="15" t="s">
        <v>45</v>
      </c>
      <c r="D554" s="15" t="s">
        <v>1086</v>
      </c>
      <c r="E554" s="16" t="s">
        <v>24</v>
      </c>
      <c r="F554" s="17">
        <v>7</v>
      </c>
      <c r="G554" s="18">
        <f t="shared" ref="G554:H554" si="533">TRUNC(L554-L554*$P$3,2)</f>
        <v>100.52</v>
      </c>
      <c r="H554" s="18">
        <f t="shared" si="533"/>
        <v>123.11</v>
      </c>
      <c r="I554" s="18">
        <f t="shared" si="519"/>
        <v>861.77</v>
      </c>
      <c r="J554" s="19">
        <v>3.4528981698057399E-4</v>
      </c>
      <c r="K554" s="2"/>
      <c r="L554" s="2">
        <v>128.80000000000001</v>
      </c>
      <c r="M554" s="2">
        <v>157.74</v>
      </c>
      <c r="N554" s="2">
        <v>1104.18</v>
      </c>
      <c r="O554" s="2"/>
      <c r="P554" s="2"/>
      <c r="Q554" s="2"/>
      <c r="R554" s="2"/>
      <c r="S554" s="2"/>
      <c r="T554" s="2"/>
      <c r="U554" s="2"/>
      <c r="V554" s="2"/>
      <c r="W554" s="2"/>
      <c r="X554" s="2"/>
      <c r="Y554" s="2"/>
      <c r="Z554" s="2"/>
    </row>
    <row r="555" spans="1:26" ht="24" customHeight="1">
      <c r="A555" s="15" t="s">
        <v>1087</v>
      </c>
      <c r="B555" s="15">
        <v>1889</v>
      </c>
      <c r="C555" s="15" t="s">
        <v>45</v>
      </c>
      <c r="D555" s="15" t="s">
        <v>1088</v>
      </c>
      <c r="E555" s="16" t="s">
        <v>47</v>
      </c>
      <c r="F555" s="17">
        <v>7.04</v>
      </c>
      <c r="G555" s="18">
        <f t="shared" ref="G555:H555" si="534">TRUNC(L555-L555*$P$3,2)</f>
        <v>357.98</v>
      </c>
      <c r="H555" s="18">
        <f t="shared" si="534"/>
        <v>438.42</v>
      </c>
      <c r="I555" s="18">
        <f t="shared" si="519"/>
        <v>3086.48</v>
      </c>
      <c r="J555" s="19">
        <v>1.23661774461562E-3</v>
      </c>
      <c r="K555" s="2"/>
      <c r="L555" s="2">
        <v>458.66</v>
      </c>
      <c r="M555" s="2">
        <v>561.72</v>
      </c>
      <c r="N555" s="2">
        <v>3954.5</v>
      </c>
      <c r="O555" s="2"/>
      <c r="P555" s="2"/>
      <c r="Q555" s="2"/>
      <c r="R555" s="2"/>
      <c r="S555" s="2"/>
      <c r="T555" s="2"/>
      <c r="U555" s="2"/>
      <c r="V555" s="2"/>
      <c r="W555" s="2"/>
      <c r="X555" s="2"/>
      <c r="Y555" s="2"/>
      <c r="Z555" s="2"/>
    </row>
    <row r="556" spans="1:26" ht="24" customHeight="1">
      <c r="A556" s="15" t="s">
        <v>1089</v>
      </c>
      <c r="B556" s="15">
        <v>2450</v>
      </c>
      <c r="C556" s="15" t="s">
        <v>45</v>
      </c>
      <c r="D556" s="15" t="s">
        <v>1090</v>
      </c>
      <c r="E556" s="16" t="s">
        <v>47</v>
      </c>
      <c r="F556" s="17">
        <v>1829.73</v>
      </c>
      <c r="G556" s="18">
        <f t="shared" ref="G556:H556" si="535">TRUNC(L556-L556*$P$3,2)</f>
        <v>1.82</v>
      </c>
      <c r="H556" s="18">
        <f t="shared" si="535"/>
        <v>2.23</v>
      </c>
      <c r="I556" s="18">
        <f t="shared" si="519"/>
        <v>4080.3</v>
      </c>
      <c r="J556" s="19">
        <v>1.63642568970248E-3</v>
      </c>
      <c r="K556" s="2"/>
      <c r="L556" s="2">
        <v>2.34</v>
      </c>
      <c r="M556" s="2">
        <v>2.86</v>
      </c>
      <c r="N556" s="2">
        <v>5233.0200000000004</v>
      </c>
      <c r="O556" s="2"/>
      <c r="P556" s="2"/>
      <c r="Q556" s="2"/>
      <c r="R556" s="2"/>
      <c r="S556" s="2"/>
      <c r="T556" s="2"/>
      <c r="U556" s="2"/>
      <c r="V556" s="2"/>
      <c r="W556" s="2"/>
      <c r="X556" s="2"/>
      <c r="Y556" s="2"/>
      <c r="Z556" s="2"/>
    </row>
    <row r="557" spans="1:26" ht="25.5" customHeight="1">
      <c r="A557" s="15" t="s">
        <v>1091</v>
      </c>
      <c r="B557" s="15">
        <v>7325</v>
      </c>
      <c r="C557" s="15" t="s">
        <v>45</v>
      </c>
      <c r="D557" s="15" t="s">
        <v>1092</v>
      </c>
      <c r="E557" s="16" t="s">
        <v>47</v>
      </c>
      <c r="F557" s="17">
        <v>1928.75</v>
      </c>
      <c r="G557" s="18">
        <f t="shared" ref="G557:H557" si="536">TRUNC(L557-L557*$P$3,2)</f>
        <v>0.78</v>
      </c>
      <c r="H557" s="18">
        <f t="shared" si="536"/>
        <v>0.95</v>
      </c>
      <c r="I557" s="18">
        <f t="shared" si="519"/>
        <v>1832.31</v>
      </c>
      <c r="J557" s="19">
        <v>7.3583211943929305E-4</v>
      </c>
      <c r="K557" s="2"/>
      <c r="L557" s="2">
        <v>1</v>
      </c>
      <c r="M557" s="2">
        <v>1.22</v>
      </c>
      <c r="N557" s="2">
        <v>2353.0700000000002</v>
      </c>
      <c r="O557" s="2"/>
      <c r="P557" s="2"/>
      <c r="Q557" s="2"/>
      <c r="R557" s="2"/>
      <c r="S557" s="2"/>
      <c r="T557" s="2"/>
      <c r="U557" s="2"/>
      <c r="V557" s="2"/>
      <c r="W557" s="2"/>
      <c r="X557" s="2"/>
      <c r="Y557" s="2"/>
      <c r="Z557" s="2"/>
    </row>
    <row r="558" spans="1:26" ht="14.25" customHeight="1">
      <c r="A558" s="25"/>
      <c r="B558" s="25"/>
      <c r="C558" s="25"/>
      <c r="D558" s="25"/>
      <c r="E558" s="25"/>
      <c r="F558" s="25"/>
      <c r="G558" s="25"/>
      <c r="H558" s="25"/>
      <c r="I558" s="25"/>
      <c r="J558" s="25"/>
      <c r="K558" s="2"/>
      <c r="L558" s="2"/>
      <c r="M558" s="2"/>
      <c r="N558" s="2"/>
      <c r="O558" s="2"/>
      <c r="P558" s="2"/>
      <c r="Q558" s="2"/>
      <c r="R558" s="2"/>
      <c r="S558" s="2"/>
      <c r="T558" s="2"/>
      <c r="U558" s="2"/>
      <c r="V558" s="2"/>
      <c r="W558" s="2"/>
      <c r="X558" s="2"/>
      <c r="Y558" s="2"/>
      <c r="Z558" s="2"/>
    </row>
    <row r="559" spans="1:26" ht="18" customHeight="1">
      <c r="A559" s="429"/>
      <c r="B559" s="428"/>
      <c r="C559" s="425"/>
      <c r="D559" s="26"/>
      <c r="E559" s="27"/>
      <c r="F559" s="426"/>
      <c r="G559" s="425"/>
      <c r="H559" s="431"/>
      <c r="I559" s="428"/>
      <c r="J559" s="425"/>
      <c r="K559" s="2"/>
      <c r="L559" s="2"/>
      <c r="M559" s="2"/>
      <c r="N559" s="2"/>
      <c r="O559" s="2"/>
      <c r="P559" s="2"/>
      <c r="Q559" s="2"/>
      <c r="R559" s="2"/>
      <c r="S559" s="2"/>
      <c r="T559" s="2"/>
      <c r="U559" s="2"/>
      <c r="V559" s="2"/>
      <c r="W559" s="2"/>
      <c r="X559" s="2"/>
      <c r="Y559" s="2"/>
      <c r="Z559" s="2"/>
    </row>
    <row r="560" spans="1:26" ht="18" customHeight="1">
      <c r="A560" s="429"/>
      <c r="B560" s="428"/>
      <c r="C560" s="425"/>
      <c r="D560" s="26"/>
      <c r="E560" s="27"/>
      <c r="F560" s="426"/>
      <c r="G560" s="425"/>
      <c r="H560" s="431"/>
      <c r="I560" s="428"/>
      <c r="J560" s="425"/>
      <c r="K560" s="2"/>
      <c r="L560" s="2"/>
      <c r="M560" s="2"/>
      <c r="N560" s="2"/>
      <c r="O560" s="2"/>
      <c r="P560" s="2"/>
      <c r="Q560" s="2"/>
      <c r="R560" s="2"/>
      <c r="S560" s="2"/>
      <c r="T560" s="2"/>
      <c r="U560" s="2"/>
      <c r="V560" s="2"/>
      <c r="W560" s="2"/>
      <c r="X560" s="2"/>
      <c r="Y560" s="2"/>
      <c r="Z560" s="2"/>
    </row>
    <row r="561" spans="1:26" ht="46.5" customHeight="1">
      <c r="A561" s="429"/>
      <c r="B561" s="428"/>
      <c r="C561" s="425"/>
      <c r="D561" s="26"/>
      <c r="E561" s="27"/>
      <c r="F561" s="432" t="s">
        <v>1093</v>
      </c>
      <c r="G561" s="425"/>
      <c r="H561" s="28">
        <f>SUM(I5,I7,I9,I24,I33,I125,I149,I155,I163,I177,I197,I212,I336,I353,I430,I449,I464,I501,I508,I518,I532,I539)</f>
        <v>2499120.3199999998</v>
      </c>
      <c r="I561" s="28"/>
      <c r="J561" s="28"/>
      <c r="K561" s="2"/>
      <c r="L561" s="2">
        <v>2499120.3199999998</v>
      </c>
      <c r="M561" s="2"/>
      <c r="N561" s="2"/>
      <c r="O561" s="2"/>
      <c r="P561" s="2"/>
      <c r="Q561" s="2"/>
      <c r="R561" s="2"/>
      <c r="S561" s="2"/>
      <c r="T561" s="2"/>
      <c r="U561" s="2"/>
      <c r="V561" s="2"/>
      <c r="W561" s="2"/>
      <c r="X561" s="2"/>
      <c r="Y561" s="2"/>
      <c r="Z561" s="2"/>
    </row>
    <row r="562" spans="1:26" ht="60" customHeight="1">
      <c r="A562" s="29"/>
      <c r="B562" s="29"/>
      <c r="C562" s="29"/>
      <c r="D562" s="29"/>
      <c r="E562" s="29"/>
      <c r="F562" s="29"/>
      <c r="G562" s="29"/>
      <c r="H562" s="29"/>
      <c r="I562" s="29"/>
      <c r="J562" s="29"/>
      <c r="K562" s="2"/>
      <c r="L562" s="2"/>
      <c r="M562" s="2"/>
      <c r="N562" s="2"/>
      <c r="O562" s="2"/>
      <c r="P562" s="2"/>
      <c r="Q562" s="2"/>
      <c r="R562" s="2"/>
      <c r="S562" s="2"/>
      <c r="T562" s="2"/>
      <c r="U562" s="2"/>
      <c r="V562" s="2"/>
      <c r="W562" s="2"/>
      <c r="X562" s="2"/>
      <c r="Y562" s="2"/>
      <c r="Z562" s="2"/>
    </row>
    <row r="563" spans="1:26" ht="69.75" customHeight="1">
      <c r="A563" s="430" t="s">
        <v>1094</v>
      </c>
      <c r="B563" s="428"/>
      <c r="C563" s="428"/>
      <c r="D563" s="428"/>
      <c r="E563" s="428"/>
      <c r="F563" s="428"/>
      <c r="G563" s="428"/>
      <c r="H563" s="428"/>
      <c r="I563" s="428"/>
      <c r="J563" s="425"/>
      <c r="K563" s="2"/>
      <c r="L563" s="2"/>
      <c r="M563" s="2"/>
      <c r="N563" s="2"/>
      <c r="O563" s="2"/>
      <c r="P563" s="2"/>
      <c r="Q563" s="2"/>
      <c r="R563" s="2"/>
      <c r="S563" s="2"/>
      <c r="T563" s="2"/>
      <c r="U563" s="2"/>
      <c r="V563" s="2"/>
      <c r="W563" s="2"/>
      <c r="X563" s="2"/>
      <c r="Y563" s="2"/>
      <c r="Z563" s="2"/>
    </row>
    <row r="564" spans="1:26" ht="60" customHeight="1">
      <c r="A564" s="29"/>
      <c r="B564" s="29"/>
      <c r="C564" s="29"/>
      <c r="D564" s="29"/>
      <c r="E564" s="29"/>
      <c r="F564" s="29"/>
      <c r="G564" s="29"/>
      <c r="H564" s="29"/>
      <c r="I564" s="29"/>
      <c r="J564" s="29"/>
      <c r="K564" s="2"/>
      <c r="L564" s="2"/>
      <c r="M564" s="2"/>
      <c r="N564" s="2"/>
      <c r="O564" s="2"/>
      <c r="P564" s="2"/>
      <c r="Q564" s="2"/>
      <c r="R564" s="2"/>
      <c r="S564" s="2"/>
      <c r="T564" s="2"/>
      <c r="U564" s="2"/>
      <c r="V564" s="2"/>
      <c r="W564" s="2"/>
      <c r="X564" s="2"/>
      <c r="Y564" s="2"/>
      <c r="Z564" s="2"/>
    </row>
    <row r="565" spans="1:26" ht="69.75" customHeight="1">
      <c r="A565" s="430"/>
      <c r="B565" s="428"/>
      <c r="C565" s="428"/>
      <c r="D565" s="428"/>
      <c r="E565" s="428"/>
      <c r="F565" s="428"/>
      <c r="G565" s="428"/>
      <c r="H565" s="428"/>
      <c r="I565" s="428"/>
      <c r="J565" s="425"/>
      <c r="K565" s="2"/>
      <c r="L565" s="2"/>
      <c r="M565" s="2"/>
      <c r="N565" s="2"/>
      <c r="O565" s="2"/>
      <c r="P565" s="2"/>
      <c r="Q565" s="2"/>
      <c r="R565" s="2"/>
      <c r="S565" s="2"/>
      <c r="T565" s="2"/>
      <c r="U565" s="2"/>
      <c r="V565" s="2"/>
      <c r="W565" s="2"/>
      <c r="X565" s="2"/>
      <c r="Y565" s="2"/>
      <c r="Z565" s="2"/>
    </row>
    <row r="566" spans="1:26" ht="14.2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autoFilter ref="A4:N557" xr:uid="{00000000-0009-0000-0000-000000000000}"/>
  <mergeCells count="17">
    <mergeCell ref="A3:J3"/>
    <mergeCell ref="A561:C561"/>
    <mergeCell ref="A563:J563"/>
    <mergeCell ref="A565:J565"/>
    <mergeCell ref="A559:C559"/>
    <mergeCell ref="F559:G559"/>
    <mergeCell ref="H559:J559"/>
    <mergeCell ref="A560:C560"/>
    <mergeCell ref="F560:G560"/>
    <mergeCell ref="H560:J560"/>
    <mergeCell ref="F561:G561"/>
    <mergeCell ref="E1:F1"/>
    <mergeCell ref="G1:H1"/>
    <mergeCell ref="I1:J1"/>
    <mergeCell ref="E2:F2"/>
    <mergeCell ref="G2:H2"/>
    <mergeCell ref="I2:J2"/>
  </mergeCells>
  <pageMargins left="0.51180555555555496" right="0.51180555555555496" top="0.98402777777777795" bottom="1.0236111111111099" header="0" footer="0"/>
  <pageSetup paperSize="9" fitToHeight="0" orientation="portrait"/>
  <headerFooter>
    <oddFooter>&amp;CPágina &amp;P de</oddFooter>
  </headerFooter>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Z1000"/>
  <sheetViews>
    <sheetView workbookViewId="0"/>
  </sheetViews>
  <sheetFormatPr defaultColWidth="14.44140625" defaultRowHeight="15" customHeight="1"/>
  <cols>
    <col min="1" max="2" width="11" customWidth="1"/>
    <col min="4" max="4" width="65.6640625" customWidth="1"/>
    <col min="5" max="5" width="8.6640625" customWidth="1"/>
    <col min="6" max="10" width="14.33203125" customWidth="1"/>
    <col min="11" max="11" width="11" customWidth="1"/>
    <col min="12" max="26" width="9.33203125" customWidth="1"/>
  </cols>
  <sheetData>
    <row r="1" spans="1:26" ht="18" customHeight="1">
      <c r="A1" s="1"/>
      <c r="B1" s="1"/>
      <c r="C1" s="1"/>
      <c r="D1" s="1" t="s">
        <v>1095</v>
      </c>
      <c r="E1" s="424" t="s">
        <v>1096</v>
      </c>
      <c r="F1" s="425"/>
      <c r="G1" s="424" t="s">
        <v>1097</v>
      </c>
      <c r="H1" s="425"/>
      <c r="I1" s="424" t="s">
        <v>1098</v>
      </c>
      <c r="J1" s="425"/>
      <c r="K1" s="1"/>
      <c r="L1" s="2"/>
      <c r="M1" s="2"/>
      <c r="N1" s="2"/>
      <c r="O1" s="2"/>
      <c r="P1" s="2"/>
      <c r="Q1" s="2"/>
      <c r="R1" s="2"/>
      <c r="S1" s="2"/>
      <c r="T1" s="2"/>
      <c r="U1" s="2"/>
      <c r="V1" s="2"/>
      <c r="W1" s="2"/>
      <c r="X1" s="2"/>
      <c r="Y1" s="2"/>
      <c r="Z1" s="2"/>
    </row>
    <row r="2" spans="1:26" ht="79.5" customHeight="1">
      <c r="A2" s="4"/>
      <c r="B2" s="4"/>
      <c r="C2" s="4"/>
      <c r="D2" s="4" t="s">
        <v>1</v>
      </c>
      <c r="E2" s="426" t="s">
        <v>2</v>
      </c>
      <c r="F2" s="425"/>
      <c r="G2" s="30" t="s">
        <v>3</v>
      </c>
      <c r="H2" s="30"/>
      <c r="I2" s="426" t="s">
        <v>4</v>
      </c>
      <c r="J2" s="425"/>
      <c r="K2" s="4"/>
      <c r="L2" s="2"/>
      <c r="M2" s="2"/>
      <c r="N2" s="2"/>
      <c r="O2" s="2"/>
      <c r="P2" s="2"/>
      <c r="Q2" s="2"/>
      <c r="R2" s="2"/>
      <c r="S2" s="2"/>
      <c r="T2" s="2"/>
      <c r="U2" s="2"/>
      <c r="V2" s="2"/>
      <c r="W2" s="2"/>
      <c r="X2" s="2"/>
      <c r="Y2" s="2"/>
      <c r="Z2" s="2"/>
    </row>
    <row r="3" spans="1:26" ht="18" customHeight="1">
      <c r="A3" s="433" t="s">
        <v>6</v>
      </c>
      <c r="B3" s="428"/>
      <c r="C3" s="428"/>
      <c r="D3" s="428"/>
      <c r="E3" s="428"/>
      <c r="F3" s="428"/>
      <c r="G3" s="428"/>
      <c r="H3" s="428"/>
      <c r="I3" s="428"/>
      <c r="J3" s="425"/>
      <c r="K3" s="2"/>
      <c r="L3" s="2"/>
      <c r="M3" s="2"/>
      <c r="N3" s="2"/>
      <c r="O3" s="2"/>
      <c r="P3" s="2"/>
      <c r="Q3" s="2"/>
      <c r="R3" s="2"/>
      <c r="S3" s="2"/>
      <c r="T3" s="2"/>
      <c r="U3" s="2"/>
      <c r="V3" s="2"/>
      <c r="W3" s="2"/>
      <c r="X3" s="2"/>
      <c r="Y3" s="2"/>
      <c r="Z3" s="2"/>
    </row>
    <row r="4" spans="1:26" ht="30" customHeight="1">
      <c r="A4" s="31" t="s">
        <v>7</v>
      </c>
      <c r="B4" s="32" t="s">
        <v>8</v>
      </c>
      <c r="C4" s="31" t="s">
        <v>9</v>
      </c>
      <c r="D4" s="31" t="s">
        <v>10</v>
      </c>
      <c r="E4" s="33" t="s">
        <v>11</v>
      </c>
      <c r="F4" s="32" t="s">
        <v>12</v>
      </c>
      <c r="G4" s="32" t="s">
        <v>13</v>
      </c>
      <c r="H4" s="32" t="s">
        <v>14</v>
      </c>
      <c r="I4" s="32" t="s">
        <v>15</v>
      </c>
      <c r="J4" s="32" t="s">
        <v>16</v>
      </c>
      <c r="K4" s="32" t="s">
        <v>7</v>
      </c>
      <c r="L4" s="2"/>
      <c r="M4" s="2"/>
      <c r="N4" s="2"/>
      <c r="O4" s="2"/>
      <c r="P4" s="2"/>
      <c r="Q4" s="2"/>
      <c r="R4" s="2"/>
      <c r="S4" s="2"/>
      <c r="T4" s="2"/>
      <c r="U4" s="2"/>
      <c r="V4" s="2"/>
      <c r="W4" s="2"/>
      <c r="X4" s="2"/>
      <c r="Y4" s="2"/>
      <c r="Z4" s="2"/>
    </row>
    <row r="5" spans="1:26" ht="24" customHeight="1">
      <c r="A5" s="20" t="s">
        <v>17</v>
      </c>
      <c r="B5" s="20" t="s">
        <v>18</v>
      </c>
      <c r="C5" s="20"/>
      <c r="D5" s="20" t="s">
        <v>19</v>
      </c>
      <c r="E5" s="21"/>
      <c r="F5" s="22">
        <v>1</v>
      </c>
      <c r="G5" s="22"/>
      <c r="H5" s="34">
        <v>221467.32</v>
      </c>
      <c r="I5" s="34">
        <v>221467.32</v>
      </c>
      <c r="J5" s="24">
        <v>6.92553844391115E-2</v>
      </c>
      <c r="K5" s="20" t="s">
        <v>17</v>
      </c>
      <c r="L5" s="2"/>
      <c r="M5" s="2"/>
      <c r="N5" s="2"/>
      <c r="O5" s="2"/>
      <c r="P5" s="2"/>
      <c r="Q5" s="2"/>
      <c r="R5" s="2"/>
      <c r="S5" s="2"/>
      <c r="T5" s="2"/>
      <c r="U5" s="2"/>
      <c r="V5" s="2"/>
      <c r="W5" s="2"/>
      <c r="X5" s="2"/>
      <c r="Y5" s="2"/>
      <c r="Z5" s="2"/>
    </row>
    <row r="6" spans="1:26" ht="24" customHeight="1">
      <c r="A6" s="35" t="s">
        <v>20</v>
      </c>
      <c r="B6" s="35" t="s">
        <v>21</v>
      </c>
      <c r="C6" s="35" t="s">
        <v>22</v>
      </c>
      <c r="D6" s="35" t="s">
        <v>23</v>
      </c>
      <c r="E6" s="36" t="s">
        <v>24</v>
      </c>
      <c r="F6" s="37">
        <v>12</v>
      </c>
      <c r="G6" s="38">
        <v>15069.5</v>
      </c>
      <c r="H6" s="38">
        <v>18455.61</v>
      </c>
      <c r="I6" s="38">
        <v>221467.32</v>
      </c>
      <c r="J6" s="39">
        <v>6.92553844391115E-2</v>
      </c>
      <c r="K6" s="35" t="s">
        <v>20</v>
      </c>
      <c r="L6" s="2"/>
      <c r="M6" s="2"/>
      <c r="N6" s="2"/>
      <c r="O6" s="2"/>
      <c r="P6" s="2"/>
      <c r="Q6" s="2"/>
      <c r="R6" s="2"/>
      <c r="S6" s="2"/>
      <c r="T6" s="2"/>
      <c r="U6" s="2"/>
      <c r="V6" s="2"/>
      <c r="W6" s="2"/>
      <c r="X6" s="2"/>
      <c r="Y6" s="2"/>
      <c r="Z6" s="2"/>
    </row>
    <row r="7" spans="1:26" ht="24" customHeight="1">
      <c r="A7" s="20" t="s">
        <v>25</v>
      </c>
      <c r="B7" s="20" t="s">
        <v>18</v>
      </c>
      <c r="C7" s="20"/>
      <c r="D7" s="20" t="s">
        <v>26</v>
      </c>
      <c r="E7" s="21"/>
      <c r="F7" s="22">
        <v>1</v>
      </c>
      <c r="G7" s="22"/>
      <c r="H7" s="34">
        <v>6123.6</v>
      </c>
      <c r="I7" s="34">
        <v>6123.6</v>
      </c>
      <c r="J7" s="24">
        <v>1.91492032391661E-3</v>
      </c>
      <c r="K7" s="20" t="s">
        <v>25</v>
      </c>
      <c r="L7" s="2"/>
      <c r="M7" s="2"/>
      <c r="N7" s="2"/>
      <c r="O7" s="2"/>
      <c r="P7" s="2"/>
      <c r="Q7" s="2"/>
      <c r="R7" s="2"/>
      <c r="S7" s="2"/>
      <c r="T7" s="2"/>
      <c r="U7" s="2"/>
      <c r="V7" s="2"/>
      <c r="W7" s="2"/>
      <c r="X7" s="2"/>
      <c r="Y7" s="2"/>
      <c r="Z7" s="2"/>
    </row>
    <row r="8" spans="1:26" ht="39" customHeight="1">
      <c r="A8" s="35" t="s">
        <v>27</v>
      </c>
      <c r="B8" s="35">
        <v>92144</v>
      </c>
      <c r="C8" s="35" t="s">
        <v>28</v>
      </c>
      <c r="D8" s="35" t="s">
        <v>29</v>
      </c>
      <c r="E8" s="36" t="s">
        <v>30</v>
      </c>
      <c r="F8" s="37">
        <v>120</v>
      </c>
      <c r="G8" s="38">
        <v>41.67</v>
      </c>
      <c r="H8" s="38">
        <v>51.03</v>
      </c>
      <c r="I8" s="38">
        <v>6123.6</v>
      </c>
      <c r="J8" s="39">
        <v>1.91492032391661E-3</v>
      </c>
      <c r="K8" s="35" t="s">
        <v>27</v>
      </c>
      <c r="L8" s="2"/>
      <c r="M8" s="2"/>
      <c r="N8" s="2"/>
      <c r="O8" s="2"/>
      <c r="P8" s="2"/>
      <c r="Q8" s="2"/>
      <c r="R8" s="2"/>
      <c r="S8" s="2"/>
      <c r="T8" s="2"/>
      <c r="U8" s="2"/>
      <c r="V8" s="2"/>
      <c r="W8" s="2"/>
      <c r="X8" s="2"/>
      <c r="Y8" s="2"/>
      <c r="Z8" s="2"/>
    </row>
    <row r="9" spans="1:26" ht="24" customHeight="1">
      <c r="A9" s="20" t="s">
        <v>31</v>
      </c>
      <c r="B9" s="20" t="s">
        <v>18</v>
      </c>
      <c r="C9" s="20"/>
      <c r="D9" s="20" t="s">
        <v>32</v>
      </c>
      <c r="E9" s="21"/>
      <c r="F9" s="22">
        <v>1</v>
      </c>
      <c r="G9" s="22"/>
      <c r="H9" s="34">
        <v>97849.62</v>
      </c>
      <c r="I9" s="34">
        <v>97849.62</v>
      </c>
      <c r="J9" s="24">
        <v>3.0598704361081201E-2</v>
      </c>
      <c r="K9" s="20" t="s">
        <v>31</v>
      </c>
      <c r="L9" s="2"/>
      <c r="M9" s="2"/>
      <c r="N9" s="2"/>
      <c r="O9" s="2"/>
      <c r="P9" s="2"/>
      <c r="Q9" s="2"/>
      <c r="R9" s="2"/>
      <c r="S9" s="2"/>
      <c r="T9" s="2"/>
      <c r="U9" s="2"/>
      <c r="V9" s="2"/>
      <c r="W9" s="2"/>
      <c r="X9" s="2"/>
      <c r="Y9" s="2"/>
      <c r="Z9" s="2"/>
    </row>
    <row r="10" spans="1:26" ht="24" customHeight="1">
      <c r="A10" s="40" t="s">
        <v>33</v>
      </c>
      <c r="B10" s="40" t="s">
        <v>34</v>
      </c>
      <c r="C10" s="40" t="s">
        <v>22</v>
      </c>
      <c r="D10" s="40" t="s">
        <v>35</v>
      </c>
      <c r="E10" s="41" t="s">
        <v>36</v>
      </c>
      <c r="F10" s="42">
        <v>3</v>
      </c>
      <c r="G10" s="43">
        <v>262.55</v>
      </c>
      <c r="H10" s="43">
        <v>321.54000000000002</v>
      </c>
      <c r="I10" s="43">
        <v>964.62</v>
      </c>
      <c r="J10" s="44">
        <v>3.0164779588092599E-4</v>
      </c>
      <c r="K10" s="40" t="s">
        <v>33</v>
      </c>
      <c r="L10" s="2"/>
      <c r="M10" s="2"/>
      <c r="N10" s="2"/>
      <c r="O10" s="2"/>
      <c r="P10" s="2"/>
      <c r="Q10" s="2"/>
      <c r="R10" s="2"/>
      <c r="S10" s="2"/>
      <c r="T10" s="2"/>
      <c r="U10" s="2"/>
      <c r="V10" s="2"/>
      <c r="W10" s="2"/>
      <c r="X10" s="2"/>
      <c r="Y10" s="2"/>
      <c r="Z10" s="2"/>
    </row>
    <row r="11" spans="1:26" ht="39" customHeight="1">
      <c r="A11" s="35" t="s">
        <v>37</v>
      </c>
      <c r="B11" s="35">
        <v>97625</v>
      </c>
      <c r="C11" s="35" t="s">
        <v>28</v>
      </c>
      <c r="D11" s="35" t="s">
        <v>38</v>
      </c>
      <c r="E11" s="36" t="s">
        <v>39</v>
      </c>
      <c r="F11" s="37">
        <v>28.428750000000001</v>
      </c>
      <c r="G11" s="38">
        <v>50.16</v>
      </c>
      <c r="H11" s="38">
        <v>61.43</v>
      </c>
      <c r="I11" s="38">
        <v>1746.37</v>
      </c>
      <c r="J11" s="39">
        <v>5.4611003430633104E-4</v>
      </c>
      <c r="K11" s="35" t="s">
        <v>37</v>
      </c>
      <c r="L11" s="2"/>
      <c r="M11" s="2"/>
      <c r="N11" s="2"/>
      <c r="O11" s="2"/>
      <c r="P11" s="2"/>
      <c r="Q11" s="2"/>
      <c r="R11" s="2"/>
      <c r="S11" s="2"/>
      <c r="T11" s="2"/>
      <c r="U11" s="2"/>
      <c r="V11" s="2"/>
      <c r="W11" s="2"/>
      <c r="X11" s="2"/>
      <c r="Y11" s="2"/>
      <c r="Z11" s="2"/>
    </row>
    <row r="12" spans="1:26" ht="39" customHeight="1">
      <c r="A12" s="35" t="s">
        <v>40</v>
      </c>
      <c r="B12" s="35">
        <v>97627</v>
      </c>
      <c r="C12" s="35" t="s">
        <v>28</v>
      </c>
      <c r="D12" s="35" t="s">
        <v>41</v>
      </c>
      <c r="E12" s="36" t="s">
        <v>39</v>
      </c>
      <c r="F12" s="37">
        <v>2.3647499999999999</v>
      </c>
      <c r="G12" s="38">
        <v>152.84</v>
      </c>
      <c r="H12" s="38">
        <v>187.18</v>
      </c>
      <c r="I12" s="38">
        <v>442.63</v>
      </c>
      <c r="J12" s="39">
        <v>1.3841550443778299E-4</v>
      </c>
      <c r="K12" s="35" t="s">
        <v>40</v>
      </c>
      <c r="L12" s="2"/>
      <c r="M12" s="2"/>
      <c r="N12" s="2"/>
      <c r="O12" s="2"/>
      <c r="P12" s="2"/>
      <c r="Q12" s="2"/>
      <c r="R12" s="2"/>
      <c r="S12" s="2"/>
      <c r="T12" s="2"/>
      <c r="U12" s="2"/>
      <c r="V12" s="2"/>
      <c r="W12" s="2"/>
      <c r="X12" s="2"/>
      <c r="Y12" s="2"/>
      <c r="Z12" s="2"/>
    </row>
    <row r="13" spans="1:26" ht="39" customHeight="1">
      <c r="A13" s="35" t="s">
        <v>42</v>
      </c>
      <c r="B13" s="35">
        <v>104790</v>
      </c>
      <c r="C13" s="35" t="s">
        <v>28</v>
      </c>
      <c r="D13" s="35" t="s">
        <v>43</v>
      </c>
      <c r="E13" s="36" t="s">
        <v>39</v>
      </c>
      <c r="F13" s="37">
        <v>3.6</v>
      </c>
      <c r="G13" s="38">
        <v>99.68</v>
      </c>
      <c r="H13" s="38">
        <v>122.07</v>
      </c>
      <c r="I13" s="38">
        <v>439.45</v>
      </c>
      <c r="J13" s="39">
        <v>1.3742108177300201E-4</v>
      </c>
      <c r="K13" s="35" t="s">
        <v>42</v>
      </c>
      <c r="L13" s="2"/>
      <c r="M13" s="2"/>
      <c r="N13" s="2"/>
      <c r="O13" s="2"/>
      <c r="P13" s="2"/>
      <c r="Q13" s="2"/>
      <c r="R13" s="2"/>
      <c r="S13" s="2"/>
      <c r="T13" s="2"/>
      <c r="U13" s="2"/>
      <c r="V13" s="2"/>
      <c r="W13" s="2"/>
      <c r="X13" s="2"/>
      <c r="Y13" s="2"/>
      <c r="Z13" s="2"/>
    </row>
    <row r="14" spans="1:26" ht="39" customHeight="1">
      <c r="A14" s="35" t="s">
        <v>44</v>
      </c>
      <c r="B14" s="35">
        <v>9937</v>
      </c>
      <c r="C14" s="35" t="s">
        <v>45</v>
      </c>
      <c r="D14" s="35" t="s">
        <v>46</v>
      </c>
      <c r="E14" s="36" t="s">
        <v>47</v>
      </c>
      <c r="F14" s="37">
        <v>1313.26</v>
      </c>
      <c r="G14" s="38">
        <v>1.89</v>
      </c>
      <c r="H14" s="38">
        <v>2.31</v>
      </c>
      <c r="I14" s="38">
        <v>3033.63</v>
      </c>
      <c r="J14" s="39">
        <v>9.4865107816368495E-4</v>
      </c>
      <c r="K14" s="35" t="s">
        <v>44</v>
      </c>
      <c r="L14" s="2"/>
      <c r="M14" s="2"/>
      <c r="N14" s="2"/>
      <c r="O14" s="2"/>
      <c r="P14" s="2"/>
      <c r="Q14" s="2"/>
      <c r="R14" s="2"/>
      <c r="S14" s="2"/>
      <c r="T14" s="2"/>
      <c r="U14" s="2"/>
      <c r="V14" s="2"/>
      <c r="W14" s="2"/>
      <c r="X14" s="2"/>
      <c r="Y14" s="2"/>
      <c r="Z14" s="2"/>
    </row>
    <row r="15" spans="1:26" ht="39" customHeight="1">
      <c r="A15" s="35" t="s">
        <v>48</v>
      </c>
      <c r="B15" s="35">
        <v>103689</v>
      </c>
      <c r="C15" s="35" t="s">
        <v>28</v>
      </c>
      <c r="D15" s="35" t="s">
        <v>49</v>
      </c>
      <c r="E15" s="36" t="s">
        <v>47</v>
      </c>
      <c r="F15" s="37">
        <v>4.5</v>
      </c>
      <c r="G15" s="38">
        <v>463.06</v>
      </c>
      <c r="H15" s="38">
        <v>567.1</v>
      </c>
      <c r="I15" s="38">
        <v>2551.9499999999998</v>
      </c>
      <c r="J15" s="39">
        <v>7.9802418848700003E-4</v>
      </c>
      <c r="K15" s="35" t="s">
        <v>48</v>
      </c>
      <c r="L15" s="2"/>
      <c r="M15" s="2"/>
      <c r="N15" s="2"/>
      <c r="O15" s="2"/>
      <c r="P15" s="2"/>
      <c r="Q15" s="2"/>
      <c r="R15" s="2"/>
      <c r="S15" s="2"/>
      <c r="T15" s="2"/>
      <c r="U15" s="2"/>
      <c r="V15" s="2"/>
      <c r="W15" s="2"/>
      <c r="X15" s="2"/>
      <c r="Y15" s="2"/>
      <c r="Z15" s="2"/>
    </row>
    <row r="16" spans="1:26" ht="24" customHeight="1">
      <c r="A16" s="35" t="s">
        <v>50</v>
      </c>
      <c r="B16" s="35">
        <v>98459</v>
      </c>
      <c r="C16" s="35" t="s">
        <v>28</v>
      </c>
      <c r="D16" s="35" t="s">
        <v>51</v>
      </c>
      <c r="E16" s="36" t="s">
        <v>47</v>
      </c>
      <c r="F16" s="37">
        <v>32.18</v>
      </c>
      <c r="G16" s="38">
        <v>90.68</v>
      </c>
      <c r="H16" s="38">
        <v>111.05</v>
      </c>
      <c r="I16" s="38">
        <v>3573.58</v>
      </c>
      <c r="J16" s="39">
        <v>1.1174996686821299E-3</v>
      </c>
      <c r="K16" s="35" t="s">
        <v>50</v>
      </c>
      <c r="L16" s="2"/>
      <c r="M16" s="2"/>
      <c r="N16" s="2"/>
      <c r="O16" s="2"/>
      <c r="P16" s="2"/>
      <c r="Q16" s="2"/>
      <c r="R16" s="2"/>
      <c r="S16" s="2"/>
      <c r="T16" s="2"/>
      <c r="U16" s="2"/>
      <c r="V16" s="2"/>
      <c r="W16" s="2"/>
      <c r="X16" s="2"/>
      <c r="Y16" s="2"/>
      <c r="Z16" s="2"/>
    </row>
    <row r="17" spans="1:26" ht="39" customHeight="1">
      <c r="A17" s="35" t="s">
        <v>52</v>
      </c>
      <c r="B17" s="35">
        <v>9416</v>
      </c>
      <c r="C17" s="35" t="s">
        <v>45</v>
      </c>
      <c r="D17" s="35" t="s">
        <v>53</v>
      </c>
      <c r="E17" s="36" t="s">
        <v>24</v>
      </c>
      <c r="F17" s="37">
        <v>1</v>
      </c>
      <c r="G17" s="38">
        <v>1644.38</v>
      </c>
      <c r="H17" s="38">
        <v>2013.87</v>
      </c>
      <c r="I17" s="38">
        <v>2013.87</v>
      </c>
      <c r="J17" s="39">
        <v>6.2976036852928699E-4</v>
      </c>
      <c r="K17" s="35" t="s">
        <v>52</v>
      </c>
      <c r="L17" s="2"/>
      <c r="M17" s="2"/>
      <c r="N17" s="2"/>
      <c r="O17" s="2"/>
      <c r="P17" s="2"/>
      <c r="Q17" s="2"/>
      <c r="R17" s="2"/>
      <c r="S17" s="2"/>
      <c r="T17" s="2"/>
      <c r="U17" s="2"/>
      <c r="V17" s="2"/>
      <c r="W17" s="2"/>
      <c r="X17" s="2"/>
      <c r="Y17" s="2"/>
      <c r="Z17" s="2"/>
    </row>
    <row r="18" spans="1:26" ht="51.75" customHeight="1">
      <c r="A18" s="35" t="s">
        <v>54</v>
      </c>
      <c r="B18" s="35">
        <v>6096</v>
      </c>
      <c r="C18" s="35" t="s">
        <v>45</v>
      </c>
      <c r="D18" s="35" t="s">
        <v>55</v>
      </c>
      <c r="E18" s="36" t="s">
        <v>56</v>
      </c>
      <c r="F18" s="37">
        <v>1</v>
      </c>
      <c r="G18" s="38">
        <v>543.17999999999995</v>
      </c>
      <c r="H18" s="38">
        <v>665.23</v>
      </c>
      <c r="I18" s="38">
        <v>665.23</v>
      </c>
      <c r="J18" s="39">
        <v>2.08025090972475E-4</v>
      </c>
      <c r="K18" s="35" t="s">
        <v>54</v>
      </c>
      <c r="L18" s="2"/>
      <c r="M18" s="2"/>
      <c r="N18" s="2"/>
      <c r="O18" s="2"/>
      <c r="P18" s="2"/>
      <c r="Q18" s="2"/>
      <c r="R18" s="2"/>
      <c r="S18" s="2"/>
      <c r="T18" s="2"/>
      <c r="U18" s="2"/>
      <c r="V18" s="2"/>
      <c r="W18" s="2"/>
      <c r="X18" s="2"/>
      <c r="Y18" s="2"/>
      <c r="Z18" s="2"/>
    </row>
    <row r="19" spans="1:26" ht="25.5" customHeight="1">
      <c r="A19" s="35" t="s">
        <v>57</v>
      </c>
      <c r="B19" s="35">
        <v>56</v>
      </c>
      <c r="C19" s="35" t="s">
        <v>45</v>
      </c>
      <c r="D19" s="35" t="s">
        <v>58</v>
      </c>
      <c r="E19" s="36" t="s">
        <v>24</v>
      </c>
      <c r="F19" s="37">
        <v>1</v>
      </c>
      <c r="G19" s="38">
        <v>15115.44</v>
      </c>
      <c r="H19" s="38">
        <v>18511.87</v>
      </c>
      <c r="I19" s="38">
        <v>18511.87</v>
      </c>
      <c r="J19" s="39">
        <v>5.7888751872594802E-3</v>
      </c>
      <c r="K19" s="35" t="s">
        <v>57</v>
      </c>
      <c r="L19" s="2"/>
      <c r="M19" s="2"/>
      <c r="N19" s="2"/>
      <c r="O19" s="2"/>
      <c r="P19" s="2"/>
      <c r="Q19" s="2"/>
      <c r="R19" s="2"/>
      <c r="S19" s="2"/>
      <c r="T19" s="2"/>
      <c r="U19" s="2"/>
      <c r="V19" s="2"/>
      <c r="W19" s="2"/>
      <c r="X19" s="2"/>
      <c r="Y19" s="2"/>
      <c r="Z19" s="2"/>
    </row>
    <row r="20" spans="1:26" ht="39" customHeight="1">
      <c r="A20" s="35" t="s">
        <v>59</v>
      </c>
      <c r="B20" s="35">
        <v>62</v>
      </c>
      <c r="C20" s="35" t="s">
        <v>45</v>
      </c>
      <c r="D20" s="35" t="s">
        <v>60</v>
      </c>
      <c r="E20" s="36" t="s">
        <v>24</v>
      </c>
      <c r="F20" s="37">
        <v>1</v>
      </c>
      <c r="G20" s="38">
        <v>12068.87</v>
      </c>
      <c r="H20" s="38">
        <v>14780.74</v>
      </c>
      <c r="I20" s="38">
        <v>14780.74</v>
      </c>
      <c r="J20" s="39">
        <v>4.6221078170565E-3</v>
      </c>
      <c r="K20" s="35" t="s">
        <v>59</v>
      </c>
      <c r="L20" s="2"/>
      <c r="M20" s="2"/>
      <c r="N20" s="2"/>
      <c r="O20" s="2"/>
      <c r="P20" s="2"/>
      <c r="Q20" s="2"/>
      <c r="R20" s="2"/>
      <c r="S20" s="2"/>
      <c r="T20" s="2"/>
      <c r="U20" s="2"/>
      <c r="V20" s="2"/>
      <c r="W20" s="2"/>
      <c r="X20" s="2"/>
      <c r="Y20" s="2"/>
      <c r="Z20" s="2"/>
    </row>
    <row r="21" spans="1:26" ht="39" customHeight="1">
      <c r="A21" s="35" t="s">
        <v>61</v>
      </c>
      <c r="B21" s="35">
        <v>61</v>
      </c>
      <c r="C21" s="35" t="s">
        <v>45</v>
      </c>
      <c r="D21" s="35" t="s">
        <v>62</v>
      </c>
      <c r="E21" s="36" t="s">
        <v>24</v>
      </c>
      <c r="F21" s="37">
        <v>1</v>
      </c>
      <c r="G21" s="38">
        <v>17367.810000000001</v>
      </c>
      <c r="H21" s="38">
        <v>21270.35</v>
      </c>
      <c r="I21" s="38">
        <v>21270.35</v>
      </c>
      <c r="J21" s="39">
        <v>6.6514836879971997E-3</v>
      </c>
      <c r="K21" s="35" t="s">
        <v>61</v>
      </c>
      <c r="L21" s="2"/>
      <c r="M21" s="2"/>
      <c r="N21" s="2"/>
      <c r="O21" s="2"/>
      <c r="P21" s="2"/>
      <c r="Q21" s="2"/>
      <c r="R21" s="2"/>
      <c r="S21" s="2"/>
      <c r="T21" s="2"/>
      <c r="U21" s="2"/>
      <c r="V21" s="2"/>
      <c r="W21" s="2"/>
      <c r="X21" s="2"/>
      <c r="Y21" s="2"/>
      <c r="Z21" s="2"/>
    </row>
    <row r="22" spans="1:26" ht="25.5" customHeight="1">
      <c r="A22" s="35" t="s">
        <v>63</v>
      </c>
      <c r="B22" s="35">
        <v>10184</v>
      </c>
      <c r="C22" s="35" t="s">
        <v>45</v>
      </c>
      <c r="D22" s="35" t="s">
        <v>64</v>
      </c>
      <c r="E22" s="36" t="s">
        <v>24</v>
      </c>
      <c r="F22" s="37">
        <v>1</v>
      </c>
      <c r="G22" s="38">
        <v>17996.52</v>
      </c>
      <c r="H22" s="38">
        <v>22040.33</v>
      </c>
      <c r="I22" s="38">
        <v>22040.33</v>
      </c>
      <c r="J22" s="39">
        <v>6.8922653117167998E-3</v>
      </c>
      <c r="K22" s="35" t="s">
        <v>63</v>
      </c>
      <c r="L22" s="2"/>
      <c r="M22" s="2"/>
      <c r="N22" s="2"/>
      <c r="O22" s="2"/>
      <c r="P22" s="2"/>
      <c r="Q22" s="2"/>
      <c r="R22" s="2"/>
      <c r="S22" s="2"/>
      <c r="T22" s="2"/>
      <c r="U22" s="2"/>
      <c r="V22" s="2"/>
      <c r="W22" s="2"/>
      <c r="X22" s="2"/>
      <c r="Y22" s="2"/>
      <c r="Z22" s="2"/>
    </row>
    <row r="23" spans="1:26" ht="39" customHeight="1">
      <c r="A23" s="35" t="s">
        <v>65</v>
      </c>
      <c r="B23" s="35">
        <v>11703</v>
      </c>
      <c r="C23" s="35" t="s">
        <v>45</v>
      </c>
      <c r="D23" s="35" t="s">
        <v>66</v>
      </c>
      <c r="E23" s="36" t="s">
        <v>47</v>
      </c>
      <c r="F23" s="37">
        <v>25</v>
      </c>
      <c r="G23" s="38">
        <v>189.93</v>
      </c>
      <c r="H23" s="38">
        <v>232.6</v>
      </c>
      <c r="I23" s="38">
        <v>5815</v>
      </c>
      <c r="J23" s="39">
        <v>1.8184175458186499E-3</v>
      </c>
      <c r="K23" s="35" t="s">
        <v>65</v>
      </c>
      <c r="L23" s="2"/>
      <c r="M23" s="2"/>
      <c r="N23" s="2"/>
      <c r="O23" s="2"/>
      <c r="P23" s="2"/>
      <c r="Q23" s="2"/>
      <c r="R23" s="2"/>
      <c r="S23" s="2"/>
      <c r="T23" s="2"/>
      <c r="U23" s="2"/>
      <c r="V23" s="2"/>
      <c r="W23" s="2"/>
      <c r="X23" s="2"/>
      <c r="Y23" s="2"/>
      <c r="Z23" s="2"/>
    </row>
    <row r="24" spans="1:26" ht="24" customHeight="1">
      <c r="A24" s="20" t="s">
        <v>67</v>
      </c>
      <c r="B24" s="20" t="s">
        <v>18</v>
      </c>
      <c r="C24" s="20"/>
      <c r="D24" s="20" t="s">
        <v>68</v>
      </c>
      <c r="E24" s="21"/>
      <c r="F24" s="22">
        <v>1</v>
      </c>
      <c r="G24" s="22"/>
      <c r="H24" s="34">
        <v>75403.11</v>
      </c>
      <c r="I24" s="34">
        <v>75403.11</v>
      </c>
      <c r="J24" s="24">
        <v>2.3579421880188099E-2</v>
      </c>
      <c r="K24" s="20" t="s">
        <v>67</v>
      </c>
      <c r="L24" s="2"/>
      <c r="M24" s="2"/>
      <c r="N24" s="2"/>
      <c r="O24" s="2"/>
      <c r="P24" s="2"/>
      <c r="Q24" s="2"/>
      <c r="R24" s="2"/>
      <c r="S24" s="2"/>
      <c r="T24" s="2"/>
      <c r="U24" s="2"/>
      <c r="V24" s="2"/>
      <c r="W24" s="2"/>
      <c r="X24" s="2"/>
      <c r="Y24" s="2"/>
      <c r="Z24" s="2"/>
    </row>
    <row r="25" spans="1:26" ht="25.5" customHeight="1">
      <c r="A25" s="35" t="s">
        <v>69</v>
      </c>
      <c r="B25" s="35">
        <v>2548</v>
      </c>
      <c r="C25" s="35" t="s">
        <v>45</v>
      </c>
      <c r="D25" s="35" t="s">
        <v>70</v>
      </c>
      <c r="E25" s="36" t="s">
        <v>47</v>
      </c>
      <c r="F25" s="37">
        <v>1313.26</v>
      </c>
      <c r="G25" s="38">
        <v>1.33</v>
      </c>
      <c r="H25" s="38">
        <v>1.62</v>
      </c>
      <c r="I25" s="38">
        <v>2127.48</v>
      </c>
      <c r="J25" s="39">
        <v>6.6528752543048295E-4</v>
      </c>
      <c r="K25" s="35" t="s">
        <v>69</v>
      </c>
      <c r="L25" s="2"/>
      <c r="M25" s="2"/>
      <c r="N25" s="2"/>
      <c r="O25" s="2"/>
      <c r="P25" s="2"/>
      <c r="Q25" s="2"/>
      <c r="R25" s="2"/>
      <c r="S25" s="2"/>
      <c r="T25" s="2"/>
      <c r="U25" s="2"/>
      <c r="V25" s="2"/>
      <c r="W25" s="2"/>
      <c r="X25" s="2"/>
      <c r="Y25" s="2"/>
      <c r="Z25" s="2"/>
    </row>
    <row r="26" spans="1:26" ht="39" customHeight="1">
      <c r="A26" s="35" t="s">
        <v>71</v>
      </c>
      <c r="B26" s="35">
        <v>101124</v>
      </c>
      <c r="C26" s="35" t="s">
        <v>28</v>
      </c>
      <c r="D26" s="35" t="s">
        <v>72</v>
      </c>
      <c r="E26" s="36" t="s">
        <v>39</v>
      </c>
      <c r="F26" s="37">
        <v>26.11</v>
      </c>
      <c r="G26" s="38">
        <v>14.32</v>
      </c>
      <c r="H26" s="38">
        <v>17.53</v>
      </c>
      <c r="I26" s="38">
        <v>457.7</v>
      </c>
      <c r="J26" s="39">
        <v>1.4312806719195099E-4</v>
      </c>
      <c r="K26" s="35" t="s">
        <v>71</v>
      </c>
      <c r="L26" s="2"/>
      <c r="M26" s="2"/>
      <c r="N26" s="2"/>
      <c r="O26" s="2"/>
      <c r="P26" s="2"/>
      <c r="Q26" s="2"/>
      <c r="R26" s="2"/>
      <c r="S26" s="2"/>
      <c r="T26" s="2"/>
      <c r="U26" s="2"/>
      <c r="V26" s="2"/>
      <c r="W26" s="2"/>
      <c r="X26" s="2"/>
      <c r="Y26" s="2"/>
      <c r="Z26" s="2"/>
    </row>
    <row r="27" spans="1:26" ht="39" customHeight="1">
      <c r="A27" s="35" t="s">
        <v>73</v>
      </c>
      <c r="B27" s="35">
        <v>102354</v>
      </c>
      <c r="C27" s="35" t="s">
        <v>28</v>
      </c>
      <c r="D27" s="35" t="s">
        <v>74</v>
      </c>
      <c r="E27" s="36" t="s">
        <v>39</v>
      </c>
      <c r="F27" s="37">
        <v>61.128</v>
      </c>
      <c r="G27" s="38">
        <v>143.32</v>
      </c>
      <c r="H27" s="38">
        <v>175.52</v>
      </c>
      <c r="I27" s="38">
        <v>10729.18</v>
      </c>
      <c r="J27" s="39">
        <v>3.35513829135796E-3</v>
      </c>
      <c r="K27" s="35" t="s">
        <v>73</v>
      </c>
      <c r="L27" s="2"/>
      <c r="M27" s="2"/>
      <c r="N27" s="2"/>
      <c r="O27" s="2"/>
      <c r="P27" s="2"/>
      <c r="Q27" s="2"/>
      <c r="R27" s="2"/>
      <c r="S27" s="2"/>
      <c r="T27" s="2"/>
      <c r="U27" s="2"/>
      <c r="V27" s="2"/>
      <c r="W27" s="2"/>
      <c r="X27" s="2"/>
      <c r="Y27" s="2"/>
      <c r="Z27" s="2"/>
    </row>
    <row r="28" spans="1:26" ht="25.5" customHeight="1">
      <c r="A28" s="35" t="s">
        <v>75</v>
      </c>
      <c r="B28" s="35">
        <v>4522</v>
      </c>
      <c r="C28" s="35" t="s">
        <v>45</v>
      </c>
      <c r="D28" s="35" t="s">
        <v>76</v>
      </c>
      <c r="E28" s="36" t="s">
        <v>39</v>
      </c>
      <c r="F28" s="37">
        <v>91.691999999999993</v>
      </c>
      <c r="G28" s="38">
        <v>338.84</v>
      </c>
      <c r="H28" s="38">
        <v>414.97</v>
      </c>
      <c r="I28" s="38">
        <v>38049.42</v>
      </c>
      <c r="J28" s="39">
        <v>1.1898492336409799E-2</v>
      </c>
      <c r="K28" s="35" t="s">
        <v>75</v>
      </c>
      <c r="L28" s="2"/>
      <c r="M28" s="2"/>
      <c r="N28" s="2"/>
      <c r="O28" s="2"/>
      <c r="P28" s="2"/>
      <c r="Q28" s="2"/>
      <c r="R28" s="2"/>
      <c r="S28" s="2"/>
      <c r="T28" s="2"/>
      <c r="U28" s="2"/>
      <c r="V28" s="2"/>
      <c r="W28" s="2"/>
      <c r="X28" s="2"/>
      <c r="Y28" s="2"/>
      <c r="Z28" s="2"/>
    </row>
    <row r="29" spans="1:26" ht="39.75" customHeight="1">
      <c r="A29" s="35" t="s">
        <v>77</v>
      </c>
      <c r="B29" s="35">
        <v>102361</v>
      </c>
      <c r="C29" s="35" t="s">
        <v>28</v>
      </c>
      <c r="D29" s="35" t="s">
        <v>78</v>
      </c>
      <c r="E29" s="36" t="s">
        <v>39</v>
      </c>
      <c r="F29" s="37">
        <v>152.82</v>
      </c>
      <c r="G29" s="38">
        <v>32.01</v>
      </c>
      <c r="H29" s="38">
        <v>39.200000000000003</v>
      </c>
      <c r="I29" s="38">
        <v>5990.54</v>
      </c>
      <c r="J29" s="39">
        <v>1.8733109277607001E-3</v>
      </c>
      <c r="K29" s="35" t="s">
        <v>77</v>
      </c>
      <c r="L29" s="2"/>
      <c r="M29" s="2"/>
      <c r="N29" s="2"/>
      <c r="O29" s="2"/>
      <c r="P29" s="2"/>
      <c r="Q29" s="2"/>
      <c r="R29" s="2"/>
      <c r="S29" s="2"/>
      <c r="T29" s="2"/>
      <c r="U29" s="2"/>
      <c r="V29" s="2"/>
      <c r="W29" s="2"/>
      <c r="X29" s="2"/>
      <c r="Y29" s="2"/>
      <c r="Z29" s="2"/>
    </row>
    <row r="30" spans="1:26" ht="33" customHeight="1">
      <c r="A30" s="35" t="s">
        <v>79</v>
      </c>
      <c r="B30" s="35">
        <v>95875</v>
      </c>
      <c r="C30" s="35" t="s">
        <v>28</v>
      </c>
      <c r="D30" s="35" t="s">
        <v>80</v>
      </c>
      <c r="E30" s="36" t="s">
        <v>81</v>
      </c>
      <c r="F30" s="37">
        <v>1902.77</v>
      </c>
      <c r="G30" s="38">
        <v>2.41</v>
      </c>
      <c r="H30" s="38">
        <v>2.95</v>
      </c>
      <c r="I30" s="38">
        <v>5613.17</v>
      </c>
      <c r="J30" s="39">
        <v>1.75530297775802E-3</v>
      </c>
      <c r="K30" s="35" t="s">
        <v>79</v>
      </c>
      <c r="L30" s="2"/>
      <c r="M30" s="2"/>
      <c r="N30" s="2"/>
      <c r="O30" s="2"/>
      <c r="P30" s="2"/>
      <c r="Q30" s="2"/>
      <c r="R30" s="2"/>
      <c r="S30" s="2"/>
      <c r="T30" s="2"/>
      <c r="U30" s="2"/>
      <c r="V30" s="2"/>
      <c r="W30" s="2"/>
      <c r="X30" s="2"/>
      <c r="Y30" s="2"/>
      <c r="Z30" s="2"/>
    </row>
    <row r="31" spans="1:26" ht="25.5" customHeight="1">
      <c r="A31" s="40" t="s">
        <v>82</v>
      </c>
      <c r="B31" s="40">
        <v>368</v>
      </c>
      <c r="C31" s="40" t="s">
        <v>28</v>
      </c>
      <c r="D31" s="40" t="s">
        <v>83</v>
      </c>
      <c r="E31" s="41" t="s">
        <v>84</v>
      </c>
      <c r="F31" s="42">
        <v>113.47</v>
      </c>
      <c r="G31" s="43">
        <v>47.5</v>
      </c>
      <c r="H31" s="43">
        <v>58.17</v>
      </c>
      <c r="I31" s="43">
        <v>6600.54</v>
      </c>
      <c r="J31" s="44">
        <v>2.06406496094202E-3</v>
      </c>
      <c r="K31" s="40" t="s">
        <v>82</v>
      </c>
      <c r="L31" s="2"/>
      <c r="M31" s="2"/>
      <c r="N31" s="2"/>
      <c r="O31" s="2"/>
      <c r="P31" s="2"/>
      <c r="Q31" s="2"/>
      <c r="R31" s="2"/>
      <c r="S31" s="2"/>
      <c r="T31" s="2"/>
      <c r="U31" s="2"/>
      <c r="V31" s="2"/>
      <c r="W31" s="2"/>
      <c r="X31" s="2"/>
      <c r="Y31" s="2"/>
      <c r="Z31" s="2"/>
    </row>
    <row r="32" spans="1:26" ht="25.5" customHeight="1">
      <c r="A32" s="35" t="s">
        <v>85</v>
      </c>
      <c r="B32" s="35">
        <v>71</v>
      </c>
      <c r="C32" s="35" t="s">
        <v>45</v>
      </c>
      <c r="D32" s="35" t="s">
        <v>86</v>
      </c>
      <c r="E32" s="36" t="s">
        <v>39</v>
      </c>
      <c r="F32" s="37">
        <v>90.775999999999996</v>
      </c>
      <c r="G32" s="38">
        <v>52.49</v>
      </c>
      <c r="H32" s="38">
        <v>64.28</v>
      </c>
      <c r="I32" s="38">
        <v>5835.08</v>
      </c>
      <c r="J32" s="39">
        <v>1.8246967933371399E-3</v>
      </c>
      <c r="K32" s="35" t="s">
        <v>85</v>
      </c>
      <c r="L32" s="2"/>
      <c r="M32" s="2"/>
      <c r="N32" s="2"/>
      <c r="O32" s="2"/>
      <c r="P32" s="2"/>
      <c r="Q32" s="2"/>
      <c r="R32" s="2"/>
      <c r="S32" s="2"/>
      <c r="T32" s="2"/>
      <c r="U32" s="2"/>
      <c r="V32" s="2"/>
      <c r="W32" s="2"/>
      <c r="X32" s="2"/>
      <c r="Y32" s="2"/>
      <c r="Z32" s="2"/>
    </row>
    <row r="33" spans="1:26" ht="24" customHeight="1">
      <c r="A33" s="20" t="s">
        <v>87</v>
      </c>
      <c r="B33" s="20" t="s">
        <v>18</v>
      </c>
      <c r="C33" s="20"/>
      <c r="D33" s="20" t="s">
        <v>89</v>
      </c>
      <c r="E33" s="21"/>
      <c r="F33" s="22">
        <v>1</v>
      </c>
      <c r="G33" s="22"/>
      <c r="H33" s="34">
        <v>1064465.1499999999</v>
      </c>
      <c r="I33" s="34">
        <v>1064465.1499999999</v>
      </c>
      <c r="J33" s="24">
        <v>0.33287052548107998</v>
      </c>
      <c r="K33" s="20" t="s">
        <v>87</v>
      </c>
      <c r="L33" s="2"/>
      <c r="M33" s="2"/>
      <c r="N33" s="2"/>
      <c r="O33" s="2"/>
      <c r="P33" s="2"/>
      <c r="Q33" s="2"/>
      <c r="R33" s="2"/>
      <c r="S33" s="2"/>
      <c r="T33" s="2"/>
      <c r="U33" s="2"/>
      <c r="V33" s="2"/>
      <c r="W33" s="2"/>
      <c r="X33" s="2"/>
      <c r="Y33" s="2"/>
      <c r="Z33" s="2"/>
    </row>
    <row r="34" spans="1:26" ht="24" customHeight="1">
      <c r="A34" s="20" t="s">
        <v>90</v>
      </c>
      <c r="B34" s="20" t="s">
        <v>18</v>
      </c>
      <c r="C34" s="20"/>
      <c r="D34" s="20" t="s">
        <v>91</v>
      </c>
      <c r="E34" s="21"/>
      <c r="F34" s="22">
        <v>1</v>
      </c>
      <c r="G34" s="22"/>
      <c r="H34" s="34">
        <v>61608.21</v>
      </c>
      <c r="I34" s="34">
        <v>61608.21</v>
      </c>
      <c r="J34" s="24">
        <v>1.9265597597674999E-2</v>
      </c>
      <c r="K34" s="20" t="s">
        <v>90</v>
      </c>
      <c r="L34" s="2"/>
      <c r="M34" s="2"/>
      <c r="N34" s="2"/>
      <c r="O34" s="2"/>
      <c r="P34" s="2"/>
      <c r="Q34" s="2"/>
      <c r="R34" s="2"/>
      <c r="S34" s="2"/>
      <c r="T34" s="2"/>
      <c r="U34" s="2"/>
      <c r="V34" s="2"/>
      <c r="W34" s="2"/>
      <c r="X34" s="2"/>
      <c r="Y34" s="2"/>
      <c r="Z34" s="2"/>
    </row>
    <row r="35" spans="1:26" ht="39" customHeight="1">
      <c r="A35" s="35" t="s">
        <v>92</v>
      </c>
      <c r="B35" s="35">
        <v>105009</v>
      </c>
      <c r="C35" s="35" t="s">
        <v>28</v>
      </c>
      <c r="D35" s="35" t="s">
        <v>93</v>
      </c>
      <c r="E35" s="36" t="s">
        <v>94</v>
      </c>
      <c r="F35" s="37">
        <v>101.12</v>
      </c>
      <c r="G35" s="38">
        <v>69.89</v>
      </c>
      <c r="H35" s="38">
        <v>85.59</v>
      </c>
      <c r="I35" s="38">
        <v>8654.86</v>
      </c>
      <c r="J35" s="39">
        <v>2.7064745108519301E-3</v>
      </c>
      <c r="K35" s="35" t="s">
        <v>92</v>
      </c>
      <c r="L35" s="2"/>
      <c r="M35" s="2"/>
      <c r="N35" s="2"/>
      <c r="O35" s="2"/>
      <c r="P35" s="2"/>
      <c r="Q35" s="2"/>
      <c r="R35" s="2"/>
      <c r="S35" s="2"/>
      <c r="T35" s="2"/>
      <c r="U35" s="2"/>
      <c r="V35" s="2"/>
      <c r="W35" s="2"/>
      <c r="X35" s="2"/>
      <c r="Y35" s="2"/>
      <c r="Z35" s="2"/>
    </row>
    <row r="36" spans="1:26" ht="39" customHeight="1">
      <c r="A36" s="35" t="s">
        <v>95</v>
      </c>
      <c r="B36" s="35">
        <v>96523</v>
      </c>
      <c r="C36" s="35" t="s">
        <v>28</v>
      </c>
      <c r="D36" s="35" t="s">
        <v>96</v>
      </c>
      <c r="E36" s="36" t="s">
        <v>39</v>
      </c>
      <c r="F36" s="37">
        <v>99.2</v>
      </c>
      <c r="G36" s="38">
        <v>87.38</v>
      </c>
      <c r="H36" s="38">
        <v>107.01</v>
      </c>
      <c r="I36" s="38">
        <v>10615.39</v>
      </c>
      <c r="J36" s="39">
        <v>3.3195548463814E-3</v>
      </c>
      <c r="K36" s="35" t="s">
        <v>95</v>
      </c>
      <c r="L36" s="2"/>
      <c r="M36" s="2"/>
      <c r="N36" s="2"/>
      <c r="O36" s="2"/>
      <c r="P36" s="2"/>
      <c r="Q36" s="2"/>
      <c r="R36" s="2"/>
      <c r="S36" s="2"/>
      <c r="T36" s="2"/>
      <c r="U36" s="2"/>
      <c r="V36" s="2"/>
      <c r="W36" s="2"/>
      <c r="X36" s="2"/>
      <c r="Y36" s="2"/>
      <c r="Z36" s="2"/>
    </row>
    <row r="37" spans="1:26" ht="39" customHeight="1">
      <c r="A37" s="35" t="s">
        <v>97</v>
      </c>
      <c r="B37" s="35">
        <v>96619</v>
      </c>
      <c r="C37" s="35" t="s">
        <v>28</v>
      </c>
      <c r="D37" s="35" t="s">
        <v>98</v>
      </c>
      <c r="E37" s="36" t="s">
        <v>47</v>
      </c>
      <c r="F37" s="37">
        <v>59.11</v>
      </c>
      <c r="G37" s="38">
        <v>35.71</v>
      </c>
      <c r="H37" s="38">
        <v>43.73</v>
      </c>
      <c r="I37" s="38">
        <v>2584.88</v>
      </c>
      <c r="J37" s="39">
        <v>8.0832177916349303E-4</v>
      </c>
      <c r="K37" s="35" t="s">
        <v>97</v>
      </c>
      <c r="L37" s="2"/>
      <c r="M37" s="2"/>
      <c r="N37" s="2"/>
      <c r="O37" s="2"/>
      <c r="P37" s="2"/>
      <c r="Q37" s="2"/>
      <c r="R37" s="2"/>
      <c r="S37" s="2"/>
      <c r="T37" s="2"/>
      <c r="U37" s="2"/>
      <c r="V37" s="2"/>
      <c r="W37" s="2"/>
      <c r="X37" s="2"/>
      <c r="Y37" s="2"/>
      <c r="Z37" s="2"/>
    </row>
    <row r="38" spans="1:26" ht="24" customHeight="1">
      <c r="A38" s="20" t="s">
        <v>99</v>
      </c>
      <c r="B38" s="20" t="s">
        <v>18</v>
      </c>
      <c r="C38" s="20"/>
      <c r="D38" s="20" t="s">
        <v>100</v>
      </c>
      <c r="E38" s="21"/>
      <c r="F38" s="22">
        <v>1</v>
      </c>
      <c r="G38" s="22"/>
      <c r="H38" s="34">
        <v>39753.08</v>
      </c>
      <c r="I38" s="34">
        <v>39753.08</v>
      </c>
      <c r="J38" s="24">
        <v>1.24312464612782E-2</v>
      </c>
      <c r="K38" s="20" t="s">
        <v>99</v>
      </c>
      <c r="L38" s="2"/>
      <c r="M38" s="2"/>
      <c r="N38" s="2"/>
      <c r="O38" s="2"/>
      <c r="P38" s="2"/>
      <c r="Q38" s="2"/>
      <c r="R38" s="2"/>
      <c r="S38" s="2"/>
      <c r="T38" s="2"/>
      <c r="U38" s="2"/>
      <c r="V38" s="2"/>
      <c r="W38" s="2"/>
      <c r="X38" s="2"/>
      <c r="Y38" s="2"/>
      <c r="Z38" s="2"/>
    </row>
    <row r="39" spans="1:26" ht="39" customHeight="1">
      <c r="A39" s="35" t="s">
        <v>101</v>
      </c>
      <c r="B39" s="35">
        <v>96541</v>
      </c>
      <c r="C39" s="35" t="s">
        <v>28</v>
      </c>
      <c r="D39" s="35" t="s">
        <v>102</v>
      </c>
      <c r="E39" s="36" t="s">
        <v>47</v>
      </c>
      <c r="F39" s="37">
        <v>32.630000000000003</v>
      </c>
      <c r="G39" s="38">
        <v>178.17</v>
      </c>
      <c r="H39" s="38">
        <v>218.2</v>
      </c>
      <c r="I39" s="38">
        <v>7119.86</v>
      </c>
      <c r="J39" s="39">
        <v>2.2264623126005802E-3</v>
      </c>
      <c r="K39" s="35" t="s">
        <v>101</v>
      </c>
      <c r="L39" s="2"/>
      <c r="M39" s="2"/>
      <c r="N39" s="2"/>
      <c r="O39" s="2"/>
      <c r="P39" s="2"/>
      <c r="Q39" s="2"/>
      <c r="R39" s="2"/>
      <c r="S39" s="2"/>
      <c r="T39" s="2"/>
      <c r="U39" s="2"/>
      <c r="V39" s="2"/>
      <c r="W39" s="2"/>
      <c r="X39" s="2"/>
      <c r="Y39" s="2"/>
      <c r="Z39" s="2"/>
    </row>
    <row r="40" spans="1:26" ht="25.5" customHeight="1">
      <c r="A40" s="35" t="s">
        <v>103</v>
      </c>
      <c r="B40" s="35">
        <v>96545</v>
      </c>
      <c r="C40" s="35" t="s">
        <v>28</v>
      </c>
      <c r="D40" s="35" t="s">
        <v>104</v>
      </c>
      <c r="E40" s="36" t="s">
        <v>105</v>
      </c>
      <c r="F40" s="37">
        <v>29</v>
      </c>
      <c r="G40" s="38">
        <v>17.46</v>
      </c>
      <c r="H40" s="38">
        <v>21.38</v>
      </c>
      <c r="I40" s="38">
        <v>620.02</v>
      </c>
      <c r="J40" s="39">
        <v>1.9388740270997101E-4</v>
      </c>
      <c r="K40" s="35" t="s">
        <v>103</v>
      </c>
      <c r="L40" s="2"/>
      <c r="M40" s="2"/>
      <c r="N40" s="2"/>
      <c r="O40" s="2"/>
      <c r="P40" s="2"/>
      <c r="Q40" s="2"/>
      <c r="R40" s="2"/>
      <c r="S40" s="2"/>
      <c r="T40" s="2"/>
      <c r="U40" s="2"/>
      <c r="V40" s="2"/>
      <c r="W40" s="2"/>
      <c r="X40" s="2"/>
      <c r="Y40" s="2"/>
      <c r="Z40" s="2"/>
    </row>
    <row r="41" spans="1:26" ht="25.5" customHeight="1">
      <c r="A41" s="35" t="s">
        <v>106</v>
      </c>
      <c r="B41" s="35">
        <v>96546</v>
      </c>
      <c r="C41" s="35" t="s">
        <v>28</v>
      </c>
      <c r="D41" s="35" t="s">
        <v>107</v>
      </c>
      <c r="E41" s="36" t="s">
        <v>105</v>
      </c>
      <c r="F41" s="37">
        <v>385</v>
      </c>
      <c r="G41" s="38">
        <v>15.45</v>
      </c>
      <c r="H41" s="38">
        <v>18.920000000000002</v>
      </c>
      <c r="I41" s="38">
        <v>7284.2</v>
      </c>
      <c r="J41" s="39">
        <v>2.27785332540881E-3</v>
      </c>
      <c r="K41" s="35" t="s">
        <v>106</v>
      </c>
      <c r="L41" s="2"/>
      <c r="M41" s="2"/>
      <c r="N41" s="2"/>
      <c r="O41" s="2"/>
      <c r="P41" s="2"/>
      <c r="Q41" s="2"/>
      <c r="R41" s="2"/>
      <c r="S41" s="2"/>
      <c r="T41" s="2"/>
      <c r="U41" s="2"/>
      <c r="V41" s="2"/>
      <c r="W41" s="2"/>
      <c r="X41" s="2"/>
      <c r="Y41" s="2"/>
      <c r="Z41" s="2"/>
    </row>
    <row r="42" spans="1:26" ht="34.5" customHeight="1">
      <c r="A42" s="35" t="s">
        <v>108</v>
      </c>
      <c r="B42" s="35">
        <v>104920</v>
      </c>
      <c r="C42" s="35" t="s">
        <v>28</v>
      </c>
      <c r="D42" s="35" t="s">
        <v>109</v>
      </c>
      <c r="E42" s="36" t="s">
        <v>105</v>
      </c>
      <c r="F42" s="37">
        <v>426</v>
      </c>
      <c r="G42" s="38">
        <v>12.19</v>
      </c>
      <c r="H42" s="38">
        <v>14.92</v>
      </c>
      <c r="I42" s="38">
        <v>6355.92</v>
      </c>
      <c r="J42" s="39">
        <v>1.98756946652101E-3</v>
      </c>
      <c r="K42" s="35" t="s">
        <v>108</v>
      </c>
      <c r="L42" s="2"/>
      <c r="M42" s="2"/>
      <c r="N42" s="2"/>
      <c r="O42" s="2"/>
      <c r="P42" s="2"/>
      <c r="Q42" s="2"/>
      <c r="R42" s="2"/>
      <c r="S42" s="2"/>
      <c r="T42" s="2"/>
      <c r="U42" s="2"/>
      <c r="V42" s="2"/>
      <c r="W42" s="2"/>
      <c r="X42" s="2"/>
      <c r="Y42" s="2"/>
      <c r="Z42" s="2"/>
    </row>
    <row r="43" spans="1:26" ht="39" customHeight="1">
      <c r="A43" s="35" t="s">
        <v>110</v>
      </c>
      <c r="B43" s="35">
        <v>96558</v>
      </c>
      <c r="C43" s="35" t="s">
        <v>28</v>
      </c>
      <c r="D43" s="35" t="s">
        <v>111</v>
      </c>
      <c r="E43" s="36" t="s">
        <v>39</v>
      </c>
      <c r="F43" s="37">
        <v>20.23</v>
      </c>
      <c r="G43" s="38">
        <v>741.58</v>
      </c>
      <c r="H43" s="38">
        <v>908.21</v>
      </c>
      <c r="I43" s="38">
        <v>18373.080000000002</v>
      </c>
      <c r="J43" s="39">
        <v>5.7454739540377803E-3</v>
      </c>
      <c r="K43" s="35" t="s">
        <v>110</v>
      </c>
      <c r="L43" s="2"/>
      <c r="M43" s="2"/>
      <c r="N43" s="2"/>
      <c r="O43" s="2"/>
      <c r="P43" s="2"/>
      <c r="Q43" s="2"/>
      <c r="R43" s="2"/>
      <c r="S43" s="2"/>
      <c r="T43" s="2"/>
      <c r="U43" s="2"/>
      <c r="V43" s="2"/>
      <c r="W43" s="2"/>
      <c r="X43" s="2"/>
      <c r="Y43" s="2"/>
      <c r="Z43" s="2"/>
    </row>
    <row r="44" spans="1:26" ht="24" customHeight="1">
      <c r="A44" s="20" t="s">
        <v>112</v>
      </c>
      <c r="B44" s="20" t="s">
        <v>18</v>
      </c>
      <c r="C44" s="20"/>
      <c r="D44" s="20" t="s">
        <v>113</v>
      </c>
      <c r="E44" s="21"/>
      <c r="F44" s="22">
        <v>1</v>
      </c>
      <c r="G44" s="22"/>
      <c r="H44" s="34">
        <v>64534.29</v>
      </c>
      <c r="I44" s="34">
        <v>64534.29</v>
      </c>
      <c r="J44" s="24">
        <v>2.0180616550808099E-2</v>
      </c>
      <c r="K44" s="20" t="s">
        <v>112</v>
      </c>
      <c r="L44" s="2"/>
      <c r="M44" s="2"/>
      <c r="N44" s="2"/>
      <c r="O44" s="2"/>
      <c r="P44" s="2"/>
      <c r="Q44" s="2"/>
      <c r="R44" s="2"/>
      <c r="S44" s="2"/>
      <c r="T44" s="2"/>
      <c r="U44" s="2"/>
      <c r="V44" s="2"/>
      <c r="W44" s="2"/>
      <c r="X44" s="2"/>
      <c r="Y44" s="2"/>
      <c r="Z44" s="2"/>
    </row>
    <row r="45" spans="1:26" ht="39" customHeight="1">
      <c r="A45" s="35" t="s">
        <v>114</v>
      </c>
      <c r="B45" s="35">
        <v>96258</v>
      </c>
      <c r="C45" s="35" t="s">
        <v>28</v>
      </c>
      <c r="D45" s="35" t="s">
        <v>115</v>
      </c>
      <c r="E45" s="36" t="s">
        <v>47</v>
      </c>
      <c r="F45" s="37">
        <v>76.44</v>
      </c>
      <c r="G45" s="38">
        <v>163.47</v>
      </c>
      <c r="H45" s="38">
        <v>200.2</v>
      </c>
      <c r="I45" s="38">
        <v>15303.28</v>
      </c>
      <c r="J45" s="39">
        <v>4.7855120998410404E-3</v>
      </c>
      <c r="K45" s="35" t="s">
        <v>114</v>
      </c>
      <c r="L45" s="2"/>
      <c r="M45" s="2"/>
      <c r="N45" s="2"/>
      <c r="O45" s="2"/>
      <c r="P45" s="2"/>
      <c r="Q45" s="2"/>
      <c r="R45" s="2"/>
      <c r="S45" s="2"/>
      <c r="T45" s="2"/>
      <c r="U45" s="2"/>
      <c r="V45" s="2"/>
      <c r="W45" s="2"/>
      <c r="X45" s="2"/>
      <c r="Y45" s="2"/>
      <c r="Z45" s="2"/>
    </row>
    <row r="46" spans="1:26" ht="51.75" customHeight="1">
      <c r="A46" s="35" t="s">
        <v>116</v>
      </c>
      <c r="B46" s="35">
        <v>92443</v>
      </c>
      <c r="C46" s="35" t="s">
        <v>28</v>
      </c>
      <c r="D46" s="35" t="s">
        <v>117</v>
      </c>
      <c r="E46" s="36" t="s">
        <v>47</v>
      </c>
      <c r="F46" s="37">
        <v>144.16</v>
      </c>
      <c r="G46" s="38">
        <v>69.62</v>
      </c>
      <c r="H46" s="38">
        <v>85.26</v>
      </c>
      <c r="I46" s="38">
        <v>12291.08</v>
      </c>
      <c r="J46" s="39">
        <v>3.84356242976108E-3</v>
      </c>
      <c r="K46" s="35" t="s">
        <v>116</v>
      </c>
      <c r="L46" s="2"/>
      <c r="M46" s="2"/>
      <c r="N46" s="2"/>
      <c r="O46" s="2"/>
      <c r="P46" s="2"/>
      <c r="Q46" s="2"/>
      <c r="R46" s="2"/>
      <c r="S46" s="2"/>
      <c r="T46" s="2"/>
      <c r="U46" s="2"/>
      <c r="V46" s="2"/>
      <c r="W46" s="2"/>
      <c r="X46" s="2"/>
      <c r="Y46" s="2"/>
      <c r="Z46" s="2"/>
    </row>
    <row r="47" spans="1:26" ht="39" customHeight="1">
      <c r="A47" s="35" t="s">
        <v>118</v>
      </c>
      <c r="B47" s="35">
        <v>92759</v>
      </c>
      <c r="C47" s="35" t="s">
        <v>28</v>
      </c>
      <c r="D47" s="35" t="s">
        <v>119</v>
      </c>
      <c r="E47" s="36" t="s">
        <v>105</v>
      </c>
      <c r="F47" s="37">
        <v>184</v>
      </c>
      <c r="G47" s="38">
        <v>15.29</v>
      </c>
      <c r="H47" s="38">
        <v>18.72</v>
      </c>
      <c r="I47" s="38">
        <v>3444.48</v>
      </c>
      <c r="J47" s="39">
        <v>1.07712861018425E-3</v>
      </c>
      <c r="K47" s="35" t="s">
        <v>118</v>
      </c>
      <c r="L47" s="2"/>
      <c r="M47" s="2"/>
      <c r="N47" s="2"/>
      <c r="O47" s="2"/>
      <c r="P47" s="2"/>
      <c r="Q47" s="2"/>
      <c r="R47" s="2"/>
      <c r="S47" s="2"/>
      <c r="T47" s="2"/>
      <c r="U47" s="2"/>
      <c r="V47" s="2"/>
      <c r="W47" s="2"/>
      <c r="X47" s="2"/>
      <c r="Y47" s="2"/>
      <c r="Z47" s="2"/>
    </row>
    <row r="48" spans="1:26" ht="39" customHeight="1">
      <c r="A48" s="35" t="s">
        <v>120</v>
      </c>
      <c r="B48" s="35">
        <v>92760</v>
      </c>
      <c r="C48" s="35" t="s">
        <v>28</v>
      </c>
      <c r="D48" s="35" t="s">
        <v>121</v>
      </c>
      <c r="E48" s="36" t="s">
        <v>105</v>
      </c>
      <c r="F48" s="37">
        <v>186</v>
      </c>
      <c r="G48" s="38">
        <v>14.79</v>
      </c>
      <c r="H48" s="38">
        <v>18.11</v>
      </c>
      <c r="I48" s="38">
        <v>3368.46</v>
      </c>
      <c r="J48" s="39">
        <v>1.05335627968844E-3</v>
      </c>
      <c r="K48" s="35" t="s">
        <v>120</v>
      </c>
      <c r="L48" s="2"/>
      <c r="M48" s="2"/>
      <c r="N48" s="2"/>
      <c r="O48" s="2"/>
      <c r="P48" s="2"/>
      <c r="Q48" s="2"/>
      <c r="R48" s="2"/>
      <c r="S48" s="2"/>
      <c r="T48" s="2"/>
      <c r="U48" s="2"/>
      <c r="V48" s="2"/>
      <c r="W48" s="2"/>
      <c r="X48" s="2"/>
      <c r="Y48" s="2"/>
      <c r="Z48" s="2"/>
    </row>
    <row r="49" spans="1:26" ht="39" customHeight="1">
      <c r="A49" s="35" t="s">
        <v>122</v>
      </c>
      <c r="B49" s="35">
        <v>92762</v>
      </c>
      <c r="C49" s="35" t="s">
        <v>28</v>
      </c>
      <c r="D49" s="35" t="s">
        <v>123</v>
      </c>
      <c r="E49" s="36" t="s">
        <v>105</v>
      </c>
      <c r="F49" s="37">
        <v>72</v>
      </c>
      <c r="G49" s="38">
        <v>12.77</v>
      </c>
      <c r="H49" s="38">
        <v>15.63</v>
      </c>
      <c r="I49" s="38">
        <v>1125.3599999999999</v>
      </c>
      <c r="J49" s="39">
        <v>3.5191304718185302E-4</v>
      </c>
      <c r="K49" s="35" t="s">
        <v>122</v>
      </c>
      <c r="L49" s="2"/>
      <c r="M49" s="2"/>
      <c r="N49" s="2"/>
      <c r="O49" s="2"/>
      <c r="P49" s="2"/>
      <c r="Q49" s="2"/>
      <c r="R49" s="2"/>
      <c r="S49" s="2"/>
      <c r="T49" s="2"/>
      <c r="U49" s="2"/>
      <c r="V49" s="2"/>
      <c r="W49" s="2"/>
      <c r="X49" s="2"/>
      <c r="Y49" s="2"/>
      <c r="Z49" s="2"/>
    </row>
    <row r="50" spans="1:26" ht="39" customHeight="1">
      <c r="A50" s="35" t="s">
        <v>124</v>
      </c>
      <c r="B50" s="35">
        <v>92763</v>
      </c>
      <c r="C50" s="35" t="s">
        <v>28</v>
      </c>
      <c r="D50" s="35" t="s">
        <v>125</v>
      </c>
      <c r="E50" s="36" t="s">
        <v>105</v>
      </c>
      <c r="F50" s="37">
        <v>1083</v>
      </c>
      <c r="G50" s="38">
        <v>10.82</v>
      </c>
      <c r="H50" s="38">
        <v>13.25</v>
      </c>
      <c r="I50" s="38">
        <v>14349.75</v>
      </c>
      <c r="J50" s="39">
        <v>4.4873322748256502E-3</v>
      </c>
      <c r="K50" s="35" t="s">
        <v>124</v>
      </c>
      <c r="L50" s="2"/>
      <c r="M50" s="2"/>
      <c r="N50" s="2"/>
      <c r="O50" s="2"/>
      <c r="P50" s="2"/>
      <c r="Q50" s="2"/>
      <c r="R50" s="2"/>
      <c r="S50" s="2"/>
      <c r="T50" s="2"/>
      <c r="U50" s="2"/>
      <c r="V50" s="2"/>
      <c r="W50" s="2"/>
      <c r="X50" s="2"/>
      <c r="Y50" s="2"/>
      <c r="Z50" s="2"/>
    </row>
    <row r="51" spans="1:26" ht="39" customHeight="1">
      <c r="A51" s="35" t="s">
        <v>126</v>
      </c>
      <c r="B51" s="35">
        <v>92764</v>
      </c>
      <c r="C51" s="35" t="s">
        <v>28</v>
      </c>
      <c r="D51" s="35" t="s">
        <v>127</v>
      </c>
      <c r="E51" s="36" t="s">
        <v>105</v>
      </c>
      <c r="F51" s="37">
        <v>361</v>
      </c>
      <c r="G51" s="38">
        <v>10.54</v>
      </c>
      <c r="H51" s="38">
        <v>12.9</v>
      </c>
      <c r="I51" s="38">
        <v>4656.8999999999996</v>
      </c>
      <c r="J51" s="39">
        <v>1.4562663231509701E-3</v>
      </c>
      <c r="K51" s="35" t="s">
        <v>126</v>
      </c>
      <c r="L51" s="2"/>
      <c r="M51" s="2"/>
      <c r="N51" s="2"/>
      <c r="O51" s="2"/>
      <c r="P51" s="2"/>
      <c r="Q51" s="2"/>
      <c r="R51" s="2"/>
      <c r="S51" s="2"/>
      <c r="T51" s="2"/>
      <c r="U51" s="2"/>
      <c r="V51" s="2"/>
      <c r="W51" s="2"/>
      <c r="X51" s="2"/>
      <c r="Y51" s="2"/>
      <c r="Z51" s="2"/>
    </row>
    <row r="52" spans="1:26" ht="39" customHeight="1">
      <c r="A52" s="35" t="s">
        <v>128</v>
      </c>
      <c r="B52" s="35">
        <v>94972</v>
      </c>
      <c r="C52" s="35" t="s">
        <v>28</v>
      </c>
      <c r="D52" s="35" t="s">
        <v>129</v>
      </c>
      <c r="E52" s="36" t="s">
        <v>39</v>
      </c>
      <c r="F52" s="37">
        <v>15.76</v>
      </c>
      <c r="G52" s="38">
        <v>479.35</v>
      </c>
      <c r="H52" s="38">
        <v>587.04999999999995</v>
      </c>
      <c r="I52" s="38">
        <v>9251.9</v>
      </c>
      <c r="J52" s="39">
        <v>2.89317580260698E-3</v>
      </c>
      <c r="K52" s="35" t="s">
        <v>128</v>
      </c>
      <c r="L52" s="2"/>
      <c r="M52" s="2"/>
      <c r="N52" s="2"/>
      <c r="O52" s="2"/>
      <c r="P52" s="2"/>
      <c r="Q52" s="2"/>
      <c r="R52" s="2"/>
      <c r="S52" s="2"/>
      <c r="T52" s="2"/>
      <c r="U52" s="2"/>
      <c r="V52" s="2"/>
      <c r="W52" s="2"/>
      <c r="X52" s="2"/>
      <c r="Y52" s="2"/>
      <c r="Z52" s="2"/>
    </row>
    <row r="53" spans="1:26" ht="25.5" customHeight="1">
      <c r="A53" s="35" t="s">
        <v>130</v>
      </c>
      <c r="B53" s="35">
        <v>103673</v>
      </c>
      <c r="C53" s="35" t="s">
        <v>28</v>
      </c>
      <c r="D53" s="35" t="s">
        <v>131</v>
      </c>
      <c r="E53" s="36" t="s">
        <v>39</v>
      </c>
      <c r="F53" s="37">
        <v>15.76</v>
      </c>
      <c r="G53" s="38">
        <v>38.5</v>
      </c>
      <c r="H53" s="38">
        <v>47.15</v>
      </c>
      <c r="I53" s="38">
        <v>743.08</v>
      </c>
      <c r="J53" s="39">
        <v>2.32369683567828E-4</v>
      </c>
      <c r="K53" s="35" t="s">
        <v>130</v>
      </c>
      <c r="L53" s="2"/>
      <c r="M53" s="2"/>
      <c r="N53" s="2"/>
      <c r="O53" s="2"/>
      <c r="P53" s="2"/>
      <c r="Q53" s="2"/>
      <c r="R53" s="2"/>
      <c r="S53" s="2"/>
      <c r="T53" s="2"/>
      <c r="U53" s="2"/>
      <c r="V53" s="2"/>
      <c r="W53" s="2"/>
      <c r="X53" s="2"/>
      <c r="Y53" s="2"/>
      <c r="Z53" s="2"/>
    </row>
    <row r="54" spans="1:26" ht="24" customHeight="1">
      <c r="A54" s="20" t="s">
        <v>132</v>
      </c>
      <c r="B54" s="20" t="s">
        <v>18</v>
      </c>
      <c r="C54" s="20"/>
      <c r="D54" s="20" t="s">
        <v>133</v>
      </c>
      <c r="E54" s="21"/>
      <c r="F54" s="22">
        <v>1</v>
      </c>
      <c r="G54" s="22"/>
      <c r="H54" s="34">
        <v>409185.09</v>
      </c>
      <c r="I54" s="34">
        <v>409185.09</v>
      </c>
      <c r="J54" s="24">
        <v>0.12795689546747799</v>
      </c>
      <c r="K54" s="20" t="s">
        <v>132</v>
      </c>
      <c r="L54" s="2"/>
      <c r="M54" s="2"/>
      <c r="N54" s="2"/>
      <c r="O54" s="2"/>
      <c r="P54" s="2"/>
      <c r="Q54" s="2"/>
      <c r="R54" s="2"/>
      <c r="S54" s="2"/>
      <c r="T54" s="2"/>
      <c r="U54" s="2"/>
      <c r="V54" s="2"/>
      <c r="W54" s="2"/>
      <c r="X54" s="2"/>
      <c r="Y54" s="2"/>
      <c r="Z54" s="2"/>
    </row>
    <row r="55" spans="1:26" ht="24" customHeight="1">
      <c r="A55" s="20" t="s">
        <v>134</v>
      </c>
      <c r="B55" s="20" t="s">
        <v>18</v>
      </c>
      <c r="C55" s="20"/>
      <c r="D55" s="20" t="s">
        <v>135</v>
      </c>
      <c r="E55" s="21"/>
      <c r="F55" s="22">
        <v>1</v>
      </c>
      <c r="G55" s="22"/>
      <c r="H55" s="34">
        <v>31879.65</v>
      </c>
      <c r="I55" s="34">
        <v>31879.65</v>
      </c>
      <c r="J55" s="24">
        <v>9.9691341211620797E-3</v>
      </c>
      <c r="K55" s="20" t="s">
        <v>134</v>
      </c>
      <c r="L55" s="2"/>
      <c r="M55" s="2"/>
      <c r="N55" s="2"/>
      <c r="O55" s="2"/>
      <c r="P55" s="2"/>
      <c r="Q55" s="2"/>
      <c r="R55" s="2"/>
      <c r="S55" s="2"/>
      <c r="T55" s="2"/>
      <c r="U55" s="2"/>
      <c r="V55" s="2"/>
      <c r="W55" s="2"/>
      <c r="X55" s="2"/>
      <c r="Y55" s="2"/>
      <c r="Z55" s="2"/>
    </row>
    <row r="56" spans="1:26" ht="39" customHeight="1">
      <c r="A56" s="35" t="s">
        <v>136</v>
      </c>
      <c r="B56" s="35">
        <v>96542</v>
      </c>
      <c r="C56" s="35" t="s">
        <v>28</v>
      </c>
      <c r="D56" s="35" t="s">
        <v>137</v>
      </c>
      <c r="E56" s="36" t="s">
        <v>47</v>
      </c>
      <c r="F56" s="37">
        <v>95.37</v>
      </c>
      <c r="G56" s="38">
        <v>98.91</v>
      </c>
      <c r="H56" s="38">
        <v>121.13</v>
      </c>
      <c r="I56" s="38">
        <v>11552.16</v>
      </c>
      <c r="J56" s="39">
        <v>3.6124936261572398E-3</v>
      </c>
      <c r="K56" s="35" t="s">
        <v>136</v>
      </c>
      <c r="L56" s="2"/>
      <c r="M56" s="2"/>
      <c r="N56" s="2"/>
      <c r="O56" s="2"/>
      <c r="P56" s="2"/>
      <c r="Q56" s="2"/>
      <c r="R56" s="2"/>
      <c r="S56" s="2"/>
      <c r="T56" s="2"/>
      <c r="U56" s="2"/>
      <c r="V56" s="2"/>
      <c r="W56" s="2"/>
      <c r="X56" s="2"/>
      <c r="Y56" s="2"/>
      <c r="Z56" s="2"/>
    </row>
    <row r="57" spans="1:26" ht="39" customHeight="1">
      <c r="A57" s="35" t="s">
        <v>138</v>
      </c>
      <c r="B57" s="35">
        <v>92759</v>
      </c>
      <c r="C57" s="35" t="s">
        <v>28</v>
      </c>
      <c r="D57" s="35" t="s">
        <v>119</v>
      </c>
      <c r="E57" s="36" t="s">
        <v>105</v>
      </c>
      <c r="F57" s="37">
        <v>51</v>
      </c>
      <c r="G57" s="38">
        <v>15.29</v>
      </c>
      <c r="H57" s="38">
        <v>18.72</v>
      </c>
      <c r="I57" s="38">
        <v>954.72</v>
      </c>
      <c r="J57" s="39">
        <v>2.98551951735852E-4</v>
      </c>
      <c r="K57" s="35" t="s">
        <v>138</v>
      </c>
      <c r="L57" s="2"/>
      <c r="M57" s="2"/>
      <c r="N57" s="2"/>
      <c r="O57" s="2"/>
      <c r="P57" s="2"/>
      <c r="Q57" s="2"/>
      <c r="R57" s="2"/>
      <c r="S57" s="2"/>
      <c r="T57" s="2"/>
      <c r="U57" s="2"/>
      <c r="V57" s="2"/>
      <c r="W57" s="2"/>
      <c r="X57" s="2"/>
      <c r="Y57" s="2"/>
      <c r="Z57" s="2"/>
    </row>
    <row r="58" spans="1:26" ht="39" customHeight="1">
      <c r="A58" s="35" t="s">
        <v>139</v>
      </c>
      <c r="B58" s="35">
        <v>92760</v>
      </c>
      <c r="C58" s="35" t="s">
        <v>28</v>
      </c>
      <c r="D58" s="35" t="s">
        <v>121</v>
      </c>
      <c r="E58" s="36" t="s">
        <v>105</v>
      </c>
      <c r="F58" s="37">
        <v>203</v>
      </c>
      <c r="G58" s="38">
        <v>14.79</v>
      </c>
      <c r="H58" s="38">
        <v>18.11</v>
      </c>
      <c r="I58" s="38">
        <v>3676.33</v>
      </c>
      <c r="J58" s="39">
        <v>1.14963077836964E-3</v>
      </c>
      <c r="K58" s="35" t="s">
        <v>139</v>
      </c>
      <c r="L58" s="2"/>
      <c r="M58" s="2"/>
      <c r="N58" s="2"/>
      <c r="O58" s="2"/>
      <c r="P58" s="2"/>
      <c r="Q58" s="2"/>
      <c r="R58" s="2"/>
      <c r="S58" s="2"/>
      <c r="T58" s="2"/>
      <c r="U58" s="2"/>
      <c r="V58" s="2"/>
      <c r="W58" s="2"/>
      <c r="X58" s="2"/>
      <c r="Y58" s="2"/>
      <c r="Z58" s="2"/>
    </row>
    <row r="59" spans="1:26" ht="39" customHeight="1">
      <c r="A59" s="35" t="s">
        <v>140</v>
      </c>
      <c r="B59" s="35">
        <v>92761</v>
      </c>
      <c r="C59" s="35" t="s">
        <v>28</v>
      </c>
      <c r="D59" s="35" t="s">
        <v>141</v>
      </c>
      <c r="E59" s="36" t="s">
        <v>105</v>
      </c>
      <c r="F59" s="37">
        <v>41</v>
      </c>
      <c r="G59" s="38">
        <v>14.16</v>
      </c>
      <c r="H59" s="38">
        <v>17.34</v>
      </c>
      <c r="I59" s="38">
        <v>710.94</v>
      </c>
      <c r="J59" s="39">
        <v>2.2231913499988099E-4</v>
      </c>
      <c r="K59" s="35" t="s">
        <v>140</v>
      </c>
      <c r="L59" s="2"/>
      <c r="M59" s="2"/>
      <c r="N59" s="2"/>
      <c r="O59" s="2"/>
      <c r="P59" s="2"/>
      <c r="Q59" s="2"/>
      <c r="R59" s="2"/>
      <c r="S59" s="2"/>
      <c r="T59" s="2"/>
      <c r="U59" s="2"/>
      <c r="V59" s="2"/>
      <c r="W59" s="2"/>
      <c r="X59" s="2"/>
      <c r="Y59" s="2"/>
      <c r="Z59" s="2"/>
    </row>
    <row r="60" spans="1:26" ht="39" customHeight="1">
      <c r="A60" s="35" t="s">
        <v>142</v>
      </c>
      <c r="B60" s="35">
        <v>92762</v>
      </c>
      <c r="C60" s="35" t="s">
        <v>28</v>
      </c>
      <c r="D60" s="35" t="s">
        <v>123</v>
      </c>
      <c r="E60" s="36" t="s">
        <v>105</v>
      </c>
      <c r="F60" s="37">
        <v>271</v>
      </c>
      <c r="G60" s="38">
        <v>12.77</v>
      </c>
      <c r="H60" s="38">
        <v>15.63</v>
      </c>
      <c r="I60" s="38">
        <v>4235.7299999999996</v>
      </c>
      <c r="J60" s="39">
        <v>1.3245616081428099E-3</v>
      </c>
      <c r="K60" s="35" t="s">
        <v>142</v>
      </c>
      <c r="L60" s="2"/>
      <c r="M60" s="2"/>
      <c r="N60" s="2"/>
      <c r="O60" s="2"/>
      <c r="P60" s="2"/>
      <c r="Q60" s="2"/>
      <c r="R60" s="2"/>
      <c r="S60" s="2"/>
      <c r="T60" s="2"/>
      <c r="U60" s="2"/>
      <c r="V60" s="2"/>
      <c r="W60" s="2"/>
      <c r="X60" s="2"/>
      <c r="Y60" s="2"/>
      <c r="Z60" s="2"/>
    </row>
    <row r="61" spans="1:26" ht="39" customHeight="1">
      <c r="A61" s="35" t="s">
        <v>143</v>
      </c>
      <c r="B61" s="35">
        <v>92763</v>
      </c>
      <c r="C61" s="35" t="s">
        <v>28</v>
      </c>
      <c r="D61" s="35" t="s">
        <v>125</v>
      </c>
      <c r="E61" s="36" t="s">
        <v>105</v>
      </c>
      <c r="F61" s="37">
        <v>236</v>
      </c>
      <c r="G61" s="38">
        <v>10.82</v>
      </c>
      <c r="H61" s="38">
        <v>13.25</v>
      </c>
      <c r="I61" s="38">
        <v>3127</v>
      </c>
      <c r="J61" s="39">
        <v>9.7784895370161998E-4</v>
      </c>
      <c r="K61" s="35" t="s">
        <v>143</v>
      </c>
      <c r="L61" s="2"/>
      <c r="M61" s="2"/>
      <c r="N61" s="2"/>
      <c r="O61" s="2"/>
      <c r="P61" s="2"/>
      <c r="Q61" s="2"/>
      <c r="R61" s="2"/>
      <c r="S61" s="2"/>
      <c r="T61" s="2"/>
      <c r="U61" s="2"/>
      <c r="V61" s="2"/>
      <c r="W61" s="2"/>
      <c r="X61" s="2"/>
      <c r="Y61" s="2"/>
      <c r="Z61" s="2"/>
    </row>
    <row r="62" spans="1:26" ht="39" customHeight="1">
      <c r="A62" s="35" t="s">
        <v>144</v>
      </c>
      <c r="B62" s="35">
        <v>94966</v>
      </c>
      <c r="C62" s="35" t="s">
        <v>28</v>
      </c>
      <c r="D62" s="35" t="s">
        <v>145</v>
      </c>
      <c r="E62" s="36" t="s">
        <v>39</v>
      </c>
      <c r="F62" s="37">
        <v>11.9</v>
      </c>
      <c r="G62" s="38">
        <v>484.55</v>
      </c>
      <c r="H62" s="38">
        <v>593.41999999999996</v>
      </c>
      <c r="I62" s="38">
        <v>7061.69</v>
      </c>
      <c r="J62" s="39">
        <v>2.2082718829118E-3</v>
      </c>
      <c r="K62" s="35" t="s">
        <v>144</v>
      </c>
      <c r="L62" s="2"/>
      <c r="M62" s="2"/>
      <c r="N62" s="2"/>
      <c r="O62" s="2"/>
      <c r="P62" s="2"/>
      <c r="Q62" s="2"/>
      <c r="R62" s="2"/>
      <c r="S62" s="2"/>
      <c r="T62" s="2"/>
      <c r="U62" s="2"/>
      <c r="V62" s="2"/>
      <c r="W62" s="2"/>
      <c r="X62" s="2"/>
      <c r="Y62" s="2"/>
      <c r="Z62" s="2"/>
    </row>
    <row r="63" spans="1:26" ht="28.5" customHeight="1">
      <c r="A63" s="35" t="s">
        <v>146</v>
      </c>
      <c r="B63" s="35">
        <v>103673</v>
      </c>
      <c r="C63" s="35" t="s">
        <v>28</v>
      </c>
      <c r="D63" s="35" t="s">
        <v>131</v>
      </c>
      <c r="E63" s="36" t="s">
        <v>39</v>
      </c>
      <c r="F63" s="37">
        <v>11.9</v>
      </c>
      <c r="G63" s="38">
        <v>38.5</v>
      </c>
      <c r="H63" s="38">
        <v>47.15</v>
      </c>
      <c r="I63" s="38">
        <v>561.08000000000004</v>
      </c>
      <c r="J63" s="39">
        <v>1.75456185143238E-4</v>
      </c>
      <c r="K63" s="35" t="s">
        <v>146</v>
      </c>
      <c r="L63" s="2"/>
      <c r="M63" s="2"/>
      <c r="N63" s="2"/>
      <c r="O63" s="2"/>
      <c r="P63" s="2"/>
      <c r="Q63" s="2"/>
      <c r="R63" s="2"/>
      <c r="S63" s="2"/>
      <c r="T63" s="2"/>
      <c r="U63" s="2"/>
      <c r="V63" s="2"/>
      <c r="W63" s="2"/>
      <c r="X63" s="2"/>
      <c r="Y63" s="2"/>
      <c r="Z63" s="2"/>
    </row>
    <row r="64" spans="1:26" ht="24" customHeight="1">
      <c r="A64" s="20" t="s">
        <v>147</v>
      </c>
      <c r="B64" s="20" t="s">
        <v>18</v>
      </c>
      <c r="C64" s="20"/>
      <c r="D64" s="20" t="s">
        <v>148</v>
      </c>
      <c r="E64" s="21"/>
      <c r="F64" s="22">
        <v>1</v>
      </c>
      <c r="G64" s="22"/>
      <c r="H64" s="34">
        <v>377305.44</v>
      </c>
      <c r="I64" s="34">
        <v>377305.44</v>
      </c>
      <c r="J64" s="24">
        <v>0.117987761346316</v>
      </c>
      <c r="K64" s="20" t="s">
        <v>147</v>
      </c>
      <c r="L64" s="2"/>
      <c r="M64" s="2"/>
      <c r="N64" s="2"/>
      <c r="O64" s="2"/>
      <c r="P64" s="2"/>
      <c r="Q64" s="2"/>
      <c r="R64" s="2"/>
      <c r="S64" s="2"/>
      <c r="T64" s="2"/>
      <c r="U64" s="2"/>
      <c r="V64" s="2"/>
      <c r="W64" s="2"/>
      <c r="X64" s="2"/>
      <c r="Y64" s="2"/>
      <c r="Z64" s="2"/>
    </row>
    <row r="65" spans="1:26" ht="39" customHeight="1">
      <c r="A65" s="35" t="s">
        <v>149</v>
      </c>
      <c r="B65" s="35">
        <v>92468</v>
      </c>
      <c r="C65" s="35" t="s">
        <v>28</v>
      </c>
      <c r="D65" s="35" t="s">
        <v>150</v>
      </c>
      <c r="E65" s="36" t="s">
        <v>47</v>
      </c>
      <c r="F65" s="37">
        <v>1106.07</v>
      </c>
      <c r="G65" s="38">
        <v>161.31</v>
      </c>
      <c r="H65" s="38">
        <v>197.55</v>
      </c>
      <c r="I65" s="38">
        <v>218504.12</v>
      </c>
      <c r="J65" s="39">
        <v>6.8328757633992002E-2</v>
      </c>
      <c r="K65" s="35" t="s">
        <v>149</v>
      </c>
      <c r="L65" s="2"/>
      <c r="M65" s="2"/>
      <c r="N65" s="2"/>
      <c r="O65" s="2"/>
      <c r="P65" s="2"/>
      <c r="Q65" s="2"/>
      <c r="R65" s="2"/>
      <c r="S65" s="2"/>
      <c r="T65" s="2"/>
      <c r="U65" s="2"/>
      <c r="V65" s="2"/>
      <c r="W65" s="2"/>
      <c r="X65" s="2"/>
      <c r="Y65" s="2"/>
      <c r="Z65" s="2"/>
    </row>
    <row r="66" spans="1:26" ht="39" customHeight="1">
      <c r="A66" s="35" t="s">
        <v>151</v>
      </c>
      <c r="B66" s="35">
        <v>92759</v>
      </c>
      <c r="C66" s="35" t="s">
        <v>28</v>
      </c>
      <c r="D66" s="35" t="s">
        <v>119</v>
      </c>
      <c r="E66" s="36" t="s">
        <v>105</v>
      </c>
      <c r="F66" s="37">
        <v>400</v>
      </c>
      <c r="G66" s="38">
        <v>15.29</v>
      </c>
      <c r="H66" s="38">
        <v>18.72</v>
      </c>
      <c r="I66" s="38">
        <v>7488</v>
      </c>
      <c r="J66" s="39">
        <v>2.34158393518316E-3</v>
      </c>
      <c r="K66" s="35" t="s">
        <v>151</v>
      </c>
      <c r="L66" s="2"/>
      <c r="M66" s="2"/>
      <c r="N66" s="2"/>
      <c r="O66" s="2"/>
      <c r="P66" s="2"/>
      <c r="Q66" s="2"/>
      <c r="R66" s="2"/>
      <c r="S66" s="2"/>
      <c r="T66" s="2"/>
      <c r="U66" s="2"/>
      <c r="V66" s="2"/>
      <c r="W66" s="2"/>
      <c r="X66" s="2"/>
      <c r="Y66" s="2"/>
      <c r="Z66" s="2"/>
    </row>
    <row r="67" spans="1:26" ht="39" customHeight="1">
      <c r="A67" s="35" t="s">
        <v>152</v>
      </c>
      <c r="B67" s="35">
        <v>92760</v>
      </c>
      <c r="C67" s="35" t="s">
        <v>28</v>
      </c>
      <c r="D67" s="35" t="s">
        <v>121</v>
      </c>
      <c r="E67" s="36" t="s">
        <v>105</v>
      </c>
      <c r="F67" s="37">
        <v>866</v>
      </c>
      <c r="G67" s="38">
        <v>14.79</v>
      </c>
      <c r="H67" s="38">
        <v>18.11</v>
      </c>
      <c r="I67" s="38">
        <v>15683.26</v>
      </c>
      <c r="J67" s="39">
        <v>4.90433622693651E-3</v>
      </c>
      <c r="K67" s="35" t="s">
        <v>152</v>
      </c>
      <c r="L67" s="2"/>
      <c r="M67" s="2"/>
      <c r="N67" s="2"/>
      <c r="O67" s="2"/>
      <c r="P67" s="2"/>
      <c r="Q67" s="2"/>
      <c r="R67" s="2"/>
      <c r="S67" s="2"/>
      <c r="T67" s="2"/>
      <c r="U67" s="2"/>
      <c r="V67" s="2"/>
      <c r="W67" s="2"/>
      <c r="X67" s="2"/>
      <c r="Y67" s="2"/>
      <c r="Z67" s="2"/>
    </row>
    <row r="68" spans="1:26" ht="39" customHeight="1">
      <c r="A68" s="35" t="s">
        <v>153</v>
      </c>
      <c r="B68" s="35">
        <v>92761</v>
      </c>
      <c r="C68" s="35" t="s">
        <v>28</v>
      </c>
      <c r="D68" s="35" t="s">
        <v>141</v>
      </c>
      <c r="E68" s="36" t="s">
        <v>105</v>
      </c>
      <c r="F68" s="37">
        <v>1212</v>
      </c>
      <c r="G68" s="38">
        <v>14.16</v>
      </c>
      <c r="H68" s="38">
        <v>17.34</v>
      </c>
      <c r="I68" s="38">
        <v>21016.080000000002</v>
      </c>
      <c r="J68" s="39">
        <v>6.5719705273135703E-3</v>
      </c>
      <c r="K68" s="35" t="s">
        <v>153</v>
      </c>
      <c r="L68" s="2"/>
      <c r="M68" s="2"/>
      <c r="N68" s="2"/>
      <c r="O68" s="2"/>
      <c r="P68" s="2"/>
      <c r="Q68" s="2"/>
      <c r="R68" s="2"/>
      <c r="S68" s="2"/>
      <c r="T68" s="2"/>
      <c r="U68" s="2"/>
      <c r="V68" s="2"/>
      <c r="W68" s="2"/>
      <c r="X68" s="2"/>
      <c r="Y68" s="2"/>
      <c r="Z68" s="2"/>
    </row>
    <row r="69" spans="1:26" ht="39" customHeight="1">
      <c r="A69" s="35" t="s">
        <v>154</v>
      </c>
      <c r="B69" s="35">
        <v>92762</v>
      </c>
      <c r="C69" s="35" t="s">
        <v>28</v>
      </c>
      <c r="D69" s="35" t="s">
        <v>123</v>
      </c>
      <c r="E69" s="36" t="s">
        <v>105</v>
      </c>
      <c r="F69" s="37">
        <v>1616</v>
      </c>
      <c r="G69" s="38">
        <v>12.77</v>
      </c>
      <c r="H69" s="38">
        <v>15.63</v>
      </c>
      <c r="I69" s="38">
        <v>25258.080000000002</v>
      </c>
      <c r="J69" s="39">
        <v>7.8984928367482592E-3</v>
      </c>
      <c r="K69" s="35" t="s">
        <v>154</v>
      </c>
      <c r="L69" s="2"/>
      <c r="M69" s="2"/>
      <c r="N69" s="2"/>
      <c r="O69" s="2"/>
      <c r="P69" s="2"/>
      <c r="Q69" s="2"/>
      <c r="R69" s="2"/>
      <c r="S69" s="2"/>
      <c r="T69" s="2"/>
      <c r="U69" s="2"/>
      <c r="V69" s="2"/>
      <c r="W69" s="2"/>
      <c r="X69" s="2"/>
      <c r="Y69" s="2"/>
      <c r="Z69" s="2"/>
    </row>
    <row r="70" spans="1:26" ht="39" customHeight="1">
      <c r="A70" s="35" t="s">
        <v>155</v>
      </c>
      <c r="B70" s="35">
        <v>92763</v>
      </c>
      <c r="C70" s="35" t="s">
        <v>28</v>
      </c>
      <c r="D70" s="35" t="s">
        <v>125</v>
      </c>
      <c r="E70" s="36" t="s">
        <v>105</v>
      </c>
      <c r="F70" s="37">
        <v>1046</v>
      </c>
      <c r="G70" s="38">
        <v>10.82</v>
      </c>
      <c r="H70" s="38">
        <v>13.25</v>
      </c>
      <c r="I70" s="38">
        <v>13859.5</v>
      </c>
      <c r="J70" s="39">
        <v>4.33402544733853E-3</v>
      </c>
      <c r="K70" s="35" t="s">
        <v>155</v>
      </c>
      <c r="L70" s="2"/>
      <c r="M70" s="2"/>
      <c r="N70" s="2"/>
      <c r="O70" s="2"/>
      <c r="P70" s="2"/>
      <c r="Q70" s="2"/>
      <c r="R70" s="2"/>
      <c r="S70" s="2"/>
      <c r="T70" s="2"/>
      <c r="U70" s="2"/>
      <c r="V70" s="2"/>
      <c r="W70" s="2"/>
      <c r="X70" s="2"/>
      <c r="Y70" s="2"/>
      <c r="Z70" s="2"/>
    </row>
    <row r="71" spans="1:26" ht="39" customHeight="1">
      <c r="A71" s="35" t="s">
        <v>156</v>
      </c>
      <c r="B71" s="35">
        <v>92764</v>
      </c>
      <c r="C71" s="35" t="s">
        <v>28</v>
      </c>
      <c r="D71" s="35" t="s">
        <v>127</v>
      </c>
      <c r="E71" s="36" t="s">
        <v>105</v>
      </c>
      <c r="F71" s="37">
        <v>1189</v>
      </c>
      <c r="G71" s="38">
        <v>10.54</v>
      </c>
      <c r="H71" s="38">
        <v>12.9</v>
      </c>
      <c r="I71" s="38">
        <v>15338.1</v>
      </c>
      <c r="J71" s="39">
        <v>4.79640071530886E-3</v>
      </c>
      <c r="K71" s="35" t="s">
        <v>156</v>
      </c>
      <c r="L71" s="2"/>
      <c r="M71" s="2"/>
      <c r="N71" s="2"/>
      <c r="O71" s="2"/>
      <c r="P71" s="2"/>
      <c r="Q71" s="2"/>
      <c r="R71" s="2"/>
      <c r="S71" s="2"/>
      <c r="T71" s="2"/>
      <c r="U71" s="2"/>
      <c r="V71" s="2"/>
      <c r="W71" s="2"/>
      <c r="X71" s="2"/>
      <c r="Y71" s="2"/>
      <c r="Z71" s="2"/>
    </row>
    <row r="72" spans="1:26" ht="39" customHeight="1">
      <c r="A72" s="35" t="s">
        <v>157</v>
      </c>
      <c r="B72" s="35">
        <v>92765</v>
      </c>
      <c r="C72" s="35" t="s">
        <v>28</v>
      </c>
      <c r="D72" s="35" t="s">
        <v>158</v>
      </c>
      <c r="E72" s="36" t="s">
        <v>105</v>
      </c>
      <c r="F72" s="37">
        <v>1096</v>
      </c>
      <c r="G72" s="38">
        <v>12.08</v>
      </c>
      <c r="H72" s="38">
        <v>14.79</v>
      </c>
      <c r="I72" s="38">
        <v>16209.84</v>
      </c>
      <c r="J72" s="39">
        <v>5.0690038643014601E-3</v>
      </c>
      <c r="K72" s="35" t="s">
        <v>157</v>
      </c>
      <c r="L72" s="2"/>
      <c r="M72" s="2"/>
      <c r="N72" s="2"/>
      <c r="O72" s="2"/>
      <c r="P72" s="2"/>
      <c r="Q72" s="2"/>
      <c r="R72" s="2"/>
      <c r="S72" s="2"/>
      <c r="T72" s="2"/>
      <c r="U72" s="2"/>
      <c r="V72" s="2"/>
      <c r="W72" s="2"/>
      <c r="X72" s="2"/>
      <c r="Y72" s="2"/>
      <c r="Z72" s="2"/>
    </row>
    <row r="73" spans="1:26" ht="39" customHeight="1">
      <c r="A73" s="35" t="s">
        <v>159</v>
      </c>
      <c r="B73" s="35">
        <v>92766</v>
      </c>
      <c r="C73" s="35" t="s">
        <v>28</v>
      </c>
      <c r="D73" s="35" t="s">
        <v>160</v>
      </c>
      <c r="E73" s="36" t="s">
        <v>105</v>
      </c>
      <c r="F73" s="37">
        <v>25</v>
      </c>
      <c r="G73" s="38">
        <v>11.97</v>
      </c>
      <c r="H73" s="38">
        <v>14.65</v>
      </c>
      <c r="I73" s="38">
        <v>366.25</v>
      </c>
      <c r="J73" s="39">
        <v>1.14530597791243E-4</v>
      </c>
      <c r="K73" s="35" t="s">
        <v>159</v>
      </c>
      <c r="L73" s="2"/>
      <c r="M73" s="2"/>
      <c r="N73" s="2"/>
      <c r="O73" s="2"/>
      <c r="P73" s="2"/>
      <c r="Q73" s="2"/>
      <c r="R73" s="2"/>
      <c r="S73" s="2"/>
      <c r="T73" s="2"/>
      <c r="U73" s="2"/>
      <c r="V73" s="2"/>
      <c r="W73" s="2"/>
      <c r="X73" s="2"/>
      <c r="Y73" s="2"/>
      <c r="Z73" s="2"/>
    </row>
    <row r="74" spans="1:26" ht="39" customHeight="1">
      <c r="A74" s="35" t="s">
        <v>161</v>
      </c>
      <c r="B74" s="35">
        <v>94972</v>
      </c>
      <c r="C74" s="35" t="s">
        <v>28</v>
      </c>
      <c r="D74" s="35" t="s">
        <v>129</v>
      </c>
      <c r="E74" s="36" t="s">
        <v>39</v>
      </c>
      <c r="F74" s="37">
        <v>68.72</v>
      </c>
      <c r="G74" s="38">
        <v>479.35</v>
      </c>
      <c r="H74" s="38">
        <v>587.04999999999995</v>
      </c>
      <c r="I74" s="38">
        <v>40342.07</v>
      </c>
      <c r="J74" s="39">
        <v>1.26154304252183E-2</v>
      </c>
      <c r="K74" s="35" t="s">
        <v>161</v>
      </c>
      <c r="L74" s="2"/>
      <c r="M74" s="2"/>
      <c r="N74" s="2"/>
      <c r="O74" s="2"/>
      <c r="P74" s="2"/>
      <c r="Q74" s="2"/>
      <c r="R74" s="2"/>
      <c r="S74" s="2"/>
      <c r="T74" s="2"/>
      <c r="U74" s="2"/>
      <c r="V74" s="2"/>
      <c r="W74" s="2"/>
      <c r="X74" s="2"/>
      <c r="Y74" s="2"/>
      <c r="Z74" s="2"/>
    </row>
    <row r="75" spans="1:26" ht="25.5" customHeight="1">
      <c r="A75" s="35" t="s">
        <v>162</v>
      </c>
      <c r="B75" s="35">
        <v>103673</v>
      </c>
      <c r="C75" s="35" t="s">
        <v>28</v>
      </c>
      <c r="D75" s="35" t="s">
        <v>131</v>
      </c>
      <c r="E75" s="36" t="s">
        <v>39</v>
      </c>
      <c r="F75" s="37">
        <v>68.72</v>
      </c>
      <c r="G75" s="38">
        <v>38.5</v>
      </c>
      <c r="H75" s="38">
        <v>47.15</v>
      </c>
      <c r="I75" s="38">
        <v>3240.14</v>
      </c>
      <c r="J75" s="39">
        <v>1.0132291361838099E-3</v>
      </c>
      <c r="K75" s="35" t="s">
        <v>162</v>
      </c>
      <c r="L75" s="2"/>
      <c r="M75" s="2"/>
      <c r="N75" s="2"/>
      <c r="O75" s="2"/>
      <c r="P75" s="2"/>
      <c r="Q75" s="2"/>
      <c r="R75" s="2"/>
      <c r="S75" s="2"/>
      <c r="T75" s="2"/>
      <c r="U75" s="2"/>
      <c r="V75" s="2"/>
      <c r="W75" s="2"/>
      <c r="X75" s="2"/>
      <c r="Y75" s="2"/>
      <c r="Z75" s="2"/>
    </row>
    <row r="76" spans="1:26" ht="24" customHeight="1">
      <c r="A76" s="20" t="s">
        <v>163</v>
      </c>
      <c r="B76" s="20" t="s">
        <v>18</v>
      </c>
      <c r="C76" s="20"/>
      <c r="D76" s="20" t="s">
        <v>164</v>
      </c>
      <c r="E76" s="21"/>
      <c r="F76" s="22">
        <v>1</v>
      </c>
      <c r="G76" s="22"/>
      <c r="H76" s="34">
        <v>256195.33</v>
      </c>
      <c r="I76" s="34">
        <v>256195.33</v>
      </c>
      <c r="J76" s="24">
        <v>8.0115233573310199E-2</v>
      </c>
      <c r="K76" s="20" t="s">
        <v>163</v>
      </c>
      <c r="L76" s="2"/>
      <c r="M76" s="2"/>
      <c r="N76" s="2"/>
      <c r="O76" s="2"/>
      <c r="P76" s="2"/>
      <c r="Q76" s="2"/>
      <c r="R76" s="2"/>
      <c r="S76" s="2"/>
      <c r="T76" s="2"/>
      <c r="U76" s="2"/>
      <c r="V76" s="2"/>
      <c r="W76" s="2"/>
      <c r="X76" s="2"/>
      <c r="Y76" s="2"/>
      <c r="Z76" s="2"/>
    </row>
    <row r="77" spans="1:26" ht="39" customHeight="1">
      <c r="A77" s="35" t="s">
        <v>165</v>
      </c>
      <c r="B77" s="35">
        <v>92526</v>
      </c>
      <c r="C77" s="35" t="s">
        <v>28</v>
      </c>
      <c r="D77" s="35" t="s">
        <v>166</v>
      </c>
      <c r="E77" s="36" t="s">
        <v>47</v>
      </c>
      <c r="F77" s="37">
        <v>62.05</v>
      </c>
      <c r="G77" s="38">
        <v>53.19</v>
      </c>
      <c r="H77" s="38">
        <v>65.14</v>
      </c>
      <c r="I77" s="38">
        <v>4041.93</v>
      </c>
      <c r="J77" s="39">
        <v>1.2639581136665099E-3</v>
      </c>
      <c r="K77" s="35" t="s">
        <v>165</v>
      </c>
      <c r="L77" s="2"/>
      <c r="M77" s="2"/>
      <c r="N77" s="2"/>
      <c r="O77" s="2"/>
      <c r="P77" s="2"/>
      <c r="Q77" s="2"/>
      <c r="R77" s="2"/>
      <c r="S77" s="2"/>
      <c r="T77" s="2"/>
      <c r="U77" s="2"/>
      <c r="V77" s="2"/>
      <c r="W77" s="2"/>
      <c r="X77" s="2"/>
      <c r="Y77" s="2"/>
      <c r="Z77" s="2"/>
    </row>
    <row r="78" spans="1:26" ht="51.75" customHeight="1">
      <c r="A78" s="35" t="s">
        <v>167</v>
      </c>
      <c r="B78" s="35">
        <v>92488</v>
      </c>
      <c r="C78" s="35" t="s">
        <v>28</v>
      </c>
      <c r="D78" s="35" t="s">
        <v>168</v>
      </c>
      <c r="E78" s="36" t="s">
        <v>47</v>
      </c>
      <c r="F78" s="37">
        <v>580.66</v>
      </c>
      <c r="G78" s="38">
        <v>147.51</v>
      </c>
      <c r="H78" s="38">
        <v>180.65</v>
      </c>
      <c r="I78" s="38">
        <v>104896.22</v>
      </c>
      <c r="J78" s="39">
        <v>3.2802257427008298E-2</v>
      </c>
      <c r="K78" s="35" t="s">
        <v>167</v>
      </c>
      <c r="L78" s="2"/>
      <c r="M78" s="2"/>
      <c r="N78" s="2"/>
      <c r="O78" s="2"/>
      <c r="P78" s="2"/>
      <c r="Q78" s="2"/>
      <c r="R78" s="2"/>
      <c r="S78" s="2"/>
      <c r="T78" s="2"/>
      <c r="U78" s="2"/>
      <c r="V78" s="2"/>
      <c r="W78" s="2"/>
      <c r="X78" s="2"/>
      <c r="Y78" s="2"/>
      <c r="Z78" s="2"/>
    </row>
    <row r="79" spans="1:26" ht="39" customHeight="1">
      <c r="A79" s="35" t="s">
        <v>169</v>
      </c>
      <c r="B79" s="35">
        <v>101792</v>
      </c>
      <c r="C79" s="35" t="s">
        <v>28</v>
      </c>
      <c r="D79" s="35" t="s">
        <v>170</v>
      </c>
      <c r="E79" s="36" t="s">
        <v>39</v>
      </c>
      <c r="F79" s="37">
        <v>123.063</v>
      </c>
      <c r="G79" s="38">
        <v>17.62</v>
      </c>
      <c r="H79" s="38">
        <v>21.57</v>
      </c>
      <c r="I79" s="38">
        <v>2654.46</v>
      </c>
      <c r="J79" s="39">
        <v>8.3008024740735596E-4</v>
      </c>
      <c r="K79" s="35" t="s">
        <v>169</v>
      </c>
      <c r="L79" s="2"/>
      <c r="M79" s="2"/>
      <c r="N79" s="2"/>
      <c r="O79" s="2"/>
      <c r="P79" s="2"/>
      <c r="Q79" s="2"/>
      <c r="R79" s="2"/>
      <c r="S79" s="2"/>
      <c r="T79" s="2"/>
      <c r="U79" s="2"/>
      <c r="V79" s="2"/>
      <c r="W79" s="2"/>
      <c r="X79" s="2"/>
      <c r="Y79" s="2"/>
      <c r="Z79" s="2"/>
    </row>
    <row r="80" spans="1:26" ht="39" customHeight="1">
      <c r="A80" s="35" t="s">
        <v>171</v>
      </c>
      <c r="B80" s="35">
        <v>92768</v>
      </c>
      <c r="C80" s="35" t="s">
        <v>28</v>
      </c>
      <c r="D80" s="35" t="s">
        <v>172</v>
      </c>
      <c r="E80" s="36" t="s">
        <v>105</v>
      </c>
      <c r="F80" s="37">
        <v>411</v>
      </c>
      <c r="G80" s="38">
        <v>14.82</v>
      </c>
      <c r="H80" s="38">
        <v>18.149999999999999</v>
      </c>
      <c r="I80" s="38">
        <v>7459.65</v>
      </c>
      <c r="J80" s="39">
        <v>2.3327185633131701E-3</v>
      </c>
      <c r="K80" s="35" t="s">
        <v>171</v>
      </c>
      <c r="L80" s="2"/>
      <c r="M80" s="2"/>
      <c r="N80" s="2"/>
      <c r="O80" s="2"/>
      <c r="P80" s="2"/>
      <c r="Q80" s="2"/>
      <c r="R80" s="2"/>
      <c r="S80" s="2"/>
      <c r="T80" s="2"/>
      <c r="U80" s="2"/>
      <c r="V80" s="2"/>
      <c r="W80" s="2"/>
      <c r="X80" s="2"/>
      <c r="Y80" s="2"/>
      <c r="Z80" s="2"/>
    </row>
    <row r="81" spans="1:26" ht="39" customHeight="1">
      <c r="A81" s="35" t="s">
        <v>173</v>
      </c>
      <c r="B81" s="35">
        <v>92769</v>
      </c>
      <c r="C81" s="35" t="s">
        <v>28</v>
      </c>
      <c r="D81" s="35" t="s">
        <v>174</v>
      </c>
      <c r="E81" s="36" t="s">
        <v>105</v>
      </c>
      <c r="F81" s="37">
        <v>2343</v>
      </c>
      <c r="G81" s="38">
        <v>14.33</v>
      </c>
      <c r="H81" s="38">
        <v>17.54</v>
      </c>
      <c r="I81" s="38">
        <v>41096.22</v>
      </c>
      <c r="J81" s="39">
        <v>1.2851261825421E-2</v>
      </c>
      <c r="K81" s="35" t="s">
        <v>173</v>
      </c>
      <c r="L81" s="2"/>
      <c r="M81" s="2"/>
      <c r="N81" s="2"/>
      <c r="O81" s="2"/>
      <c r="P81" s="2"/>
      <c r="Q81" s="2"/>
      <c r="R81" s="2"/>
      <c r="S81" s="2"/>
      <c r="T81" s="2"/>
      <c r="U81" s="2"/>
      <c r="V81" s="2"/>
      <c r="W81" s="2"/>
      <c r="X81" s="2"/>
      <c r="Y81" s="2"/>
      <c r="Z81" s="2"/>
    </row>
    <row r="82" spans="1:26" ht="39" customHeight="1">
      <c r="A82" s="35" t="s">
        <v>175</v>
      </c>
      <c r="B82" s="35">
        <v>92770</v>
      </c>
      <c r="C82" s="35" t="s">
        <v>28</v>
      </c>
      <c r="D82" s="35" t="s">
        <v>176</v>
      </c>
      <c r="E82" s="36" t="s">
        <v>105</v>
      </c>
      <c r="F82" s="37">
        <v>469</v>
      </c>
      <c r="G82" s="38">
        <v>13.72</v>
      </c>
      <c r="H82" s="38">
        <v>16.8</v>
      </c>
      <c r="I82" s="38">
        <v>7879.2</v>
      </c>
      <c r="J82" s="39">
        <v>2.4639166856430402E-3</v>
      </c>
      <c r="K82" s="35" t="s">
        <v>175</v>
      </c>
      <c r="L82" s="2"/>
      <c r="M82" s="2"/>
      <c r="N82" s="2"/>
      <c r="O82" s="2"/>
      <c r="P82" s="2"/>
      <c r="Q82" s="2"/>
      <c r="R82" s="2"/>
      <c r="S82" s="2"/>
      <c r="T82" s="2"/>
      <c r="U82" s="2"/>
      <c r="V82" s="2"/>
      <c r="W82" s="2"/>
      <c r="X82" s="2"/>
      <c r="Y82" s="2"/>
      <c r="Z82" s="2"/>
    </row>
    <row r="83" spans="1:26" ht="39" customHeight="1">
      <c r="A83" s="35" t="s">
        <v>177</v>
      </c>
      <c r="B83" s="35">
        <v>92771</v>
      </c>
      <c r="C83" s="35" t="s">
        <v>28</v>
      </c>
      <c r="D83" s="35" t="s">
        <v>178</v>
      </c>
      <c r="E83" s="36" t="s">
        <v>105</v>
      </c>
      <c r="F83" s="37">
        <v>776</v>
      </c>
      <c r="G83" s="38">
        <v>12.35</v>
      </c>
      <c r="H83" s="38">
        <v>15.12</v>
      </c>
      <c r="I83" s="38">
        <v>11733.12</v>
      </c>
      <c r="J83" s="39">
        <v>3.66908190459084E-3</v>
      </c>
      <c r="K83" s="35" t="s">
        <v>177</v>
      </c>
      <c r="L83" s="2"/>
      <c r="M83" s="2"/>
      <c r="N83" s="2"/>
      <c r="O83" s="2"/>
      <c r="P83" s="2"/>
      <c r="Q83" s="2"/>
      <c r="R83" s="2"/>
      <c r="S83" s="2"/>
      <c r="T83" s="2"/>
      <c r="U83" s="2"/>
      <c r="V83" s="2"/>
      <c r="W83" s="2"/>
      <c r="X83" s="2"/>
      <c r="Y83" s="2"/>
      <c r="Z83" s="2"/>
    </row>
    <row r="84" spans="1:26" ht="39" customHeight="1">
      <c r="A84" s="35" t="s">
        <v>179</v>
      </c>
      <c r="B84" s="35">
        <v>92772</v>
      </c>
      <c r="C84" s="35" t="s">
        <v>28</v>
      </c>
      <c r="D84" s="35" t="s">
        <v>180</v>
      </c>
      <c r="E84" s="36" t="s">
        <v>105</v>
      </c>
      <c r="F84" s="37">
        <v>473</v>
      </c>
      <c r="G84" s="38">
        <v>10.45</v>
      </c>
      <c r="H84" s="38">
        <v>12.79</v>
      </c>
      <c r="I84" s="38">
        <v>6049.67</v>
      </c>
      <c r="J84" s="39">
        <v>1.8918015605180901E-3</v>
      </c>
      <c r="K84" s="35" t="s">
        <v>179</v>
      </c>
      <c r="L84" s="2"/>
      <c r="M84" s="2"/>
      <c r="N84" s="2"/>
      <c r="O84" s="2"/>
      <c r="P84" s="2"/>
      <c r="Q84" s="2"/>
      <c r="R84" s="2"/>
      <c r="S84" s="2"/>
      <c r="T84" s="2"/>
      <c r="U84" s="2"/>
      <c r="V84" s="2"/>
      <c r="W84" s="2"/>
      <c r="X84" s="2"/>
      <c r="Y84" s="2"/>
      <c r="Z84" s="2"/>
    </row>
    <row r="85" spans="1:26" ht="39" customHeight="1">
      <c r="A85" s="35" t="s">
        <v>181</v>
      </c>
      <c r="B85" s="35">
        <v>92773</v>
      </c>
      <c r="C85" s="35" t="s">
        <v>28</v>
      </c>
      <c r="D85" s="35" t="s">
        <v>182</v>
      </c>
      <c r="E85" s="36" t="s">
        <v>105</v>
      </c>
      <c r="F85" s="37">
        <v>233</v>
      </c>
      <c r="G85" s="38">
        <v>10.3</v>
      </c>
      <c r="H85" s="38">
        <v>12.61</v>
      </c>
      <c r="I85" s="38">
        <v>2938.13</v>
      </c>
      <c r="J85" s="39">
        <v>9.1878712706726601E-4</v>
      </c>
      <c r="K85" s="35" t="s">
        <v>181</v>
      </c>
      <c r="L85" s="2"/>
      <c r="M85" s="2"/>
      <c r="N85" s="2"/>
      <c r="O85" s="2"/>
      <c r="P85" s="2"/>
      <c r="Q85" s="2"/>
      <c r="R85" s="2"/>
      <c r="S85" s="2"/>
      <c r="T85" s="2"/>
      <c r="U85" s="2"/>
      <c r="V85" s="2"/>
      <c r="W85" s="2"/>
      <c r="X85" s="2"/>
      <c r="Y85" s="2"/>
      <c r="Z85" s="2"/>
    </row>
    <row r="86" spans="1:26" ht="39" customHeight="1">
      <c r="A86" s="35" t="s">
        <v>183</v>
      </c>
      <c r="B86" s="35">
        <v>92774</v>
      </c>
      <c r="C86" s="35" t="s">
        <v>28</v>
      </c>
      <c r="D86" s="35" t="s">
        <v>184</v>
      </c>
      <c r="E86" s="36" t="s">
        <v>105</v>
      </c>
      <c r="F86" s="37">
        <v>36</v>
      </c>
      <c r="G86" s="38">
        <v>11.93</v>
      </c>
      <c r="H86" s="38">
        <v>14.61</v>
      </c>
      <c r="I86" s="38">
        <v>525.96</v>
      </c>
      <c r="J86" s="39">
        <v>1.64473756216471E-4</v>
      </c>
      <c r="K86" s="35" t="s">
        <v>183</v>
      </c>
      <c r="L86" s="2"/>
      <c r="M86" s="2"/>
      <c r="N86" s="2"/>
      <c r="O86" s="2"/>
      <c r="P86" s="2"/>
      <c r="Q86" s="2"/>
      <c r="R86" s="2"/>
      <c r="S86" s="2"/>
      <c r="T86" s="2"/>
      <c r="U86" s="2"/>
      <c r="V86" s="2"/>
      <c r="W86" s="2"/>
      <c r="X86" s="2"/>
      <c r="Y86" s="2"/>
      <c r="Z86" s="2"/>
    </row>
    <row r="87" spans="1:26" ht="39" customHeight="1">
      <c r="A87" s="35" t="s">
        <v>185</v>
      </c>
      <c r="B87" s="35">
        <v>94972</v>
      </c>
      <c r="C87" s="35" t="s">
        <v>28</v>
      </c>
      <c r="D87" s="35" t="s">
        <v>129</v>
      </c>
      <c r="E87" s="36" t="s">
        <v>39</v>
      </c>
      <c r="F87" s="37">
        <v>105.52</v>
      </c>
      <c r="G87" s="38">
        <v>479.35</v>
      </c>
      <c r="H87" s="38">
        <v>587.04999999999995</v>
      </c>
      <c r="I87" s="38">
        <v>61945.51</v>
      </c>
      <c r="J87" s="39">
        <v>1.9371075196678401E-2</v>
      </c>
      <c r="K87" s="35" t="s">
        <v>185</v>
      </c>
      <c r="L87" s="2"/>
      <c r="M87" s="2"/>
      <c r="N87" s="2"/>
      <c r="O87" s="2"/>
      <c r="P87" s="2"/>
      <c r="Q87" s="2"/>
      <c r="R87" s="2"/>
      <c r="S87" s="2"/>
      <c r="T87" s="2"/>
      <c r="U87" s="2"/>
      <c r="V87" s="2"/>
      <c r="W87" s="2"/>
      <c r="X87" s="2"/>
      <c r="Y87" s="2"/>
      <c r="Z87" s="2"/>
    </row>
    <row r="88" spans="1:26" ht="25.5" customHeight="1">
      <c r="A88" s="35" t="s">
        <v>186</v>
      </c>
      <c r="B88" s="35">
        <v>103673</v>
      </c>
      <c r="C88" s="35" t="s">
        <v>28</v>
      </c>
      <c r="D88" s="35" t="s">
        <v>131</v>
      </c>
      <c r="E88" s="36" t="s">
        <v>39</v>
      </c>
      <c r="F88" s="37">
        <v>105.52</v>
      </c>
      <c r="G88" s="38">
        <v>38.5</v>
      </c>
      <c r="H88" s="38">
        <v>47.15</v>
      </c>
      <c r="I88" s="38">
        <v>4975.26</v>
      </c>
      <c r="J88" s="39">
        <v>1.55582116577983E-3</v>
      </c>
      <c r="K88" s="35" t="s">
        <v>186</v>
      </c>
      <c r="L88" s="2"/>
      <c r="M88" s="2"/>
      <c r="N88" s="2"/>
      <c r="O88" s="2"/>
      <c r="P88" s="2"/>
      <c r="Q88" s="2"/>
      <c r="R88" s="2"/>
      <c r="S88" s="2"/>
      <c r="T88" s="2"/>
      <c r="U88" s="2"/>
      <c r="V88" s="2"/>
      <c r="W88" s="2"/>
      <c r="X88" s="2"/>
      <c r="Y88" s="2"/>
      <c r="Z88" s="2"/>
    </row>
    <row r="89" spans="1:26" ht="24" customHeight="1">
      <c r="A89" s="20" t="s">
        <v>187</v>
      </c>
      <c r="B89" s="20" t="s">
        <v>18</v>
      </c>
      <c r="C89" s="20"/>
      <c r="D89" s="20" t="s">
        <v>188</v>
      </c>
      <c r="E89" s="21"/>
      <c r="F89" s="22">
        <v>1</v>
      </c>
      <c r="G89" s="22"/>
      <c r="H89" s="34">
        <v>48429.66</v>
      </c>
      <c r="I89" s="34">
        <v>48429.66</v>
      </c>
      <c r="J89" s="24">
        <v>1.5144513066557499E-2</v>
      </c>
      <c r="K89" s="20" t="s">
        <v>187</v>
      </c>
      <c r="L89" s="2"/>
      <c r="M89" s="2"/>
      <c r="N89" s="2"/>
      <c r="O89" s="2"/>
      <c r="P89" s="2"/>
      <c r="Q89" s="2"/>
      <c r="R89" s="2"/>
      <c r="S89" s="2"/>
      <c r="T89" s="2"/>
      <c r="U89" s="2"/>
      <c r="V89" s="2"/>
      <c r="W89" s="2"/>
      <c r="X89" s="2"/>
      <c r="Y89" s="2"/>
      <c r="Z89" s="2"/>
    </row>
    <row r="90" spans="1:26" ht="51.75" customHeight="1">
      <c r="A90" s="35" t="s">
        <v>189</v>
      </c>
      <c r="B90" s="35">
        <v>102017</v>
      </c>
      <c r="C90" s="35" t="s">
        <v>28</v>
      </c>
      <c r="D90" s="35" t="s">
        <v>190</v>
      </c>
      <c r="E90" s="36" t="s">
        <v>47</v>
      </c>
      <c r="F90" s="37">
        <v>22.57</v>
      </c>
      <c r="G90" s="38">
        <v>320.10000000000002</v>
      </c>
      <c r="H90" s="38">
        <v>392.02</v>
      </c>
      <c r="I90" s="38">
        <v>8847.89</v>
      </c>
      <c r="J90" s="39">
        <v>2.7668372174502799E-3</v>
      </c>
      <c r="K90" s="35" t="s">
        <v>189</v>
      </c>
      <c r="L90" s="2"/>
      <c r="M90" s="2"/>
      <c r="N90" s="2"/>
      <c r="O90" s="2"/>
      <c r="P90" s="2"/>
      <c r="Q90" s="2"/>
      <c r="R90" s="2"/>
      <c r="S90" s="2"/>
      <c r="T90" s="2"/>
      <c r="U90" s="2"/>
      <c r="V90" s="2"/>
      <c r="W90" s="2"/>
      <c r="X90" s="2"/>
      <c r="Y90" s="2"/>
      <c r="Z90" s="2"/>
    </row>
    <row r="91" spans="1:26" ht="51.75" customHeight="1">
      <c r="A91" s="35" t="s">
        <v>191</v>
      </c>
      <c r="B91" s="35">
        <v>102003</v>
      </c>
      <c r="C91" s="35" t="s">
        <v>28</v>
      </c>
      <c r="D91" s="35" t="s">
        <v>192</v>
      </c>
      <c r="E91" s="36" t="s">
        <v>47</v>
      </c>
      <c r="F91" s="37">
        <v>20.52</v>
      </c>
      <c r="G91" s="38">
        <v>329.07</v>
      </c>
      <c r="H91" s="38">
        <v>403.01</v>
      </c>
      <c r="I91" s="38">
        <v>8269.76</v>
      </c>
      <c r="J91" s="39">
        <v>2.5860493007238599E-3</v>
      </c>
      <c r="K91" s="35" t="s">
        <v>191</v>
      </c>
      <c r="L91" s="2"/>
      <c r="M91" s="2"/>
      <c r="N91" s="2"/>
      <c r="O91" s="2"/>
      <c r="P91" s="2"/>
      <c r="Q91" s="2"/>
      <c r="R91" s="2"/>
      <c r="S91" s="2"/>
      <c r="T91" s="2"/>
      <c r="U91" s="2"/>
      <c r="V91" s="2"/>
      <c r="W91" s="2"/>
      <c r="X91" s="2"/>
      <c r="Y91" s="2"/>
      <c r="Z91" s="2"/>
    </row>
    <row r="92" spans="1:26" ht="39" customHeight="1">
      <c r="A92" s="35" t="s">
        <v>193</v>
      </c>
      <c r="B92" s="35">
        <v>95943</v>
      </c>
      <c r="C92" s="35" t="s">
        <v>28</v>
      </c>
      <c r="D92" s="35" t="s">
        <v>194</v>
      </c>
      <c r="E92" s="36" t="s">
        <v>105</v>
      </c>
      <c r="F92" s="37">
        <v>3</v>
      </c>
      <c r="G92" s="38">
        <v>22.49</v>
      </c>
      <c r="H92" s="38">
        <v>27.54</v>
      </c>
      <c r="I92" s="38">
        <v>82.62</v>
      </c>
      <c r="J92" s="39">
        <v>2.5836226592525699E-5</v>
      </c>
      <c r="K92" s="35" t="s">
        <v>193</v>
      </c>
      <c r="L92" s="2"/>
      <c r="M92" s="2"/>
      <c r="N92" s="2"/>
      <c r="O92" s="2"/>
      <c r="P92" s="2"/>
      <c r="Q92" s="2"/>
      <c r="R92" s="2"/>
      <c r="S92" s="2"/>
      <c r="T92" s="2"/>
      <c r="U92" s="2"/>
      <c r="V92" s="2"/>
      <c r="W92" s="2"/>
      <c r="X92" s="2"/>
      <c r="Y92" s="2"/>
      <c r="Z92" s="2"/>
    </row>
    <row r="93" spans="1:26" ht="39" customHeight="1">
      <c r="A93" s="35" t="s">
        <v>195</v>
      </c>
      <c r="B93" s="35">
        <v>95944</v>
      </c>
      <c r="C93" s="35" t="s">
        <v>28</v>
      </c>
      <c r="D93" s="35" t="s">
        <v>196</v>
      </c>
      <c r="E93" s="36" t="s">
        <v>105</v>
      </c>
      <c r="F93" s="37">
        <v>29</v>
      </c>
      <c r="G93" s="38">
        <v>20.85</v>
      </c>
      <c r="H93" s="38">
        <v>25.53</v>
      </c>
      <c r="I93" s="38">
        <v>740.37</v>
      </c>
      <c r="J93" s="39">
        <v>2.3152223532205599E-4</v>
      </c>
      <c r="K93" s="35" t="s">
        <v>195</v>
      </c>
      <c r="L93" s="2"/>
      <c r="M93" s="2"/>
      <c r="N93" s="2"/>
      <c r="O93" s="2"/>
      <c r="P93" s="2"/>
      <c r="Q93" s="2"/>
      <c r="R93" s="2"/>
      <c r="S93" s="2"/>
      <c r="T93" s="2"/>
      <c r="U93" s="2"/>
      <c r="V93" s="2"/>
      <c r="W93" s="2"/>
      <c r="X93" s="2"/>
      <c r="Y93" s="2"/>
      <c r="Z93" s="2"/>
    </row>
    <row r="94" spans="1:26" ht="39" customHeight="1">
      <c r="A94" s="35" t="s">
        <v>197</v>
      </c>
      <c r="B94" s="35">
        <v>95945</v>
      </c>
      <c r="C94" s="35" t="s">
        <v>28</v>
      </c>
      <c r="D94" s="35" t="s">
        <v>198</v>
      </c>
      <c r="E94" s="36" t="s">
        <v>105</v>
      </c>
      <c r="F94" s="37">
        <v>10</v>
      </c>
      <c r="G94" s="38">
        <v>17.46</v>
      </c>
      <c r="H94" s="38">
        <v>21.38</v>
      </c>
      <c r="I94" s="38">
        <v>213.8</v>
      </c>
      <c r="J94" s="39">
        <v>6.6857725072403702E-5</v>
      </c>
      <c r="K94" s="35" t="s">
        <v>197</v>
      </c>
      <c r="L94" s="2"/>
      <c r="M94" s="2"/>
      <c r="N94" s="2"/>
      <c r="O94" s="2"/>
      <c r="P94" s="2"/>
      <c r="Q94" s="2"/>
      <c r="R94" s="2"/>
      <c r="S94" s="2"/>
      <c r="T94" s="2"/>
      <c r="U94" s="2"/>
      <c r="V94" s="2"/>
      <c r="W94" s="2"/>
      <c r="X94" s="2"/>
      <c r="Y94" s="2"/>
      <c r="Z94" s="2"/>
    </row>
    <row r="95" spans="1:26" ht="39" customHeight="1">
      <c r="A95" s="35" t="s">
        <v>199</v>
      </c>
      <c r="B95" s="35">
        <v>95946</v>
      </c>
      <c r="C95" s="35" t="s">
        <v>28</v>
      </c>
      <c r="D95" s="35" t="s">
        <v>200</v>
      </c>
      <c r="E95" s="36" t="s">
        <v>105</v>
      </c>
      <c r="F95" s="37">
        <v>342</v>
      </c>
      <c r="G95" s="38">
        <v>14.28</v>
      </c>
      <c r="H95" s="38">
        <v>17.48</v>
      </c>
      <c r="I95" s="38">
        <v>5978.16</v>
      </c>
      <c r="J95" s="39">
        <v>1.8694395590217101E-3</v>
      </c>
      <c r="K95" s="35" t="s">
        <v>199</v>
      </c>
      <c r="L95" s="2"/>
      <c r="M95" s="2"/>
      <c r="N95" s="2"/>
      <c r="O95" s="2"/>
      <c r="P95" s="2"/>
      <c r="Q95" s="2"/>
      <c r="R95" s="2"/>
      <c r="S95" s="2"/>
      <c r="T95" s="2"/>
      <c r="U95" s="2"/>
      <c r="V95" s="2"/>
      <c r="W95" s="2"/>
      <c r="X95" s="2"/>
      <c r="Y95" s="2"/>
      <c r="Z95" s="2"/>
    </row>
    <row r="96" spans="1:26" ht="39" customHeight="1">
      <c r="A96" s="35" t="s">
        <v>201</v>
      </c>
      <c r="B96" s="35">
        <v>95947</v>
      </c>
      <c r="C96" s="35" t="s">
        <v>28</v>
      </c>
      <c r="D96" s="35" t="s">
        <v>202</v>
      </c>
      <c r="E96" s="36" t="s">
        <v>105</v>
      </c>
      <c r="F96" s="37">
        <v>110</v>
      </c>
      <c r="G96" s="38">
        <v>11.26</v>
      </c>
      <c r="H96" s="38">
        <v>13.79</v>
      </c>
      <c r="I96" s="38">
        <v>1516.9</v>
      </c>
      <c r="J96" s="39">
        <v>4.7435211956187601E-4</v>
      </c>
      <c r="K96" s="35" t="s">
        <v>201</v>
      </c>
      <c r="L96" s="2"/>
      <c r="M96" s="2"/>
      <c r="N96" s="2"/>
      <c r="O96" s="2"/>
      <c r="P96" s="2"/>
      <c r="Q96" s="2"/>
      <c r="R96" s="2"/>
      <c r="S96" s="2"/>
      <c r="T96" s="2"/>
      <c r="U96" s="2"/>
      <c r="V96" s="2"/>
      <c r="W96" s="2"/>
      <c r="X96" s="2"/>
      <c r="Y96" s="2"/>
      <c r="Z96" s="2"/>
    </row>
    <row r="97" spans="1:26" ht="39" customHeight="1">
      <c r="A97" s="35" t="s">
        <v>203</v>
      </c>
      <c r="B97" s="35">
        <v>95948</v>
      </c>
      <c r="C97" s="35" t="s">
        <v>28</v>
      </c>
      <c r="D97" s="35" t="s">
        <v>204</v>
      </c>
      <c r="E97" s="36" t="s">
        <v>105</v>
      </c>
      <c r="F97" s="37">
        <v>1335</v>
      </c>
      <c r="G97" s="38">
        <v>10.19</v>
      </c>
      <c r="H97" s="38">
        <v>12.47</v>
      </c>
      <c r="I97" s="38">
        <v>16647.45</v>
      </c>
      <c r="J97" s="39">
        <v>5.2058495568596203E-3</v>
      </c>
      <c r="K97" s="35" t="s">
        <v>203</v>
      </c>
      <c r="L97" s="2"/>
      <c r="M97" s="2"/>
      <c r="N97" s="2"/>
      <c r="O97" s="2"/>
      <c r="P97" s="2"/>
      <c r="Q97" s="2"/>
      <c r="R97" s="2"/>
      <c r="S97" s="2"/>
      <c r="T97" s="2"/>
      <c r="U97" s="2"/>
      <c r="V97" s="2"/>
      <c r="W97" s="2"/>
      <c r="X97" s="2"/>
      <c r="Y97" s="2"/>
      <c r="Z97" s="2"/>
    </row>
    <row r="98" spans="1:26" ht="39" customHeight="1">
      <c r="A98" s="35" t="s">
        <v>205</v>
      </c>
      <c r="B98" s="35">
        <v>94972</v>
      </c>
      <c r="C98" s="35" t="s">
        <v>28</v>
      </c>
      <c r="D98" s="35" t="s">
        <v>129</v>
      </c>
      <c r="E98" s="36" t="s">
        <v>39</v>
      </c>
      <c r="F98" s="37">
        <v>9.67</v>
      </c>
      <c r="G98" s="38">
        <v>479.35</v>
      </c>
      <c r="H98" s="38">
        <v>587.04999999999995</v>
      </c>
      <c r="I98" s="38">
        <v>5676.77</v>
      </c>
      <c r="J98" s="39">
        <v>1.77519143105364E-3</v>
      </c>
      <c r="K98" s="35" t="s">
        <v>205</v>
      </c>
      <c r="L98" s="2"/>
      <c r="M98" s="2"/>
      <c r="N98" s="2"/>
      <c r="O98" s="2"/>
      <c r="P98" s="2"/>
      <c r="Q98" s="2"/>
      <c r="R98" s="2"/>
      <c r="S98" s="2"/>
      <c r="T98" s="2"/>
      <c r="U98" s="2"/>
      <c r="V98" s="2"/>
      <c r="W98" s="2"/>
      <c r="X98" s="2"/>
      <c r="Y98" s="2"/>
      <c r="Z98" s="2"/>
    </row>
    <row r="99" spans="1:26" ht="25.5" customHeight="1">
      <c r="A99" s="35" t="s">
        <v>206</v>
      </c>
      <c r="B99" s="35">
        <v>103673</v>
      </c>
      <c r="C99" s="35" t="s">
        <v>28</v>
      </c>
      <c r="D99" s="35" t="s">
        <v>131</v>
      </c>
      <c r="E99" s="36" t="s">
        <v>39</v>
      </c>
      <c r="F99" s="37">
        <v>9.67</v>
      </c>
      <c r="G99" s="38">
        <v>38.5</v>
      </c>
      <c r="H99" s="38">
        <v>47.15</v>
      </c>
      <c r="I99" s="38">
        <v>455.94</v>
      </c>
      <c r="J99" s="39">
        <v>1.42577694899494E-4</v>
      </c>
      <c r="K99" s="35" t="s">
        <v>206</v>
      </c>
      <c r="L99" s="2"/>
      <c r="M99" s="2"/>
      <c r="N99" s="2"/>
      <c r="O99" s="2"/>
      <c r="P99" s="2"/>
      <c r="Q99" s="2"/>
      <c r="R99" s="2"/>
      <c r="S99" s="2"/>
      <c r="T99" s="2"/>
      <c r="U99" s="2"/>
      <c r="V99" s="2"/>
      <c r="W99" s="2"/>
      <c r="X99" s="2"/>
      <c r="Y99" s="2"/>
      <c r="Z99" s="2"/>
    </row>
    <row r="100" spans="1:26" ht="24" customHeight="1">
      <c r="A100" s="20" t="s">
        <v>207</v>
      </c>
      <c r="B100" s="20" t="s">
        <v>18</v>
      </c>
      <c r="C100" s="20"/>
      <c r="D100" s="20" t="s">
        <v>208</v>
      </c>
      <c r="E100" s="21"/>
      <c r="F100" s="22">
        <v>1</v>
      </c>
      <c r="G100" s="22"/>
      <c r="H100" s="34">
        <v>19991.810000000001</v>
      </c>
      <c r="I100" s="34">
        <v>19991.810000000001</v>
      </c>
      <c r="J100" s="24">
        <v>6.2516694886797499E-3</v>
      </c>
      <c r="K100" s="20" t="s">
        <v>207</v>
      </c>
      <c r="L100" s="2"/>
      <c r="M100" s="2"/>
      <c r="N100" s="2"/>
      <c r="O100" s="2"/>
      <c r="P100" s="2"/>
      <c r="Q100" s="2"/>
      <c r="R100" s="2"/>
      <c r="S100" s="2"/>
      <c r="T100" s="2"/>
      <c r="U100" s="2"/>
      <c r="V100" s="2"/>
      <c r="W100" s="2"/>
      <c r="X100" s="2"/>
      <c r="Y100" s="2"/>
      <c r="Z100" s="2"/>
    </row>
    <row r="101" spans="1:26" ht="51.75" customHeight="1">
      <c r="A101" s="35" t="s">
        <v>209</v>
      </c>
      <c r="B101" s="35">
        <v>100764</v>
      </c>
      <c r="C101" s="35" t="s">
        <v>28</v>
      </c>
      <c r="D101" s="35" t="s">
        <v>210</v>
      </c>
      <c r="E101" s="36" t="s">
        <v>105</v>
      </c>
      <c r="F101" s="37">
        <v>879</v>
      </c>
      <c r="G101" s="38">
        <v>15.33</v>
      </c>
      <c r="H101" s="38">
        <v>18.77</v>
      </c>
      <c r="I101" s="38">
        <v>16498.830000000002</v>
      </c>
      <c r="J101" s="39">
        <v>5.1593743692999296E-3</v>
      </c>
      <c r="K101" s="35" t="s">
        <v>209</v>
      </c>
      <c r="L101" s="2"/>
      <c r="M101" s="2"/>
      <c r="N101" s="2"/>
      <c r="O101" s="2"/>
      <c r="P101" s="2"/>
      <c r="Q101" s="2"/>
      <c r="R101" s="2"/>
      <c r="S101" s="2"/>
      <c r="T101" s="2"/>
      <c r="U101" s="2"/>
      <c r="V101" s="2"/>
      <c r="W101" s="2"/>
      <c r="X101" s="2"/>
      <c r="Y101" s="2"/>
      <c r="Z101" s="2"/>
    </row>
    <row r="102" spans="1:26" ht="25.5" customHeight="1">
      <c r="A102" s="40" t="s">
        <v>211</v>
      </c>
      <c r="B102" s="40">
        <v>1332</v>
      </c>
      <c r="C102" s="40" t="s">
        <v>28</v>
      </c>
      <c r="D102" s="40" t="s">
        <v>212</v>
      </c>
      <c r="E102" s="41" t="s">
        <v>105</v>
      </c>
      <c r="F102" s="42">
        <v>26</v>
      </c>
      <c r="G102" s="43">
        <v>12.4</v>
      </c>
      <c r="H102" s="43">
        <v>15.18</v>
      </c>
      <c r="I102" s="43">
        <v>394.68</v>
      </c>
      <c r="J102" s="44">
        <v>1.2342098658361199E-4</v>
      </c>
      <c r="K102" s="40" t="s">
        <v>211</v>
      </c>
      <c r="L102" s="2"/>
      <c r="M102" s="2"/>
      <c r="N102" s="2"/>
      <c r="O102" s="2"/>
      <c r="P102" s="2"/>
      <c r="Q102" s="2"/>
      <c r="R102" s="2"/>
      <c r="S102" s="2"/>
      <c r="T102" s="2"/>
      <c r="U102" s="2"/>
      <c r="V102" s="2"/>
      <c r="W102" s="2"/>
      <c r="X102" s="2"/>
      <c r="Y102" s="2"/>
      <c r="Z102" s="2"/>
    </row>
    <row r="103" spans="1:26" ht="25.5" customHeight="1">
      <c r="A103" s="40" t="s">
        <v>213</v>
      </c>
      <c r="B103" s="40">
        <v>10957</v>
      </c>
      <c r="C103" s="40" t="s">
        <v>28</v>
      </c>
      <c r="D103" s="40" t="s">
        <v>214</v>
      </c>
      <c r="E103" s="41" t="s">
        <v>105</v>
      </c>
      <c r="F103" s="42">
        <v>22</v>
      </c>
      <c r="G103" s="43">
        <v>13.95</v>
      </c>
      <c r="H103" s="43">
        <v>17.079999999999998</v>
      </c>
      <c r="I103" s="43">
        <v>375.76</v>
      </c>
      <c r="J103" s="44">
        <v>1.17504484439693E-4</v>
      </c>
      <c r="K103" s="40" t="s">
        <v>213</v>
      </c>
      <c r="L103" s="2"/>
      <c r="M103" s="2"/>
      <c r="N103" s="2"/>
      <c r="O103" s="2"/>
      <c r="P103" s="2"/>
      <c r="Q103" s="2"/>
      <c r="R103" s="2"/>
      <c r="S103" s="2"/>
      <c r="T103" s="2"/>
      <c r="U103" s="2"/>
      <c r="V103" s="2"/>
      <c r="W103" s="2"/>
      <c r="X103" s="2"/>
      <c r="Y103" s="2"/>
      <c r="Z103" s="2"/>
    </row>
    <row r="104" spans="1:26" ht="25.5" customHeight="1">
      <c r="A104" s="35" t="s">
        <v>215</v>
      </c>
      <c r="B104" s="35">
        <v>92800</v>
      </c>
      <c r="C104" s="35" t="s">
        <v>28</v>
      </c>
      <c r="D104" s="35" t="s">
        <v>216</v>
      </c>
      <c r="E104" s="36" t="s">
        <v>105</v>
      </c>
      <c r="F104" s="37">
        <v>2</v>
      </c>
      <c r="G104" s="38">
        <v>11.36</v>
      </c>
      <c r="H104" s="38">
        <v>13.91</v>
      </c>
      <c r="I104" s="38">
        <v>27.82</v>
      </c>
      <c r="J104" s="39">
        <v>8.6996347591874197E-6</v>
      </c>
      <c r="K104" s="35" t="s">
        <v>215</v>
      </c>
      <c r="L104" s="2"/>
      <c r="M104" s="2"/>
      <c r="N104" s="2"/>
      <c r="O104" s="2"/>
      <c r="P104" s="2"/>
      <c r="Q104" s="2"/>
      <c r="R104" s="2"/>
      <c r="S104" s="2"/>
      <c r="T104" s="2"/>
      <c r="U104" s="2"/>
      <c r="V104" s="2"/>
      <c r="W104" s="2"/>
      <c r="X104" s="2"/>
      <c r="Y104" s="2"/>
      <c r="Z104" s="2"/>
    </row>
    <row r="105" spans="1:26" ht="25.5" customHeight="1">
      <c r="A105" s="40" t="s">
        <v>217</v>
      </c>
      <c r="B105" s="40" t="s">
        <v>218</v>
      </c>
      <c r="C105" s="40" t="s">
        <v>45</v>
      </c>
      <c r="D105" s="40" t="s">
        <v>219</v>
      </c>
      <c r="E105" s="41" t="s">
        <v>220</v>
      </c>
      <c r="F105" s="42">
        <v>14.96124</v>
      </c>
      <c r="G105" s="43">
        <v>21.8</v>
      </c>
      <c r="H105" s="43">
        <v>26.69</v>
      </c>
      <c r="I105" s="43">
        <v>399.31</v>
      </c>
      <c r="J105" s="44">
        <v>1.24868840966611E-4</v>
      </c>
      <c r="K105" s="40" t="s">
        <v>217</v>
      </c>
      <c r="L105" s="2"/>
      <c r="M105" s="2"/>
      <c r="N105" s="2"/>
      <c r="O105" s="2"/>
      <c r="P105" s="2"/>
      <c r="Q105" s="2"/>
      <c r="R105" s="2"/>
      <c r="S105" s="2"/>
      <c r="T105" s="2"/>
      <c r="U105" s="2"/>
      <c r="V105" s="2"/>
      <c r="W105" s="2"/>
      <c r="X105" s="2"/>
      <c r="Y105" s="2"/>
      <c r="Z105" s="2"/>
    </row>
    <row r="106" spans="1:26" ht="39" customHeight="1">
      <c r="A106" s="35" t="s">
        <v>221</v>
      </c>
      <c r="B106" s="35">
        <v>11849</v>
      </c>
      <c r="C106" s="35" t="s">
        <v>45</v>
      </c>
      <c r="D106" s="35" t="s">
        <v>222</v>
      </c>
      <c r="E106" s="36" t="s">
        <v>47</v>
      </c>
      <c r="F106" s="37">
        <v>20.913060000000002</v>
      </c>
      <c r="G106" s="38">
        <v>39.5</v>
      </c>
      <c r="H106" s="38">
        <v>48.37</v>
      </c>
      <c r="I106" s="38">
        <v>1011.56</v>
      </c>
      <c r="J106" s="39">
        <v>3.16326475089994E-4</v>
      </c>
      <c r="K106" s="35" t="s">
        <v>221</v>
      </c>
      <c r="L106" s="2"/>
      <c r="M106" s="2"/>
      <c r="N106" s="2"/>
      <c r="O106" s="2"/>
      <c r="P106" s="2"/>
      <c r="Q106" s="2"/>
      <c r="R106" s="2"/>
      <c r="S106" s="2"/>
      <c r="T106" s="2"/>
      <c r="U106" s="2"/>
      <c r="V106" s="2"/>
      <c r="W106" s="2"/>
      <c r="X106" s="2"/>
      <c r="Y106" s="2"/>
      <c r="Z106" s="2"/>
    </row>
    <row r="107" spans="1:26" ht="39" customHeight="1">
      <c r="A107" s="35" t="s">
        <v>223</v>
      </c>
      <c r="B107" s="35">
        <v>3760</v>
      </c>
      <c r="C107" s="35" t="s">
        <v>45</v>
      </c>
      <c r="D107" s="35" t="s">
        <v>224</v>
      </c>
      <c r="E107" s="36" t="s">
        <v>47</v>
      </c>
      <c r="F107" s="37">
        <v>20.913060000000002</v>
      </c>
      <c r="G107" s="38">
        <v>50.13</v>
      </c>
      <c r="H107" s="38">
        <v>61.39</v>
      </c>
      <c r="I107" s="38">
        <v>1283.8499999999999</v>
      </c>
      <c r="J107" s="39">
        <v>4.0147469754071797E-4</v>
      </c>
      <c r="K107" s="35" t="s">
        <v>223</v>
      </c>
      <c r="L107" s="2"/>
      <c r="M107" s="2"/>
      <c r="N107" s="2"/>
      <c r="O107" s="2"/>
      <c r="P107" s="2"/>
      <c r="Q107" s="2"/>
      <c r="R107" s="2"/>
      <c r="S107" s="2"/>
      <c r="T107" s="2"/>
      <c r="U107" s="2"/>
      <c r="V107" s="2"/>
      <c r="W107" s="2"/>
      <c r="X107" s="2"/>
      <c r="Y107" s="2"/>
      <c r="Z107" s="2"/>
    </row>
    <row r="108" spans="1:26" ht="24" customHeight="1">
      <c r="A108" s="20" t="s">
        <v>225</v>
      </c>
      <c r="B108" s="20" t="s">
        <v>18</v>
      </c>
      <c r="C108" s="20"/>
      <c r="D108" s="20" t="s">
        <v>226</v>
      </c>
      <c r="E108" s="21"/>
      <c r="F108" s="22">
        <v>1</v>
      </c>
      <c r="G108" s="22"/>
      <c r="H108" s="34">
        <v>178549.4</v>
      </c>
      <c r="I108" s="34">
        <v>178549.4</v>
      </c>
      <c r="J108" s="24">
        <v>5.5834456019843902E-2</v>
      </c>
      <c r="K108" s="20" t="s">
        <v>225</v>
      </c>
      <c r="L108" s="2"/>
      <c r="M108" s="2"/>
      <c r="N108" s="2"/>
      <c r="O108" s="2"/>
      <c r="P108" s="2"/>
      <c r="Q108" s="2"/>
      <c r="R108" s="2"/>
      <c r="S108" s="2"/>
      <c r="T108" s="2"/>
      <c r="U108" s="2"/>
      <c r="V108" s="2"/>
      <c r="W108" s="2"/>
      <c r="X108" s="2"/>
      <c r="Y108" s="2"/>
      <c r="Z108" s="2"/>
    </row>
    <row r="109" spans="1:26" ht="39" customHeight="1">
      <c r="A109" s="35" t="s">
        <v>227</v>
      </c>
      <c r="B109" s="35">
        <v>96523</v>
      </c>
      <c r="C109" s="35" t="s">
        <v>28</v>
      </c>
      <c r="D109" s="35" t="s">
        <v>96</v>
      </c>
      <c r="E109" s="36" t="s">
        <v>39</v>
      </c>
      <c r="F109" s="37">
        <v>62.72</v>
      </c>
      <c r="G109" s="38">
        <v>87.38</v>
      </c>
      <c r="H109" s="38">
        <v>107.01</v>
      </c>
      <c r="I109" s="38">
        <v>6711.66</v>
      </c>
      <c r="J109" s="39">
        <v>2.098813466134E-3</v>
      </c>
      <c r="K109" s="35" t="s">
        <v>227</v>
      </c>
      <c r="L109" s="2"/>
      <c r="M109" s="2"/>
      <c r="N109" s="2"/>
      <c r="O109" s="2"/>
      <c r="P109" s="2"/>
      <c r="Q109" s="2"/>
      <c r="R109" s="2"/>
      <c r="S109" s="2"/>
      <c r="T109" s="2"/>
      <c r="U109" s="2"/>
      <c r="V109" s="2"/>
      <c r="W109" s="2"/>
      <c r="X109" s="2"/>
      <c r="Y109" s="2"/>
      <c r="Z109" s="2"/>
    </row>
    <row r="110" spans="1:26" ht="39" customHeight="1">
      <c r="A110" s="35" t="s">
        <v>228</v>
      </c>
      <c r="B110" s="35">
        <v>96619</v>
      </c>
      <c r="C110" s="35" t="s">
        <v>28</v>
      </c>
      <c r="D110" s="35" t="s">
        <v>98</v>
      </c>
      <c r="E110" s="36" t="s">
        <v>47</v>
      </c>
      <c r="F110" s="37">
        <v>125.44</v>
      </c>
      <c r="G110" s="38">
        <v>35.71</v>
      </c>
      <c r="H110" s="38">
        <v>43.73</v>
      </c>
      <c r="I110" s="38">
        <v>5485.49</v>
      </c>
      <c r="J110" s="39">
        <v>1.7153759696324599E-3</v>
      </c>
      <c r="K110" s="35" t="s">
        <v>228</v>
      </c>
      <c r="L110" s="2"/>
      <c r="M110" s="2"/>
      <c r="N110" s="2"/>
      <c r="O110" s="2"/>
      <c r="P110" s="2"/>
      <c r="Q110" s="2"/>
      <c r="R110" s="2"/>
      <c r="S110" s="2"/>
      <c r="T110" s="2"/>
      <c r="U110" s="2"/>
      <c r="V110" s="2"/>
      <c r="W110" s="2"/>
      <c r="X110" s="2"/>
      <c r="Y110" s="2"/>
      <c r="Z110" s="2"/>
    </row>
    <row r="111" spans="1:26" ht="39" customHeight="1">
      <c r="A111" s="35" t="s">
        <v>229</v>
      </c>
      <c r="B111" s="35">
        <v>11661</v>
      </c>
      <c r="C111" s="35" t="s">
        <v>45</v>
      </c>
      <c r="D111" s="35" t="s">
        <v>230</v>
      </c>
      <c r="E111" s="36" t="s">
        <v>47</v>
      </c>
      <c r="F111" s="37">
        <v>472.91</v>
      </c>
      <c r="G111" s="38">
        <v>46.41</v>
      </c>
      <c r="H111" s="38">
        <v>56.83</v>
      </c>
      <c r="I111" s="38">
        <v>26875.47</v>
      </c>
      <c r="J111" s="39">
        <v>8.4042693379402806E-3</v>
      </c>
      <c r="K111" s="35" t="s">
        <v>229</v>
      </c>
      <c r="L111" s="2"/>
      <c r="M111" s="2"/>
      <c r="N111" s="2"/>
      <c r="O111" s="2"/>
      <c r="P111" s="2"/>
      <c r="Q111" s="2"/>
      <c r="R111" s="2"/>
      <c r="S111" s="2"/>
      <c r="T111" s="2"/>
      <c r="U111" s="2"/>
      <c r="V111" s="2"/>
      <c r="W111" s="2"/>
      <c r="X111" s="2"/>
      <c r="Y111" s="2"/>
      <c r="Z111" s="2"/>
    </row>
    <row r="112" spans="1:26" ht="25.5" customHeight="1">
      <c r="A112" s="35" t="s">
        <v>231</v>
      </c>
      <c r="B112" s="35">
        <v>100342</v>
      </c>
      <c r="C112" s="35" t="s">
        <v>28</v>
      </c>
      <c r="D112" s="35" t="s">
        <v>232</v>
      </c>
      <c r="E112" s="36" t="s">
        <v>105</v>
      </c>
      <c r="F112" s="37">
        <v>564.48</v>
      </c>
      <c r="G112" s="38">
        <v>15.57</v>
      </c>
      <c r="H112" s="38">
        <v>19.059999999999999</v>
      </c>
      <c r="I112" s="38">
        <v>10758.98</v>
      </c>
      <c r="J112" s="39">
        <v>3.3644570949461598E-3</v>
      </c>
      <c r="K112" s="35" t="s">
        <v>231</v>
      </c>
      <c r="L112" s="2"/>
      <c r="M112" s="2"/>
      <c r="N112" s="2"/>
      <c r="O112" s="2"/>
      <c r="P112" s="2"/>
      <c r="Q112" s="2"/>
      <c r="R112" s="2"/>
      <c r="S112" s="2"/>
      <c r="T112" s="2"/>
      <c r="U112" s="2"/>
      <c r="V112" s="2"/>
      <c r="W112" s="2"/>
      <c r="X112" s="2"/>
      <c r="Y112" s="2"/>
      <c r="Z112" s="2"/>
    </row>
    <row r="113" spans="1:26" ht="25.5" customHeight="1">
      <c r="A113" s="35" t="s">
        <v>233</v>
      </c>
      <c r="B113" s="35">
        <v>100343</v>
      </c>
      <c r="C113" s="35" t="s">
        <v>28</v>
      </c>
      <c r="D113" s="35" t="s">
        <v>234</v>
      </c>
      <c r="E113" s="36" t="s">
        <v>105</v>
      </c>
      <c r="F113" s="37">
        <v>1442.56</v>
      </c>
      <c r="G113" s="38">
        <v>14.82</v>
      </c>
      <c r="H113" s="38">
        <v>18.149999999999999</v>
      </c>
      <c r="I113" s="38">
        <v>26182.46</v>
      </c>
      <c r="J113" s="39">
        <v>8.1875571206698108E-3</v>
      </c>
      <c r="K113" s="35" t="s">
        <v>233</v>
      </c>
      <c r="L113" s="2"/>
      <c r="M113" s="2"/>
      <c r="N113" s="2"/>
      <c r="O113" s="2"/>
      <c r="P113" s="2"/>
      <c r="Q113" s="2"/>
      <c r="R113" s="2"/>
      <c r="S113" s="2"/>
      <c r="T113" s="2"/>
      <c r="U113" s="2"/>
      <c r="V113" s="2"/>
      <c r="W113" s="2"/>
      <c r="X113" s="2"/>
      <c r="Y113" s="2"/>
      <c r="Z113" s="2"/>
    </row>
    <row r="114" spans="1:26" ht="25.5" customHeight="1">
      <c r="A114" s="35" t="s">
        <v>235</v>
      </c>
      <c r="B114" s="35">
        <v>100344</v>
      </c>
      <c r="C114" s="35" t="s">
        <v>28</v>
      </c>
      <c r="D114" s="35" t="s">
        <v>236</v>
      </c>
      <c r="E114" s="36" t="s">
        <v>105</v>
      </c>
      <c r="F114" s="37">
        <v>564.48</v>
      </c>
      <c r="G114" s="38">
        <v>13.34</v>
      </c>
      <c r="H114" s="38">
        <v>16.329999999999998</v>
      </c>
      <c r="I114" s="38">
        <v>9217.9500000000007</v>
      </c>
      <c r="J114" s="39">
        <v>2.8825592461700798E-3</v>
      </c>
      <c r="K114" s="35" t="s">
        <v>235</v>
      </c>
      <c r="L114" s="2"/>
      <c r="M114" s="2"/>
      <c r="N114" s="2"/>
      <c r="O114" s="2"/>
      <c r="P114" s="2"/>
      <c r="Q114" s="2"/>
      <c r="R114" s="2"/>
      <c r="S114" s="2"/>
      <c r="T114" s="2"/>
      <c r="U114" s="2"/>
      <c r="V114" s="2"/>
      <c r="W114" s="2"/>
      <c r="X114" s="2"/>
      <c r="Y114" s="2"/>
      <c r="Z114" s="2"/>
    </row>
    <row r="115" spans="1:26" ht="25.5" customHeight="1">
      <c r="A115" s="35" t="s">
        <v>237</v>
      </c>
      <c r="B115" s="35">
        <v>100345</v>
      </c>
      <c r="C115" s="35" t="s">
        <v>28</v>
      </c>
      <c r="D115" s="35" t="s">
        <v>238</v>
      </c>
      <c r="E115" s="36" t="s">
        <v>105</v>
      </c>
      <c r="F115" s="37">
        <v>1630.72</v>
      </c>
      <c r="G115" s="38">
        <v>11.34</v>
      </c>
      <c r="H115" s="38">
        <v>13.88</v>
      </c>
      <c r="I115" s="38">
        <v>22634.39</v>
      </c>
      <c r="J115" s="39">
        <v>7.0780347231130204E-3</v>
      </c>
      <c r="K115" s="35" t="s">
        <v>237</v>
      </c>
      <c r="L115" s="2"/>
      <c r="M115" s="2"/>
      <c r="N115" s="2"/>
      <c r="O115" s="2"/>
      <c r="P115" s="2"/>
      <c r="Q115" s="2"/>
      <c r="R115" s="2"/>
      <c r="S115" s="2"/>
      <c r="T115" s="2"/>
      <c r="U115" s="2"/>
      <c r="V115" s="2"/>
      <c r="W115" s="2"/>
      <c r="X115" s="2"/>
      <c r="Y115" s="2"/>
      <c r="Z115" s="2"/>
    </row>
    <row r="116" spans="1:26" ht="39" customHeight="1">
      <c r="A116" s="35" t="s">
        <v>239</v>
      </c>
      <c r="B116" s="35">
        <v>94972</v>
      </c>
      <c r="C116" s="35" t="s">
        <v>28</v>
      </c>
      <c r="D116" s="35" t="s">
        <v>129</v>
      </c>
      <c r="E116" s="36" t="s">
        <v>39</v>
      </c>
      <c r="F116" s="37">
        <v>97.84</v>
      </c>
      <c r="G116" s="38">
        <v>479.35</v>
      </c>
      <c r="H116" s="38">
        <v>587.04999999999995</v>
      </c>
      <c r="I116" s="38">
        <v>57436.97</v>
      </c>
      <c r="J116" s="39">
        <v>1.7961202756089301E-2</v>
      </c>
      <c r="K116" s="35" t="s">
        <v>239</v>
      </c>
      <c r="L116" s="2"/>
      <c r="M116" s="2"/>
      <c r="N116" s="2"/>
      <c r="O116" s="2"/>
      <c r="P116" s="2"/>
      <c r="Q116" s="2"/>
      <c r="R116" s="2"/>
      <c r="S116" s="2"/>
      <c r="T116" s="2"/>
      <c r="U116" s="2"/>
      <c r="V116" s="2"/>
      <c r="W116" s="2"/>
      <c r="X116" s="2"/>
      <c r="Y116" s="2"/>
      <c r="Z116" s="2"/>
    </row>
    <row r="117" spans="1:26" ht="25.5" customHeight="1">
      <c r="A117" s="35" t="s">
        <v>240</v>
      </c>
      <c r="B117" s="35">
        <v>103673</v>
      </c>
      <c r="C117" s="35" t="s">
        <v>28</v>
      </c>
      <c r="D117" s="35" t="s">
        <v>131</v>
      </c>
      <c r="E117" s="36" t="s">
        <v>39</v>
      </c>
      <c r="F117" s="37">
        <v>97.84</v>
      </c>
      <c r="G117" s="38">
        <v>38.5</v>
      </c>
      <c r="H117" s="38">
        <v>47.15</v>
      </c>
      <c r="I117" s="38">
        <v>4613.1499999999996</v>
      </c>
      <c r="J117" s="39">
        <v>1.44258519372198E-3</v>
      </c>
      <c r="K117" s="35" t="s">
        <v>240</v>
      </c>
      <c r="L117" s="2"/>
      <c r="M117" s="2"/>
      <c r="N117" s="2"/>
      <c r="O117" s="2"/>
      <c r="P117" s="2"/>
      <c r="Q117" s="2"/>
      <c r="R117" s="2"/>
      <c r="S117" s="2"/>
      <c r="T117" s="2"/>
      <c r="U117" s="2"/>
      <c r="V117" s="2"/>
      <c r="W117" s="2"/>
      <c r="X117" s="2"/>
      <c r="Y117" s="2"/>
      <c r="Z117" s="2"/>
    </row>
    <row r="118" spans="1:26" ht="25.5" customHeight="1">
      <c r="A118" s="35" t="s">
        <v>241</v>
      </c>
      <c r="B118" s="35">
        <v>102724</v>
      </c>
      <c r="C118" s="35" t="s">
        <v>28</v>
      </c>
      <c r="D118" s="35" t="s">
        <v>242</v>
      </c>
      <c r="E118" s="36" t="s">
        <v>56</v>
      </c>
      <c r="F118" s="37">
        <v>236</v>
      </c>
      <c r="G118" s="38">
        <v>29.87</v>
      </c>
      <c r="H118" s="38">
        <v>36.58</v>
      </c>
      <c r="I118" s="38">
        <v>8632.8799999999992</v>
      </c>
      <c r="J118" s="39">
        <v>2.6996011114268099E-3</v>
      </c>
      <c r="K118" s="35" t="s">
        <v>241</v>
      </c>
      <c r="L118" s="2"/>
      <c r="M118" s="2"/>
      <c r="N118" s="2"/>
      <c r="O118" s="2"/>
      <c r="P118" s="2"/>
      <c r="Q118" s="2"/>
      <c r="R118" s="2"/>
      <c r="S118" s="2"/>
      <c r="T118" s="2"/>
      <c r="U118" s="2"/>
      <c r="V118" s="2"/>
      <c r="W118" s="2"/>
      <c r="X118" s="2"/>
      <c r="Y118" s="2"/>
      <c r="Z118" s="2"/>
    </row>
    <row r="119" spans="1:26" ht="24" customHeight="1">
      <c r="A119" s="20" t="s">
        <v>243</v>
      </c>
      <c r="B119" s="20" t="s">
        <v>18</v>
      </c>
      <c r="C119" s="20"/>
      <c r="D119" s="20" t="s">
        <v>244</v>
      </c>
      <c r="E119" s="21"/>
      <c r="F119" s="22">
        <v>1</v>
      </c>
      <c r="G119" s="22"/>
      <c r="H119" s="34">
        <v>25971.360000000001</v>
      </c>
      <c r="I119" s="34">
        <v>25971.360000000001</v>
      </c>
      <c r="J119" s="24">
        <v>8.1215437167278803E-3</v>
      </c>
      <c r="K119" s="20" t="s">
        <v>243</v>
      </c>
      <c r="L119" s="2"/>
      <c r="M119" s="2"/>
      <c r="N119" s="2"/>
      <c r="O119" s="2"/>
      <c r="P119" s="2"/>
      <c r="Q119" s="2"/>
      <c r="R119" s="2"/>
      <c r="S119" s="2"/>
      <c r="T119" s="2"/>
      <c r="U119" s="2"/>
      <c r="V119" s="2"/>
      <c r="W119" s="2"/>
      <c r="X119" s="2"/>
      <c r="Y119" s="2"/>
      <c r="Z119" s="2"/>
    </row>
    <row r="120" spans="1:26" ht="24" customHeight="1">
      <c r="A120" s="20" t="s">
        <v>245</v>
      </c>
      <c r="B120" s="20" t="s">
        <v>18</v>
      </c>
      <c r="C120" s="20"/>
      <c r="D120" s="20" t="s">
        <v>246</v>
      </c>
      <c r="E120" s="21"/>
      <c r="F120" s="22">
        <v>1</v>
      </c>
      <c r="G120" s="22"/>
      <c r="H120" s="34">
        <v>17088.11</v>
      </c>
      <c r="I120" s="34">
        <v>17088.11</v>
      </c>
      <c r="J120" s="24">
        <v>5.34364901958368E-3</v>
      </c>
      <c r="K120" s="20" t="s">
        <v>245</v>
      </c>
      <c r="L120" s="2"/>
      <c r="M120" s="2"/>
      <c r="N120" s="2"/>
      <c r="O120" s="2"/>
      <c r="P120" s="2"/>
      <c r="Q120" s="2"/>
      <c r="R120" s="2"/>
      <c r="S120" s="2"/>
      <c r="T120" s="2"/>
      <c r="U120" s="2"/>
      <c r="V120" s="2"/>
      <c r="W120" s="2"/>
      <c r="X120" s="2"/>
      <c r="Y120" s="2"/>
      <c r="Z120" s="2"/>
    </row>
    <row r="121" spans="1:26" ht="39" customHeight="1">
      <c r="A121" s="35" t="s">
        <v>247</v>
      </c>
      <c r="B121" s="35">
        <v>93205</v>
      </c>
      <c r="C121" s="35" t="s">
        <v>28</v>
      </c>
      <c r="D121" s="35" t="s">
        <v>248</v>
      </c>
      <c r="E121" s="36" t="s">
        <v>94</v>
      </c>
      <c r="F121" s="37">
        <v>117.32</v>
      </c>
      <c r="G121" s="38">
        <v>57.51</v>
      </c>
      <c r="H121" s="38">
        <v>70.430000000000007</v>
      </c>
      <c r="I121" s="38">
        <v>8262.84</v>
      </c>
      <c r="J121" s="39">
        <v>2.5838853369376E-3</v>
      </c>
      <c r="K121" s="35" t="s">
        <v>247</v>
      </c>
      <c r="L121" s="2"/>
      <c r="M121" s="2"/>
      <c r="N121" s="2"/>
      <c r="O121" s="2"/>
      <c r="P121" s="2"/>
      <c r="Q121" s="2"/>
      <c r="R121" s="2"/>
      <c r="S121" s="2"/>
      <c r="T121" s="2"/>
      <c r="U121" s="2"/>
      <c r="V121" s="2"/>
      <c r="W121" s="2"/>
      <c r="X121" s="2"/>
      <c r="Y121" s="2"/>
      <c r="Z121" s="2"/>
    </row>
    <row r="122" spans="1:26" ht="25.5" customHeight="1">
      <c r="A122" s="35" t="s">
        <v>249</v>
      </c>
      <c r="B122" s="35" t="s">
        <v>250</v>
      </c>
      <c r="C122" s="35" t="s">
        <v>22</v>
      </c>
      <c r="D122" s="35" t="s">
        <v>251</v>
      </c>
      <c r="E122" s="36" t="s">
        <v>56</v>
      </c>
      <c r="F122" s="37">
        <v>46.927999999999997</v>
      </c>
      <c r="G122" s="38">
        <v>153.56</v>
      </c>
      <c r="H122" s="38">
        <v>188.06</v>
      </c>
      <c r="I122" s="38">
        <v>8825.27</v>
      </c>
      <c r="J122" s="39">
        <v>2.75976368264608E-3</v>
      </c>
      <c r="K122" s="35" t="s">
        <v>249</v>
      </c>
      <c r="L122" s="2"/>
      <c r="M122" s="2"/>
      <c r="N122" s="2"/>
      <c r="O122" s="2"/>
      <c r="P122" s="2"/>
      <c r="Q122" s="2"/>
      <c r="R122" s="2"/>
      <c r="S122" s="2"/>
      <c r="T122" s="2"/>
      <c r="U122" s="2"/>
      <c r="V122" s="2"/>
      <c r="W122" s="2"/>
      <c r="X122" s="2"/>
      <c r="Y122" s="2"/>
      <c r="Z122" s="2"/>
    </row>
    <row r="123" spans="1:26" ht="24" customHeight="1">
      <c r="A123" s="20" t="s">
        <v>252</v>
      </c>
      <c r="B123" s="20" t="s">
        <v>18</v>
      </c>
      <c r="C123" s="20"/>
      <c r="D123" s="20" t="s">
        <v>253</v>
      </c>
      <c r="E123" s="21"/>
      <c r="F123" s="22">
        <v>1</v>
      </c>
      <c r="G123" s="22"/>
      <c r="H123" s="34">
        <v>8883.25</v>
      </c>
      <c r="I123" s="34">
        <v>8883.25</v>
      </c>
      <c r="J123" s="24">
        <v>2.7778946971441999E-3</v>
      </c>
      <c r="K123" s="20" t="s">
        <v>252</v>
      </c>
      <c r="L123" s="2"/>
      <c r="M123" s="2"/>
      <c r="N123" s="2"/>
      <c r="O123" s="2"/>
      <c r="P123" s="2"/>
      <c r="Q123" s="2"/>
      <c r="R123" s="2"/>
      <c r="S123" s="2"/>
      <c r="T123" s="2"/>
      <c r="U123" s="2"/>
      <c r="V123" s="2"/>
      <c r="W123" s="2"/>
      <c r="X123" s="2"/>
      <c r="Y123" s="2"/>
      <c r="Z123" s="2"/>
    </row>
    <row r="124" spans="1:26" ht="39" customHeight="1">
      <c r="A124" s="35" t="s">
        <v>254</v>
      </c>
      <c r="B124" s="35">
        <v>101165</v>
      </c>
      <c r="C124" s="35" t="s">
        <v>28</v>
      </c>
      <c r="D124" s="35" t="s">
        <v>255</v>
      </c>
      <c r="E124" s="36" t="s">
        <v>39</v>
      </c>
      <c r="F124" s="37">
        <v>8.36</v>
      </c>
      <c r="G124" s="38">
        <v>867.64</v>
      </c>
      <c r="H124" s="38">
        <v>1062.5899999999999</v>
      </c>
      <c r="I124" s="38">
        <v>8883.25</v>
      </c>
      <c r="J124" s="39">
        <v>2.7778946971441999E-3</v>
      </c>
      <c r="K124" s="35" t="s">
        <v>254</v>
      </c>
      <c r="L124" s="2"/>
      <c r="M124" s="2"/>
      <c r="N124" s="2"/>
      <c r="O124" s="2"/>
      <c r="P124" s="2"/>
      <c r="Q124" s="2"/>
      <c r="R124" s="2"/>
      <c r="S124" s="2"/>
      <c r="T124" s="2"/>
      <c r="U124" s="2"/>
      <c r="V124" s="2"/>
      <c r="W124" s="2"/>
      <c r="X124" s="2"/>
      <c r="Y124" s="2"/>
      <c r="Z124" s="2"/>
    </row>
    <row r="125" spans="1:26" ht="24" customHeight="1">
      <c r="A125" s="20" t="s">
        <v>256</v>
      </c>
      <c r="B125" s="20" t="s">
        <v>18</v>
      </c>
      <c r="C125" s="20"/>
      <c r="D125" s="20" t="s">
        <v>257</v>
      </c>
      <c r="E125" s="21"/>
      <c r="F125" s="22">
        <v>1</v>
      </c>
      <c r="G125" s="22"/>
      <c r="H125" s="34">
        <v>247254.66</v>
      </c>
      <c r="I125" s="34">
        <v>247254.66</v>
      </c>
      <c r="J125" s="24">
        <v>7.7319382980124599E-2</v>
      </c>
      <c r="K125" s="20" t="s">
        <v>256</v>
      </c>
      <c r="L125" s="2"/>
      <c r="M125" s="2"/>
      <c r="N125" s="2"/>
      <c r="O125" s="2"/>
      <c r="P125" s="2"/>
      <c r="Q125" s="2"/>
      <c r="R125" s="2"/>
      <c r="S125" s="2"/>
      <c r="T125" s="2"/>
      <c r="U125" s="2"/>
      <c r="V125" s="2"/>
      <c r="W125" s="2"/>
      <c r="X125" s="2"/>
      <c r="Y125" s="2"/>
      <c r="Z125" s="2"/>
    </row>
    <row r="126" spans="1:26" ht="24" customHeight="1">
      <c r="A126" s="20" t="s">
        <v>258</v>
      </c>
      <c r="B126" s="20" t="s">
        <v>18</v>
      </c>
      <c r="C126" s="20"/>
      <c r="D126" s="20" t="s">
        <v>259</v>
      </c>
      <c r="E126" s="21"/>
      <c r="F126" s="22">
        <v>1</v>
      </c>
      <c r="G126" s="22"/>
      <c r="H126" s="34">
        <v>139809.37</v>
      </c>
      <c r="I126" s="34">
        <v>139809.37</v>
      </c>
      <c r="J126" s="24">
        <v>4.3720001973835201E-2</v>
      </c>
      <c r="K126" s="20" t="s">
        <v>258</v>
      </c>
      <c r="L126" s="2"/>
      <c r="M126" s="2"/>
      <c r="N126" s="2"/>
      <c r="O126" s="2"/>
      <c r="P126" s="2"/>
      <c r="Q126" s="2"/>
      <c r="R126" s="2"/>
      <c r="S126" s="2"/>
      <c r="T126" s="2"/>
      <c r="U126" s="2"/>
      <c r="V126" s="2"/>
      <c r="W126" s="2"/>
      <c r="X126" s="2"/>
      <c r="Y126" s="2"/>
      <c r="Z126" s="2"/>
    </row>
    <row r="127" spans="1:26" ht="51.75" customHeight="1">
      <c r="A127" s="35" t="s">
        <v>260</v>
      </c>
      <c r="B127" s="35">
        <v>103328</v>
      </c>
      <c r="C127" s="35" t="s">
        <v>28</v>
      </c>
      <c r="D127" s="35" t="s">
        <v>261</v>
      </c>
      <c r="E127" s="36" t="s">
        <v>47</v>
      </c>
      <c r="F127" s="37">
        <v>804.16</v>
      </c>
      <c r="G127" s="38">
        <v>86.23</v>
      </c>
      <c r="H127" s="38">
        <v>105.6</v>
      </c>
      <c r="I127" s="38">
        <v>84919.29</v>
      </c>
      <c r="J127" s="39">
        <v>2.6555241085891999E-2</v>
      </c>
      <c r="K127" s="35" t="s">
        <v>260</v>
      </c>
      <c r="L127" s="2"/>
      <c r="M127" s="2"/>
      <c r="N127" s="2"/>
      <c r="O127" s="2"/>
      <c r="P127" s="2"/>
      <c r="Q127" s="2"/>
      <c r="R127" s="2"/>
      <c r="S127" s="2"/>
      <c r="T127" s="2"/>
      <c r="U127" s="2"/>
      <c r="V127" s="2"/>
      <c r="W127" s="2"/>
      <c r="X127" s="2"/>
      <c r="Y127" s="2"/>
      <c r="Z127" s="2"/>
    </row>
    <row r="128" spans="1:26" ht="25.5" customHeight="1">
      <c r="A128" s="35" t="s">
        <v>262</v>
      </c>
      <c r="B128" s="35">
        <v>93200</v>
      </c>
      <c r="C128" s="35" t="s">
        <v>28</v>
      </c>
      <c r="D128" s="35" t="s">
        <v>263</v>
      </c>
      <c r="E128" s="36" t="s">
        <v>94</v>
      </c>
      <c r="F128" s="37">
        <v>160.13999999999999</v>
      </c>
      <c r="G128" s="38">
        <v>10.37</v>
      </c>
      <c r="H128" s="38">
        <v>12.7</v>
      </c>
      <c r="I128" s="38">
        <v>2033.77</v>
      </c>
      <c r="J128" s="39">
        <v>6.3598332797241497E-4</v>
      </c>
      <c r="K128" s="35" t="s">
        <v>262</v>
      </c>
      <c r="L128" s="2"/>
      <c r="M128" s="2"/>
      <c r="N128" s="2"/>
      <c r="O128" s="2"/>
      <c r="P128" s="2"/>
      <c r="Q128" s="2"/>
      <c r="R128" s="2"/>
      <c r="S128" s="2"/>
      <c r="T128" s="2"/>
      <c r="U128" s="2"/>
      <c r="V128" s="2"/>
      <c r="W128" s="2"/>
      <c r="X128" s="2"/>
      <c r="Y128" s="2"/>
      <c r="Z128" s="2"/>
    </row>
    <row r="129" spans="1:26" ht="25.5" customHeight="1">
      <c r="A129" s="35" t="s">
        <v>264</v>
      </c>
      <c r="B129" s="35">
        <v>105023</v>
      </c>
      <c r="C129" s="35" t="s">
        <v>28</v>
      </c>
      <c r="D129" s="35" t="s">
        <v>265</v>
      </c>
      <c r="E129" s="36" t="s">
        <v>94</v>
      </c>
      <c r="F129" s="37">
        <v>40.299999999999997</v>
      </c>
      <c r="G129" s="38">
        <v>59.23</v>
      </c>
      <c r="H129" s="38">
        <v>72.53</v>
      </c>
      <c r="I129" s="38">
        <v>2922.95</v>
      </c>
      <c r="J129" s="39">
        <v>9.1404016604481903E-4</v>
      </c>
      <c r="K129" s="35" t="s">
        <v>264</v>
      </c>
      <c r="L129" s="2"/>
      <c r="M129" s="2"/>
      <c r="N129" s="2"/>
      <c r="O129" s="2"/>
      <c r="P129" s="2"/>
      <c r="Q129" s="2"/>
      <c r="R129" s="2"/>
      <c r="S129" s="2"/>
      <c r="T129" s="2"/>
      <c r="U129" s="2"/>
      <c r="V129" s="2"/>
      <c r="W129" s="2"/>
      <c r="X129" s="2"/>
      <c r="Y129" s="2"/>
      <c r="Z129" s="2"/>
    </row>
    <row r="130" spans="1:26" ht="25.5" customHeight="1">
      <c r="A130" s="35" t="s">
        <v>266</v>
      </c>
      <c r="B130" s="35">
        <v>105029</v>
      </c>
      <c r="C130" s="35" t="s">
        <v>28</v>
      </c>
      <c r="D130" s="35" t="s">
        <v>267</v>
      </c>
      <c r="E130" s="36" t="s">
        <v>94</v>
      </c>
      <c r="F130" s="37">
        <v>54.4</v>
      </c>
      <c r="G130" s="38">
        <v>45.06</v>
      </c>
      <c r="H130" s="38">
        <v>55.18</v>
      </c>
      <c r="I130" s="38">
        <v>3001.79</v>
      </c>
      <c r="J130" s="39">
        <v>9.3869434305468005E-4</v>
      </c>
      <c r="K130" s="35" t="s">
        <v>266</v>
      </c>
      <c r="L130" s="2"/>
      <c r="M130" s="2"/>
      <c r="N130" s="2"/>
      <c r="O130" s="2"/>
      <c r="P130" s="2"/>
      <c r="Q130" s="2"/>
      <c r="R130" s="2"/>
      <c r="S130" s="2"/>
      <c r="T130" s="2"/>
      <c r="U130" s="2"/>
      <c r="V130" s="2"/>
      <c r="W130" s="2"/>
      <c r="X130" s="2"/>
      <c r="Y130" s="2"/>
      <c r="Z130" s="2"/>
    </row>
    <row r="131" spans="1:26" ht="64.5" customHeight="1">
      <c r="A131" s="35" t="s">
        <v>268</v>
      </c>
      <c r="B131" s="35">
        <v>96359</v>
      </c>
      <c r="C131" s="35" t="s">
        <v>28</v>
      </c>
      <c r="D131" s="35" t="s">
        <v>269</v>
      </c>
      <c r="E131" s="36" t="s">
        <v>47</v>
      </c>
      <c r="F131" s="37">
        <v>242.24</v>
      </c>
      <c r="G131" s="38">
        <v>122.5</v>
      </c>
      <c r="H131" s="38">
        <v>150.02000000000001</v>
      </c>
      <c r="I131" s="38">
        <v>36340.839999999997</v>
      </c>
      <c r="J131" s="39">
        <v>1.13641996708148E-2</v>
      </c>
      <c r="K131" s="35" t="s">
        <v>268</v>
      </c>
      <c r="L131" s="2"/>
      <c r="M131" s="2"/>
      <c r="N131" s="2"/>
      <c r="O131" s="2"/>
      <c r="P131" s="2"/>
      <c r="Q131" s="2"/>
      <c r="R131" s="2"/>
      <c r="S131" s="2"/>
      <c r="T131" s="2"/>
      <c r="U131" s="2"/>
      <c r="V131" s="2"/>
      <c r="W131" s="2"/>
      <c r="X131" s="2"/>
      <c r="Y131" s="2"/>
      <c r="Z131" s="2"/>
    </row>
    <row r="132" spans="1:26" ht="25.5" customHeight="1">
      <c r="A132" s="35" t="s">
        <v>270</v>
      </c>
      <c r="B132" s="35">
        <v>7704</v>
      </c>
      <c r="C132" s="35" t="s">
        <v>45</v>
      </c>
      <c r="D132" s="35" t="s">
        <v>271</v>
      </c>
      <c r="E132" s="36" t="s">
        <v>47</v>
      </c>
      <c r="F132" s="37">
        <v>242.24</v>
      </c>
      <c r="G132" s="38">
        <v>35.700000000000003</v>
      </c>
      <c r="H132" s="38">
        <v>43.72</v>
      </c>
      <c r="I132" s="38">
        <v>10590.73</v>
      </c>
      <c r="J132" s="39">
        <v>3.3118433800564001E-3</v>
      </c>
      <c r="K132" s="35" t="s">
        <v>270</v>
      </c>
      <c r="L132" s="2"/>
      <c r="M132" s="2"/>
      <c r="N132" s="2"/>
      <c r="O132" s="2"/>
      <c r="P132" s="2"/>
      <c r="Q132" s="2"/>
      <c r="R132" s="2"/>
      <c r="S132" s="2"/>
      <c r="T132" s="2"/>
      <c r="U132" s="2"/>
      <c r="V132" s="2"/>
      <c r="W132" s="2"/>
      <c r="X132" s="2"/>
      <c r="Y132" s="2"/>
      <c r="Z132" s="2"/>
    </row>
    <row r="133" spans="1:26" ht="24" customHeight="1">
      <c r="A133" s="20" t="s">
        <v>272</v>
      </c>
      <c r="B133" s="20" t="s">
        <v>18</v>
      </c>
      <c r="C133" s="20"/>
      <c r="D133" s="20" t="s">
        <v>273</v>
      </c>
      <c r="E133" s="21"/>
      <c r="F133" s="22">
        <v>1</v>
      </c>
      <c r="G133" s="22"/>
      <c r="H133" s="34">
        <v>52769.06</v>
      </c>
      <c r="I133" s="34">
        <v>52769.06</v>
      </c>
      <c r="J133" s="24">
        <v>1.65014934789952E-2</v>
      </c>
      <c r="K133" s="20" t="s">
        <v>272</v>
      </c>
      <c r="L133" s="2"/>
      <c r="M133" s="2"/>
      <c r="N133" s="2"/>
      <c r="O133" s="2"/>
      <c r="P133" s="2"/>
      <c r="Q133" s="2"/>
      <c r="R133" s="2"/>
      <c r="S133" s="2"/>
      <c r="T133" s="2"/>
      <c r="U133" s="2"/>
      <c r="V133" s="2"/>
      <c r="W133" s="2"/>
      <c r="X133" s="2"/>
      <c r="Y133" s="2"/>
      <c r="Z133" s="2"/>
    </row>
    <row r="134" spans="1:26" ht="25.5" customHeight="1">
      <c r="A134" s="35" t="s">
        <v>274</v>
      </c>
      <c r="B134" s="35">
        <v>8245</v>
      </c>
      <c r="C134" s="35" t="s">
        <v>45</v>
      </c>
      <c r="D134" s="35" t="s">
        <v>275</v>
      </c>
      <c r="E134" s="36" t="s">
        <v>47</v>
      </c>
      <c r="F134" s="37">
        <v>13.14</v>
      </c>
      <c r="G134" s="38">
        <v>337.75</v>
      </c>
      <c r="H134" s="38">
        <v>413.64</v>
      </c>
      <c r="I134" s="38">
        <v>5435.22</v>
      </c>
      <c r="J134" s="39">
        <v>1.69965596102914E-3</v>
      </c>
      <c r="K134" s="35" t="s">
        <v>274</v>
      </c>
      <c r="L134" s="2"/>
      <c r="M134" s="2"/>
      <c r="N134" s="2"/>
      <c r="O134" s="2"/>
      <c r="P134" s="2"/>
      <c r="Q134" s="2"/>
      <c r="R134" s="2"/>
      <c r="S134" s="2"/>
      <c r="T134" s="2"/>
      <c r="U134" s="2"/>
      <c r="V134" s="2"/>
      <c r="W134" s="2"/>
      <c r="X134" s="2"/>
      <c r="Y134" s="2"/>
      <c r="Z134" s="2"/>
    </row>
    <row r="135" spans="1:26" ht="39" customHeight="1">
      <c r="A135" s="35" t="s">
        <v>276</v>
      </c>
      <c r="B135" s="35">
        <v>10812</v>
      </c>
      <c r="C135" s="35" t="s">
        <v>45</v>
      </c>
      <c r="D135" s="35" t="s">
        <v>277</v>
      </c>
      <c r="E135" s="36" t="s">
        <v>47</v>
      </c>
      <c r="F135" s="37">
        <v>55.703200000000002</v>
      </c>
      <c r="G135" s="38">
        <v>473.41</v>
      </c>
      <c r="H135" s="38">
        <v>579.78</v>
      </c>
      <c r="I135" s="38">
        <v>32295.599999999999</v>
      </c>
      <c r="J135" s="39">
        <v>1.00992064819847E-2</v>
      </c>
      <c r="K135" s="35" t="s">
        <v>276</v>
      </c>
      <c r="L135" s="2"/>
      <c r="M135" s="2"/>
      <c r="N135" s="2"/>
      <c r="O135" s="2"/>
      <c r="P135" s="2"/>
      <c r="Q135" s="2"/>
      <c r="R135" s="2"/>
      <c r="S135" s="2"/>
      <c r="T135" s="2"/>
      <c r="U135" s="2"/>
      <c r="V135" s="2"/>
      <c r="W135" s="2"/>
      <c r="X135" s="2"/>
      <c r="Y135" s="2"/>
      <c r="Z135" s="2"/>
    </row>
    <row r="136" spans="1:26" ht="24" customHeight="1">
      <c r="A136" s="35" t="s">
        <v>278</v>
      </c>
      <c r="B136" s="35">
        <v>8637</v>
      </c>
      <c r="C136" s="35" t="s">
        <v>45</v>
      </c>
      <c r="D136" s="35" t="s">
        <v>279</v>
      </c>
      <c r="E136" s="36" t="s">
        <v>280</v>
      </c>
      <c r="F136" s="37">
        <v>27.44</v>
      </c>
      <c r="G136" s="38">
        <v>50.64</v>
      </c>
      <c r="H136" s="38">
        <v>62.01</v>
      </c>
      <c r="I136" s="38">
        <v>1701.55</v>
      </c>
      <c r="J136" s="39">
        <v>5.3209430354045101E-4</v>
      </c>
      <c r="K136" s="35" t="s">
        <v>278</v>
      </c>
      <c r="L136" s="2"/>
      <c r="M136" s="2"/>
      <c r="N136" s="2"/>
      <c r="O136" s="2"/>
      <c r="P136" s="2"/>
      <c r="Q136" s="2"/>
      <c r="R136" s="2"/>
      <c r="S136" s="2"/>
      <c r="T136" s="2"/>
      <c r="U136" s="2"/>
      <c r="V136" s="2"/>
      <c r="W136" s="2"/>
      <c r="X136" s="2"/>
      <c r="Y136" s="2"/>
      <c r="Z136" s="2"/>
    </row>
    <row r="137" spans="1:26" ht="24" customHeight="1">
      <c r="A137" s="35" t="s">
        <v>281</v>
      </c>
      <c r="B137" s="35">
        <v>93358</v>
      </c>
      <c r="C137" s="35" t="s">
        <v>28</v>
      </c>
      <c r="D137" s="35" t="s">
        <v>282</v>
      </c>
      <c r="E137" s="36" t="s">
        <v>39</v>
      </c>
      <c r="F137" s="37">
        <v>0.92400000000000004</v>
      </c>
      <c r="G137" s="38">
        <v>80.22</v>
      </c>
      <c r="H137" s="38">
        <v>98.24</v>
      </c>
      <c r="I137" s="38">
        <v>90.77</v>
      </c>
      <c r="J137" s="39">
        <v>2.8384825560440002E-5</v>
      </c>
      <c r="K137" s="35" t="s">
        <v>281</v>
      </c>
      <c r="L137" s="2"/>
      <c r="M137" s="2"/>
      <c r="N137" s="2"/>
      <c r="O137" s="2"/>
      <c r="P137" s="2"/>
      <c r="Q137" s="2"/>
      <c r="R137" s="2"/>
      <c r="S137" s="2"/>
      <c r="T137" s="2"/>
      <c r="U137" s="2"/>
      <c r="V137" s="2"/>
      <c r="W137" s="2"/>
      <c r="X137" s="2"/>
      <c r="Y137" s="2"/>
      <c r="Z137" s="2"/>
    </row>
    <row r="138" spans="1:26" ht="39" customHeight="1">
      <c r="A138" s="35" t="s">
        <v>283</v>
      </c>
      <c r="B138" s="35">
        <v>95241</v>
      </c>
      <c r="C138" s="35" t="s">
        <v>28</v>
      </c>
      <c r="D138" s="35" t="s">
        <v>284</v>
      </c>
      <c r="E138" s="36" t="s">
        <v>47</v>
      </c>
      <c r="F138" s="37">
        <v>3.08</v>
      </c>
      <c r="G138" s="38">
        <v>32.979999999999997</v>
      </c>
      <c r="H138" s="38">
        <v>40.39</v>
      </c>
      <c r="I138" s="38">
        <v>124.4</v>
      </c>
      <c r="J138" s="39">
        <v>3.89013143077971E-5</v>
      </c>
      <c r="K138" s="35" t="s">
        <v>283</v>
      </c>
      <c r="L138" s="2"/>
      <c r="M138" s="2"/>
      <c r="N138" s="2"/>
      <c r="O138" s="2"/>
      <c r="P138" s="2"/>
      <c r="Q138" s="2"/>
      <c r="R138" s="2"/>
      <c r="S138" s="2"/>
      <c r="T138" s="2"/>
      <c r="U138" s="2"/>
      <c r="V138" s="2"/>
      <c r="W138" s="2"/>
      <c r="X138" s="2"/>
      <c r="Y138" s="2"/>
      <c r="Z138" s="2"/>
    </row>
    <row r="139" spans="1:26" ht="39" customHeight="1">
      <c r="A139" s="35" t="s">
        <v>285</v>
      </c>
      <c r="B139" s="35">
        <v>101165</v>
      </c>
      <c r="C139" s="35" t="s">
        <v>28</v>
      </c>
      <c r="D139" s="35" t="s">
        <v>255</v>
      </c>
      <c r="E139" s="36" t="s">
        <v>39</v>
      </c>
      <c r="F139" s="37">
        <v>1.0529999999999999</v>
      </c>
      <c r="G139" s="38">
        <v>867.64</v>
      </c>
      <c r="H139" s="38">
        <v>1062.5899999999999</v>
      </c>
      <c r="I139" s="38">
        <v>1118.9000000000001</v>
      </c>
      <c r="J139" s="39">
        <v>3.4989293069931002E-4</v>
      </c>
      <c r="K139" s="35" t="s">
        <v>285</v>
      </c>
      <c r="L139" s="2"/>
      <c r="M139" s="2"/>
      <c r="N139" s="2"/>
      <c r="O139" s="2"/>
      <c r="P139" s="2"/>
      <c r="Q139" s="2"/>
      <c r="R139" s="2"/>
      <c r="S139" s="2"/>
      <c r="T139" s="2"/>
      <c r="U139" s="2"/>
      <c r="V139" s="2"/>
      <c r="W139" s="2"/>
      <c r="X139" s="2"/>
      <c r="Y139" s="2"/>
      <c r="Z139" s="2"/>
    </row>
    <row r="140" spans="1:26" ht="25.5" customHeight="1">
      <c r="A140" s="35" t="s">
        <v>286</v>
      </c>
      <c r="B140" s="35">
        <v>9072</v>
      </c>
      <c r="C140" s="35" t="s">
        <v>45</v>
      </c>
      <c r="D140" s="35" t="s">
        <v>287</v>
      </c>
      <c r="E140" s="36" t="s">
        <v>47</v>
      </c>
      <c r="F140" s="37">
        <v>11.85</v>
      </c>
      <c r="G140" s="38">
        <v>827.05</v>
      </c>
      <c r="H140" s="38">
        <v>1012.88</v>
      </c>
      <c r="I140" s="38">
        <v>12002.62</v>
      </c>
      <c r="J140" s="39">
        <v>3.7533576618734E-3</v>
      </c>
      <c r="K140" s="35" t="s">
        <v>286</v>
      </c>
      <c r="L140" s="2"/>
      <c r="M140" s="2"/>
      <c r="N140" s="2"/>
      <c r="O140" s="2"/>
      <c r="P140" s="2"/>
      <c r="Q140" s="2"/>
      <c r="R140" s="2"/>
      <c r="S140" s="2"/>
      <c r="T140" s="2"/>
      <c r="U140" s="2"/>
      <c r="V140" s="2"/>
      <c r="W140" s="2"/>
      <c r="X140" s="2"/>
      <c r="Y140" s="2"/>
      <c r="Z140" s="2"/>
    </row>
    <row r="141" spans="1:26" ht="24" customHeight="1">
      <c r="A141" s="20" t="s">
        <v>288</v>
      </c>
      <c r="B141" s="20" t="s">
        <v>18</v>
      </c>
      <c r="C141" s="20"/>
      <c r="D141" s="20" t="s">
        <v>289</v>
      </c>
      <c r="E141" s="21"/>
      <c r="F141" s="22">
        <v>1</v>
      </c>
      <c r="G141" s="22"/>
      <c r="H141" s="34">
        <v>54676.23</v>
      </c>
      <c r="I141" s="34">
        <v>54676.23</v>
      </c>
      <c r="J141" s="24">
        <v>1.70978875272942E-2</v>
      </c>
      <c r="K141" s="20" t="s">
        <v>288</v>
      </c>
      <c r="L141" s="2"/>
      <c r="M141" s="2"/>
      <c r="N141" s="2"/>
      <c r="O141" s="2"/>
      <c r="P141" s="2"/>
      <c r="Q141" s="2"/>
      <c r="R141" s="2"/>
      <c r="S141" s="2"/>
      <c r="T141" s="2"/>
      <c r="U141" s="2"/>
      <c r="V141" s="2"/>
      <c r="W141" s="2"/>
      <c r="X141" s="2"/>
      <c r="Y141" s="2"/>
      <c r="Z141" s="2"/>
    </row>
    <row r="142" spans="1:26" ht="24" customHeight="1">
      <c r="A142" s="35" t="s">
        <v>290</v>
      </c>
      <c r="B142" s="35">
        <v>93358</v>
      </c>
      <c r="C142" s="35" t="s">
        <v>28</v>
      </c>
      <c r="D142" s="35" t="s">
        <v>282</v>
      </c>
      <c r="E142" s="36" t="s">
        <v>39</v>
      </c>
      <c r="F142" s="37">
        <v>13.076700000000001</v>
      </c>
      <c r="G142" s="38">
        <v>80.22</v>
      </c>
      <c r="H142" s="38">
        <v>98.24</v>
      </c>
      <c r="I142" s="38">
        <v>1284.6500000000001</v>
      </c>
      <c r="J142" s="39">
        <v>4.0172486676456198E-4</v>
      </c>
      <c r="K142" s="35" t="s">
        <v>290</v>
      </c>
      <c r="L142" s="2"/>
      <c r="M142" s="2"/>
      <c r="N142" s="2"/>
      <c r="O142" s="2"/>
      <c r="P142" s="2"/>
      <c r="Q142" s="2"/>
      <c r="R142" s="2"/>
      <c r="S142" s="2"/>
      <c r="T142" s="2"/>
      <c r="U142" s="2"/>
      <c r="V142" s="2"/>
      <c r="W142" s="2"/>
      <c r="X142" s="2"/>
      <c r="Y142" s="2"/>
      <c r="Z142" s="2"/>
    </row>
    <row r="143" spans="1:26" ht="51.75" customHeight="1">
      <c r="A143" s="35" t="s">
        <v>291</v>
      </c>
      <c r="B143" s="35">
        <v>2374</v>
      </c>
      <c r="C143" s="35" t="s">
        <v>45</v>
      </c>
      <c r="D143" s="35" t="s">
        <v>292</v>
      </c>
      <c r="E143" s="36" t="s">
        <v>47</v>
      </c>
      <c r="F143" s="37">
        <v>149.44800000000001</v>
      </c>
      <c r="G143" s="38">
        <v>210.95</v>
      </c>
      <c r="H143" s="38">
        <v>258.35000000000002</v>
      </c>
      <c r="I143" s="38">
        <v>38609.89</v>
      </c>
      <c r="J143" s="39">
        <v>1.2073757767519899E-2</v>
      </c>
      <c r="K143" s="35" t="s">
        <v>291</v>
      </c>
      <c r="L143" s="2"/>
      <c r="M143" s="2"/>
      <c r="N143" s="2"/>
      <c r="O143" s="2"/>
      <c r="P143" s="2"/>
      <c r="Q143" s="2"/>
      <c r="R143" s="2"/>
      <c r="S143" s="2"/>
      <c r="T143" s="2"/>
      <c r="U143" s="2"/>
      <c r="V143" s="2"/>
      <c r="W143" s="2"/>
      <c r="X143" s="2"/>
      <c r="Y143" s="2"/>
      <c r="Z143" s="2"/>
    </row>
    <row r="144" spans="1:26" ht="24" customHeight="1">
      <c r="A144" s="35" t="s">
        <v>293</v>
      </c>
      <c r="B144" s="35">
        <v>8637</v>
      </c>
      <c r="C144" s="35" t="s">
        <v>45</v>
      </c>
      <c r="D144" s="35" t="s">
        <v>279</v>
      </c>
      <c r="E144" s="36" t="s">
        <v>280</v>
      </c>
      <c r="F144" s="37">
        <v>113.78</v>
      </c>
      <c r="G144" s="38">
        <v>50.64</v>
      </c>
      <c r="H144" s="38">
        <v>62.01</v>
      </c>
      <c r="I144" s="38">
        <v>7055.49</v>
      </c>
      <c r="J144" s="39">
        <v>2.2063330714270002E-3</v>
      </c>
      <c r="K144" s="35" t="s">
        <v>293</v>
      </c>
      <c r="L144" s="2"/>
      <c r="M144" s="2"/>
      <c r="N144" s="2"/>
      <c r="O144" s="2"/>
      <c r="P144" s="2"/>
      <c r="Q144" s="2"/>
      <c r="R144" s="2"/>
      <c r="S144" s="2"/>
      <c r="T144" s="2"/>
      <c r="U144" s="2"/>
      <c r="V144" s="2"/>
      <c r="W144" s="2"/>
      <c r="X144" s="2"/>
      <c r="Y144" s="2"/>
      <c r="Z144" s="2"/>
    </row>
    <row r="145" spans="1:26" ht="64.5" customHeight="1">
      <c r="A145" s="35" t="s">
        <v>294</v>
      </c>
      <c r="B145" s="35">
        <v>4778</v>
      </c>
      <c r="C145" s="35" t="s">
        <v>45</v>
      </c>
      <c r="D145" s="35" t="s">
        <v>295</v>
      </c>
      <c r="E145" s="36" t="s">
        <v>280</v>
      </c>
      <c r="F145" s="37">
        <v>24</v>
      </c>
      <c r="G145" s="38">
        <v>34.85</v>
      </c>
      <c r="H145" s="38">
        <v>42.68</v>
      </c>
      <c r="I145" s="38">
        <v>1024.32</v>
      </c>
      <c r="J145" s="39">
        <v>3.2031667421031102E-4</v>
      </c>
      <c r="K145" s="35" t="s">
        <v>294</v>
      </c>
      <c r="L145" s="2"/>
      <c r="M145" s="2"/>
      <c r="N145" s="2"/>
      <c r="O145" s="2"/>
      <c r="P145" s="2"/>
      <c r="Q145" s="2"/>
      <c r="R145" s="2"/>
      <c r="S145" s="2"/>
      <c r="T145" s="2"/>
      <c r="U145" s="2"/>
      <c r="V145" s="2"/>
      <c r="W145" s="2"/>
      <c r="X145" s="2"/>
      <c r="Y145" s="2"/>
      <c r="Z145" s="2"/>
    </row>
    <row r="146" spans="1:26" ht="25.5" customHeight="1">
      <c r="A146" s="35" t="s">
        <v>296</v>
      </c>
      <c r="B146" s="35">
        <v>13702</v>
      </c>
      <c r="C146" s="35" t="s">
        <v>45</v>
      </c>
      <c r="D146" s="35" t="s">
        <v>297</v>
      </c>
      <c r="E146" s="36" t="s">
        <v>39</v>
      </c>
      <c r="F146" s="37">
        <v>0.32400000000000001</v>
      </c>
      <c r="G146" s="38">
        <v>4258.5600000000004</v>
      </c>
      <c r="H146" s="38">
        <v>5215.45</v>
      </c>
      <c r="I146" s="38">
        <v>1689.8</v>
      </c>
      <c r="J146" s="39">
        <v>5.2841994306523704E-4</v>
      </c>
      <c r="K146" s="35" t="s">
        <v>296</v>
      </c>
      <c r="L146" s="2"/>
      <c r="M146" s="2"/>
      <c r="N146" s="2"/>
      <c r="O146" s="2"/>
      <c r="P146" s="2"/>
      <c r="Q146" s="2"/>
      <c r="R146" s="2"/>
      <c r="S146" s="2"/>
      <c r="T146" s="2"/>
      <c r="U146" s="2"/>
      <c r="V146" s="2"/>
      <c r="W146" s="2"/>
      <c r="X146" s="2"/>
      <c r="Y146" s="2"/>
      <c r="Z146" s="2"/>
    </row>
    <row r="147" spans="1:26" ht="51.75" customHeight="1">
      <c r="A147" s="35" t="s">
        <v>298</v>
      </c>
      <c r="B147" s="35">
        <v>87879</v>
      </c>
      <c r="C147" s="35" t="s">
        <v>28</v>
      </c>
      <c r="D147" s="35" t="s">
        <v>299</v>
      </c>
      <c r="E147" s="36" t="s">
        <v>47</v>
      </c>
      <c r="F147" s="37">
        <v>99.623999999999995</v>
      </c>
      <c r="G147" s="38">
        <v>4.0199999999999996</v>
      </c>
      <c r="H147" s="38">
        <v>4.92</v>
      </c>
      <c r="I147" s="38">
        <v>490.15</v>
      </c>
      <c r="J147" s="39">
        <v>1.5327555633413799E-4</v>
      </c>
      <c r="K147" s="35" t="s">
        <v>298</v>
      </c>
      <c r="L147" s="2"/>
      <c r="M147" s="2"/>
      <c r="N147" s="2"/>
      <c r="O147" s="2"/>
      <c r="P147" s="2"/>
      <c r="Q147" s="2"/>
      <c r="R147" s="2"/>
      <c r="S147" s="2"/>
      <c r="T147" s="2"/>
      <c r="U147" s="2"/>
      <c r="V147" s="2"/>
      <c r="W147" s="2"/>
      <c r="X147" s="2"/>
      <c r="Y147" s="2"/>
      <c r="Z147" s="2"/>
    </row>
    <row r="148" spans="1:26" ht="51.75" customHeight="1">
      <c r="A148" s="35" t="s">
        <v>300</v>
      </c>
      <c r="B148" s="35">
        <v>87792</v>
      </c>
      <c r="C148" s="35" t="s">
        <v>28</v>
      </c>
      <c r="D148" s="35" t="s">
        <v>301</v>
      </c>
      <c r="E148" s="36" t="s">
        <v>47</v>
      </c>
      <c r="F148" s="37">
        <v>99.623999999999995</v>
      </c>
      <c r="G148" s="38">
        <v>37.07</v>
      </c>
      <c r="H148" s="38">
        <v>45.39</v>
      </c>
      <c r="I148" s="38">
        <v>4521.93</v>
      </c>
      <c r="J148" s="39">
        <v>1.4140596479731301E-3</v>
      </c>
      <c r="K148" s="35" t="s">
        <v>300</v>
      </c>
      <c r="L148" s="2"/>
      <c r="M148" s="2"/>
      <c r="N148" s="2"/>
      <c r="O148" s="2"/>
      <c r="P148" s="2"/>
      <c r="Q148" s="2"/>
      <c r="R148" s="2"/>
      <c r="S148" s="2"/>
      <c r="T148" s="2"/>
      <c r="U148" s="2"/>
      <c r="V148" s="2"/>
      <c r="W148" s="2"/>
      <c r="X148" s="2"/>
      <c r="Y148" s="2"/>
      <c r="Z148" s="2"/>
    </row>
    <row r="149" spans="1:26" ht="24" customHeight="1">
      <c r="A149" s="20" t="s">
        <v>302</v>
      </c>
      <c r="B149" s="20" t="s">
        <v>18</v>
      </c>
      <c r="C149" s="20"/>
      <c r="D149" s="20" t="s">
        <v>303</v>
      </c>
      <c r="E149" s="21"/>
      <c r="F149" s="22">
        <v>1</v>
      </c>
      <c r="G149" s="22"/>
      <c r="H149" s="34">
        <v>54385.68</v>
      </c>
      <c r="I149" s="34">
        <v>54385.68</v>
      </c>
      <c r="J149" s="24">
        <v>1.70070291923093E-2</v>
      </c>
      <c r="K149" s="20" t="s">
        <v>302</v>
      </c>
      <c r="L149" s="2"/>
      <c r="M149" s="2"/>
      <c r="N149" s="2"/>
      <c r="O149" s="2"/>
      <c r="P149" s="2"/>
      <c r="Q149" s="2"/>
      <c r="R149" s="2"/>
      <c r="S149" s="2"/>
      <c r="T149" s="2"/>
      <c r="U149" s="2"/>
      <c r="V149" s="2"/>
      <c r="W149" s="2"/>
      <c r="X149" s="2"/>
      <c r="Y149" s="2"/>
      <c r="Z149" s="2"/>
    </row>
    <row r="150" spans="1:26" ht="51.75" customHeight="1">
      <c r="A150" s="35" t="s">
        <v>304</v>
      </c>
      <c r="B150" s="35">
        <v>92543</v>
      </c>
      <c r="C150" s="35" t="s">
        <v>28</v>
      </c>
      <c r="D150" s="35" t="s">
        <v>305</v>
      </c>
      <c r="E150" s="36" t="s">
        <v>47</v>
      </c>
      <c r="F150" s="37">
        <v>335.93</v>
      </c>
      <c r="G150" s="38">
        <v>18.239999999999998</v>
      </c>
      <c r="H150" s="38">
        <v>22.33</v>
      </c>
      <c r="I150" s="38">
        <v>7501.31</v>
      </c>
      <c r="J150" s="39">
        <v>2.3457461256448701E-3</v>
      </c>
      <c r="K150" s="35" t="s">
        <v>304</v>
      </c>
      <c r="L150" s="2"/>
      <c r="M150" s="2"/>
      <c r="N150" s="2"/>
      <c r="O150" s="2"/>
      <c r="P150" s="2"/>
      <c r="Q150" s="2"/>
      <c r="R150" s="2"/>
      <c r="S150" s="2"/>
      <c r="T150" s="2"/>
      <c r="U150" s="2"/>
      <c r="V150" s="2"/>
      <c r="W150" s="2"/>
      <c r="X150" s="2"/>
      <c r="Y150" s="2"/>
      <c r="Z150" s="2"/>
    </row>
    <row r="151" spans="1:26" ht="64.5" customHeight="1">
      <c r="A151" s="35" t="s">
        <v>306</v>
      </c>
      <c r="B151" s="35">
        <v>100384</v>
      </c>
      <c r="C151" s="35" t="s">
        <v>28</v>
      </c>
      <c r="D151" s="35" t="s">
        <v>307</v>
      </c>
      <c r="E151" s="36" t="s">
        <v>47</v>
      </c>
      <c r="F151" s="37">
        <v>335.93</v>
      </c>
      <c r="G151" s="38">
        <v>22.22</v>
      </c>
      <c r="H151" s="38">
        <v>27.21</v>
      </c>
      <c r="I151" s="38">
        <v>9140.65</v>
      </c>
      <c r="J151" s="39">
        <v>2.8583866449161202E-3</v>
      </c>
      <c r="K151" s="35" t="s">
        <v>306</v>
      </c>
      <c r="L151" s="2"/>
      <c r="M151" s="2"/>
      <c r="N151" s="2"/>
      <c r="O151" s="2"/>
      <c r="P151" s="2"/>
      <c r="Q151" s="2"/>
      <c r="R151" s="2"/>
      <c r="S151" s="2"/>
      <c r="T151" s="2"/>
      <c r="U151" s="2"/>
      <c r="V151" s="2"/>
      <c r="W151" s="2"/>
      <c r="X151" s="2"/>
      <c r="Y151" s="2"/>
      <c r="Z151" s="2"/>
    </row>
    <row r="152" spans="1:26" ht="51.75" customHeight="1">
      <c r="A152" s="35" t="s">
        <v>308</v>
      </c>
      <c r="B152" s="35">
        <v>94210</v>
      </c>
      <c r="C152" s="35" t="s">
        <v>28</v>
      </c>
      <c r="D152" s="35" t="s">
        <v>309</v>
      </c>
      <c r="E152" s="36" t="s">
        <v>47</v>
      </c>
      <c r="F152" s="37">
        <v>335.93</v>
      </c>
      <c r="G152" s="38">
        <v>63.8</v>
      </c>
      <c r="H152" s="38">
        <v>78.13</v>
      </c>
      <c r="I152" s="38">
        <v>26246.21</v>
      </c>
      <c r="J152" s="39">
        <v>8.2074924806949095E-3</v>
      </c>
      <c r="K152" s="35" t="s">
        <v>308</v>
      </c>
      <c r="L152" s="2"/>
      <c r="M152" s="2"/>
      <c r="N152" s="2"/>
      <c r="O152" s="2"/>
      <c r="P152" s="2"/>
      <c r="Q152" s="2"/>
      <c r="R152" s="2"/>
      <c r="S152" s="2"/>
      <c r="T152" s="2"/>
      <c r="U152" s="2"/>
      <c r="V152" s="2"/>
      <c r="W152" s="2"/>
      <c r="X152" s="2"/>
      <c r="Y152" s="2"/>
      <c r="Z152" s="2"/>
    </row>
    <row r="153" spans="1:26" ht="24" customHeight="1">
      <c r="A153" s="35" t="s">
        <v>310</v>
      </c>
      <c r="B153" s="35">
        <v>304</v>
      </c>
      <c r="C153" s="35" t="s">
        <v>45</v>
      </c>
      <c r="D153" s="35" t="s">
        <v>311</v>
      </c>
      <c r="E153" s="36" t="s">
        <v>280</v>
      </c>
      <c r="F153" s="37">
        <v>90.67</v>
      </c>
      <c r="G153" s="38">
        <v>38.03</v>
      </c>
      <c r="H153" s="38">
        <v>46.57</v>
      </c>
      <c r="I153" s="38">
        <v>4222.5</v>
      </c>
      <c r="J153" s="39">
        <v>1.3204244346034801E-3</v>
      </c>
      <c r="K153" s="35" t="s">
        <v>310</v>
      </c>
      <c r="L153" s="2"/>
      <c r="M153" s="2"/>
      <c r="N153" s="2"/>
      <c r="O153" s="2"/>
      <c r="P153" s="2"/>
      <c r="Q153" s="2"/>
      <c r="R153" s="2"/>
      <c r="S153" s="2"/>
      <c r="T153" s="2"/>
      <c r="U153" s="2"/>
      <c r="V153" s="2"/>
      <c r="W153" s="2"/>
      <c r="X153" s="2"/>
      <c r="Y153" s="2"/>
      <c r="Z153" s="2"/>
    </row>
    <row r="154" spans="1:26" ht="24" customHeight="1">
      <c r="A154" s="35" t="s">
        <v>312</v>
      </c>
      <c r="B154" s="35">
        <v>8637</v>
      </c>
      <c r="C154" s="35" t="s">
        <v>45</v>
      </c>
      <c r="D154" s="35" t="s">
        <v>279</v>
      </c>
      <c r="E154" s="36" t="s">
        <v>280</v>
      </c>
      <c r="F154" s="37">
        <v>117.32</v>
      </c>
      <c r="G154" s="38">
        <v>50.64</v>
      </c>
      <c r="H154" s="38">
        <v>62.01</v>
      </c>
      <c r="I154" s="38">
        <v>7275.01</v>
      </c>
      <c r="J154" s="39">
        <v>2.2749795064498902E-3</v>
      </c>
      <c r="K154" s="35" t="s">
        <v>312</v>
      </c>
      <c r="L154" s="2"/>
      <c r="M154" s="2"/>
      <c r="N154" s="2"/>
      <c r="O154" s="2"/>
      <c r="P154" s="2"/>
      <c r="Q154" s="2"/>
      <c r="R154" s="2"/>
      <c r="S154" s="2"/>
      <c r="T154" s="2"/>
      <c r="U154" s="2"/>
      <c r="V154" s="2"/>
      <c r="W154" s="2"/>
      <c r="X154" s="2"/>
      <c r="Y154" s="2"/>
      <c r="Z154" s="2"/>
    </row>
    <row r="155" spans="1:26" ht="24" customHeight="1">
      <c r="A155" s="20" t="s">
        <v>313</v>
      </c>
      <c r="B155" s="20" t="s">
        <v>18</v>
      </c>
      <c r="C155" s="20"/>
      <c r="D155" s="20" t="s">
        <v>314</v>
      </c>
      <c r="E155" s="21"/>
      <c r="F155" s="22">
        <v>1</v>
      </c>
      <c r="G155" s="22"/>
      <c r="H155" s="34">
        <v>45260.6</v>
      </c>
      <c r="I155" s="34">
        <v>45260.6</v>
      </c>
      <c r="J155" s="24">
        <v>1.41535114659122E-2</v>
      </c>
      <c r="K155" s="20" t="s">
        <v>313</v>
      </c>
      <c r="L155" s="2"/>
      <c r="M155" s="2"/>
      <c r="N155" s="2"/>
      <c r="O155" s="2"/>
      <c r="P155" s="2"/>
      <c r="Q155" s="2"/>
      <c r="R155" s="2"/>
      <c r="S155" s="2"/>
      <c r="T155" s="2"/>
      <c r="U155" s="2"/>
      <c r="V155" s="2"/>
      <c r="W155" s="2"/>
      <c r="X155" s="2"/>
      <c r="Y155" s="2"/>
      <c r="Z155" s="2"/>
    </row>
    <row r="156" spans="1:26" ht="24" customHeight="1">
      <c r="A156" s="20" t="s">
        <v>315</v>
      </c>
      <c r="B156" s="20" t="s">
        <v>18</v>
      </c>
      <c r="C156" s="20"/>
      <c r="D156" s="20" t="s">
        <v>316</v>
      </c>
      <c r="E156" s="21"/>
      <c r="F156" s="22">
        <v>1</v>
      </c>
      <c r="G156" s="22"/>
      <c r="H156" s="34">
        <v>43021.43</v>
      </c>
      <c r="I156" s="34">
        <v>43021.43</v>
      </c>
      <c r="J156" s="24">
        <v>1.34532971897178E-2</v>
      </c>
      <c r="K156" s="20" t="s">
        <v>315</v>
      </c>
      <c r="L156" s="2"/>
      <c r="M156" s="2"/>
      <c r="N156" s="2"/>
      <c r="O156" s="2"/>
      <c r="P156" s="2"/>
      <c r="Q156" s="2"/>
      <c r="R156" s="2"/>
      <c r="S156" s="2"/>
      <c r="T156" s="2"/>
      <c r="U156" s="2"/>
      <c r="V156" s="2"/>
      <c r="W156" s="2"/>
      <c r="X156" s="2"/>
      <c r="Y156" s="2"/>
      <c r="Z156" s="2"/>
    </row>
    <row r="157" spans="1:26" ht="64.5" customHeight="1">
      <c r="A157" s="35" t="s">
        <v>317</v>
      </c>
      <c r="B157" s="35">
        <v>87745</v>
      </c>
      <c r="C157" s="35" t="s">
        <v>28</v>
      </c>
      <c r="D157" s="35" t="s">
        <v>318</v>
      </c>
      <c r="E157" s="36" t="s">
        <v>47</v>
      </c>
      <c r="F157" s="37">
        <v>69.73</v>
      </c>
      <c r="G157" s="38">
        <v>48.4</v>
      </c>
      <c r="H157" s="38">
        <v>59.27</v>
      </c>
      <c r="I157" s="38">
        <v>4132.8900000000003</v>
      </c>
      <c r="J157" s="39">
        <v>1.29240235441762E-3</v>
      </c>
      <c r="K157" s="35" t="s">
        <v>317</v>
      </c>
      <c r="L157" s="2"/>
      <c r="M157" s="2"/>
      <c r="N157" s="2"/>
      <c r="O157" s="2"/>
      <c r="P157" s="2"/>
      <c r="Q157" s="2"/>
      <c r="R157" s="2"/>
      <c r="S157" s="2"/>
      <c r="T157" s="2"/>
      <c r="U157" s="2"/>
      <c r="V157" s="2"/>
      <c r="W157" s="2"/>
      <c r="X157" s="2"/>
      <c r="Y157" s="2"/>
      <c r="Z157" s="2"/>
    </row>
    <row r="158" spans="1:26" ht="39" customHeight="1">
      <c r="A158" s="35" t="s">
        <v>319</v>
      </c>
      <c r="B158" s="35">
        <v>98547</v>
      </c>
      <c r="C158" s="35" t="s">
        <v>28</v>
      </c>
      <c r="D158" s="35" t="s">
        <v>320</v>
      </c>
      <c r="E158" s="36" t="s">
        <v>47</v>
      </c>
      <c r="F158" s="37">
        <v>101.008</v>
      </c>
      <c r="G158" s="38">
        <v>233.96</v>
      </c>
      <c r="H158" s="38">
        <v>286.52999999999997</v>
      </c>
      <c r="I158" s="38">
        <v>28941.82</v>
      </c>
      <c r="J158" s="39">
        <v>9.0504408075537598E-3</v>
      </c>
      <c r="K158" s="35" t="s">
        <v>319</v>
      </c>
      <c r="L158" s="2"/>
      <c r="M158" s="2"/>
      <c r="N158" s="2"/>
      <c r="O158" s="2"/>
      <c r="P158" s="2"/>
      <c r="Q158" s="2"/>
      <c r="R158" s="2"/>
      <c r="S158" s="2"/>
      <c r="T158" s="2"/>
      <c r="U158" s="2"/>
      <c r="V158" s="2"/>
      <c r="W158" s="2"/>
      <c r="X158" s="2"/>
      <c r="Y158" s="2"/>
      <c r="Z158" s="2"/>
    </row>
    <row r="159" spans="1:26" ht="39" customHeight="1">
      <c r="A159" s="35" t="s">
        <v>321</v>
      </c>
      <c r="B159" s="35">
        <v>98569</v>
      </c>
      <c r="C159" s="35" t="s">
        <v>28</v>
      </c>
      <c r="D159" s="35" t="s">
        <v>322</v>
      </c>
      <c r="E159" s="36" t="s">
        <v>47</v>
      </c>
      <c r="F159" s="37">
        <v>69.73</v>
      </c>
      <c r="G159" s="38">
        <v>79.3</v>
      </c>
      <c r="H159" s="38">
        <v>97.11</v>
      </c>
      <c r="I159" s="38">
        <v>6771.48</v>
      </c>
      <c r="J159" s="39">
        <v>2.1175198698469601E-3</v>
      </c>
      <c r="K159" s="35" t="s">
        <v>321</v>
      </c>
      <c r="L159" s="2"/>
      <c r="M159" s="2"/>
      <c r="N159" s="2"/>
      <c r="O159" s="2"/>
      <c r="P159" s="2"/>
      <c r="Q159" s="2"/>
      <c r="R159" s="2"/>
      <c r="S159" s="2"/>
      <c r="T159" s="2"/>
      <c r="U159" s="2"/>
      <c r="V159" s="2"/>
      <c r="W159" s="2"/>
      <c r="X159" s="2"/>
      <c r="Y159" s="2"/>
      <c r="Z159" s="2"/>
    </row>
    <row r="160" spans="1:26" ht="25.5" customHeight="1">
      <c r="A160" s="35" t="s">
        <v>323</v>
      </c>
      <c r="B160" s="35">
        <v>98555</v>
      </c>
      <c r="C160" s="35" t="s">
        <v>28</v>
      </c>
      <c r="D160" s="35" t="s">
        <v>324</v>
      </c>
      <c r="E160" s="36" t="s">
        <v>47</v>
      </c>
      <c r="F160" s="37">
        <v>79.680000000000007</v>
      </c>
      <c r="G160" s="38">
        <v>32.54</v>
      </c>
      <c r="H160" s="38">
        <v>39.85</v>
      </c>
      <c r="I160" s="38">
        <v>3175.24</v>
      </c>
      <c r="J160" s="39">
        <v>9.9293415789943398E-4</v>
      </c>
      <c r="K160" s="35" t="s">
        <v>323</v>
      </c>
      <c r="L160" s="2"/>
      <c r="M160" s="2"/>
      <c r="N160" s="2"/>
      <c r="O160" s="2"/>
      <c r="P160" s="2"/>
      <c r="Q160" s="2"/>
      <c r="R160" s="2"/>
      <c r="S160" s="2"/>
      <c r="T160" s="2"/>
      <c r="U160" s="2"/>
      <c r="V160" s="2"/>
      <c r="W160" s="2"/>
      <c r="X160" s="2"/>
      <c r="Y160" s="2"/>
      <c r="Z160" s="2"/>
    </row>
    <row r="161" spans="1:26" ht="24" customHeight="1">
      <c r="A161" s="20" t="s">
        <v>325</v>
      </c>
      <c r="B161" s="20" t="s">
        <v>18</v>
      </c>
      <c r="C161" s="20"/>
      <c r="D161" s="20" t="s">
        <v>326</v>
      </c>
      <c r="E161" s="21"/>
      <c r="F161" s="22">
        <v>1</v>
      </c>
      <c r="G161" s="22"/>
      <c r="H161" s="34">
        <v>2239.17</v>
      </c>
      <c r="I161" s="34">
        <v>2239.17</v>
      </c>
      <c r="J161" s="24">
        <v>7.0021427619445305E-4</v>
      </c>
      <c r="K161" s="20" t="s">
        <v>325</v>
      </c>
      <c r="L161" s="2"/>
      <c r="M161" s="2"/>
      <c r="N161" s="2"/>
      <c r="O161" s="2"/>
      <c r="P161" s="2"/>
      <c r="Q161" s="2"/>
      <c r="R161" s="2"/>
      <c r="S161" s="2"/>
      <c r="T161" s="2"/>
      <c r="U161" s="2"/>
      <c r="V161" s="2"/>
      <c r="W161" s="2"/>
      <c r="X161" s="2"/>
      <c r="Y161" s="2"/>
      <c r="Z161" s="2"/>
    </row>
    <row r="162" spans="1:26" ht="25.5" customHeight="1">
      <c r="A162" s="35" t="s">
        <v>327</v>
      </c>
      <c r="B162" s="35">
        <v>98555</v>
      </c>
      <c r="C162" s="35" t="s">
        <v>28</v>
      </c>
      <c r="D162" s="35" t="s">
        <v>324</v>
      </c>
      <c r="E162" s="36" t="s">
        <v>47</v>
      </c>
      <c r="F162" s="37">
        <v>56.19</v>
      </c>
      <c r="G162" s="38">
        <v>32.54</v>
      </c>
      <c r="H162" s="38">
        <v>39.85</v>
      </c>
      <c r="I162" s="38">
        <v>2239.17</v>
      </c>
      <c r="J162" s="39">
        <v>7.0021427619445305E-4</v>
      </c>
      <c r="K162" s="35" t="s">
        <v>327</v>
      </c>
      <c r="L162" s="2"/>
      <c r="M162" s="2"/>
      <c r="N162" s="2"/>
      <c r="O162" s="2"/>
      <c r="P162" s="2"/>
      <c r="Q162" s="2"/>
      <c r="R162" s="2"/>
      <c r="S162" s="2"/>
      <c r="T162" s="2"/>
      <c r="U162" s="2"/>
      <c r="V162" s="2"/>
      <c r="W162" s="2"/>
      <c r="X162" s="2"/>
      <c r="Y162" s="2"/>
      <c r="Z162" s="2"/>
    </row>
    <row r="163" spans="1:26" ht="24" customHeight="1">
      <c r="A163" s="20" t="s">
        <v>328</v>
      </c>
      <c r="B163" s="20" t="s">
        <v>18</v>
      </c>
      <c r="C163" s="20"/>
      <c r="D163" s="20" t="s">
        <v>329</v>
      </c>
      <c r="E163" s="21"/>
      <c r="F163" s="22">
        <v>1</v>
      </c>
      <c r="G163" s="22"/>
      <c r="H163" s="34">
        <v>107547.57</v>
      </c>
      <c r="I163" s="34">
        <v>107547.57</v>
      </c>
      <c r="J163" s="24">
        <v>3.3631365141557901E-2</v>
      </c>
      <c r="K163" s="20" t="s">
        <v>328</v>
      </c>
      <c r="L163" s="2"/>
      <c r="M163" s="2"/>
      <c r="N163" s="2"/>
      <c r="O163" s="2"/>
      <c r="P163" s="2"/>
      <c r="Q163" s="2"/>
      <c r="R163" s="2"/>
      <c r="S163" s="2"/>
      <c r="T163" s="2"/>
      <c r="U163" s="2"/>
      <c r="V163" s="2"/>
      <c r="W163" s="2"/>
      <c r="X163" s="2"/>
      <c r="Y163" s="2"/>
      <c r="Z163" s="2"/>
    </row>
    <row r="164" spans="1:26" ht="24" customHeight="1">
      <c r="A164" s="20" t="s">
        <v>330</v>
      </c>
      <c r="B164" s="20" t="s">
        <v>18</v>
      </c>
      <c r="C164" s="20"/>
      <c r="D164" s="20" t="s">
        <v>331</v>
      </c>
      <c r="E164" s="21"/>
      <c r="F164" s="22">
        <v>1</v>
      </c>
      <c r="G164" s="22"/>
      <c r="H164" s="34">
        <v>20835.849999999999</v>
      </c>
      <c r="I164" s="34">
        <v>20835.849999999999</v>
      </c>
      <c r="J164" s="24">
        <v>6.5156105282967404E-3</v>
      </c>
      <c r="K164" s="20" t="s">
        <v>330</v>
      </c>
      <c r="L164" s="2"/>
      <c r="M164" s="2"/>
      <c r="N164" s="2"/>
      <c r="O164" s="2"/>
      <c r="P164" s="2"/>
      <c r="Q164" s="2"/>
      <c r="R164" s="2"/>
      <c r="S164" s="2"/>
      <c r="T164" s="2"/>
      <c r="U164" s="2"/>
      <c r="V164" s="2"/>
      <c r="W164" s="2"/>
      <c r="X164" s="2"/>
      <c r="Y164" s="2"/>
      <c r="Z164" s="2"/>
    </row>
    <row r="165" spans="1:26" ht="25.5" customHeight="1">
      <c r="A165" s="35" t="s">
        <v>332</v>
      </c>
      <c r="B165" s="35">
        <v>97113</v>
      </c>
      <c r="C165" s="35" t="s">
        <v>28</v>
      </c>
      <c r="D165" s="35" t="s">
        <v>333</v>
      </c>
      <c r="E165" s="36" t="s">
        <v>47</v>
      </c>
      <c r="F165" s="37">
        <v>28.38</v>
      </c>
      <c r="G165" s="38">
        <v>2.85</v>
      </c>
      <c r="H165" s="38">
        <v>3.49</v>
      </c>
      <c r="I165" s="38">
        <v>99.04</v>
      </c>
      <c r="J165" s="39">
        <v>3.09709499119311E-5</v>
      </c>
      <c r="K165" s="35" t="s">
        <v>332</v>
      </c>
      <c r="L165" s="2"/>
      <c r="M165" s="2"/>
      <c r="N165" s="2"/>
      <c r="O165" s="2"/>
      <c r="P165" s="2"/>
      <c r="Q165" s="2"/>
      <c r="R165" s="2"/>
      <c r="S165" s="2"/>
      <c r="T165" s="2"/>
      <c r="U165" s="2"/>
      <c r="V165" s="2"/>
      <c r="W165" s="2"/>
      <c r="X165" s="2"/>
      <c r="Y165" s="2"/>
      <c r="Z165" s="2"/>
    </row>
    <row r="166" spans="1:26" ht="25.5" customHeight="1">
      <c r="A166" s="35" t="s">
        <v>334</v>
      </c>
      <c r="B166" s="35">
        <v>96620</v>
      </c>
      <c r="C166" s="35" t="s">
        <v>28</v>
      </c>
      <c r="D166" s="35" t="s">
        <v>335</v>
      </c>
      <c r="E166" s="36" t="s">
        <v>39</v>
      </c>
      <c r="F166" s="37">
        <v>1.419</v>
      </c>
      <c r="G166" s="38">
        <v>659.84</v>
      </c>
      <c r="H166" s="38">
        <v>808.1</v>
      </c>
      <c r="I166" s="38">
        <v>1146.69</v>
      </c>
      <c r="J166" s="39">
        <v>3.5858318411260298E-4</v>
      </c>
      <c r="K166" s="35" t="s">
        <v>334</v>
      </c>
      <c r="L166" s="2"/>
      <c r="M166" s="2"/>
      <c r="N166" s="2"/>
      <c r="O166" s="2"/>
      <c r="P166" s="2"/>
      <c r="Q166" s="2"/>
      <c r="R166" s="2"/>
      <c r="S166" s="2"/>
      <c r="T166" s="2"/>
      <c r="U166" s="2"/>
      <c r="V166" s="2"/>
      <c r="W166" s="2"/>
      <c r="X166" s="2"/>
      <c r="Y166" s="2"/>
      <c r="Z166" s="2"/>
    </row>
    <row r="167" spans="1:26" ht="51.75" customHeight="1">
      <c r="A167" s="35" t="s">
        <v>336</v>
      </c>
      <c r="B167" s="35">
        <v>87680</v>
      </c>
      <c r="C167" s="35" t="s">
        <v>28</v>
      </c>
      <c r="D167" s="35" t="s">
        <v>337</v>
      </c>
      <c r="E167" s="36" t="s">
        <v>47</v>
      </c>
      <c r="F167" s="37">
        <v>414.08</v>
      </c>
      <c r="G167" s="38">
        <v>38.630000000000003</v>
      </c>
      <c r="H167" s="38">
        <v>47.31</v>
      </c>
      <c r="I167" s="38">
        <v>19590.12</v>
      </c>
      <c r="J167" s="39">
        <v>6.1260563942722003E-3</v>
      </c>
      <c r="K167" s="35" t="s">
        <v>336</v>
      </c>
      <c r="L167" s="2"/>
      <c r="M167" s="2"/>
      <c r="N167" s="2"/>
      <c r="O167" s="2"/>
      <c r="P167" s="2"/>
      <c r="Q167" s="2"/>
      <c r="R167" s="2"/>
      <c r="S167" s="2"/>
      <c r="T167" s="2"/>
      <c r="U167" s="2"/>
      <c r="V167" s="2"/>
      <c r="W167" s="2"/>
      <c r="X167" s="2"/>
      <c r="Y167" s="2"/>
      <c r="Z167" s="2"/>
    </row>
    <row r="168" spans="1:26" ht="24" customHeight="1">
      <c r="A168" s="20" t="s">
        <v>338</v>
      </c>
      <c r="B168" s="20" t="s">
        <v>18</v>
      </c>
      <c r="C168" s="20"/>
      <c r="D168" s="20" t="s">
        <v>339</v>
      </c>
      <c r="E168" s="21"/>
      <c r="F168" s="22">
        <v>1</v>
      </c>
      <c r="G168" s="22"/>
      <c r="H168" s="34">
        <v>86711.72</v>
      </c>
      <c r="I168" s="34">
        <v>86711.72</v>
      </c>
      <c r="J168" s="24">
        <v>2.7115754613261201E-2</v>
      </c>
      <c r="K168" s="20" t="s">
        <v>338</v>
      </c>
      <c r="L168" s="2"/>
      <c r="M168" s="2"/>
      <c r="N168" s="2"/>
      <c r="O168" s="2"/>
      <c r="P168" s="2"/>
      <c r="Q168" s="2"/>
      <c r="R168" s="2"/>
      <c r="S168" s="2"/>
      <c r="T168" s="2"/>
      <c r="U168" s="2"/>
      <c r="V168" s="2"/>
      <c r="W168" s="2"/>
      <c r="X168" s="2"/>
      <c r="Y168" s="2"/>
      <c r="Z168" s="2"/>
    </row>
    <row r="169" spans="1:26" ht="24" customHeight="1">
      <c r="A169" s="35" t="s">
        <v>340</v>
      </c>
      <c r="B169" s="35">
        <v>21</v>
      </c>
      <c r="C169" s="35" t="s">
        <v>45</v>
      </c>
      <c r="D169" s="35" t="s">
        <v>341</v>
      </c>
      <c r="E169" s="36" t="s">
        <v>280</v>
      </c>
      <c r="F169" s="37">
        <v>32.18</v>
      </c>
      <c r="G169" s="38">
        <v>9.81</v>
      </c>
      <c r="H169" s="38">
        <v>12.01</v>
      </c>
      <c r="I169" s="38">
        <v>386.48</v>
      </c>
      <c r="J169" s="39">
        <v>1.20856752039208E-4</v>
      </c>
      <c r="K169" s="35" t="s">
        <v>340</v>
      </c>
      <c r="L169" s="2"/>
      <c r="M169" s="2"/>
      <c r="N169" s="2"/>
      <c r="O169" s="2"/>
      <c r="P169" s="2"/>
      <c r="Q169" s="2"/>
      <c r="R169" s="2"/>
      <c r="S169" s="2"/>
      <c r="T169" s="2"/>
      <c r="U169" s="2"/>
      <c r="V169" s="2"/>
      <c r="W169" s="2"/>
      <c r="X169" s="2"/>
      <c r="Y169" s="2"/>
      <c r="Z169" s="2"/>
    </row>
    <row r="170" spans="1:26" ht="51.75" customHeight="1">
      <c r="A170" s="35" t="s">
        <v>342</v>
      </c>
      <c r="B170" s="35">
        <v>94277</v>
      </c>
      <c r="C170" s="35" t="s">
        <v>28</v>
      </c>
      <c r="D170" s="35" t="s">
        <v>343</v>
      </c>
      <c r="E170" s="36" t="s">
        <v>94</v>
      </c>
      <c r="F170" s="37">
        <v>56.18</v>
      </c>
      <c r="G170" s="38">
        <v>44.73</v>
      </c>
      <c r="H170" s="38">
        <v>54.78</v>
      </c>
      <c r="I170" s="38">
        <v>3077.54</v>
      </c>
      <c r="J170" s="39">
        <v>9.62382241437442E-4</v>
      </c>
      <c r="K170" s="35" t="s">
        <v>342</v>
      </c>
      <c r="L170" s="2"/>
      <c r="M170" s="2"/>
      <c r="N170" s="2"/>
      <c r="O170" s="2"/>
      <c r="P170" s="2"/>
      <c r="Q170" s="2"/>
      <c r="R170" s="2"/>
      <c r="S170" s="2"/>
      <c r="T170" s="2"/>
      <c r="U170" s="2"/>
      <c r="V170" s="2"/>
      <c r="W170" s="2"/>
      <c r="X170" s="2"/>
      <c r="Y170" s="2"/>
      <c r="Z170" s="2"/>
    </row>
    <row r="171" spans="1:26" ht="39" customHeight="1">
      <c r="A171" s="35" t="s">
        <v>344</v>
      </c>
      <c r="B171" s="35">
        <v>97629</v>
      </c>
      <c r="C171" s="35" t="s">
        <v>28</v>
      </c>
      <c r="D171" s="35" t="s">
        <v>345</v>
      </c>
      <c r="E171" s="36" t="s">
        <v>39</v>
      </c>
      <c r="F171" s="37">
        <v>4.4408399999999997</v>
      </c>
      <c r="G171" s="38">
        <v>71.180000000000007</v>
      </c>
      <c r="H171" s="38">
        <v>87.17</v>
      </c>
      <c r="I171" s="38">
        <v>387.1</v>
      </c>
      <c r="J171" s="39">
        <v>1.21050633187687E-4</v>
      </c>
      <c r="K171" s="35" t="s">
        <v>344</v>
      </c>
      <c r="L171" s="2"/>
      <c r="M171" s="2"/>
      <c r="N171" s="2"/>
      <c r="O171" s="2"/>
      <c r="P171" s="2"/>
      <c r="Q171" s="2"/>
      <c r="R171" s="2"/>
      <c r="S171" s="2"/>
      <c r="T171" s="2"/>
      <c r="U171" s="2"/>
      <c r="V171" s="2"/>
      <c r="W171" s="2"/>
      <c r="X171" s="2"/>
      <c r="Y171" s="2"/>
      <c r="Z171" s="2"/>
    </row>
    <row r="172" spans="1:26" ht="51.75" customHeight="1">
      <c r="A172" s="35" t="s">
        <v>346</v>
      </c>
      <c r="B172" s="35">
        <v>94992</v>
      </c>
      <c r="C172" s="35" t="s">
        <v>28</v>
      </c>
      <c r="D172" s="35" t="s">
        <v>347</v>
      </c>
      <c r="E172" s="36" t="s">
        <v>47</v>
      </c>
      <c r="F172" s="37">
        <v>74.013999999999996</v>
      </c>
      <c r="G172" s="38">
        <v>77.39</v>
      </c>
      <c r="H172" s="38">
        <v>94.77</v>
      </c>
      <c r="I172" s="38">
        <v>7014.3</v>
      </c>
      <c r="J172" s="39">
        <v>2.19345248351432E-3</v>
      </c>
      <c r="K172" s="35" t="s">
        <v>346</v>
      </c>
      <c r="L172" s="2"/>
      <c r="M172" s="2"/>
      <c r="N172" s="2"/>
      <c r="O172" s="2"/>
      <c r="P172" s="2"/>
      <c r="Q172" s="2"/>
      <c r="R172" s="2"/>
      <c r="S172" s="2"/>
      <c r="T172" s="2"/>
      <c r="U172" s="2"/>
      <c r="V172" s="2"/>
      <c r="W172" s="2"/>
      <c r="X172" s="2"/>
      <c r="Y172" s="2"/>
      <c r="Z172" s="2"/>
    </row>
    <row r="173" spans="1:26" ht="39" customHeight="1">
      <c r="A173" s="35" t="s">
        <v>348</v>
      </c>
      <c r="B173" s="35">
        <v>93679</v>
      </c>
      <c r="C173" s="35" t="s">
        <v>28</v>
      </c>
      <c r="D173" s="35" t="s">
        <v>349</v>
      </c>
      <c r="E173" s="36" t="s">
        <v>47</v>
      </c>
      <c r="F173" s="37">
        <v>269.12</v>
      </c>
      <c r="G173" s="38">
        <v>80.89</v>
      </c>
      <c r="H173" s="38">
        <v>99.06</v>
      </c>
      <c r="I173" s="38">
        <v>26659.02</v>
      </c>
      <c r="J173" s="39">
        <v>8.3365829273138996E-3</v>
      </c>
      <c r="K173" s="35" t="s">
        <v>348</v>
      </c>
      <c r="L173" s="2"/>
      <c r="M173" s="2"/>
      <c r="N173" s="2"/>
      <c r="O173" s="2"/>
      <c r="P173" s="2"/>
      <c r="Q173" s="2"/>
      <c r="R173" s="2"/>
      <c r="S173" s="2"/>
      <c r="T173" s="2"/>
      <c r="U173" s="2"/>
      <c r="V173" s="2"/>
      <c r="W173" s="2"/>
      <c r="X173" s="2"/>
      <c r="Y173" s="2"/>
      <c r="Z173" s="2"/>
    </row>
    <row r="174" spans="1:26" ht="39" customHeight="1">
      <c r="A174" s="35" t="s">
        <v>350</v>
      </c>
      <c r="B174" s="35">
        <v>93681</v>
      </c>
      <c r="C174" s="35" t="s">
        <v>28</v>
      </c>
      <c r="D174" s="35" t="s">
        <v>351</v>
      </c>
      <c r="E174" s="36" t="s">
        <v>47</v>
      </c>
      <c r="F174" s="37">
        <v>390.36</v>
      </c>
      <c r="G174" s="38">
        <v>85.12</v>
      </c>
      <c r="H174" s="38">
        <v>104.24</v>
      </c>
      <c r="I174" s="38">
        <v>40691.120000000003</v>
      </c>
      <c r="J174" s="39">
        <v>1.2724582384696899E-2</v>
      </c>
      <c r="K174" s="35" t="s">
        <v>350</v>
      </c>
      <c r="L174" s="2"/>
      <c r="M174" s="2"/>
      <c r="N174" s="2"/>
      <c r="O174" s="2"/>
      <c r="P174" s="2"/>
      <c r="Q174" s="2"/>
      <c r="R174" s="2"/>
      <c r="S174" s="2"/>
      <c r="T174" s="2"/>
      <c r="U174" s="2"/>
      <c r="V174" s="2"/>
      <c r="W174" s="2"/>
      <c r="X174" s="2"/>
      <c r="Y174" s="2"/>
      <c r="Z174" s="2"/>
    </row>
    <row r="175" spans="1:26" ht="51.75" customHeight="1">
      <c r="A175" s="35" t="s">
        <v>352</v>
      </c>
      <c r="B175" s="35">
        <v>94278</v>
      </c>
      <c r="C175" s="35" t="s">
        <v>28</v>
      </c>
      <c r="D175" s="35" t="s">
        <v>353</v>
      </c>
      <c r="E175" s="36" t="s">
        <v>94</v>
      </c>
      <c r="F175" s="37">
        <v>41.15</v>
      </c>
      <c r="G175" s="38">
        <v>47.27</v>
      </c>
      <c r="H175" s="38">
        <v>57.89</v>
      </c>
      <c r="I175" s="38">
        <v>2382.17</v>
      </c>
      <c r="J175" s="39">
        <v>7.4493202495663205E-4</v>
      </c>
      <c r="K175" s="35" t="s">
        <v>352</v>
      </c>
      <c r="L175" s="2"/>
      <c r="M175" s="2"/>
      <c r="N175" s="2"/>
      <c r="O175" s="2"/>
      <c r="P175" s="2"/>
      <c r="Q175" s="2"/>
      <c r="R175" s="2"/>
      <c r="S175" s="2"/>
      <c r="T175" s="2"/>
      <c r="U175" s="2"/>
      <c r="V175" s="2"/>
      <c r="W175" s="2"/>
      <c r="X175" s="2"/>
      <c r="Y175" s="2"/>
      <c r="Z175" s="2"/>
    </row>
    <row r="176" spans="1:26" ht="39" customHeight="1">
      <c r="A176" s="35" t="s">
        <v>354</v>
      </c>
      <c r="B176" s="35">
        <v>97102</v>
      </c>
      <c r="C176" s="35" t="s">
        <v>28</v>
      </c>
      <c r="D176" s="35" t="s">
        <v>355</v>
      </c>
      <c r="E176" s="36" t="s">
        <v>47</v>
      </c>
      <c r="F176" s="37">
        <v>23.050799999999999</v>
      </c>
      <c r="G176" s="38">
        <v>216.58</v>
      </c>
      <c r="H176" s="38">
        <v>265.24</v>
      </c>
      <c r="I176" s="38">
        <v>6113.99</v>
      </c>
      <c r="J176" s="39">
        <v>1.9119151661151799E-3</v>
      </c>
      <c r="K176" s="35" t="s">
        <v>354</v>
      </c>
      <c r="L176" s="2"/>
      <c r="M176" s="2"/>
      <c r="N176" s="2"/>
      <c r="O176" s="2"/>
      <c r="P176" s="2"/>
      <c r="Q176" s="2"/>
      <c r="R176" s="2"/>
      <c r="S176" s="2"/>
      <c r="T176" s="2"/>
      <c r="U176" s="2"/>
      <c r="V176" s="2"/>
      <c r="W176" s="2"/>
      <c r="X176" s="2"/>
      <c r="Y176" s="2"/>
      <c r="Z176" s="2"/>
    </row>
    <row r="177" spans="1:26" ht="24" customHeight="1">
      <c r="A177" s="20" t="s">
        <v>356</v>
      </c>
      <c r="B177" s="20" t="s">
        <v>18</v>
      </c>
      <c r="C177" s="20"/>
      <c r="D177" s="20" t="s">
        <v>357</v>
      </c>
      <c r="E177" s="21"/>
      <c r="F177" s="22">
        <v>1</v>
      </c>
      <c r="G177" s="22"/>
      <c r="H177" s="34">
        <v>407035.72</v>
      </c>
      <c r="I177" s="34">
        <v>407035.72</v>
      </c>
      <c r="J177" s="24">
        <v>0.12728476268666</v>
      </c>
      <c r="K177" s="20" t="s">
        <v>356</v>
      </c>
      <c r="L177" s="2"/>
      <c r="M177" s="2"/>
      <c r="N177" s="2"/>
      <c r="O177" s="2"/>
      <c r="P177" s="2"/>
      <c r="Q177" s="2"/>
      <c r="R177" s="2"/>
      <c r="S177" s="2"/>
      <c r="T177" s="2"/>
      <c r="U177" s="2"/>
      <c r="V177" s="2"/>
      <c r="W177" s="2"/>
      <c r="X177" s="2"/>
      <c r="Y177" s="2"/>
      <c r="Z177" s="2"/>
    </row>
    <row r="178" spans="1:26" ht="24" customHeight="1">
      <c r="A178" s="20" t="s">
        <v>358</v>
      </c>
      <c r="B178" s="20" t="s">
        <v>18</v>
      </c>
      <c r="C178" s="20"/>
      <c r="D178" s="20" t="s">
        <v>359</v>
      </c>
      <c r="E178" s="21"/>
      <c r="F178" s="22">
        <v>1</v>
      </c>
      <c r="G178" s="22"/>
      <c r="H178" s="34">
        <v>262457.96000000002</v>
      </c>
      <c r="I178" s="34">
        <v>262457.96000000002</v>
      </c>
      <c r="J178" s="24">
        <v>8.2073630181215704E-2</v>
      </c>
      <c r="K178" s="20" t="s">
        <v>358</v>
      </c>
      <c r="L178" s="2"/>
      <c r="M178" s="2"/>
      <c r="N178" s="2"/>
      <c r="O178" s="2"/>
      <c r="P178" s="2"/>
      <c r="Q178" s="2"/>
      <c r="R178" s="2"/>
      <c r="S178" s="2"/>
      <c r="T178" s="2"/>
      <c r="U178" s="2"/>
      <c r="V178" s="2"/>
      <c r="W178" s="2"/>
      <c r="X178" s="2"/>
      <c r="Y178" s="2"/>
      <c r="Z178" s="2"/>
    </row>
    <row r="179" spans="1:26" ht="51.75" customHeight="1">
      <c r="A179" s="35" t="s">
        <v>360</v>
      </c>
      <c r="B179" s="35">
        <v>87904</v>
      </c>
      <c r="C179" s="35" t="s">
        <v>28</v>
      </c>
      <c r="D179" s="35" t="s">
        <v>361</v>
      </c>
      <c r="E179" s="36" t="s">
        <v>47</v>
      </c>
      <c r="F179" s="37">
        <v>828.54</v>
      </c>
      <c r="G179" s="38">
        <v>7.78</v>
      </c>
      <c r="H179" s="38">
        <v>9.52</v>
      </c>
      <c r="I179" s="38">
        <v>7887.7</v>
      </c>
      <c r="J179" s="39">
        <v>2.4665747336463902E-3</v>
      </c>
      <c r="K179" s="35" t="s">
        <v>360</v>
      </c>
      <c r="L179" s="2"/>
      <c r="M179" s="2"/>
      <c r="N179" s="2"/>
      <c r="O179" s="2"/>
      <c r="P179" s="2"/>
      <c r="Q179" s="2"/>
      <c r="R179" s="2"/>
      <c r="S179" s="2"/>
      <c r="T179" s="2"/>
      <c r="U179" s="2"/>
      <c r="V179" s="2"/>
      <c r="W179" s="2"/>
      <c r="X179" s="2"/>
      <c r="Y179" s="2"/>
      <c r="Z179" s="2"/>
    </row>
    <row r="180" spans="1:26" ht="51.75" customHeight="1">
      <c r="A180" s="35" t="s">
        <v>362</v>
      </c>
      <c r="B180" s="35">
        <v>104217</v>
      </c>
      <c r="C180" s="35" t="s">
        <v>28</v>
      </c>
      <c r="D180" s="35" t="s">
        <v>363</v>
      </c>
      <c r="E180" s="36" t="s">
        <v>47</v>
      </c>
      <c r="F180" s="37">
        <v>828.54</v>
      </c>
      <c r="G180" s="38">
        <v>46.5</v>
      </c>
      <c r="H180" s="38">
        <v>56.94</v>
      </c>
      <c r="I180" s="38">
        <v>47177.06</v>
      </c>
      <c r="J180" s="39">
        <v>1.4752810604323201E-2</v>
      </c>
      <c r="K180" s="35" t="s">
        <v>362</v>
      </c>
      <c r="L180" s="2"/>
      <c r="M180" s="2"/>
      <c r="N180" s="2"/>
      <c r="O180" s="2"/>
      <c r="P180" s="2"/>
      <c r="Q180" s="2"/>
      <c r="R180" s="2"/>
      <c r="S180" s="2"/>
      <c r="T180" s="2"/>
      <c r="U180" s="2"/>
      <c r="V180" s="2"/>
      <c r="W180" s="2"/>
      <c r="X180" s="2"/>
      <c r="Y180" s="2"/>
      <c r="Z180" s="2"/>
    </row>
    <row r="181" spans="1:26" ht="64.5" customHeight="1">
      <c r="A181" s="35" t="s">
        <v>364</v>
      </c>
      <c r="B181" s="35">
        <v>7607</v>
      </c>
      <c r="C181" s="35" t="s">
        <v>45</v>
      </c>
      <c r="D181" s="35" t="s">
        <v>365</v>
      </c>
      <c r="E181" s="36" t="s">
        <v>47</v>
      </c>
      <c r="F181" s="37">
        <v>828.54</v>
      </c>
      <c r="G181" s="38">
        <v>96.4</v>
      </c>
      <c r="H181" s="38">
        <v>118.06</v>
      </c>
      <c r="I181" s="38">
        <v>97817.43</v>
      </c>
      <c r="J181" s="39">
        <v>3.05886381769368E-2</v>
      </c>
      <c r="K181" s="35" t="s">
        <v>364</v>
      </c>
      <c r="L181" s="2"/>
      <c r="M181" s="2"/>
      <c r="N181" s="2"/>
      <c r="O181" s="2"/>
      <c r="P181" s="2"/>
      <c r="Q181" s="2"/>
      <c r="R181" s="2"/>
      <c r="S181" s="2"/>
      <c r="T181" s="2"/>
      <c r="U181" s="2"/>
      <c r="V181" s="2"/>
      <c r="W181" s="2"/>
      <c r="X181" s="2"/>
      <c r="Y181" s="2"/>
      <c r="Z181" s="2"/>
    </row>
    <row r="182" spans="1:26" ht="64.5" customHeight="1">
      <c r="A182" s="40" t="s">
        <v>366</v>
      </c>
      <c r="B182" s="40">
        <v>20193</v>
      </c>
      <c r="C182" s="40" t="s">
        <v>28</v>
      </c>
      <c r="D182" s="40" t="s">
        <v>367</v>
      </c>
      <c r="E182" s="41" t="s">
        <v>368</v>
      </c>
      <c r="F182" s="42">
        <v>300.71249999999998</v>
      </c>
      <c r="G182" s="43">
        <v>36.75</v>
      </c>
      <c r="H182" s="43">
        <v>45</v>
      </c>
      <c r="I182" s="43">
        <v>13532.06</v>
      </c>
      <c r="J182" s="44">
        <v>4.23163118401904E-3</v>
      </c>
      <c r="K182" s="40" t="s">
        <v>366</v>
      </c>
      <c r="L182" s="2"/>
      <c r="M182" s="2"/>
      <c r="N182" s="2"/>
      <c r="O182" s="2"/>
      <c r="P182" s="2"/>
      <c r="Q182" s="2"/>
      <c r="R182" s="2"/>
      <c r="S182" s="2"/>
      <c r="T182" s="2"/>
      <c r="U182" s="2"/>
      <c r="V182" s="2"/>
      <c r="W182" s="2"/>
      <c r="X182" s="2"/>
      <c r="Y182" s="2"/>
      <c r="Z182" s="2"/>
    </row>
    <row r="183" spans="1:26" ht="51.75" customHeight="1">
      <c r="A183" s="35" t="s">
        <v>369</v>
      </c>
      <c r="B183" s="35">
        <v>97063</v>
      </c>
      <c r="C183" s="35" t="s">
        <v>28</v>
      </c>
      <c r="D183" s="35" t="s">
        <v>370</v>
      </c>
      <c r="E183" s="36" t="s">
        <v>47</v>
      </c>
      <c r="F183" s="37">
        <v>300.71249999999998</v>
      </c>
      <c r="G183" s="38">
        <v>15.29</v>
      </c>
      <c r="H183" s="38">
        <v>18.72</v>
      </c>
      <c r="I183" s="38">
        <v>5629.33</v>
      </c>
      <c r="J183" s="39">
        <v>1.76035639607967E-3</v>
      </c>
      <c r="K183" s="35" t="s">
        <v>369</v>
      </c>
      <c r="L183" s="2"/>
      <c r="M183" s="2"/>
      <c r="N183" s="2"/>
      <c r="O183" s="2"/>
      <c r="P183" s="2"/>
      <c r="Q183" s="2"/>
      <c r="R183" s="2"/>
      <c r="S183" s="2"/>
      <c r="T183" s="2"/>
      <c r="U183" s="2"/>
      <c r="V183" s="2"/>
      <c r="W183" s="2"/>
      <c r="X183" s="2"/>
      <c r="Y183" s="2"/>
      <c r="Z183" s="2"/>
    </row>
    <row r="184" spans="1:26" ht="51.75" customHeight="1">
      <c r="A184" s="35" t="s">
        <v>371</v>
      </c>
      <c r="B184" s="35">
        <v>87879</v>
      </c>
      <c r="C184" s="35" t="s">
        <v>28</v>
      </c>
      <c r="D184" s="35" t="s">
        <v>299</v>
      </c>
      <c r="E184" s="36" t="s">
        <v>47</v>
      </c>
      <c r="F184" s="37">
        <v>779.78</v>
      </c>
      <c r="G184" s="38">
        <v>4.0199999999999996</v>
      </c>
      <c r="H184" s="38">
        <v>4.92</v>
      </c>
      <c r="I184" s="38">
        <v>3836.51</v>
      </c>
      <c r="J184" s="39">
        <v>1.19972091121388E-3</v>
      </c>
      <c r="K184" s="35" t="s">
        <v>371</v>
      </c>
      <c r="L184" s="2"/>
      <c r="M184" s="2"/>
      <c r="N184" s="2"/>
      <c r="O184" s="2"/>
      <c r="P184" s="2"/>
      <c r="Q184" s="2"/>
      <c r="R184" s="2"/>
      <c r="S184" s="2"/>
      <c r="T184" s="2"/>
      <c r="U184" s="2"/>
      <c r="V184" s="2"/>
      <c r="W184" s="2"/>
      <c r="X184" s="2"/>
      <c r="Y184" s="2"/>
      <c r="Z184" s="2"/>
    </row>
    <row r="185" spans="1:26" ht="51.75" customHeight="1">
      <c r="A185" s="35" t="s">
        <v>372</v>
      </c>
      <c r="B185" s="35">
        <v>87527</v>
      </c>
      <c r="C185" s="35" t="s">
        <v>28</v>
      </c>
      <c r="D185" s="35" t="s">
        <v>373</v>
      </c>
      <c r="E185" s="36" t="s">
        <v>47</v>
      </c>
      <c r="F185" s="37">
        <v>779.78</v>
      </c>
      <c r="G185" s="38">
        <v>35.57</v>
      </c>
      <c r="H185" s="38">
        <v>43.56</v>
      </c>
      <c r="I185" s="38">
        <v>33967.21</v>
      </c>
      <c r="J185" s="39">
        <v>1.0621938202322699E-2</v>
      </c>
      <c r="K185" s="35" t="s">
        <v>372</v>
      </c>
      <c r="L185" s="2"/>
      <c r="M185" s="2"/>
      <c r="N185" s="2"/>
      <c r="O185" s="2"/>
      <c r="P185" s="2"/>
      <c r="Q185" s="2"/>
      <c r="R185" s="2"/>
      <c r="S185" s="2"/>
      <c r="T185" s="2"/>
      <c r="U185" s="2"/>
      <c r="V185" s="2"/>
      <c r="W185" s="2"/>
      <c r="X185" s="2"/>
      <c r="Y185" s="2"/>
      <c r="Z185" s="2"/>
    </row>
    <row r="186" spans="1:26" ht="39" customHeight="1">
      <c r="A186" s="35" t="s">
        <v>374</v>
      </c>
      <c r="B186" s="35">
        <v>87262</v>
      </c>
      <c r="C186" s="35" t="s">
        <v>28</v>
      </c>
      <c r="D186" s="35" t="s">
        <v>375</v>
      </c>
      <c r="E186" s="36" t="s">
        <v>47</v>
      </c>
      <c r="F186" s="37">
        <v>225.5</v>
      </c>
      <c r="G186" s="38">
        <v>167.57</v>
      </c>
      <c r="H186" s="38">
        <v>205.22</v>
      </c>
      <c r="I186" s="38">
        <v>46277.11</v>
      </c>
      <c r="J186" s="39">
        <v>1.4471385863074801E-2</v>
      </c>
      <c r="K186" s="35" t="s">
        <v>374</v>
      </c>
      <c r="L186" s="2"/>
      <c r="M186" s="2"/>
      <c r="N186" s="2"/>
      <c r="O186" s="2"/>
      <c r="P186" s="2"/>
      <c r="Q186" s="2"/>
      <c r="R186" s="2"/>
      <c r="S186" s="2"/>
      <c r="T186" s="2"/>
      <c r="U186" s="2"/>
      <c r="V186" s="2"/>
      <c r="W186" s="2"/>
      <c r="X186" s="2"/>
      <c r="Y186" s="2"/>
      <c r="Z186" s="2"/>
    </row>
    <row r="187" spans="1:26" ht="39" customHeight="1">
      <c r="A187" s="35" t="s">
        <v>376</v>
      </c>
      <c r="B187" s="35">
        <v>101965</v>
      </c>
      <c r="C187" s="35" t="s">
        <v>28</v>
      </c>
      <c r="D187" s="35" t="s">
        <v>377</v>
      </c>
      <c r="E187" s="36" t="s">
        <v>94</v>
      </c>
      <c r="F187" s="37">
        <v>35.5</v>
      </c>
      <c r="G187" s="38">
        <v>145.68</v>
      </c>
      <c r="H187" s="38">
        <v>178.41</v>
      </c>
      <c r="I187" s="38">
        <v>6333.55</v>
      </c>
      <c r="J187" s="39">
        <v>1.9805741095992599E-3</v>
      </c>
      <c r="K187" s="35" t="s">
        <v>376</v>
      </c>
      <c r="L187" s="2"/>
      <c r="M187" s="2"/>
      <c r="N187" s="2"/>
      <c r="O187" s="2"/>
      <c r="P187" s="2"/>
      <c r="Q187" s="2"/>
      <c r="R187" s="2"/>
      <c r="S187" s="2"/>
      <c r="T187" s="2"/>
      <c r="U187" s="2"/>
      <c r="V187" s="2"/>
      <c r="W187" s="2"/>
      <c r="X187" s="2"/>
      <c r="Y187" s="2"/>
      <c r="Z187" s="2"/>
    </row>
    <row r="188" spans="1:26" ht="24" customHeight="1">
      <c r="A188" s="20" t="s">
        <v>378</v>
      </c>
      <c r="B188" s="20" t="s">
        <v>18</v>
      </c>
      <c r="C188" s="20"/>
      <c r="D188" s="20" t="s">
        <v>379</v>
      </c>
      <c r="E188" s="21"/>
      <c r="F188" s="22">
        <v>1</v>
      </c>
      <c r="G188" s="22"/>
      <c r="H188" s="34">
        <v>109232.87</v>
      </c>
      <c r="I188" s="34">
        <v>109232.87</v>
      </c>
      <c r="J188" s="24">
        <v>3.4158377882738997E-2</v>
      </c>
      <c r="K188" s="20" t="s">
        <v>378</v>
      </c>
      <c r="L188" s="2"/>
      <c r="M188" s="2"/>
      <c r="N188" s="2"/>
      <c r="O188" s="2"/>
      <c r="P188" s="2"/>
      <c r="Q188" s="2"/>
      <c r="R188" s="2"/>
      <c r="S188" s="2"/>
      <c r="T188" s="2"/>
      <c r="U188" s="2"/>
      <c r="V188" s="2"/>
      <c r="W188" s="2"/>
      <c r="X188" s="2"/>
      <c r="Y188" s="2"/>
      <c r="Z188" s="2"/>
    </row>
    <row r="189" spans="1:26" ht="39" customHeight="1">
      <c r="A189" s="35" t="s">
        <v>380</v>
      </c>
      <c r="B189" s="35">
        <v>87263</v>
      </c>
      <c r="C189" s="35" t="s">
        <v>28</v>
      </c>
      <c r="D189" s="35" t="s">
        <v>381</v>
      </c>
      <c r="E189" s="36" t="s">
        <v>47</v>
      </c>
      <c r="F189" s="37">
        <v>420.85</v>
      </c>
      <c r="G189" s="38">
        <v>157.88999999999999</v>
      </c>
      <c r="H189" s="38">
        <v>193.36</v>
      </c>
      <c r="I189" s="38">
        <v>81375.55</v>
      </c>
      <c r="J189" s="39">
        <v>2.54470727292593E-2</v>
      </c>
      <c r="K189" s="35" t="s">
        <v>380</v>
      </c>
      <c r="L189" s="2"/>
      <c r="M189" s="2"/>
      <c r="N189" s="2"/>
      <c r="O189" s="2"/>
      <c r="P189" s="2"/>
      <c r="Q189" s="2"/>
      <c r="R189" s="2"/>
      <c r="S189" s="2"/>
      <c r="T189" s="2"/>
      <c r="U189" s="2"/>
      <c r="V189" s="2"/>
      <c r="W189" s="2"/>
      <c r="X189" s="2"/>
      <c r="Y189" s="2"/>
      <c r="Z189" s="2"/>
    </row>
    <row r="190" spans="1:26" ht="25.5" customHeight="1">
      <c r="A190" s="35" t="s">
        <v>382</v>
      </c>
      <c r="B190" s="35">
        <v>88650</v>
      </c>
      <c r="C190" s="35" t="s">
        <v>28</v>
      </c>
      <c r="D190" s="35" t="s">
        <v>383</v>
      </c>
      <c r="E190" s="36" t="s">
        <v>94</v>
      </c>
      <c r="F190" s="37">
        <v>267.75</v>
      </c>
      <c r="G190" s="38">
        <v>16.77</v>
      </c>
      <c r="H190" s="38">
        <v>20.53</v>
      </c>
      <c r="I190" s="38">
        <v>5496.9</v>
      </c>
      <c r="J190" s="39">
        <v>1.7189440081875401E-3</v>
      </c>
      <c r="K190" s="35" t="s">
        <v>382</v>
      </c>
      <c r="L190" s="2"/>
      <c r="M190" s="2"/>
      <c r="N190" s="2"/>
      <c r="O190" s="2"/>
      <c r="P190" s="2"/>
      <c r="Q190" s="2"/>
      <c r="R190" s="2"/>
      <c r="S190" s="2"/>
      <c r="T190" s="2"/>
      <c r="U190" s="2"/>
      <c r="V190" s="2"/>
      <c r="W190" s="2"/>
      <c r="X190" s="2"/>
      <c r="Y190" s="2"/>
      <c r="Z190" s="2"/>
    </row>
    <row r="191" spans="1:26" ht="25.5" customHeight="1">
      <c r="A191" s="35" t="s">
        <v>384</v>
      </c>
      <c r="B191" s="35">
        <v>12445</v>
      </c>
      <c r="C191" s="35" t="s">
        <v>45</v>
      </c>
      <c r="D191" s="35" t="s">
        <v>385</v>
      </c>
      <c r="E191" s="36" t="s">
        <v>280</v>
      </c>
      <c r="F191" s="37">
        <v>6.2</v>
      </c>
      <c r="G191" s="38">
        <v>131.78</v>
      </c>
      <c r="H191" s="38">
        <v>161.38999999999999</v>
      </c>
      <c r="I191" s="38">
        <v>1000.61</v>
      </c>
      <c r="J191" s="39">
        <v>3.1290228383862398E-4</v>
      </c>
      <c r="K191" s="35" t="s">
        <v>384</v>
      </c>
      <c r="L191" s="2"/>
      <c r="M191" s="2"/>
      <c r="N191" s="2"/>
      <c r="O191" s="2"/>
      <c r="P191" s="2"/>
      <c r="Q191" s="2"/>
      <c r="R191" s="2"/>
      <c r="S191" s="2"/>
      <c r="T191" s="2"/>
      <c r="U191" s="2"/>
      <c r="V191" s="2"/>
      <c r="W191" s="2"/>
      <c r="X191" s="2"/>
      <c r="Y191" s="2"/>
      <c r="Z191" s="2"/>
    </row>
    <row r="192" spans="1:26" ht="39" customHeight="1">
      <c r="A192" s="35" t="s">
        <v>386</v>
      </c>
      <c r="B192" s="35">
        <v>7653</v>
      </c>
      <c r="C192" s="35" t="s">
        <v>45</v>
      </c>
      <c r="D192" s="35" t="s">
        <v>387</v>
      </c>
      <c r="E192" s="36" t="s">
        <v>47</v>
      </c>
      <c r="F192" s="37">
        <v>25.308440000000001</v>
      </c>
      <c r="G192" s="38">
        <v>689.14</v>
      </c>
      <c r="H192" s="38">
        <v>843.98</v>
      </c>
      <c r="I192" s="38">
        <v>21359.81</v>
      </c>
      <c r="J192" s="39">
        <v>6.67945886145359E-3</v>
      </c>
      <c r="K192" s="35" t="s">
        <v>386</v>
      </c>
      <c r="L192" s="2"/>
      <c r="M192" s="2"/>
      <c r="N192" s="2"/>
      <c r="O192" s="2"/>
      <c r="P192" s="2"/>
      <c r="Q192" s="2"/>
      <c r="R192" s="2"/>
      <c r="S192" s="2"/>
      <c r="T192" s="2"/>
      <c r="U192" s="2"/>
      <c r="V192" s="2"/>
      <c r="W192" s="2"/>
      <c r="X192" s="2"/>
      <c r="Y192" s="2"/>
      <c r="Z192" s="2"/>
    </row>
    <row r="193" spans="1:26" ht="24" customHeight="1">
      <c r="A193" s="20" t="s">
        <v>388</v>
      </c>
      <c r="B193" s="20" t="s">
        <v>18</v>
      </c>
      <c r="C193" s="20"/>
      <c r="D193" s="20" t="s">
        <v>389</v>
      </c>
      <c r="E193" s="21"/>
      <c r="F193" s="22">
        <v>1</v>
      </c>
      <c r="G193" s="22"/>
      <c r="H193" s="34">
        <v>35344.89</v>
      </c>
      <c r="I193" s="34">
        <v>35344.89</v>
      </c>
      <c r="J193" s="24">
        <v>1.1052754622705101E-2</v>
      </c>
      <c r="K193" s="20" t="s">
        <v>388</v>
      </c>
      <c r="L193" s="2"/>
      <c r="M193" s="2"/>
      <c r="N193" s="2"/>
      <c r="O193" s="2"/>
      <c r="P193" s="2"/>
      <c r="Q193" s="2"/>
      <c r="R193" s="2"/>
      <c r="S193" s="2"/>
      <c r="T193" s="2"/>
      <c r="U193" s="2"/>
      <c r="V193" s="2"/>
      <c r="W193" s="2"/>
      <c r="X193" s="2"/>
      <c r="Y193" s="2"/>
      <c r="Z193" s="2"/>
    </row>
    <row r="194" spans="1:26" ht="51.75" customHeight="1">
      <c r="A194" s="35" t="s">
        <v>390</v>
      </c>
      <c r="B194" s="35">
        <v>13019</v>
      </c>
      <c r="C194" s="35" t="s">
        <v>45</v>
      </c>
      <c r="D194" s="35" t="s">
        <v>391</v>
      </c>
      <c r="E194" s="36" t="s">
        <v>47</v>
      </c>
      <c r="F194" s="37">
        <v>310.83</v>
      </c>
      <c r="G194" s="38">
        <v>63</v>
      </c>
      <c r="H194" s="38">
        <v>77.150000000000006</v>
      </c>
      <c r="I194" s="38">
        <v>23980.53</v>
      </c>
      <c r="J194" s="39">
        <v>7.4989882218453102E-3</v>
      </c>
      <c r="K194" s="35" t="s">
        <v>390</v>
      </c>
      <c r="L194" s="2"/>
      <c r="M194" s="2"/>
      <c r="N194" s="2"/>
      <c r="O194" s="2"/>
      <c r="P194" s="2"/>
      <c r="Q194" s="2"/>
      <c r="R194" s="2"/>
      <c r="S194" s="2"/>
      <c r="T194" s="2"/>
      <c r="U194" s="2"/>
      <c r="V194" s="2"/>
      <c r="W194" s="2"/>
      <c r="X194" s="2"/>
      <c r="Y194" s="2"/>
      <c r="Z194" s="2"/>
    </row>
    <row r="195" spans="1:26" ht="39" customHeight="1">
      <c r="A195" s="35" t="s">
        <v>392</v>
      </c>
      <c r="B195" s="35">
        <v>96114</v>
      </c>
      <c r="C195" s="35" t="s">
        <v>28</v>
      </c>
      <c r="D195" s="35" t="s">
        <v>393</v>
      </c>
      <c r="E195" s="36" t="s">
        <v>47</v>
      </c>
      <c r="F195" s="37">
        <v>71.89</v>
      </c>
      <c r="G195" s="38">
        <v>59.91</v>
      </c>
      <c r="H195" s="38">
        <v>73.37</v>
      </c>
      <c r="I195" s="38">
        <v>5274.56</v>
      </c>
      <c r="J195" s="39">
        <v>1.6494157266505999E-3</v>
      </c>
      <c r="K195" s="35" t="s">
        <v>392</v>
      </c>
      <c r="L195" s="2"/>
      <c r="M195" s="2"/>
      <c r="N195" s="2"/>
      <c r="O195" s="2"/>
      <c r="P195" s="2"/>
      <c r="Q195" s="2"/>
      <c r="R195" s="2"/>
      <c r="S195" s="2"/>
      <c r="T195" s="2"/>
      <c r="U195" s="2"/>
      <c r="V195" s="2"/>
      <c r="W195" s="2"/>
      <c r="X195" s="2"/>
      <c r="Y195" s="2"/>
      <c r="Z195" s="2"/>
    </row>
    <row r="196" spans="1:26" ht="25.5" customHeight="1">
      <c r="A196" s="40" t="s">
        <v>394</v>
      </c>
      <c r="B196" s="40">
        <v>11062</v>
      </c>
      <c r="C196" s="40" t="s">
        <v>28</v>
      </c>
      <c r="D196" s="40" t="s">
        <v>395</v>
      </c>
      <c r="E196" s="41" t="s">
        <v>396</v>
      </c>
      <c r="F196" s="42">
        <v>71.89</v>
      </c>
      <c r="G196" s="43">
        <v>69.17</v>
      </c>
      <c r="H196" s="43">
        <v>84.71</v>
      </c>
      <c r="I196" s="43">
        <v>6089.8</v>
      </c>
      <c r="J196" s="44">
        <v>1.90435067420919E-3</v>
      </c>
      <c r="K196" s="40" t="s">
        <v>394</v>
      </c>
      <c r="L196" s="2"/>
      <c r="M196" s="2"/>
      <c r="N196" s="2"/>
      <c r="O196" s="2"/>
      <c r="P196" s="2"/>
      <c r="Q196" s="2"/>
      <c r="R196" s="2"/>
      <c r="S196" s="2"/>
      <c r="T196" s="2"/>
      <c r="U196" s="2"/>
      <c r="V196" s="2"/>
      <c r="W196" s="2"/>
      <c r="X196" s="2"/>
      <c r="Y196" s="2"/>
      <c r="Z196" s="2"/>
    </row>
    <row r="197" spans="1:26" ht="24" customHeight="1">
      <c r="A197" s="20" t="s">
        <v>397</v>
      </c>
      <c r="B197" s="20" t="s">
        <v>18</v>
      </c>
      <c r="C197" s="20"/>
      <c r="D197" s="20" t="s">
        <v>398</v>
      </c>
      <c r="E197" s="21"/>
      <c r="F197" s="22">
        <v>1</v>
      </c>
      <c r="G197" s="22"/>
      <c r="H197" s="34">
        <v>113711.13</v>
      </c>
      <c r="I197" s="34">
        <v>113711.13</v>
      </c>
      <c r="J197" s="24">
        <v>3.55587814182056E-2</v>
      </c>
      <c r="K197" s="20" t="s">
        <v>397</v>
      </c>
      <c r="L197" s="2"/>
      <c r="M197" s="2"/>
      <c r="N197" s="2"/>
      <c r="O197" s="2"/>
      <c r="P197" s="2"/>
      <c r="Q197" s="2"/>
      <c r="R197" s="2"/>
      <c r="S197" s="2"/>
      <c r="T197" s="2"/>
      <c r="U197" s="2"/>
      <c r="V197" s="2"/>
      <c r="W197" s="2"/>
      <c r="X197" s="2"/>
      <c r="Y197" s="2"/>
      <c r="Z197" s="2"/>
    </row>
    <row r="198" spans="1:26" ht="24" customHeight="1">
      <c r="A198" s="20" t="s">
        <v>399</v>
      </c>
      <c r="B198" s="20" t="s">
        <v>18</v>
      </c>
      <c r="C198" s="20"/>
      <c r="D198" s="20" t="s">
        <v>400</v>
      </c>
      <c r="E198" s="21"/>
      <c r="F198" s="22">
        <v>1</v>
      </c>
      <c r="G198" s="22"/>
      <c r="H198" s="34">
        <v>48797.96</v>
      </c>
      <c r="I198" s="34">
        <v>48797.96</v>
      </c>
      <c r="J198" s="24">
        <v>1.52596847229848E-2</v>
      </c>
      <c r="K198" s="20" t="s">
        <v>399</v>
      </c>
      <c r="L198" s="2"/>
      <c r="M198" s="2"/>
      <c r="N198" s="2"/>
      <c r="O198" s="2"/>
      <c r="P198" s="2"/>
      <c r="Q198" s="2"/>
      <c r="R198" s="2"/>
      <c r="S198" s="2"/>
      <c r="T198" s="2"/>
      <c r="U198" s="2"/>
      <c r="V198" s="2"/>
      <c r="W198" s="2"/>
      <c r="X198" s="2"/>
      <c r="Y198" s="2"/>
      <c r="Z198" s="2"/>
    </row>
    <row r="199" spans="1:26" ht="25.5" customHeight="1">
      <c r="A199" s="35" t="s">
        <v>401</v>
      </c>
      <c r="B199" s="35">
        <v>3540</v>
      </c>
      <c r="C199" s="35" t="s">
        <v>45</v>
      </c>
      <c r="D199" s="35" t="s">
        <v>402</v>
      </c>
      <c r="E199" s="36" t="s">
        <v>24</v>
      </c>
      <c r="F199" s="37">
        <v>18</v>
      </c>
      <c r="G199" s="38">
        <v>1568.3</v>
      </c>
      <c r="H199" s="38">
        <v>1920.69</v>
      </c>
      <c r="I199" s="38">
        <v>34572.42</v>
      </c>
      <c r="J199" s="39">
        <v>1.0811194347276299E-2</v>
      </c>
      <c r="K199" s="35" t="s">
        <v>401</v>
      </c>
      <c r="L199" s="2"/>
      <c r="M199" s="2"/>
      <c r="N199" s="2"/>
      <c r="O199" s="2"/>
      <c r="P199" s="2"/>
      <c r="Q199" s="2"/>
      <c r="R199" s="2"/>
      <c r="S199" s="2"/>
      <c r="T199" s="2"/>
      <c r="U199" s="2"/>
      <c r="V199" s="2"/>
      <c r="W199" s="2"/>
      <c r="X199" s="2"/>
      <c r="Y199" s="2"/>
      <c r="Z199" s="2"/>
    </row>
    <row r="200" spans="1:26" ht="25.5" customHeight="1">
      <c r="A200" s="35" t="s">
        <v>403</v>
      </c>
      <c r="B200" s="35">
        <v>3541</v>
      </c>
      <c r="C200" s="35" t="s">
        <v>45</v>
      </c>
      <c r="D200" s="35" t="s">
        <v>404</v>
      </c>
      <c r="E200" s="36" t="s">
        <v>24</v>
      </c>
      <c r="F200" s="37">
        <v>4</v>
      </c>
      <c r="G200" s="38">
        <v>1821.58</v>
      </c>
      <c r="H200" s="38">
        <v>2230.88</v>
      </c>
      <c r="I200" s="38">
        <v>8923.52</v>
      </c>
      <c r="J200" s="39">
        <v>2.7904875904494601E-3</v>
      </c>
      <c r="K200" s="35" t="s">
        <v>403</v>
      </c>
      <c r="L200" s="2"/>
      <c r="M200" s="2"/>
      <c r="N200" s="2"/>
      <c r="O200" s="2"/>
      <c r="P200" s="2"/>
      <c r="Q200" s="2"/>
      <c r="R200" s="2"/>
      <c r="S200" s="2"/>
      <c r="T200" s="2"/>
      <c r="U200" s="2"/>
      <c r="V200" s="2"/>
      <c r="W200" s="2"/>
      <c r="X200" s="2"/>
      <c r="Y200" s="2"/>
      <c r="Z200" s="2"/>
    </row>
    <row r="201" spans="1:26" ht="25.5" customHeight="1">
      <c r="A201" s="35" t="s">
        <v>405</v>
      </c>
      <c r="B201" s="35">
        <v>3539</v>
      </c>
      <c r="C201" s="35" t="s">
        <v>45</v>
      </c>
      <c r="D201" s="35" t="s">
        <v>406</v>
      </c>
      <c r="E201" s="36" t="s">
        <v>24</v>
      </c>
      <c r="F201" s="37">
        <v>3</v>
      </c>
      <c r="G201" s="38">
        <v>1443.08</v>
      </c>
      <c r="H201" s="38">
        <v>1767.34</v>
      </c>
      <c r="I201" s="38">
        <v>5302.02</v>
      </c>
      <c r="J201" s="39">
        <v>1.6580027852590501E-3</v>
      </c>
      <c r="K201" s="35" t="s">
        <v>405</v>
      </c>
      <c r="L201" s="2"/>
      <c r="M201" s="2"/>
      <c r="N201" s="2"/>
      <c r="O201" s="2"/>
      <c r="P201" s="2"/>
      <c r="Q201" s="2"/>
      <c r="R201" s="2"/>
      <c r="S201" s="2"/>
      <c r="T201" s="2"/>
      <c r="U201" s="2"/>
      <c r="V201" s="2"/>
      <c r="W201" s="2"/>
      <c r="X201" s="2"/>
      <c r="Y201" s="2"/>
      <c r="Z201" s="2"/>
    </row>
    <row r="202" spans="1:26" ht="24" customHeight="1">
      <c r="A202" s="20" t="s">
        <v>407</v>
      </c>
      <c r="B202" s="20" t="s">
        <v>18</v>
      </c>
      <c r="C202" s="20"/>
      <c r="D202" s="20" t="s">
        <v>408</v>
      </c>
      <c r="E202" s="21"/>
      <c r="F202" s="22">
        <v>1</v>
      </c>
      <c r="G202" s="22"/>
      <c r="H202" s="34">
        <v>63288.67</v>
      </c>
      <c r="I202" s="34">
        <v>63288.67</v>
      </c>
      <c r="J202" s="24">
        <v>1.9791096815051801E-2</v>
      </c>
      <c r="K202" s="20" t="s">
        <v>407</v>
      </c>
      <c r="L202" s="2"/>
      <c r="M202" s="2"/>
      <c r="N202" s="2"/>
      <c r="O202" s="2"/>
      <c r="P202" s="2"/>
      <c r="Q202" s="2"/>
      <c r="R202" s="2"/>
      <c r="S202" s="2"/>
      <c r="T202" s="2"/>
      <c r="U202" s="2"/>
      <c r="V202" s="2"/>
      <c r="W202" s="2"/>
      <c r="X202" s="2"/>
      <c r="Y202" s="2"/>
      <c r="Z202" s="2"/>
    </row>
    <row r="203" spans="1:26" ht="25.5" customHeight="1">
      <c r="A203" s="35" t="s">
        <v>409</v>
      </c>
      <c r="B203" s="35">
        <v>94589</v>
      </c>
      <c r="C203" s="35" t="s">
        <v>28</v>
      </c>
      <c r="D203" s="35" t="s">
        <v>410</v>
      </c>
      <c r="E203" s="36" t="s">
        <v>94</v>
      </c>
      <c r="F203" s="37">
        <v>117.42</v>
      </c>
      <c r="G203" s="38">
        <v>22.16</v>
      </c>
      <c r="H203" s="38">
        <v>27.13</v>
      </c>
      <c r="I203" s="38">
        <v>3185.6</v>
      </c>
      <c r="J203" s="39">
        <v>9.96173849348218E-4</v>
      </c>
      <c r="K203" s="35" t="s">
        <v>409</v>
      </c>
      <c r="L203" s="2"/>
      <c r="M203" s="2"/>
      <c r="N203" s="2"/>
      <c r="O203" s="2"/>
      <c r="P203" s="2"/>
      <c r="Q203" s="2"/>
      <c r="R203" s="2"/>
      <c r="S203" s="2"/>
      <c r="T203" s="2"/>
      <c r="U203" s="2"/>
      <c r="V203" s="2"/>
      <c r="W203" s="2"/>
      <c r="X203" s="2"/>
      <c r="Y203" s="2"/>
      <c r="Z203" s="2"/>
    </row>
    <row r="204" spans="1:26" ht="25.5" customHeight="1">
      <c r="A204" s="35" t="s">
        <v>411</v>
      </c>
      <c r="B204" s="35">
        <v>11941</v>
      </c>
      <c r="C204" s="35" t="s">
        <v>45</v>
      </c>
      <c r="D204" s="35" t="s">
        <v>412</v>
      </c>
      <c r="E204" s="36" t="s">
        <v>47</v>
      </c>
      <c r="F204" s="37">
        <v>24.96</v>
      </c>
      <c r="G204" s="38">
        <v>506.89</v>
      </c>
      <c r="H204" s="38">
        <v>620.78</v>
      </c>
      <c r="I204" s="38">
        <v>15494.66</v>
      </c>
      <c r="J204" s="39">
        <v>4.8453588324152003E-3</v>
      </c>
      <c r="K204" s="35" t="s">
        <v>411</v>
      </c>
      <c r="L204" s="2"/>
      <c r="M204" s="2"/>
      <c r="N204" s="2"/>
      <c r="O204" s="2"/>
      <c r="P204" s="2"/>
      <c r="Q204" s="2"/>
      <c r="R204" s="2"/>
      <c r="S204" s="2"/>
      <c r="T204" s="2"/>
      <c r="U204" s="2"/>
      <c r="V204" s="2"/>
      <c r="W204" s="2"/>
      <c r="X204" s="2"/>
      <c r="Y204" s="2"/>
      <c r="Z204" s="2"/>
    </row>
    <row r="205" spans="1:26" ht="25.5" customHeight="1">
      <c r="A205" s="35" t="s">
        <v>413</v>
      </c>
      <c r="B205" s="35">
        <v>11944</v>
      </c>
      <c r="C205" s="35" t="s">
        <v>45</v>
      </c>
      <c r="D205" s="35" t="s">
        <v>414</v>
      </c>
      <c r="E205" s="36" t="s">
        <v>47</v>
      </c>
      <c r="F205" s="37">
        <v>4.38</v>
      </c>
      <c r="G205" s="38">
        <v>291.89</v>
      </c>
      <c r="H205" s="38">
        <v>357.47</v>
      </c>
      <c r="I205" s="38">
        <v>1565.71</v>
      </c>
      <c r="J205" s="39">
        <v>4.8961556933167999E-4</v>
      </c>
      <c r="K205" s="35" t="s">
        <v>413</v>
      </c>
      <c r="L205" s="2"/>
      <c r="M205" s="2"/>
      <c r="N205" s="2"/>
      <c r="O205" s="2"/>
      <c r="P205" s="2"/>
      <c r="Q205" s="2"/>
      <c r="R205" s="2"/>
      <c r="S205" s="2"/>
      <c r="T205" s="2"/>
      <c r="U205" s="2"/>
      <c r="V205" s="2"/>
      <c r="W205" s="2"/>
      <c r="X205" s="2"/>
      <c r="Y205" s="2"/>
      <c r="Z205" s="2"/>
    </row>
    <row r="206" spans="1:26" ht="25.5" customHeight="1">
      <c r="A206" s="35" t="s">
        <v>415</v>
      </c>
      <c r="B206" s="35">
        <v>13592</v>
      </c>
      <c r="C206" s="35" t="s">
        <v>45</v>
      </c>
      <c r="D206" s="35" t="s">
        <v>416</v>
      </c>
      <c r="E206" s="36" t="s">
        <v>47</v>
      </c>
      <c r="F206" s="37">
        <v>1.8644000000000001</v>
      </c>
      <c r="G206" s="38">
        <v>795.03</v>
      </c>
      <c r="H206" s="38">
        <v>973.67</v>
      </c>
      <c r="I206" s="38">
        <v>1815.31</v>
      </c>
      <c r="J206" s="39">
        <v>5.6766836717111796E-4</v>
      </c>
      <c r="K206" s="35" t="s">
        <v>415</v>
      </c>
      <c r="L206" s="2"/>
      <c r="M206" s="2"/>
      <c r="N206" s="2"/>
      <c r="O206" s="2"/>
      <c r="P206" s="2"/>
      <c r="Q206" s="2"/>
      <c r="R206" s="2"/>
      <c r="S206" s="2"/>
      <c r="T206" s="2"/>
      <c r="U206" s="2"/>
      <c r="V206" s="2"/>
      <c r="W206" s="2"/>
      <c r="X206" s="2"/>
      <c r="Y206" s="2"/>
      <c r="Z206" s="2"/>
    </row>
    <row r="207" spans="1:26" ht="24" customHeight="1">
      <c r="A207" s="35" t="s">
        <v>417</v>
      </c>
      <c r="B207" s="35">
        <v>1882</v>
      </c>
      <c r="C207" s="35" t="s">
        <v>45</v>
      </c>
      <c r="D207" s="35" t="s">
        <v>418</v>
      </c>
      <c r="E207" s="36" t="s">
        <v>47</v>
      </c>
      <c r="F207" s="37">
        <v>31.2044</v>
      </c>
      <c r="G207" s="38">
        <v>320</v>
      </c>
      <c r="H207" s="38">
        <v>391.9</v>
      </c>
      <c r="I207" s="38">
        <v>12229</v>
      </c>
      <c r="J207" s="39">
        <v>3.8241492979907599E-3</v>
      </c>
      <c r="K207" s="35" t="s">
        <v>417</v>
      </c>
      <c r="L207" s="2"/>
      <c r="M207" s="2"/>
      <c r="N207" s="2"/>
      <c r="O207" s="2"/>
      <c r="P207" s="2"/>
      <c r="Q207" s="2"/>
      <c r="R207" s="2"/>
      <c r="S207" s="2"/>
      <c r="T207" s="2"/>
      <c r="U207" s="2"/>
      <c r="V207" s="2"/>
      <c r="W207" s="2"/>
      <c r="X207" s="2"/>
      <c r="Y207" s="2"/>
      <c r="Z207" s="2"/>
    </row>
    <row r="208" spans="1:26" ht="25.5" customHeight="1">
      <c r="A208" s="35" t="s">
        <v>419</v>
      </c>
      <c r="B208" s="35">
        <v>11347</v>
      </c>
      <c r="C208" s="35" t="s">
        <v>45</v>
      </c>
      <c r="D208" s="35" t="s">
        <v>420</v>
      </c>
      <c r="E208" s="36" t="s">
        <v>47</v>
      </c>
      <c r="F208" s="37">
        <v>2.2000000000000002</v>
      </c>
      <c r="G208" s="38">
        <v>1749.08</v>
      </c>
      <c r="H208" s="38">
        <v>2142.09</v>
      </c>
      <c r="I208" s="38">
        <v>4712.59</v>
      </c>
      <c r="J208" s="39">
        <v>1.4736812282458299E-3</v>
      </c>
      <c r="K208" s="35" t="s">
        <v>419</v>
      </c>
      <c r="L208" s="2"/>
      <c r="M208" s="2"/>
      <c r="N208" s="2"/>
      <c r="O208" s="2"/>
      <c r="P208" s="2"/>
      <c r="Q208" s="2"/>
      <c r="R208" s="2"/>
      <c r="S208" s="2"/>
      <c r="T208" s="2"/>
      <c r="U208" s="2"/>
      <c r="V208" s="2"/>
      <c r="W208" s="2"/>
      <c r="X208" s="2"/>
      <c r="Y208" s="2"/>
      <c r="Z208" s="2"/>
    </row>
    <row r="209" spans="1:26" ht="51.75" customHeight="1">
      <c r="A209" s="35" t="s">
        <v>421</v>
      </c>
      <c r="B209" s="35" t="s">
        <v>422</v>
      </c>
      <c r="C209" s="35" t="s">
        <v>22</v>
      </c>
      <c r="D209" s="35" t="s">
        <v>423</v>
      </c>
      <c r="E209" s="36" t="s">
        <v>24</v>
      </c>
      <c r="F209" s="37">
        <v>1</v>
      </c>
      <c r="G209" s="38">
        <v>19830</v>
      </c>
      <c r="H209" s="38">
        <v>24285.8</v>
      </c>
      <c r="I209" s="38">
        <v>24285.8</v>
      </c>
      <c r="J209" s="39">
        <v>7.5944496705490196E-3</v>
      </c>
      <c r="K209" s="35" t="s">
        <v>421</v>
      </c>
      <c r="L209" s="2"/>
      <c r="M209" s="2"/>
      <c r="N209" s="2"/>
      <c r="O209" s="2"/>
      <c r="P209" s="2"/>
      <c r="Q209" s="2"/>
      <c r="R209" s="2"/>
      <c r="S209" s="2"/>
      <c r="T209" s="2"/>
      <c r="U209" s="2"/>
      <c r="V209" s="2"/>
      <c r="W209" s="2"/>
      <c r="X209" s="2"/>
      <c r="Y209" s="2"/>
      <c r="Z209" s="2"/>
    </row>
    <row r="210" spans="1:26" ht="24" customHeight="1">
      <c r="A210" s="20" t="s">
        <v>424</v>
      </c>
      <c r="B210" s="20" t="s">
        <v>18</v>
      </c>
      <c r="C210" s="20"/>
      <c r="D210" s="20" t="s">
        <v>425</v>
      </c>
      <c r="E210" s="21"/>
      <c r="F210" s="22">
        <v>1</v>
      </c>
      <c r="G210" s="22"/>
      <c r="H210" s="34">
        <v>1624.5</v>
      </c>
      <c r="I210" s="34">
        <v>1624.5</v>
      </c>
      <c r="J210" s="24">
        <v>5.0799988016894204E-4</v>
      </c>
      <c r="K210" s="20" t="s">
        <v>424</v>
      </c>
      <c r="L210" s="2"/>
      <c r="M210" s="2"/>
      <c r="N210" s="2"/>
      <c r="O210" s="2"/>
      <c r="P210" s="2"/>
      <c r="Q210" s="2"/>
      <c r="R210" s="2"/>
      <c r="S210" s="2"/>
      <c r="T210" s="2"/>
      <c r="U210" s="2"/>
      <c r="V210" s="2"/>
      <c r="W210" s="2"/>
      <c r="X210" s="2"/>
      <c r="Y210" s="2"/>
      <c r="Z210" s="2"/>
    </row>
    <row r="211" spans="1:26" ht="24" customHeight="1">
      <c r="A211" s="35" t="s">
        <v>426</v>
      </c>
      <c r="B211" s="35">
        <v>3149</v>
      </c>
      <c r="C211" s="35" t="s">
        <v>45</v>
      </c>
      <c r="D211" s="35" t="s">
        <v>427</v>
      </c>
      <c r="E211" s="36" t="s">
        <v>47</v>
      </c>
      <c r="F211" s="37">
        <v>31.2044</v>
      </c>
      <c r="G211" s="38">
        <v>42.51</v>
      </c>
      <c r="H211" s="38">
        <v>52.06</v>
      </c>
      <c r="I211" s="38">
        <v>1624.5</v>
      </c>
      <c r="J211" s="39">
        <v>5.0799988016894204E-4</v>
      </c>
      <c r="K211" s="35" t="s">
        <v>426</v>
      </c>
      <c r="L211" s="2"/>
      <c r="M211" s="2"/>
      <c r="N211" s="2"/>
      <c r="O211" s="2"/>
      <c r="P211" s="2"/>
      <c r="Q211" s="2"/>
      <c r="R211" s="2"/>
      <c r="S211" s="2"/>
      <c r="T211" s="2"/>
      <c r="U211" s="2"/>
      <c r="V211" s="2"/>
      <c r="W211" s="2"/>
      <c r="X211" s="2"/>
      <c r="Y211" s="2"/>
      <c r="Z211" s="2"/>
    </row>
    <row r="212" spans="1:26" ht="24" customHeight="1">
      <c r="A212" s="20" t="s">
        <v>428</v>
      </c>
      <c r="B212" s="20" t="s">
        <v>18</v>
      </c>
      <c r="C212" s="20"/>
      <c r="D212" s="20" t="s">
        <v>429</v>
      </c>
      <c r="E212" s="21"/>
      <c r="F212" s="22">
        <v>1</v>
      </c>
      <c r="G212" s="22"/>
      <c r="H212" s="34">
        <v>54130.26</v>
      </c>
      <c r="I212" s="34">
        <v>54130.26</v>
      </c>
      <c r="J212" s="24">
        <v>1.6927156413366399E-2</v>
      </c>
      <c r="K212" s="20" t="s">
        <v>428</v>
      </c>
      <c r="L212" s="2"/>
      <c r="M212" s="2"/>
      <c r="N212" s="2"/>
      <c r="O212" s="2"/>
      <c r="P212" s="2"/>
      <c r="Q212" s="2"/>
      <c r="R212" s="2"/>
      <c r="S212" s="2"/>
      <c r="T212" s="2"/>
      <c r="U212" s="2"/>
      <c r="V212" s="2"/>
      <c r="W212" s="2"/>
      <c r="X212" s="2"/>
      <c r="Y212" s="2"/>
      <c r="Z212" s="2"/>
    </row>
    <row r="213" spans="1:26" ht="24" customHeight="1">
      <c r="A213" s="20" t="s">
        <v>430</v>
      </c>
      <c r="B213" s="20" t="s">
        <v>18</v>
      </c>
      <c r="C213" s="20"/>
      <c r="D213" s="20" t="s">
        <v>431</v>
      </c>
      <c r="E213" s="21"/>
      <c r="F213" s="22">
        <v>1</v>
      </c>
      <c r="G213" s="22"/>
      <c r="H213" s="34">
        <v>15126.75</v>
      </c>
      <c r="I213" s="34">
        <v>15126.75</v>
      </c>
      <c r="J213" s="24">
        <v>4.7303091334844798E-3</v>
      </c>
      <c r="K213" s="20" t="s">
        <v>430</v>
      </c>
      <c r="L213" s="2"/>
      <c r="M213" s="2"/>
      <c r="N213" s="2"/>
      <c r="O213" s="2"/>
      <c r="P213" s="2"/>
      <c r="Q213" s="2"/>
      <c r="R213" s="2"/>
      <c r="S213" s="2"/>
      <c r="T213" s="2"/>
      <c r="U213" s="2"/>
      <c r="V213" s="2"/>
      <c r="W213" s="2"/>
      <c r="X213" s="2"/>
      <c r="Y213" s="2"/>
      <c r="Z213" s="2"/>
    </row>
    <row r="214" spans="1:26" ht="25.5" customHeight="1">
      <c r="A214" s="35" t="s">
        <v>432</v>
      </c>
      <c r="B214" s="35">
        <v>98110</v>
      </c>
      <c r="C214" s="35" t="s">
        <v>28</v>
      </c>
      <c r="D214" s="35" t="s">
        <v>433</v>
      </c>
      <c r="E214" s="36" t="s">
        <v>56</v>
      </c>
      <c r="F214" s="37">
        <v>1</v>
      </c>
      <c r="G214" s="38">
        <v>327.02999999999997</v>
      </c>
      <c r="H214" s="38">
        <v>400.51</v>
      </c>
      <c r="I214" s="38">
        <v>400.51</v>
      </c>
      <c r="J214" s="39">
        <v>1.2524409480237799E-4</v>
      </c>
      <c r="K214" s="35" t="s">
        <v>432</v>
      </c>
      <c r="L214" s="2"/>
      <c r="M214" s="2"/>
      <c r="N214" s="2"/>
      <c r="O214" s="2"/>
      <c r="P214" s="2"/>
      <c r="Q214" s="2"/>
      <c r="R214" s="2"/>
      <c r="S214" s="2"/>
      <c r="T214" s="2"/>
      <c r="U214" s="2"/>
      <c r="V214" s="2"/>
      <c r="W214" s="2"/>
      <c r="X214" s="2"/>
      <c r="Y214" s="2"/>
      <c r="Z214" s="2"/>
    </row>
    <row r="215" spans="1:26" ht="39" customHeight="1">
      <c r="A215" s="35" t="s">
        <v>434</v>
      </c>
      <c r="B215" s="35">
        <v>97906</v>
      </c>
      <c r="C215" s="35" t="s">
        <v>28</v>
      </c>
      <c r="D215" s="35" t="s">
        <v>435</v>
      </c>
      <c r="E215" s="36" t="s">
        <v>56</v>
      </c>
      <c r="F215" s="37">
        <v>2</v>
      </c>
      <c r="G215" s="38">
        <v>410.61</v>
      </c>
      <c r="H215" s="38">
        <v>502.87</v>
      </c>
      <c r="I215" s="38">
        <v>1005.74</v>
      </c>
      <c r="J215" s="39">
        <v>3.1450649398652599E-4</v>
      </c>
      <c r="K215" s="35" t="s">
        <v>434</v>
      </c>
      <c r="L215" s="2"/>
      <c r="M215" s="2"/>
      <c r="N215" s="2"/>
      <c r="O215" s="2"/>
      <c r="P215" s="2"/>
      <c r="Q215" s="2"/>
      <c r="R215" s="2"/>
      <c r="S215" s="2"/>
      <c r="T215" s="2"/>
      <c r="U215" s="2"/>
      <c r="V215" s="2"/>
      <c r="W215" s="2"/>
      <c r="X215" s="2"/>
      <c r="Y215" s="2"/>
      <c r="Z215" s="2"/>
    </row>
    <row r="216" spans="1:26" ht="25.5" customHeight="1">
      <c r="A216" s="35" t="s">
        <v>436</v>
      </c>
      <c r="B216" s="35">
        <v>4280</v>
      </c>
      <c r="C216" s="35" t="s">
        <v>45</v>
      </c>
      <c r="D216" s="35" t="s">
        <v>437</v>
      </c>
      <c r="E216" s="36" t="s">
        <v>24</v>
      </c>
      <c r="F216" s="37">
        <v>8</v>
      </c>
      <c r="G216" s="38">
        <v>35.82</v>
      </c>
      <c r="H216" s="38">
        <v>43.86</v>
      </c>
      <c r="I216" s="38">
        <v>350.88</v>
      </c>
      <c r="J216" s="39">
        <v>1.09724221578134E-4</v>
      </c>
      <c r="K216" s="35" t="s">
        <v>436</v>
      </c>
      <c r="L216" s="2"/>
      <c r="M216" s="2"/>
      <c r="N216" s="2"/>
      <c r="O216" s="2"/>
      <c r="P216" s="2"/>
      <c r="Q216" s="2"/>
      <c r="R216" s="2"/>
      <c r="S216" s="2"/>
      <c r="T216" s="2"/>
      <c r="U216" s="2"/>
      <c r="V216" s="2"/>
      <c r="W216" s="2"/>
      <c r="X216" s="2"/>
      <c r="Y216" s="2"/>
      <c r="Z216" s="2"/>
    </row>
    <row r="217" spans="1:26" ht="51.75" customHeight="1">
      <c r="A217" s="35" t="s">
        <v>438</v>
      </c>
      <c r="B217" s="35">
        <v>104329</v>
      </c>
      <c r="C217" s="35" t="s">
        <v>28</v>
      </c>
      <c r="D217" s="35" t="s">
        <v>439</v>
      </c>
      <c r="E217" s="36" t="s">
        <v>56</v>
      </c>
      <c r="F217" s="37">
        <v>1</v>
      </c>
      <c r="G217" s="38">
        <v>69.709999999999994</v>
      </c>
      <c r="H217" s="38">
        <v>85.37</v>
      </c>
      <c r="I217" s="38">
        <v>85.37</v>
      </c>
      <c r="J217" s="39">
        <v>2.66961832994906E-5</v>
      </c>
      <c r="K217" s="35" t="s">
        <v>438</v>
      </c>
      <c r="L217" s="2"/>
      <c r="M217" s="2"/>
      <c r="N217" s="2"/>
      <c r="O217" s="2"/>
      <c r="P217" s="2"/>
      <c r="Q217" s="2"/>
      <c r="R217" s="2"/>
      <c r="S217" s="2"/>
      <c r="T217" s="2"/>
      <c r="U217" s="2"/>
      <c r="V217" s="2"/>
      <c r="W217" s="2"/>
      <c r="X217" s="2"/>
      <c r="Y217" s="2"/>
      <c r="Z217" s="2"/>
    </row>
    <row r="218" spans="1:26" ht="39" customHeight="1">
      <c r="A218" s="35" t="s">
        <v>440</v>
      </c>
      <c r="B218" s="35">
        <v>90701</v>
      </c>
      <c r="C218" s="35" t="s">
        <v>28</v>
      </c>
      <c r="D218" s="35" t="s">
        <v>441</v>
      </c>
      <c r="E218" s="36" t="s">
        <v>94</v>
      </c>
      <c r="F218" s="37">
        <v>13.5</v>
      </c>
      <c r="G218" s="38">
        <v>66.150000000000006</v>
      </c>
      <c r="H218" s="38">
        <v>81.010000000000005</v>
      </c>
      <c r="I218" s="38">
        <v>1093.6300000000001</v>
      </c>
      <c r="J218" s="39">
        <v>3.41990710341126E-4</v>
      </c>
      <c r="K218" s="35" t="s">
        <v>440</v>
      </c>
      <c r="L218" s="2"/>
      <c r="M218" s="2"/>
      <c r="N218" s="2"/>
      <c r="O218" s="2"/>
      <c r="P218" s="2"/>
      <c r="Q218" s="2"/>
      <c r="R218" s="2"/>
      <c r="S218" s="2"/>
      <c r="T218" s="2"/>
      <c r="U218" s="2"/>
      <c r="V218" s="2"/>
      <c r="W218" s="2"/>
      <c r="X218" s="2"/>
      <c r="Y218" s="2"/>
      <c r="Z218" s="2"/>
    </row>
    <row r="219" spans="1:26" ht="25.5" customHeight="1">
      <c r="A219" s="35" t="s">
        <v>442</v>
      </c>
      <c r="B219" s="35">
        <v>1212</v>
      </c>
      <c r="C219" s="35" t="s">
        <v>45</v>
      </c>
      <c r="D219" s="35" t="s">
        <v>443</v>
      </c>
      <c r="E219" s="36" t="s">
        <v>24</v>
      </c>
      <c r="F219" s="37">
        <v>84</v>
      </c>
      <c r="G219" s="38">
        <v>5.64</v>
      </c>
      <c r="H219" s="38">
        <v>6.9</v>
      </c>
      <c r="I219" s="38">
        <v>579.6</v>
      </c>
      <c r="J219" s="39">
        <v>1.8124760267523499E-4</v>
      </c>
      <c r="K219" s="35" t="s">
        <v>442</v>
      </c>
      <c r="L219" s="2"/>
      <c r="M219" s="2"/>
      <c r="N219" s="2"/>
      <c r="O219" s="2"/>
      <c r="P219" s="2"/>
      <c r="Q219" s="2"/>
      <c r="R219" s="2"/>
      <c r="S219" s="2"/>
      <c r="T219" s="2"/>
      <c r="U219" s="2"/>
      <c r="V219" s="2"/>
      <c r="W219" s="2"/>
      <c r="X219" s="2"/>
      <c r="Y219" s="2"/>
      <c r="Z219" s="2"/>
    </row>
    <row r="220" spans="1:26" ht="24" customHeight="1">
      <c r="A220" s="35" t="s">
        <v>444</v>
      </c>
      <c r="B220" s="35">
        <v>3404</v>
      </c>
      <c r="C220" s="35" t="s">
        <v>45</v>
      </c>
      <c r="D220" s="35" t="s">
        <v>445</v>
      </c>
      <c r="E220" s="36" t="s">
        <v>24</v>
      </c>
      <c r="F220" s="37">
        <v>74</v>
      </c>
      <c r="G220" s="38">
        <v>4.1500000000000004</v>
      </c>
      <c r="H220" s="38">
        <v>5.08</v>
      </c>
      <c r="I220" s="38">
        <v>375.92</v>
      </c>
      <c r="J220" s="39">
        <v>1.17554518284462E-4</v>
      </c>
      <c r="K220" s="35" t="s">
        <v>444</v>
      </c>
      <c r="L220" s="2"/>
      <c r="M220" s="2"/>
      <c r="N220" s="2"/>
      <c r="O220" s="2"/>
      <c r="P220" s="2"/>
      <c r="Q220" s="2"/>
      <c r="R220" s="2"/>
      <c r="S220" s="2"/>
      <c r="T220" s="2"/>
      <c r="U220" s="2"/>
      <c r="V220" s="2"/>
      <c r="W220" s="2"/>
      <c r="X220" s="2"/>
      <c r="Y220" s="2"/>
      <c r="Z220" s="2"/>
    </row>
    <row r="221" spans="1:26" ht="51.75" customHeight="1">
      <c r="A221" s="35" t="s">
        <v>446</v>
      </c>
      <c r="B221" s="35">
        <v>104341</v>
      </c>
      <c r="C221" s="35" t="s">
        <v>28</v>
      </c>
      <c r="D221" s="35" t="s">
        <v>447</v>
      </c>
      <c r="E221" s="36" t="s">
        <v>56</v>
      </c>
      <c r="F221" s="37">
        <v>1</v>
      </c>
      <c r="G221" s="38">
        <v>10.69</v>
      </c>
      <c r="H221" s="38">
        <v>13.09</v>
      </c>
      <c r="I221" s="38">
        <v>13.09</v>
      </c>
      <c r="J221" s="39">
        <v>4.0933939251532498E-6</v>
      </c>
      <c r="K221" s="35" t="s">
        <v>446</v>
      </c>
      <c r="L221" s="2"/>
      <c r="M221" s="2"/>
      <c r="N221" s="2"/>
      <c r="O221" s="2"/>
      <c r="P221" s="2"/>
      <c r="Q221" s="2"/>
      <c r="R221" s="2"/>
      <c r="S221" s="2"/>
      <c r="T221" s="2"/>
      <c r="U221" s="2"/>
      <c r="V221" s="2"/>
      <c r="W221" s="2"/>
      <c r="X221" s="2"/>
      <c r="Y221" s="2"/>
      <c r="Z221" s="2"/>
    </row>
    <row r="222" spans="1:26" ht="51.75" customHeight="1">
      <c r="A222" s="35" t="s">
        <v>448</v>
      </c>
      <c r="B222" s="35">
        <v>89748</v>
      </c>
      <c r="C222" s="35" t="s">
        <v>28</v>
      </c>
      <c r="D222" s="35" t="s">
        <v>449</v>
      </c>
      <c r="E222" s="36" t="s">
        <v>56</v>
      </c>
      <c r="F222" s="37">
        <v>6</v>
      </c>
      <c r="G222" s="38">
        <v>42.1</v>
      </c>
      <c r="H222" s="38">
        <v>51.55</v>
      </c>
      <c r="I222" s="38">
        <v>309.3</v>
      </c>
      <c r="J222" s="39">
        <v>9.6721676168823404E-5</v>
      </c>
      <c r="K222" s="35" t="s">
        <v>448</v>
      </c>
      <c r="L222" s="2"/>
      <c r="M222" s="2"/>
      <c r="N222" s="2"/>
      <c r="O222" s="2"/>
      <c r="P222" s="2"/>
      <c r="Q222" s="2"/>
      <c r="R222" s="2"/>
      <c r="S222" s="2"/>
      <c r="T222" s="2"/>
      <c r="U222" s="2"/>
      <c r="V222" s="2"/>
      <c r="W222" s="2"/>
      <c r="X222" s="2"/>
      <c r="Y222" s="2"/>
      <c r="Z222" s="2"/>
    </row>
    <row r="223" spans="1:26" ht="51.75" customHeight="1">
      <c r="A223" s="35" t="s">
        <v>450</v>
      </c>
      <c r="B223" s="35">
        <v>89728</v>
      </c>
      <c r="C223" s="35" t="s">
        <v>28</v>
      </c>
      <c r="D223" s="35" t="s">
        <v>451</v>
      </c>
      <c r="E223" s="36" t="s">
        <v>56</v>
      </c>
      <c r="F223" s="37">
        <v>9</v>
      </c>
      <c r="G223" s="38">
        <v>12.58</v>
      </c>
      <c r="H223" s="38">
        <v>15.4</v>
      </c>
      <c r="I223" s="38">
        <v>138.6</v>
      </c>
      <c r="J223" s="39">
        <v>4.3341818031034401E-5</v>
      </c>
      <c r="K223" s="35" t="s">
        <v>450</v>
      </c>
      <c r="L223" s="2"/>
      <c r="M223" s="2"/>
      <c r="N223" s="2"/>
      <c r="O223" s="2"/>
      <c r="P223" s="2"/>
      <c r="Q223" s="2"/>
      <c r="R223" s="2"/>
      <c r="S223" s="2"/>
      <c r="T223" s="2"/>
      <c r="U223" s="2"/>
      <c r="V223" s="2"/>
      <c r="W223" s="2"/>
      <c r="X223" s="2"/>
      <c r="Y223" s="2"/>
      <c r="Z223" s="2"/>
    </row>
    <row r="224" spans="1:26" ht="51.75" customHeight="1">
      <c r="A224" s="35" t="s">
        <v>452</v>
      </c>
      <c r="B224" s="35">
        <v>89733</v>
      </c>
      <c r="C224" s="35" t="s">
        <v>28</v>
      </c>
      <c r="D224" s="35" t="s">
        <v>453</v>
      </c>
      <c r="E224" s="36" t="s">
        <v>56</v>
      </c>
      <c r="F224" s="37">
        <v>1</v>
      </c>
      <c r="G224" s="38">
        <v>23.28</v>
      </c>
      <c r="H224" s="38">
        <v>28.51</v>
      </c>
      <c r="I224" s="38">
        <v>28.51</v>
      </c>
      <c r="J224" s="39">
        <v>8.9154057147531703E-6</v>
      </c>
      <c r="K224" s="35" t="s">
        <v>452</v>
      </c>
      <c r="L224" s="2"/>
      <c r="M224" s="2"/>
      <c r="N224" s="2"/>
      <c r="O224" s="2"/>
      <c r="P224" s="2"/>
      <c r="Q224" s="2"/>
      <c r="R224" s="2"/>
      <c r="S224" s="2"/>
      <c r="T224" s="2"/>
      <c r="U224" s="2"/>
      <c r="V224" s="2"/>
      <c r="W224" s="2"/>
      <c r="X224" s="2"/>
      <c r="Y224" s="2"/>
      <c r="Z224" s="2"/>
    </row>
    <row r="225" spans="1:26" ht="51.75" customHeight="1">
      <c r="A225" s="35" t="s">
        <v>454</v>
      </c>
      <c r="B225" s="35">
        <v>89726</v>
      </c>
      <c r="C225" s="35" t="s">
        <v>28</v>
      </c>
      <c r="D225" s="35" t="s">
        <v>455</v>
      </c>
      <c r="E225" s="36" t="s">
        <v>56</v>
      </c>
      <c r="F225" s="37">
        <v>10</v>
      </c>
      <c r="G225" s="38">
        <v>9.9700000000000006</v>
      </c>
      <c r="H225" s="38">
        <v>12.21</v>
      </c>
      <c r="I225" s="38">
        <v>122.1</v>
      </c>
      <c r="J225" s="39">
        <v>3.8182077789244597E-5</v>
      </c>
      <c r="K225" s="35" t="s">
        <v>454</v>
      </c>
      <c r="L225" s="2"/>
      <c r="M225" s="2"/>
      <c r="N225" s="2"/>
      <c r="O225" s="2"/>
      <c r="P225" s="2"/>
      <c r="Q225" s="2"/>
      <c r="R225" s="2"/>
      <c r="S225" s="2"/>
      <c r="T225" s="2"/>
      <c r="U225" s="2"/>
      <c r="V225" s="2"/>
      <c r="W225" s="2"/>
      <c r="X225" s="2"/>
      <c r="Y225" s="2"/>
      <c r="Z225" s="2"/>
    </row>
    <row r="226" spans="1:26" ht="51.75" customHeight="1">
      <c r="A226" s="35" t="s">
        <v>456</v>
      </c>
      <c r="B226" s="35">
        <v>89732</v>
      </c>
      <c r="C226" s="35" t="s">
        <v>28</v>
      </c>
      <c r="D226" s="35" t="s">
        <v>457</v>
      </c>
      <c r="E226" s="36" t="s">
        <v>56</v>
      </c>
      <c r="F226" s="37">
        <v>13</v>
      </c>
      <c r="G226" s="38">
        <v>15.77</v>
      </c>
      <c r="H226" s="38">
        <v>19.309999999999999</v>
      </c>
      <c r="I226" s="38">
        <v>251.03</v>
      </c>
      <c r="J226" s="39">
        <v>7.8499975327060294E-5</v>
      </c>
      <c r="K226" s="35" t="s">
        <v>456</v>
      </c>
      <c r="L226" s="2"/>
      <c r="M226" s="2"/>
      <c r="N226" s="2"/>
      <c r="O226" s="2"/>
      <c r="P226" s="2"/>
      <c r="Q226" s="2"/>
      <c r="R226" s="2"/>
      <c r="S226" s="2"/>
      <c r="T226" s="2"/>
      <c r="U226" s="2"/>
      <c r="V226" s="2"/>
      <c r="W226" s="2"/>
      <c r="X226" s="2"/>
      <c r="Y226" s="2"/>
      <c r="Z226" s="2"/>
    </row>
    <row r="227" spans="1:26" ht="51.75" customHeight="1">
      <c r="A227" s="35" t="s">
        <v>458</v>
      </c>
      <c r="B227" s="35">
        <v>89739</v>
      </c>
      <c r="C227" s="35" t="s">
        <v>28</v>
      </c>
      <c r="D227" s="35" t="s">
        <v>459</v>
      </c>
      <c r="E227" s="36" t="s">
        <v>56</v>
      </c>
      <c r="F227" s="37">
        <v>2</v>
      </c>
      <c r="G227" s="38">
        <v>23.64</v>
      </c>
      <c r="H227" s="38">
        <v>28.95</v>
      </c>
      <c r="I227" s="38">
        <v>57.9</v>
      </c>
      <c r="J227" s="39">
        <v>1.8105997575735099E-5</v>
      </c>
      <c r="K227" s="35" t="s">
        <v>458</v>
      </c>
      <c r="L227" s="2"/>
      <c r="M227" s="2"/>
      <c r="N227" s="2"/>
      <c r="O227" s="2"/>
      <c r="P227" s="2"/>
      <c r="Q227" s="2"/>
      <c r="R227" s="2"/>
      <c r="S227" s="2"/>
      <c r="T227" s="2"/>
      <c r="U227" s="2"/>
      <c r="V227" s="2"/>
      <c r="W227" s="2"/>
      <c r="X227" s="2"/>
      <c r="Y227" s="2"/>
      <c r="Z227" s="2"/>
    </row>
    <row r="228" spans="1:26" ht="51.75" customHeight="1">
      <c r="A228" s="35" t="s">
        <v>460</v>
      </c>
      <c r="B228" s="35">
        <v>89744</v>
      </c>
      <c r="C228" s="35" t="s">
        <v>28</v>
      </c>
      <c r="D228" s="35" t="s">
        <v>461</v>
      </c>
      <c r="E228" s="36" t="s">
        <v>56</v>
      </c>
      <c r="F228" s="37">
        <v>4</v>
      </c>
      <c r="G228" s="38">
        <v>27.49</v>
      </c>
      <c r="H228" s="38">
        <v>33.659999999999997</v>
      </c>
      <c r="I228" s="38">
        <v>134.63999999999999</v>
      </c>
      <c r="J228" s="39">
        <v>4.2103480373004802E-5</v>
      </c>
      <c r="K228" s="35" t="s">
        <v>460</v>
      </c>
      <c r="L228" s="2"/>
      <c r="M228" s="2"/>
      <c r="N228" s="2"/>
      <c r="O228" s="2"/>
      <c r="P228" s="2"/>
      <c r="Q228" s="2"/>
      <c r="R228" s="2"/>
      <c r="S228" s="2"/>
      <c r="T228" s="2"/>
      <c r="U228" s="2"/>
      <c r="V228" s="2"/>
      <c r="W228" s="2"/>
      <c r="X228" s="2"/>
      <c r="Y228" s="2"/>
      <c r="Z228" s="2"/>
    </row>
    <row r="229" spans="1:26" ht="51.75" customHeight="1">
      <c r="A229" s="35" t="s">
        <v>462</v>
      </c>
      <c r="B229" s="35">
        <v>89731</v>
      </c>
      <c r="C229" s="35" t="s">
        <v>28</v>
      </c>
      <c r="D229" s="35" t="s">
        <v>463</v>
      </c>
      <c r="E229" s="36" t="s">
        <v>56</v>
      </c>
      <c r="F229" s="37">
        <v>17</v>
      </c>
      <c r="G229" s="38">
        <v>15.07</v>
      </c>
      <c r="H229" s="38">
        <v>18.45</v>
      </c>
      <c r="I229" s="38">
        <v>313.64999999999998</v>
      </c>
      <c r="J229" s="39">
        <v>9.8081971323477106E-5</v>
      </c>
      <c r="K229" s="35" t="s">
        <v>462</v>
      </c>
      <c r="L229" s="2"/>
      <c r="M229" s="2"/>
      <c r="N229" s="2"/>
      <c r="O229" s="2"/>
      <c r="P229" s="2"/>
      <c r="Q229" s="2"/>
      <c r="R229" s="2"/>
      <c r="S229" s="2"/>
      <c r="T229" s="2"/>
      <c r="U229" s="2"/>
      <c r="V229" s="2"/>
      <c r="W229" s="2"/>
      <c r="X229" s="2"/>
      <c r="Y229" s="2"/>
      <c r="Z229" s="2"/>
    </row>
    <row r="230" spans="1:26" ht="51.75" customHeight="1">
      <c r="A230" s="35" t="s">
        <v>464</v>
      </c>
      <c r="B230" s="35">
        <v>89737</v>
      </c>
      <c r="C230" s="35" t="s">
        <v>28</v>
      </c>
      <c r="D230" s="35" t="s">
        <v>465</v>
      </c>
      <c r="E230" s="36" t="s">
        <v>56</v>
      </c>
      <c r="F230" s="37">
        <v>11</v>
      </c>
      <c r="G230" s="38">
        <v>22.7</v>
      </c>
      <c r="H230" s="38">
        <v>27.8</v>
      </c>
      <c r="I230" s="38">
        <v>305.8</v>
      </c>
      <c r="J230" s="39">
        <v>9.5627185814504406E-5</v>
      </c>
      <c r="K230" s="35" t="s">
        <v>464</v>
      </c>
      <c r="L230" s="2"/>
      <c r="M230" s="2"/>
      <c r="N230" s="2"/>
      <c r="O230" s="2"/>
      <c r="P230" s="2"/>
      <c r="Q230" s="2"/>
      <c r="R230" s="2"/>
      <c r="S230" s="2"/>
      <c r="T230" s="2"/>
      <c r="U230" s="2"/>
      <c r="V230" s="2"/>
      <c r="W230" s="2"/>
      <c r="X230" s="2"/>
      <c r="Y230" s="2"/>
      <c r="Z230" s="2"/>
    </row>
    <row r="231" spans="1:26" ht="25.5" customHeight="1">
      <c r="A231" s="35" t="s">
        <v>466</v>
      </c>
      <c r="B231" s="35">
        <v>1672</v>
      </c>
      <c r="C231" s="35" t="s">
        <v>45</v>
      </c>
      <c r="D231" s="35" t="s">
        <v>467</v>
      </c>
      <c r="E231" s="36" t="s">
        <v>24</v>
      </c>
      <c r="F231" s="37">
        <v>9</v>
      </c>
      <c r="G231" s="38">
        <v>15.06</v>
      </c>
      <c r="H231" s="38">
        <v>18.440000000000001</v>
      </c>
      <c r="I231" s="38">
        <v>165.96</v>
      </c>
      <c r="J231" s="39">
        <v>5.1897605486511299E-5</v>
      </c>
      <c r="K231" s="35" t="s">
        <v>466</v>
      </c>
      <c r="L231" s="2"/>
      <c r="M231" s="2"/>
      <c r="N231" s="2"/>
      <c r="O231" s="2"/>
      <c r="P231" s="2"/>
      <c r="Q231" s="2"/>
      <c r="R231" s="2"/>
      <c r="S231" s="2"/>
      <c r="T231" s="2"/>
      <c r="U231" s="2"/>
      <c r="V231" s="2"/>
      <c r="W231" s="2"/>
      <c r="X231" s="2"/>
      <c r="Y231" s="2"/>
      <c r="Z231" s="2"/>
    </row>
    <row r="232" spans="1:26" ht="25.5" customHeight="1">
      <c r="A232" s="35" t="s">
        <v>468</v>
      </c>
      <c r="B232" s="35">
        <v>1562</v>
      </c>
      <c r="C232" s="35" t="s">
        <v>45</v>
      </c>
      <c r="D232" s="35" t="s">
        <v>469</v>
      </c>
      <c r="E232" s="36" t="s">
        <v>24</v>
      </c>
      <c r="F232" s="37">
        <v>6</v>
      </c>
      <c r="G232" s="38">
        <v>42.53</v>
      </c>
      <c r="H232" s="38">
        <v>52.08</v>
      </c>
      <c r="I232" s="38">
        <v>312.48</v>
      </c>
      <c r="J232" s="39">
        <v>9.7716098833604696E-5</v>
      </c>
      <c r="K232" s="35" t="s">
        <v>468</v>
      </c>
      <c r="L232" s="2"/>
      <c r="M232" s="2"/>
      <c r="N232" s="2"/>
      <c r="O232" s="2"/>
      <c r="P232" s="2"/>
      <c r="Q232" s="2"/>
      <c r="R232" s="2"/>
      <c r="S232" s="2"/>
      <c r="T232" s="2"/>
      <c r="U232" s="2"/>
      <c r="V232" s="2"/>
      <c r="W232" s="2"/>
      <c r="X232" s="2"/>
      <c r="Y232" s="2"/>
      <c r="Z232" s="2"/>
    </row>
    <row r="233" spans="1:26" ht="51.75" customHeight="1">
      <c r="A233" s="35" t="s">
        <v>470</v>
      </c>
      <c r="B233" s="35">
        <v>89797</v>
      </c>
      <c r="C233" s="35" t="s">
        <v>28</v>
      </c>
      <c r="D233" s="35" t="s">
        <v>471</v>
      </c>
      <c r="E233" s="36" t="s">
        <v>56</v>
      </c>
      <c r="F233" s="37">
        <v>9</v>
      </c>
      <c r="G233" s="38">
        <v>50.89</v>
      </c>
      <c r="H233" s="38">
        <v>62.32</v>
      </c>
      <c r="I233" s="38">
        <v>560.88</v>
      </c>
      <c r="J233" s="39">
        <v>1.7539364283727699E-4</v>
      </c>
      <c r="K233" s="35" t="s">
        <v>470</v>
      </c>
      <c r="L233" s="2"/>
      <c r="M233" s="2"/>
      <c r="N233" s="2"/>
      <c r="O233" s="2"/>
      <c r="P233" s="2"/>
      <c r="Q233" s="2"/>
      <c r="R233" s="2"/>
      <c r="S233" s="2"/>
      <c r="T233" s="2"/>
      <c r="U233" s="2"/>
      <c r="V233" s="2"/>
      <c r="W233" s="2"/>
      <c r="X233" s="2"/>
      <c r="Y233" s="2"/>
      <c r="Z233" s="2"/>
    </row>
    <row r="234" spans="1:26" ht="51.75" customHeight="1">
      <c r="A234" s="35" t="s">
        <v>472</v>
      </c>
      <c r="B234" s="35">
        <v>89785</v>
      </c>
      <c r="C234" s="35" t="s">
        <v>28</v>
      </c>
      <c r="D234" s="35" t="s">
        <v>473</v>
      </c>
      <c r="E234" s="36" t="s">
        <v>56</v>
      </c>
      <c r="F234" s="37">
        <v>2</v>
      </c>
      <c r="G234" s="38">
        <v>26.58</v>
      </c>
      <c r="H234" s="38">
        <v>32.549999999999997</v>
      </c>
      <c r="I234" s="38">
        <v>65.099999999999994</v>
      </c>
      <c r="J234" s="39">
        <v>2.0357520590334301E-5</v>
      </c>
      <c r="K234" s="35" t="s">
        <v>472</v>
      </c>
      <c r="L234" s="2"/>
      <c r="M234" s="2"/>
      <c r="N234" s="2"/>
      <c r="O234" s="2"/>
      <c r="P234" s="2"/>
      <c r="Q234" s="2"/>
      <c r="R234" s="2"/>
      <c r="S234" s="2"/>
      <c r="T234" s="2"/>
      <c r="U234" s="2"/>
      <c r="V234" s="2"/>
      <c r="W234" s="2"/>
      <c r="X234" s="2"/>
      <c r="Y234" s="2"/>
      <c r="Z234" s="2"/>
    </row>
    <row r="235" spans="1:26" ht="51.75" customHeight="1">
      <c r="A235" s="35" t="s">
        <v>474</v>
      </c>
      <c r="B235" s="35">
        <v>89752</v>
      </c>
      <c r="C235" s="35" t="s">
        <v>28</v>
      </c>
      <c r="D235" s="35" t="s">
        <v>475</v>
      </c>
      <c r="E235" s="36" t="s">
        <v>56</v>
      </c>
      <c r="F235" s="37">
        <v>14</v>
      </c>
      <c r="G235" s="38">
        <v>7.15</v>
      </c>
      <c r="H235" s="38">
        <v>8.75</v>
      </c>
      <c r="I235" s="38">
        <v>122.5</v>
      </c>
      <c r="J235" s="39">
        <v>3.8307162401166697E-5</v>
      </c>
      <c r="K235" s="35" t="s">
        <v>474</v>
      </c>
      <c r="L235" s="2"/>
      <c r="M235" s="2"/>
      <c r="N235" s="2"/>
      <c r="O235" s="2"/>
      <c r="P235" s="2"/>
      <c r="Q235" s="2"/>
      <c r="R235" s="2"/>
      <c r="S235" s="2"/>
      <c r="T235" s="2"/>
      <c r="U235" s="2"/>
      <c r="V235" s="2"/>
      <c r="W235" s="2"/>
      <c r="X235" s="2"/>
      <c r="Y235" s="2"/>
      <c r="Z235" s="2"/>
    </row>
    <row r="236" spans="1:26" ht="51.75" customHeight="1">
      <c r="A236" s="35" t="s">
        <v>476</v>
      </c>
      <c r="B236" s="35">
        <v>89778</v>
      </c>
      <c r="C236" s="35" t="s">
        <v>28</v>
      </c>
      <c r="D236" s="35" t="s">
        <v>477</v>
      </c>
      <c r="E236" s="36" t="s">
        <v>56</v>
      </c>
      <c r="F236" s="37">
        <v>41</v>
      </c>
      <c r="G236" s="38">
        <v>16.37</v>
      </c>
      <c r="H236" s="38">
        <v>20.04</v>
      </c>
      <c r="I236" s="38">
        <v>821.64</v>
      </c>
      <c r="J236" s="39">
        <v>2.5693630134934401E-4</v>
      </c>
      <c r="K236" s="35" t="s">
        <v>476</v>
      </c>
      <c r="L236" s="2"/>
      <c r="M236" s="2"/>
      <c r="N236" s="2"/>
      <c r="O236" s="2"/>
      <c r="P236" s="2"/>
      <c r="Q236" s="2"/>
      <c r="R236" s="2"/>
      <c r="S236" s="2"/>
      <c r="T236" s="2"/>
      <c r="U236" s="2"/>
      <c r="V236" s="2"/>
      <c r="W236" s="2"/>
      <c r="X236" s="2"/>
      <c r="Y236" s="2"/>
      <c r="Z236" s="2"/>
    </row>
    <row r="237" spans="1:26" ht="51.75" customHeight="1">
      <c r="A237" s="35" t="s">
        <v>478</v>
      </c>
      <c r="B237" s="35">
        <v>89753</v>
      </c>
      <c r="C237" s="35" t="s">
        <v>28</v>
      </c>
      <c r="D237" s="35" t="s">
        <v>479</v>
      </c>
      <c r="E237" s="36" t="s">
        <v>56</v>
      </c>
      <c r="F237" s="37">
        <v>40</v>
      </c>
      <c r="G237" s="38">
        <v>8.86</v>
      </c>
      <c r="H237" s="38">
        <v>10.85</v>
      </c>
      <c r="I237" s="38">
        <v>434</v>
      </c>
      <c r="J237" s="39">
        <v>1.35716803935562E-4</v>
      </c>
      <c r="K237" s="35" t="s">
        <v>478</v>
      </c>
      <c r="L237" s="2"/>
      <c r="M237" s="2"/>
      <c r="N237" s="2"/>
      <c r="O237" s="2"/>
      <c r="P237" s="2"/>
      <c r="Q237" s="2"/>
      <c r="R237" s="2"/>
      <c r="S237" s="2"/>
      <c r="T237" s="2"/>
      <c r="U237" s="2"/>
      <c r="V237" s="2"/>
      <c r="W237" s="2"/>
      <c r="X237" s="2"/>
      <c r="Y237" s="2"/>
      <c r="Z237" s="2"/>
    </row>
    <row r="238" spans="1:26" ht="51.75" customHeight="1">
      <c r="A238" s="35" t="s">
        <v>480</v>
      </c>
      <c r="B238" s="35">
        <v>89774</v>
      </c>
      <c r="C238" s="35" t="s">
        <v>28</v>
      </c>
      <c r="D238" s="35" t="s">
        <v>481</v>
      </c>
      <c r="E238" s="36" t="s">
        <v>56</v>
      </c>
      <c r="F238" s="37">
        <v>11</v>
      </c>
      <c r="G238" s="38">
        <v>14.46</v>
      </c>
      <c r="H238" s="38">
        <v>17.7</v>
      </c>
      <c r="I238" s="38">
        <v>194.7</v>
      </c>
      <c r="J238" s="39">
        <v>6.0884934853119702E-5</v>
      </c>
      <c r="K238" s="35" t="s">
        <v>480</v>
      </c>
      <c r="L238" s="2"/>
      <c r="M238" s="2"/>
      <c r="N238" s="2"/>
      <c r="O238" s="2"/>
      <c r="P238" s="2"/>
      <c r="Q238" s="2"/>
      <c r="R238" s="2"/>
      <c r="S238" s="2"/>
      <c r="T238" s="2"/>
      <c r="U238" s="2"/>
      <c r="V238" s="2"/>
      <c r="W238" s="2"/>
      <c r="X238" s="2"/>
      <c r="Y238" s="2"/>
      <c r="Z238" s="2"/>
    </row>
    <row r="239" spans="1:26" ht="25.5" customHeight="1">
      <c r="A239" s="35" t="s">
        <v>482</v>
      </c>
      <c r="B239" s="35">
        <v>1654</v>
      </c>
      <c r="C239" s="35" t="s">
        <v>45</v>
      </c>
      <c r="D239" s="35" t="s">
        <v>483</v>
      </c>
      <c r="E239" s="36" t="s">
        <v>24</v>
      </c>
      <c r="F239" s="37">
        <v>2</v>
      </c>
      <c r="G239" s="38">
        <v>80.489999999999995</v>
      </c>
      <c r="H239" s="38">
        <v>98.57</v>
      </c>
      <c r="I239" s="38">
        <v>197.14</v>
      </c>
      <c r="J239" s="39">
        <v>6.1647950985845005E-5</v>
      </c>
      <c r="K239" s="35" t="s">
        <v>482</v>
      </c>
      <c r="L239" s="2"/>
      <c r="M239" s="2"/>
      <c r="N239" s="2"/>
      <c r="O239" s="2"/>
      <c r="P239" s="2"/>
      <c r="Q239" s="2"/>
      <c r="R239" s="2"/>
      <c r="S239" s="2"/>
      <c r="T239" s="2"/>
      <c r="U239" s="2"/>
      <c r="V239" s="2"/>
      <c r="W239" s="2"/>
      <c r="X239" s="2"/>
      <c r="Y239" s="2"/>
      <c r="Z239" s="2"/>
    </row>
    <row r="240" spans="1:26" ht="25.5" customHeight="1">
      <c r="A240" s="35" t="s">
        <v>484</v>
      </c>
      <c r="B240" s="35">
        <v>1583</v>
      </c>
      <c r="C240" s="35" t="s">
        <v>45</v>
      </c>
      <c r="D240" s="35" t="s">
        <v>485</v>
      </c>
      <c r="E240" s="36" t="s">
        <v>24</v>
      </c>
      <c r="F240" s="37">
        <v>1</v>
      </c>
      <c r="G240" s="38">
        <v>21.09</v>
      </c>
      <c r="H240" s="38">
        <v>25.82</v>
      </c>
      <c r="I240" s="38">
        <v>25.82</v>
      </c>
      <c r="J240" s="39">
        <v>8.0742116995765303E-6</v>
      </c>
      <c r="K240" s="35" t="s">
        <v>484</v>
      </c>
      <c r="L240" s="2"/>
      <c r="M240" s="2"/>
      <c r="N240" s="2"/>
      <c r="O240" s="2"/>
      <c r="P240" s="2"/>
      <c r="Q240" s="2"/>
      <c r="R240" s="2"/>
      <c r="S240" s="2"/>
      <c r="T240" s="2"/>
      <c r="U240" s="2"/>
      <c r="V240" s="2"/>
      <c r="W240" s="2"/>
      <c r="X240" s="2"/>
      <c r="Y240" s="2"/>
      <c r="Z240" s="2"/>
    </row>
    <row r="241" spans="1:26" ht="25.5" customHeight="1">
      <c r="A241" s="35" t="s">
        <v>486</v>
      </c>
      <c r="B241" s="35">
        <v>1582</v>
      </c>
      <c r="C241" s="35" t="s">
        <v>45</v>
      </c>
      <c r="D241" s="35" t="s">
        <v>487</v>
      </c>
      <c r="E241" s="36" t="s">
        <v>24</v>
      </c>
      <c r="F241" s="37">
        <v>1</v>
      </c>
      <c r="G241" s="38">
        <v>17.78</v>
      </c>
      <c r="H241" s="38">
        <v>21.77</v>
      </c>
      <c r="I241" s="38">
        <v>21.77</v>
      </c>
      <c r="J241" s="39">
        <v>6.80773000386449E-6</v>
      </c>
      <c r="K241" s="35" t="s">
        <v>486</v>
      </c>
      <c r="L241" s="2"/>
      <c r="M241" s="2"/>
      <c r="N241" s="2"/>
      <c r="O241" s="2"/>
      <c r="P241" s="2"/>
      <c r="Q241" s="2"/>
      <c r="R241" s="2"/>
      <c r="S241" s="2"/>
      <c r="T241" s="2"/>
      <c r="U241" s="2"/>
      <c r="V241" s="2"/>
      <c r="W241" s="2"/>
      <c r="X241" s="2"/>
      <c r="Y241" s="2"/>
      <c r="Z241" s="2"/>
    </row>
    <row r="242" spans="1:26" ht="39" customHeight="1">
      <c r="A242" s="35" t="s">
        <v>488</v>
      </c>
      <c r="B242" s="35">
        <v>89714</v>
      </c>
      <c r="C242" s="35" t="s">
        <v>28</v>
      </c>
      <c r="D242" s="35" t="s">
        <v>489</v>
      </c>
      <c r="E242" s="36" t="s">
        <v>94</v>
      </c>
      <c r="F242" s="37">
        <v>59.9</v>
      </c>
      <c r="G242" s="38">
        <v>37.380000000000003</v>
      </c>
      <c r="H242" s="38">
        <v>45.77</v>
      </c>
      <c r="I242" s="38">
        <v>2741.62</v>
      </c>
      <c r="J242" s="39">
        <v>8.5733618434519795E-4</v>
      </c>
      <c r="K242" s="35" t="s">
        <v>488</v>
      </c>
      <c r="L242" s="2"/>
      <c r="M242" s="2"/>
      <c r="N242" s="2"/>
      <c r="O242" s="2"/>
      <c r="P242" s="2"/>
      <c r="Q242" s="2"/>
      <c r="R242" s="2"/>
      <c r="S242" s="2"/>
      <c r="T242" s="2"/>
      <c r="U242" s="2"/>
      <c r="V242" s="2"/>
      <c r="W242" s="2"/>
      <c r="X242" s="2"/>
      <c r="Y242" s="2"/>
      <c r="Z242" s="2"/>
    </row>
    <row r="243" spans="1:26" ht="39" customHeight="1">
      <c r="A243" s="35" t="s">
        <v>490</v>
      </c>
      <c r="B243" s="35">
        <v>89711</v>
      </c>
      <c r="C243" s="35" t="s">
        <v>28</v>
      </c>
      <c r="D243" s="35" t="s">
        <v>491</v>
      </c>
      <c r="E243" s="36" t="s">
        <v>94</v>
      </c>
      <c r="F243" s="37">
        <v>14.8</v>
      </c>
      <c r="G243" s="38">
        <v>21.23</v>
      </c>
      <c r="H243" s="38">
        <v>26</v>
      </c>
      <c r="I243" s="38">
        <v>384.8</v>
      </c>
      <c r="J243" s="39">
        <v>1.2033139666913401E-4</v>
      </c>
      <c r="K243" s="35" t="s">
        <v>490</v>
      </c>
      <c r="L243" s="2"/>
      <c r="M243" s="2"/>
      <c r="N243" s="2"/>
      <c r="O243" s="2"/>
      <c r="P243" s="2"/>
      <c r="Q243" s="2"/>
      <c r="R243" s="2"/>
      <c r="S243" s="2"/>
      <c r="T243" s="2"/>
      <c r="U243" s="2"/>
      <c r="V243" s="2"/>
      <c r="W243" s="2"/>
      <c r="X243" s="2"/>
      <c r="Y243" s="2"/>
      <c r="Z243" s="2"/>
    </row>
    <row r="244" spans="1:26" ht="39" customHeight="1">
      <c r="A244" s="35" t="s">
        <v>492</v>
      </c>
      <c r="B244" s="35">
        <v>89712</v>
      </c>
      <c r="C244" s="35" t="s">
        <v>28</v>
      </c>
      <c r="D244" s="35" t="s">
        <v>493</v>
      </c>
      <c r="E244" s="36" t="s">
        <v>94</v>
      </c>
      <c r="F244" s="37">
        <v>42.8</v>
      </c>
      <c r="G244" s="38">
        <v>26.84</v>
      </c>
      <c r="H244" s="38">
        <v>32.869999999999997</v>
      </c>
      <c r="I244" s="38">
        <v>1406.83</v>
      </c>
      <c r="J244" s="39">
        <v>4.3993196147619099E-4</v>
      </c>
      <c r="K244" s="35" t="s">
        <v>492</v>
      </c>
      <c r="L244" s="2"/>
      <c r="M244" s="2"/>
      <c r="N244" s="2"/>
      <c r="O244" s="2"/>
      <c r="P244" s="2"/>
      <c r="Q244" s="2"/>
      <c r="R244" s="2"/>
      <c r="S244" s="2"/>
      <c r="T244" s="2"/>
      <c r="U244" s="2"/>
      <c r="V244" s="2"/>
      <c r="W244" s="2"/>
      <c r="X244" s="2"/>
      <c r="Y244" s="2"/>
      <c r="Z244" s="2"/>
    </row>
    <row r="245" spans="1:26" ht="39" customHeight="1">
      <c r="A245" s="35" t="s">
        <v>494</v>
      </c>
      <c r="B245" s="35">
        <v>89713</v>
      </c>
      <c r="C245" s="35" t="s">
        <v>28</v>
      </c>
      <c r="D245" s="35" t="s">
        <v>495</v>
      </c>
      <c r="E245" s="36" t="s">
        <v>94</v>
      </c>
      <c r="F245" s="37">
        <v>38.1</v>
      </c>
      <c r="G245" s="38">
        <v>33.44</v>
      </c>
      <c r="H245" s="38">
        <v>40.950000000000003</v>
      </c>
      <c r="I245" s="38">
        <v>1560.19</v>
      </c>
      <c r="J245" s="39">
        <v>4.87889401687154E-4</v>
      </c>
      <c r="K245" s="35" t="s">
        <v>494</v>
      </c>
      <c r="L245" s="2"/>
      <c r="M245" s="2"/>
      <c r="N245" s="2"/>
      <c r="O245" s="2"/>
      <c r="P245" s="2"/>
      <c r="Q245" s="2"/>
      <c r="R245" s="2"/>
      <c r="S245" s="2"/>
      <c r="T245" s="2"/>
      <c r="U245" s="2"/>
      <c r="V245" s="2"/>
      <c r="W245" s="2"/>
      <c r="X245" s="2"/>
      <c r="Y245" s="2"/>
      <c r="Z245" s="2"/>
    </row>
    <row r="246" spans="1:26" ht="51.75" customHeight="1">
      <c r="A246" s="35" t="s">
        <v>496</v>
      </c>
      <c r="B246" s="35">
        <v>104346</v>
      </c>
      <c r="C246" s="35" t="s">
        <v>28</v>
      </c>
      <c r="D246" s="35" t="s">
        <v>497</v>
      </c>
      <c r="E246" s="36" t="s">
        <v>56</v>
      </c>
      <c r="F246" s="37">
        <v>2</v>
      </c>
      <c r="G246" s="38">
        <v>44.86</v>
      </c>
      <c r="H246" s="38">
        <v>54.94</v>
      </c>
      <c r="I246" s="38">
        <v>109.88</v>
      </c>
      <c r="J246" s="39">
        <v>3.4360742895021998E-5</v>
      </c>
      <c r="K246" s="35" t="s">
        <v>496</v>
      </c>
      <c r="L246" s="2"/>
      <c r="M246" s="2"/>
      <c r="N246" s="2"/>
      <c r="O246" s="2"/>
      <c r="P246" s="2"/>
      <c r="Q246" s="2"/>
      <c r="R246" s="2"/>
      <c r="S246" s="2"/>
      <c r="T246" s="2"/>
      <c r="U246" s="2"/>
      <c r="V246" s="2"/>
      <c r="W246" s="2"/>
      <c r="X246" s="2"/>
      <c r="Y246" s="2"/>
      <c r="Z246" s="2"/>
    </row>
    <row r="247" spans="1:26" ht="51.75" customHeight="1">
      <c r="A247" s="35" t="s">
        <v>498</v>
      </c>
      <c r="B247" s="35">
        <v>89784</v>
      </c>
      <c r="C247" s="35" t="s">
        <v>28</v>
      </c>
      <c r="D247" s="35" t="s">
        <v>499</v>
      </c>
      <c r="E247" s="36" t="s">
        <v>56</v>
      </c>
      <c r="F247" s="37">
        <v>7</v>
      </c>
      <c r="G247" s="38">
        <v>24.3</v>
      </c>
      <c r="H247" s="38">
        <v>29.76</v>
      </c>
      <c r="I247" s="38">
        <v>208.32</v>
      </c>
      <c r="J247" s="39">
        <v>6.5144065889069806E-5</v>
      </c>
      <c r="K247" s="35" t="s">
        <v>498</v>
      </c>
      <c r="L247" s="2"/>
      <c r="M247" s="2"/>
      <c r="N247" s="2"/>
      <c r="O247" s="2"/>
      <c r="P247" s="2"/>
      <c r="Q247" s="2"/>
      <c r="R247" s="2"/>
      <c r="S247" s="2"/>
      <c r="T247" s="2"/>
      <c r="U247" s="2"/>
      <c r="V247" s="2"/>
      <c r="W247" s="2"/>
      <c r="X247" s="2"/>
      <c r="Y247" s="2"/>
      <c r="Z247" s="2"/>
    </row>
    <row r="248" spans="1:26" ht="25.5" customHeight="1">
      <c r="A248" s="35" t="s">
        <v>500</v>
      </c>
      <c r="B248" s="35">
        <v>1586</v>
      </c>
      <c r="C248" s="35" t="s">
        <v>45</v>
      </c>
      <c r="D248" s="35" t="s">
        <v>501</v>
      </c>
      <c r="E248" s="36" t="s">
        <v>24</v>
      </c>
      <c r="F248" s="37">
        <v>3</v>
      </c>
      <c r="G248" s="38">
        <v>30.98</v>
      </c>
      <c r="H248" s="38">
        <v>37.94</v>
      </c>
      <c r="I248" s="38">
        <v>113.82</v>
      </c>
      <c r="J248" s="39">
        <v>3.5592826322455503E-5</v>
      </c>
      <c r="K248" s="35" t="s">
        <v>500</v>
      </c>
      <c r="L248" s="2"/>
      <c r="M248" s="2"/>
      <c r="N248" s="2"/>
      <c r="O248" s="2"/>
      <c r="P248" s="2"/>
      <c r="Q248" s="2"/>
      <c r="R248" s="2"/>
      <c r="S248" s="2"/>
      <c r="T248" s="2"/>
      <c r="U248" s="2"/>
      <c r="V248" s="2"/>
      <c r="W248" s="2"/>
      <c r="X248" s="2"/>
      <c r="Y248" s="2"/>
      <c r="Z248" s="2"/>
    </row>
    <row r="249" spans="1:26" ht="51.75" customHeight="1">
      <c r="A249" s="35" t="s">
        <v>502</v>
      </c>
      <c r="B249" s="35">
        <v>89786</v>
      </c>
      <c r="C249" s="35" t="s">
        <v>28</v>
      </c>
      <c r="D249" s="35" t="s">
        <v>503</v>
      </c>
      <c r="E249" s="36" t="s">
        <v>56</v>
      </c>
      <c r="F249" s="37">
        <v>1</v>
      </c>
      <c r="G249" s="38">
        <v>38.69</v>
      </c>
      <c r="H249" s="38">
        <v>47.38</v>
      </c>
      <c r="I249" s="38">
        <v>47.38</v>
      </c>
      <c r="J249" s="39">
        <v>1.48162722821819E-5</v>
      </c>
      <c r="K249" s="35" t="s">
        <v>502</v>
      </c>
      <c r="L249" s="2"/>
      <c r="M249" s="2"/>
      <c r="N249" s="2"/>
      <c r="O249" s="2"/>
      <c r="P249" s="2"/>
      <c r="Q249" s="2"/>
      <c r="R249" s="2"/>
      <c r="S249" s="2"/>
      <c r="T249" s="2"/>
      <c r="U249" s="2"/>
      <c r="V249" s="2"/>
      <c r="W249" s="2"/>
      <c r="X249" s="2"/>
      <c r="Y249" s="2"/>
      <c r="Z249" s="2"/>
    </row>
    <row r="250" spans="1:26" ht="51.75" customHeight="1">
      <c r="A250" s="35" t="s">
        <v>504</v>
      </c>
      <c r="B250" s="35">
        <v>104348</v>
      </c>
      <c r="C250" s="35" t="s">
        <v>28</v>
      </c>
      <c r="D250" s="35" t="s">
        <v>505</v>
      </c>
      <c r="E250" s="36" t="s">
        <v>56</v>
      </c>
      <c r="F250" s="37">
        <v>1</v>
      </c>
      <c r="G250" s="38">
        <v>10.46</v>
      </c>
      <c r="H250" s="38">
        <v>12.81</v>
      </c>
      <c r="I250" s="38">
        <v>12.81</v>
      </c>
      <c r="J250" s="39">
        <v>4.0058346968077199E-6</v>
      </c>
      <c r="K250" s="35" t="s">
        <v>504</v>
      </c>
      <c r="L250" s="2"/>
      <c r="M250" s="2"/>
      <c r="N250" s="2"/>
      <c r="O250" s="2"/>
      <c r="P250" s="2"/>
      <c r="Q250" s="2"/>
      <c r="R250" s="2"/>
      <c r="S250" s="2"/>
      <c r="T250" s="2"/>
      <c r="U250" s="2"/>
      <c r="V250" s="2"/>
      <c r="W250" s="2"/>
      <c r="X250" s="2"/>
      <c r="Y250" s="2"/>
      <c r="Z250" s="2"/>
    </row>
    <row r="251" spans="1:26" ht="51.75" customHeight="1">
      <c r="A251" s="35" t="s">
        <v>506</v>
      </c>
      <c r="B251" s="35">
        <v>104351</v>
      </c>
      <c r="C251" s="35" t="s">
        <v>28</v>
      </c>
      <c r="D251" s="35" t="s">
        <v>507</v>
      </c>
      <c r="E251" s="36" t="s">
        <v>56</v>
      </c>
      <c r="F251" s="37">
        <v>2</v>
      </c>
      <c r="G251" s="38">
        <v>21.58</v>
      </c>
      <c r="H251" s="38">
        <v>26.42</v>
      </c>
      <c r="I251" s="38">
        <v>52.84</v>
      </c>
      <c r="J251" s="39">
        <v>1.65236772349196E-5</v>
      </c>
      <c r="K251" s="35" t="s">
        <v>506</v>
      </c>
      <c r="L251" s="2"/>
      <c r="M251" s="2"/>
      <c r="N251" s="2"/>
      <c r="O251" s="2"/>
      <c r="P251" s="2"/>
      <c r="Q251" s="2"/>
      <c r="R251" s="2"/>
      <c r="S251" s="2"/>
      <c r="T251" s="2"/>
      <c r="U251" s="2"/>
      <c r="V251" s="2"/>
      <c r="W251" s="2"/>
      <c r="X251" s="2"/>
      <c r="Y251" s="2"/>
      <c r="Z251" s="2"/>
    </row>
    <row r="252" spans="1:26" ht="24" customHeight="1">
      <c r="A252" s="20" t="s">
        <v>508</v>
      </c>
      <c r="B252" s="20" t="s">
        <v>18</v>
      </c>
      <c r="C252" s="20"/>
      <c r="D252" s="20" t="s">
        <v>509</v>
      </c>
      <c r="E252" s="21"/>
      <c r="F252" s="22">
        <v>1</v>
      </c>
      <c r="G252" s="22"/>
      <c r="H252" s="34">
        <v>5072.8599999999997</v>
      </c>
      <c r="I252" s="34">
        <v>5072.8599999999997</v>
      </c>
      <c r="J252" s="24">
        <v>1.58634181108884E-3</v>
      </c>
      <c r="K252" s="20" t="s">
        <v>508</v>
      </c>
      <c r="L252" s="2"/>
      <c r="M252" s="2"/>
      <c r="N252" s="2"/>
      <c r="O252" s="2"/>
      <c r="P252" s="2"/>
      <c r="Q252" s="2"/>
      <c r="R252" s="2"/>
      <c r="S252" s="2"/>
      <c r="T252" s="2"/>
      <c r="U252" s="2"/>
      <c r="V252" s="2"/>
      <c r="W252" s="2"/>
      <c r="X252" s="2"/>
      <c r="Y252" s="2"/>
      <c r="Z252" s="2"/>
    </row>
    <row r="253" spans="1:26" ht="39" customHeight="1">
      <c r="A253" s="35" t="s">
        <v>510</v>
      </c>
      <c r="B253" s="35">
        <v>104319</v>
      </c>
      <c r="C253" s="35" t="s">
        <v>28</v>
      </c>
      <c r="D253" s="35" t="s">
        <v>511</v>
      </c>
      <c r="E253" s="36" t="s">
        <v>56</v>
      </c>
      <c r="F253" s="37">
        <v>26</v>
      </c>
      <c r="G253" s="38">
        <v>9.32</v>
      </c>
      <c r="H253" s="38">
        <v>11.41</v>
      </c>
      <c r="I253" s="38">
        <v>296.66000000000003</v>
      </c>
      <c r="J253" s="39">
        <v>9.2769002432082699E-5</v>
      </c>
      <c r="K253" s="35" t="s">
        <v>510</v>
      </c>
      <c r="L253" s="2"/>
      <c r="M253" s="2"/>
      <c r="N253" s="2"/>
      <c r="O253" s="2"/>
      <c r="P253" s="2"/>
      <c r="Q253" s="2"/>
      <c r="R253" s="2"/>
      <c r="S253" s="2"/>
      <c r="T253" s="2"/>
      <c r="U253" s="2"/>
      <c r="V253" s="2"/>
      <c r="W253" s="2"/>
      <c r="X253" s="2"/>
      <c r="Y253" s="2"/>
      <c r="Z253" s="2"/>
    </row>
    <row r="254" spans="1:26" ht="39" customHeight="1">
      <c r="A254" s="35" t="s">
        <v>512</v>
      </c>
      <c r="B254" s="35">
        <v>104316</v>
      </c>
      <c r="C254" s="35" t="s">
        <v>28</v>
      </c>
      <c r="D254" s="35" t="s">
        <v>513</v>
      </c>
      <c r="E254" s="36" t="s">
        <v>94</v>
      </c>
      <c r="F254" s="37">
        <v>39</v>
      </c>
      <c r="G254" s="38">
        <v>22.66</v>
      </c>
      <c r="H254" s="38">
        <v>27.75</v>
      </c>
      <c r="I254" s="38">
        <v>1082.25</v>
      </c>
      <c r="J254" s="39">
        <v>3.3843205313193998E-4</v>
      </c>
      <c r="K254" s="35" t="s">
        <v>512</v>
      </c>
      <c r="L254" s="2"/>
      <c r="M254" s="2"/>
      <c r="N254" s="2"/>
      <c r="O254" s="2"/>
      <c r="P254" s="2"/>
      <c r="Q254" s="2"/>
      <c r="R254" s="2"/>
      <c r="S254" s="2"/>
      <c r="T254" s="2"/>
      <c r="U254" s="2"/>
      <c r="V254" s="2"/>
      <c r="W254" s="2"/>
      <c r="X254" s="2"/>
      <c r="Y254" s="2"/>
      <c r="Z254" s="2"/>
    </row>
    <row r="255" spans="1:26" ht="39" customHeight="1">
      <c r="A255" s="35" t="s">
        <v>514</v>
      </c>
      <c r="B255" s="35">
        <v>89433</v>
      </c>
      <c r="C255" s="35" t="s">
        <v>28</v>
      </c>
      <c r="D255" s="35" t="s">
        <v>515</v>
      </c>
      <c r="E255" s="36" t="s">
        <v>56</v>
      </c>
      <c r="F255" s="37">
        <v>13</v>
      </c>
      <c r="G255" s="38">
        <v>12.32</v>
      </c>
      <c r="H255" s="38">
        <v>15.08</v>
      </c>
      <c r="I255" s="38">
        <v>196.04</v>
      </c>
      <c r="J255" s="39">
        <v>6.1303968303058997E-5</v>
      </c>
      <c r="K255" s="35" t="s">
        <v>514</v>
      </c>
      <c r="L255" s="2"/>
      <c r="M255" s="2"/>
      <c r="N255" s="2"/>
      <c r="O255" s="2"/>
      <c r="P255" s="2"/>
      <c r="Q255" s="2"/>
      <c r="R255" s="2"/>
      <c r="S255" s="2"/>
      <c r="T255" s="2"/>
      <c r="U255" s="2"/>
      <c r="V255" s="2"/>
      <c r="W255" s="2"/>
      <c r="X255" s="2"/>
      <c r="Y255" s="2"/>
      <c r="Z255" s="2"/>
    </row>
    <row r="256" spans="1:26" ht="39" customHeight="1">
      <c r="A256" s="35" t="s">
        <v>516</v>
      </c>
      <c r="B256" s="35">
        <v>89711</v>
      </c>
      <c r="C256" s="35" t="s">
        <v>28</v>
      </c>
      <c r="D256" s="35" t="s">
        <v>491</v>
      </c>
      <c r="E256" s="36" t="s">
        <v>94</v>
      </c>
      <c r="F256" s="37">
        <v>80</v>
      </c>
      <c r="G256" s="38">
        <v>21.23</v>
      </c>
      <c r="H256" s="38">
        <v>26</v>
      </c>
      <c r="I256" s="38">
        <v>2080</v>
      </c>
      <c r="J256" s="39">
        <v>6.5043998199532105E-4</v>
      </c>
      <c r="K256" s="35" t="s">
        <v>516</v>
      </c>
      <c r="L256" s="2"/>
      <c r="M256" s="2"/>
      <c r="N256" s="2"/>
      <c r="O256" s="2"/>
      <c r="P256" s="2"/>
      <c r="Q256" s="2"/>
      <c r="R256" s="2"/>
      <c r="S256" s="2"/>
      <c r="T256" s="2"/>
      <c r="U256" s="2"/>
      <c r="V256" s="2"/>
      <c r="W256" s="2"/>
      <c r="X256" s="2"/>
      <c r="Y256" s="2"/>
      <c r="Z256" s="2"/>
    </row>
    <row r="257" spans="1:26" ht="39" customHeight="1">
      <c r="A257" s="35" t="s">
        <v>517</v>
      </c>
      <c r="B257" s="35">
        <v>89712</v>
      </c>
      <c r="C257" s="35" t="s">
        <v>28</v>
      </c>
      <c r="D257" s="35" t="s">
        <v>493</v>
      </c>
      <c r="E257" s="36" t="s">
        <v>94</v>
      </c>
      <c r="F257" s="37">
        <v>19</v>
      </c>
      <c r="G257" s="38">
        <v>26.84</v>
      </c>
      <c r="H257" s="38">
        <v>32.869999999999997</v>
      </c>
      <c r="I257" s="38">
        <v>624.53</v>
      </c>
      <c r="J257" s="39">
        <v>1.9529773170939301E-4</v>
      </c>
      <c r="K257" s="35" t="s">
        <v>517</v>
      </c>
      <c r="L257" s="2"/>
      <c r="M257" s="2"/>
      <c r="N257" s="2"/>
      <c r="O257" s="2"/>
      <c r="P257" s="2"/>
      <c r="Q257" s="2"/>
      <c r="R257" s="2"/>
      <c r="S257" s="2"/>
      <c r="T257" s="2"/>
      <c r="U257" s="2"/>
      <c r="V257" s="2"/>
      <c r="W257" s="2"/>
      <c r="X257" s="2"/>
      <c r="Y257" s="2"/>
      <c r="Z257" s="2"/>
    </row>
    <row r="258" spans="1:26" ht="51.75" customHeight="1">
      <c r="A258" s="35" t="s">
        <v>518</v>
      </c>
      <c r="B258" s="35">
        <v>89783</v>
      </c>
      <c r="C258" s="35" t="s">
        <v>28</v>
      </c>
      <c r="D258" s="35" t="s">
        <v>519</v>
      </c>
      <c r="E258" s="36" t="s">
        <v>56</v>
      </c>
      <c r="F258" s="37">
        <v>9</v>
      </c>
      <c r="G258" s="38">
        <v>14.17</v>
      </c>
      <c r="H258" s="38">
        <v>17.350000000000001</v>
      </c>
      <c r="I258" s="38">
        <v>156.15</v>
      </c>
      <c r="J258" s="39">
        <v>4.8829905379119897E-5</v>
      </c>
      <c r="K258" s="35" t="s">
        <v>518</v>
      </c>
      <c r="L258" s="2"/>
      <c r="M258" s="2"/>
      <c r="N258" s="2"/>
      <c r="O258" s="2"/>
      <c r="P258" s="2"/>
      <c r="Q258" s="2"/>
      <c r="R258" s="2"/>
      <c r="S258" s="2"/>
      <c r="T258" s="2"/>
      <c r="U258" s="2"/>
      <c r="V258" s="2"/>
      <c r="W258" s="2"/>
      <c r="X258" s="2"/>
      <c r="Y258" s="2"/>
      <c r="Z258" s="2"/>
    </row>
    <row r="259" spans="1:26" ht="51.75" customHeight="1">
      <c r="A259" s="35" t="s">
        <v>520</v>
      </c>
      <c r="B259" s="35">
        <v>89785</v>
      </c>
      <c r="C259" s="35" t="s">
        <v>28</v>
      </c>
      <c r="D259" s="35" t="s">
        <v>473</v>
      </c>
      <c r="E259" s="36" t="s">
        <v>56</v>
      </c>
      <c r="F259" s="37">
        <v>2</v>
      </c>
      <c r="G259" s="38">
        <v>26.58</v>
      </c>
      <c r="H259" s="38">
        <v>32.549999999999997</v>
      </c>
      <c r="I259" s="38">
        <v>65.099999999999994</v>
      </c>
      <c r="J259" s="39">
        <v>2.0357520590334301E-5</v>
      </c>
      <c r="K259" s="35" t="s">
        <v>520</v>
      </c>
      <c r="L259" s="2"/>
      <c r="M259" s="2"/>
      <c r="N259" s="2"/>
      <c r="O259" s="2"/>
      <c r="P259" s="2"/>
      <c r="Q259" s="2"/>
      <c r="R259" s="2"/>
      <c r="S259" s="2"/>
      <c r="T259" s="2"/>
      <c r="U259" s="2"/>
      <c r="V259" s="2"/>
      <c r="W259" s="2"/>
      <c r="X259" s="2"/>
      <c r="Y259" s="2"/>
      <c r="Z259" s="2"/>
    </row>
    <row r="260" spans="1:26" ht="51.75" customHeight="1">
      <c r="A260" s="35" t="s">
        <v>521</v>
      </c>
      <c r="B260" s="35">
        <v>89731</v>
      </c>
      <c r="C260" s="35" t="s">
        <v>28</v>
      </c>
      <c r="D260" s="35" t="s">
        <v>463</v>
      </c>
      <c r="E260" s="36" t="s">
        <v>56</v>
      </c>
      <c r="F260" s="37">
        <v>2</v>
      </c>
      <c r="G260" s="38">
        <v>15.07</v>
      </c>
      <c r="H260" s="38">
        <v>18.45</v>
      </c>
      <c r="I260" s="38">
        <v>36.9</v>
      </c>
      <c r="J260" s="39">
        <v>1.15390554498208E-5</v>
      </c>
      <c r="K260" s="35" t="s">
        <v>521</v>
      </c>
      <c r="L260" s="2"/>
      <c r="M260" s="2"/>
      <c r="N260" s="2"/>
      <c r="O260" s="2"/>
      <c r="P260" s="2"/>
      <c r="Q260" s="2"/>
      <c r="R260" s="2"/>
      <c r="S260" s="2"/>
      <c r="T260" s="2"/>
      <c r="U260" s="2"/>
      <c r="V260" s="2"/>
      <c r="W260" s="2"/>
      <c r="X260" s="2"/>
      <c r="Y260" s="2"/>
      <c r="Z260" s="2"/>
    </row>
    <row r="261" spans="1:26" ht="51.75" customHeight="1">
      <c r="A261" s="35" t="s">
        <v>522</v>
      </c>
      <c r="B261" s="35">
        <v>89726</v>
      </c>
      <c r="C261" s="35" t="s">
        <v>28</v>
      </c>
      <c r="D261" s="35" t="s">
        <v>455</v>
      </c>
      <c r="E261" s="36" t="s">
        <v>56</v>
      </c>
      <c r="F261" s="37">
        <v>5</v>
      </c>
      <c r="G261" s="38">
        <v>9.9700000000000006</v>
      </c>
      <c r="H261" s="38">
        <v>12.21</v>
      </c>
      <c r="I261" s="38">
        <v>61.05</v>
      </c>
      <c r="J261" s="39">
        <v>1.9091038894622299E-5</v>
      </c>
      <c r="K261" s="35" t="s">
        <v>522</v>
      </c>
      <c r="L261" s="2"/>
      <c r="M261" s="2"/>
      <c r="N261" s="2"/>
      <c r="O261" s="2"/>
      <c r="P261" s="2"/>
      <c r="Q261" s="2"/>
      <c r="R261" s="2"/>
      <c r="S261" s="2"/>
      <c r="T261" s="2"/>
      <c r="U261" s="2"/>
      <c r="V261" s="2"/>
      <c r="W261" s="2"/>
      <c r="X261" s="2"/>
      <c r="Y261" s="2"/>
      <c r="Z261" s="2"/>
    </row>
    <row r="262" spans="1:26" ht="51.75" customHeight="1">
      <c r="A262" s="35" t="s">
        <v>523</v>
      </c>
      <c r="B262" s="35">
        <v>89732</v>
      </c>
      <c r="C262" s="35" t="s">
        <v>28</v>
      </c>
      <c r="D262" s="35" t="s">
        <v>457</v>
      </c>
      <c r="E262" s="36" t="s">
        <v>56</v>
      </c>
      <c r="F262" s="37">
        <v>2</v>
      </c>
      <c r="G262" s="38">
        <v>15.77</v>
      </c>
      <c r="H262" s="38">
        <v>19.309999999999999</v>
      </c>
      <c r="I262" s="38">
        <v>38.619999999999997</v>
      </c>
      <c r="J262" s="39">
        <v>1.2076919281086199E-5</v>
      </c>
      <c r="K262" s="35" t="s">
        <v>523</v>
      </c>
      <c r="L262" s="2"/>
      <c r="M262" s="2"/>
      <c r="N262" s="2"/>
      <c r="O262" s="2"/>
      <c r="P262" s="2"/>
      <c r="Q262" s="2"/>
      <c r="R262" s="2"/>
      <c r="S262" s="2"/>
      <c r="T262" s="2"/>
      <c r="U262" s="2"/>
      <c r="V262" s="2"/>
      <c r="W262" s="2"/>
      <c r="X262" s="2"/>
      <c r="Y262" s="2"/>
      <c r="Z262" s="2"/>
    </row>
    <row r="263" spans="1:26" ht="51.75" customHeight="1">
      <c r="A263" s="35" t="s">
        <v>524</v>
      </c>
      <c r="B263" s="35">
        <v>89753</v>
      </c>
      <c r="C263" s="35" t="s">
        <v>28</v>
      </c>
      <c r="D263" s="35" t="s">
        <v>479</v>
      </c>
      <c r="E263" s="36" t="s">
        <v>56</v>
      </c>
      <c r="F263" s="37">
        <v>10</v>
      </c>
      <c r="G263" s="38">
        <v>8.86</v>
      </c>
      <c r="H263" s="38">
        <v>10.85</v>
      </c>
      <c r="I263" s="38">
        <v>108.5</v>
      </c>
      <c r="J263" s="39">
        <v>3.39292009838905E-5</v>
      </c>
      <c r="K263" s="35" t="s">
        <v>524</v>
      </c>
      <c r="L263" s="2"/>
      <c r="M263" s="2"/>
      <c r="N263" s="2"/>
      <c r="O263" s="2"/>
      <c r="P263" s="2"/>
      <c r="Q263" s="2"/>
      <c r="R263" s="2"/>
      <c r="S263" s="2"/>
      <c r="T263" s="2"/>
      <c r="U263" s="2"/>
      <c r="V263" s="2"/>
      <c r="W263" s="2"/>
      <c r="X263" s="2"/>
      <c r="Y263" s="2"/>
      <c r="Z263" s="2"/>
    </row>
    <row r="264" spans="1:26" ht="51.75" customHeight="1">
      <c r="A264" s="35" t="s">
        <v>525</v>
      </c>
      <c r="B264" s="35">
        <v>89752</v>
      </c>
      <c r="C264" s="35" t="s">
        <v>28</v>
      </c>
      <c r="D264" s="35" t="s">
        <v>475</v>
      </c>
      <c r="E264" s="36" t="s">
        <v>56</v>
      </c>
      <c r="F264" s="37">
        <v>28</v>
      </c>
      <c r="G264" s="38">
        <v>7.15</v>
      </c>
      <c r="H264" s="38">
        <v>8.75</v>
      </c>
      <c r="I264" s="38">
        <v>245</v>
      </c>
      <c r="J264" s="39">
        <v>7.6614324802333502E-5</v>
      </c>
      <c r="K264" s="35" t="s">
        <v>525</v>
      </c>
      <c r="L264" s="2"/>
      <c r="M264" s="2"/>
      <c r="N264" s="2"/>
      <c r="O264" s="2"/>
      <c r="P264" s="2"/>
      <c r="Q264" s="2"/>
      <c r="R264" s="2"/>
      <c r="S264" s="2"/>
      <c r="T264" s="2"/>
      <c r="U264" s="2"/>
      <c r="V264" s="2"/>
      <c r="W264" s="2"/>
      <c r="X264" s="2"/>
      <c r="Y264" s="2"/>
      <c r="Z264" s="2"/>
    </row>
    <row r="265" spans="1:26" ht="51.75" customHeight="1">
      <c r="A265" s="35" t="s">
        <v>526</v>
      </c>
      <c r="B265" s="35">
        <v>104341</v>
      </c>
      <c r="C265" s="35" t="s">
        <v>28</v>
      </c>
      <c r="D265" s="35" t="s">
        <v>447</v>
      </c>
      <c r="E265" s="36" t="s">
        <v>56</v>
      </c>
      <c r="F265" s="37">
        <v>2</v>
      </c>
      <c r="G265" s="38">
        <v>10.69</v>
      </c>
      <c r="H265" s="38">
        <v>13.09</v>
      </c>
      <c r="I265" s="38">
        <v>26.18</v>
      </c>
      <c r="J265" s="39">
        <v>8.1867878503064894E-6</v>
      </c>
      <c r="K265" s="35" t="s">
        <v>526</v>
      </c>
      <c r="L265" s="2"/>
      <c r="M265" s="2"/>
      <c r="N265" s="2"/>
      <c r="O265" s="2"/>
      <c r="P265" s="2"/>
      <c r="Q265" s="2"/>
      <c r="R265" s="2"/>
      <c r="S265" s="2"/>
      <c r="T265" s="2"/>
      <c r="U265" s="2"/>
      <c r="V265" s="2"/>
      <c r="W265" s="2"/>
      <c r="X265" s="2"/>
      <c r="Y265" s="2"/>
      <c r="Z265" s="2"/>
    </row>
    <row r="266" spans="1:26" ht="24" customHeight="1">
      <c r="A266" s="35" t="s">
        <v>527</v>
      </c>
      <c r="B266" s="35">
        <v>3404</v>
      </c>
      <c r="C266" s="35" t="s">
        <v>45</v>
      </c>
      <c r="D266" s="35" t="s">
        <v>445</v>
      </c>
      <c r="E266" s="36" t="s">
        <v>24</v>
      </c>
      <c r="F266" s="37">
        <v>11</v>
      </c>
      <c r="G266" s="38">
        <v>4.1500000000000004</v>
      </c>
      <c r="H266" s="38">
        <v>5.08</v>
      </c>
      <c r="I266" s="38">
        <v>55.88</v>
      </c>
      <c r="J266" s="39">
        <v>1.7474320285528099E-5</v>
      </c>
      <c r="K266" s="35" t="s">
        <v>527</v>
      </c>
      <c r="L266" s="2"/>
      <c r="M266" s="2"/>
      <c r="N266" s="2"/>
      <c r="O266" s="2"/>
      <c r="P266" s="2"/>
      <c r="Q266" s="2"/>
      <c r="R266" s="2"/>
      <c r="S266" s="2"/>
      <c r="T266" s="2"/>
      <c r="U266" s="2"/>
      <c r="V266" s="2"/>
      <c r="W266" s="2"/>
      <c r="X266" s="2"/>
      <c r="Y266" s="2"/>
      <c r="Z266" s="2"/>
    </row>
    <row r="267" spans="1:26" ht="24" customHeight="1">
      <c r="A267" s="20" t="s">
        <v>528</v>
      </c>
      <c r="B267" s="20" t="s">
        <v>18</v>
      </c>
      <c r="C267" s="20"/>
      <c r="D267" s="20" t="s">
        <v>529</v>
      </c>
      <c r="E267" s="21"/>
      <c r="F267" s="22">
        <v>1</v>
      </c>
      <c r="G267" s="22"/>
      <c r="H267" s="34">
        <v>8641.93</v>
      </c>
      <c r="I267" s="34">
        <v>8641.93</v>
      </c>
      <c r="J267" s="24">
        <v>2.7024311507715501E-3</v>
      </c>
      <c r="K267" s="20" t="s">
        <v>528</v>
      </c>
      <c r="L267" s="2"/>
      <c r="M267" s="2"/>
      <c r="N267" s="2"/>
      <c r="O267" s="2"/>
      <c r="P267" s="2"/>
      <c r="Q267" s="2"/>
      <c r="R267" s="2"/>
      <c r="S267" s="2"/>
      <c r="T267" s="2"/>
      <c r="U267" s="2"/>
      <c r="V267" s="2"/>
      <c r="W267" s="2"/>
      <c r="X267" s="2"/>
      <c r="Y267" s="2"/>
      <c r="Z267" s="2"/>
    </row>
    <row r="268" spans="1:26" ht="39" customHeight="1">
      <c r="A268" s="35" t="s">
        <v>530</v>
      </c>
      <c r="B268" s="35">
        <v>97906</v>
      </c>
      <c r="C268" s="35" t="s">
        <v>28</v>
      </c>
      <c r="D268" s="35" t="s">
        <v>435</v>
      </c>
      <c r="E268" s="36" t="s">
        <v>56</v>
      </c>
      <c r="F268" s="37">
        <v>2</v>
      </c>
      <c r="G268" s="38">
        <v>410.61</v>
      </c>
      <c r="H268" s="38">
        <v>502.87</v>
      </c>
      <c r="I268" s="38">
        <v>1005.74</v>
      </c>
      <c r="J268" s="39">
        <v>3.1450649398652599E-4</v>
      </c>
      <c r="K268" s="35" t="s">
        <v>530</v>
      </c>
      <c r="L268" s="2"/>
      <c r="M268" s="2"/>
      <c r="N268" s="2"/>
      <c r="O268" s="2"/>
      <c r="P268" s="2"/>
      <c r="Q268" s="2"/>
      <c r="R268" s="2"/>
      <c r="S268" s="2"/>
      <c r="T268" s="2"/>
      <c r="U268" s="2"/>
      <c r="V268" s="2"/>
      <c r="W268" s="2"/>
      <c r="X268" s="2"/>
      <c r="Y268" s="2"/>
      <c r="Z268" s="2"/>
    </row>
    <row r="269" spans="1:26" ht="25.5" customHeight="1">
      <c r="A269" s="35" t="s">
        <v>531</v>
      </c>
      <c r="B269" s="35">
        <v>7752</v>
      </c>
      <c r="C269" s="35" t="s">
        <v>45</v>
      </c>
      <c r="D269" s="35" t="s">
        <v>532</v>
      </c>
      <c r="E269" s="36" t="s">
        <v>24</v>
      </c>
      <c r="F269" s="37">
        <v>2</v>
      </c>
      <c r="G269" s="38">
        <v>78.180000000000007</v>
      </c>
      <c r="H269" s="38">
        <v>95.74</v>
      </c>
      <c r="I269" s="38">
        <v>191.48</v>
      </c>
      <c r="J269" s="39">
        <v>5.9878003727146201E-5</v>
      </c>
      <c r="K269" s="35" t="s">
        <v>531</v>
      </c>
      <c r="L269" s="2"/>
      <c r="M269" s="2"/>
      <c r="N269" s="2"/>
      <c r="O269" s="2"/>
      <c r="P269" s="2"/>
      <c r="Q269" s="2"/>
      <c r="R269" s="2"/>
      <c r="S269" s="2"/>
      <c r="T269" s="2"/>
      <c r="U269" s="2"/>
      <c r="V269" s="2"/>
      <c r="W269" s="2"/>
      <c r="X269" s="2"/>
      <c r="Y269" s="2"/>
      <c r="Z269" s="2"/>
    </row>
    <row r="270" spans="1:26" ht="39" customHeight="1">
      <c r="A270" s="35" t="s">
        <v>533</v>
      </c>
      <c r="B270" s="35">
        <v>89512</v>
      </c>
      <c r="C270" s="35" t="s">
        <v>28</v>
      </c>
      <c r="D270" s="35" t="s">
        <v>534</v>
      </c>
      <c r="E270" s="36" t="s">
        <v>94</v>
      </c>
      <c r="F270" s="37">
        <v>27</v>
      </c>
      <c r="G270" s="38">
        <v>48.26</v>
      </c>
      <c r="H270" s="38">
        <v>59.1</v>
      </c>
      <c r="I270" s="38">
        <v>1595.7</v>
      </c>
      <c r="J270" s="39">
        <v>4.9899378811054502E-4</v>
      </c>
      <c r="K270" s="35" t="s">
        <v>533</v>
      </c>
      <c r="L270" s="2"/>
      <c r="M270" s="2"/>
      <c r="N270" s="2"/>
      <c r="O270" s="2"/>
      <c r="P270" s="2"/>
      <c r="Q270" s="2"/>
      <c r="R270" s="2"/>
      <c r="S270" s="2"/>
      <c r="T270" s="2"/>
      <c r="U270" s="2"/>
      <c r="V270" s="2"/>
      <c r="W270" s="2"/>
      <c r="X270" s="2"/>
      <c r="Y270" s="2"/>
      <c r="Z270" s="2"/>
    </row>
    <row r="271" spans="1:26" ht="39" customHeight="1">
      <c r="A271" s="35" t="s">
        <v>535</v>
      </c>
      <c r="B271" s="35">
        <v>104166</v>
      </c>
      <c r="C271" s="35" t="s">
        <v>28</v>
      </c>
      <c r="D271" s="35" t="s">
        <v>536</v>
      </c>
      <c r="E271" s="36" t="s">
        <v>94</v>
      </c>
      <c r="F271" s="37">
        <v>30.1</v>
      </c>
      <c r="G271" s="38">
        <v>72.3</v>
      </c>
      <c r="H271" s="38">
        <v>88.54</v>
      </c>
      <c r="I271" s="38">
        <v>2665.05</v>
      </c>
      <c r="J271" s="39">
        <v>8.3339186250799499E-4</v>
      </c>
      <c r="K271" s="35" t="s">
        <v>535</v>
      </c>
      <c r="L271" s="2"/>
      <c r="M271" s="2"/>
      <c r="N271" s="2"/>
      <c r="O271" s="2"/>
      <c r="P271" s="2"/>
      <c r="Q271" s="2"/>
      <c r="R271" s="2"/>
      <c r="S271" s="2"/>
      <c r="T271" s="2"/>
      <c r="U271" s="2"/>
      <c r="V271" s="2"/>
      <c r="W271" s="2"/>
      <c r="X271" s="2"/>
      <c r="Y271" s="2"/>
      <c r="Z271" s="2"/>
    </row>
    <row r="272" spans="1:26" ht="39" customHeight="1">
      <c r="A272" s="35" t="s">
        <v>537</v>
      </c>
      <c r="B272" s="35">
        <v>104167</v>
      </c>
      <c r="C272" s="35" t="s">
        <v>28</v>
      </c>
      <c r="D272" s="35" t="s">
        <v>538</v>
      </c>
      <c r="E272" s="36" t="s">
        <v>56</v>
      </c>
      <c r="F272" s="37">
        <v>8</v>
      </c>
      <c r="G272" s="38">
        <v>121.67</v>
      </c>
      <c r="H272" s="38">
        <v>149</v>
      </c>
      <c r="I272" s="38">
        <v>1192</v>
      </c>
      <c r="J272" s="39">
        <v>3.7275214352808803E-4</v>
      </c>
      <c r="K272" s="35" t="s">
        <v>537</v>
      </c>
      <c r="L272" s="2"/>
      <c r="M272" s="2"/>
      <c r="N272" s="2"/>
      <c r="O272" s="2"/>
      <c r="P272" s="2"/>
      <c r="Q272" s="2"/>
      <c r="R272" s="2"/>
      <c r="S272" s="2"/>
      <c r="T272" s="2"/>
      <c r="U272" s="2"/>
      <c r="V272" s="2"/>
      <c r="W272" s="2"/>
      <c r="X272" s="2"/>
      <c r="Y272" s="2"/>
      <c r="Z272" s="2"/>
    </row>
    <row r="273" spans="1:26" ht="51.75" customHeight="1">
      <c r="A273" s="35" t="s">
        <v>539</v>
      </c>
      <c r="B273" s="35">
        <v>89681</v>
      </c>
      <c r="C273" s="35" t="s">
        <v>28</v>
      </c>
      <c r="D273" s="35" t="s">
        <v>540</v>
      </c>
      <c r="E273" s="36" t="s">
        <v>56</v>
      </c>
      <c r="F273" s="37">
        <v>4</v>
      </c>
      <c r="G273" s="38">
        <v>88.51</v>
      </c>
      <c r="H273" s="38">
        <v>108.39</v>
      </c>
      <c r="I273" s="38">
        <v>433.56</v>
      </c>
      <c r="J273" s="39">
        <v>1.3557921086244801E-4</v>
      </c>
      <c r="K273" s="35" t="s">
        <v>539</v>
      </c>
      <c r="L273" s="2"/>
      <c r="M273" s="2"/>
      <c r="N273" s="2"/>
      <c r="O273" s="2"/>
      <c r="P273" s="2"/>
      <c r="Q273" s="2"/>
      <c r="R273" s="2"/>
      <c r="S273" s="2"/>
      <c r="T273" s="2"/>
      <c r="U273" s="2"/>
      <c r="V273" s="2"/>
      <c r="W273" s="2"/>
      <c r="X273" s="2"/>
      <c r="Y273" s="2"/>
      <c r="Z273" s="2"/>
    </row>
    <row r="274" spans="1:26" ht="39" customHeight="1">
      <c r="A274" s="35" t="s">
        <v>541</v>
      </c>
      <c r="B274" s="35">
        <v>104168</v>
      </c>
      <c r="C274" s="35" t="s">
        <v>28</v>
      </c>
      <c r="D274" s="35" t="s">
        <v>542</v>
      </c>
      <c r="E274" s="36" t="s">
        <v>56</v>
      </c>
      <c r="F274" s="37">
        <v>4</v>
      </c>
      <c r="G274" s="38">
        <v>118.62</v>
      </c>
      <c r="H274" s="38">
        <v>145.27000000000001</v>
      </c>
      <c r="I274" s="38">
        <v>581.08000000000004</v>
      </c>
      <c r="J274" s="39">
        <v>1.8171041573934699E-4</v>
      </c>
      <c r="K274" s="35" t="s">
        <v>541</v>
      </c>
      <c r="L274" s="2"/>
      <c r="M274" s="2"/>
      <c r="N274" s="2"/>
      <c r="O274" s="2"/>
      <c r="P274" s="2"/>
      <c r="Q274" s="2"/>
      <c r="R274" s="2"/>
      <c r="S274" s="2"/>
      <c r="T274" s="2"/>
      <c r="U274" s="2"/>
      <c r="V274" s="2"/>
      <c r="W274" s="2"/>
      <c r="X274" s="2"/>
      <c r="Y274" s="2"/>
      <c r="Z274" s="2"/>
    </row>
    <row r="275" spans="1:26" ht="39" customHeight="1">
      <c r="A275" s="35" t="s">
        <v>543</v>
      </c>
      <c r="B275" s="35">
        <v>104170</v>
      </c>
      <c r="C275" s="35" t="s">
        <v>28</v>
      </c>
      <c r="D275" s="35" t="s">
        <v>544</v>
      </c>
      <c r="E275" s="36" t="s">
        <v>56</v>
      </c>
      <c r="F275" s="37">
        <v>8</v>
      </c>
      <c r="G275" s="38">
        <v>68.09</v>
      </c>
      <c r="H275" s="38">
        <v>83.38</v>
      </c>
      <c r="I275" s="38">
        <v>667.04</v>
      </c>
      <c r="J275" s="39">
        <v>2.08591098841423E-4</v>
      </c>
      <c r="K275" s="35" t="s">
        <v>543</v>
      </c>
      <c r="L275" s="2"/>
      <c r="M275" s="2"/>
      <c r="N275" s="2"/>
      <c r="O275" s="2"/>
      <c r="P275" s="2"/>
      <c r="Q275" s="2"/>
      <c r="R275" s="2"/>
      <c r="S275" s="2"/>
      <c r="T275" s="2"/>
      <c r="U275" s="2"/>
      <c r="V275" s="2"/>
      <c r="W275" s="2"/>
      <c r="X275" s="2"/>
      <c r="Y275" s="2"/>
      <c r="Z275" s="2"/>
    </row>
    <row r="276" spans="1:26" ht="39" customHeight="1">
      <c r="A276" s="35" t="s">
        <v>545</v>
      </c>
      <c r="B276" s="35">
        <v>89554</v>
      </c>
      <c r="C276" s="35" t="s">
        <v>28</v>
      </c>
      <c r="D276" s="35" t="s">
        <v>546</v>
      </c>
      <c r="E276" s="36" t="s">
        <v>56</v>
      </c>
      <c r="F276" s="37">
        <v>4</v>
      </c>
      <c r="G276" s="38">
        <v>26.72</v>
      </c>
      <c r="H276" s="38">
        <v>32.72</v>
      </c>
      <c r="I276" s="38">
        <v>130.88</v>
      </c>
      <c r="J276" s="39">
        <v>4.09276850209363E-5</v>
      </c>
      <c r="K276" s="35" t="s">
        <v>545</v>
      </c>
      <c r="L276" s="2"/>
      <c r="M276" s="2"/>
      <c r="N276" s="2"/>
      <c r="O276" s="2"/>
      <c r="P276" s="2"/>
      <c r="Q276" s="2"/>
      <c r="R276" s="2"/>
      <c r="S276" s="2"/>
      <c r="T276" s="2"/>
      <c r="U276" s="2"/>
      <c r="V276" s="2"/>
      <c r="W276" s="2"/>
      <c r="X276" s="2"/>
      <c r="Y276" s="2"/>
      <c r="Z276" s="2"/>
    </row>
    <row r="277" spans="1:26" ht="25.5" customHeight="1">
      <c r="A277" s="35" t="s">
        <v>547</v>
      </c>
      <c r="B277" s="35">
        <v>1212</v>
      </c>
      <c r="C277" s="35" t="s">
        <v>45</v>
      </c>
      <c r="D277" s="35" t="s">
        <v>443</v>
      </c>
      <c r="E277" s="36" t="s">
        <v>24</v>
      </c>
      <c r="F277" s="37">
        <v>26</v>
      </c>
      <c r="G277" s="38">
        <v>5.64</v>
      </c>
      <c r="H277" s="38">
        <v>6.9</v>
      </c>
      <c r="I277" s="38">
        <v>179.4</v>
      </c>
      <c r="J277" s="39">
        <v>5.6100448447096401E-5</v>
      </c>
      <c r="K277" s="35" t="s">
        <v>547</v>
      </c>
      <c r="L277" s="2"/>
      <c r="M277" s="2"/>
      <c r="N277" s="2"/>
      <c r="O277" s="2"/>
      <c r="P277" s="2"/>
      <c r="Q277" s="2"/>
      <c r="R277" s="2"/>
      <c r="S277" s="2"/>
      <c r="T277" s="2"/>
      <c r="U277" s="2"/>
      <c r="V277" s="2"/>
      <c r="W277" s="2"/>
      <c r="X277" s="2"/>
      <c r="Y277" s="2"/>
      <c r="Z277" s="2"/>
    </row>
    <row r="278" spans="1:26" ht="24" customHeight="1">
      <c r="A278" s="20" t="s">
        <v>548</v>
      </c>
      <c r="B278" s="20" t="s">
        <v>18</v>
      </c>
      <c r="C278" s="20"/>
      <c r="D278" s="20" t="s">
        <v>549</v>
      </c>
      <c r="E278" s="21"/>
      <c r="F278" s="22">
        <v>1</v>
      </c>
      <c r="G278" s="22"/>
      <c r="H278" s="34">
        <v>20134.150000000001</v>
      </c>
      <c r="I278" s="34">
        <v>20134.150000000001</v>
      </c>
      <c r="J278" s="24">
        <v>6.2961808478322603E-3</v>
      </c>
      <c r="K278" s="20" t="s">
        <v>548</v>
      </c>
      <c r="L278" s="2"/>
      <c r="M278" s="2"/>
      <c r="N278" s="2"/>
      <c r="O278" s="2"/>
      <c r="P278" s="2"/>
      <c r="Q278" s="2"/>
      <c r="R278" s="2"/>
      <c r="S278" s="2"/>
      <c r="T278" s="2"/>
      <c r="U278" s="2"/>
      <c r="V278" s="2"/>
      <c r="W278" s="2"/>
      <c r="X278" s="2"/>
      <c r="Y278" s="2"/>
      <c r="Z278" s="2"/>
    </row>
    <row r="279" spans="1:26" ht="39" customHeight="1">
      <c r="A279" s="35" t="s">
        <v>550</v>
      </c>
      <c r="B279" s="35">
        <v>89987</v>
      </c>
      <c r="C279" s="35" t="s">
        <v>28</v>
      </c>
      <c r="D279" s="35" t="s">
        <v>551</v>
      </c>
      <c r="E279" s="36" t="s">
        <v>56</v>
      </c>
      <c r="F279" s="37">
        <v>9</v>
      </c>
      <c r="G279" s="38">
        <v>91.01</v>
      </c>
      <c r="H279" s="38">
        <v>111.45</v>
      </c>
      <c r="I279" s="38">
        <v>1003.05</v>
      </c>
      <c r="J279" s="39">
        <v>3.13665299971349E-4</v>
      </c>
      <c r="K279" s="35" t="s">
        <v>550</v>
      </c>
      <c r="L279" s="2"/>
      <c r="M279" s="2"/>
      <c r="N279" s="2"/>
      <c r="O279" s="2"/>
      <c r="P279" s="2"/>
      <c r="Q279" s="2"/>
      <c r="R279" s="2"/>
      <c r="S279" s="2"/>
      <c r="T279" s="2"/>
      <c r="U279" s="2"/>
      <c r="V279" s="2"/>
      <c r="W279" s="2"/>
      <c r="X279" s="2"/>
      <c r="Y279" s="2"/>
      <c r="Z279" s="2"/>
    </row>
    <row r="280" spans="1:26" ht="39" customHeight="1">
      <c r="A280" s="35" t="s">
        <v>552</v>
      </c>
      <c r="B280" s="35">
        <v>89985</v>
      </c>
      <c r="C280" s="35" t="s">
        <v>28</v>
      </c>
      <c r="D280" s="35" t="s">
        <v>553</v>
      </c>
      <c r="E280" s="36" t="s">
        <v>56</v>
      </c>
      <c r="F280" s="37">
        <v>1</v>
      </c>
      <c r="G280" s="38">
        <v>86.46</v>
      </c>
      <c r="H280" s="38">
        <v>105.88</v>
      </c>
      <c r="I280" s="38">
        <v>105.88</v>
      </c>
      <c r="J280" s="39">
        <v>3.3109896775800297E-5</v>
      </c>
      <c r="K280" s="35" t="s">
        <v>552</v>
      </c>
      <c r="L280" s="2"/>
      <c r="M280" s="2"/>
      <c r="N280" s="2"/>
      <c r="O280" s="2"/>
      <c r="P280" s="2"/>
      <c r="Q280" s="2"/>
      <c r="R280" s="2"/>
      <c r="S280" s="2"/>
      <c r="T280" s="2"/>
      <c r="U280" s="2"/>
      <c r="V280" s="2"/>
      <c r="W280" s="2"/>
      <c r="X280" s="2"/>
      <c r="Y280" s="2"/>
      <c r="Z280" s="2"/>
    </row>
    <row r="281" spans="1:26" ht="25.5" customHeight="1">
      <c r="A281" s="35" t="s">
        <v>554</v>
      </c>
      <c r="B281" s="35">
        <v>94490</v>
      </c>
      <c r="C281" s="35" t="s">
        <v>28</v>
      </c>
      <c r="D281" s="35" t="s">
        <v>555</v>
      </c>
      <c r="E281" s="36" t="s">
        <v>56</v>
      </c>
      <c r="F281" s="37">
        <v>4</v>
      </c>
      <c r="G281" s="38">
        <v>31.68</v>
      </c>
      <c r="H281" s="38">
        <v>38.79</v>
      </c>
      <c r="I281" s="38">
        <v>155.16</v>
      </c>
      <c r="J281" s="39">
        <v>4.8520320964612503E-5</v>
      </c>
      <c r="K281" s="35" t="s">
        <v>554</v>
      </c>
      <c r="L281" s="2"/>
      <c r="M281" s="2"/>
      <c r="N281" s="2"/>
      <c r="O281" s="2"/>
      <c r="P281" s="2"/>
      <c r="Q281" s="2"/>
      <c r="R281" s="2"/>
      <c r="S281" s="2"/>
      <c r="T281" s="2"/>
      <c r="U281" s="2"/>
      <c r="V281" s="2"/>
      <c r="W281" s="2"/>
      <c r="X281" s="2"/>
      <c r="Y281" s="2"/>
      <c r="Z281" s="2"/>
    </row>
    <row r="282" spans="1:26" ht="25.5" customHeight="1">
      <c r="A282" s="35" t="s">
        <v>556</v>
      </c>
      <c r="B282" s="35">
        <v>94492</v>
      </c>
      <c r="C282" s="35" t="s">
        <v>28</v>
      </c>
      <c r="D282" s="35" t="s">
        <v>557</v>
      </c>
      <c r="E282" s="36" t="s">
        <v>56</v>
      </c>
      <c r="F282" s="37">
        <v>4</v>
      </c>
      <c r="G282" s="38">
        <v>44.51</v>
      </c>
      <c r="H282" s="38">
        <v>54.51</v>
      </c>
      <c r="I282" s="38">
        <v>218.04</v>
      </c>
      <c r="J282" s="39">
        <v>6.8183621958778704E-5</v>
      </c>
      <c r="K282" s="35" t="s">
        <v>556</v>
      </c>
      <c r="L282" s="2"/>
      <c r="M282" s="2"/>
      <c r="N282" s="2"/>
      <c r="O282" s="2"/>
      <c r="P282" s="2"/>
      <c r="Q282" s="2"/>
      <c r="R282" s="2"/>
      <c r="S282" s="2"/>
      <c r="T282" s="2"/>
      <c r="U282" s="2"/>
      <c r="V282" s="2"/>
      <c r="W282" s="2"/>
      <c r="X282" s="2"/>
      <c r="Y282" s="2"/>
      <c r="Z282" s="2"/>
    </row>
    <row r="283" spans="1:26" ht="39" customHeight="1">
      <c r="A283" s="35" t="s">
        <v>558</v>
      </c>
      <c r="B283" s="35">
        <v>103979</v>
      </c>
      <c r="C283" s="35" t="s">
        <v>28</v>
      </c>
      <c r="D283" s="35" t="s">
        <v>559</v>
      </c>
      <c r="E283" s="36" t="s">
        <v>94</v>
      </c>
      <c r="F283" s="37">
        <v>8.3000000000000007</v>
      </c>
      <c r="G283" s="38">
        <v>28.94</v>
      </c>
      <c r="H283" s="38">
        <v>35.44</v>
      </c>
      <c r="I283" s="38">
        <v>294.14999999999998</v>
      </c>
      <c r="J283" s="39">
        <v>9.1984096492270993E-5</v>
      </c>
      <c r="K283" s="35" t="s">
        <v>558</v>
      </c>
      <c r="L283" s="2"/>
      <c r="M283" s="2"/>
      <c r="N283" s="2"/>
      <c r="O283" s="2"/>
      <c r="P283" s="2"/>
      <c r="Q283" s="2"/>
      <c r="R283" s="2"/>
      <c r="S283" s="2"/>
      <c r="T283" s="2"/>
      <c r="U283" s="2"/>
      <c r="V283" s="2"/>
      <c r="W283" s="2"/>
      <c r="X283" s="2"/>
      <c r="Y283" s="2"/>
      <c r="Z283" s="2"/>
    </row>
    <row r="284" spans="1:26" ht="25.5" customHeight="1">
      <c r="A284" s="35" t="s">
        <v>560</v>
      </c>
      <c r="B284" s="35">
        <v>94495</v>
      </c>
      <c r="C284" s="35" t="s">
        <v>28</v>
      </c>
      <c r="D284" s="35" t="s">
        <v>561</v>
      </c>
      <c r="E284" s="36" t="s">
        <v>56</v>
      </c>
      <c r="F284" s="37">
        <v>3</v>
      </c>
      <c r="G284" s="38">
        <v>59.21</v>
      </c>
      <c r="H284" s="38">
        <v>72.510000000000005</v>
      </c>
      <c r="I284" s="38">
        <v>217.53</v>
      </c>
      <c r="J284" s="39">
        <v>6.8024139078577998E-5</v>
      </c>
      <c r="K284" s="35" t="s">
        <v>560</v>
      </c>
      <c r="L284" s="2"/>
      <c r="M284" s="2"/>
      <c r="N284" s="2"/>
      <c r="O284" s="2"/>
      <c r="P284" s="2"/>
      <c r="Q284" s="2"/>
      <c r="R284" s="2"/>
      <c r="S284" s="2"/>
      <c r="T284" s="2"/>
      <c r="U284" s="2"/>
      <c r="V284" s="2"/>
      <c r="W284" s="2"/>
      <c r="X284" s="2"/>
      <c r="Y284" s="2"/>
      <c r="Z284" s="2"/>
    </row>
    <row r="285" spans="1:26" ht="25.5" customHeight="1">
      <c r="A285" s="35" t="s">
        <v>562</v>
      </c>
      <c r="B285" s="35">
        <v>89353</v>
      </c>
      <c r="C285" s="35" t="s">
        <v>28</v>
      </c>
      <c r="D285" s="35" t="s">
        <v>563</v>
      </c>
      <c r="E285" s="36" t="s">
        <v>56</v>
      </c>
      <c r="F285" s="37">
        <v>2</v>
      </c>
      <c r="G285" s="38">
        <v>38.33</v>
      </c>
      <c r="H285" s="38">
        <v>46.94</v>
      </c>
      <c r="I285" s="38">
        <v>93.88</v>
      </c>
      <c r="J285" s="39">
        <v>2.9357358418134998E-5</v>
      </c>
      <c r="K285" s="35" t="s">
        <v>562</v>
      </c>
      <c r="L285" s="2"/>
      <c r="M285" s="2"/>
      <c r="N285" s="2"/>
      <c r="O285" s="2"/>
      <c r="P285" s="2"/>
      <c r="Q285" s="2"/>
      <c r="R285" s="2"/>
      <c r="S285" s="2"/>
      <c r="T285" s="2"/>
      <c r="U285" s="2"/>
      <c r="V285" s="2"/>
      <c r="W285" s="2"/>
      <c r="X285" s="2"/>
      <c r="Y285" s="2"/>
      <c r="Z285" s="2"/>
    </row>
    <row r="286" spans="1:26" ht="39" customHeight="1">
      <c r="A286" s="35" t="s">
        <v>564</v>
      </c>
      <c r="B286" s="35">
        <v>99628</v>
      </c>
      <c r="C286" s="35" t="s">
        <v>28</v>
      </c>
      <c r="D286" s="35" t="s">
        <v>565</v>
      </c>
      <c r="E286" s="36" t="s">
        <v>56</v>
      </c>
      <c r="F286" s="37">
        <v>2</v>
      </c>
      <c r="G286" s="38">
        <v>80.55</v>
      </c>
      <c r="H286" s="38">
        <v>98.64</v>
      </c>
      <c r="I286" s="38">
        <v>197.28</v>
      </c>
      <c r="J286" s="39">
        <v>6.1691730600017702E-5</v>
      </c>
      <c r="K286" s="35" t="s">
        <v>564</v>
      </c>
      <c r="L286" s="2"/>
      <c r="M286" s="2"/>
      <c r="N286" s="2"/>
      <c r="O286" s="2"/>
      <c r="P286" s="2"/>
      <c r="Q286" s="2"/>
      <c r="R286" s="2"/>
      <c r="S286" s="2"/>
      <c r="T286" s="2"/>
      <c r="U286" s="2"/>
      <c r="V286" s="2"/>
      <c r="W286" s="2"/>
      <c r="X286" s="2"/>
      <c r="Y286" s="2"/>
      <c r="Z286" s="2"/>
    </row>
    <row r="287" spans="1:26" ht="39" customHeight="1">
      <c r="A287" s="35" t="s">
        <v>566</v>
      </c>
      <c r="B287" s="35">
        <v>13570</v>
      </c>
      <c r="C287" s="35" t="s">
        <v>45</v>
      </c>
      <c r="D287" s="35" t="s">
        <v>567</v>
      </c>
      <c r="E287" s="36" t="s">
        <v>568</v>
      </c>
      <c r="F287" s="37">
        <v>2</v>
      </c>
      <c r="G287" s="38">
        <v>1891.48</v>
      </c>
      <c r="H287" s="38">
        <v>2316.4899999999998</v>
      </c>
      <c r="I287" s="38">
        <v>4632.9799999999996</v>
      </c>
      <c r="J287" s="39">
        <v>1.4487862633580199E-3</v>
      </c>
      <c r="K287" s="35" t="s">
        <v>566</v>
      </c>
      <c r="L287" s="2"/>
      <c r="M287" s="2"/>
      <c r="N287" s="2"/>
      <c r="O287" s="2"/>
      <c r="P287" s="2"/>
      <c r="Q287" s="2"/>
      <c r="R287" s="2"/>
      <c r="S287" s="2"/>
      <c r="T287" s="2"/>
      <c r="U287" s="2"/>
      <c r="V287" s="2"/>
      <c r="W287" s="2"/>
      <c r="X287" s="2"/>
      <c r="Y287" s="2"/>
      <c r="Z287" s="2"/>
    </row>
    <row r="288" spans="1:26" ht="51.75" customHeight="1">
      <c r="A288" s="35" t="s">
        <v>569</v>
      </c>
      <c r="B288" s="35">
        <v>94703</v>
      </c>
      <c r="C288" s="35" t="s">
        <v>28</v>
      </c>
      <c r="D288" s="35" t="s">
        <v>570</v>
      </c>
      <c r="E288" s="36" t="s">
        <v>56</v>
      </c>
      <c r="F288" s="37">
        <v>1</v>
      </c>
      <c r="G288" s="38">
        <v>18.91</v>
      </c>
      <c r="H288" s="38">
        <v>23.15</v>
      </c>
      <c r="I288" s="38">
        <v>23.15</v>
      </c>
      <c r="J288" s="39">
        <v>7.2392719149959996E-6</v>
      </c>
      <c r="K288" s="35" t="s">
        <v>569</v>
      </c>
      <c r="L288" s="2"/>
      <c r="M288" s="2"/>
      <c r="N288" s="2"/>
      <c r="O288" s="2"/>
      <c r="P288" s="2"/>
      <c r="Q288" s="2"/>
      <c r="R288" s="2"/>
      <c r="S288" s="2"/>
      <c r="T288" s="2"/>
      <c r="U288" s="2"/>
      <c r="V288" s="2"/>
      <c r="W288" s="2"/>
      <c r="X288" s="2"/>
      <c r="Y288" s="2"/>
      <c r="Z288" s="2"/>
    </row>
    <row r="289" spans="1:26" ht="51.75" customHeight="1">
      <c r="A289" s="35" t="s">
        <v>571</v>
      </c>
      <c r="B289" s="35">
        <v>94704</v>
      </c>
      <c r="C289" s="35" t="s">
        <v>28</v>
      </c>
      <c r="D289" s="35" t="s">
        <v>572</v>
      </c>
      <c r="E289" s="36" t="s">
        <v>56</v>
      </c>
      <c r="F289" s="37">
        <v>6</v>
      </c>
      <c r="G289" s="38">
        <v>25.23</v>
      </c>
      <c r="H289" s="38">
        <v>30.89</v>
      </c>
      <c r="I289" s="38">
        <v>185.34</v>
      </c>
      <c r="J289" s="39">
        <v>5.7957954934140803E-5</v>
      </c>
      <c r="K289" s="35" t="s">
        <v>571</v>
      </c>
      <c r="L289" s="2"/>
      <c r="M289" s="2"/>
      <c r="N289" s="2"/>
      <c r="O289" s="2"/>
      <c r="P289" s="2"/>
      <c r="Q289" s="2"/>
      <c r="R289" s="2"/>
      <c r="S289" s="2"/>
      <c r="T289" s="2"/>
      <c r="U289" s="2"/>
      <c r="V289" s="2"/>
      <c r="W289" s="2"/>
      <c r="X289" s="2"/>
      <c r="Y289" s="2"/>
      <c r="Z289" s="2"/>
    </row>
    <row r="290" spans="1:26" ht="51.75" customHeight="1">
      <c r="A290" s="35" t="s">
        <v>573</v>
      </c>
      <c r="B290" s="35">
        <v>94706</v>
      </c>
      <c r="C290" s="35" t="s">
        <v>28</v>
      </c>
      <c r="D290" s="35" t="s">
        <v>574</v>
      </c>
      <c r="E290" s="36" t="s">
        <v>56</v>
      </c>
      <c r="F290" s="37">
        <v>1</v>
      </c>
      <c r="G290" s="38">
        <v>33.630000000000003</v>
      </c>
      <c r="H290" s="38">
        <v>41.18</v>
      </c>
      <c r="I290" s="38">
        <v>41.18</v>
      </c>
      <c r="J290" s="39">
        <v>1.2877460797388099E-5</v>
      </c>
      <c r="K290" s="35" t="s">
        <v>573</v>
      </c>
      <c r="L290" s="2"/>
      <c r="M290" s="2"/>
      <c r="N290" s="2"/>
      <c r="O290" s="2"/>
      <c r="P290" s="2"/>
      <c r="Q290" s="2"/>
      <c r="R290" s="2"/>
      <c r="S290" s="2"/>
      <c r="T290" s="2"/>
      <c r="U290" s="2"/>
      <c r="V290" s="2"/>
      <c r="W290" s="2"/>
      <c r="X290" s="2"/>
      <c r="Y290" s="2"/>
      <c r="Z290" s="2"/>
    </row>
    <row r="291" spans="1:26" ht="51.75" customHeight="1">
      <c r="A291" s="35" t="s">
        <v>575</v>
      </c>
      <c r="B291" s="35">
        <v>89376</v>
      </c>
      <c r="C291" s="35" t="s">
        <v>28</v>
      </c>
      <c r="D291" s="35" t="s">
        <v>576</v>
      </c>
      <c r="E291" s="36" t="s">
        <v>56</v>
      </c>
      <c r="F291" s="37">
        <v>27</v>
      </c>
      <c r="G291" s="38">
        <v>5.42</v>
      </c>
      <c r="H291" s="38">
        <v>6.63</v>
      </c>
      <c r="I291" s="38">
        <v>179.01</v>
      </c>
      <c r="J291" s="39">
        <v>5.5978490950472298E-5</v>
      </c>
      <c r="K291" s="35" t="s">
        <v>575</v>
      </c>
      <c r="L291" s="2"/>
      <c r="M291" s="2"/>
      <c r="N291" s="2"/>
      <c r="O291" s="2"/>
      <c r="P291" s="2"/>
      <c r="Q291" s="2"/>
      <c r="R291" s="2"/>
      <c r="S291" s="2"/>
      <c r="T291" s="2"/>
      <c r="U291" s="2"/>
      <c r="V291" s="2"/>
      <c r="W291" s="2"/>
      <c r="X291" s="2"/>
      <c r="Y291" s="2"/>
      <c r="Z291" s="2"/>
    </row>
    <row r="292" spans="1:26" ht="51.75" customHeight="1">
      <c r="A292" s="35" t="s">
        <v>577</v>
      </c>
      <c r="B292" s="35">
        <v>94658</v>
      </c>
      <c r="C292" s="35" t="s">
        <v>28</v>
      </c>
      <c r="D292" s="35" t="s">
        <v>578</v>
      </c>
      <c r="E292" s="36" t="s">
        <v>56</v>
      </c>
      <c r="F292" s="37">
        <v>4</v>
      </c>
      <c r="G292" s="38">
        <v>4.82</v>
      </c>
      <c r="H292" s="38">
        <v>5.9</v>
      </c>
      <c r="I292" s="38">
        <v>23.6</v>
      </c>
      <c r="J292" s="39">
        <v>7.3799921034084498E-6</v>
      </c>
      <c r="K292" s="35" t="s">
        <v>577</v>
      </c>
      <c r="L292" s="2"/>
      <c r="M292" s="2"/>
      <c r="N292" s="2"/>
      <c r="O292" s="2"/>
      <c r="P292" s="2"/>
      <c r="Q292" s="2"/>
      <c r="R292" s="2"/>
      <c r="S292" s="2"/>
      <c r="T292" s="2"/>
      <c r="U292" s="2"/>
      <c r="V292" s="2"/>
      <c r="W292" s="2"/>
      <c r="X292" s="2"/>
      <c r="Y292" s="2"/>
      <c r="Z292" s="2"/>
    </row>
    <row r="293" spans="1:26" ht="25.5" customHeight="1">
      <c r="A293" s="35" t="s">
        <v>579</v>
      </c>
      <c r="B293" s="35">
        <v>102610</v>
      </c>
      <c r="C293" s="35" t="s">
        <v>28</v>
      </c>
      <c r="D293" s="35" t="s">
        <v>580</v>
      </c>
      <c r="E293" s="36" t="s">
        <v>56</v>
      </c>
      <c r="F293" s="37">
        <v>1</v>
      </c>
      <c r="G293" s="38">
        <v>2047.89</v>
      </c>
      <c r="H293" s="38">
        <v>2508.0500000000002</v>
      </c>
      <c r="I293" s="38">
        <v>2508.0500000000002</v>
      </c>
      <c r="J293" s="39">
        <v>7.8429615232854103E-4</v>
      </c>
      <c r="K293" s="35" t="s">
        <v>579</v>
      </c>
      <c r="L293" s="2"/>
      <c r="M293" s="2"/>
      <c r="N293" s="2"/>
      <c r="O293" s="2"/>
      <c r="P293" s="2"/>
      <c r="Q293" s="2"/>
      <c r="R293" s="2"/>
      <c r="S293" s="2"/>
      <c r="T293" s="2"/>
      <c r="U293" s="2"/>
      <c r="V293" s="2"/>
      <c r="W293" s="2"/>
      <c r="X293" s="2"/>
      <c r="Y293" s="2"/>
      <c r="Z293" s="2"/>
    </row>
    <row r="294" spans="1:26" ht="25.5" customHeight="1">
      <c r="A294" s="35" t="s">
        <v>581</v>
      </c>
      <c r="B294" s="35">
        <v>102609</v>
      </c>
      <c r="C294" s="35" t="s">
        <v>28</v>
      </c>
      <c r="D294" s="35" t="s">
        <v>582</v>
      </c>
      <c r="E294" s="36" t="s">
        <v>56</v>
      </c>
      <c r="F294" s="37">
        <v>1</v>
      </c>
      <c r="G294" s="38">
        <v>1191.54</v>
      </c>
      <c r="H294" s="38">
        <v>1459.27</v>
      </c>
      <c r="I294" s="38">
        <v>1459.27</v>
      </c>
      <c r="J294" s="39">
        <v>4.5633055409918902E-4</v>
      </c>
      <c r="K294" s="35" t="s">
        <v>581</v>
      </c>
      <c r="L294" s="2"/>
      <c r="M294" s="2"/>
      <c r="N294" s="2"/>
      <c r="O294" s="2"/>
      <c r="P294" s="2"/>
      <c r="Q294" s="2"/>
      <c r="R294" s="2"/>
      <c r="S294" s="2"/>
      <c r="T294" s="2"/>
      <c r="U294" s="2"/>
      <c r="V294" s="2"/>
      <c r="W294" s="2"/>
      <c r="X294" s="2"/>
      <c r="Y294" s="2"/>
      <c r="Z294" s="2"/>
    </row>
    <row r="295" spans="1:26" ht="39" customHeight="1">
      <c r="A295" s="35" t="s">
        <v>583</v>
      </c>
      <c r="B295" s="35">
        <v>94675</v>
      </c>
      <c r="C295" s="35" t="s">
        <v>28</v>
      </c>
      <c r="D295" s="35" t="s">
        <v>584</v>
      </c>
      <c r="E295" s="36" t="s">
        <v>56</v>
      </c>
      <c r="F295" s="37">
        <v>3</v>
      </c>
      <c r="G295" s="38">
        <v>11.07</v>
      </c>
      <c r="H295" s="38">
        <v>13.55</v>
      </c>
      <c r="I295" s="38">
        <v>40.65</v>
      </c>
      <c r="J295" s="39">
        <v>1.2711723686591201E-5</v>
      </c>
      <c r="K295" s="35" t="s">
        <v>583</v>
      </c>
      <c r="L295" s="2"/>
      <c r="M295" s="2"/>
      <c r="N295" s="2"/>
      <c r="O295" s="2"/>
      <c r="P295" s="2"/>
      <c r="Q295" s="2"/>
      <c r="R295" s="2"/>
      <c r="S295" s="2"/>
      <c r="T295" s="2"/>
      <c r="U295" s="2"/>
      <c r="V295" s="2"/>
      <c r="W295" s="2"/>
      <c r="X295" s="2"/>
      <c r="Y295" s="2"/>
      <c r="Z295" s="2"/>
    </row>
    <row r="296" spans="1:26" ht="39" customHeight="1">
      <c r="A296" s="35" t="s">
        <v>585</v>
      </c>
      <c r="B296" s="35">
        <v>89363</v>
      </c>
      <c r="C296" s="35" t="s">
        <v>28</v>
      </c>
      <c r="D296" s="35" t="s">
        <v>586</v>
      </c>
      <c r="E296" s="36" t="s">
        <v>56</v>
      </c>
      <c r="F296" s="37">
        <v>2</v>
      </c>
      <c r="G296" s="38">
        <v>9.8800000000000008</v>
      </c>
      <c r="H296" s="38">
        <v>12.1</v>
      </c>
      <c r="I296" s="38">
        <v>24.2</v>
      </c>
      <c r="J296" s="39">
        <v>7.5676190212917203E-6</v>
      </c>
      <c r="K296" s="35" t="s">
        <v>585</v>
      </c>
      <c r="L296" s="2"/>
      <c r="M296" s="2"/>
      <c r="N296" s="2"/>
      <c r="O296" s="2"/>
      <c r="P296" s="2"/>
      <c r="Q296" s="2"/>
      <c r="R296" s="2"/>
      <c r="S296" s="2"/>
      <c r="T296" s="2"/>
      <c r="U296" s="2"/>
      <c r="V296" s="2"/>
      <c r="W296" s="2"/>
      <c r="X296" s="2"/>
      <c r="Y296" s="2"/>
      <c r="Z296" s="2"/>
    </row>
    <row r="297" spans="1:26" ht="39" customHeight="1">
      <c r="A297" s="35" t="s">
        <v>587</v>
      </c>
      <c r="B297" s="35">
        <v>89367</v>
      </c>
      <c r="C297" s="35" t="s">
        <v>28</v>
      </c>
      <c r="D297" s="35" t="s">
        <v>588</v>
      </c>
      <c r="E297" s="36" t="s">
        <v>56</v>
      </c>
      <c r="F297" s="37">
        <v>13</v>
      </c>
      <c r="G297" s="38">
        <v>12.51</v>
      </c>
      <c r="H297" s="38">
        <v>15.32</v>
      </c>
      <c r="I297" s="38">
        <v>199.16</v>
      </c>
      <c r="J297" s="39">
        <v>6.2279628276051997E-5</v>
      </c>
      <c r="K297" s="35" t="s">
        <v>587</v>
      </c>
      <c r="L297" s="2"/>
      <c r="M297" s="2"/>
      <c r="N297" s="2"/>
      <c r="O297" s="2"/>
      <c r="P297" s="2"/>
      <c r="Q297" s="2"/>
      <c r="R297" s="2"/>
      <c r="S297" s="2"/>
      <c r="T297" s="2"/>
      <c r="U297" s="2"/>
      <c r="V297" s="2"/>
      <c r="W297" s="2"/>
      <c r="X297" s="2"/>
      <c r="Y297" s="2"/>
      <c r="Z297" s="2"/>
    </row>
    <row r="298" spans="1:26" ht="39" customHeight="1">
      <c r="A298" s="35" t="s">
        <v>589</v>
      </c>
      <c r="B298" s="35">
        <v>89355</v>
      </c>
      <c r="C298" s="35" t="s">
        <v>28</v>
      </c>
      <c r="D298" s="35" t="s">
        <v>590</v>
      </c>
      <c r="E298" s="36" t="s">
        <v>94</v>
      </c>
      <c r="F298" s="37">
        <v>14.1</v>
      </c>
      <c r="G298" s="38">
        <v>20.13</v>
      </c>
      <c r="H298" s="38">
        <v>24.65</v>
      </c>
      <c r="I298" s="38">
        <v>347.56</v>
      </c>
      <c r="J298" s="39">
        <v>1.0868601929917999E-4</v>
      </c>
      <c r="K298" s="35" t="s">
        <v>589</v>
      </c>
      <c r="L298" s="2"/>
      <c r="M298" s="2"/>
      <c r="N298" s="2"/>
      <c r="O298" s="2"/>
      <c r="P298" s="2"/>
      <c r="Q298" s="2"/>
      <c r="R298" s="2"/>
      <c r="S298" s="2"/>
      <c r="T298" s="2"/>
      <c r="U298" s="2"/>
      <c r="V298" s="2"/>
      <c r="W298" s="2"/>
      <c r="X298" s="2"/>
      <c r="Y298" s="2"/>
      <c r="Z298" s="2"/>
    </row>
    <row r="299" spans="1:26" ht="39" customHeight="1">
      <c r="A299" s="35" t="s">
        <v>591</v>
      </c>
      <c r="B299" s="35">
        <v>89356</v>
      </c>
      <c r="C299" s="35" t="s">
        <v>28</v>
      </c>
      <c r="D299" s="35" t="s">
        <v>592</v>
      </c>
      <c r="E299" s="36" t="s">
        <v>94</v>
      </c>
      <c r="F299" s="37">
        <v>124.3</v>
      </c>
      <c r="G299" s="38">
        <v>23.23</v>
      </c>
      <c r="H299" s="38">
        <v>28.44</v>
      </c>
      <c r="I299" s="38">
        <v>3535.09</v>
      </c>
      <c r="J299" s="39">
        <v>1.1054634018999199E-3</v>
      </c>
      <c r="K299" s="35" t="s">
        <v>591</v>
      </c>
      <c r="L299" s="2"/>
      <c r="M299" s="2"/>
      <c r="N299" s="2"/>
      <c r="O299" s="2"/>
      <c r="P299" s="2"/>
      <c r="Q299" s="2"/>
      <c r="R299" s="2"/>
      <c r="S299" s="2"/>
      <c r="T299" s="2"/>
      <c r="U299" s="2"/>
      <c r="V299" s="2"/>
      <c r="W299" s="2"/>
      <c r="X299" s="2"/>
      <c r="Y299" s="2"/>
      <c r="Z299" s="2"/>
    </row>
    <row r="300" spans="1:26" ht="39" customHeight="1">
      <c r="A300" s="35" t="s">
        <v>593</v>
      </c>
      <c r="B300" s="35">
        <v>89357</v>
      </c>
      <c r="C300" s="35" t="s">
        <v>28</v>
      </c>
      <c r="D300" s="35" t="s">
        <v>594</v>
      </c>
      <c r="E300" s="36" t="s">
        <v>94</v>
      </c>
      <c r="F300" s="37">
        <v>44.4</v>
      </c>
      <c r="G300" s="38">
        <v>31.74</v>
      </c>
      <c r="H300" s="38">
        <v>38.869999999999997</v>
      </c>
      <c r="I300" s="38">
        <v>1725.82</v>
      </c>
      <c r="J300" s="39">
        <v>5.39683812368829E-4</v>
      </c>
      <c r="K300" s="35" t="s">
        <v>593</v>
      </c>
      <c r="L300" s="2"/>
      <c r="M300" s="2"/>
      <c r="N300" s="2"/>
      <c r="O300" s="2"/>
      <c r="P300" s="2"/>
      <c r="Q300" s="2"/>
      <c r="R300" s="2"/>
      <c r="S300" s="2"/>
      <c r="T300" s="2"/>
      <c r="U300" s="2"/>
      <c r="V300" s="2"/>
      <c r="W300" s="2"/>
      <c r="X300" s="2"/>
      <c r="Y300" s="2"/>
      <c r="Z300" s="2"/>
    </row>
    <row r="301" spans="1:26" ht="25.5" customHeight="1">
      <c r="A301" s="35" t="s">
        <v>595</v>
      </c>
      <c r="B301" s="35">
        <v>103039</v>
      </c>
      <c r="C301" s="35" t="s">
        <v>28</v>
      </c>
      <c r="D301" s="35" t="s">
        <v>596</v>
      </c>
      <c r="E301" s="36" t="s">
        <v>56</v>
      </c>
      <c r="F301" s="37">
        <v>2</v>
      </c>
      <c r="G301" s="38">
        <v>50.91</v>
      </c>
      <c r="H301" s="38">
        <v>62.34</v>
      </c>
      <c r="I301" s="38">
        <v>124.68</v>
      </c>
      <c r="J301" s="39">
        <v>3.8988873536142597E-5</v>
      </c>
      <c r="K301" s="35" t="s">
        <v>595</v>
      </c>
      <c r="L301" s="2"/>
      <c r="M301" s="2"/>
      <c r="N301" s="2"/>
      <c r="O301" s="2"/>
      <c r="P301" s="2"/>
      <c r="Q301" s="2"/>
      <c r="R301" s="2"/>
      <c r="S301" s="2"/>
      <c r="T301" s="2"/>
      <c r="U301" s="2"/>
      <c r="V301" s="2"/>
      <c r="W301" s="2"/>
      <c r="X301" s="2"/>
      <c r="Y301" s="2"/>
      <c r="Z301" s="2"/>
    </row>
    <row r="302" spans="1:26" ht="39" customHeight="1">
      <c r="A302" s="35" t="s">
        <v>597</v>
      </c>
      <c r="B302" s="35">
        <v>103978</v>
      </c>
      <c r="C302" s="35" t="s">
        <v>28</v>
      </c>
      <c r="D302" s="35" t="s">
        <v>598</v>
      </c>
      <c r="E302" s="36" t="s">
        <v>94</v>
      </c>
      <c r="F302" s="37">
        <v>2.7</v>
      </c>
      <c r="G302" s="38">
        <v>25.37</v>
      </c>
      <c r="H302" s="38">
        <v>31.07</v>
      </c>
      <c r="I302" s="38">
        <v>83.88</v>
      </c>
      <c r="J302" s="39">
        <v>2.6230243120080499E-5</v>
      </c>
      <c r="K302" s="35" t="s">
        <v>597</v>
      </c>
      <c r="L302" s="2"/>
      <c r="M302" s="2"/>
      <c r="N302" s="2"/>
      <c r="O302" s="2"/>
      <c r="P302" s="2"/>
      <c r="Q302" s="2"/>
      <c r="R302" s="2"/>
      <c r="S302" s="2"/>
      <c r="T302" s="2"/>
      <c r="U302" s="2"/>
      <c r="V302" s="2"/>
      <c r="W302" s="2"/>
      <c r="X302" s="2"/>
      <c r="Y302" s="2"/>
      <c r="Z302" s="2"/>
    </row>
    <row r="303" spans="1:26" ht="39" customHeight="1">
      <c r="A303" s="35" t="s">
        <v>599</v>
      </c>
      <c r="B303" s="35">
        <v>90373</v>
      </c>
      <c r="C303" s="35" t="s">
        <v>28</v>
      </c>
      <c r="D303" s="35" t="s">
        <v>600</v>
      </c>
      <c r="E303" s="36" t="s">
        <v>56</v>
      </c>
      <c r="F303" s="37">
        <v>20</v>
      </c>
      <c r="G303" s="38">
        <v>12.43</v>
      </c>
      <c r="H303" s="38">
        <v>15.22</v>
      </c>
      <c r="I303" s="38">
        <v>304.39999999999998</v>
      </c>
      <c r="J303" s="39">
        <v>9.5189389672776806E-5</v>
      </c>
      <c r="K303" s="35" t="s">
        <v>599</v>
      </c>
      <c r="L303" s="2"/>
      <c r="M303" s="2"/>
      <c r="N303" s="2"/>
      <c r="O303" s="2"/>
      <c r="P303" s="2"/>
      <c r="Q303" s="2"/>
      <c r="R303" s="2"/>
      <c r="S303" s="2"/>
      <c r="T303" s="2"/>
      <c r="U303" s="2"/>
      <c r="V303" s="2"/>
      <c r="W303" s="2"/>
      <c r="X303" s="2"/>
      <c r="Y303" s="2"/>
      <c r="Z303" s="2"/>
    </row>
    <row r="304" spans="1:26" ht="25.5" customHeight="1">
      <c r="A304" s="35" t="s">
        <v>601</v>
      </c>
      <c r="B304" s="35">
        <v>4968</v>
      </c>
      <c r="C304" s="35" t="s">
        <v>45</v>
      </c>
      <c r="D304" s="35" t="s">
        <v>602</v>
      </c>
      <c r="E304" s="36" t="s">
        <v>24</v>
      </c>
      <c r="F304" s="37">
        <v>6</v>
      </c>
      <c r="G304" s="38">
        <v>17.73</v>
      </c>
      <c r="H304" s="38">
        <v>21.71</v>
      </c>
      <c r="I304" s="38">
        <v>130.26</v>
      </c>
      <c r="J304" s="39">
        <v>4.0733803872457001E-5</v>
      </c>
      <c r="K304" s="35" t="s">
        <v>601</v>
      </c>
      <c r="L304" s="2"/>
      <c r="M304" s="2"/>
      <c r="N304" s="2"/>
      <c r="O304" s="2"/>
      <c r="P304" s="2"/>
      <c r="Q304" s="2"/>
      <c r="R304" s="2"/>
      <c r="S304" s="2"/>
      <c r="T304" s="2"/>
      <c r="U304" s="2"/>
      <c r="V304" s="2"/>
      <c r="W304" s="2"/>
      <c r="X304" s="2"/>
      <c r="Y304" s="2"/>
      <c r="Z304" s="2"/>
    </row>
    <row r="305" spans="1:26" ht="39" customHeight="1">
      <c r="A305" s="35" t="s">
        <v>603</v>
      </c>
      <c r="B305" s="35">
        <v>103993</v>
      </c>
      <c r="C305" s="35" t="s">
        <v>28</v>
      </c>
      <c r="D305" s="35" t="s">
        <v>604</v>
      </c>
      <c r="E305" s="36" t="s">
        <v>56</v>
      </c>
      <c r="F305" s="37">
        <v>1</v>
      </c>
      <c r="G305" s="38">
        <v>9.25</v>
      </c>
      <c r="H305" s="38">
        <v>11.32</v>
      </c>
      <c r="I305" s="38">
        <v>11.32</v>
      </c>
      <c r="J305" s="39">
        <v>3.5398945173976101E-6</v>
      </c>
      <c r="K305" s="35" t="s">
        <v>603</v>
      </c>
      <c r="L305" s="2"/>
      <c r="M305" s="2"/>
      <c r="N305" s="2"/>
      <c r="O305" s="2"/>
      <c r="P305" s="2"/>
      <c r="Q305" s="2"/>
      <c r="R305" s="2"/>
      <c r="S305" s="2"/>
      <c r="T305" s="2"/>
      <c r="U305" s="2"/>
      <c r="V305" s="2"/>
      <c r="W305" s="2"/>
      <c r="X305" s="2"/>
      <c r="Y305" s="2"/>
      <c r="Z305" s="2"/>
    </row>
    <row r="306" spans="1:26" ht="39" customHeight="1">
      <c r="A306" s="35" t="s">
        <v>605</v>
      </c>
      <c r="B306" s="35">
        <v>104009</v>
      </c>
      <c r="C306" s="35" t="s">
        <v>28</v>
      </c>
      <c r="D306" s="35" t="s">
        <v>606</v>
      </c>
      <c r="E306" s="36" t="s">
        <v>56</v>
      </c>
      <c r="F306" s="37">
        <v>1</v>
      </c>
      <c r="G306" s="38">
        <v>12.36</v>
      </c>
      <c r="H306" s="38">
        <v>15.13</v>
      </c>
      <c r="I306" s="38">
        <v>15.13</v>
      </c>
      <c r="J306" s="39">
        <v>4.73132544595635E-6</v>
      </c>
      <c r="K306" s="35" t="s">
        <v>605</v>
      </c>
      <c r="L306" s="2"/>
      <c r="M306" s="2"/>
      <c r="N306" s="2"/>
      <c r="O306" s="2"/>
      <c r="P306" s="2"/>
      <c r="Q306" s="2"/>
      <c r="R306" s="2"/>
      <c r="S306" s="2"/>
      <c r="T306" s="2"/>
      <c r="U306" s="2"/>
      <c r="V306" s="2"/>
      <c r="W306" s="2"/>
      <c r="X306" s="2"/>
      <c r="Y306" s="2"/>
      <c r="Z306" s="2"/>
    </row>
    <row r="307" spans="1:26" ht="39" customHeight="1">
      <c r="A307" s="35" t="s">
        <v>607</v>
      </c>
      <c r="B307" s="35">
        <v>103954</v>
      </c>
      <c r="C307" s="35" t="s">
        <v>28</v>
      </c>
      <c r="D307" s="35" t="s">
        <v>608</v>
      </c>
      <c r="E307" s="36" t="s">
        <v>56</v>
      </c>
      <c r="F307" s="37">
        <v>1</v>
      </c>
      <c r="G307" s="38">
        <v>8.24</v>
      </c>
      <c r="H307" s="38">
        <v>10.09</v>
      </c>
      <c r="I307" s="38">
        <v>10.09</v>
      </c>
      <c r="J307" s="39">
        <v>3.15525933573692E-6</v>
      </c>
      <c r="K307" s="35" t="s">
        <v>607</v>
      </c>
      <c r="L307" s="2"/>
      <c r="M307" s="2"/>
      <c r="N307" s="2"/>
      <c r="O307" s="2"/>
      <c r="P307" s="2"/>
      <c r="Q307" s="2"/>
      <c r="R307" s="2"/>
      <c r="S307" s="2"/>
      <c r="T307" s="2"/>
      <c r="U307" s="2"/>
      <c r="V307" s="2"/>
      <c r="W307" s="2"/>
      <c r="X307" s="2"/>
      <c r="Y307" s="2"/>
      <c r="Z307" s="2"/>
    </row>
    <row r="308" spans="1:26" ht="39" customHeight="1">
      <c r="A308" s="35" t="s">
        <v>609</v>
      </c>
      <c r="B308" s="35">
        <v>104014</v>
      </c>
      <c r="C308" s="35" t="s">
        <v>28</v>
      </c>
      <c r="D308" s="35" t="s">
        <v>610</v>
      </c>
      <c r="E308" s="36" t="s">
        <v>56</v>
      </c>
      <c r="F308" s="37">
        <v>1</v>
      </c>
      <c r="G308" s="38">
        <v>10.11</v>
      </c>
      <c r="H308" s="38">
        <v>12.38</v>
      </c>
      <c r="I308" s="38">
        <v>12.38</v>
      </c>
      <c r="J308" s="39">
        <v>3.8713687389913799E-6</v>
      </c>
      <c r="K308" s="35" t="s">
        <v>609</v>
      </c>
      <c r="L308" s="2"/>
      <c r="M308" s="2"/>
      <c r="N308" s="2"/>
      <c r="O308" s="2"/>
      <c r="P308" s="2"/>
      <c r="Q308" s="2"/>
      <c r="R308" s="2"/>
      <c r="S308" s="2"/>
      <c r="T308" s="2"/>
      <c r="U308" s="2"/>
      <c r="V308" s="2"/>
      <c r="W308" s="2"/>
      <c r="X308" s="2"/>
      <c r="Y308" s="2"/>
      <c r="Z308" s="2"/>
    </row>
    <row r="309" spans="1:26" ht="39" customHeight="1">
      <c r="A309" s="35" t="s">
        <v>611</v>
      </c>
      <c r="B309" s="35">
        <v>103999</v>
      </c>
      <c r="C309" s="35" t="s">
        <v>28</v>
      </c>
      <c r="D309" s="35" t="s">
        <v>612</v>
      </c>
      <c r="E309" s="36" t="s">
        <v>56</v>
      </c>
      <c r="F309" s="37">
        <v>1</v>
      </c>
      <c r="G309" s="38">
        <v>11.68</v>
      </c>
      <c r="H309" s="38">
        <v>14.3</v>
      </c>
      <c r="I309" s="38">
        <v>14.3</v>
      </c>
      <c r="J309" s="39">
        <v>4.4717748762178298E-6</v>
      </c>
      <c r="K309" s="35" t="s">
        <v>611</v>
      </c>
      <c r="L309" s="2"/>
      <c r="M309" s="2"/>
      <c r="N309" s="2"/>
      <c r="O309" s="2"/>
      <c r="P309" s="2"/>
      <c r="Q309" s="2"/>
      <c r="R309" s="2"/>
      <c r="S309" s="2"/>
      <c r="T309" s="2"/>
      <c r="U309" s="2"/>
      <c r="V309" s="2"/>
      <c r="W309" s="2"/>
      <c r="X309" s="2"/>
      <c r="Y309" s="2"/>
      <c r="Z309" s="2"/>
    </row>
    <row r="310" spans="1:26" ht="39" customHeight="1">
      <c r="A310" s="35" t="s">
        <v>613</v>
      </c>
      <c r="B310" s="35">
        <v>104003</v>
      </c>
      <c r="C310" s="35" t="s">
        <v>28</v>
      </c>
      <c r="D310" s="35" t="s">
        <v>614</v>
      </c>
      <c r="E310" s="36" t="s">
        <v>56</v>
      </c>
      <c r="F310" s="37">
        <v>1</v>
      </c>
      <c r="G310" s="38">
        <v>13.69</v>
      </c>
      <c r="H310" s="38">
        <v>16.760000000000002</v>
      </c>
      <c r="I310" s="38">
        <v>16.760000000000002</v>
      </c>
      <c r="J310" s="39">
        <v>5.2410452395392201E-6</v>
      </c>
      <c r="K310" s="35" t="s">
        <v>613</v>
      </c>
      <c r="L310" s="2"/>
      <c r="M310" s="2"/>
      <c r="N310" s="2"/>
      <c r="O310" s="2"/>
      <c r="P310" s="2"/>
      <c r="Q310" s="2"/>
      <c r="R310" s="2"/>
      <c r="S310" s="2"/>
      <c r="T310" s="2"/>
      <c r="U310" s="2"/>
      <c r="V310" s="2"/>
      <c r="W310" s="2"/>
      <c r="X310" s="2"/>
      <c r="Y310" s="2"/>
      <c r="Z310" s="2"/>
    </row>
    <row r="311" spans="1:26" ht="39" customHeight="1">
      <c r="A311" s="35" t="s">
        <v>615</v>
      </c>
      <c r="B311" s="35">
        <v>89410</v>
      </c>
      <c r="C311" s="35" t="s">
        <v>28</v>
      </c>
      <c r="D311" s="35" t="s">
        <v>616</v>
      </c>
      <c r="E311" s="36" t="s">
        <v>56</v>
      </c>
      <c r="F311" s="37">
        <v>6</v>
      </c>
      <c r="G311" s="38">
        <v>10.49</v>
      </c>
      <c r="H311" s="38">
        <v>12.84</v>
      </c>
      <c r="I311" s="38">
        <v>77.040000000000006</v>
      </c>
      <c r="J311" s="39">
        <v>2.4091296256211298E-5</v>
      </c>
      <c r="K311" s="35" t="s">
        <v>615</v>
      </c>
      <c r="L311" s="2"/>
      <c r="M311" s="2"/>
      <c r="N311" s="2"/>
      <c r="O311" s="2"/>
      <c r="P311" s="2"/>
      <c r="Q311" s="2"/>
      <c r="R311" s="2"/>
      <c r="S311" s="2"/>
      <c r="T311" s="2"/>
      <c r="U311" s="2"/>
      <c r="V311" s="2"/>
      <c r="W311" s="2"/>
      <c r="X311" s="2"/>
      <c r="Y311" s="2"/>
      <c r="Z311" s="2"/>
    </row>
    <row r="312" spans="1:26" ht="39" customHeight="1">
      <c r="A312" s="35" t="s">
        <v>617</v>
      </c>
      <c r="B312" s="35">
        <v>89415</v>
      </c>
      <c r="C312" s="35" t="s">
        <v>28</v>
      </c>
      <c r="D312" s="35" t="s">
        <v>618</v>
      </c>
      <c r="E312" s="36" t="s">
        <v>56</v>
      </c>
      <c r="F312" s="37">
        <v>3</v>
      </c>
      <c r="G312" s="38">
        <v>15.45</v>
      </c>
      <c r="H312" s="38">
        <v>18.920000000000002</v>
      </c>
      <c r="I312" s="38">
        <v>56.76</v>
      </c>
      <c r="J312" s="39">
        <v>1.7749506431756901E-5</v>
      </c>
      <c r="K312" s="35" t="s">
        <v>617</v>
      </c>
      <c r="L312" s="2"/>
      <c r="M312" s="2"/>
      <c r="N312" s="2"/>
      <c r="O312" s="2"/>
      <c r="P312" s="2"/>
      <c r="Q312" s="2"/>
      <c r="R312" s="2"/>
      <c r="S312" s="2"/>
      <c r="T312" s="2"/>
      <c r="U312" s="2"/>
      <c r="V312" s="2"/>
      <c r="W312" s="2"/>
      <c r="X312" s="2"/>
      <c r="Y312" s="2"/>
      <c r="Z312" s="2"/>
    </row>
    <row r="313" spans="1:26" ht="39" customHeight="1">
      <c r="A313" s="35" t="s">
        <v>619</v>
      </c>
      <c r="B313" s="35">
        <v>89404</v>
      </c>
      <c r="C313" s="35" t="s">
        <v>28</v>
      </c>
      <c r="D313" s="35" t="s">
        <v>620</v>
      </c>
      <c r="E313" s="36" t="s">
        <v>56</v>
      </c>
      <c r="F313" s="37">
        <v>7</v>
      </c>
      <c r="G313" s="38">
        <v>7.02</v>
      </c>
      <c r="H313" s="38">
        <v>8.59</v>
      </c>
      <c r="I313" s="38">
        <v>60.13</v>
      </c>
      <c r="J313" s="39">
        <v>1.88033442872013E-5</v>
      </c>
      <c r="K313" s="35" t="s">
        <v>619</v>
      </c>
      <c r="L313" s="2"/>
      <c r="M313" s="2"/>
      <c r="N313" s="2"/>
      <c r="O313" s="2"/>
      <c r="P313" s="2"/>
      <c r="Q313" s="2"/>
      <c r="R313" s="2"/>
      <c r="S313" s="2"/>
      <c r="T313" s="2"/>
      <c r="U313" s="2"/>
      <c r="V313" s="2"/>
      <c r="W313" s="2"/>
      <c r="X313" s="2"/>
      <c r="Y313" s="2"/>
      <c r="Z313" s="2"/>
    </row>
    <row r="314" spans="1:26" ht="39" customHeight="1">
      <c r="A314" s="35" t="s">
        <v>621</v>
      </c>
      <c r="B314" s="35">
        <v>89408</v>
      </c>
      <c r="C314" s="35" t="s">
        <v>28</v>
      </c>
      <c r="D314" s="35" t="s">
        <v>622</v>
      </c>
      <c r="E314" s="36" t="s">
        <v>56</v>
      </c>
      <c r="F314" s="37">
        <v>33</v>
      </c>
      <c r="G314" s="38">
        <v>8.32</v>
      </c>
      <c r="H314" s="38">
        <v>10.18</v>
      </c>
      <c r="I314" s="38">
        <v>335.94</v>
      </c>
      <c r="J314" s="39">
        <v>1.0505231132283999E-4</v>
      </c>
      <c r="K314" s="35" t="s">
        <v>621</v>
      </c>
      <c r="L314" s="2"/>
      <c r="M314" s="2"/>
      <c r="N314" s="2"/>
      <c r="O314" s="2"/>
      <c r="P314" s="2"/>
      <c r="Q314" s="2"/>
      <c r="R314" s="2"/>
      <c r="S314" s="2"/>
      <c r="T314" s="2"/>
      <c r="U314" s="2"/>
      <c r="V314" s="2"/>
      <c r="W314" s="2"/>
      <c r="X314" s="2"/>
      <c r="Y314" s="2"/>
      <c r="Z314" s="2"/>
    </row>
    <row r="315" spans="1:26" ht="39" customHeight="1">
      <c r="A315" s="35" t="s">
        <v>623</v>
      </c>
      <c r="B315" s="35">
        <v>89413</v>
      </c>
      <c r="C315" s="35" t="s">
        <v>28</v>
      </c>
      <c r="D315" s="35" t="s">
        <v>624</v>
      </c>
      <c r="E315" s="36" t="s">
        <v>56</v>
      </c>
      <c r="F315" s="37">
        <v>14</v>
      </c>
      <c r="G315" s="38">
        <v>11.56</v>
      </c>
      <c r="H315" s="38">
        <v>14.15</v>
      </c>
      <c r="I315" s="38">
        <v>198.1</v>
      </c>
      <c r="J315" s="39">
        <v>6.1948154054458206E-5</v>
      </c>
      <c r="K315" s="35" t="s">
        <v>623</v>
      </c>
      <c r="L315" s="2"/>
      <c r="M315" s="2"/>
      <c r="N315" s="2"/>
      <c r="O315" s="2"/>
      <c r="P315" s="2"/>
      <c r="Q315" s="2"/>
      <c r="R315" s="2"/>
      <c r="S315" s="2"/>
      <c r="T315" s="2"/>
      <c r="U315" s="2"/>
      <c r="V315" s="2"/>
      <c r="W315" s="2"/>
      <c r="X315" s="2"/>
      <c r="Y315" s="2"/>
      <c r="Z315" s="2"/>
    </row>
    <row r="316" spans="1:26" ht="39" customHeight="1">
      <c r="A316" s="35" t="s">
        <v>625</v>
      </c>
      <c r="B316" s="35">
        <v>103984</v>
      </c>
      <c r="C316" s="35" t="s">
        <v>28</v>
      </c>
      <c r="D316" s="35" t="s">
        <v>626</v>
      </c>
      <c r="E316" s="36" t="s">
        <v>56</v>
      </c>
      <c r="F316" s="37">
        <v>2</v>
      </c>
      <c r="G316" s="38">
        <v>18.43</v>
      </c>
      <c r="H316" s="38">
        <v>22.57</v>
      </c>
      <c r="I316" s="38">
        <v>45.14</v>
      </c>
      <c r="J316" s="39">
        <v>1.41157984554177E-5</v>
      </c>
      <c r="K316" s="35" t="s">
        <v>625</v>
      </c>
      <c r="L316" s="2"/>
      <c r="M316" s="2"/>
      <c r="N316" s="2"/>
      <c r="O316" s="2"/>
      <c r="P316" s="2"/>
      <c r="Q316" s="2"/>
      <c r="R316" s="2"/>
      <c r="S316" s="2"/>
      <c r="T316" s="2"/>
      <c r="U316" s="2"/>
      <c r="V316" s="2"/>
      <c r="W316" s="2"/>
      <c r="X316" s="2"/>
      <c r="Y316" s="2"/>
      <c r="Z316" s="2"/>
    </row>
    <row r="317" spans="1:26" ht="39" customHeight="1">
      <c r="A317" s="35" t="s">
        <v>627</v>
      </c>
      <c r="B317" s="35">
        <v>89363</v>
      </c>
      <c r="C317" s="35" t="s">
        <v>28</v>
      </c>
      <c r="D317" s="35" t="s">
        <v>586</v>
      </c>
      <c r="E317" s="36" t="s">
        <v>56</v>
      </c>
      <c r="F317" s="37">
        <v>2</v>
      </c>
      <c r="G317" s="38">
        <v>9.8800000000000008</v>
      </c>
      <c r="H317" s="38">
        <v>12.1</v>
      </c>
      <c r="I317" s="38">
        <v>24.2</v>
      </c>
      <c r="J317" s="39">
        <v>7.5676190212917203E-6</v>
      </c>
      <c r="K317" s="35" t="s">
        <v>627</v>
      </c>
      <c r="L317" s="2"/>
      <c r="M317" s="2"/>
      <c r="N317" s="2"/>
      <c r="O317" s="2"/>
      <c r="P317" s="2"/>
      <c r="Q317" s="2"/>
      <c r="R317" s="2"/>
      <c r="S317" s="2"/>
      <c r="T317" s="2"/>
      <c r="U317" s="2"/>
      <c r="V317" s="2"/>
      <c r="W317" s="2"/>
      <c r="X317" s="2"/>
      <c r="Y317" s="2"/>
      <c r="Z317" s="2"/>
    </row>
    <row r="318" spans="1:26" ht="39" customHeight="1">
      <c r="A318" s="35" t="s">
        <v>628</v>
      </c>
      <c r="B318" s="35">
        <v>89414</v>
      </c>
      <c r="C318" s="35" t="s">
        <v>28</v>
      </c>
      <c r="D318" s="35" t="s">
        <v>629</v>
      </c>
      <c r="E318" s="36" t="s">
        <v>56</v>
      </c>
      <c r="F318" s="37">
        <v>1</v>
      </c>
      <c r="G318" s="38">
        <v>13.22</v>
      </c>
      <c r="H318" s="38">
        <v>16.190000000000001</v>
      </c>
      <c r="I318" s="38">
        <v>16.190000000000001</v>
      </c>
      <c r="J318" s="39">
        <v>5.0627996675501197E-6</v>
      </c>
      <c r="K318" s="35" t="s">
        <v>628</v>
      </c>
      <c r="L318" s="2"/>
      <c r="M318" s="2"/>
      <c r="N318" s="2"/>
      <c r="O318" s="2"/>
      <c r="P318" s="2"/>
      <c r="Q318" s="2"/>
      <c r="R318" s="2"/>
      <c r="S318" s="2"/>
      <c r="T318" s="2"/>
      <c r="U318" s="2"/>
      <c r="V318" s="2"/>
      <c r="W318" s="2"/>
      <c r="X318" s="2"/>
      <c r="Y318" s="2"/>
      <c r="Z318" s="2"/>
    </row>
    <row r="319" spans="1:26" ht="39" customHeight="1">
      <c r="A319" s="35" t="s">
        <v>630</v>
      </c>
      <c r="B319" s="35">
        <v>103985</v>
      </c>
      <c r="C319" s="35" t="s">
        <v>28</v>
      </c>
      <c r="D319" s="35" t="s">
        <v>631</v>
      </c>
      <c r="E319" s="36" t="s">
        <v>56</v>
      </c>
      <c r="F319" s="37">
        <v>2</v>
      </c>
      <c r="G319" s="38">
        <v>20.83</v>
      </c>
      <c r="H319" s="38">
        <v>25.51</v>
      </c>
      <c r="I319" s="38">
        <v>51.02</v>
      </c>
      <c r="J319" s="39">
        <v>1.5954542250673701E-5</v>
      </c>
      <c r="K319" s="35" t="s">
        <v>630</v>
      </c>
      <c r="L319" s="2"/>
      <c r="M319" s="2"/>
      <c r="N319" s="2"/>
      <c r="O319" s="2"/>
      <c r="P319" s="2"/>
      <c r="Q319" s="2"/>
      <c r="R319" s="2"/>
      <c r="S319" s="2"/>
      <c r="T319" s="2"/>
      <c r="U319" s="2"/>
      <c r="V319" s="2"/>
      <c r="W319" s="2"/>
      <c r="X319" s="2"/>
      <c r="Y319" s="2"/>
      <c r="Z319" s="2"/>
    </row>
    <row r="320" spans="1:26" ht="39" customHeight="1">
      <c r="A320" s="35" t="s">
        <v>632</v>
      </c>
      <c r="B320" s="35">
        <v>103956</v>
      </c>
      <c r="C320" s="35" t="s">
        <v>28</v>
      </c>
      <c r="D320" s="35" t="s">
        <v>633</v>
      </c>
      <c r="E320" s="36" t="s">
        <v>56</v>
      </c>
      <c r="F320" s="37">
        <v>2</v>
      </c>
      <c r="G320" s="38">
        <v>13.41</v>
      </c>
      <c r="H320" s="38">
        <v>16.420000000000002</v>
      </c>
      <c r="I320" s="38">
        <v>32.840000000000003</v>
      </c>
      <c r="J320" s="39">
        <v>1.02694466388107E-5</v>
      </c>
      <c r="K320" s="35" t="s">
        <v>632</v>
      </c>
      <c r="L320" s="2"/>
      <c r="M320" s="2"/>
      <c r="N320" s="2"/>
      <c r="O320" s="2"/>
      <c r="P320" s="2"/>
      <c r="Q320" s="2"/>
      <c r="R320" s="2"/>
      <c r="S320" s="2"/>
      <c r="T320" s="2"/>
      <c r="U320" s="2"/>
      <c r="V320" s="2"/>
      <c r="W320" s="2"/>
      <c r="X320" s="2"/>
      <c r="Y320" s="2"/>
      <c r="Z320" s="2"/>
    </row>
    <row r="321" spans="1:26" ht="39" customHeight="1">
      <c r="A321" s="35" t="s">
        <v>634</v>
      </c>
      <c r="B321" s="35">
        <v>89440</v>
      </c>
      <c r="C321" s="35" t="s">
        <v>28</v>
      </c>
      <c r="D321" s="35" t="s">
        <v>635</v>
      </c>
      <c r="E321" s="36" t="s">
        <v>56</v>
      </c>
      <c r="F321" s="37">
        <v>22</v>
      </c>
      <c r="G321" s="38">
        <v>11.48</v>
      </c>
      <c r="H321" s="38">
        <v>14.05</v>
      </c>
      <c r="I321" s="38">
        <v>309.10000000000002</v>
      </c>
      <c r="J321" s="39">
        <v>9.6659133862862402E-5</v>
      </c>
      <c r="K321" s="35" t="s">
        <v>634</v>
      </c>
      <c r="L321" s="2"/>
      <c r="M321" s="2"/>
      <c r="N321" s="2"/>
      <c r="O321" s="2"/>
      <c r="P321" s="2"/>
      <c r="Q321" s="2"/>
      <c r="R321" s="2"/>
      <c r="S321" s="2"/>
      <c r="T321" s="2"/>
      <c r="U321" s="2"/>
      <c r="V321" s="2"/>
      <c r="W321" s="2"/>
      <c r="X321" s="2"/>
      <c r="Y321" s="2"/>
      <c r="Z321" s="2"/>
    </row>
    <row r="322" spans="1:26" ht="39" customHeight="1">
      <c r="A322" s="35" t="s">
        <v>636</v>
      </c>
      <c r="B322" s="35">
        <v>89398</v>
      </c>
      <c r="C322" s="35" t="s">
        <v>28</v>
      </c>
      <c r="D322" s="35" t="s">
        <v>637</v>
      </c>
      <c r="E322" s="36" t="s">
        <v>56</v>
      </c>
      <c r="F322" s="37">
        <v>2</v>
      </c>
      <c r="G322" s="38">
        <v>17.440000000000001</v>
      </c>
      <c r="H322" s="38">
        <v>21.35</v>
      </c>
      <c r="I322" s="38">
        <v>42.7</v>
      </c>
      <c r="J322" s="39">
        <v>1.33527823226924E-5</v>
      </c>
      <c r="K322" s="35" t="s">
        <v>636</v>
      </c>
      <c r="L322" s="2"/>
      <c r="M322" s="2"/>
      <c r="N322" s="2"/>
      <c r="O322" s="2"/>
      <c r="P322" s="2"/>
      <c r="Q322" s="2"/>
      <c r="R322" s="2"/>
      <c r="S322" s="2"/>
      <c r="T322" s="2"/>
      <c r="U322" s="2"/>
      <c r="V322" s="2"/>
      <c r="W322" s="2"/>
      <c r="X322" s="2"/>
      <c r="Y322" s="2"/>
      <c r="Z322" s="2"/>
    </row>
    <row r="323" spans="1:26" ht="39" customHeight="1">
      <c r="A323" s="35" t="s">
        <v>638</v>
      </c>
      <c r="B323" s="35">
        <v>104011</v>
      </c>
      <c r="C323" s="35" t="s">
        <v>28</v>
      </c>
      <c r="D323" s="35" t="s">
        <v>639</v>
      </c>
      <c r="E323" s="36" t="s">
        <v>56</v>
      </c>
      <c r="F323" s="37">
        <v>1</v>
      </c>
      <c r="G323" s="38">
        <v>23.85</v>
      </c>
      <c r="H323" s="38">
        <v>29.2</v>
      </c>
      <c r="I323" s="38">
        <v>29.2</v>
      </c>
      <c r="J323" s="39">
        <v>9.1311766703189293E-6</v>
      </c>
      <c r="K323" s="35" t="s">
        <v>638</v>
      </c>
      <c r="L323" s="2"/>
      <c r="M323" s="2"/>
      <c r="N323" s="2"/>
      <c r="O323" s="2"/>
      <c r="P323" s="2"/>
      <c r="Q323" s="2"/>
      <c r="R323" s="2"/>
      <c r="S323" s="2"/>
      <c r="T323" s="2"/>
      <c r="U323" s="2"/>
      <c r="V323" s="2"/>
      <c r="W323" s="2"/>
      <c r="X323" s="2"/>
      <c r="Y323" s="2"/>
      <c r="Z323" s="2"/>
    </row>
    <row r="324" spans="1:26" ht="39" customHeight="1">
      <c r="A324" s="35" t="s">
        <v>640</v>
      </c>
      <c r="B324" s="35">
        <v>104004</v>
      </c>
      <c r="C324" s="35" t="s">
        <v>28</v>
      </c>
      <c r="D324" s="35" t="s">
        <v>641</v>
      </c>
      <c r="E324" s="36" t="s">
        <v>56</v>
      </c>
      <c r="F324" s="37">
        <v>3</v>
      </c>
      <c r="G324" s="38">
        <v>27.84</v>
      </c>
      <c r="H324" s="38">
        <v>34.090000000000003</v>
      </c>
      <c r="I324" s="38">
        <v>102.27</v>
      </c>
      <c r="J324" s="39">
        <v>3.1981008153202598E-5</v>
      </c>
      <c r="K324" s="35" t="s">
        <v>640</v>
      </c>
      <c r="L324" s="2"/>
      <c r="M324" s="2"/>
      <c r="N324" s="2"/>
      <c r="O324" s="2"/>
      <c r="P324" s="2"/>
      <c r="Q324" s="2"/>
      <c r="R324" s="2"/>
      <c r="S324" s="2"/>
      <c r="T324" s="2"/>
      <c r="U324" s="2"/>
      <c r="V324" s="2"/>
      <c r="W324" s="2"/>
      <c r="X324" s="2"/>
      <c r="Y324" s="2"/>
      <c r="Z324" s="2"/>
    </row>
    <row r="325" spans="1:26" ht="39" customHeight="1">
      <c r="A325" s="35" t="s">
        <v>642</v>
      </c>
      <c r="B325" s="35">
        <v>89400</v>
      </c>
      <c r="C325" s="35" t="s">
        <v>28</v>
      </c>
      <c r="D325" s="35" t="s">
        <v>643</v>
      </c>
      <c r="E325" s="36" t="s">
        <v>56</v>
      </c>
      <c r="F325" s="37">
        <v>5</v>
      </c>
      <c r="G325" s="38">
        <v>19.059999999999999</v>
      </c>
      <c r="H325" s="38">
        <v>23.34</v>
      </c>
      <c r="I325" s="38">
        <v>116.7</v>
      </c>
      <c r="J325" s="39">
        <v>3.6493435528295202E-5</v>
      </c>
      <c r="K325" s="35" t="s">
        <v>642</v>
      </c>
      <c r="L325" s="2"/>
      <c r="M325" s="2"/>
      <c r="N325" s="2"/>
      <c r="O325" s="2"/>
      <c r="P325" s="2"/>
      <c r="Q325" s="2"/>
      <c r="R325" s="2"/>
      <c r="S325" s="2"/>
      <c r="T325" s="2"/>
      <c r="U325" s="2"/>
      <c r="V325" s="2"/>
      <c r="W325" s="2"/>
      <c r="X325" s="2"/>
      <c r="Y325" s="2"/>
      <c r="Z325" s="2"/>
    </row>
    <row r="326" spans="1:26" ht="39" customHeight="1">
      <c r="A326" s="35" t="s">
        <v>644</v>
      </c>
      <c r="B326" s="35">
        <v>104006</v>
      </c>
      <c r="C326" s="35" t="s">
        <v>28</v>
      </c>
      <c r="D326" s="35" t="s">
        <v>645</v>
      </c>
      <c r="E326" s="36" t="s">
        <v>56</v>
      </c>
      <c r="F326" s="37">
        <v>1</v>
      </c>
      <c r="G326" s="38">
        <v>23.63</v>
      </c>
      <c r="H326" s="38">
        <v>28.93</v>
      </c>
      <c r="I326" s="38">
        <v>28.93</v>
      </c>
      <c r="J326" s="39">
        <v>9.0467445572714595E-6</v>
      </c>
      <c r="K326" s="35" t="s">
        <v>644</v>
      </c>
      <c r="L326" s="2"/>
      <c r="M326" s="2"/>
      <c r="N326" s="2"/>
      <c r="O326" s="2"/>
      <c r="P326" s="2"/>
      <c r="Q326" s="2"/>
      <c r="R326" s="2"/>
      <c r="S326" s="2"/>
      <c r="T326" s="2"/>
      <c r="U326" s="2"/>
      <c r="V326" s="2"/>
      <c r="W326" s="2"/>
      <c r="X326" s="2"/>
      <c r="Y326" s="2"/>
      <c r="Z326" s="2"/>
    </row>
    <row r="327" spans="1:26" ht="39" customHeight="1">
      <c r="A327" s="35" t="s">
        <v>646</v>
      </c>
      <c r="B327" s="35">
        <v>817</v>
      </c>
      <c r="C327" s="35" t="s">
        <v>45</v>
      </c>
      <c r="D327" s="35" t="s">
        <v>647</v>
      </c>
      <c r="E327" s="36" t="s">
        <v>24</v>
      </c>
      <c r="F327" s="37">
        <v>1</v>
      </c>
      <c r="G327" s="38">
        <v>142.88</v>
      </c>
      <c r="H327" s="38">
        <v>174.98</v>
      </c>
      <c r="I327" s="38">
        <v>174.98</v>
      </c>
      <c r="J327" s="39">
        <v>5.4718263485356397E-5</v>
      </c>
      <c r="K327" s="35" t="s">
        <v>646</v>
      </c>
      <c r="L327" s="2"/>
      <c r="M327" s="2"/>
      <c r="N327" s="2"/>
      <c r="O327" s="2"/>
      <c r="P327" s="2"/>
      <c r="Q327" s="2"/>
      <c r="R327" s="2"/>
      <c r="S327" s="2"/>
      <c r="T327" s="2"/>
      <c r="U327" s="2"/>
      <c r="V327" s="2"/>
      <c r="W327" s="2"/>
      <c r="X327" s="2"/>
      <c r="Y327" s="2"/>
      <c r="Z327" s="2"/>
    </row>
    <row r="328" spans="1:26" ht="39" customHeight="1">
      <c r="A328" s="35" t="s">
        <v>648</v>
      </c>
      <c r="B328" s="35">
        <v>818</v>
      </c>
      <c r="C328" s="35" t="s">
        <v>45</v>
      </c>
      <c r="D328" s="35" t="s">
        <v>649</v>
      </c>
      <c r="E328" s="36" t="s">
        <v>24</v>
      </c>
      <c r="F328" s="37">
        <v>1</v>
      </c>
      <c r="G328" s="38">
        <v>348.71</v>
      </c>
      <c r="H328" s="38">
        <v>427.06</v>
      </c>
      <c r="I328" s="38">
        <v>427.06</v>
      </c>
      <c r="J328" s="39">
        <v>1.33546585918712E-4</v>
      </c>
      <c r="K328" s="35" t="s">
        <v>648</v>
      </c>
      <c r="L328" s="2"/>
      <c r="M328" s="2"/>
      <c r="N328" s="2"/>
      <c r="O328" s="2"/>
      <c r="P328" s="2"/>
      <c r="Q328" s="2"/>
      <c r="R328" s="2"/>
      <c r="S328" s="2"/>
      <c r="T328" s="2"/>
      <c r="U328" s="2"/>
      <c r="V328" s="2"/>
      <c r="W328" s="2"/>
      <c r="X328" s="2"/>
      <c r="Y328" s="2"/>
      <c r="Z328" s="2"/>
    </row>
    <row r="329" spans="1:26" ht="25.5" customHeight="1">
      <c r="A329" s="35" t="s">
        <v>650</v>
      </c>
      <c r="B329" s="35">
        <v>94797</v>
      </c>
      <c r="C329" s="35" t="s">
        <v>28</v>
      </c>
      <c r="D329" s="35" t="s">
        <v>651</v>
      </c>
      <c r="E329" s="36" t="s">
        <v>56</v>
      </c>
      <c r="F329" s="37">
        <v>1</v>
      </c>
      <c r="G329" s="38">
        <v>59.3</v>
      </c>
      <c r="H329" s="38">
        <v>72.62</v>
      </c>
      <c r="I329" s="38">
        <v>72.62</v>
      </c>
      <c r="J329" s="39">
        <v>2.2709111294471301E-5</v>
      </c>
      <c r="K329" s="35" t="s">
        <v>650</v>
      </c>
      <c r="L329" s="2"/>
      <c r="M329" s="2"/>
      <c r="N329" s="2"/>
      <c r="O329" s="2"/>
      <c r="P329" s="2"/>
      <c r="Q329" s="2"/>
      <c r="R329" s="2"/>
      <c r="S329" s="2"/>
      <c r="T329" s="2"/>
      <c r="U329" s="2"/>
      <c r="V329" s="2"/>
      <c r="W329" s="2"/>
      <c r="X329" s="2"/>
      <c r="Y329" s="2"/>
      <c r="Z329" s="2"/>
    </row>
    <row r="330" spans="1:26" ht="24" customHeight="1">
      <c r="A330" s="20" t="s">
        <v>652</v>
      </c>
      <c r="B330" s="20" t="s">
        <v>18</v>
      </c>
      <c r="C330" s="20"/>
      <c r="D330" s="20" t="s">
        <v>653</v>
      </c>
      <c r="E330" s="21"/>
      <c r="F330" s="22">
        <v>1</v>
      </c>
      <c r="G330" s="22"/>
      <c r="H330" s="34">
        <v>5154.57</v>
      </c>
      <c r="I330" s="34">
        <v>5154.57</v>
      </c>
      <c r="J330" s="24">
        <v>1.6118934701892401E-3</v>
      </c>
      <c r="K330" s="20" t="s">
        <v>652</v>
      </c>
      <c r="L330" s="2"/>
      <c r="M330" s="2"/>
      <c r="N330" s="2"/>
      <c r="O330" s="2"/>
      <c r="P330" s="2"/>
      <c r="Q330" s="2"/>
      <c r="R330" s="2"/>
      <c r="S330" s="2"/>
      <c r="T330" s="2"/>
      <c r="U330" s="2"/>
      <c r="V330" s="2"/>
      <c r="W330" s="2"/>
      <c r="X330" s="2"/>
      <c r="Y330" s="2"/>
      <c r="Z330" s="2"/>
    </row>
    <row r="331" spans="1:26" ht="24" customHeight="1">
      <c r="A331" s="35" t="s">
        <v>654</v>
      </c>
      <c r="B331" s="35">
        <v>93358</v>
      </c>
      <c r="C331" s="35" t="s">
        <v>28</v>
      </c>
      <c r="D331" s="35" t="s">
        <v>282</v>
      </c>
      <c r="E331" s="36" t="s">
        <v>39</v>
      </c>
      <c r="F331" s="37">
        <v>6.4</v>
      </c>
      <c r="G331" s="38">
        <v>80.22</v>
      </c>
      <c r="H331" s="38">
        <v>98.24</v>
      </c>
      <c r="I331" s="38">
        <v>628.73</v>
      </c>
      <c r="J331" s="39">
        <v>1.96611120134576E-4</v>
      </c>
      <c r="K331" s="35" t="s">
        <v>654</v>
      </c>
      <c r="L331" s="2"/>
      <c r="M331" s="2"/>
      <c r="N331" s="2"/>
      <c r="O331" s="2"/>
      <c r="P331" s="2"/>
      <c r="Q331" s="2"/>
      <c r="R331" s="2"/>
      <c r="S331" s="2"/>
      <c r="T331" s="2"/>
      <c r="U331" s="2"/>
      <c r="V331" s="2"/>
      <c r="W331" s="2"/>
      <c r="X331" s="2"/>
      <c r="Y331" s="2"/>
      <c r="Z331" s="2"/>
    </row>
    <row r="332" spans="1:26" ht="25.5" customHeight="1">
      <c r="A332" s="35" t="s">
        <v>655</v>
      </c>
      <c r="B332" s="35">
        <v>93382</v>
      </c>
      <c r="C332" s="35" t="s">
        <v>28</v>
      </c>
      <c r="D332" s="35" t="s">
        <v>656</v>
      </c>
      <c r="E332" s="36" t="s">
        <v>39</v>
      </c>
      <c r="F332" s="37">
        <v>6.4</v>
      </c>
      <c r="G332" s="38">
        <v>23.56</v>
      </c>
      <c r="H332" s="38">
        <v>28.85</v>
      </c>
      <c r="I332" s="38">
        <v>184.64</v>
      </c>
      <c r="J332" s="39">
        <v>5.7739056863276997E-5</v>
      </c>
      <c r="K332" s="35" t="s">
        <v>655</v>
      </c>
      <c r="L332" s="2"/>
      <c r="M332" s="2"/>
      <c r="N332" s="2"/>
      <c r="O332" s="2"/>
      <c r="P332" s="2"/>
      <c r="Q332" s="2"/>
      <c r="R332" s="2"/>
      <c r="S332" s="2"/>
      <c r="T332" s="2"/>
      <c r="U332" s="2"/>
      <c r="V332" s="2"/>
      <c r="W332" s="2"/>
      <c r="X332" s="2"/>
      <c r="Y332" s="2"/>
      <c r="Z332" s="2"/>
    </row>
    <row r="333" spans="1:26" ht="78" customHeight="1">
      <c r="A333" s="35" t="s">
        <v>657</v>
      </c>
      <c r="B333" s="35">
        <v>91181</v>
      </c>
      <c r="C333" s="35" t="s">
        <v>28</v>
      </c>
      <c r="D333" s="35" t="s">
        <v>658</v>
      </c>
      <c r="E333" s="36" t="s">
        <v>94</v>
      </c>
      <c r="F333" s="37">
        <v>80</v>
      </c>
      <c r="G333" s="38">
        <v>25.71</v>
      </c>
      <c r="H333" s="38">
        <v>31.48</v>
      </c>
      <c r="I333" s="38">
        <v>2518.4</v>
      </c>
      <c r="J333" s="39">
        <v>7.87532716662027E-4</v>
      </c>
      <c r="K333" s="35" t="s">
        <v>657</v>
      </c>
      <c r="L333" s="2"/>
      <c r="M333" s="2"/>
      <c r="N333" s="2"/>
      <c r="O333" s="2"/>
      <c r="P333" s="2"/>
      <c r="Q333" s="2"/>
      <c r="R333" s="2"/>
      <c r="S333" s="2"/>
      <c r="T333" s="2"/>
      <c r="U333" s="2"/>
      <c r="V333" s="2"/>
      <c r="W333" s="2"/>
      <c r="X333" s="2"/>
      <c r="Y333" s="2"/>
      <c r="Z333" s="2"/>
    </row>
    <row r="334" spans="1:26" ht="78" customHeight="1">
      <c r="A334" s="35" t="s">
        <v>659</v>
      </c>
      <c r="B334" s="35">
        <v>91180</v>
      </c>
      <c r="C334" s="35" t="s">
        <v>28</v>
      </c>
      <c r="D334" s="35" t="s">
        <v>660</v>
      </c>
      <c r="E334" s="36" t="s">
        <v>94</v>
      </c>
      <c r="F334" s="37">
        <v>30</v>
      </c>
      <c r="G334" s="38">
        <v>24.41</v>
      </c>
      <c r="H334" s="38">
        <v>29.89</v>
      </c>
      <c r="I334" s="38">
        <v>896.7</v>
      </c>
      <c r="J334" s="39">
        <v>2.8040842877654102E-4</v>
      </c>
      <c r="K334" s="35" t="s">
        <v>659</v>
      </c>
      <c r="L334" s="2"/>
      <c r="M334" s="2"/>
      <c r="N334" s="2"/>
      <c r="O334" s="2"/>
      <c r="P334" s="2"/>
      <c r="Q334" s="2"/>
      <c r="R334" s="2"/>
      <c r="S334" s="2"/>
      <c r="T334" s="2"/>
      <c r="U334" s="2"/>
      <c r="V334" s="2"/>
      <c r="W334" s="2"/>
      <c r="X334" s="2"/>
      <c r="Y334" s="2"/>
      <c r="Z334" s="2"/>
    </row>
    <row r="335" spans="1:26" ht="64.5" customHeight="1">
      <c r="A335" s="35" t="s">
        <v>661</v>
      </c>
      <c r="B335" s="35">
        <v>91185</v>
      </c>
      <c r="C335" s="35" t="s">
        <v>28</v>
      </c>
      <c r="D335" s="35" t="s">
        <v>662</v>
      </c>
      <c r="E335" s="36" t="s">
        <v>94</v>
      </c>
      <c r="F335" s="37">
        <v>30</v>
      </c>
      <c r="G335" s="38">
        <v>25.21</v>
      </c>
      <c r="H335" s="38">
        <v>30.87</v>
      </c>
      <c r="I335" s="38">
        <v>926.1</v>
      </c>
      <c r="J335" s="39">
        <v>2.8960214775282102E-4</v>
      </c>
      <c r="K335" s="35" t="s">
        <v>661</v>
      </c>
      <c r="L335" s="2"/>
      <c r="M335" s="2"/>
      <c r="N335" s="2"/>
      <c r="O335" s="2"/>
      <c r="P335" s="2"/>
      <c r="Q335" s="2"/>
      <c r="R335" s="2"/>
      <c r="S335" s="2"/>
      <c r="T335" s="2"/>
      <c r="U335" s="2"/>
      <c r="V335" s="2"/>
      <c r="W335" s="2"/>
      <c r="X335" s="2"/>
      <c r="Y335" s="2"/>
      <c r="Z335" s="2"/>
    </row>
    <row r="336" spans="1:26" ht="24" customHeight="1">
      <c r="A336" s="20" t="s">
        <v>663</v>
      </c>
      <c r="B336" s="20" t="s">
        <v>18</v>
      </c>
      <c r="C336" s="20"/>
      <c r="D336" s="20" t="s">
        <v>664</v>
      </c>
      <c r="E336" s="21"/>
      <c r="F336" s="22">
        <v>1</v>
      </c>
      <c r="G336" s="22"/>
      <c r="H336" s="34">
        <v>52577.79</v>
      </c>
      <c r="I336" s="34">
        <v>52577.79</v>
      </c>
      <c r="J336" s="24">
        <v>1.6441681144689298E-2</v>
      </c>
      <c r="K336" s="20" t="s">
        <v>663</v>
      </c>
      <c r="L336" s="2"/>
      <c r="M336" s="2"/>
      <c r="N336" s="2"/>
      <c r="O336" s="2"/>
      <c r="P336" s="2"/>
      <c r="Q336" s="2"/>
      <c r="R336" s="2"/>
      <c r="S336" s="2"/>
      <c r="T336" s="2"/>
      <c r="U336" s="2"/>
      <c r="V336" s="2"/>
      <c r="W336" s="2"/>
      <c r="X336" s="2"/>
      <c r="Y336" s="2"/>
      <c r="Z336" s="2"/>
    </row>
    <row r="337" spans="1:26" ht="39" customHeight="1">
      <c r="A337" s="35" t="s">
        <v>665</v>
      </c>
      <c r="B337" s="35">
        <v>100878</v>
      </c>
      <c r="C337" s="35" t="s">
        <v>28</v>
      </c>
      <c r="D337" s="35" t="s">
        <v>666</v>
      </c>
      <c r="E337" s="36" t="s">
        <v>56</v>
      </c>
      <c r="F337" s="37">
        <v>10</v>
      </c>
      <c r="G337" s="38">
        <v>632.99</v>
      </c>
      <c r="H337" s="38">
        <v>775.22</v>
      </c>
      <c r="I337" s="38">
        <v>7752.2</v>
      </c>
      <c r="J337" s="39">
        <v>2.4242023213577502E-3</v>
      </c>
      <c r="K337" s="35" t="s">
        <v>665</v>
      </c>
      <c r="L337" s="2"/>
      <c r="M337" s="2"/>
      <c r="N337" s="2"/>
      <c r="O337" s="2"/>
      <c r="P337" s="2"/>
      <c r="Q337" s="2"/>
      <c r="R337" s="2"/>
      <c r="S337" s="2"/>
      <c r="T337" s="2"/>
      <c r="U337" s="2"/>
      <c r="V337" s="2"/>
      <c r="W337" s="2"/>
      <c r="X337" s="2"/>
      <c r="Y337" s="2"/>
      <c r="Z337" s="2"/>
    </row>
    <row r="338" spans="1:26" ht="25.5" customHeight="1">
      <c r="A338" s="35" t="s">
        <v>667</v>
      </c>
      <c r="B338" s="35">
        <v>100849</v>
      </c>
      <c r="C338" s="35" t="s">
        <v>28</v>
      </c>
      <c r="D338" s="35" t="s">
        <v>668</v>
      </c>
      <c r="E338" s="36" t="s">
        <v>56</v>
      </c>
      <c r="F338" s="37">
        <v>10</v>
      </c>
      <c r="G338" s="38">
        <v>40.869999999999997</v>
      </c>
      <c r="H338" s="38">
        <v>50.05</v>
      </c>
      <c r="I338" s="38">
        <v>500.5</v>
      </c>
      <c r="J338" s="39">
        <v>1.5651212066762401E-4</v>
      </c>
      <c r="K338" s="35" t="s">
        <v>667</v>
      </c>
      <c r="L338" s="2"/>
      <c r="M338" s="2"/>
      <c r="N338" s="2"/>
      <c r="O338" s="2"/>
      <c r="P338" s="2"/>
      <c r="Q338" s="2"/>
      <c r="R338" s="2"/>
      <c r="S338" s="2"/>
      <c r="T338" s="2"/>
      <c r="U338" s="2"/>
      <c r="V338" s="2"/>
      <c r="W338" s="2"/>
      <c r="X338" s="2"/>
      <c r="Y338" s="2"/>
      <c r="Z338" s="2"/>
    </row>
    <row r="339" spans="1:26" ht="25.5" customHeight="1">
      <c r="A339" s="35" t="s">
        <v>669</v>
      </c>
      <c r="B339" s="35">
        <v>86885</v>
      </c>
      <c r="C339" s="35" t="s">
        <v>28</v>
      </c>
      <c r="D339" s="35" t="s">
        <v>670</v>
      </c>
      <c r="E339" s="36" t="s">
        <v>56</v>
      </c>
      <c r="F339" s="37">
        <v>10</v>
      </c>
      <c r="G339" s="38">
        <v>11.53</v>
      </c>
      <c r="H339" s="38">
        <v>14.12</v>
      </c>
      <c r="I339" s="38">
        <v>141.19999999999999</v>
      </c>
      <c r="J339" s="39">
        <v>4.4154868008528503E-5</v>
      </c>
      <c r="K339" s="35" t="s">
        <v>669</v>
      </c>
      <c r="L339" s="2"/>
      <c r="M339" s="2"/>
      <c r="N339" s="2"/>
      <c r="O339" s="2"/>
      <c r="P339" s="2"/>
      <c r="Q339" s="2"/>
      <c r="R339" s="2"/>
      <c r="S339" s="2"/>
      <c r="T339" s="2"/>
      <c r="U339" s="2"/>
      <c r="V339" s="2"/>
      <c r="W339" s="2"/>
      <c r="X339" s="2"/>
      <c r="Y339" s="2"/>
      <c r="Z339" s="2"/>
    </row>
    <row r="340" spans="1:26" ht="51.75" customHeight="1">
      <c r="A340" s="35" t="s">
        <v>671</v>
      </c>
      <c r="B340" s="35">
        <v>86922</v>
      </c>
      <c r="C340" s="35" t="s">
        <v>28</v>
      </c>
      <c r="D340" s="35" t="s">
        <v>672</v>
      </c>
      <c r="E340" s="36" t="s">
        <v>56</v>
      </c>
      <c r="F340" s="37">
        <v>1</v>
      </c>
      <c r="G340" s="38">
        <v>821.57</v>
      </c>
      <c r="H340" s="38">
        <v>1006.17</v>
      </c>
      <c r="I340" s="38">
        <v>1006.17</v>
      </c>
      <c r="J340" s="39">
        <v>3.1464095994434199E-4</v>
      </c>
      <c r="K340" s="35" t="s">
        <v>671</v>
      </c>
      <c r="L340" s="2"/>
      <c r="M340" s="2"/>
      <c r="N340" s="2"/>
      <c r="O340" s="2"/>
      <c r="P340" s="2"/>
      <c r="Q340" s="2"/>
      <c r="R340" s="2"/>
      <c r="S340" s="2"/>
      <c r="T340" s="2"/>
      <c r="U340" s="2"/>
      <c r="V340" s="2"/>
      <c r="W340" s="2"/>
      <c r="X340" s="2"/>
      <c r="Y340" s="2"/>
      <c r="Z340" s="2"/>
    </row>
    <row r="341" spans="1:26" ht="25.5" customHeight="1">
      <c r="A341" s="35" t="s">
        <v>673</v>
      </c>
      <c r="B341" s="35">
        <v>100860</v>
      </c>
      <c r="C341" s="35" t="s">
        <v>28</v>
      </c>
      <c r="D341" s="35" t="s">
        <v>674</v>
      </c>
      <c r="E341" s="36" t="s">
        <v>56</v>
      </c>
      <c r="F341" s="37">
        <v>1</v>
      </c>
      <c r="G341" s="38">
        <v>93.22</v>
      </c>
      <c r="H341" s="38">
        <v>114.16</v>
      </c>
      <c r="I341" s="38">
        <v>114.16</v>
      </c>
      <c r="J341" s="39">
        <v>3.5699148242589297E-5</v>
      </c>
      <c r="K341" s="35" t="s">
        <v>673</v>
      </c>
      <c r="L341" s="2"/>
      <c r="M341" s="2"/>
      <c r="N341" s="2"/>
      <c r="O341" s="2"/>
      <c r="P341" s="2"/>
      <c r="Q341" s="2"/>
      <c r="R341" s="2"/>
      <c r="S341" s="2"/>
      <c r="T341" s="2"/>
      <c r="U341" s="2"/>
      <c r="V341" s="2"/>
      <c r="W341" s="2"/>
      <c r="X341" s="2"/>
      <c r="Y341" s="2"/>
      <c r="Z341" s="2"/>
    </row>
    <row r="342" spans="1:26" ht="25.5" customHeight="1">
      <c r="A342" s="35" t="s">
        <v>675</v>
      </c>
      <c r="B342" s="35" t="s">
        <v>676</v>
      </c>
      <c r="C342" s="35" t="s">
        <v>22</v>
      </c>
      <c r="D342" s="35" t="s">
        <v>677</v>
      </c>
      <c r="E342" s="36" t="s">
        <v>11</v>
      </c>
      <c r="F342" s="37">
        <v>10</v>
      </c>
      <c r="G342" s="38">
        <v>121.02</v>
      </c>
      <c r="H342" s="38">
        <v>148.21</v>
      </c>
      <c r="I342" s="38">
        <v>1482.1</v>
      </c>
      <c r="J342" s="39">
        <v>4.6346975832464699E-4</v>
      </c>
      <c r="K342" s="35" t="s">
        <v>675</v>
      </c>
      <c r="L342" s="2"/>
      <c r="M342" s="2"/>
      <c r="N342" s="2"/>
      <c r="O342" s="2"/>
      <c r="P342" s="2"/>
      <c r="Q342" s="2"/>
      <c r="R342" s="2"/>
      <c r="S342" s="2"/>
      <c r="T342" s="2"/>
      <c r="U342" s="2"/>
      <c r="V342" s="2"/>
      <c r="W342" s="2"/>
      <c r="X342" s="2"/>
      <c r="Y342" s="2"/>
      <c r="Z342" s="2"/>
    </row>
    <row r="343" spans="1:26" ht="51.75" customHeight="1">
      <c r="A343" s="35" t="s">
        <v>678</v>
      </c>
      <c r="B343" s="35">
        <v>86938</v>
      </c>
      <c r="C343" s="35" t="s">
        <v>28</v>
      </c>
      <c r="D343" s="35" t="s">
        <v>679</v>
      </c>
      <c r="E343" s="36" t="s">
        <v>56</v>
      </c>
      <c r="F343" s="37">
        <v>4</v>
      </c>
      <c r="G343" s="38">
        <v>386.66</v>
      </c>
      <c r="H343" s="38">
        <v>473.54</v>
      </c>
      <c r="I343" s="38">
        <v>1894.16</v>
      </c>
      <c r="J343" s="39">
        <v>5.9232567129627702E-4</v>
      </c>
      <c r="K343" s="35" t="s">
        <v>678</v>
      </c>
      <c r="L343" s="2"/>
      <c r="M343" s="2"/>
      <c r="N343" s="2"/>
      <c r="O343" s="2"/>
      <c r="P343" s="2"/>
      <c r="Q343" s="2"/>
      <c r="R343" s="2"/>
      <c r="S343" s="2"/>
      <c r="T343" s="2"/>
      <c r="U343" s="2"/>
      <c r="V343" s="2"/>
      <c r="W343" s="2"/>
      <c r="X343" s="2"/>
      <c r="Y343" s="2"/>
      <c r="Z343" s="2"/>
    </row>
    <row r="344" spans="1:26" ht="39" customHeight="1">
      <c r="A344" s="35" t="s">
        <v>680</v>
      </c>
      <c r="B344" s="35">
        <v>86900</v>
      </c>
      <c r="C344" s="35" t="s">
        <v>28</v>
      </c>
      <c r="D344" s="35" t="s">
        <v>681</v>
      </c>
      <c r="E344" s="36" t="s">
        <v>56</v>
      </c>
      <c r="F344" s="37">
        <v>1</v>
      </c>
      <c r="G344" s="38">
        <v>214.22</v>
      </c>
      <c r="H344" s="38">
        <v>262.35000000000002</v>
      </c>
      <c r="I344" s="38">
        <v>262.35000000000002</v>
      </c>
      <c r="J344" s="39">
        <v>8.2039869844457902E-5</v>
      </c>
      <c r="K344" s="35" t="s">
        <v>680</v>
      </c>
      <c r="L344" s="2"/>
      <c r="M344" s="2"/>
      <c r="N344" s="2"/>
      <c r="O344" s="2"/>
      <c r="P344" s="2"/>
      <c r="Q344" s="2"/>
      <c r="R344" s="2"/>
      <c r="S344" s="2"/>
      <c r="T344" s="2"/>
      <c r="U344" s="2"/>
      <c r="V344" s="2"/>
      <c r="W344" s="2"/>
      <c r="X344" s="2"/>
      <c r="Y344" s="2"/>
      <c r="Z344" s="2"/>
    </row>
    <row r="345" spans="1:26" ht="64.5" customHeight="1">
      <c r="A345" s="35" t="s">
        <v>682</v>
      </c>
      <c r="B345" s="35">
        <v>7759</v>
      </c>
      <c r="C345" s="35" t="s">
        <v>45</v>
      </c>
      <c r="D345" s="35" t="s">
        <v>683</v>
      </c>
      <c r="E345" s="36" t="s">
        <v>24</v>
      </c>
      <c r="F345" s="37">
        <v>4</v>
      </c>
      <c r="G345" s="38">
        <v>782.14</v>
      </c>
      <c r="H345" s="38">
        <v>957.88</v>
      </c>
      <c r="I345" s="38">
        <v>3831.52</v>
      </c>
      <c r="J345" s="39">
        <v>1.19816048068015E-3</v>
      </c>
      <c r="K345" s="35" t="s">
        <v>682</v>
      </c>
      <c r="L345" s="2"/>
      <c r="M345" s="2"/>
      <c r="N345" s="2"/>
      <c r="O345" s="2"/>
      <c r="P345" s="2"/>
      <c r="Q345" s="2"/>
      <c r="R345" s="2"/>
      <c r="S345" s="2"/>
      <c r="T345" s="2"/>
      <c r="U345" s="2"/>
      <c r="V345" s="2"/>
      <c r="W345" s="2"/>
      <c r="X345" s="2"/>
      <c r="Y345" s="2"/>
      <c r="Z345" s="2"/>
    </row>
    <row r="346" spans="1:26" ht="25.5" customHeight="1">
      <c r="A346" s="35" t="s">
        <v>684</v>
      </c>
      <c r="B346" s="35">
        <v>3259</v>
      </c>
      <c r="C346" s="35" t="s">
        <v>45</v>
      </c>
      <c r="D346" s="35" t="s">
        <v>685</v>
      </c>
      <c r="E346" s="36" t="s">
        <v>24</v>
      </c>
      <c r="F346" s="37">
        <v>8</v>
      </c>
      <c r="G346" s="38">
        <v>238.6</v>
      </c>
      <c r="H346" s="38">
        <v>292.20999999999998</v>
      </c>
      <c r="I346" s="38">
        <v>2337.6799999999998</v>
      </c>
      <c r="J346" s="39">
        <v>7.3101948899558704E-4</v>
      </c>
      <c r="K346" s="35" t="s">
        <v>684</v>
      </c>
      <c r="L346" s="2"/>
      <c r="M346" s="2"/>
      <c r="N346" s="2"/>
      <c r="O346" s="2"/>
      <c r="P346" s="2"/>
      <c r="Q346" s="2"/>
      <c r="R346" s="2"/>
      <c r="S346" s="2"/>
      <c r="T346" s="2"/>
      <c r="U346" s="2"/>
      <c r="V346" s="2"/>
      <c r="W346" s="2"/>
      <c r="X346" s="2"/>
      <c r="Y346" s="2"/>
      <c r="Z346" s="2"/>
    </row>
    <row r="347" spans="1:26" ht="39" customHeight="1">
      <c r="A347" s="35" t="s">
        <v>686</v>
      </c>
      <c r="B347" s="35">
        <v>86909</v>
      </c>
      <c r="C347" s="35" t="s">
        <v>28</v>
      </c>
      <c r="D347" s="35" t="s">
        <v>687</v>
      </c>
      <c r="E347" s="36" t="s">
        <v>56</v>
      </c>
      <c r="F347" s="37">
        <v>1</v>
      </c>
      <c r="G347" s="38">
        <v>122.76</v>
      </c>
      <c r="H347" s="38">
        <v>150.34</v>
      </c>
      <c r="I347" s="38">
        <v>150.34</v>
      </c>
      <c r="J347" s="39">
        <v>4.7013051390950298E-5</v>
      </c>
      <c r="K347" s="35" t="s">
        <v>686</v>
      </c>
      <c r="L347" s="2"/>
      <c r="M347" s="2"/>
      <c r="N347" s="2"/>
      <c r="O347" s="2"/>
      <c r="P347" s="2"/>
      <c r="Q347" s="2"/>
      <c r="R347" s="2"/>
      <c r="S347" s="2"/>
      <c r="T347" s="2"/>
      <c r="U347" s="2"/>
      <c r="V347" s="2"/>
      <c r="W347" s="2"/>
      <c r="X347" s="2"/>
      <c r="Y347" s="2"/>
      <c r="Z347" s="2"/>
    </row>
    <row r="348" spans="1:26" ht="25.5" customHeight="1">
      <c r="A348" s="35" t="s">
        <v>688</v>
      </c>
      <c r="B348" s="35">
        <v>86884</v>
      </c>
      <c r="C348" s="35" t="s">
        <v>28</v>
      </c>
      <c r="D348" s="35" t="s">
        <v>689</v>
      </c>
      <c r="E348" s="36" t="s">
        <v>56</v>
      </c>
      <c r="F348" s="37">
        <v>5</v>
      </c>
      <c r="G348" s="38">
        <v>10.27</v>
      </c>
      <c r="H348" s="38">
        <v>12.57</v>
      </c>
      <c r="I348" s="38">
        <v>62.85</v>
      </c>
      <c r="J348" s="39">
        <v>1.9653919648272099E-5</v>
      </c>
      <c r="K348" s="35" t="s">
        <v>688</v>
      </c>
      <c r="L348" s="2"/>
      <c r="M348" s="2"/>
      <c r="N348" s="2"/>
      <c r="O348" s="2"/>
      <c r="P348" s="2"/>
      <c r="Q348" s="2"/>
      <c r="R348" s="2"/>
      <c r="S348" s="2"/>
      <c r="T348" s="2"/>
      <c r="U348" s="2"/>
      <c r="V348" s="2"/>
      <c r="W348" s="2"/>
      <c r="X348" s="2"/>
      <c r="Y348" s="2"/>
      <c r="Z348" s="2"/>
    </row>
    <row r="349" spans="1:26" ht="25.5" customHeight="1">
      <c r="A349" s="35" t="s">
        <v>690</v>
      </c>
      <c r="B349" s="35">
        <v>12444</v>
      </c>
      <c r="C349" s="35" t="s">
        <v>45</v>
      </c>
      <c r="D349" s="35" t="s">
        <v>691</v>
      </c>
      <c r="E349" s="36" t="s">
        <v>47</v>
      </c>
      <c r="F349" s="37">
        <v>19.488</v>
      </c>
      <c r="G349" s="38">
        <v>922.16</v>
      </c>
      <c r="H349" s="38">
        <v>1129.3599999999999</v>
      </c>
      <c r="I349" s="38">
        <v>22008.959999999999</v>
      </c>
      <c r="J349" s="39">
        <v>6.8824555510267997E-3</v>
      </c>
      <c r="K349" s="35" t="s">
        <v>690</v>
      </c>
      <c r="L349" s="2"/>
      <c r="M349" s="2"/>
      <c r="N349" s="2"/>
      <c r="O349" s="2"/>
      <c r="P349" s="2"/>
      <c r="Q349" s="2"/>
      <c r="R349" s="2"/>
      <c r="S349" s="2"/>
      <c r="T349" s="2"/>
      <c r="U349" s="2"/>
      <c r="V349" s="2"/>
      <c r="W349" s="2"/>
      <c r="X349" s="2"/>
      <c r="Y349" s="2"/>
      <c r="Z349" s="2"/>
    </row>
    <row r="350" spans="1:26" ht="24" customHeight="1">
      <c r="A350" s="35" t="s">
        <v>692</v>
      </c>
      <c r="B350" s="35">
        <v>12492</v>
      </c>
      <c r="C350" s="35" t="s">
        <v>45</v>
      </c>
      <c r="D350" s="35" t="s">
        <v>693</v>
      </c>
      <c r="E350" s="36" t="s">
        <v>47</v>
      </c>
      <c r="F350" s="37">
        <v>8.65</v>
      </c>
      <c r="G350" s="38">
        <v>671.9</v>
      </c>
      <c r="H350" s="38">
        <v>822.87</v>
      </c>
      <c r="I350" s="38">
        <v>7117.82</v>
      </c>
      <c r="J350" s="39">
        <v>2.2258243810797801E-3</v>
      </c>
      <c r="K350" s="35" t="s">
        <v>692</v>
      </c>
      <c r="L350" s="2"/>
      <c r="M350" s="2"/>
      <c r="N350" s="2"/>
      <c r="O350" s="2"/>
      <c r="P350" s="2"/>
      <c r="Q350" s="2"/>
      <c r="R350" s="2"/>
      <c r="S350" s="2"/>
      <c r="T350" s="2"/>
      <c r="U350" s="2"/>
      <c r="V350" s="2"/>
      <c r="W350" s="2"/>
      <c r="X350" s="2"/>
      <c r="Y350" s="2"/>
      <c r="Z350" s="2"/>
    </row>
    <row r="351" spans="1:26" ht="25.5" customHeight="1">
      <c r="A351" s="35" t="s">
        <v>694</v>
      </c>
      <c r="B351" s="35">
        <v>12502</v>
      </c>
      <c r="C351" s="35" t="s">
        <v>45</v>
      </c>
      <c r="D351" s="35" t="s">
        <v>695</v>
      </c>
      <c r="E351" s="36" t="s">
        <v>280</v>
      </c>
      <c r="F351" s="37">
        <v>6</v>
      </c>
      <c r="G351" s="38">
        <v>373.15</v>
      </c>
      <c r="H351" s="38">
        <v>456.99</v>
      </c>
      <c r="I351" s="38">
        <v>2741.94</v>
      </c>
      <c r="J351" s="39">
        <v>8.5743625203473601E-4</v>
      </c>
      <c r="K351" s="35" t="s">
        <v>694</v>
      </c>
      <c r="L351" s="2"/>
      <c r="M351" s="2"/>
      <c r="N351" s="2"/>
      <c r="O351" s="2"/>
      <c r="P351" s="2"/>
      <c r="Q351" s="2"/>
      <c r="R351" s="2"/>
      <c r="S351" s="2"/>
      <c r="T351" s="2"/>
      <c r="U351" s="2"/>
      <c r="V351" s="2"/>
      <c r="W351" s="2"/>
      <c r="X351" s="2"/>
      <c r="Y351" s="2"/>
      <c r="Z351" s="2"/>
    </row>
    <row r="352" spans="1:26" ht="39" customHeight="1">
      <c r="A352" s="35" t="s">
        <v>696</v>
      </c>
      <c r="B352" s="35">
        <v>12503</v>
      </c>
      <c r="C352" s="35" t="s">
        <v>45</v>
      </c>
      <c r="D352" s="35" t="s">
        <v>697</v>
      </c>
      <c r="E352" s="36" t="s">
        <v>280</v>
      </c>
      <c r="F352" s="37">
        <v>6</v>
      </c>
      <c r="G352" s="38">
        <v>159.75</v>
      </c>
      <c r="H352" s="38">
        <v>195.64</v>
      </c>
      <c r="I352" s="38">
        <v>1173.8399999999999</v>
      </c>
      <c r="J352" s="39">
        <v>3.67073302146821E-4</v>
      </c>
      <c r="K352" s="35" t="s">
        <v>696</v>
      </c>
      <c r="L352" s="2"/>
      <c r="M352" s="2"/>
      <c r="N352" s="2"/>
      <c r="O352" s="2"/>
      <c r="P352" s="2"/>
      <c r="Q352" s="2"/>
      <c r="R352" s="2"/>
      <c r="S352" s="2"/>
      <c r="T352" s="2"/>
      <c r="U352" s="2"/>
      <c r="V352" s="2"/>
      <c r="W352" s="2"/>
      <c r="X352" s="2"/>
      <c r="Y352" s="2"/>
      <c r="Z352" s="2"/>
    </row>
    <row r="353" spans="1:26" ht="24" customHeight="1">
      <c r="A353" s="20" t="s">
        <v>698</v>
      </c>
      <c r="B353" s="20" t="s">
        <v>18</v>
      </c>
      <c r="C353" s="20"/>
      <c r="D353" s="20" t="s">
        <v>699</v>
      </c>
      <c r="E353" s="21"/>
      <c r="F353" s="22">
        <v>1</v>
      </c>
      <c r="G353" s="22"/>
      <c r="H353" s="34">
        <v>112423.61</v>
      </c>
      <c r="I353" s="34">
        <v>112423.61</v>
      </c>
      <c r="J353" s="24">
        <v>3.5156159069350497E-2</v>
      </c>
      <c r="K353" s="20" t="s">
        <v>698</v>
      </c>
      <c r="L353" s="2"/>
      <c r="M353" s="2"/>
      <c r="N353" s="2"/>
      <c r="O353" s="2"/>
      <c r="P353" s="2"/>
      <c r="Q353" s="2"/>
      <c r="R353" s="2"/>
      <c r="S353" s="2"/>
      <c r="T353" s="2"/>
      <c r="U353" s="2"/>
      <c r="V353" s="2"/>
      <c r="W353" s="2"/>
      <c r="X353" s="2"/>
      <c r="Y353" s="2"/>
      <c r="Z353" s="2"/>
    </row>
    <row r="354" spans="1:26" ht="24" customHeight="1">
      <c r="A354" s="20" t="s">
        <v>700</v>
      </c>
      <c r="B354" s="20" t="s">
        <v>18</v>
      </c>
      <c r="C354" s="20"/>
      <c r="D354" s="20" t="s">
        <v>701</v>
      </c>
      <c r="E354" s="21"/>
      <c r="F354" s="22">
        <v>1</v>
      </c>
      <c r="G354" s="22"/>
      <c r="H354" s="34">
        <v>9853.81</v>
      </c>
      <c r="I354" s="34">
        <v>9853.81</v>
      </c>
      <c r="J354" s="24">
        <v>3.0813999995121699E-3</v>
      </c>
      <c r="K354" s="20" t="s">
        <v>700</v>
      </c>
      <c r="L354" s="2"/>
      <c r="M354" s="2"/>
      <c r="N354" s="2"/>
      <c r="O354" s="2"/>
      <c r="P354" s="2"/>
      <c r="Q354" s="2"/>
      <c r="R354" s="2"/>
      <c r="S354" s="2"/>
      <c r="T354" s="2"/>
      <c r="U354" s="2"/>
      <c r="V354" s="2"/>
      <c r="W354" s="2"/>
      <c r="X354" s="2"/>
      <c r="Y354" s="2"/>
      <c r="Z354" s="2"/>
    </row>
    <row r="355" spans="1:26" ht="39" customHeight="1">
      <c r="A355" s="35" t="s">
        <v>702</v>
      </c>
      <c r="B355" s="35">
        <v>12231</v>
      </c>
      <c r="C355" s="35" t="s">
        <v>45</v>
      </c>
      <c r="D355" s="35" t="s">
        <v>703</v>
      </c>
      <c r="E355" s="36" t="s">
        <v>24</v>
      </c>
      <c r="F355" s="37">
        <v>1</v>
      </c>
      <c r="G355" s="38">
        <v>1273.79</v>
      </c>
      <c r="H355" s="38">
        <v>1560.01</v>
      </c>
      <c r="I355" s="38">
        <v>1560.01</v>
      </c>
      <c r="J355" s="39">
        <v>4.8783311361178899E-4</v>
      </c>
      <c r="K355" s="35" t="s">
        <v>702</v>
      </c>
      <c r="L355" s="2"/>
      <c r="M355" s="2"/>
      <c r="N355" s="2"/>
      <c r="O355" s="2"/>
      <c r="P355" s="2"/>
      <c r="Q355" s="2"/>
      <c r="R355" s="2"/>
      <c r="S355" s="2"/>
      <c r="T355" s="2"/>
      <c r="U355" s="2"/>
      <c r="V355" s="2"/>
      <c r="W355" s="2"/>
      <c r="X355" s="2"/>
      <c r="Y355" s="2"/>
      <c r="Z355" s="2"/>
    </row>
    <row r="356" spans="1:26" ht="51.75" customHeight="1">
      <c r="A356" s="35" t="s">
        <v>704</v>
      </c>
      <c r="B356" s="35">
        <v>101879</v>
      </c>
      <c r="C356" s="35" t="s">
        <v>28</v>
      </c>
      <c r="D356" s="35" t="s">
        <v>705</v>
      </c>
      <c r="E356" s="36" t="s">
        <v>56</v>
      </c>
      <c r="F356" s="37">
        <v>1</v>
      </c>
      <c r="G356" s="38">
        <v>722.33</v>
      </c>
      <c r="H356" s="38">
        <v>884.63</v>
      </c>
      <c r="I356" s="38">
        <v>884.63</v>
      </c>
      <c r="J356" s="39">
        <v>2.7663400061178899E-4</v>
      </c>
      <c r="K356" s="35" t="s">
        <v>704</v>
      </c>
      <c r="L356" s="2"/>
      <c r="M356" s="2"/>
      <c r="N356" s="2"/>
      <c r="O356" s="2"/>
      <c r="P356" s="2"/>
      <c r="Q356" s="2"/>
      <c r="R356" s="2"/>
      <c r="S356" s="2"/>
      <c r="T356" s="2"/>
      <c r="U356" s="2"/>
      <c r="V356" s="2"/>
      <c r="W356" s="2"/>
      <c r="X356" s="2"/>
      <c r="Y356" s="2"/>
      <c r="Z356" s="2"/>
    </row>
    <row r="357" spans="1:26" ht="51.75" customHeight="1">
      <c r="A357" s="35" t="s">
        <v>706</v>
      </c>
      <c r="B357" s="35">
        <v>101880</v>
      </c>
      <c r="C357" s="35" t="s">
        <v>28</v>
      </c>
      <c r="D357" s="35" t="s">
        <v>707</v>
      </c>
      <c r="E357" s="36" t="s">
        <v>56</v>
      </c>
      <c r="F357" s="37">
        <v>1</v>
      </c>
      <c r="G357" s="38">
        <v>831.23</v>
      </c>
      <c r="H357" s="38">
        <v>1018</v>
      </c>
      <c r="I357" s="38">
        <v>1018</v>
      </c>
      <c r="J357" s="39">
        <v>3.1834033734194102E-4</v>
      </c>
      <c r="K357" s="35" t="s">
        <v>706</v>
      </c>
      <c r="L357" s="2"/>
      <c r="M357" s="2"/>
      <c r="N357" s="2"/>
      <c r="O357" s="2"/>
      <c r="P357" s="2"/>
      <c r="Q357" s="2"/>
      <c r="R357" s="2"/>
      <c r="S357" s="2"/>
      <c r="T357" s="2"/>
      <c r="U357" s="2"/>
      <c r="V357" s="2"/>
      <c r="W357" s="2"/>
      <c r="X357" s="2"/>
      <c r="Y357" s="2"/>
      <c r="Z357" s="2"/>
    </row>
    <row r="358" spans="1:26" ht="51.75" customHeight="1">
      <c r="A358" s="35" t="s">
        <v>708</v>
      </c>
      <c r="B358" s="35">
        <v>7826</v>
      </c>
      <c r="C358" s="35" t="s">
        <v>45</v>
      </c>
      <c r="D358" s="35" t="s">
        <v>709</v>
      </c>
      <c r="E358" s="36" t="s">
        <v>24</v>
      </c>
      <c r="F358" s="37">
        <v>1</v>
      </c>
      <c r="G358" s="38">
        <v>3274.89</v>
      </c>
      <c r="H358" s="38">
        <v>4010.75</v>
      </c>
      <c r="I358" s="38">
        <v>4010.75</v>
      </c>
      <c r="J358" s="39">
        <v>1.2542077681671801E-3</v>
      </c>
      <c r="K358" s="35" t="s">
        <v>708</v>
      </c>
      <c r="L358" s="2"/>
      <c r="M358" s="2"/>
      <c r="N358" s="2"/>
      <c r="O358" s="2"/>
      <c r="P358" s="2"/>
      <c r="Q358" s="2"/>
      <c r="R358" s="2"/>
      <c r="S358" s="2"/>
      <c r="T358" s="2"/>
      <c r="U358" s="2"/>
      <c r="V358" s="2"/>
      <c r="W358" s="2"/>
      <c r="X358" s="2"/>
      <c r="Y358" s="2"/>
      <c r="Z358" s="2"/>
    </row>
    <row r="359" spans="1:26" ht="25.5" customHeight="1">
      <c r="A359" s="35" t="s">
        <v>710</v>
      </c>
      <c r="B359" s="35">
        <v>9004</v>
      </c>
      <c r="C359" s="35" t="s">
        <v>45</v>
      </c>
      <c r="D359" s="35" t="s">
        <v>711</v>
      </c>
      <c r="E359" s="36" t="s">
        <v>24</v>
      </c>
      <c r="F359" s="37">
        <v>1</v>
      </c>
      <c r="G359" s="38">
        <v>137.19999999999999</v>
      </c>
      <c r="H359" s="38">
        <v>168.02</v>
      </c>
      <c r="I359" s="38">
        <v>168.02</v>
      </c>
      <c r="J359" s="39">
        <v>5.2541791237910502E-5</v>
      </c>
      <c r="K359" s="35" t="s">
        <v>710</v>
      </c>
      <c r="L359" s="2"/>
      <c r="M359" s="2"/>
      <c r="N359" s="2"/>
      <c r="O359" s="2"/>
      <c r="P359" s="2"/>
      <c r="Q359" s="2"/>
      <c r="R359" s="2"/>
      <c r="S359" s="2"/>
      <c r="T359" s="2"/>
      <c r="U359" s="2"/>
      <c r="V359" s="2"/>
      <c r="W359" s="2"/>
      <c r="X359" s="2"/>
      <c r="Y359" s="2"/>
      <c r="Z359" s="2"/>
    </row>
    <row r="360" spans="1:26" ht="25.5" customHeight="1">
      <c r="A360" s="35" t="s">
        <v>712</v>
      </c>
      <c r="B360" s="35">
        <v>11572</v>
      </c>
      <c r="C360" s="35" t="s">
        <v>45</v>
      </c>
      <c r="D360" s="35" t="s">
        <v>713</v>
      </c>
      <c r="E360" s="36" t="s">
        <v>24</v>
      </c>
      <c r="F360" s="37">
        <v>1</v>
      </c>
      <c r="G360" s="38">
        <v>136.65</v>
      </c>
      <c r="H360" s="38">
        <v>167.35</v>
      </c>
      <c r="I360" s="38">
        <v>167.35</v>
      </c>
      <c r="J360" s="39">
        <v>5.2332274512940801E-5</v>
      </c>
      <c r="K360" s="35" t="s">
        <v>712</v>
      </c>
      <c r="L360" s="2"/>
      <c r="M360" s="2"/>
      <c r="N360" s="2"/>
      <c r="O360" s="2"/>
      <c r="P360" s="2"/>
      <c r="Q360" s="2"/>
      <c r="R360" s="2"/>
      <c r="S360" s="2"/>
      <c r="T360" s="2"/>
      <c r="U360" s="2"/>
      <c r="V360" s="2"/>
      <c r="W360" s="2"/>
      <c r="X360" s="2"/>
      <c r="Y360" s="2"/>
      <c r="Z360" s="2"/>
    </row>
    <row r="361" spans="1:26" ht="25.5" customHeight="1">
      <c r="A361" s="35" t="s">
        <v>714</v>
      </c>
      <c r="B361" s="35">
        <v>93672</v>
      </c>
      <c r="C361" s="35" t="s">
        <v>28</v>
      </c>
      <c r="D361" s="35" t="s">
        <v>715</v>
      </c>
      <c r="E361" s="36" t="s">
        <v>56</v>
      </c>
      <c r="F361" s="37">
        <v>1</v>
      </c>
      <c r="G361" s="38">
        <v>105.92</v>
      </c>
      <c r="H361" s="38">
        <v>129.72</v>
      </c>
      <c r="I361" s="38">
        <v>129.72</v>
      </c>
      <c r="J361" s="39">
        <v>4.0564939646362001E-5</v>
      </c>
      <c r="K361" s="35" t="s">
        <v>714</v>
      </c>
      <c r="L361" s="2"/>
      <c r="M361" s="2"/>
      <c r="N361" s="2"/>
      <c r="O361" s="2"/>
      <c r="P361" s="2"/>
      <c r="Q361" s="2"/>
      <c r="R361" s="2"/>
      <c r="S361" s="2"/>
      <c r="T361" s="2"/>
      <c r="U361" s="2"/>
      <c r="V361" s="2"/>
      <c r="W361" s="2"/>
      <c r="X361" s="2"/>
      <c r="Y361" s="2"/>
      <c r="Z361" s="2"/>
    </row>
    <row r="362" spans="1:26" ht="25.5" customHeight="1">
      <c r="A362" s="35" t="s">
        <v>716</v>
      </c>
      <c r="B362" s="35">
        <v>93667</v>
      </c>
      <c r="C362" s="35" t="s">
        <v>28</v>
      </c>
      <c r="D362" s="35" t="s">
        <v>717</v>
      </c>
      <c r="E362" s="36" t="s">
        <v>56</v>
      </c>
      <c r="F362" s="37">
        <v>2</v>
      </c>
      <c r="G362" s="38">
        <v>88.14</v>
      </c>
      <c r="H362" s="38">
        <v>107.94</v>
      </c>
      <c r="I362" s="38">
        <v>215.88</v>
      </c>
      <c r="J362" s="39">
        <v>6.7508165054399E-5</v>
      </c>
      <c r="K362" s="35" t="s">
        <v>716</v>
      </c>
      <c r="L362" s="2"/>
      <c r="M362" s="2"/>
      <c r="N362" s="2"/>
      <c r="O362" s="2"/>
      <c r="P362" s="2"/>
      <c r="Q362" s="2"/>
      <c r="R362" s="2"/>
      <c r="S362" s="2"/>
      <c r="T362" s="2"/>
      <c r="U362" s="2"/>
      <c r="V362" s="2"/>
      <c r="W362" s="2"/>
      <c r="X362" s="2"/>
      <c r="Y362" s="2"/>
      <c r="Z362" s="2"/>
    </row>
    <row r="363" spans="1:26" ht="25.5" customHeight="1">
      <c r="A363" s="35" t="s">
        <v>718</v>
      </c>
      <c r="B363" s="35">
        <v>93658</v>
      </c>
      <c r="C363" s="35" t="s">
        <v>28</v>
      </c>
      <c r="D363" s="35" t="s">
        <v>719</v>
      </c>
      <c r="E363" s="36" t="s">
        <v>56</v>
      </c>
      <c r="F363" s="37">
        <v>1</v>
      </c>
      <c r="G363" s="38">
        <v>25.6</v>
      </c>
      <c r="H363" s="38">
        <v>31.35</v>
      </c>
      <c r="I363" s="38">
        <v>31.35</v>
      </c>
      <c r="J363" s="39">
        <v>9.8035064594006297E-6</v>
      </c>
      <c r="K363" s="35" t="s">
        <v>718</v>
      </c>
      <c r="L363" s="2"/>
      <c r="M363" s="2"/>
      <c r="N363" s="2"/>
      <c r="O363" s="2"/>
      <c r="P363" s="2"/>
      <c r="Q363" s="2"/>
      <c r="R363" s="2"/>
      <c r="S363" s="2"/>
      <c r="T363" s="2"/>
      <c r="U363" s="2"/>
      <c r="V363" s="2"/>
      <c r="W363" s="2"/>
      <c r="X363" s="2"/>
      <c r="Y363" s="2"/>
      <c r="Z363" s="2"/>
    </row>
    <row r="364" spans="1:26" ht="25.5" customHeight="1">
      <c r="A364" s="35" t="s">
        <v>720</v>
      </c>
      <c r="B364" s="35">
        <v>93655</v>
      </c>
      <c r="C364" s="35" t="s">
        <v>28</v>
      </c>
      <c r="D364" s="35" t="s">
        <v>721</v>
      </c>
      <c r="E364" s="36" t="s">
        <v>56</v>
      </c>
      <c r="F364" s="37">
        <v>2</v>
      </c>
      <c r="G364" s="38">
        <v>16.149999999999999</v>
      </c>
      <c r="H364" s="38">
        <v>19.77</v>
      </c>
      <c r="I364" s="38">
        <v>39.54</v>
      </c>
      <c r="J364" s="39">
        <v>1.23646138885072E-5</v>
      </c>
      <c r="K364" s="35" t="s">
        <v>720</v>
      </c>
      <c r="L364" s="2"/>
      <c r="M364" s="2"/>
      <c r="N364" s="2"/>
      <c r="O364" s="2"/>
      <c r="P364" s="2"/>
      <c r="Q364" s="2"/>
      <c r="R364" s="2"/>
      <c r="S364" s="2"/>
      <c r="T364" s="2"/>
      <c r="U364" s="2"/>
      <c r="V364" s="2"/>
      <c r="W364" s="2"/>
      <c r="X364" s="2"/>
      <c r="Y364" s="2"/>
      <c r="Z364" s="2"/>
    </row>
    <row r="365" spans="1:26" ht="25.5" customHeight="1">
      <c r="A365" s="35" t="s">
        <v>722</v>
      </c>
      <c r="B365" s="35">
        <v>93654</v>
      </c>
      <c r="C365" s="35" t="s">
        <v>28</v>
      </c>
      <c r="D365" s="35" t="s">
        <v>723</v>
      </c>
      <c r="E365" s="36" t="s">
        <v>56</v>
      </c>
      <c r="F365" s="37">
        <v>9</v>
      </c>
      <c r="G365" s="38">
        <v>14.86</v>
      </c>
      <c r="H365" s="38">
        <v>18.190000000000001</v>
      </c>
      <c r="I365" s="38">
        <v>163.71</v>
      </c>
      <c r="J365" s="39">
        <v>5.1194004544449003E-5</v>
      </c>
      <c r="K365" s="35" t="s">
        <v>722</v>
      </c>
      <c r="L365" s="2"/>
      <c r="M365" s="2"/>
      <c r="N365" s="2"/>
      <c r="O365" s="2"/>
      <c r="P365" s="2"/>
      <c r="Q365" s="2"/>
      <c r="R365" s="2"/>
      <c r="S365" s="2"/>
      <c r="T365" s="2"/>
      <c r="U365" s="2"/>
      <c r="V365" s="2"/>
      <c r="W365" s="2"/>
      <c r="X365" s="2"/>
      <c r="Y365" s="2"/>
      <c r="Z365" s="2"/>
    </row>
    <row r="366" spans="1:26" ht="25.5" customHeight="1">
      <c r="A366" s="35" t="s">
        <v>724</v>
      </c>
      <c r="B366" s="35">
        <v>93653</v>
      </c>
      <c r="C366" s="35" t="s">
        <v>28</v>
      </c>
      <c r="D366" s="35" t="s">
        <v>725</v>
      </c>
      <c r="E366" s="36" t="s">
        <v>56</v>
      </c>
      <c r="F366" s="37">
        <v>26</v>
      </c>
      <c r="G366" s="38">
        <v>14.22</v>
      </c>
      <c r="H366" s="38">
        <v>17.41</v>
      </c>
      <c r="I366" s="38">
        <v>452.66</v>
      </c>
      <c r="J366" s="39">
        <v>1.4155200108173201E-4</v>
      </c>
      <c r="K366" s="35" t="s">
        <v>724</v>
      </c>
      <c r="L366" s="2"/>
      <c r="M366" s="2"/>
      <c r="N366" s="2"/>
      <c r="O366" s="2"/>
      <c r="P366" s="2"/>
      <c r="Q366" s="2"/>
      <c r="R366" s="2"/>
      <c r="S366" s="2"/>
      <c r="T366" s="2"/>
      <c r="U366" s="2"/>
      <c r="V366" s="2"/>
      <c r="W366" s="2"/>
      <c r="X366" s="2"/>
      <c r="Y366" s="2"/>
      <c r="Z366" s="2"/>
    </row>
    <row r="367" spans="1:26" ht="25.5" customHeight="1">
      <c r="A367" s="35" t="s">
        <v>726</v>
      </c>
      <c r="B367" s="35">
        <v>9041</v>
      </c>
      <c r="C367" s="35" t="s">
        <v>45</v>
      </c>
      <c r="D367" s="35" t="s">
        <v>727</v>
      </c>
      <c r="E367" s="36" t="s">
        <v>24</v>
      </c>
      <c r="F367" s="37">
        <v>4</v>
      </c>
      <c r="G367" s="38">
        <v>87.22</v>
      </c>
      <c r="H367" s="38">
        <v>106.81</v>
      </c>
      <c r="I367" s="38">
        <v>427.24</v>
      </c>
      <c r="J367" s="39">
        <v>1.3360287399407701E-4</v>
      </c>
      <c r="K367" s="35" t="s">
        <v>726</v>
      </c>
      <c r="L367" s="2"/>
      <c r="M367" s="2"/>
      <c r="N367" s="2"/>
      <c r="O367" s="2"/>
      <c r="P367" s="2"/>
      <c r="Q367" s="2"/>
      <c r="R367" s="2"/>
      <c r="S367" s="2"/>
      <c r="T367" s="2"/>
      <c r="U367" s="2"/>
      <c r="V367" s="2"/>
      <c r="W367" s="2"/>
      <c r="X367" s="2"/>
      <c r="Y367" s="2"/>
      <c r="Z367" s="2"/>
    </row>
    <row r="368" spans="1:26" ht="25.5" customHeight="1">
      <c r="A368" s="40" t="s">
        <v>728</v>
      </c>
      <c r="B368" s="40" t="s">
        <v>729</v>
      </c>
      <c r="C368" s="40" t="s">
        <v>45</v>
      </c>
      <c r="D368" s="40" t="s">
        <v>730</v>
      </c>
      <c r="E368" s="41" t="s">
        <v>24</v>
      </c>
      <c r="F368" s="42">
        <v>3</v>
      </c>
      <c r="G368" s="43">
        <v>118.88</v>
      </c>
      <c r="H368" s="43">
        <v>145.59</v>
      </c>
      <c r="I368" s="43">
        <v>436.77</v>
      </c>
      <c r="J368" s="44">
        <v>1.3658301487312299E-4</v>
      </c>
      <c r="K368" s="40" t="s">
        <v>728</v>
      </c>
      <c r="L368" s="2"/>
      <c r="M368" s="2"/>
      <c r="N368" s="2"/>
      <c r="O368" s="2"/>
      <c r="P368" s="2"/>
      <c r="Q368" s="2"/>
      <c r="R368" s="2"/>
      <c r="S368" s="2"/>
      <c r="T368" s="2"/>
      <c r="U368" s="2"/>
      <c r="V368" s="2"/>
      <c r="W368" s="2"/>
      <c r="X368" s="2"/>
      <c r="Y368" s="2"/>
      <c r="Z368" s="2"/>
    </row>
    <row r="369" spans="1:26" ht="25.5" customHeight="1">
      <c r="A369" s="40" t="s">
        <v>731</v>
      </c>
      <c r="B369" s="40" t="s">
        <v>732</v>
      </c>
      <c r="C369" s="40" t="s">
        <v>45</v>
      </c>
      <c r="D369" s="40" t="s">
        <v>733</v>
      </c>
      <c r="E369" s="41" t="s">
        <v>24</v>
      </c>
      <c r="F369" s="42">
        <v>1</v>
      </c>
      <c r="G369" s="43">
        <v>121</v>
      </c>
      <c r="H369" s="43">
        <v>148.18</v>
      </c>
      <c r="I369" s="43">
        <v>148.18</v>
      </c>
      <c r="J369" s="44">
        <v>4.6337594486570499E-5</v>
      </c>
      <c r="K369" s="40" t="s">
        <v>731</v>
      </c>
      <c r="L369" s="2"/>
      <c r="M369" s="2"/>
      <c r="N369" s="2"/>
      <c r="O369" s="2"/>
      <c r="P369" s="2"/>
      <c r="Q369" s="2"/>
      <c r="R369" s="2"/>
      <c r="S369" s="2"/>
      <c r="T369" s="2"/>
      <c r="U369" s="2"/>
      <c r="V369" s="2"/>
      <c r="W369" s="2"/>
      <c r="X369" s="2"/>
      <c r="Y369" s="2"/>
      <c r="Z369" s="2"/>
    </row>
    <row r="370" spans="1:26" ht="24" customHeight="1">
      <c r="A370" s="20" t="s">
        <v>734</v>
      </c>
      <c r="B370" s="20" t="s">
        <v>18</v>
      </c>
      <c r="C370" s="20"/>
      <c r="D370" s="20" t="s">
        <v>735</v>
      </c>
      <c r="E370" s="21"/>
      <c r="F370" s="22">
        <v>1</v>
      </c>
      <c r="G370" s="22"/>
      <c r="H370" s="34">
        <v>33424.620000000003</v>
      </c>
      <c r="I370" s="34">
        <v>33424.620000000003</v>
      </c>
      <c r="J370" s="24">
        <v>1.0452264053365599E-2</v>
      </c>
      <c r="K370" s="20" t="s">
        <v>734</v>
      </c>
      <c r="L370" s="2"/>
      <c r="M370" s="2"/>
      <c r="N370" s="2"/>
      <c r="O370" s="2"/>
      <c r="P370" s="2"/>
      <c r="Q370" s="2"/>
      <c r="R370" s="2"/>
      <c r="S370" s="2"/>
      <c r="T370" s="2"/>
      <c r="U370" s="2"/>
      <c r="V370" s="2"/>
      <c r="W370" s="2"/>
      <c r="X370" s="2"/>
      <c r="Y370" s="2"/>
      <c r="Z370" s="2"/>
    </row>
    <row r="371" spans="1:26" ht="39" customHeight="1">
      <c r="A371" s="35" t="s">
        <v>736</v>
      </c>
      <c r="B371" s="35">
        <v>91924</v>
      </c>
      <c r="C371" s="35" t="s">
        <v>28</v>
      </c>
      <c r="D371" s="35" t="s">
        <v>737</v>
      </c>
      <c r="E371" s="36" t="s">
        <v>94</v>
      </c>
      <c r="F371" s="37">
        <v>1919.06</v>
      </c>
      <c r="G371" s="38">
        <v>3.13</v>
      </c>
      <c r="H371" s="38">
        <v>3.83</v>
      </c>
      <c r="I371" s="38">
        <v>7349.99</v>
      </c>
      <c r="J371" s="39">
        <v>2.2984266169547101E-3</v>
      </c>
      <c r="K371" s="35" t="s">
        <v>736</v>
      </c>
      <c r="L371" s="2"/>
      <c r="M371" s="2"/>
      <c r="N371" s="2"/>
      <c r="O371" s="2"/>
      <c r="P371" s="2"/>
      <c r="Q371" s="2"/>
      <c r="R371" s="2"/>
      <c r="S371" s="2"/>
      <c r="T371" s="2"/>
      <c r="U371" s="2"/>
      <c r="V371" s="2"/>
      <c r="W371" s="2"/>
      <c r="X371" s="2"/>
      <c r="Y371" s="2"/>
      <c r="Z371" s="2"/>
    </row>
    <row r="372" spans="1:26" ht="39" customHeight="1">
      <c r="A372" s="35" t="s">
        <v>738</v>
      </c>
      <c r="B372" s="35">
        <v>91926</v>
      </c>
      <c r="C372" s="35" t="s">
        <v>28</v>
      </c>
      <c r="D372" s="35" t="s">
        <v>739</v>
      </c>
      <c r="E372" s="36" t="s">
        <v>94</v>
      </c>
      <c r="F372" s="37">
        <v>3176.25</v>
      </c>
      <c r="G372" s="38">
        <v>4.55</v>
      </c>
      <c r="H372" s="38">
        <v>5.57</v>
      </c>
      <c r="I372" s="38">
        <v>17691.71</v>
      </c>
      <c r="J372" s="39">
        <v>5.5324016989742502E-3</v>
      </c>
      <c r="K372" s="35" t="s">
        <v>738</v>
      </c>
      <c r="L372" s="2"/>
      <c r="M372" s="2"/>
      <c r="N372" s="2"/>
      <c r="O372" s="2"/>
      <c r="P372" s="2"/>
      <c r="Q372" s="2"/>
      <c r="R372" s="2"/>
      <c r="S372" s="2"/>
      <c r="T372" s="2"/>
      <c r="U372" s="2"/>
      <c r="V372" s="2"/>
      <c r="W372" s="2"/>
      <c r="X372" s="2"/>
      <c r="Y372" s="2"/>
      <c r="Z372" s="2"/>
    </row>
    <row r="373" spans="1:26" ht="39" customHeight="1">
      <c r="A373" s="35" t="s">
        <v>740</v>
      </c>
      <c r="B373" s="35">
        <v>91928</v>
      </c>
      <c r="C373" s="35" t="s">
        <v>28</v>
      </c>
      <c r="D373" s="35" t="s">
        <v>741</v>
      </c>
      <c r="E373" s="36" t="s">
        <v>94</v>
      </c>
      <c r="F373" s="37">
        <v>34.65</v>
      </c>
      <c r="G373" s="38">
        <v>7.05</v>
      </c>
      <c r="H373" s="38">
        <v>8.6300000000000008</v>
      </c>
      <c r="I373" s="38">
        <v>299.02</v>
      </c>
      <c r="J373" s="39">
        <v>9.35070016424235E-5</v>
      </c>
      <c r="K373" s="35" t="s">
        <v>740</v>
      </c>
      <c r="L373" s="2"/>
      <c r="M373" s="2"/>
      <c r="N373" s="2"/>
      <c r="O373" s="2"/>
      <c r="P373" s="2"/>
      <c r="Q373" s="2"/>
      <c r="R373" s="2"/>
      <c r="S373" s="2"/>
      <c r="T373" s="2"/>
      <c r="U373" s="2"/>
      <c r="V373" s="2"/>
      <c r="W373" s="2"/>
      <c r="X373" s="2"/>
      <c r="Y373" s="2"/>
      <c r="Z373" s="2"/>
    </row>
    <row r="374" spans="1:26" ht="39" customHeight="1">
      <c r="A374" s="35" t="s">
        <v>742</v>
      </c>
      <c r="B374" s="35">
        <v>91933</v>
      </c>
      <c r="C374" s="35" t="s">
        <v>28</v>
      </c>
      <c r="D374" s="35" t="s">
        <v>743</v>
      </c>
      <c r="E374" s="36" t="s">
        <v>94</v>
      </c>
      <c r="F374" s="37">
        <v>18.920000000000002</v>
      </c>
      <c r="G374" s="38">
        <v>17.03</v>
      </c>
      <c r="H374" s="38">
        <v>20.85</v>
      </c>
      <c r="I374" s="38">
        <v>394.48</v>
      </c>
      <c r="J374" s="39">
        <v>1.23358444277651E-4</v>
      </c>
      <c r="K374" s="35" t="s">
        <v>742</v>
      </c>
      <c r="L374" s="2"/>
      <c r="M374" s="2"/>
      <c r="N374" s="2"/>
      <c r="O374" s="2"/>
      <c r="P374" s="2"/>
      <c r="Q374" s="2"/>
      <c r="R374" s="2"/>
      <c r="S374" s="2"/>
      <c r="T374" s="2"/>
      <c r="U374" s="2"/>
      <c r="V374" s="2"/>
      <c r="W374" s="2"/>
      <c r="X374" s="2"/>
      <c r="Y374" s="2"/>
      <c r="Z374" s="2"/>
    </row>
    <row r="375" spans="1:26" ht="39" customHeight="1">
      <c r="A375" s="35" t="s">
        <v>744</v>
      </c>
      <c r="B375" s="35">
        <v>92982</v>
      </c>
      <c r="C375" s="35" t="s">
        <v>28</v>
      </c>
      <c r="D375" s="35" t="s">
        <v>745</v>
      </c>
      <c r="E375" s="36" t="s">
        <v>94</v>
      </c>
      <c r="F375" s="37">
        <v>34.65</v>
      </c>
      <c r="G375" s="38">
        <v>17.87</v>
      </c>
      <c r="H375" s="38">
        <v>21.88</v>
      </c>
      <c r="I375" s="38">
        <v>758.14</v>
      </c>
      <c r="J375" s="39">
        <v>2.3707911920669799E-4</v>
      </c>
      <c r="K375" s="35" t="s">
        <v>744</v>
      </c>
      <c r="L375" s="2"/>
      <c r="M375" s="2"/>
      <c r="N375" s="2"/>
      <c r="O375" s="2"/>
      <c r="P375" s="2"/>
      <c r="Q375" s="2"/>
      <c r="R375" s="2"/>
      <c r="S375" s="2"/>
      <c r="T375" s="2"/>
      <c r="U375" s="2"/>
      <c r="V375" s="2"/>
      <c r="W375" s="2"/>
      <c r="X375" s="2"/>
      <c r="Y375" s="2"/>
      <c r="Z375" s="2"/>
    </row>
    <row r="376" spans="1:26" ht="51.75" customHeight="1">
      <c r="A376" s="35" t="s">
        <v>746</v>
      </c>
      <c r="B376" s="35">
        <v>92986</v>
      </c>
      <c r="C376" s="35" t="s">
        <v>28</v>
      </c>
      <c r="D376" s="35" t="s">
        <v>747</v>
      </c>
      <c r="E376" s="36" t="s">
        <v>94</v>
      </c>
      <c r="F376" s="37">
        <v>138.82</v>
      </c>
      <c r="G376" s="38">
        <v>40.770000000000003</v>
      </c>
      <c r="H376" s="38">
        <v>49.93</v>
      </c>
      <c r="I376" s="38">
        <v>6931.28</v>
      </c>
      <c r="J376" s="39">
        <v>2.1674911723098701E-3</v>
      </c>
      <c r="K376" s="35" t="s">
        <v>746</v>
      </c>
      <c r="L376" s="2"/>
      <c r="M376" s="2"/>
      <c r="N376" s="2"/>
      <c r="O376" s="2"/>
      <c r="P376" s="2"/>
      <c r="Q376" s="2"/>
      <c r="R376" s="2"/>
      <c r="S376" s="2"/>
      <c r="T376" s="2"/>
      <c r="U376" s="2"/>
      <c r="V376" s="2"/>
      <c r="W376" s="2"/>
      <c r="X376" s="2"/>
      <c r="Y376" s="2"/>
      <c r="Z376" s="2"/>
    </row>
    <row r="377" spans="1:26" ht="24" customHeight="1">
      <c r="A377" s="20" t="s">
        <v>748</v>
      </c>
      <c r="B377" s="20" t="s">
        <v>18</v>
      </c>
      <c r="C377" s="20"/>
      <c r="D377" s="20" t="s">
        <v>749</v>
      </c>
      <c r="E377" s="21"/>
      <c r="F377" s="22">
        <v>1</v>
      </c>
      <c r="G377" s="22"/>
      <c r="H377" s="34">
        <v>39324.76</v>
      </c>
      <c r="I377" s="34">
        <v>39324.76</v>
      </c>
      <c r="J377" s="24">
        <v>1.2297305858831899E-2</v>
      </c>
      <c r="K377" s="20" t="s">
        <v>748</v>
      </c>
      <c r="L377" s="2"/>
      <c r="M377" s="2"/>
      <c r="N377" s="2"/>
      <c r="O377" s="2"/>
      <c r="P377" s="2"/>
      <c r="Q377" s="2"/>
      <c r="R377" s="2"/>
      <c r="S377" s="2"/>
      <c r="T377" s="2"/>
      <c r="U377" s="2"/>
      <c r="V377" s="2"/>
      <c r="W377" s="2"/>
      <c r="X377" s="2"/>
      <c r="Y377" s="2"/>
      <c r="Z377" s="2"/>
    </row>
    <row r="378" spans="1:26" ht="39" customHeight="1">
      <c r="A378" s="35" t="s">
        <v>750</v>
      </c>
      <c r="B378" s="35">
        <v>8359</v>
      </c>
      <c r="C378" s="35" t="s">
        <v>45</v>
      </c>
      <c r="D378" s="35" t="s">
        <v>751</v>
      </c>
      <c r="E378" s="36" t="s">
        <v>280</v>
      </c>
      <c r="F378" s="37">
        <v>35.799999999999997</v>
      </c>
      <c r="G378" s="38">
        <v>35.880000000000003</v>
      </c>
      <c r="H378" s="38">
        <v>43.94</v>
      </c>
      <c r="I378" s="38">
        <v>1573.05</v>
      </c>
      <c r="J378" s="39">
        <v>4.91910871960452E-4</v>
      </c>
      <c r="K378" s="35" t="s">
        <v>750</v>
      </c>
      <c r="L378" s="2"/>
      <c r="M378" s="2"/>
      <c r="N378" s="2"/>
      <c r="O378" s="2"/>
      <c r="P378" s="2"/>
      <c r="Q378" s="2"/>
      <c r="R378" s="2"/>
      <c r="S378" s="2"/>
      <c r="T378" s="2"/>
      <c r="U378" s="2"/>
      <c r="V378" s="2"/>
      <c r="W378" s="2"/>
      <c r="X378" s="2"/>
      <c r="Y378" s="2"/>
      <c r="Z378" s="2"/>
    </row>
    <row r="379" spans="1:26" ht="25.5" customHeight="1">
      <c r="A379" s="35" t="s">
        <v>752</v>
      </c>
      <c r="B379" s="35">
        <v>7879</v>
      </c>
      <c r="C379" s="35" t="s">
        <v>45</v>
      </c>
      <c r="D379" s="35" t="s">
        <v>753</v>
      </c>
      <c r="E379" s="36" t="s">
        <v>24</v>
      </c>
      <c r="F379" s="37">
        <v>38</v>
      </c>
      <c r="G379" s="38">
        <v>11.85</v>
      </c>
      <c r="H379" s="38">
        <v>14.51</v>
      </c>
      <c r="I379" s="38">
        <v>551.38</v>
      </c>
      <c r="J379" s="39">
        <v>1.72422883304125E-4</v>
      </c>
      <c r="K379" s="35" t="s">
        <v>752</v>
      </c>
      <c r="L379" s="2"/>
      <c r="M379" s="2"/>
      <c r="N379" s="2"/>
      <c r="O379" s="2"/>
      <c r="P379" s="2"/>
      <c r="Q379" s="2"/>
      <c r="R379" s="2"/>
      <c r="S379" s="2"/>
      <c r="T379" s="2"/>
      <c r="U379" s="2"/>
      <c r="V379" s="2"/>
      <c r="W379" s="2"/>
      <c r="X379" s="2"/>
      <c r="Y379" s="2"/>
      <c r="Z379" s="2"/>
    </row>
    <row r="380" spans="1:26" ht="39" customHeight="1">
      <c r="A380" s="35" t="s">
        <v>754</v>
      </c>
      <c r="B380" s="35">
        <v>7384</v>
      </c>
      <c r="C380" s="35" t="s">
        <v>45</v>
      </c>
      <c r="D380" s="35" t="s">
        <v>755</v>
      </c>
      <c r="E380" s="36" t="s">
        <v>280</v>
      </c>
      <c r="F380" s="37">
        <v>35.799999999999997</v>
      </c>
      <c r="G380" s="38">
        <v>23.12</v>
      </c>
      <c r="H380" s="38">
        <v>28.31</v>
      </c>
      <c r="I380" s="38">
        <v>1013.49</v>
      </c>
      <c r="J380" s="39">
        <v>3.1693000834251802E-4</v>
      </c>
      <c r="K380" s="35" t="s">
        <v>754</v>
      </c>
      <c r="L380" s="2"/>
      <c r="M380" s="2"/>
      <c r="N380" s="2"/>
      <c r="O380" s="2"/>
      <c r="P380" s="2"/>
      <c r="Q380" s="2"/>
      <c r="R380" s="2"/>
      <c r="S380" s="2"/>
      <c r="T380" s="2"/>
      <c r="U380" s="2"/>
      <c r="V380" s="2"/>
      <c r="W380" s="2"/>
      <c r="X380" s="2"/>
      <c r="Y380" s="2"/>
      <c r="Z380" s="2"/>
    </row>
    <row r="381" spans="1:26" ht="25.5" customHeight="1">
      <c r="A381" s="35" t="s">
        <v>756</v>
      </c>
      <c r="B381" s="35">
        <v>8221</v>
      </c>
      <c r="C381" s="35" t="s">
        <v>45</v>
      </c>
      <c r="D381" s="35" t="s">
        <v>757</v>
      </c>
      <c r="E381" s="36" t="s">
        <v>24</v>
      </c>
      <c r="F381" s="37">
        <v>4</v>
      </c>
      <c r="G381" s="38">
        <v>41.74</v>
      </c>
      <c r="H381" s="38">
        <v>51.11</v>
      </c>
      <c r="I381" s="38">
        <v>204.44</v>
      </c>
      <c r="J381" s="39">
        <v>6.3930745153424701E-5</v>
      </c>
      <c r="K381" s="35" t="s">
        <v>756</v>
      </c>
      <c r="L381" s="2"/>
      <c r="M381" s="2"/>
      <c r="N381" s="2"/>
      <c r="O381" s="2"/>
      <c r="P381" s="2"/>
      <c r="Q381" s="2"/>
      <c r="R381" s="2"/>
      <c r="S381" s="2"/>
      <c r="T381" s="2"/>
      <c r="U381" s="2"/>
      <c r="V381" s="2"/>
      <c r="W381" s="2"/>
      <c r="X381" s="2"/>
      <c r="Y381" s="2"/>
      <c r="Z381" s="2"/>
    </row>
    <row r="382" spans="1:26" ht="25.5" customHeight="1">
      <c r="A382" s="35" t="s">
        <v>758</v>
      </c>
      <c r="B382" s="35">
        <v>12482</v>
      </c>
      <c r="C382" s="35" t="s">
        <v>45</v>
      </c>
      <c r="D382" s="35" t="s">
        <v>759</v>
      </c>
      <c r="E382" s="36" t="s">
        <v>24</v>
      </c>
      <c r="F382" s="37">
        <v>4</v>
      </c>
      <c r="G382" s="38">
        <v>76.41</v>
      </c>
      <c r="H382" s="38">
        <v>93.57</v>
      </c>
      <c r="I382" s="38">
        <v>374.28</v>
      </c>
      <c r="J382" s="39">
        <v>1.17041671375581E-4</v>
      </c>
      <c r="K382" s="35" t="s">
        <v>758</v>
      </c>
      <c r="L382" s="2"/>
      <c r="M382" s="2"/>
      <c r="N382" s="2"/>
      <c r="O382" s="2"/>
      <c r="P382" s="2"/>
      <c r="Q382" s="2"/>
      <c r="R382" s="2"/>
      <c r="S382" s="2"/>
      <c r="T382" s="2"/>
      <c r="U382" s="2"/>
      <c r="V382" s="2"/>
      <c r="W382" s="2"/>
      <c r="X382" s="2"/>
      <c r="Y382" s="2"/>
      <c r="Z382" s="2"/>
    </row>
    <row r="383" spans="1:26" ht="25.5" customHeight="1">
      <c r="A383" s="35" t="s">
        <v>760</v>
      </c>
      <c r="B383" s="35">
        <v>8113</v>
      </c>
      <c r="C383" s="35" t="s">
        <v>45</v>
      </c>
      <c r="D383" s="35" t="s">
        <v>761</v>
      </c>
      <c r="E383" s="36" t="s">
        <v>24</v>
      </c>
      <c r="F383" s="37">
        <v>2</v>
      </c>
      <c r="G383" s="38">
        <v>26.3</v>
      </c>
      <c r="H383" s="38">
        <v>32.200000000000003</v>
      </c>
      <c r="I383" s="38">
        <v>64.400000000000006</v>
      </c>
      <c r="J383" s="39">
        <v>2.0138622519470501E-5</v>
      </c>
      <c r="K383" s="35" t="s">
        <v>760</v>
      </c>
      <c r="L383" s="2"/>
      <c r="M383" s="2"/>
      <c r="N383" s="2"/>
      <c r="O383" s="2"/>
      <c r="P383" s="2"/>
      <c r="Q383" s="2"/>
      <c r="R383" s="2"/>
      <c r="S383" s="2"/>
      <c r="T383" s="2"/>
      <c r="U383" s="2"/>
      <c r="V383" s="2"/>
      <c r="W383" s="2"/>
      <c r="X383" s="2"/>
      <c r="Y383" s="2"/>
      <c r="Z383" s="2"/>
    </row>
    <row r="384" spans="1:26" ht="25.5" customHeight="1">
      <c r="A384" s="35" t="s">
        <v>762</v>
      </c>
      <c r="B384" s="35">
        <v>12478</v>
      </c>
      <c r="C384" s="35" t="s">
        <v>45</v>
      </c>
      <c r="D384" s="35" t="s">
        <v>763</v>
      </c>
      <c r="E384" s="36" t="s">
        <v>24</v>
      </c>
      <c r="F384" s="37">
        <v>2</v>
      </c>
      <c r="G384" s="38">
        <v>68.33</v>
      </c>
      <c r="H384" s="38">
        <v>83.68</v>
      </c>
      <c r="I384" s="38">
        <v>167.36</v>
      </c>
      <c r="J384" s="39">
        <v>5.2335401628238899E-5</v>
      </c>
      <c r="K384" s="35" t="s">
        <v>762</v>
      </c>
      <c r="L384" s="2"/>
      <c r="M384" s="2"/>
      <c r="N384" s="2"/>
      <c r="O384" s="2"/>
      <c r="P384" s="2"/>
      <c r="Q384" s="2"/>
      <c r="R384" s="2"/>
      <c r="S384" s="2"/>
      <c r="T384" s="2"/>
      <c r="U384" s="2"/>
      <c r="V384" s="2"/>
      <c r="W384" s="2"/>
      <c r="X384" s="2"/>
      <c r="Y384" s="2"/>
      <c r="Z384" s="2"/>
    </row>
    <row r="385" spans="1:26" ht="25.5" customHeight="1">
      <c r="A385" s="35" t="s">
        <v>764</v>
      </c>
      <c r="B385" s="35">
        <v>9519</v>
      </c>
      <c r="C385" s="35" t="s">
        <v>45</v>
      </c>
      <c r="D385" s="35" t="s">
        <v>765</v>
      </c>
      <c r="E385" s="36" t="s">
        <v>24</v>
      </c>
      <c r="F385" s="37">
        <v>12</v>
      </c>
      <c r="G385" s="38">
        <v>8.77</v>
      </c>
      <c r="H385" s="38">
        <v>10.74</v>
      </c>
      <c r="I385" s="38">
        <v>128.88</v>
      </c>
      <c r="J385" s="39">
        <v>4.0302261961325497E-5</v>
      </c>
      <c r="K385" s="35" t="s">
        <v>764</v>
      </c>
      <c r="L385" s="2"/>
      <c r="M385" s="2"/>
      <c r="N385" s="2"/>
      <c r="O385" s="2"/>
      <c r="P385" s="2"/>
      <c r="Q385" s="2"/>
      <c r="R385" s="2"/>
      <c r="S385" s="2"/>
      <c r="T385" s="2"/>
      <c r="U385" s="2"/>
      <c r="V385" s="2"/>
      <c r="W385" s="2"/>
      <c r="X385" s="2"/>
      <c r="Y385" s="2"/>
      <c r="Z385" s="2"/>
    </row>
    <row r="386" spans="1:26" ht="25.5" customHeight="1">
      <c r="A386" s="35" t="s">
        <v>766</v>
      </c>
      <c r="B386" s="35">
        <v>9539</v>
      </c>
      <c r="C386" s="35" t="s">
        <v>45</v>
      </c>
      <c r="D386" s="35" t="s">
        <v>767</v>
      </c>
      <c r="E386" s="36" t="s">
        <v>24</v>
      </c>
      <c r="F386" s="37">
        <v>24</v>
      </c>
      <c r="G386" s="38">
        <v>5.22</v>
      </c>
      <c r="H386" s="38">
        <v>6.39</v>
      </c>
      <c r="I386" s="38">
        <v>153.36000000000001</v>
      </c>
      <c r="J386" s="39">
        <v>4.7957440210962702E-5</v>
      </c>
      <c r="K386" s="35" t="s">
        <v>766</v>
      </c>
      <c r="L386" s="2"/>
      <c r="M386" s="2"/>
      <c r="N386" s="2"/>
      <c r="O386" s="2"/>
      <c r="P386" s="2"/>
      <c r="Q386" s="2"/>
      <c r="R386" s="2"/>
      <c r="S386" s="2"/>
      <c r="T386" s="2"/>
      <c r="U386" s="2"/>
      <c r="V386" s="2"/>
      <c r="W386" s="2"/>
      <c r="X386" s="2"/>
      <c r="Y386" s="2"/>
      <c r="Z386" s="2"/>
    </row>
    <row r="387" spans="1:26" ht="25.5" customHeight="1">
      <c r="A387" s="35" t="s">
        <v>768</v>
      </c>
      <c r="B387" s="35">
        <v>9524</v>
      </c>
      <c r="C387" s="35" t="s">
        <v>45</v>
      </c>
      <c r="D387" s="35" t="s">
        <v>769</v>
      </c>
      <c r="E387" s="36" t="s">
        <v>24</v>
      </c>
      <c r="F387" s="37">
        <v>4</v>
      </c>
      <c r="G387" s="38">
        <v>5.0199999999999996</v>
      </c>
      <c r="H387" s="38">
        <v>6.14</v>
      </c>
      <c r="I387" s="38">
        <v>24.56</v>
      </c>
      <c r="J387" s="39">
        <v>7.6801951720216692E-6</v>
      </c>
      <c r="K387" s="35" t="s">
        <v>768</v>
      </c>
      <c r="L387" s="2"/>
      <c r="M387" s="2"/>
      <c r="N387" s="2"/>
      <c r="O387" s="2"/>
      <c r="P387" s="2"/>
      <c r="Q387" s="2"/>
      <c r="R387" s="2"/>
      <c r="S387" s="2"/>
      <c r="T387" s="2"/>
      <c r="U387" s="2"/>
      <c r="V387" s="2"/>
      <c r="W387" s="2"/>
      <c r="X387" s="2"/>
      <c r="Y387" s="2"/>
      <c r="Z387" s="2"/>
    </row>
    <row r="388" spans="1:26" ht="24" customHeight="1">
      <c r="A388" s="35" t="s">
        <v>770</v>
      </c>
      <c r="B388" s="35">
        <v>12578</v>
      </c>
      <c r="C388" s="35" t="s">
        <v>45</v>
      </c>
      <c r="D388" s="35" t="s">
        <v>771</v>
      </c>
      <c r="E388" s="36" t="s">
        <v>24</v>
      </c>
      <c r="F388" s="37">
        <v>26</v>
      </c>
      <c r="G388" s="38">
        <v>14</v>
      </c>
      <c r="H388" s="38">
        <v>17.14</v>
      </c>
      <c r="I388" s="38">
        <v>445.64</v>
      </c>
      <c r="J388" s="39">
        <v>1.3935676614249801E-4</v>
      </c>
      <c r="K388" s="35" t="s">
        <v>770</v>
      </c>
      <c r="L388" s="2"/>
      <c r="M388" s="2"/>
      <c r="N388" s="2"/>
      <c r="O388" s="2"/>
      <c r="P388" s="2"/>
      <c r="Q388" s="2"/>
      <c r="R388" s="2"/>
      <c r="S388" s="2"/>
      <c r="T388" s="2"/>
      <c r="U388" s="2"/>
      <c r="V388" s="2"/>
      <c r="W388" s="2"/>
      <c r="X388" s="2"/>
      <c r="Y388" s="2"/>
      <c r="Z388" s="2"/>
    </row>
    <row r="389" spans="1:26" ht="25.5" customHeight="1">
      <c r="A389" s="35" t="s">
        <v>772</v>
      </c>
      <c r="B389" s="35">
        <v>9669</v>
      </c>
      <c r="C389" s="35" t="s">
        <v>45</v>
      </c>
      <c r="D389" s="35" t="s">
        <v>773</v>
      </c>
      <c r="E389" s="36" t="s">
        <v>24</v>
      </c>
      <c r="F389" s="37">
        <v>40.9</v>
      </c>
      <c r="G389" s="38">
        <v>84.53</v>
      </c>
      <c r="H389" s="38">
        <v>103.52</v>
      </c>
      <c r="I389" s="38">
        <v>4233.96</v>
      </c>
      <c r="J389" s="39">
        <v>1.32400810873505E-3</v>
      </c>
      <c r="K389" s="35" t="s">
        <v>772</v>
      </c>
      <c r="L389" s="2"/>
      <c r="M389" s="2"/>
      <c r="N389" s="2"/>
      <c r="O389" s="2"/>
      <c r="P389" s="2"/>
      <c r="Q389" s="2"/>
      <c r="R389" s="2"/>
      <c r="S389" s="2"/>
      <c r="T389" s="2"/>
      <c r="U389" s="2"/>
      <c r="V389" s="2"/>
      <c r="W389" s="2"/>
      <c r="X389" s="2"/>
      <c r="Y389" s="2"/>
      <c r="Z389" s="2"/>
    </row>
    <row r="390" spans="1:26" ht="25.5" customHeight="1">
      <c r="A390" s="35" t="s">
        <v>774</v>
      </c>
      <c r="B390" s="35">
        <v>9526</v>
      </c>
      <c r="C390" s="35" t="s">
        <v>45</v>
      </c>
      <c r="D390" s="35" t="s">
        <v>775</v>
      </c>
      <c r="E390" s="36" t="s">
        <v>24</v>
      </c>
      <c r="F390" s="37">
        <v>320</v>
      </c>
      <c r="G390" s="38">
        <v>10.31</v>
      </c>
      <c r="H390" s="38">
        <v>12.62</v>
      </c>
      <c r="I390" s="38">
        <v>4038.4</v>
      </c>
      <c r="J390" s="39">
        <v>1.2628542419663E-3</v>
      </c>
      <c r="K390" s="35" t="s">
        <v>774</v>
      </c>
      <c r="L390" s="2"/>
      <c r="M390" s="2"/>
      <c r="N390" s="2"/>
      <c r="O390" s="2"/>
      <c r="P390" s="2"/>
      <c r="Q390" s="2"/>
      <c r="R390" s="2"/>
      <c r="S390" s="2"/>
      <c r="T390" s="2"/>
      <c r="U390" s="2"/>
      <c r="V390" s="2"/>
      <c r="W390" s="2"/>
      <c r="X390" s="2"/>
      <c r="Y390" s="2"/>
      <c r="Z390" s="2"/>
    </row>
    <row r="391" spans="1:26" ht="39" customHeight="1">
      <c r="A391" s="35" t="s">
        <v>776</v>
      </c>
      <c r="B391" s="35">
        <v>7384</v>
      </c>
      <c r="C391" s="35" t="s">
        <v>45</v>
      </c>
      <c r="D391" s="35" t="s">
        <v>755</v>
      </c>
      <c r="E391" s="36" t="s">
        <v>280</v>
      </c>
      <c r="F391" s="37">
        <v>40.9</v>
      </c>
      <c r="G391" s="38">
        <v>23.12</v>
      </c>
      <c r="H391" s="38">
        <v>28.31</v>
      </c>
      <c r="I391" s="38">
        <v>1157.8699999999999</v>
      </c>
      <c r="J391" s="39">
        <v>3.6207929901582801E-4</v>
      </c>
      <c r="K391" s="35" t="s">
        <v>776</v>
      </c>
      <c r="L391" s="2"/>
      <c r="M391" s="2"/>
      <c r="N391" s="2"/>
      <c r="O391" s="2"/>
      <c r="P391" s="2"/>
      <c r="Q391" s="2"/>
      <c r="R391" s="2"/>
      <c r="S391" s="2"/>
      <c r="T391" s="2"/>
      <c r="U391" s="2"/>
      <c r="V391" s="2"/>
      <c r="W391" s="2"/>
      <c r="X391" s="2"/>
      <c r="Y391" s="2"/>
      <c r="Z391" s="2"/>
    </row>
    <row r="392" spans="1:26" ht="25.5" customHeight="1">
      <c r="A392" s="35" t="s">
        <v>777</v>
      </c>
      <c r="B392" s="35">
        <v>9539</v>
      </c>
      <c r="C392" s="35" t="s">
        <v>45</v>
      </c>
      <c r="D392" s="35" t="s">
        <v>767</v>
      </c>
      <c r="E392" s="36" t="s">
        <v>24</v>
      </c>
      <c r="F392" s="37">
        <v>70</v>
      </c>
      <c r="G392" s="38">
        <v>5.22</v>
      </c>
      <c r="H392" s="38">
        <v>6.39</v>
      </c>
      <c r="I392" s="38">
        <v>447.3</v>
      </c>
      <c r="J392" s="39">
        <v>1.3987586728197499E-4</v>
      </c>
      <c r="K392" s="35" t="s">
        <v>777</v>
      </c>
      <c r="L392" s="2"/>
      <c r="M392" s="2"/>
      <c r="N392" s="2"/>
      <c r="O392" s="2"/>
      <c r="P392" s="2"/>
      <c r="Q392" s="2"/>
      <c r="R392" s="2"/>
      <c r="S392" s="2"/>
      <c r="T392" s="2"/>
      <c r="U392" s="2"/>
      <c r="V392" s="2"/>
      <c r="W392" s="2"/>
      <c r="X392" s="2"/>
      <c r="Y392" s="2"/>
      <c r="Z392" s="2"/>
    </row>
    <row r="393" spans="1:26" ht="25.5" customHeight="1">
      <c r="A393" s="35" t="s">
        <v>778</v>
      </c>
      <c r="B393" s="35">
        <v>12557</v>
      </c>
      <c r="C393" s="35" t="s">
        <v>45</v>
      </c>
      <c r="D393" s="35" t="s">
        <v>779</v>
      </c>
      <c r="E393" s="36" t="s">
        <v>24</v>
      </c>
      <c r="F393" s="37">
        <v>7</v>
      </c>
      <c r="G393" s="38">
        <v>18.25</v>
      </c>
      <c r="H393" s="38">
        <v>22.35</v>
      </c>
      <c r="I393" s="38">
        <v>156.44999999999999</v>
      </c>
      <c r="J393" s="39">
        <v>4.8923718838061503E-5</v>
      </c>
      <c r="K393" s="35" t="s">
        <v>778</v>
      </c>
      <c r="L393" s="2"/>
      <c r="M393" s="2"/>
      <c r="N393" s="2"/>
      <c r="O393" s="2"/>
      <c r="P393" s="2"/>
      <c r="Q393" s="2"/>
      <c r="R393" s="2"/>
      <c r="S393" s="2"/>
      <c r="T393" s="2"/>
      <c r="U393" s="2"/>
      <c r="V393" s="2"/>
      <c r="W393" s="2"/>
      <c r="X393" s="2"/>
      <c r="Y393" s="2"/>
      <c r="Z393" s="2"/>
    </row>
    <row r="394" spans="1:26" ht="25.5" customHeight="1">
      <c r="A394" s="35" t="s">
        <v>780</v>
      </c>
      <c r="B394" s="35">
        <v>12556</v>
      </c>
      <c r="C394" s="35" t="s">
        <v>45</v>
      </c>
      <c r="D394" s="35" t="s">
        <v>781</v>
      </c>
      <c r="E394" s="36" t="s">
        <v>24</v>
      </c>
      <c r="F394" s="37">
        <v>7</v>
      </c>
      <c r="G394" s="38">
        <v>13.57</v>
      </c>
      <c r="H394" s="38">
        <v>16.61</v>
      </c>
      <c r="I394" s="38">
        <v>116.27</v>
      </c>
      <c r="J394" s="39">
        <v>3.6358969570478801E-5</v>
      </c>
      <c r="K394" s="35" t="s">
        <v>780</v>
      </c>
      <c r="L394" s="2"/>
      <c r="M394" s="2"/>
      <c r="N394" s="2"/>
      <c r="O394" s="2"/>
      <c r="P394" s="2"/>
      <c r="Q394" s="2"/>
      <c r="R394" s="2"/>
      <c r="S394" s="2"/>
      <c r="T394" s="2"/>
      <c r="U394" s="2"/>
      <c r="V394" s="2"/>
      <c r="W394" s="2"/>
      <c r="X394" s="2"/>
      <c r="Y394" s="2"/>
      <c r="Z394" s="2"/>
    </row>
    <row r="395" spans="1:26" ht="25.5" customHeight="1">
      <c r="A395" s="40" t="s">
        <v>782</v>
      </c>
      <c r="B395" s="40">
        <v>2003</v>
      </c>
      <c r="C395" s="40" t="s">
        <v>45</v>
      </c>
      <c r="D395" s="40" t="s">
        <v>783</v>
      </c>
      <c r="E395" s="41" t="s">
        <v>24</v>
      </c>
      <c r="F395" s="42">
        <v>80</v>
      </c>
      <c r="G395" s="43">
        <v>4.5</v>
      </c>
      <c r="H395" s="43">
        <v>5.51</v>
      </c>
      <c r="I395" s="43">
        <v>440.8</v>
      </c>
      <c r="J395" s="44">
        <v>1.3784324233823901E-4</v>
      </c>
      <c r="K395" s="40" t="s">
        <v>782</v>
      </c>
      <c r="L395" s="2"/>
      <c r="M395" s="2"/>
      <c r="N395" s="2"/>
      <c r="O395" s="2"/>
      <c r="P395" s="2"/>
      <c r="Q395" s="2"/>
      <c r="R395" s="2"/>
      <c r="S395" s="2"/>
      <c r="T395" s="2"/>
      <c r="U395" s="2"/>
      <c r="V395" s="2"/>
      <c r="W395" s="2"/>
      <c r="X395" s="2"/>
      <c r="Y395" s="2"/>
      <c r="Z395" s="2"/>
    </row>
    <row r="396" spans="1:26" ht="25.5" customHeight="1">
      <c r="A396" s="35" t="s">
        <v>784</v>
      </c>
      <c r="B396" s="35">
        <v>353</v>
      </c>
      <c r="C396" s="35" t="s">
        <v>45</v>
      </c>
      <c r="D396" s="35" t="s">
        <v>785</v>
      </c>
      <c r="E396" s="36" t="s">
        <v>280</v>
      </c>
      <c r="F396" s="37">
        <v>343.4</v>
      </c>
      <c r="G396" s="38">
        <v>12.31</v>
      </c>
      <c r="H396" s="38">
        <v>15.07</v>
      </c>
      <c r="I396" s="38">
        <v>5175.03</v>
      </c>
      <c r="J396" s="39">
        <v>1.61829154808906E-3</v>
      </c>
      <c r="K396" s="35" t="s">
        <v>784</v>
      </c>
      <c r="L396" s="2"/>
      <c r="M396" s="2"/>
      <c r="N396" s="2"/>
      <c r="O396" s="2"/>
      <c r="P396" s="2"/>
      <c r="Q396" s="2"/>
      <c r="R396" s="2"/>
      <c r="S396" s="2"/>
      <c r="T396" s="2"/>
      <c r="U396" s="2"/>
      <c r="V396" s="2"/>
      <c r="W396" s="2"/>
      <c r="X396" s="2"/>
      <c r="Y396" s="2"/>
      <c r="Z396" s="2"/>
    </row>
    <row r="397" spans="1:26" ht="39" customHeight="1">
      <c r="A397" s="35" t="s">
        <v>786</v>
      </c>
      <c r="B397" s="35">
        <v>8996</v>
      </c>
      <c r="C397" s="35" t="s">
        <v>45</v>
      </c>
      <c r="D397" s="35" t="s">
        <v>787</v>
      </c>
      <c r="E397" s="36" t="s">
        <v>24</v>
      </c>
      <c r="F397" s="37">
        <v>105</v>
      </c>
      <c r="G397" s="38">
        <v>19.3</v>
      </c>
      <c r="H397" s="38">
        <v>23.63</v>
      </c>
      <c r="I397" s="38">
        <v>2481.15</v>
      </c>
      <c r="J397" s="39">
        <v>7.7588421217677399E-4</v>
      </c>
      <c r="K397" s="35" t="s">
        <v>786</v>
      </c>
      <c r="L397" s="2"/>
      <c r="M397" s="2"/>
      <c r="N397" s="2"/>
      <c r="O397" s="2"/>
      <c r="P397" s="2"/>
      <c r="Q397" s="2"/>
      <c r="R397" s="2"/>
      <c r="S397" s="2"/>
      <c r="T397" s="2"/>
      <c r="U397" s="2"/>
      <c r="V397" s="2"/>
      <c r="W397" s="2"/>
      <c r="X397" s="2"/>
      <c r="Y397" s="2"/>
      <c r="Z397" s="2"/>
    </row>
    <row r="398" spans="1:26" ht="25.5" customHeight="1">
      <c r="A398" s="35" t="s">
        <v>788</v>
      </c>
      <c r="B398" s="35">
        <v>362</v>
      </c>
      <c r="C398" s="35" t="s">
        <v>45</v>
      </c>
      <c r="D398" s="35" t="s">
        <v>789</v>
      </c>
      <c r="E398" s="36" t="s">
        <v>24</v>
      </c>
      <c r="F398" s="37">
        <v>15</v>
      </c>
      <c r="G398" s="38">
        <v>5.79</v>
      </c>
      <c r="H398" s="38">
        <v>7.09</v>
      </c>
      <c r="I398" s="38">
        <v>106.35</v>
      </c>
      <c r="J398" s="39">
        <v>3.32568711948088E-5</v>
      </c>
      <c r="K398" s="35" t="s">
        <v>788</v>
      </c>
      <c r="L398" s="2"/>
      <c r="M398" s="2"/>
      <c r="N398" s="2"/>
      <c r="O398" s="2"/>
      <c r="P398" s="2"/>
      <c r="Q398" s="2"/>
      <c r="R398" s="2"/>
      <c r="S398" s="2"/>
      <c r="T398" s="2"/>
      <c r="U398" s="2"/>
      <c r="V398" s="2"/>
      <c r="W398" s="2"/>
      <c r="X398" s="2"/>
      <c r="Y398" s="2"/>
      <c r="Z398" s="2"/>
    </row>
    <row r="399" spans="1:26" ht="39" customHeight="1">
      <c r="A399" s="35" t="s">
        <v>790</v>
      </c>
      <c r="B399" s="35">
        <v>91875</v>
      </c>
      <c r="C399" s="35" t="s">
        <v>28</v>
      </c>
      <c r="D399" s="35" t="s">
        <v>791</v>
      </c>
      <c r="E399" s="36" t="s">
        <v>56</v>
      </c>
      <c r="F399" s="37">
        <v>105</v>
      </c>
      <c r="G399" s="38">
        <v>8</v>
      </c>
      <c r="H399" s="38">
        <v>9.7899999999999991</v>
      </c>
      <c r="I399" s="38">
        <v>1027.95</v>
      </c>
      <c r="J399" s="39">
        <v>3.2145181706350501E-4</v>
      </c>
      <c r="K399" s="35" t="s">
        <v>790</v>
      </c>
      <c r="L399" s="2"/>
      <c r="M399" s="2"/>
      <c r="N399" s="2"/>
      <c r="O399" s="2"/>
      <c r="P399" s="2"/>
      <c r="Q399" s="2"/>
      <c r="R399" s="2"/>
      <c r="S399" s="2"/>
      <c r="T399" s="2"/>
      <c r="U399" s="2"/>
      <c r="V399" s="2"/>
      <c r="W399" s="2"/>
      <c r="X399" s="2"/>
      <c r="Y399" s="2"/>
      <c r="Z399" s="2"/>
    </row>
    <row r="400" spans="1:26" ht="39" customHeight="1">
      <c r="A400" s="35" t="s">
        <v>792</v>
      </c>
      <c r="B400" s="35">
        <v>13613</v>
      </c>
      <c r="C400" s="35" t="s">
        <v>45</v>
      </c>
      <c r="D400" s="35" t="s">
        <v>793</v>
      </c>
      <c r="E400" s="36" t="s">
        <v>280</v>
      </c>
      <c r="F400" s="37">
        <v>45.9</v>
      </c>
      <c r="G400" s="38">
        <v>20.350000000000001</v>
      </c>
      <c r="H400" s="38">
        <v>24.92</v>
      </c>
      <c r="I400" s="38">
        <v>1143.82</v>
      </c>
      <c r="J400" s="39">
        <v>3.5768570202206098E-4</v>
      </c>
      <c r="K400" s="35" t="s">
        <v>792</v>
      </c>
      <c r="L400" s="2"/>
      <c r="M400" s="2"/>
      <c r="N400" s="2"/>
      <c r="O400" s="2"/>
      <c r="P400" s="2"/>
      <c r="Q400" s="2"/>
      <c r="R400" s="2"/>
      <c r="S400" s="2"/>
      <c r="T400" s="2"/>
      <c r="U400" s="2"/>
      <c r="V400" s="2"/>
      <c r="W400" s="2"/>
      <c r="X400" s="2"/>
      <c r="Y400" s="2"/>
      <c r="Z400" s="2"/>
    </row>
    <row r="401" spans="1:26" ht="25.5" customHeight="1">
      <c r="A401" s="35" t="s">
        <v>794</v>
      </c>
      <c r="B401" s="35">
        <v>380</v>
      </c>
      <c r="C401" s="35" t="s">
        <v>45</v>
      </c>
      <c r="D401" s="35" t="s">
        <v>795</v>
      </c>
      <c r="E401" s="36" t="s">
        <v>24</v>
      </c>
      <c r="F401" s="37">
        <v>19</v>
      </c>
      <c r="G401" s="38">
        <v>34.14</v>
      </c>
      <c r="H401" s="38">
        <v>41.81</v>
      </c>
      <c r="I401" s="38">
        <v>794.39</v>
      </c>
      <c r="J401" s="39">
        <v>2.4841491216214602E-4</v>
      </c>
      <c r="K401" s="35" t="s">
        <v>794</v>
      </c>
      <c r="L401" s="2"/>
      <c r="M401" s="2"/>
      <c r="N401" s="2"/>
      <c r="O401" s="2"/>
      <c r="P401" s="2"/>
      <c r="Q401" s="2"/>
      <c r="R401" s="2"/>
      <c r="S401" s="2"/>
      <c r="T401" s="2"/>
      <c r="U401" s="2"/>
      <c r="V401" s="2"/>
      <c r="W401" s="2"/>
      <c r="X401" s="2"/>
      <c r="Y401" s="2"/>
      <c r="Z401" s="2"/>
    </row>
    <row r="402" spans="1:26" ht="39" customHeight="1">
      <c r="A402" s="35" t="s">
        <v>796</v>
      </c>
      <c r="B402" s="35">
        <v>13610</v>
      </c>
      <c r="C402" s="35" t="s">
        <v>45</v>
      </c>
      <c r="D402" s="35" t="s">
        <v>797</v>
      </c>
      <c r="E402" s="36" t="s">
        <v>280</v>
      </c>
      <c r="F402" s="37">
        <v>18.600000000000001</v>
      </c>
      <c r="G402" s="38">
        <v>46.48</v>
      </c>
      <c r="H402" s="38">
        <v>56.92</v>
      </c>
      <c r="I402" s="38">
        <v>1058.71</v>
      </c>
      <c r="J402" s="39">
        <v>3.3107082372032002E-4</v>
      </c>
      <c r="K402" s="35" t="s">
        <v>796</v>
      </c>
      <c r="L402" s="2"/>
      <c r="M402" s="2"/>
      <c r="N402" s="2"/>
      <c r="O402" s="2"/>
      <c r="P402" s="2"/>
      <c r="Q402" s="2"/>
      <c r="R402" s="2"/>
      <c r="S402" s="2"/>
      <c r="T402" s="2"/>
      <c r="U402" s="2"/>
      <c r="V402" s="2"/>
      <c r="W402" s="2"/>
      <c r="X402" s="2"/>
      <c r="Y402" s="2"/>
      <c r="Z402" s="2"/>
    </row>
    <row r="403" spans="1:26" ht="25.5" customHeight="1">
      <c r="A403" s="35" t="s">
        <v>798</v>
      </c>
      <c r="B403" s="35">
        <v>10793</v>
      </c>
      <c r="C403" s="35" t="s">
        <v>45</v>
      </c>
      <c r="D403" s="35" t="s">
        <v>799</v>
      </c>
      <c r="E403" s="36" t="s">
        <v>24</v>
      </c>
      <c r="F403" s="37">
        <v>153</v>
      </c>
      <c r="G403" s="38">
        <v>13.59</v>
      </c>
      <c r="H403" s="38">
        <v>16.64</v>
      </c>
      <c r="I403" s="38">
        <v>2545.92</v>
      </c>
      <c r="J403" s="39">
        <v>7.9613853796227298E-4</v>
      </c>
      <c r="K403" s="35" t="s">
        <v>798</v>
      </c>
      <c r="L403" s="2"/>
      <c r="M403" s="2"/>
      <c r="N403" s="2"/>
      <c r="O403" s="2"/>
      <c r="P403" s="2"/>
      <c r="Q403" s="2"/>
      <c r="R403" s="2"/>
      <c r="S403" s="2"/>
      <c r="T403" s="2"/>
      <c r="U403" s="2"/>
      <c r="V403" s="2"/>
      <c r="W403" s="2"/>
      <c r="X403" s="2"/>
      <c r="Y403" s="2"/>
      <c r="Z403" s="2"/>
    </row>
    <row r="404" spans="1:26" ht="64.5" customHeight="1">
      <c r="A404" s="35" t="s">
        <v>800</v>
      </c>
      <c r="B404" s="35">
        <v>91170</v>
      </c>
      <c r="C404" s="35" t="s">
        <v>28</v>
      </c>
      <c r="D404" s="35" t="s">
        <v>801</v>
      </c>
      <c r="E404" s="36" t="s">
        <v>94</v>
      </c>
      <c r="F404" s="37">
        <v>218.5</v>
      </c>
      <c r="G404" s="38">
        <v>11</v>
      </c>
      <c r="H404" s="38">
        <v>13.47</v>
      </c>
      <c r="I404" s="38">
        <v>2943.19</v>
      </c>
      <c r="J404" s="39">
        <v>9.2036944740808105E-4</v>
      </c>
      <c r="K404" s="35" t="s">
        <v>800</v>
      </c>
      <c r="L404" s="2"/>
      <c r="M404" s="2"/>
      <c r="N404" s="2"/>
      <c r="O404" s="2"/>
      <c r="P404" s="2"/>
      <c r="Q404" s="2"/>
      <c r="R404" s="2"/>
      <c r="S404" s="2"/>
      <c r="T404" s="2"/>
      <c r="U404" s="2"/>
      <c r="V404" s="2"/>
      <c r="W404" s="2"/>
      <c r="X404" s="2"/>
      <c r="Y404" s="2"/>
      <c r="Z404" s="2"/>
    </row>
    <row r="405" spans="1:26" ht="25.5" customHeight="1">
      <c r="A405" s="35" t="s">
        <v>802</v>
      </c>
      <c r="B405" s="35">
        <v>91936</v>
      </c>
      <c r="C405" s="35" t="s">
        <v>28</v>
      </c>
      <c r="D405" s="35" t="s">
        <v>803</v>
      </c>
      <c r="E405" s="36" t="s">
        <v>56</v>
      </c>
      <c r="F405" s="37">
        <v>163</v>
      </c>
      <c r="G405" s="38">
        <v>16.149999999999999</v>
      </c>
      <c r="H405" s="38">
        <v>19.77</v>
      </c>
      <c r="I405" s="38">
        <v>3222.51</v>
      </c>
      <c r="J405" s="39">
        <v>1.0077160319133401E-3</v>
      </c>
      <c r="K405" s="35" t="s">
        <v>802</v>
      </c>
      <c r="L405" s="2"/>
      <c r="M405" s="2"/>
      <c r="N405" s="2"/>
      <c r="O405" s="2"/>
      <c r="P405" s="2"/>
      <c r="Q405" s="2"/>
      <c r="R405" s="2"/>
      <c r="S405" s="2"/>
      <c r="T405" s="2"/>
      <c r="U405" s="2"/>
      <c r="V405" s="2"/>
      <c r="W405" s="2"/>
      <c r="X405" s="2"/>
      <c r="Y405" s="2"/>
      <c r="Z405" s="2"/>
    </row>
    <row r="406" spans="1:26" ht="39" customHeight="1">
      <c r="A406" s="35" t="s">
        <v>804</v>
      </c>
      <c r="B406" s="35">
        <v>97668</v>
      </c>
      <c r="C406" s="35" t="s">
        <v>28</v>
      </c>
      <c r="D406" s="35" t="s">
        <v>805</v>
      </c>
      <c r="E406" s="36" t="s">
        <v>94</v>
      </c>
      <c r="F406" s="37">
        <v>17</v>
      </c>
      <c r="G406" s="38">
        <v>14.01</v>
      </c>
      <c r="H406" s="38">
        <v>17.149999999999999</v>
      </c>
      <c r="I406" s="38">
        <v>291.55</v>
      </c>
      <c r="J406" s="39">
        <v>9.1171046514776797E-5</v>
      </c>
      <c r="K406" s="35" t="s">
        <v>804</v>
      </c>
      <c r="L406" s="2"/>
      <c r="M406" s="2"/>
      <c r="N406" s="2"/>
      <c r="O406" s="2"/>
      <c r="P406" s="2"/>
      <c r="Q406" s="2"/>
      <c r="R406" s="2"/>
      <c r="S406" s="2"/>
      <c r="T406" s="2"/>
      <c r="U406" s="2"/>
      <c r="V406" s="2"/>
      <c r="W406" s="2"/>
      <c r="X406" s="2"/>
      <c r="Y406" s="2"/>
      <c r="Z406" s="2"/>
    </row>
    <row r="407" spans="1:26" ht="39" customHeight="1">
      <c r="A407" s="35" t="s">
        <v>806</v>
      </c>
      <c r="B407" s="35">
        <v>91860</v>
      </c>
      <c r="C407" s="35" t="s">
        <v>28</v>
      </c>
      <c r="D407" s="35" t="s">
        <v>807</v>
      </c>
      <c r="E407" s="36" t="s">
        <v>94</v>
      </c>
      <c r="F407" s="37">
        <v>98</v>
      </c>
      <c r="G407" s="38">
        <v>13.71</v>
      </c>
      <c r="H407" s="38">
        <v>16.79</v>
      </c>
      <c r="I407" s="38">
        <v>1645.42</v>
      </c>
      <c r="J407" s="39">
        <v>5.1454180537247203E-4</v>
      </c>
      <c r="K407" s="35" t="s">
        <v>806</v>
      </c>
      <c r="L407" s="2"/>
      <c r="M407" s="2"/>
      <c r="N407" s="2"/>
      <c r="O407" s="2"/>
      <c r="P407" s="2"/>
      <c r="Q407" s="2"/>
      <c r="R407" s="2"/>
      <c r="S407" s="2"/>
      <c r="T407" s="2"/>
      <c r="U407" s="2"/>
      <c r="V407" s="2"/>
      <c r="W407" s="2"/>
      <c r="X407" s="2"/>
      <c r="Y407" s="2"/>
      <c r="Z407" s="2"/>
    </row>
    <row r="408" spans="1:26" ht="39" customHeight="1">
      <c r="A408" s="35" t="s">
        <v>808</v>
      </c>
      <c r="B408" s="35">
        <v>97886</v>
      </c>
      <c r="C408" s="35" t="s">
        <v>28</v>
      </c>
      <c r="D408" s="35" t="s">
        <v>809</v>
      </c>
      <c r="E408" s="36" t="s">
        <v>56</v>
      </c>
      <c r="F408" s="37">
        <v>1</v>
      </c>
      <c r="G408" s="38">
        <v>159.27000000000001</v>
      </c>
      <c r="H408" s="38">
        <v>195.05</v>
      </c>
      <c r="I408" s="38">
        <v>195.05</v>
      </c>
      <c r="J408" s="39">
        <v>6.0994383888551602E-5</v>
      </c>
      <c r="K408" s="35" t="s">
        <v>808</v>
      </c>
      <c r="L408" s="2"/>
      <c r="M408" s="2"/>
      <c r="N408" s="2"/>
      <c r="O408" s="2"/>
      <c r="P408" s="2"/>
      <c r="Q408" s="2"/>
      <c r="R408" s="2"/>
      <c r="S408" s="2"/>
      <c r="T408" s="2"/>
      <c r="U408" s="2"/>
      <c r="V408" s="2"/>
      <c r="W408" s="2"/>
      <c r="X408" s="2"/>
      <c r="Y408" s="2"/>
      <c r="Z408" s="2"/>
    </row>
    <row r="409" spans="1:26" ht="25.5" customHeight="1">
      <c r="A409" s="35" t="s">
        <v>810</v>
      </c>
      <c r="B409" s="35">
        <v>666</v>
      </c>
      <c r="C409" s="35" t="s">
        <v>45</v>
      </c>
      <c r="D409" s="35" t="s">
        <v>811</v>
      </c>
      <c r="E409" s="36" t="s">
        <v>24</v>
      </c>
      <c r="F409" s="37">
        <v>1</v>
      </c>
      <c r="G409" s="38">
        <v>92</v>
      </c>
      <c r="H409" s="38">
        <v>112.67</v>
      </c>
      <c r="I409" s="38">
        <v>112.67</v>
      </c>
      <c r="J409" s="39">
        <v>3.52332080631792E-5</v>
      </c>
      <c r="K409" s="35" t="s">
        <v>810</v>
      </c>
      <c r="L409" s="2"/>
      <c r="M409" s="2"/>
      <c r="N409" s="2"/>
      <c r="O409" s="2"/>
      <c r="P409" s="2"/>
      <c r="Q409" s="2"/>
      <c r="R409" s="2"/>
      <c r="S409" s="2"/>
      <c r="T409" s="2"/>
      <c r="U409" s="2"/>
      <c r="V409" s="2"/>
      <c r="W409" s="2"/>
      <c r="X409" s="2"/>
      <c r="Y409" s="2"/>
      <c r="Z409" s="2"/>
    </row>
    <row r="410" spans="1:26" ht="39" customHeight="1">
      <c r="A410" s="35" t="s">
        <v>812</v>
      </c>
      <c r="B410" s="35">
        <v>97892</v>
      </c>
      <c r="C410" s="35" t="s">
        <v>28</v>
      </c>
      <c r="D410" s="35" t="s">
        <v>813</v>
      </c>
      <c r="E410" s="36" t="s">
        <v>56</v>
      </c>
      <c r="F410" s="37">
        <v>3</v>
      </c>
      <c r="G410" s="38">
        <v>350.88</v>
      </c>
      <c r="H410" s="38">
        <v>429.72</v>
      </c>
      <c r="I410" s="38">
        <v>1289.1600000000001</v>
      </c>
      <c r="J410" s="39">
        <v>4.0313519576398499E-4</v>
      </c>
      <c r="K410" s="35" t="s">
        <v>812</v>
      </c>
      <c r="L410" s="2"/>
      <c r="M410" s="2"/>
      <c r="N410" s="2"/>
      <c r="O410" s="2"/>
      <c r="P410" s="2"/>
      <c r="Q410" s="2"/>
      <c r="R410" s="2"/>
      <c r="S410" s="2"/>
      <c r="T410" s="2"/>
      <c r="U410" s="2"/>
      <c r="V410" s="2"/>
      <c r="W410" s="2"/>
      <c r="X410" s="2"/>
      <c r="Y410" s="2"/>
      <c r="Z410" s="2"/>
    </row>
    <row r="411" spans="1:26" ht="24" customHeight="1">
      <c r="A411" s="20" t="s">
        <v>814</v>
      </c>
      <c r="B411" s="20" t="s">
        <v>18</v>
      </c>
      <c r="C411" s="20"/>
      <c r="D411" s="20" t="s">
        <v>815</v>
      </c>
      <c r="E411" s="21"/>
      <c r="F411" s="22">
        <v>1</v>
      </c>
      <c r="G411" s="22"/>
      <c r="H411" s="34">
        <v>26809.119999999999</v>
      </c>
      <c r="I411" s="34">
        <v>26809.119999999999</v>
      </c>
      <c r="J411" s="24">
        <v>8.3835209279376904E-3</v>
      </c>
      <c r="K411" s="20" t="s">
        <v>814</v>
      </c>
      <c r="L411" s="2"/>
      <c r="M411" s="2"/>
      <c r="N411" s="2"/>
      <c r="O411" s="2"/>
      <c r="P411" s="2"/>
      <c r="Q411" s="2"/>
      <c r="R411" s="2"/>
      <c r="S411" s="2"/>
      <c r="T411" s="2"/>
      <c r="U411" s="2"/>
      <c r="V411" s="2"/>
      <c r="W411" s="2"/>
      <c r="X411" s="2"/>
      <c r="Y411" s="2"/>
      <c r="Z411" s="2"/>
    </row>
    <row r="412" spans="1:26" ht="39" customHeight="1">
      <c r="A412" s="35" t="s">
        <v>816</v>
      </c>
      <c r="B412" s="35">
        <v>91955</v>
      </c>
      <c r="C412" s="35" t="s">
        <v>28</v>
      </c>
      <c r="D412" s="35" t="s">
        <v>817</v>
      </c>
      <c r="E412" s="36" t="s">
        <v>56</v>
      </c>
      <c r="F412" s="37">
        <v>1</v>
      </c>
      <c r="G412" s="38">
        <v>39.9</v>
      </c>
      <c r="H412" s="38">
        <v>48.86</v>
      </c>
      <c r="I412" s="38">
        <v>48.86</v>
      </c>
      <c r="J412" s="39">
        <v>1.5279085346293899E-5</v>
      </c>
      <c r="K412" s="35" t="s">
        <v>816</v>
      </c>
      <c r="L412" s="2"/>
      <c r="M412" s="2"/>
      <c r="N412" s="2"/>
      <c r="O412" s="2"/>
      <c r="P412" s="2"/>
      <c r="Q412" s="2"/>
      <c r="R412" s="2"/>
      <c r="S412" s="2"/>
      <c r="T412" s="2"/>
      <c r="U412" s="2"/>
      <c r="V412" s="2"/>
      <c r="W412" s="2"/>
      <c r="X412" s="2"/>
      <c r="Y412" s="2"/>
      <c r="Z412" s="2"/>
    </row>
    <row r="413" spans="1:26" ht="39" customHeight="1">
      <c r="A413" s="35" t="s">
        <v>818</v>
      </c>
      <c r="B413" s="35">
        <v>91953</v>
      </c>
      <c r="C413" s="35" t="s">
        <v>28</v>
      </c>
      <c r="D413" s="35" t="s">
        <v>819</v>
      </c>
      <c r="E413" s="36" t="s">
        <v>56</v>
      </c>
      <c r="F413" s="37">
        <v>21</v>
      </c>
      <c r="G413" s="38">
        <v>32.869999999999997</v>
      </c>
      <c r="H413" s="38">
        <v>40.25</v>
      </c>
      <c r="I413" s="38">
        <v>845.25</v>
      </c>
      <c r="J413" s="39">
        <v>2.6431942056805001E-4</v>
      </c>
      <c r="K413" s="35" t="s">
        <v>818</v>
      </c>
      <c r="L413" s="2"/>
      <c r="M413" s="2"/>
      <c r="N413" s="2"/>
      <c r="O413" s="2"/>
      <c r="P413" s="2"/>
      <c r="Q413" s="2"/>
      <c r="R413" s="2"/>
      <c r="S413" s="2"/>
      <c r="T413" s="2"/>
      <c r="U413" s="2"/>
      <c r="V413" s="2"/>
      <c r="W413" s="2"/>
      <c r="X413" s="2"/>
      <c r="Y413" s="2"/>
      <c r="Z413" s="2"/>
    </row>
    <row r="414" spans="1:26" ht="39" customHeight="1">
      <c r="A414" s="35" t="s">
        <v>820</v>
      </c>
      <c r="B414" s="35">
        <v>91959</v>
      </c>
      <c r="C414" s="35" t="s">
        <v>28</v>
      </c>
      <c r="D414" s="35" t="s">
        <v>821</v>
      </c>
      <c r="E414" s="36" t="s">
        <v>56</v>
      </c>
      <c r="F414" s="37">
        <v>1</v>
      </c>
      <c r="G414" s="38">
        <v>50.36</v>
      </c>
      <c r="H414" s="38">
        <v>61.67</v>
      </c>
      <c r="I414" s="38">
        <v>61.67</v>
      </c>
      <c r="J414" s="39">
        <v>1.9284920043101699E-5</v>
      </c>
      <c r="K414" s="35" t="s">
        <v>820</v>
      </c>
      <c r="L414" s="2"/>
      <c r="M414" s="2"/>
      <c r="N414" s="2"/>
      <c r="O414" s="2"/>
      <c r="P414" s="2"/>
      <c r="Q414" s="2"/>
      <c r="R414" s="2"/>
      <c r="S414" s="2"/>
      <c r="T414" s="2"/>
      <c r="U414" s="2"/>
      <c r="V414" s="2"/>
      <c r="W414" s="2"/>
      <c r="X414" s="2"/>
      <c r="Y414" s="2"/>
      <c r="Z414" s="2"/>
    </row>
    <row r="415" spans="1:26" ht="39" customHeight="1">
      <c r="A415" s="35" t="s">
        <v>822</v>
      </c>
      <c r="B415" s="35">
        <v>91967</v>
      </c>
      <c r="C415" s="35" t="s">
        <v>28</v>
      </c>
      <c r="D415" s="35" t="s">
        <v>823</v>
      </c>
      <c r="E415" s="36" t="s">
        <v>56</v>
      </c>
      <c r="F415" s="37">
        <v>1</v>
      </c>
      <c r="G415" s="38">
        <v>67.84</v>
      </c>
      <c r="H415" s="38">
        <v>83.08</v>
      </c>
      <c r="I415" s="38">
        <v>83.08</v>
      </c>
      <c r="J415" s="39">
        <v>2.5980073896236198E-5</v>
      </c>
      <c r="K415" s="35" t="s">
        <v>822</v>
      </c>
      <c r="L415" s="2"/>
      <c r="M415" s="2"/>
      <c r="N415" s="2"/>
      <c r="O415" s="2"/>
      <c r="P415" s="2"/>
      <c r="Q415" s="2"/>
      <c r="R415" s="2"/>
      <c r="S415" s="2"/>
      <c r="T415" s="2"/>
      <c r="U415" s="2"/>
      <c r="V415" s="2"/>
      <c r="W415" s="2"/>
      <c r="X415" s="2"/>
      <c r="Y415" s="2"/>
      <c r="Z415" s="2"/>
    </row>
    <row r="416" spans="1:26" ht="39" customHeight="1">
      <c r="A416" s="35" t="s">
        <v>824</v>
      </c>
      <c r="B416" s="35">
        <v>91996</v>
      </c>
      <c r="C416" s="35" t="s">
        <v>28</v>
      </c>
      <c r="D416" s="35" t="s">
        <v>825</v>
      </c>
      <c r="E416" s="36" t="s">
        <v>56</v>
      </c>
      <c r="F416" s="37">
        <v>47</v>
      </c>
      <c r="G416" s="38">
        <v>38.47</v>
      </c>
      <c r="H416" s="38">
        <v>47.11</v>
      </c>
      <c r="I416" s="38">
        <v>2214.17</v>
      </c>
      <c r="J416" s="39">
        <v>6.9239648794931698E-4</v>
      </c>
      <c r="K416" s="35" t="s">
        <v>824</v>
      </c>
      <c r="L416" s="2"/>
      <c r="M416" s="2"/>
      <c r="N416" s="2"/>
      <c r="O416" s="2"/>
      <c r="P416" s="2"/>
      <c r="Q416" s="2"/>
      <c r="R416" s="2"/>
      <c r="S416" s="2"/>
      <c r="T416" s="2"/>
      <c r="U416" s="2"/>
      <c r="V416" s="2"/>
      <c r="W416" s="2"/>
      <c r="X416" s="2"/>
      <c r="Y416" s="2"/>
      <c r="Z416" s="2"/>
    </row>
    <row r="417" spans="1:26" ht="39" customHeight="1">
      <c r="A417" s="35" t="s">
        <v>826</v>
      </c>
      <c r="B417" s="35">
        <v>92004</v>
      </c>
      <c r="C417" s="35" t="s">
        <v>28</v>
      </c>
      <c r="D417" s="35" t="s">
        <v>827</v>
      </c>
      <c r="E417" s="36" t="s">
        <v>56</v>
      </c>
      <c r="F417" s="37">
        <v>53</v>
      </c>
      <c r="G417" s="38">
        <v>61.55</v>
      </c>
      <c r="H417" s="38">
        <v>75.38</v>
      </c>
      <c r="I417" s="38">
        <v>3995.14</v>
      </c>
      <c r="J417" s="39">
        <v>1.2493263411869199E-3</v>
      </c>
      <c r="K417" s="35" t="s">
        <v>826</v>
      </c>
      <c r="L417" s="2"/>
      <c r="M417" s="2"/>
      <c r="N417" s="2"/>
      <c r="O417" s="2"/>
      <c r="P417" s="2"/>
      <c r="Q417" s="2"/>
      <c r="R417" s="2"/>
      <c r="S417" s="2"/>
      <c r="T417" s="2"/>
      <c r="U417" s="2"/>
      <c r="V417" s="2"/>
      <c r="W417" s="2"/>
      <c r="X417" s="2"/>
      <c r="Y417" s="2"/>
      <c r="Z417" s="2"/>
    </row>
    <row r="418" spans="1:26" ht="39" customHeight="1">
      <c r="A418" s="35" t="s">
        <v>828</v>
      </c>
      <c r="B418" s="35">
        <v>91997</v>
      </c>
      <c r="C418" s="35" t="s">
        <v>28</v>
      </c>
      <c r="D418" s="35" t="s">
        <v>829</v>
      </c>
      <c r="E418" s="36" t="s">
        <v>56</v>
      </c>
      <c r="F418" s="37">
        <v>4</v>
      </c>
      <c r="G418" s="38">
        <v>41.23</v>
      </c>
      <c r="H418" s="38">
        <v>50.49</v>
      </c>
      <c r="I418" s="38">
        <v>201.96</v>
      </c>
      <c r="J418" s="39">
        <v>6.3155220559507196E-5</v>
      </c>
      <c r="K418" s="35" t="s">
        <v>828</v>
      </c>
      <c r="L418" s="2"/>
      <c r="M418" s="2"/>
      <c r="N418" s="2"/>
      <c r="O418" s="2"/>
      <c r="P418" s="2"/>
      <c r="Q418" s="2"/>
      <c r="R418" s="2"/>
      <c r="S418" s="2"/>
      <c r="T418" s="2"/>
      <c r="U418" s="2"/>
      <c r="V418" s="2"/>
      <c r="W418" s="2"/>
      <c r="X418" s="2"/>
      <c r="Y418" s="2"/>
      <c r="Z418" s="2"/>
    </row>
    <row r="419" spans="1:26" ht="25.5" customHeight="1">
      <c r="A419" s="35" t="s">
        <v>830</v>
      </c>
      <c r="B419" s="35">
        <v>12566</v>
      </c>
      <c r="C419" s="35" t="s">
        <v>45</v>
      </c>
      <c r="D419" s="35" t="s">
        <v>831</v>
      </c>
      <c r="E419" s="36" t="s">
        <v>832</v>
      </c>
      <c r="F419" s="37">
        <v>89</v>
      </c>
      <c r="G419" s="38">
        <v>13.45</v>
      </c>
      <c r="H419" s="38">
        <v>16.47</v>
      </c>
      <c r="I419" s="38">
        <v>1465.83</v>
      </c>
      <c r="J419" s="39">
        <v>4.5838194173471202E-4</v>
      </c>
      <c r="K419" s="35" t="s">
        <v>830</v>
      </c>
      <c r="L419" s="2"/>
      <c r="M419" s="2"/>
      <c r="N419" s="2"/>
      <c r="O419" s="2"/>
      <c r="P419" s="2"/>
      <c r="Q419" s="2"/>
      <c r="R419" s="2"/>
      <c r="S419" s="2"/>
      <c r="T419" s="2"/>
      <c r="U419" s="2"/>
      <c r="V419" s="2"/>
      <c r="W419" s="2"/>
      <c r="X419" s="2"/>
      <c r="Y419" s="2"/>
      <c r="Z419" s="2"/>
    </row>
    <row r="420" spans="1:26" ht="25.5" customHeight="1">
      <c r="A420" s="35" t="s">
        <v>833</v>
      </c>
      <c r="B420" s="35">
        <v>12103</v>
      </c>
      <c r="C420" s="35" t="s">
        <v>45</v>
      </c>
      <c r="D420" s="35" t="s">
        <v>834</v>
      </c>
      <c r="E420" s="36" t="s">
        <v>24</v>
      </c>
      <c r="F420" s="37">
        <v>10</v>
      </c>
      <c r="G420" s="38">
        <v>82.07</v>
      </c>
      <c r="H420" s="38">
        <v>100.51</v>
      </c>
      <c r="I420" s="38">
        <v>1005.1</v>
      </c>
      <c r="J420" s="39">
        <v>3.1430635860744998E-4</v>
      </c>
      <c r="K420" s="35" t="s">
        <v>833</v>
      </c>
      <c r="L420" s="2"/>
      <c r="M420" s="2"/>
      <c r="N420" s="2"/>
      <c r="O420" s="2"/>
      <c r="P420" s="2"/>
      <c r="Q420" s="2"/>
      <c r="R420" s="2"/>
      <c r="S420" s="2"/>
      <c r="T420" s="2"/>
      <c r="U420" s="2"/>
      <c r="V420" s="2"/>
      <c r="W420" s="2"/>
      <c r="X420" s="2"/>
      <c r="Y420" s="2"/>
      <c r="Z420" s="2"/>
    </row>
    <row r="421" spans="1:26" ht="51.75" customHeight="1">
      <c r="A421" s="35" t="s">
        <v>835</v>
      </c>
      <c r="B421" s="35">
        <v>12369</v>
      </c>
      <c r="C421" s="35" t="s">
        <v>45</v>
      </c>
      <c r="D421" s="35" t="s">
        <v>836</v>
      </c>
      <c r="E421" s="36" t="s">
        <v>24</v>
      </c>
      <c r="F421" s="37">
        <v>5</v>
      </c>
      <c r="G421" s="38">
        <v>305.13</v>
      </c>
      <c r="H421" s="38">
        <v>373.69</v>
      </c>
      <c r="I421" s="38">
        <v>1868.45</v>
      </c>
      <c r="J421" s="39">
        <v>5.8428585786497896E-4</v>
      </c>
      <c r="K421" s="35" t="s">
        <v>835</v>
      </c>
      <c r="L421" s="2"/>
      <c r="M421" s="2"/>
      <c r="N421" s="2"/>
      <c r="O421" s="2"/>
      <c r="P421" s="2"/>
      <c r="Q421" s="2"/>
      <c r="R421" s="2"/>
      <c r="S421" s="2"/>
      <c r="T421" s="2"/>
      <c r="U421" s="2"/>
      <c r="V421" s="2"/>
      <c r="W421" s="2"/>
      <c r="X421" s="2"/>
      <c r="Y421" s="2"/>
      <c r="Z421" s="2"/>
    </row>
    <row r="422" spans="1:26" ht="39" customHeight="1">
      <c r="A422" s="35" t="s">
        <v>837</v>
      </c>
      <c r="B422" s="35">
        <v>11952</v>
      </c>
      <c r="C422" s="35" t="s">
        <v>45</v>
      </c>
      <c r="D422" s="35" t="s">
        <v>838</v>
      </c>
      <c r="E422" s="36" t="s">
        <v>24</v>
      </c>
      <c r="F422" s="37">
        <v>55</v>
      </c>
      <c r="G422" s="38">
        <v>180.31</v>
      </c>
      <c r="H422" s="38">
        <v>220.82</v>
      </c>
      <c r="I422" s="38">
        <v>12145.1</v>
      </c>
      <c r="J422" s="39">
        <v>3.7979128006400799E-3</v>
      </c>
      <c r="K422" s="35" t="s">
        <v>837</v>
      </c>
      <c r="L422" s="2"/>
      <c r="M422" s="2"/>
      <c r="N422" s="2"/>
      <c r="O422" s="2"/>
      <c r="P422" s="2"/>
      <c r="Q422" s="2"/>
      <c r="R422" s="2"/>
      <c r="S422" s="2"/>
      <c r="T422" s="2"/>
      <c r="U422" s="2"/>
      <c r="V422" s="2"/>
      <c r="W422" s="2"/>
      <c r="X422" s="2"/>
      <c r="Y422" s="2"/>
      <c r="Z422" s="2"/>
    </row>
    <row r="423" spans="1:26" ht="39" customHeight="1">
      <c r="A423" s="35" t="s">
        <v>839</v>
      </c>
      <c r="B423" s="35">
        <v>12901</v>
      </c>
      <c r="C423" s="35" t="s">
        <v>45</v>
      </c>
      <c r="D423" s="35" t="s">
        <v>840</v>
      </c>
      <c r="E423" s="36" t="s">
        <v>24</v>
      </c>
      <c r="F423" s="37">
        <v>19</v>
      </c>
      <c r="G423" s="38">
        <v>123.54</v>
      </c>
      <c r="H423" s="38">
        <v>151.29</v>
      </c>
      <c r="I423" s="38">
        <v>2874.51</v>
      </c>
      <c r="J423" s="39">
        <v>8.9889241954104295E-4</v>
      </c>
      <c r="K423" s="35" t="s">
        <v>839</v>
      </c>
      <c r="L423" s="2"/>
      <c r="M423" s="2"/>
      <c r="N423" s="2"/>
      <c r="O423" s="2"/>
      <c r="P423" s="2"/>
      <c r="Q423" s="2"/>
      <c r="R423" s="2"/>
      <c r="S423" s="2"/>
      <c r="T423" s="2"/>
      <c r="U423" s="2"/>
      <c r="V423" s="2"/>
      <c r="W423" s="2"/>
      <c r="X423" s="2"/>
      <c r="Y423" s="2"/>
      <c r="Z423" s="2"/>
    </row>
    <row r="424" spans="1:26" ht="24" customHeight="1">
      <c r="A424" s="20" t="s">
        <v>841</v>
      </c>
      <c r="B424" s="20" t="s">
        <v>18</v>
      </c>
      <c r="C424" s="20"/>
      <c r="D424" s="20" t="s">
        <v>842</v>
      </c>
      <c r="E424" s="21"/>
      <c r="F424" s="22">
        <v>1</v>
      </c>
      <c r="G424" s="22"/>
      <c r="H424" s="34">
        <v>3011.3</v>
      </c>
      <c r="I424" s="34">
        <v>3011.3</v>
      </c>
      <c r="J424" s="24">
        <v>9.4166822970313E-4</v>
      </c>
      <c r="K424" s="20" t="s">
        <v>841</v>
      </c>
      <c r="L424" s="2"/>
      <c r="M424" s="2"/>
      <c r="N424" s="2"/>
      <c r="O424" s="2"/>
      <c r="P424" s="2"/>
      <c r="Q424" s="2"/>
      <c r="R424" s="2"/>
      <c r="S424" s="2"/>
      <c r="T424" s="2"/>
      <c r="U424" s="2"/>
      <c r="V424" s="2"/>
      <c r="W424" s="2"/>
      <c r="X424" s="2"/>
      <c r="Y424" s="2"/>
      <c r="Z424" s="2"/>
    </row>
    <row r="425" spans="1:26" ht="39" customHeight="1">
      <c r="A425" s="35" t="s">
        <v>843</v>
      </c>
      <c r="B425" s="35">
        <v>97607</v>
      </c>
      <c r="C425" s="35" t="s">
        <v>28</v>
      </c>
      <c r="D425" s="35" t="s">
        <v>844</v>
      </c>
      <c r="E425" s="36" t="s">
        <v>56</v>
      </c>
      <c r="F425" s="37">
        <v>4</v>
      </c>
      <c r="G425" s="38">
        <v>116.3</v>
      </c>
      <c r="H425" s="38">
        <v>142.43</v>
      </c>
      <c r="I425" s="38">
        <v>569.72</v>
      </c>
      <c r="J425" s="39">
        <v>1.7815801276075701E-4</v>
      </c>
      <c r="K425" s="35" t="s">
        <v>843</v>
      </c>
      <c r="L425" s="2"/>
      <c r="M425" s="2"/>
      <c r="N425" s="2"/>
      <c r="O425" s="2"/>
      <c r="P425" s="2"/>
      <c r="Q425" s="2"/>
      <c r="R425" s="2"/>
      <c r="S425" s="2"/>
      <c r="T425" s="2"/>
      <c r="U425" s="2"/>
      <c r="V425" s="2"/>
      <c r="W425" s="2"/>
      <c r="X425" s="2"/>
      <c r="Y425" s="2"/>
      <c r="Z425" s="2"/>
    </row>
    <row r="426" spans="1:26" ht="25.5" customHeight="1">
      <c r="A426" s="35" t="s">
        <v>845</v>
      </c>
      <c r="B426" s="35">
        <v>13148</v>
      </c>
      <c r="C426" s="35" t="s">
        <v>45</v>
      </c>
      <c r="D426" s="35" t="s">
        <v>846</v>
      </c>
      <c r="E426" s="36" t="s">
        <v>24</v>
      </c>
      <c r="F426" s="37">
        <v>3</v>
      </c>
      <c r="G426" s="38">
        <v>77.349999999999994</v>
      </c>
      <c r="H426" s="38">
        <v>94.73</v>
      </c>
      <c r="I426" s="38">
        <v>284.19</v>
      </c>
      <c r="J426" s="39">
        <v>8.8869489655408795E-5</v>
      </c>
      <c r="K426" s="35" t="s">
        <v>845</v>
      </c>
      <c r="L426" s="2"/>
      <c r="M426" s="2"/>
      <c r="N426" s="2"/>
      <c r="O426" s="2"/>
      <c r="P426" s="2"/>
      <c r="Q426" s="2"/>
      <c r="R426" s="2"/>
      <c r="S426" s="2"/>
      <c r="T426" s="2"/>
      <c r="U426" s="2"/>
      <c r="V426" s="2"/>
      <c r="W426" s="2"/>
      <c r="X426" s="2"/>
      <c r="Y426" s="2"/>
      <c r="Z426" s="2"/>
    </row>
    <row r="427" spans="1:26" ht="25.5" customHeight="1">
      <c r="A427" s="35" t="s">
        <v>847</v>
      </c>
      <c r="B427" s="35">
        <v>10352</v>
      </c>
      <c r="C427" s="35" t="s">
        <v>45</v>
      </c>
      <c r="D427" s="35" t="s">
        <v>848</v>
      </c>
      <c r="E427" s="36" t="s">
        <v>24</v>
      </c>
      <c r="F427" s="37">
        <v>4</v>
      </c>
      <c r="G427" s="38">
        <v>90.41</v>
      </c>
      <c r="H427" s="38">
        <v>110.72</v>
      </c>
      <c r="I427" s="38">
        <v>442.88</v>
      </c>
      <c r="J427" s="39">
        <v>1.3849368232023501E-4</v>
      </c>
      <c r="K427" s="35" t="s">
        <v>847</v>
      </c>
      <c r="L427" s="2"/>
      <c r="M427" s="2"/>
      <c r="N427" s="2"/>
      <c r="O427" s="2"/>
      <c r="P427" s="2"/>
      <c r="Q427" s="2"/>
      <c r="R427" s="2"/>
      <c r="S427" s="2"/>
      <c r="T427" s="2"/>
      <c r="U427" s="2"/>
      <c r="V427" s="2"/>
      <c r="W427" s="2"/>
      <c r="X427" s="2"/>
      <c r="Y427" s="2"/>
      <c r="Z427" s="2"/>
    </row>
    <row r="428" spans="1:26" ht="25.5" customHeight="1">
      <c r="A428" s="35" t="s">
        <v>849</v>
      </c>
      <c r="B428" s="35">
        <v>101632</v>
      </c>
      <c r="C428" s="35" t="s">
        <v>28</v>
      </c>
      <c r="D428" s="35" t="s">
        <v>850</v>
      </c>
      <c r="E428" s="36" t="s">
        <v>56</v>
      </c>
      <c r="F428" s="37">
        <v>4</v>
      </c>
      <c r="G428" s="38">
        <v>40.1</v>
      </c>
      <c r="H428" s="38">
        <v>49.11</v>
      </c>
      <c r="I428" s="38">
        <v>196.44</v>
      </c>
      <c r="J428" s="39">
        <v>6.1429052914981205E-5</v>
      </c>
      <c r="K428" s="35" t="s">
        <v>849</v>
      </c>
      <c r="L428" s="2"/>
      <c r="M428" s="2"/>
      <c r="N428" s="2"/>
      <c r="O428" s="2"/>
      <c r="P428" s="2"/>
      <c r="Q428" s="2"/>
      <c r="R428" s="2"/>
      <c r="S428" s="2"/>
      <c r="T428" s="2"/>
      <c r="U428" s="2"/>
      <c r="V428" s="2"/>
      <c r="W428" s="2"/>
      <c r="X428" s="2"/>
      <c r="Y428" s="2"/>
      <c r="Z428" s="2"/>
    </row>
    <row r="429" spans="1:26" ht="25.5" customHeight="1">
      <c r="A429" s="35" t="s">
        <v>851</v>
      </c>
      <c r="B429" s="35">
        <v>3828</v>
      </c>
      <c r="C429" s="35" t="s">
        <v>45</v>
      </c>
      <c r="D429" s="35" t="s">
        <v>852</v>
      </c>
      <c r="E429" s="36" t="s">
        <v>24</v>
      </c>
      <c r="F429" s="37">
        <v>1</v>
      </c>
      <c r="G429" s="38">
        <v>1239.55</v>
      </c>
      <c r="H429" s="38">
        <v>1518.07</v>
      </c>
      <c r="I429" s="38">
        <v>1518.07</v>
      </c>
      <c r="J429" s="39">
        <v>4.7471799205174901E-4</v>
      </c>
      <c r="K429" s="35" t="s">
        <v>851</v>
      </c>
      <c r="L429" s="2"/>
      <c r="M429" s="2"/>
      <c r="N429" s="2"/>
      <c r="O429" s="2"/>
      <c r="P429" s="2"/>
      <c r="Q429" s="2"/>
      <c r="R429" s="2"/>
      <c r="S429" s="2"/>
      <c r="T429" s="2"/>
      <c r="U429" s="2"/>
      <c r="V429" s="2"/>
      <c r="W429" s="2"/>
      <c r="X429" s="2"/>
      <c r="Y429" s="2"/>
      <c r="Z429" s="2"/>
    </row>
    <row r="430" spans="1:26" ht="24" customHeight="1">
      <c r="A430" s="20" t="s">
        <v>853</v>
      </c>
      <c r="B430" s="20" t="s">
        <v>18</v>
      </c>
      <c r="C430" s="20"/>
      <c r="D430" s="20" t="s">
        <v>854</v>
      </c>
      <c r="E430" s="21"/>
      <c r="F430" s="22">
        <v>1</v>
      </c>
      <c r="G430" s="22"/>
      <c r="H430" s="34">
        <v>17717.11</v>
      </c>
      <c r="I430" s="34">
        <v>17717.11</v>
      </c>
      <c r="J430" s="24">
        <v>5.5403445718313097E-3</v>
      </c>
      <c r="K430" s="20" t="s">
        <v>853</v>
      </c>
      <c r="L430" s="2"/>
      <c r="M430" s="2"/>
      <c r="N430" s="2"/>
      <c r="O430" s="2"/>
      <c r="P430" s="2"/>
      <c r="Q430" s="2"/>
      <c r="R430" s="2"/>
      <c r="S430" s="2"/>
      <c r="T430" s="2"/>
      <c r="U430" s="2"/>
      <c r="V430" s="2"/>
      <c r="W430" s="2"/>
      <c r="X430" s="2"/>
      <c r="Y430" s="2"/>
      <c r="Z430" s="2"/>
    </row>
    <row r="431" spans="1:26" ht="24" customHeight="1">
      <c r="A431" s="20" t="s">
        <v>855</v>
      </c>
      <c r="B431" s="20" t="s">
        <v>18</v>
      </c>
      <c r="C431" s="20"/>
      <c r="D431" s="20" t="s">
        <v>856</v>
      </c>
      <c r="E431" s="21"/>
      <c r="F431" s="22">
        <v>1</v>
      </c>
      <c r="G431" s="22"/>
      <c r="H431" s="34">
        <v>13068.07</v>
      </c>
      <c r="I431" s="34">
        <v>13068.07</v>
      </c>
      <c r="J431" s="24">
        <v>4.0865361613046103E-3</v>
      </c>
      <c r="K431" s="20" t="s">
        <v>855</v>
      </c>
      <c r="L431" s="2"/>
      <c r="M431" s="2"/>
      <c r="N431" s="2"/>
      <c r="O431" s="2"/>
      <c r="P431" s="2"/>
      <c r="Q431" s="2"/>
      <c r="R431" s="2"/>
      <c r="S431" s="2"/>
      <c r="T431" s="2"/>
      <c r="U431" s="2"/>
      <c r="V431" s="2"/>
      <c r="W431" s="2"/>
      <c r="X431" s="2"/>
      <c r="Y431" s="2"/>
      <c r="Z431" s="2"/>
    </row>
    <row r="432" spans="1:26" ht="25.5" customHeight="1">
      <c r="A432" s="35" t="s">
        <v>857</v>
      </c>
      <c r="B432" s="35">
        <v>12740</v>
      </c>
      <c r="C432" s="35" t="s">
        <v>45</v>
      </c>
      <c r="D432" s="35" t="s">
        <v>858</v>
      </c>
      <c r="E432" s="36" t="s">
        <v>280</v>
      </c>
      <c r="F432" s="37">
        <v>105</v>
      </c>
      <c r="G432" s="38">
        <v>15.43</v>
      </c>
      <c r="H432" s="38">
        <v>18.89</v>
      </c>
      <c r="I432" s="38">
        <v>1983.45</v>
      </c>
      <c r="J432" s="39">
        <v>6.2024768379260499E-4</v>
      </c>
      <c r="K432" s="35" t="s">
        <v>857</v>
      </c>
      <c r="L432" s="2"/>
      <c r="M432" s="2"/>
      <c r="N432" s="2"/>
      <c r="O432" s="2"/>
      <c r="P432" s="2"/>
      <c r="Q432" s="2"/>
      <c r="R432" s="2"/>
      <c r="S432" s="2"/>
      <c r="T432" s="2"/>
      <c r="U432" s="2"/>
      <c r="V432" s="2"/>
      <c r="W432" s="2"/>
      <c r="X432" s="2"/>
      <c r="Y432" s="2"/>
      <c r="Z432" s="2"/>
    </row>
    <row r="433" spans="1:26" ht="24" customHeight="1">
      <c r="A433" s="35" t="s">
        <v>859</v>
      </c>
      <c r="B433" s="35">
        <v>10908</v>
      </c>
      <c r="C433" s="35" t="s">
        <v>45</v>
      </c>
      <c r="D433" s="35" t="s">
        <v>860</v>
      </c>
      <c r="E433" s="36" t="s">
        <v>24</v>
      </c>
      <c r="F433" s="37">
        <v>21.6666667</v>
      </c>
      <c r="G433" s="38">
        <v>52.66</v>
      </c>
      <c r="H433" s="38">
        <v>64.489999999999995</v>
      </c>
      <c r="I433" s="38">
        <v>1397.28</v>
      </c>
      <c r="J433" s="39">
        <v>4.3694556636654898E-4</v>
      </c>
      <c r="K433" s="35" t="s">
        <v>859</v>
      </c>
      <c r="L433" s="2"/>
      <c r="M433" s="2"/>
      <c r="N433" s="2"/>
      <c r="O433" s="2"/>
      <c r="P433" s="2"/>
      <c r="Q433" s="2"/>
      <c r="R433" s="2"/>
      <c r="S433" s="2"/>
      <c r="T433" s="2"/>
      <c r="U433" s="2"/>
      <c r="V433" s="2"/>
      <c r="W433" s="2"/>
      <c r="X433" s="2"/>
      <c r="Y433" s="2"/>
      <c r="Z433" s="2"/>
    </row>
    <row r="434" spans="1:26" ht="25.5" customHeight="1">
      <c r="A434" s="35" t="s">
        <v>861</v>
      </c>
      <c r="B434" s="35">
        <v>8082</v>
      </c>
      <c r="C434" s="35" t="s">
        <v>45</v>
      </c>
      <c r="D434" s="35" t="s">
        <v>862</v>
      </c>
      <c r="E434" s="36" t="s">
        <v>220</v>
      </c>
      <c r="F434" s="37">
        <v>61.674008800000003</v>
      </c>
      <c r="G434" s="38">
        <v>127.29</v>
      </c>
      <c r="H434" s="38">
        <v>155.88999999999999</v>
      </c>
      <c r="I434" s="38">
        <v>9614.36</v>
      </c>
      <c r="J434" s="39">
        <v>3.00652122370026E-3</v>
      </c>
      <c r="K434" s="35" t="s">
        <v>861</v>
      </c>
      <c r="L434" s="2"/>
      <c r="M434" s="2"/>
      <c r="N434" s="2"/>
      <c r="O434" s="2"/>
      <c r="P434" s="2"/>
      <c r="Q434" s="2"/>
      <c r="R434" s="2"/>
      <c r="S434" s="2"/>
      <c r="T434" s="2"/>
      <c r="U434" s="2"/>
      <c r="V434" s="2"/>
      <c r="W434" s="2"/>
      <c r="X434" s="2"/>
      <c r="Y434" s="2"/>
      <c r="Z434" s="2"/>
    </row>
    <row r="435" spans="1:26" ht="25.5" customHeight="1">
      <c r="A435" s="35" t="s">
        <v>863</v>
      </c>
      <c r="B435" s="35">
        <v>9392</v>
      </c>
      <c r="C435" s="35" t="s">
        <v>45</v>
      </c>
      <c r="D435" s="35" t="s">
        <v>864</v>
      </c>
      <c r="E435" s="36" t="s">
        <v>220</v>
      </c>
      <c r="F435" s="37">
        <v>0.63291140000000001</v>
      </c>
      <c r="G435" s="38">
        <v>94.16</v>
      </c>
      <c r="H435" s="38">
        <v>115.31</v>
      </c>
      <c r="I435" s="38">
        <v>72.98</v>
      </c>
      <c r="J435" s="39">
        <v>2.2821687445201201E-5</v>
      </c>
      <c r="K435" s="35" t="s">
        <v>863</v>
      </c>
      <c r="L435" s="2"/>
      <c r="M435" s="2"/>
      <c r="N435" s="2"/>
      <c r="O435" s="2"/>
      <c r="P435" s="2"/>
      <c r="Q435" s="2"/>
      <c r="R435" s="2"/>
      <c r="S435" s="2"/>
      <c r="T435" s="2"/>
      <c r="U435" s="2"/>
      <c r="V435" s="2"/>
      <c r="W435" s="2"/>
      <c r="X435" s="2"/>
      <c r="Y435" s="2"/>
      <c r="Z435" s="2"/>
    </row>
    <row r="436" spans="1:26" ht="24" customHeight="1">
      <c r="A436" s="20" t="s">
        <v>865</v>
      </c>
      <c r="B436" s="20" t="s">
        <v>18</v>
      </c>
      <c r="C436" s="20"/>
      <c r="D436" s="20" t="s">
        <v>866</v>
      </c>
      <c r="E436" s="21"/>
      <c r="F436" s="22">
        <v>1</v>
      </c>
      <c r="G436" s="22"/>
      <c r="H436" s="34">
        <v>4649.04</v>
      </c>
      <c r="I436" s="34">
        <v>4649.04</v>
      </c>
      <c r="J436" s="24">
        <v>1.4538084105267001E-3</v>
      </c>
      <c r="K436" s="20" t="s">
        <v>865</v>
      </c>
      <c r="L436" s="2"/>
      <c r="M436" s="2"/>
      <c r="N436" s="2"/>
      <c r="O436" s="2"/>
      <c r="P436" s="2"/>
      <c r="Q436" s="2"/>
      <c r="R436" s="2"/>
      <c r="S436" s="2"/>
      <c r="T436" s="2"/>
      <c r="U436" s="2"/>
      <c r="V436" s="2"/>
      <c r="W436" s="2"/>
      <c r="X436" s="2"/>
      <c r="Y436" s="2"/>
      <c r="Z436" s="2"/>
    </row>
    <row r="437" spans="1:26" ht="39" customHeight="1">
      <c r="A437" s="35" t="s">
        <v>867</v>
      </c>
      <c r="B437" s="35">
        <v>91872</v>
      </c>
      <c r="C437" s="35" t="s">
        <v>28</v>
      </c>
      <c r="D437" s="35" t="s">
        <v>868</v>
      </c>
      <c r="E437" s="36" t="s">
        <v>94</v>
      </c>
      <c r="F437" s="37">
        <v>3</v>
      </c>
      <c r="G437" s="38">
        <v>18.71</v>
      </c>
      <c r="H437" s="38">
        <v>22.91</v>
      </c>
      <c r="I437" s="38">
        <v>68.73</v>
      </c>
      <c r="J437" s="39">
        <v>2.1492663443528098E-5</v>
      </c>
      <c r="K437" s="35" t="s">
        <v>867</v>
      </c>
      <c r="L437" s="2"/>
      <c r="M437" s="2"/>
      <c r="N437" s="2"/>
      <c r="O437" s="2"/>
      <c r="P437" s="2"/>
      <c r="Q437" s="2"/>
      <c r="R437" s="2"/>
      <c r="S437" s="2"/>
      <c r="T437" s="2"/>
      <c r="U437" s="2"/>
      <c r="V437" s="2"/>
      <c r="W437" s="2"/>
      <c r="X437" s="2"/>
      <c r="Y437" s="2"/>
      <c r="Z437" s="2"/>
    </row>
    <row r="438" spans="1:26" ht="39" customHeight="1">
      <c r="A438" s="35" t="s">
        <v>869</v>
      </c>
      <c r="B438" s="35">
        <v>11273</v>
      </c>
      <c r="C438" s="35" t="s">
        <v>45</v>
      </c>
      <c r="D438" s="35" t="s">
        <v>870</v>
      </c>
      <c r="E438" s="36" t="s">
        <v>24</v>
      </c>
      <c r="F438" s="37">
        <v>1</v>
      </c>
      <c r="G438" s="38">
        <v>385.71</v>
      </c>
      <c r="H438" s="38">
        <v>472.37</v>
      </c>
      <c r="I438" s="38">
        <v>472.37</v>
      </c>
      <c r="J438" s="39">
        <v>1.4771554533419699E-4</v>
      </c>
      <c r="K438" s="35" t="s">
        <v>869</v>
      </c>
      <c r="L438" s="2"/>
      <c r="M438" s="2"/>
      <c r="N438" s="2"/>
      <c r="O438" s="2"/>
      <c r="P438" s="2"/>
      <c r="Q438" s="2"/>
      <c r="R438" s="2"/>
      <c r="S438" s="2"/>
      <c r="T438" s="2"/>
      <c r="U438" s="2"/>
      <c r="V438" s="2"/>
      <c r="W438" s="2"/>
      <c r="X438" s="2"/>
      <c r="Y438" s="2"/>
      <c r="Z438" s="2"/>
    </row>
    <row r="439" spans="1:26" ht="25.5" customHeight="1">
      <c r="A439" s="35" t="s">
        <v>871</v>
      </c>
      <c r="B439" s="35">
        <v>10728</v>
      </c>
      <c r="C439" s="35" t="s">
        <v>45</v>
      </c>
      <c r="D439" s="35" t="s">
        <v>872</v>
      </c>
      <c r="E439" s="36" t="s">
        <v>24</v>
      </c>
      <c r="F439" s="37">
        <v>6</v>
      </c>
      <c r="G439" s="38">
        <v>85.45</v>
      </c>
      <c r="H439" s="38">
        <v>104.65</v>
      </c>
      <c r="I439" s="38">
        <v>627.9</v>
      </c>
      <c r="J439" s="39">
        <v>1.9635156956483799E-4</v>
      </c>
      <c r="K439" s="35" t="s">
        <v>871</v>
      </c>
      <c r="L439" s="2"/>
      <c r="M439" s="2"/>
      <c r="N439" s="2"/>
      <c r="O439" s="2"/>
      <c r="P439" s="2"/>
      <c r="Q439" s="2"/>
      <c r="R439" s="2"/>
      <c r="S439" s="2"/>
      <c r="T439" s="2"/>
      <c r="U439" s="2"/>
      <c r="V439" s="2"/>
      <c r="W439" s="2"/>
      <c r="X439" s="2"/>
      <c r="Y439" s="2"/>
      <c r="Z439" s="2"/>
    </row>
    <row r="440" spans="1:26" ht="25.5" customHeight="1">
      <c r="A440" s="35" t="s">
        <v>873</v>
      </c>
      <c r="B440" s="35">
        <v>96986</v>
      </c>
      <c r="C440" s="35" t="s">
        <v>28</v>
      </c>
      <c r="D440" s="35" t="s">
        <v>874</v>
      </c>
      <c r="E440" s="36" t="s">
        <v>56</v>
      </c>
      <c r="F440" s="37">
        <v>6</v>
      </c>
      <c r="G440" s="38">
        <v>93.39</v>
      </c>
      <c r="H440" s="38">
        <v>114.37</v>
      </c>
      <c r="I440" s="38">
        <v>686.22</v>
      </c>
      <c r="J440" s="39">
        <v>2.14588905983091E-4</v>
      </c>
      <c r="K440" s="35" t="s">
        <v>873</v>
      </c>
      <c r="L440" s="2"/>
      <c r="M440" s="2"/>
      <c r="N440" s="2"/>
      <c r="O440" s="2"/>
      <c r="P440" s="2"/>
      <c r="Q440" s="2"/>
      <c r="R440" s="2"/>
      <c r="S440" s="2"/>
      <c r="T440" s="2"/>
      <c r="U440" s="2"/>
      <c r="V440" s="2"/>
      <c r="W440" s="2"/>
      <c r="X440" s="2"/>
      <c r="Y440" s="2"/>
      <c r="Z440" s="2"/>
    </row>
    <row r="441" spans="1:26" ht="25.5" customHeight="1">
      <c r="A441" s="35" t="s">
        <v>875</v>
      </c>
      <c r="B441" s="35">
        <v>11039</v>
      </c>
      <c r="C441" s="35" t="s">
        <v>45</v>
      </c>
      <c r="D441" s="35" t="s">
        <v>876</v>
      </c>
      <c r="E441" s="36" t="s">
        <v>24</v>
      </c>
      <c r="F441" s="37">
        <v>168</v>
      </c>
      <c r="G441" s="38">
        <v>0.82</v>
      </c>
      <c r="H441" s="38">
        <v>1</v>
      </c>
      <c r="I441" s="38">
        <v>168</v>
      </c>
      <c r="J441" s="39">
        <v>5.25355370073144E-5</v>
      </c>
      <c r="K441" s="35" t="s">
        <v>875</v>
      </c>
      <c r="L441" s="2"/>
      <c r="M441" s="2"/>
      <c r="N441" s="2"/>
      <c r="O441" s="2"/>
      <c r="P441" s="2"/>
      <c r="Q441" s="2"/>
      <c r="R441" s="2"/>
      <c r="S441" s="2"/>
      <c r="T441" s="2"/>
      <c r="U441" s="2"/>
      <c r="V441" s="2"/>
      <c r="W441" s="2"/>
      <c r="X441" s="2"/>
      <c r="Y441" s="2"/>
      <c r="Z441" s="2"/>
    </row>
    <row r="442" spans="1:26" ht="25.5" customHeight="1">
      <c r="A442" s="35" t="s">
        <v>877</v>
      </c>
      <c r="B442" s="35">
        <v>11036</v>
      </c>
      <c r="C442" s="35" t="s">
        <v>45</v>
      </c>
      <c r="D442" s="35" t="s">
        <v>878</v>
      </c>
      <c r="E442" s="36" t="s">
        <v>24</v>
      </c>
      <c r="F442" s="37">
        <v>150</v>
      </c>
      <c r="G442" s="38">
        <v>0.61</v>
      </c>
      <c r="H442" s="38">
        <v>0.74</v>
      </c>
      <c r="I442" s="38">
        <v>111</v>
      </c>
      <c r="J442" s="39">
        <v>3.4710979808404101E-5</v>
      </c>
      <c r="K442" s="35" t="s">
        <v>877</v>
      </c>
      <c r="L442" s="2"/>
      <c r="M442" s="2"/>
      <c r="N442" s="2"/>
      <c r="O442" s="2"/>
      <c r="P442" s="2"/>
      <c r="Q442" s="2"/>
      <c r="R442" s="2"/>
      <c r="S442" s="2"/>
      <c r="T442" s="2"/>
      <c r="U442" s="2"/>
      <c r="V442" s="2"/>
      <c r="W442" s="2"/>
      <c r="X442" s="2"/>
      <c r="Y442" s="2"/>
      <c r="Z442" s="2"/>
    </row>
    <row r="443" spans="1:26" ht="25.5" customHeight="1">
      <c r="A443" s="35" t="s">
        <v>879</v>
      </c>
      <c r="B443" s="35">
        <v>7928</v>
      </c>
      <c r="C443" s="35" t="s">
        <v>45</v>
      </c>
      <c r="D443" s="35" t="s">
        <v>880</v>
      </c>
      <c r="E443" s="36" t="s">
        <v>24</v>
      </c>
      <c r="F443" s="37">
        <v>6</v>
      </c>
      <c r="G443" s="38">
        <v>4.1399999999999997</v>
      </c>
      <c r="H443" s="38">
        <v>5.07</v>
      </c>
      <c r="I443" s="38">
        <v>30.42</v>
      </c>
      <c r="J443" s="39">
        <v>9.5126847366815702E-6</v>
      </c>
      <c r="K443" s="35" t="s">
        <v>879</v>
      </c>
      <c r="L443" s="2"/>
      <c r="M443" s="2"/>
      <c r="N443" s="2"/>
      <c r="O443" s="2"/>
      <c r="P443" s="2"/>
      <c r="Q443" s="2"/>
      <c r="R443" s="2"/>
      <c r="S443" s="2"/>
      <c r="T443" s="2"/>
      <c r="U443" s="2"/>
      <c r="V443" s="2"/>
      <c r="W443" s="2"/>
      <c r="X443" s="2"/>
      <c r="Y443" s="2"/>
      <c r="Z443" s="2"/>
    </row>
    <row r="444" spans="1:26" ht="25.5" customHeight="1">
      <c r="A444" s="35" t="s">
        <v>881</v>
      </c>
      <c r="B444" s="35">
        <v>9902</v>
      </c>
      <c r="C444" s="35" t="s">
        <v>45</v>
      </c>
      <c r="D444" s="35" t="s">
        <v>882</v>
      </c>
      <c r="E444" s="36" t="s">
        <v>24</v>
      </c>
      <c r="F444" s="37">
        <v>2</v>
      </c>
      <c r="G444" s="38">
        <v>214.09</v>
      </c>
      <c r="H444" s="38">
        <v>262.19</v>
      </c>
      <c r="I444" s="38">
        <v>524.38</v>
      </c>
      <c r="J444" s="39">
        <v>1.6397967199937799E-4</v>
      </c>
      <c r="K444" s="35" t="s">
        <v>881</v>
      </c>
      <c r="L444" s="2"/>
      <c r="M444" s="2"/>
      <c r="N444" s="2"/>
      <c r="O444" s="2"/>
      <c r="P444" s="2"/>
      <c r="Q444" s="2"/>
      <c r="R444" s="2"/>
      <c r="S444" s="2"/>
      <c r="T444" s="2"/>
      <c r="U444" s="2"/>
      <c r="V444" s="2"/>
      <c r="W444" s="2"/>
      <c r="X444" s="2"/>
      <c r="Y444" s="2"/>
      <c r="Z444" s="2"/>
    </row>
    <row r="445" spans="1:26" ht="25.5" customHeight="1">
      <c r="A445" s="35" t="s">
        <v>883</v>
      </c>
      <c r="B445" s="35">
        <v>11131</v>
      </c>
      <c r="C445" s="35" t="s">
        <v>45</v>
      </c>
      <c r="D445" s="35" t="s">
        <v>884</v>
      </c>
      <c r="E445" s="36" t="s">
        <v>24</v>
      </c>
      <c r="F445" s="37">
        <v>19</v>
      </c>
      <c r="G445" s="38">
        <v>13.92</v>
      </c>
      <c r="H445" s="38">
        <v>17.04</v>
      </c>
      <c r="I445" s="38">
        <v>323.76</v>
      </c>
      <c r="J445" s="39">
        <v>1.0124348488981001E-4</v>
      </c>
      <c r="K445" s="35" t="s">
        <v>883</v>
      </c>
      <c r="L445" s="2"/>
      <c r="M445" s="2"/>
      <c r="N445" s="2"/>
      <c r="O445" s="2"/>
      <c r="P445" s="2"/>
      <c r="Q445" s="2"/>
      <c r="R445" s="2"/>
      <c r="S445" s="2"/>
      <c r="T445" s="2"/>
      <c r="U445" s="2"/>
      <c r="V445" s="2"/>
      <c r="W445" s="2"/>
      <c r="X445" s="2"/>
      <c r="Y445" s="2"/>
      <c r="Z445" s="2"/>
    </row>
    <row r="446" spans="1:26" ht="25.5" customHeight="1">
      <c r="A446" s="35" t="s">
        <v>885</v>
      </c>
      <c r="B446" s="35">
        <v>7904</v>
      </c>
      <c r="C446" s="35" t="s">
        <v>45</v>
      </c>
      <c r="D446" s="35" t="s">
        <v>886</v>
      </c>
      <c r="E446" s="36" t="s">
        <v>24</v>
      </c>
      <c r="F446" s="37">
        <v>48</v>
      </c>
      <c r="G446" s="38">
        <v>13.28</v>
      </c>
      <c r="H446" s="38">
        <v>16.260000000000002</v>
      </c>
      <c r="I446" s="38">
        <v>780.48</v>
      </c>
      <c r="J446" s="39">
        <v>2.4406509478255199E-4</v>
      </c>
      <c r="K446" s="35" t="s">
        <v>885</v>
      </c>
      <c r="L446" s="2"/>
      <c r="M446" s="2"/>
      <c r="N446" s="2"/>
      <c r="O446" s="2"/>
      <c r="P446" s="2"/>
      <c r="Q446" s="2"/>
      <c r="R446" s="2"/>
      <c r="S446" s="2"/>
      <c r="T446" s="2"/>
      <c r="U446" s="2"/>
      <c r="V446" s="2"/>
      <c r="W446" s="2"/>
      <c r="X446" s="2"/>
      <c r="Y446" s="2"/>
      <c r="Z446" s="2"/>
    </row>
    <row r="447" spans="1:26" ht="51.75" customHeight="1">
      <c r="A447" s="35" t="s">
        <v>887</v>
      </c>
      <c r="B447" s="35" t="s">
        <v>888</v>
      </c>
      <c r="C447" s="35" t="s">
        <v>22</v>
      </c>
      <c r="D447" s="35" t="s">
        <v>889</v>
      </c>
      <c r="E447" s="36" t="s">
        <v>24</v>
      </c>
      <c r="F447" s="37">
        <v>6</v>
      </c>
      <c r="G447" s="38">
        <v>88.79</v>
      </c>
      <c r="H447" s="38">
        <v>108.74</v>
      </c>
      <c r="I447" s="38">
        <v>652.44000000000005</v>
      </c>
      <c r="J447" s="39">
        <v>2.0402551050626301E-4</v>
      </c>
      <c r="K447" s="35" t="s">
        <v>887</v>
      </c>
      <c r="L447" s="2"/>
      <c r="M447" s="2"/>
      <c r="N447" s="2"/>
      <c r="O447" s="2"/>
      <c r="P447" s="2"/>
      <c r="Q447" s="2"/>
      <c r="R447" s="2"/>
      <c r="S447" s="2"/>
      <c r="T447" s="2"/>
      <c r="U447" s="2"/>
      <c r="V447" s="2"/>
      <c r="W447" s="2"/>
      <c r="X447" s="2"/>
      <c r="Y447" s="2"/>
      <c r="Z447" s="2"/>
    </row>
    <row r="448" spans="1:26" ht="25.5" customHeight="1">
      <c r="A448" s="35" t="s">
        <v>890</v>
      </c>
      <c r="B448" s="35">
        <v>10729</v>
      </c>
      <c r="C448" s="35" t="s">
        <v>45</v>
      </c>
      <c r="D448" s="35" t="s">
        <v>891</v>
      </c>
      <c r="E448" s="36" t="s">
        <v>24</v>
      </c>
      <c r="F448" s="37">
        <v>6</v>
      </c>
      <c r="G448" s="38">
        <v>27.68</v>
      </c>
      <c r="H448" s="38">
        <v>33.89</v>
      </c>
      <c r="I448" s="38">
        <v>203.34</v>
      </c>
      <c r="J448" s="39">
        <v>6.3586762470638694E-5</v>
      </c>
      <c r="K448" s="35" t="s">
        <v>890</v>
      </c>
      <c r="L448" s="2"/>
      <c r="M448" s="2"/>
      <c r="N448" s="2"/>
      <c r="O448" s="2"/>
      <c r="P448" s="2"/>
      <c r="Q448" s="2"/>
      <c r="R448" s="2"/>
      <c r="S448" s="2"/>
      <c r="T448" s="2"/>
      <c r="U448" s="2"/>
      <c r="V448" s="2"/>
      <c r="W448" s="2"/>
      <c r="X448" s="2"/>
      <c r="Y448" s="2"/>
      <c r="Z448" s="2"/>
    </row>
    <row r="449" spans="1:26" ht="24" customHeight="1">
      <c r="A449" s="20" t="s">
        <v>892</v>
      </c>
      <c r="B449" s="20" t="s">
        <v>18</v>
      </c>
      <c r="C449" s="20"/>
      <c r="D449" s="20" t="s">
        <v>893</v>
      </c>
      <c r="E449" s="21"/>
      <c r="F449" s="22">
        <v>1</v>
      </c>
      <c r="G449" s="22"/>
      <c r="H449" s="34">
        <v>91921.5</v>
      </c>
      <c r="I449" s="34">
        <v>91921.5</v>
      </c>
      <c r="J449" s="24">
        <v>2.8744912887011E-2</v>
      </c>
      <c r="K449" s="20" t="s">
        <v>892</v>
      </c>
      <c r="L449" s="2"/>
      <c r="M449" s="2"/>
      <c r="N449" s="2"/>
      <c r="O449" s="2"/>
      <c r="P449" s="2"/>
      <c r="Q449" s="2"/>
      <c r="R449" s="2"/>
      <c r="S449" s="2"/>
      <c r="T449" s="2"/>
      <c r="U449" s="2"/>
      <c r="V449" s="2"/>
      <c r="W449" s="2"/>
      <c r="X449" s="2"/>
      <c r="Y449" s="2"/>
      <c r="Z449" s="2"/>
    </row>
    <row r="450" spans="1:26" ht="39" customHeight="1">
      <c r="A450" s="35" t="s">
        <v>894</v>
      </c>
      <c r="B450" s="35">
        <v>103261</v>
      </c>
      <c r="C450" s="35" t="s">
        <v>28</v>
      </c>
      <c r="D450" s="35" t="s">
        <v>895</v>
      </c>
      <c r="E450" s="36" t="s">
        <v>56</v>
      </c>
      <c r="F450" s="37">
        <v>1</v>
      </c>
      <c r="G450" s="38">
        <v>12785.28</v>
      </c>
      <c r="H450" s="38">
        <v>15658.13</v>
      </c>
      <c r="I450" s="38">
        <v>15658.13</v>
      </c>
      <c r="J450" s="39">
        <v>4.8964777861924998E-3</v>
      </c>
      <c r="K450" s="35" t="s">
        <v>894</v>
      </c>
      <c r="L450" s="2"/>
      <c r="M450" s="2"/>
      <c r="N450" s="2"/>
      <c r="O450" s="2"/>
      <c r="P450" s="2"/>
      <c r="Q450" s="2"/>
      <c r="R450" s="2"/>
      <c r="S450" s="2"/>
      <c r="T450" s="2"/>
      <c r="U450" s="2"/>
      <c r="V450" s="2"/>
      <c r="W450" s="2"/>
      <c r="X450" s="2"/>
      <c r="Y450" s="2"/>
      <c r="Z450" s="2"/>
    </row>
    <row r="451" spans="1:26" ht="39" customHeight="1">
      <c r="A451" s="35" t="s">
        <v>896</v>
      </c>
      <c r="B451" s="35">
        <v>103253</v>
      </c>
      <c r="C451" s="35" t="s">
        <v>28</v>
      </c>
      <c r="D451" s="35" t="s">
        <v>897</v>
      </c>
      <c r="E451" s="36" t="s">
        <v>56</v>
      </c>
      <c r="F451" s="37">
        <v>3</v>
      </c>
      <c r="G451" s="38">
        <v>5450.89</v>
      </c>
      <c r="H451" s="38">
        <v>6675.7</v>
      </c>
      <c r="I451" s="38">
        <v>20027.099999999999</v>
      </c>
      <c r="J451" s="39">
        <v>6.2627050785665798E-3</v>
      </c>
      <c r="K451" s="35" t="s">
        <v>896</v>
      </c>
      <c r="L451" s="2"/>
      <c r="M451" s="2"/>
      <c r="N451" s="2"/>
      <c r="O451" s="2"/>
      <c r="P451" s="2"/>
      <c r="Q451" s="2"/>
      <c r="R451" s="2"/>
      <c r="S451" s="2"/>
      <c r="T451" s="2"/>
      <c r="U451" s="2"/>
      <c r="V451" s="2"/>
      <c r="W451" s="2"/>
      <c r="X451" s="2"/>
      <c r="Y451" s="2"/>
      <c r="Z451" s="2"/>
    </row>
    <row r="452" spans="1:26" ht="39" customHeight="1">
      <c r="A452" s="35" t="s">
        <v>898</v>
      </c>
      <c r="B452" s="35">
        <v>103247</v>
      </c>
      <c r="C452" s="35" t="s">
        <v>28</v>
      </c>
      <c r="D452" s="35" t="s">
        <v>899</v>
      </c>
      <c r="E452" s="36" t="s">
        <v>56</v>
      </c>
      <c r="F452" s="37">
        <v>8</v>
      </c>
      <c r="G452" s="38">
        <v>2743.74</v>
      </c>
      <c r="H452" s="38">
        <v>3360.25</v>
      </c>
      <c r="I452" s="38">
        <v>26882</v>
      </c>
      <c r="J452" s="39">
        <v>8.4063113442299098E-3</v>
      </c>
      <c r="K452" s="35" t="s">
        <v>898</v>
      </c>
      <c r="L452" s="2"/>
      <c r="M452" s="2"/>
      <c r="N452" s="2"/>
      <c r="O452" s="2"/>
      <c r="P452" s="2"/>
      <c r="Q452" s="2"/>
      <c r="R452" s="2"/>
      <c r="S452" s="2"/>
      <c r="T452" s="2"/>
      <c r="U452" s="2"/>
      <c r="V452" s="2"/>
      <c r="W452" s="2"/>
      <c r="X452" s="2"/>
      <c r="Y452" s="2"/>
      <c r="Z452" s="2"/>
    </row>
    <row r="453" spans="1:26" ht="39" customHeight="1">
      <c r="A453" s="35" t="s">
        <v>900</v>
      </c>
      <c r="B453" s="35">
        <v>103244</v>
      </c>
      <c r="C453" s="35" t="s">
        <v>28</v>
      </c>
      <c r="D453" s="35" t="s">
        <v>901</v>
      </c>
      <c r="E453" s="36" t="s">
        <v>56</v>
      </c>
      <c r="F453" s="37">
        <v>2</v>
      </c>
      <c r="G453" s="38">
        <v>2470.11</v>
      </c>
      <c r="H453" s="38">
        <v>3025.14</v>
      </c>
      <c r="I453" s="38">
        <v>6050.28</v>
      </c>
      <c r="J453" s="39">
        <v>1.8919923145512699E-3</v>
      </c>
      <c r="K453" s="35" t="s">
        <v>900</v>
      </c>
      <c r="L453" s="2"/>
      <c r="M453" s="2"/>
      <c r="N453" s="2"/>
      <c r="O453" s="2"/>
      <c r="P453" s="2"/>
      <c r="Q453" s="2"/>
      <c r="R453" s="2"/>
      <c r="S453" s="2"/>
      <c r="T453" s="2"/>
      <c r="U453" s="2"/>
      <c r="V453" s="2"/>
      <c r="W453" s="2"/>
      <c r="X453" s="2"/>
      <c r="Y453" s="2"/>
      <c r="Z453" s="2"/>
    </row>
    <row r="454" spans="1:26" ht="25.5" customHeight="1">
      <c r="A454" s="35" t="s">
        <v>902</v>
      </c>
      <c r="B454" s="35">
        <v>4001</v>
      </c>
      <c r="C454" s="35" t="s">
        <v>45</v>
      </c>
      <c r="D454" s="35" t="s">
        <v>903</v>
      </c>
      <c r="E454" s="36" t="s">
        <v>94</v>
      </c>
      <c r="F454" s="37">
        <v>198</v>
      </c>
      <c r="G454" s="38">
        <v>9.9</v>
      </c>
      <c r="H454" s="38">
        <v>12.12</v>
      </c>
      <c r="I454" s="38">
        <v>2399.7600000000002</v>
      </c>
      <c r="J454" s="39">
        <v>7.5043262076590904E-4</v>
      </c>
      <c r="K454" s="35" t="s">
        <v>902</v>
      </c>
      <c r="L454" s="2"/>
      <c r="M454" s="2"/>
      <c r="N454" s="2"/>
      <c r="O454" s="2"/>
      <c r="P454" s="2"/>
      <c r="Q454" s="2"/>
      <c r="R454" s="2"/>
      <c r="S454" s="2"/>
      <c r="T454" s="2"/>
      <c r="U454" s="2"/>
      <c r="V454" s="2"/>
      <c r="W454" s="2"/>
      <c r="X454" s="2"/>
      <c r="Y454" s="2"/>
      <c r="Z454" s="2"/>
    </row>
    <row r="455" spans="1:26" ht="25.5" customHeight="1">
      <c r="A455" s="35" t="s">
        <v>904</v>
      </c>
      <c r="B455" s="35">
        <v>4023</v>
      </c>
      <c r="C455" s="35" t="s">
        <v>45</v>
      </c>
      <c r="D455" s="35" t="s">
        <v>905</v>
      </c>
      <c r="E455" s="36" t="s">
        <v>94</v>
      </c>
      <c r="F455" s="37">
        <v>12.7</v>
      </c>
      <c r="G455" s="38">
        <v>14.9</v>
      </c>
      <c r="H455" s="38">
        <v>18.239999999999998</v>
      </c>
      <c r="I455" s="38">
        <v>231.64</v>
      </c>
      <c r="J455" s="39">
        <v>7.2436498764132801E-5</v>
      </c>
      <c r="K455" s="35" t="s">
        <v>904</v>
      </c>
      <c r="L455" s="2"/>
      <c r="M455" s="2"/>
      <c r="N455" s="2"/>
      <c r="O455" s="2"/>
      <c r="P455" s="2"/>
      <c r="Q455" s="2"/>
      <c r="R455" s="2"/>
      <c r="S455" s="2"/>
      <c r="T455" s="2"/>
      <c r="U455" s="2"/>
      <c r="V455" s="2"/>
      <c r="W455" s="2"/>
      <c r="X455" s="2"/>
      <c r="Y455" s="2"/>
      <c r="Z455" s="2"/>
    </row>
    <row r="456" spans="1:26" ht="25.5" customHeight="1">
      <c r="A456" s="35" t="s">
        <v>906</v>
      </c>
      <c r="B456" s="35">
        <v>11508</v>
      </c>
      <c r="C456" s="35" t="s">
        <v>45</v>
      </c>
      <c r="D456" s="35" t="s">
        <v>907</v>
      </c>
      <c r="E456" s="36" t="s">
        <v>280</v>
      </c>
      <c r="F456" s="37">
        <v>177.6</v>
      </c>
      <c r="G456" s="38">
        <v>6.85</v>
      </c>
      <c r="H456" s="38">
        <v>8.3800000000000008</v>
      </c>
      <c r="I456" s="38">
        <v>1488.28</v>
      </c>
      <c r="J456" s="39">
        <v>4.65402315578844E-4</v>
      </c>
      <c r="K456" s="35" t="s">
        <v>906</v>
      </c>
      <c r="L456" s="2"/>
      <c r="M456" s="2"/>
      <c r="N456" s="2"/>
      <c r="O456" s="2"/>
      <c r="P456" s="2"/>
      <c r="Q456" s="2"/>
      <c r="R456" s="2"/>
      <c r="S456" s="2"/>
      <c r="T456" s="2"/>
      <c r="U456" s="2"/>
      <c r="V456" s="2"/>
      <c r="W456" s="2"/>
      <c r="X456" s="2"/>
      <c r="Y456" s="2"/>
      <c r="Z456" s="2"/>
    </row>
    <row r="457" spans="1:26" ht="25.5" customHeight="1">
      <c r="A457" s="35" t="s">
        <v>908</v>
      </c>
      <c r="B457" s="35">
        <v>11506</v>
      </c>
      <c r="C457" s="35" t="s">
        <v>45</v>
      </c>
      <c r="D457" s="35" t="s">
        <v>909</v>
      </c>
      <c r="E457" s="36" t="s">
        <v>280</v>
      </c>
      <c r="F457" s="37">
        <v>177.6</v>
      </c>
      <c r="G457" s="38">
        <v>6.33</v>
      </c>
      <c r="H457" s="38">
        <v>7.75</v>
      </c>
      <c r="I457" s="38">
        <v>1376.4</v>
      </c>
      <c r="J457" s="39">
        <v>4.30416149624211E-4</v>
      </c>
      <c r="K457" s="35" t="s">
        <v>908</v>
      </c>
      <c r="L457" s="2"/>
      <c r="M457" s="2"/>
      <c r="N457" s="2"/>
      <c r="O457" s="2"/>
      <c r="P457" s="2"/>
      <c r="Q457" s="2"/>
      <c r="R457" s="2"/>
      <c r="S457" s="2"/>
      <c r="T457" s="2"/>
      <c r="U457" s="2"/>
      <c r="V457" s="2"/>
      <c r="W457" s="2"/>
      <c r="X457" s="2"/>
      <c r="Y457" s="2"/>
      <c r="Z457" s="2"/>
    </row>
    <row r="458" spans="1:26" ht="25.5" customHeight="1">
      <c r="A458" s="35" t="s">
        <v>910</v>
      </c>
      <c r="B458" s="35">
        <v>9838</v>
      </c>
      <c r="C458" s="35" t="s">
        <v>45</v>
      </c>
      <c r="D458" s="35" t="s">
        <v>911</v>
      </c>
      <c r="E458" s="36" t="s">
        <v>280</v>
      </c>
      <c r="F458" s="37">
        <v>33.200000000000003</v>
      </c>
      <c r="G458" s="38">
        <v>7.56</v>
      </c>
      <c r="H458" s="38">
        <v>9.25</v>
      </c>
      <c r="I458" s="38">
        <v>307.10000000000002</v>
      </c>
      <c r="J458" s="39">
        <v>9.6033710803251497E-5</v>
      </c>
      <c r="K458" s="35" t="s">
        <v>910</v>
      </c>
      <c r="L458" s="2"/>
      <c r="M458" s="2"/>
      <c r="N458" s="2"/>
      <c r="O458" s="2"/>
      <c r="P458" s="2"/>
      <c r="Q458" s="2"/>
      <c r="R458" s="2"/>
      <c r="S458" s="2"/>
      <c r="T458" s="2"/>
      <c r="U458" s="2"/>
      <c r="V458" s="2"/>
      <c r="W458" s="2"/>
      <c r="X458" s="2"/>
      <c r="Y458" s="2"/>
      <c r="Z458" s="2"/>
    </row>
    <row r="459" spans="1:26" ht="25.5" customHeight="1">
      <c r="A459" s="35" t="s">
        <v>912</v>
      </c>
      <c r="B459" s="35">
        <v>11507</v>
      </c>
      <c r="C459" s="35" t="s">
        <v>45</v>
      </c>
      <c r="D459" s="35" t="s">
        <v>913</v>
      </c>
      <c r="E459" s="36" t="s">
        <v>280</v>
      </c>
      <c r="F459" s="37">
        <v>33.200000000000003</v>
      </c>
      <c r="G459" s="38">
        <v>6.79</v>
      </c>
      <c r="H459" s="38">
        <v>8.31</v>
      </c>
      <c r="I459" s="38">
        <v>275.89</v>
      </c>
      <c r="J459" s="39">
        <v>8.6273983958023599E-5</v>
      </c>
      <c r="K459" s="35" t="s">
        <v>912</v>
      </c>
      <c r="L459" s="2"/>
      <c r="M459" s="2"/>
      <c r="N459" s="2"/>
      <c r="O459" s="2"/>
      <c r="P459" s="2"/>
      <c r="Q459" s="2"/>
      <c r="R459" s="2"/>
      <c r="S459" s="2"/>
      <c r="T459" s="2"/>
      <c r="U459" s="2"/>
      <c r="V459" s="2"/>
      <c r="W459" s="2"/>
      <c r="X459" s="2"/>
      <c r="Y459" s="2"/>
      <c r="Z459" s="2"/>
    </row>
    <row r="460" spans="1:26" ht="25.5" customHeight="1">
      <c r="A460" s="35" t="s">
        <v>914</v>
      </c>
      <c r="B460" s="35">
        <v>11504</v>
      </c>
      <c r="C460" s="35" t="s">
        <v>45</v>
      </c>
      <c r="D460" s="35" t="s">
        <v>915</v>
      </c>
      <c r="E460" s="36" t="s">
        <v>280</v>
      </c>
      <c r="F460" s="37">
        <v>177.6</v>
      </c>
      <c r="G460" s="38">
        <v>40.08</v>
      </c>
      <c r="H460" s="38">
        <v>49.08</v>
      </c>
      <c r="I460" s="38">
        <v>8716.6</v>
      </c>
      <c r="J460" s="39">
        <v>2.7257813207021198E-3</v>
      </c>
      <c r="K460" s="35" t="s">
        <v>914</v>
      </c>
      <c r="L460" s="2"/>
      <c r="M460" s="2"/>
      <c r="N460" s="2"/>
      <c r="O460" s="2"/>
      <c r="P460" s="2"/>
      <c r="Q460" s="2"/>
      <c r="R460" s="2"/>
      <c r="S460" s="2"/>
      <c r="T460" s="2"/>
      <c r="U460" s="2"/>
      <c r="V460" s="2"/>
      <c r="W460" s="2"/>
      <c r="X460" s="2"/>
      <c r="Y460" s="2"/>
      <c r="Z460" s="2"/>
    </row>
    <row r="461" spans="1:26" ht="25.5" customHeight="1">
      <c r="A461" s="35" t="s">
        <v>916</v>
      </c>
      <c r="B461" s="35">
        <v>7777</v>
      </c>
      <c r="C461" s="35" t="s">
        <v>45</v>
      </c>
      <c r="D461" s="35" t="s">
        <v>917</v>
      </c>
      <c r="E461" s="36" t="s">
        <v>280</v>
      </c>
      <c r="F461" s="37">
        <v>177.6</v>
      </c>
      <c r="G461" s="38">
        <v>23.29</v>
      </c>
      <c r="H461" s="38">
        <v>28.52</v>
      </c>
      <c r="I461" s="38">
        <v>5065.1499999999996</v>
      </c>
      <c r="J461" s="39">
        <v>1.58393080519404E-3</v>
      </c>
      <c r="K461" s="35" t="s">
        <v>916</v>
      </c>
      <c r="L461" s="2"/>
      <c r="M461" s="2"/>
      <c r="N461" s="2"/>
      <c r="O461" s="2"/>
      <c r="P461" s="2"/>
      <c r="Q461" s="2"/>
      <c r="R461" s="2"/>
      <c r="S461" s="2"/>
      <c r="T461" s="2"/>
      <c r="U461" s="2"/>
      <c r="V461" s="2"/>
      <c r="W461" s="2"/>
      <c r="X461" s="2"/>
      <c r="Y461" s="2"/>
      <c r="Z461" s="2"/>
    </row>
    <row r="462" spans="1:26" ht="25.5" customHeight="1">
      <c r="A462" s="35" t="s">
        <v>918</v>
      </c>
      <c r="B462" s="35">
        <v>11505</v>
      </c>
      <c r="C462" s="35" t="s">
        <v>45</v>
      </c>
      <c r="D462" s="35" t="s">
        <v>919</v>
      </c>
      <c r="E462" s="36" t="s">
        <v>280</v>
      </c>
      <c r="F462" s="37">
        <v>33.200000000000003</v>
      </c>
      <c r="G462" s="38">
        <v>60.67</v>
      </c>
      <c r="H462" s="38">
        <v>74.3</v>
      </c>
      <c r="I462" s="38">
        <v>2466.7600000000002</v>
      </c>
      <c r="J462" s="39">
        <v>7.7138429326287401E-4</v>
      </c>
      <c r="K462" s="35" t="s">
        <v>918</v>
      </c>
      <c r="L462" s="2"/>
      <c r="M462" s="2"/>
      <c r="N462" s="2"/>
      <c r="O462" s="2"/>
      <c r="P462" s="2"/>
      <c r="Q462" s="2"/>
      <c r="R462" s="2"/>
      <c r="S462" s="2"/>
      <c r="T462" s="2"/>
      <c r="U462" s="2"/>
      <c r="V462" s="2"/>
      <c r="W462" s="2"/>
      <c r="X462" s="2"/>
      <c r="Y462" s="2"/>
      <c r="Z462" s="2"/>
    </row>
    <row r="463" spans="1:26" ht="25.5" customHeight="1">
      <c r="A463" s="35" t="s">
        <v>920</v>
      </c>
      <c r="B463" s="35">
        <v>9302</v>
      </c>
      <c r="C463" s="35" t="s">
        <v>45</v>
      </c>
      <c r="D463" s="35" t="s">
        <v>921</v>
      </c>
      <c r="E463" s="36" t="s">
        <v>280</v>
      </c>
      <c r="F463" s="37">
        <v>33.200000000000003</v>
      </c>
      <c r="G463" s="38">
        <v>24.02</v>
      </c>
      <c r="H463" s="38">
        <v>29.41</v>
      </c>
      <c r="I463" s="38">
        <v>976.41</v>
      </c>
      <c r="J463" s="39">
        <v>3.0533466481733198E-4</v>
      </c>
      <c r="K463" s="35" t="s">
        <v>920</v>
      </c>
      <c r="L463" s="2"/>
      <c r="M463" s="2"/>
      <c r="N463" s="2"/>
      <c r="O463" s="2"/>
      <c r="P463" s="2"/>
      <c r="Q463" s="2"/>
      <c r="R463" s="2"/>
      <c r="S463" s="2"/>
      <c r="T463" s="2"/>
      <c r="U463" s="2"/>
      <c r="V463" s="2"/>
      <c r="W463" s="2"/>
      <c r="X463" s="2"/>
      <c r="Y463" s="2"/>
      <c r="Z463" s="2"/>
    </row>
    <row r="464" spans="1:26" ht="24" customHeight="1">
      <c r="A464" s="20" t="s">
        <v>922</v>
      </c>
      <c r="B464" s="20" t="s">
        <v>18</v>
      </c>
      <c r="C464" s="20"/>
      <c r="D464" s="20" t="s">
        <v>923</v>
      </c>
      <c r="E464" s="21"/>
      <c r="F464" s="22">
        <v>1</v>
      </c>
      <c r="G464" s="22"/>
      <c r="H464" s="34">
        <v>101910.46</v>
      </c>
      <c r="I464" s="34">
        <v>101910.46</v>
      </c>
      <c r="J464" s="24">
        <v>3.1868575849776398E-2</v>
      </c>
      <c r="K464" s="20" t="s">
        <v>922</v>
      </c>
      <c r="L464" s="2"/>
      <c r="M464" s="2"/>
      <c r="N464" s="2"/>
      <c r="O464" s="2"/>
      <c r="P464" s="2"/>
      <c r="Q464" s="2"/>
      <c r="R464" s="2"/>
      <c r="S464" s="2"/>
      <c r="T464" s="2"/>
      <c r="U464" s="2"/>
      <c r="V464" s="2"/>
      <c r="W464" s="2"/>
      <c r="X464" s="2"/>
      <c r="Y464" s="2"/>
      <c r="Z464" s="2"/>
    </row>
    <row r="465" spans="1:26" ht="25.5" customHeight="1">
      <c r="A465" s="35" t="s">
        <v>924</v>
      </c>
      <c r="B465" s="35">
        <v>8493</v>
      </c>
      <c r="C465" s="35" t="s">
        <v>45</v>
      </c>
      <c r="D465" s="35" t="s">
        <v>925</v>
      </c>
      <c r="E465" s="36" t="s">
        <v>24</v>
      </c>
      <c r="F465" s="37">
        <v>1</v>
      </c>
      <c r="G465" s="38">
        <v>1453.92</v>
      </c>
      <c r="H465" s="38">
        <v>1780.61</v>
      </c>
      <c r="I465" s="38">
        <v>1780.61</v>
      </c>
      <c r="J465" s="39">
        <v>5.56817277086869E-4</v>
      </c>
      <c r="K465" s="35" t="s">
        <v>924</v>
      </c>
      <c r="L465" s="2"/>
      <c r="M465" s="2"/>
      <c r="N465" s="2"/>
      <c r="O465" s="2"/>
      <c r="P465" s="2"/>
      <c r="Q465" s="2"/>
      <c r="R465" s="2"/>
      <c r="S465" s="2"/>
      <c r="T465" s="2"/>
      <c r="U465" s="2"/>
      <c r="V465" s="2"/>
      <c r="W465" s="2"/>
      <c r="X465" s="2"/>
      <c r="Y465" s="2"/>
      <c r="Z465" s="2"/>
    </row>
    <row r="466" spans="1:26" ht="25.5" customHeight="1">
      <c r="A466" s="35" t="s">
        <v>926</v>
      </c>
      <c r="B466" s="35">
        <v>12791</v>
      </c>
      <c r="C466" s="35" t="s">
        <v>45</v>
      </c>
      <c r="D466" s="35" t="s">
        <v>927</v>
      </c>
      <c r="E466" s="36" t="s">
        <v>24</v>
      </c>
      <c r="F466" s="37">
        <v>1</v>
      </c>
      <c r="G466" s="38">
        <v>3632.14</v>
      </c>
      <c r="H466" s="38">
        <v>4448.28</v>
      </c>
      <c r="I466" s="38">
        <v>4448.28</v>
      </c>
      <c r="J466" s="39">
        <v>1.39102844380296E-3</v>
      </c>
      <c r="K466" s="35" t="s">
        <v>926</v>
      </c>
      <c r="L466" s="2"/>
      <c r="M466" s="2"/>
      <c r="N466" s="2"/>
      <c r="O466" s="2"/>
      <c r="P466" s="2"/>
      <c r="Q466" s="2"/>
      <c r="R466" s="2"/>
      <c r="S466" s="2"/>
      <c r="T466" s="2"/>
      <c r="U466" s="2"/>
      <c r="V466" s="2"/>
      <c r="W466" s="2"/>
      <c r="X466" s="2"/>
      <c r="Y466" s="2"/>
      <c r="Z466" s="2"/>
    </row>
    <row r="467" spans="1:26" ht="25.5" customHeight="1">
      <c r="A467" s="35" t="s">
        <v>928</v>
      </c>
      <c r="B467" s="35">
        <v>10726</v>
      </c>
      <c r="C467" s="35" t="s">
        <v>45</v>
      </c>
      <c r="D467" s="35" t="s">
        <v>929</v>
      </c>
      <c r="E467" s="36" t="s">
        <v>24</v>
      </c>
      <c r="F467" s="37">
        <v>3</v>
      </c>
      <c r="G467" s="38">
        <v>1290.6400000000001</v>
      </c>
      <c r="H467" s="38">
        <v>1580.64</v>
      </c>
      <c r="I467" s="38">
        <v>4741.92</v>
      </c>
      <c r="J467" s="39">
        <v>1.4828530574150301E-3</v>
      </c>
      <c r="K467" s="35" t="s">
        <v>928</v>
      </c>
      <c r="L467" s="2"/>
      <c r="M467" s="2"/>
      <c r="N467" s="2"/>
      <c r="O467" s="2"/>
      <c r="P467" s="2"/>
      <c r="Q467" s="2"/>
      <c r="R467" s="2"/>
      <c r="S467" s="2"/>
      <c r="T467" s="2"/>
      <c r="U467" s="2"/>
      <c r="V467" s="2"/>
      <c r="W467" s="2"/>
      <c r="X467" s="2"/>
      <c r="Y467" s="2"/>
      <c r="Z467" s="2"/>
    </row>
    <row r="468" spans="1:26" ht="25.5" customHeight="1">
      <c r="A468" s="35" t="s">
        <v>930</v>
      </c>
      <c r="B468" s="35">
        <v>11229</v>
      </c>
      <c r="C468" s="35" t="s">
        <v>45</v>
      </c>
      <c r="D468" s="35" t="s">
        <v>931</v>
      </c>
      <c r="E468" s="36" t="s">
        <v>24</v>
      </c>
      <c r="F468" s="37">
        <v>7</v>
      </c>
      <c r="G468" s="38">
        <v>781.78</v>
      </c>
      <c r="H468" s="38">
        <v>957.44</v>
      </c>
      <c r="I468" s="38">
        <v>6702.08</v>
      </c>
      <c r="J468" s="39">
        <v>2.09581768967846E-3</v>
      </c>
      <c r="K468" s="35" t="s">
        <v>930</v>
      </c>
      <c r="L468" s="2"/>
      <c r="M468" s="2"/>
      <c r="N468" s="2"/>
      <c r="O468" s="2"/>
      <c r="P468" s="2"/>
      <c r="Q468" s="2"/>
      <c r="R468" s="2"/>
      <c r="S468" s="2"/>
      <c r="T468" s="2"/>
      <c r="U468" s="2"/>
      <c r="V468" s="2"/>
      <c r="W468" s="2"/>
      <c r="X468" s="2"/>
      <c r="Y468" s="2"/>
      <c r="Z468" s="2"/>
    </row>
    <row r="469" spans="1:26" ht="25.5" customHeight="1">
      <c r="A469" s="35" t="s">
        <v>932</v>
      </c>
      <c r="B469" s="35">
        <v>11230</v>
      </c>
      <c r="C469" s="35" t="s">
        <v>45</v>
      </c>
      <c r="D469" s="35" t="s">
        <v>933</v>
      </c>
      <c r="E469" s="36" t="s">
        <v>24</v>
      </c>
      <c r="F469" s="37">
        <v>75</v>
      </c>
      <c r="G469" s="38">
        <v>28.06</v>
      </c>
      <c r="H469" s="38">
        <v>34.36</v>
      </c>
      <c r="I469" s="38">
        <v>2577</v>
      </c>
      <c r="J469" s="39">
        <v>8.05857612308626E-4</v>
      </c>
      <c r="K469" s="35" t="s">
        <v>932</v>
      </c>
      <c r="L469" s="2"/>
      <c r="M469" s="2"/>
      <c r="N469" s="2"/>
      <c r="O469" s="2"/>
      <c r="P469" s="2"/>
      <c r="Q469" s="2"/>
      <c r="R469" s="2"/>
      <c r="S469" s="2"/>
      <c r="T469" s="2"/>
      <c r="U469" s="2"/>
      <c r="V469" s="2"/>
      <c r="W469" s="2"/>
      <c r="X469" s="2"/>
      <c r="Y469" s="2"/>
      <c r="Z469" s="2"/>
    </row>
    <row r="470" spans="1:26" ht="25.5" customHeight="1">
      <c r="A470" s="35" t="s">
        <v>934</v>
      </c>
      <c r="B470" s="35">
        <v>11242</v>
      </c>
      <c r="C470" s="35" t="s">
        <v>45</v>
      </c>
      <c r="D470" s="35" t="s">
        <v>935</v>
      </c>
      <c r="E470" s="36" t="s">
        <v>24</v>
      </c>
      <c r="F470" s="37">
        <v>75</v>
      </c>
      <c r="G470" s="38">
        <v>6.79</v>
      </c>
      <c r="H470" s="38">
        <v>8.31</v>
      </c>
      <c r="I470" s="38">
        <v>623.25</v>
      </c>
      <c r="J470" s="39">
        <v>1.9489746095124199E-4</v>
      </c>
      <c r="K470" s="35" t="s">
        <v>934</v>
      </c>
      <c r="L470" s="2"/>
      <c r="M470" s="2"/>
      <c r="N470" s="2"/>
      <c r="O470" s="2"/>
      <c r="P470" s="2"/>
      <c r="Q470" s="2"/>
      <c r="R470" s="2"/>
      <c r="S470" s="2"/>
      <c r="T470" s="2"/>
      <c r="U470" s="2"/>
      <c r="V470" s="2"/>
      <c r="W470" s="2"/>
      <c r="X470" s="2"/>
      <c r="Y470" s="2"/>
      <c r="Z470" s="2"/>
    </row>
    <row r="471" spans="1:26" ht="24" customHeight="1">
      <c r="A471" s="35" t="s">
        <v>936</v>
      </c>
      <c r="B471" s="35">
        <v>520</v>
      </c>
      <c r="C471" s="35" t="s">
        <v>45</v>
      </c>
      <c r="D471" s="35" t="s">
        <v>937</v>
      </c>
      <c r="E471" s="36" t="s">
        <v>24</v>
      </c>
      <c r="F471" s="37">
        <v>9</v>
      </c>
      <c r="G471" s="38">
        <v>29.7</v>
      </c>
      <c r="H471" s="38">
        <v>36.369999999999997</v>
      </c>
      <c r="I471" s="38">
        <v>327.33</v>
      </c>
      <c r="J471" s="39">
        <v>1.02359865051216E-4</v>
      </c>
      <c r="K471" s="35" t="s">
        <v>936</v>
      </c>
      <c r="L471" s="2"/>
      <c r="M471" s="2"/>
      <c r="N471" s="2"/>
      <c r="O471" s="2"/>
      <c r="P471" s="2"/>
      <c r="Q471" s="2"/>
      <c r="R471" s="2"/>
      <c r="S471" s="2"/>
      <c r="T471" s="2"/>
      <c r="U471" s="2"/>
      <c r="V471" s="2"/>
      <c r="W471" s="2"/>
      <c r="X471" s="2"/>
      <c r="Y471" s="2"/>
      <c r="Z471" s="2"/>
    </row>
    <row r="472" spans="1:26" ht="25.5" customHeight="1">
      <c r="A472" s="35" t="s">
        <v>938</v>
      </c>
      <c r="B472" s="35">
        <v>7138</v>
      </c>
      <c r="C472" s="35" t="s">
        <v>45</v>
      </c>
      <c r="D472" s="35" t="s">
        <v>939</v>
      </c>
      <c r="E472" s="36" t="s">
        <v>280</v>
      </c>
      <c r="F472" s="37">
        <v>1419.6</v>
      </c>
      <c r="G472" s="38">
        <v>11.51</v>
      </c>
      <c r="H472" s="38">
        <v>14.09</v>
      </c>
      <c r="I472" s="38">
        <v>20002.16</v>
      </c>
      <c r="J472" s="39">
        <v>6.2549060530132398E-3</v>
      </c>
      <c r="K472" s="35" t="s">
        <v>938</v>
      </c>
      <c r="L472" s="2"/>
      <c r="M472" s="2"/>
      <c r="N472" s="2"/>
      <c r="O472" s="2"/>
      <c r="P472" s="2"/>
      <c r="Q472" s="2"/>
      <c r="R472" s="2"/>
      <c r="S472" s="2"/>
      <c r="T472" s="2"/>
      <c r="U472" s="2"/>
      <c r="V472" s="2"/>
      <c r="W472" s="2"/>
      <c r="X472" s="2"/>
      <c r="Y472" s="2"/>
      <c r="Z472" s="2"/>
    </row>
    <row r="473" spans="1:26" ht="39" customHeight="1">
      <c r="A473" s="35" t="s">
        <v>940</v>
      </c>
      <c r="B473" s="35">
        <v>8359</v>
      </c>
      <c r="C473" s="35" t="s">
        <v>45</v>
      </c>
      <c r="D473" s="35" t="s">
        <v>751</v>
      </c>
      <c r="E473" s="36" t="s">
        <v>280</v>
      </c>
      <c r="F473" s="37">
        <v>27.2</v>
      </c>
      <c r="G473" s="38">
        <v>35.880000000000003</v>
      </c>
      <c r="H473" s="38">
        <v>43.94</v>
      </c>
      <c r="I473" s="38">
        <v>1195.1600000000001</v>
      </c>
      <c r="J473" s="39">
        <v>3.7374031196227303E-4</v>
      </c>
      <c r="K473" s="35" t="s">
        <v>940</v>
      </c>
      <c r="L473" s="2"/>
      <c r="M473" s="2"/>
      <c r="N473" s="2"/>
      <c r="O473" s="2"/>
      <c r="P473" s="2"/>
      <c r="Q473" s="2"/>
      <c r="R473" s="2"/>
      <c r="S473" s="2"/>
      <c r="T473" s="2"/>
      <c r="U473" s="2"/>
      <c r="V473" s="2"/>
      <c r="W473" s="2"/>
      <c r="X473" s="2"/>
      <c r="Y473" s="2"/>
      <c r="Z473" s="2"/>
    </row>
    <row r="474" spans="1:26" ht="25.5" customHeight="1">
      <c r="A474" s="35" t="s">
        <v>941</v>
      </c>
      <c r="B474" s="35">
        <v>7879</v>
      </c>
      <c r="C474" s="35" t="s">
        <v>45</v>
      </c>
      <c r="D474" s="35" t="s">
        <v>753</v>
      </c>
      <c r="E474" s="36" t="s">
        <v>24</v>
      </c>
      <c r="F474" s="37">
        <v>24</v>
      </c>
      <c r="G474" s="38">
        <v>11.85</v>
      </c>
      <c r="H474" s="38">
        <v>14.51</v>
      </c>
      <c r="I474" s="38">
        <v>348.24</v>
      </c>
      <c r="J474" s="39">
        <v>1.08898663139447E-4</v>
      </c>
      <c r="K474" s="35" t="s">
        <v>941</v>
      </c>
      <c r="L474" s="2"/>
      <c r="M474" s="2"/>
      <c r="N474" s="2"/>
      <c r="O474" s="2"/>
      <c r="P474" s="2"/>
      <c r="Q474" s="2"/>
      <c r="R474" s="2"/>
      <c r="S474" s="2"/>
      <c r="T474" s="2"/>
      <c r="U474" s="2"/>
      <c r="V474" s="2"/>
      <c r="W474" s="2"/>
      <c r="X474" s="2"/>
      <c r="Y474" s="2"/>
      <c r="Z474" s="2"/>
    </row>
    <row r="475" spans="1:26" ht="39" customHeight="1">
      <c r="A475" s="35" t="s">
        <v>942</v>
      </c>
      <c r="B475" s="35">
        <v>7384</v>
      </c>
      <c r="C475" s="35" t="s">
        <v>45</v>
      </c>
      <c r="D475" s="35" t="s">
        <v>755</v>
      </c>
      <c r="E475" s="36" t="s">
        <v>280</v>
      </c>
      <c r="F475" s="37">
        <v>27.2</v>
      </c>
      <c r="G475" s="38">
        <v>23.12</v>
      </c>
      <c r="H475" s="38">
        <v>28.31</v>
      </c>
      <c r="I475" s="38">
        <v>770.03</v>
      </c>
      <c r="J475" s="39">
        <v>2.4079725929608499E-4</v>
      </c>
      <c r="K475" s="35" t="s">
        <v>942</v>
      </c>
      <c r="L475" s="2"/>
      <c r="M475" s="2"/>
      <c r="N475" s="2"/>
      <c r="O475" s="2"/>
      <c r="P475" s="2"/>
      <c r="Q475" s="2"/>
      <c r="R475" s="2"/>
      <c r="S475" s="2"/>
      <c r="T475" s="2"/>
      <c r="U475" s="2"/>
      <c r="V475" s="2"/>
      <c r="W475" s="2"/>
      <c r="X475" s="2"/>
      <c r="Y475" s="2"/>
      <c r="Z475" s="2"/>
    </row>
    <row r="476" spans="1:26" ht="25.5" customHeight="1">
      <c r="A476" s="35" t="s">
        <v>943</v>
      </c>
      <c r="B476" s="35">
        <v>8221</v>
      </c>
      <c r="C476" s="35" t="s">
        <v>45</v>
      </c>
      <c r="D476" s="35" t="s">
        <v>757</v>
      </c>
      <c r="E476" s="36" t="s">
        <v>24</v>
      </c>
      <c r="F476" s="37">
        <v>5</v>
      </c>
      <c r="G476" s="38">
        <v>41.74</v>
      </c>
      <c r="H476" s="38">
        <v>51.11</v>
      </c>
      <c r="I476" s="38">
        <v>255.55</v>
      </c>
      <c r="J476" s="39">
        <v>7.9913431441780894E-5</v>
      </c>
      <c r="K476" s="35" t="s">
        <v>943</v>
      </c>
      <c r="L476" s="2"/>
      <c r="M476" s="2"/>
      <c r="N476" s="2"/>
      <c r="O476" s="2"/>
      <c r="P476" s="2"/>
      <c r="Q476" s="2"/>
      <c r="R476" s="2"/>
      <c r="S476" s="2"/>
      <c r="T476" s="2"/>
      <c r="U476" s="2"/>
      <c r="V476" s="2"/>
      <c r="W476" s="2"/>
      <c r="X476" s="2"/>
      <c r="Y476" s="2"/>
      <c r="Z476" s="2"/>
    </row>
    <row r="477" spans="1:26" ht="25.5" customHeight="1">
      <c r="A477" s="35" t="s">
        <v>944</v>
      </c>
      <c r="B477" s="35">
        <v>12482</v>
      </c>
      <c r="C477" s="35" t="s">
        <v>45</v>
      </c>
      <c r="D477" s="35" t="s">
        <v>759</v>
      </c>
      <c r="E477" s="36" t="s">
        <v>24</v>
      </c>
      <c r="F477" s="37">
        <v>5</v>
      </c>
      <c r="G477" s="38">
        <v>76.41</v>
      </c>
      <c r="H477" s="38">
        <v>93.57</v>
      </c>
      <c r="I477" s="38">
        <v>467.85</v>
      </c>
      <c r="J477" s="39">
        <v>1.46302089219476E-4</v>
      </c>
      <c r="K477" s="35" t="s">
        <v>944</v>
      </c>
      <c r="L477" s="2"/>
      <c r="M477" s="2"/>
      <c r="N477" s="2"/>
      <c r="O477" s="2"/>
      <c r="P477" s="2"/>
      <c r="Q477" s="2"/>
      <c r="R477" s="2"/>
      <c r="S477" s="2"/>
      <c r="T477" s="2"/>
      <c r="U477" s="2"/>
      <c r="V477" s="2"/>
      <c r="W477" s="2"/>
      <c r="X477" s="2"/>
      <c r="Y477" s="2"/>
      <c r="Z477" s="2"/>
    </row>
    <row r="478" spans="1:26" ht="25.5" customHeight="1">
      <c r="A478" s="35" t="s">
        <v>945</v>
      </c>
      <c r="B478" s="35">
        <v>9539</v>
      </c>
      <c r="C478" s="35" t="s">
        <v>45</v>
      </c>
      <c r="D478" s="35" t="s">
        <v>767</v>
      </c>
      <c r="E478" s="36" t="s">
        <v>24</v>
      </c>
      <c r="F478" s="37">
        <v>33</v>
      </c>
      <c r="G478" s="38">
        <v>5.22</v>
      </c>
      <c r="H478" s="38">
        <v>6.39</v>
      </c>
      <c r="I478" s="38">
        <v>210.87</v>
      </c>
      <c r="J478" s="39">
        <v>6.5941480290073701E-5</v>
      </c>
      <c r="K478" s="35" t="s">
        <v>945</v>
      </c>
      <c r="L478" s="2"/>
      <c r="M478" s="2"/>
      <c r="N478" s="2"/>
      <c r="O478" s="2"/>
      <c r="P478" s="2"/>
      <c r="Q478" s="2"/>
      <c r="R478" s="2"/>
      <c r="S478" s="2"/>
      <c r="T478" s="2"/>
      <c r="U478" s="2"/>
      <c r="V478" s="2"/>
      <c r="W478" s="2"/>
      <c r="X478" s="2"/>
      <c r="Y478" s="2"/>
      <c r="Z478" s="2"/>
    </row>
    <row r="479" spans="1:26" ht="25.5" customHeight="1">
      <c r="A479" s="35" t="s">
        <v>946</v>
      </c>
      <c r="B479" s="35">
        <v>9524</v>
      </c>
      <c r="C479" s="35" t="s">
        <v>45</v>
      </c>
      <c r="D479" s="35" t="s">
        <v>769</v>
      </c>
      <c r="E479" s="36" t="s">
        <v>24</v>
      </c>
      <c r="F479" s="37">
        <v>8</v>
      </c>
      <c r="G479" s="38">
        <v>5.0199999999999996</v>
      </c>
      <c r="H479" s="38">
        <v>6.14</v>
      </c>
      <c r="I479" s="38">
        <v>49.12</v>
      </c>
      <c r="J479" s="39">
        <v>1.5360390344043301E-5</v>
      </c>
      <c r="K479" s="35" t="s">
        <v>946</v>
      </c>
      <c r="L479" s="2"/>
      <c r="M479" s="2"/>
      <c r="N479" s="2"/>
      <c r="O479" s="2"/>
      <c r="P479" s="2"/>
      <c r="Q479" s="2"/>
      <c r="R479" s="2"/>
      <c r="S479" s="2"/>
      <c r="T479" s="2"/>
      <c r="U479" s="2"/>
      <c r="V479" s="2"/>
      <c r="W479" s="2"/>
      <c r="X479" s="2"/>
      <c r="Y479" s="2"/>
      <c r="Z479" s="2"/>
    </row>
    <row r="480" spans="1:26" ht="24" customHeight="1">
      <c r="A480" s="35" t="s">
        <v>947</v>
      </c>
      <c r="B480" s="35">
        <v>12578</v>
      </c>
      <c r="C480" s="35" t="s">
        <v>45</v>
      </c>
      <c r="D480" s="35" t="s">
        <v>771</v>
      </c>
      <c r="E480" s="36" t="s">
        <v>24</v>
      </c>
      <c r="F480" s="37">
        <v>23</v>
      </c>
      <c r="G480" s="38">
        <v>14</v>
      </c>
      <c r="H480" s="38">
        <v>17.14</v>
      </c>
      <c r="I480" s="38">
        <v>394.22</v>
      </c>
      <c r="J480" s="39">
        <v>1.2327713927990199E-4</v>
      </c>
      <c r="K480" s="35" t="s">
        <v>947</v>
      </c>
      <c r="L480" s="2"/>
      <c r="M480" s="2"/>
      <c r="N480" s="2"/>
      <c r="O480" s="2"/>
      <c r="P480" s="2"/>
      <c r="Q480" s="2"/>
      <c r="R480" s="2"/>
      <c r="S480" s="2"/>
      <c r="T480" s="2"/>
      <c r="U480" s="2"/>
      <c r="V480" s="2"/>
      <c r="W480" s="2"/>
      <c r="X480" s="2"/>
      <c r="Y480" s="2"/>
      <c r="Z480" s="2"/>
    </row>
    <row r="481" spans="1:26" ht="25.5" customHeight="1">
      <c r="A481" s="35" t="s">
        <v>948</v>
      </c>
      <c r="B481" s="35">
        <v>9669</v>
      </c>
      <c r="C481" s="35" t="s">
        <v>45</v>
      </c>
      <c r="D481" s="35" t="s">
        <v>773</v>
      </c>
      <c r="E481" s="36" t="s">
        <v>24</v>
      </c>
      <c r="F481" s="37">
        <v>146.4</v>
      </c>
      <c r="G481" s="38">
        <v>84.53</v>
      </c>
      <c r="H481" s="38">
        <v>103.52</v>
      </c>
      <c r="I481" s="38">
        <v>15155.32</v>
      </c>
      <c r="J481" s="39">
        <v>4.7392433018910197E-3</v>
      </c>
      <c r="K481" s="35" t="s">
        <v>948</v>
      </c>
      <c r="L481" s="2"/>
      <c r="M481" s="2"/>
      <c r="N481" s="2"/>
      <c r="O481" s="2"/>
      <c r="P481" s="2"/>
      <c r="Q481" s="2"/>
      <c r="R481" s="2"/>
      <c r="S481" s="2"/>
      <c r="T481" s="2"/>
      <c r="U481" s="2"/>
      <c r="V481" s="2"/>
      <c r="W481" s="2"/>
      <c r="X481" s="2"/>
      <c r="Y481" s="2"/>
      <c r="Z481" s="2"/>
    </row>
    <row r="482" spans="1:26" ht="25.5" customHeight="1">
      <c r="A482" s="35" t="s">
        <v>949</v>
      </c>
      <c r="B482" s="35">
        <v>9526</v>
      </c>
      <c r="C482" s="35" t="s">
        <v>45</v>
      </c>
      <c r="D482" s="35" t="s">
        <v>775</v>
      </c>
      <c r="E482" s="36" t="s">
        <v>24</v>
      </c>
      <c r="F482" s="37">
        <v>136</v>
      </c>
      <c r="G482" s="38">
        <v>10.31</v>
      </c>
      <c r="H482" s="38">
        <v>12.62</v>
      </c>
      <c r="I482" s="38">
        <v>1716.32</v>
      </c>
      <c r="J482" s="39">
        <v>5.3671305283567797E-4</v>
      </c>
      <c r="K482" s="35" t="s">
        <v>949</v>
      </c>
      <c r="L482" s="2"/>
      <c r="M482" s="2"/>
      <c r="N482" s="2"/>
      <c r="O482" s="2"/>
      <c r="P482" s="2"/>
      <c r="Q482" s="2"/>
      <c r="R482" s="2"/>
      <c r="S482" s="2"/>
      <c r="T482" s="2"/>
      <c r="U482" s="2"/>
      <c r="V482" s="2"/>
      <c r="W482" s="2"/>
      <c r="X482" s="2"/>
      <c r="Y482" s="2"/>
      <c r="Z482" s="2"/>
    </row>
    <row r="483" spans="1:26" ht="39" customHeight="1">
      <c r="A483" s="35" t="s">
        <v>950</v>
      </c>
      <c r="B483" s="35">
        <v>7384</v>
      </c>
      <c r="C483" s="35" t="s">
        <v>45</v>
      </c>
      <c r="D483" s="35" t="s">
        <v>755</v>
      </c>
      <c r="E483" s="36" t="s">
        <v>280</v>
      </c>
      <c r="F483" s="37">
        <v>146.4</v>
      </c>
      <c r="G483" s="38">
        <v>23.12</v>
      </c>
      <c r="H483" s="38">
        <v>28.31</v>
      </c>
      <c r="I483" s="38">
        <v>4144.58</v>
      </c>
      <c r="J483" s="39">
        <v>1.29605795220104E-3</v>
      </c>
      <c r="K483" s="35" t="s">
        <v>950</v>
      </c>
      <c r="L483" s="2"/>
      <c r="M483" s="2"/>
      <c r="N483" s="2"/>
      <c r="O483" s="2"/>
      <c r="P483" s="2"/>
      <c r="Q483" s="2"/>
      <c r="R483" s="2"/>
      <c r="S483" s="2"/>
      <c r="T483" s="2"/>
      <c r="U483" s="2"/>
      <c r="V483" s="2"/>
      <c r="W483" s="2"/>
      <c r="X483" s="2"/>
      <c r="Y483" s="2"/>
      <c r="Z483" s="2"/>
    </row>
    <row r="484" spans="1:26" ht="25.5" customHeight="1">
      <c r="A484" s="35" t="s">
        <v>951</v>
      </c>
      <c r="B484" s="35">
        <v>12556</v>
      </c>
      <c r="C484" s="35" t="s">
        <v>45</v>
      </c>
      <c r="D484" s="35" t="s">
        <v>781</v>
      </c>
      <c r="E484" s="36" t="s">
        <v>24</v>
      </c>
      <c r="F484" s="37">
        <v>4</v>
      </c>
      <c r="G484" s="38">
        <v>13.57</v>
      </c>
      <c r="H484" s="38">
        <v>16.61</v>
      </c>
      <c r="I484" s="38">
        <v>66.44</v>
      </c>
      <c r="J484" s="39">
        <v>2.0776554040273599E-5</v>
      </c>
      <c r="K484" s="35" t="s">
        <v>951</v>
      </c>
      <c r="L484" s="2"/>
      <c r="M484" s="2"/>
      <c r="N484" s="2"/>
      <c r="O484" s="2"/>
      <c r="P484" s="2"/>
      <c r="Q484" s="2"/>
      <c r="R484" s="2"/>
      <c r="S484" s="2"/>
      <c r="T484" s="2"/>
      <c r="U484" s="2"/>
      <c r="V484" s="2"/>
      <c r="W484" s="2"/>
      <c r="X484" s="2"/>
      <c r="Y484" s="2"/>
      <c r="Z484" s="2"/>
    </row>
    <row r="485" spans="1:26" ht="39" customHeight="1">
      <c r="A485" s="35" t="s">
        <v>952</v>
      </c>
      <c r="B485" s="35">
        <v>724</v>
      </c>
      <c r="C485" s="35" t="s">
        <v>45</v>
      </c>
      <c r="D485" s="35" t="s">
        <v>953</v>
      </c>
      <c r="E485" s="36" t="s">
        <v>24</v>
      </c>
      <c r="F485" s="37">
        <v>54</v>
      </c>
      <c r="G485" s="38">
        <v>9.4600000000000009</v>
      </c>
      <c r="H485" s="38">
        <v>11.58</v>
      </c>
      <c r="I485" s="38">
        <v>625.32000000000005</v>
      </c>
      <c r="J485" s="39">
        <v>1.95544773817939E-4</v>
      </c>
      <c r="K485" s="35" t="s">
        <v>952</v>
      </c>
      <c r="L485" s="2"/>
      <c r="M485" s="2"/>
      <c r="N485" s="2"/>
      <c r="O485" s="2"/>
      <c r="P485" s="2"/>
      <c r="Q485" s="2"/>
      <c r="R485" s="2"/>
      <c r="S485" s="2"/>
      <c r="T485" s="2"/>
      <c r="U485" s="2"/>
      <c r="V485" s="2"/>
      <c r="W485" s="2"/>
      <c r="X485" s="2"/>
      <c r="Y485" s="2"/>
      <c r="Z485" s="2"/>
    </row>
    <row r="486" spans="1:26" ht="39" customHeight="1">
      <c r="A486" s="35" t="s">
        <v>954</v>
      </c>
      <c r="B486" s="35">
        <v>13610</v>
      </c>
      <c r="C486" s="35" t="s">
        <v>45</v>
      </c>
      <c r="D486" s="35" t="s">
        <v>797</v>
      </c>
      <c r="E486" s="36" t="s">
        <v>280</v>
      </c>
      <c r="F486" s="37">
        <v>138.93</v>
      </c>
      <c r="G486" s="38">
        <v>46.48</v>
      </c>
      <c r="H486" s="38">
        <v>56.92</v>
      </c>
      <c r="I486" s="38">
        <v>7907.89</v>
      </c>
      <c r="J486" s="39">
        <v>2.4728883794331601E-3</v>
      </c>
      <c r="K486" s="35" t="s">
        <v>954</v>
      </c>
      <c r="L486" s="2"/>
      <c r="M486" s="2"/>
      <c r="N486" s="2"/>
      <c r="O486" s="2"/>
      <c r="P486" s="2"/>
      <c r="Q486" s="2"/>
      <c r="R486" s="2"/>
      <c r="S486" s="2"/>
      <c r="T486" s="2"/>
      <c r="U486" s="2"/>
      <c r="V486" s="2"/>
      <c r="W486" s="2"/>
      <c r="X486" s="2"/>
      <c r="Y486" s="2"/>
      <c r="Z486" s="2"/>
    </row>
    <row r="487" spans="1:26" ht="39" customHeight="1">
      <c r="A487" s="35" t="s">
        <v>955</v>
      </c>
      <c r="B487" s="35">
        <v>13364</v>
      </c>
      <c r="C487" s="35" t="s">
        <v>45</v>
      </c>
      <c r="D487" s="35" t="s">
        <v>956</v>
      </c>
      <c r="E487" s="36" t="s">
        <v>24</v>
      </c>
      <c r="F487" s="37">
        <v>46</v>
      </c>
      <c r="G487" s="38">
        <v>20.34</v>
      </c>
      <c r="H487" s="38">
        <v>24.91</v>
      </c>
      <c r="I487" s="38">
        <v>1145.8599999999999</v>
      </c>
      <c r="J487" s="39">
        <v>3.58323633542865E-4</v>
      </c>
      <c r="K487" s="35" t="s">
        <v>955</v>
      </c>
      <c r="L487" s="2"/>
      <c r="M487" s="2"/>
      <c r="N487" s="2"/>
      <c r="O487" s="2"/>
      <c r="P487" s="2"/>
      <c r="Q487" s="2"/>
      <c r="R487" s="2"/>
      <c r="S487" s="2"/>
      <c r="T487" s="2"/>
      <c r="U487" s="2"/>
      <c r="V487" s="2"/>
      <c r="W487" s="2"/>
      <c r="X487" s="2"/>
      <c r="Y487" s="2"/>
      <c r="Z487" s="2"/>
    </row>
    <row r="488" spans="1:26" ht="64.5" customHeight="1">
      <c r="A488" s="35" t="s">
        <v>957</v>
      </c>
      <c r="B488" s="35">
        <v>91170</v>
      </c>
      <c r="C488" s="35" t="s">
        <v>28</v>
      </c>
      <c r="D488" s="35" t="s">
        <v>801</v>
      </c>
      <c r="E488" s="36" t="s">
        <v>94</v>
      </c>
      <c r="F488" s="37">
        <v>138.93</v>
      </c>
      <c r="G488" s="38">
        <v>11</v>
      </c>
      <c r="H488" s="38">
        <v>13.47</v>
      </c>
      <c r="I488" s="38">
        <v>1871.38</v>
      </c>
      <c r="J488" s="39">
        <v>5.8520210264730998E-4</v>
      </c>
      <c r="K488" s="35" t="s">
        <v>957</v>
      </c>
      <c r="L488" s="2"/>
      <c r="M488" s="2"/>
      <c r="N488" s="2"/>
      <c r="O488" s="2"/>
      <c r="P488" s="2"/>
      <c r="Q488" s="2"/>
      <c r="R488" s="2"/>
      <c r="S488" s="2"/>
      <c r="T488" s="2"/>
      <c r="U488" s="2"/>
      <c r="V488" s="2"/>
      <c r="W488" s="2"/>
      <c r="X488" s="2"/>
      <c r="Y488" s="2"/>
      <c r="Z488" s="2"/>
    </row>
    <row r="489" spans="1:26" ht="25.5" customHeight="1">
      <c r="A489" s="35" t="s">
        <v>958</v>
      </c>
      <c r="B489" s="35">
        <v>382</v>
      </c>
      <c r="C489" s="35" t="s">
        <v>45</v>
      </c>
      <c r="D489" s="35" t="s">
        <v>959</v>
      </c>
      <c r="E489" s="36" t="s">
        <v>24</v>
      </c>
      <c r="F489" s="37">
        <v>54</v>
      </c>
      <c r="G489" s="38">
        <v>39.86</v>
      </c>
      <c r="H489" s="38">
        <v>48.81</v>
      </c>
      <c r="I489" s="38">
        <v>2635.74</v>
      </c>
      <c r="J489" s="39">
        <v>8.2422628756939804E-4</v>
      </c>
      <c r="K489" s="35" t="s">
        <v>958</v>
      </c>
      <c r="L489" s="2"/>
      <c r="M489" s="2"/>
      <c r="N489" s="2"/>
      <c r="O489" s="2"/>
      <c r="P489" s="2"/>
      <c r="Q489" s="2"/>
      <c r="R489" s="2"/>
      <c r="S489" s="2"/>
      <c r="T489" s="2"/>
      <c r="U489" s="2"/>
      <c r="V489" s="2"/>
      <c r="W489" s="2"/>
      <c r="X489" s="2"/>
      <c r="Y489" s="2"/>
      <c r="Z489" s="2"/>
    </row>
    <row r="490" spans="1:26" ht="25.5" customHeight="1">
      <c r="A490" s="35" t="s">
        <v>960</v>
      </c>
      <c r="B490" s="35">
        <v>362</v>
      </c>
      <c r="C490" s="35" t="s">
        <v>45</v>
      </c>
      <c r="D490" s="35" t="s">
        <v>789</v>
      </c>
      <c r="E490" s="36" t="s">
        <v>24</v>
      </c>
      <c r="F490" s="37">
        <v>28</v>
      </c>
      <c r="G490" s="38">
        <v>5.79</v>
      </c>
      <c r="H490" s="38">
        <v>7.09</v>
      </c>
      <c r="I490" s="38">
        <v>198.52</v>
      </c>
      <c r="J490" s="39">
        <v>6.2079492896976502E-5</v>
      </c>
      <c r="K490" s="35" t="s">
        <v>960</v>
      </c>
      <c r="L490" s="2"/>
      <c r="M490" s="2"/>
      <c r="N490" s="2"/>
      <c r="O490" s="2"/>
      <c r="P490" s="2"/>
      <c r="Q490" s="2"/>
      <c r="R490" s="2"/>
      <c r="S490" s="2"/>
      <c r="T490" s="2"/>
      <c r="U490" s="2"/>
      <c r="V490" s="2"/>
      <c r="W490" s="2"/>
      <c r="X490" s="2"/>
      <c r="Y490" s="2"/>
      <c r="Z490" s="2"/>
    </row>
    <row r="491" spans="1:26" ht="25.5" customHeight="1">
      <c r="A491" s="35" t="s">
        <v>961</v>
      </c>
      <c r="B491" s="35">
        <v>353</v>
      </c>
      <c r="C491" s="35" t="s">
        <v>45</v>
      </c>
      <c r="D491" s="35" t="s">
        <v>785</v>
      </c>
      <c r="E491" s="36" t="s">
        <v>280</v>
      </c>
      <c r="F491" s="37">
        <v>122.37</v>
      </c>
      <c r="G491" s="38">
        <v>12.31</v>
      </c>
      <c r="H491" s="38">
        <v>15.07</v>
      </c>
      <c r="I491" s="38">
        <v>1844.11</v>
      </c>
      <c r="J491" s="39">
        <v>5.7667445922951499E-4</v>
      </c>
      <c r="K491" s="35" t="s">
        <v>961</v>
      </c>
      <c r="L491" s="2"/>
      <c r="M491" s="2"/>
      <c r="N491" s="2"/>
      <c r="O491" s="2"/>
      <c r="P491" s="2"/>
      <c r="Q491" s="2"/>
      <c r="R491" s="2"/>
      <c r="S491" s="2"/>
      <c r="T491" s="2"/>
      <c r="U491" s="2"/>
      <c r="V491" s="2"/>
      <c r="W491" s="2"/>
      <c r="X491" s="2"/>
      <c r="Y491" s="2"/>
      <c r="Z491" s="2"/>
    </row>
    <row r="492" spans="1:26" ht="25.5" customHeight="1">
      <c r="A492" s="35" t="s">
        <v>962</v>
      </c>
      <c r="B492" s="35">
        <v>11214</v>
      </c>
      <c r="C492" s="35" t="s">
        <v>45</v>
      </c>
      <c r="D492" s="35" t="s">
        <v>963</v>
      </c>
      <c r="E492" s="36" t="s">
        <v>24</v>
      </c>
      <c r="F492" s="37">
        <v>33</v>
      </c>
      <c r="G492" s="38">
        <v>64.02</v>
      </c>
      <c r="H492" s="38">
        <v>78.400000000000006</v>
      </c>
      <c r="I492" s="38">
        <v>2587.1999999999998</v>
      </c>
      <c r="J492" s="39">
        <v>8.0904726991264195E-4</v>
      </c>
      <c r="K492" s="35" t="s">
        <v>962</v>
      </c>
      <c r="L492" s="2"/>
      <c r="M492" s="2"/>
      <c r="N492" s="2"/>
      <c r="O492" s="2"/>
      <c r="P492" s="2"/>
      <c r="Q492" s="2"/>
      <c r="R492" s="2"/>
      <c r="S492" s="2"/>
      <c r="T492" s="2"/>
      <c r="U492" s="2"/>
      <c r="V492" s="2"/>
      <c r="W492" s="2"/>
      <c r="X492" s="2"/>
      <c r="Y492" s="2"/>
      <c r="Z492" s="2"/>
    </row>
    <row r="493" spans="1:26" ht="25.5" customHeight="1">
      <c r="A493" s="35" t="s">
        <v>964</v>
      </c>
      <c r="B493" s="35">
        <v>11234</v>
      </c>
      <c r="C493" s="35" t="s">
        <v>45</v>
      </c>
      <c r="D493" s="35" t="s">
        <v>965</v>
      </c>
      <c r="E493" s="36" t="s">
        <v>24</v>
      </c>
      <c r="F493" s="37">
        <v>21</v>
      </c>
      <c r="G493" s="38">
        <v>109.22</v>
      </c>
      <c r="H493" s="38">
        <v>133.76</v>
      </c>
      <c r="I493" s="38">
        <v>2808.96</v>
      </c>
      <c r="J493" s="39">
        <v>8.7839417876229599E-4</v>
      </c>
      <c r="K493" s="35" t="s">
        <v>964</v>
      </c>
      <c r="L493" s="2"/>
      <c r="M493" s="2"/>
      <c r="N493" s="2"/>
      <c r="O493" s="2"/>
      <c r="P493" s="2"/>
      <c r="Q493" s="2"/>
      <c r="R493" s="2"/>
      <c r="S493" s="2"/>
      <c r="T493" s="2"/>
      <c r="U493" s="2"/>
      <c r="V493" s="2"/>
      <c r="W493" s="2"/>
      <c r="X493" s="2"/>
      <c r="Y493" s="2"/>
      <c r="Z493" s="2"/>
    </row>
    <row r="494" spans="1:26" ht="25.5" customHeight="1">
      <c r="A494" s="35" t="s">
        <v>966</v>
      </c>
      <c r="B494" s="35">
        <v>97596</v>
      </c>
      <c r="C494" s="35" t="s">
        <v>28</v>
      </c>
      <c r="D494" s="35" t="s">
        <v>967</v>
      </c>
      <c r="E494" s="36" t="s">
        <v>56</v>
      </c>
      <c r="F494" s="37">
        <v>13</v>
      </c>
      <c r="G494" s="38">
        <v>76.569999999999993</v>
      </c>
      <c r="H494" s="38">
        <v>93.77</v>
      </c>
      <c r="I494" s="38">
        <v>1219.01</v>
      </c>
      <c r="J494" s="39">
        <v>3.81198481948133E-4</v>
      </c>
      <c r="K494" s="35" t="s">
        <v>966</v>
      </c>
      <c r="L494" s="2"/>
      <c r="M494" s="2"/>
      <c r="N494" s="2"/>
      <c r="O494" s="2"/>
      <c r="P494" s="2"/>
      <c r="Q494" s="2"/>
      <c r="R494" s="2"/>
      <c r="S494" s="2"/>
      <c r="T494" s="2"/>
      <c r="U494" s="2"/>
      <c r="V494" s="2"/>
      <c r="W494" s="2"/>
      <c r="X494" s="2"/>
      <c r="Y494" s="2"/>
      <c r="Z494" s="2"/>
    </row>
    <row r="495" spans="1:26" ht="25.5" customHeight="1">
      <c r="A495" s="35" t="s">
        <v>968</v>
      </c>
      <c r="B495" s="35">
        <v>12136</v>
      </c>
      <c r="C495" s="35" t="s">
        <v>45</v>
      </c>
      <c r="D495" s="35" t="s">
        <v>969</v>
      </c>
      <c r="E495" s="36" t="s">
        <v>24</v>
      </c>
      <c r="F495" s="37">
        <v>1</v>
      </c>
      <c r="G495" s="38">
        <v>2186.7199999999998</v>
      </c>
      <c r="H495" s="38">
        <v>2678.07</v>
      </c>
      <c r="I495" s="38">
        <v>2678.07</v>
      </c>
      <c r="J495" s="39">
        <v>8.3746336662606196E-4</v>
      </c>
      <c r="K495" s="35" t="s">
        <v>968</v>
      </c>
      <c r="L495" s="2"/>
      <c r="M495" s="2"/>
      <c r="N495" s="2"/>
      <c r="O495" s="2"/>
      <c r="P495" s="2"/>
      <c r="Q495" s="2"/>
      <c r="R495" s="2"/>
      <c r="S495" s="2"/>
      <c r="T495" s="2"/>
      <c r="U495" s="2"/>
      <c r="V495" s="2"/>
      <c r="W495" s="2"/>
      <c r="X495" s="2"/>
      <c r="Y495" s="2"/>
      <c r="Z495" s="2"/>
    </row>
    <row r="496" spans="1:26" ht="25.5" customHeight="1">
      <c r="A496" s="35" t="s">
        <v>970</v>
      </c>
      <c r="B496" s="35">
        <v>11520</v>
      </c>
      <c r="C496" s="35" t="s">
        <v>45</v>
      </c>
      <c r="D496" s="35" t="s">
        <v>971</v>
      </c>
      <c r="E496" s="36" t="s">
        <v>24</v>
      </c>
      <c r="F496" s="37">
        <v>10</v>
      </c>
      <c r="G496" s="38">
        <v>584.41</v>
      </c>
      <c r="H496" s="38">
        <v>715.72</v>
      </c>
      <c r="I496" s="38">
        <v>7157.2</v>
      </c>
      <c r="J496" s="39">
        <v>2.2381389611235199E-3</v>
      </c>
      <c r="K496" s="35" t="s">
        <v>970</v>
      </c>
      <c r="L496" s="2"/>
      <c r="M496" s="2"/>
      <c r="N496" s="2"/>
      <c r="O496" s="2"/>
      <c r="P496" s="2"/>
      <c r="Q496" s="2"/>
      <c r="R496" s="2"/>
      <c r="S496" s="2"/>
      <c r="T496" s="2"/>
      <c r="U496" s="2"/>
      <c r="V496" s="2"/>
      <c r="W496" s="2"/>
      <c r="X496" s="2"/>
      <c r="Y496" s="2"/>
      <c r="Z496" s="2"/>
    </row>
    <row r="497" spans="1:26" ht="39" customHeight="1">
      <c r="A497" s="35" t="s">
        <v>972</v>
      </c>
      <c r="B497" s="35">
        <v>97668</v>
      </c>
      <c r="C497" s="35" t="s">
        <v>28</v>
      </c>
      <c r="D497" s="35" t="s">
        <v>805</v>
      </c>
      <c r="E497" s="36" t="s">
        <v>94</v>
      </c>
      <c r="F497" s="37">
        <v>24</v>
      </c>
      <c r="G497" s="38">
        <v>14.01</v>
      </c>
      <c r="H497" s="38">
        <v>17.149999999999999</v>
      </c>
      <c r="I497" s="38">
        <v>411.6</v>
      </c>
      <c r="J497" s="39">
        <v>1.2871206566792001E-4</v>
      </c>
      <c r="K497" s="35" t="s">
        <v>972</v>
      </c>
      <c r="L497" s="2"/>
      <c r="M497" s="2"/>
      <c r="N497" s="2"/>
      <c r="O497" s="2"/>
      <c r="P497" s="2"/>
      <c r="Q497" s="2"/>
      <c r="R497" s="2"/>
      <c r="S497" s="2"/>
      <c r="T497" s="2"/>
      <c r="U497" s="2"/>
      <c r="V497" s="2"/>
      <c r="W497" s="2"/>
      <c r="X497" s="2"/>
      <c r="Y497" s="2"/>
      <c r="Z497" s="2"/>
    </row>
    <row r="498" spans="1:26" ht="51.75" customHeight="1">
      <c r="A498" s="35" t="s">
        <v>973</v>
      </c>
      <c r="B498" s="35">
        <v>91855</v>
      </c>
      <c r="C498" s="35" t="s">
        <v>28</v>
      </c>
      <c r="D498" s="35" t="s">
        <v>974</v>
      </c>
      <c r="E498" s="36" t="s">
        <v>94</v>
      </c>
      <c r="F498" s="37">
        <v>8</v>
      </c>
      <c r="G498" s="38">
        <v>11.3</v>
      </c>
      <c r="H498" s="38">
        <v>13.83</v>
      </c>
      <c r="I498" s="38">
        <v>110.64</v>
      </c>
      <c r="J498" s="39">
        <v>3.4598403657674197E-5</v>
      </c>
      <c r="K498" s="35" t="s">
        <v>973</v>
      </c>
      <c r="L498" s="2"/>
      <c r="M498" s="2"/>
      <c r="N498" s="2"/>
      <c r="O498" s="2"/>
      <c r="P498" s="2"/>
      <c r="Q498" s="2"/>
      <c r="R498" s="2"/>
      <c r="S498" s="2"/>
      <c r="T498" s="2"/>
      <c r="U498" s="2"/>
      <c r="V498" s="2"/>
      <c r="W498" s="2"/>
      <c r="X498" s="2"/>
      <c r="Y498" s="2"/>
      <c r="Z498" s="2"/>
    </row>
    <row r="499" spans="1:26" ht="51.75" customHeight="1">
      <c r="A499" s="35" t="s">
        <v>975</v>
      </c>
      <c r="B499" s="35">
        <v>101795</v>
      </c>
      <c r="C499" s="35" t="s">
        <v>28</v>
      </c>
      <c r="D499" s="35" t="s">
        <v>976</v>
      </c>
      <c r="E499" s="36" t="s">
        <v>56</v>
      </c>
      <c r="F499" s="37">
        <v>4</v>
      </c>
      <c r="G499" s="38">
        <v>534.82000000000005</v>
      </c>
      <c r="H499" s="38">
        <v>654.99</v>
      </c>
      <c r="I499" s="38">
        <v>2619.96</v>
      </c>
      <c r="J499" s="39">
        <v>8.1929169962906799E-4</v>
      </c>
      <c r="K499" s="35" t="s">
        <v>975</v>
      </c>
      <c r="L499" s="2"/>
      <c r="M499" s="2"/>
      <c r="N499" s="2"/>
      <c r="O499" s="2"/>
      <c r="P499" s="2"/>
      <c r="Q499" s="2"/>
      <c r="R499" s="2"/>
      <c r="S499" s="2"/>
      <c r="T499" s="2"/>
      <c r="U499" s="2"/>
      <c r="V499" s="2"/>
      <c r="W499" s="2"/>
      <c r="X499" s="2"/>
      <c r="Y499" s="2"/>
      <c r="Z499" s="2"/>
    </row>
    <row r="500" spans="1:26" ht="25.5" customHeight="1">
      <c r="A500" s="35" t="s">
        <v>977</v>
      </c>
      <c r="B500" s="35">
        <v>666</v>
      </c>
      <c r="C500" s="35" t="s">
        <v>45</v>
      </c>
      <c r="D500" s="35" t="s">
        <v>811</v>
      </c>
      <c r="E500" s="36" t="s">
        <v>24</v>
      </c>
      <c r="F500" s="37">
        <v>1</v>
      </c>
      <c r="G500" s="38">
        <v>92</v>
      </c>
      <c r="H500" s="38">
        <v>112.67</v>
      </c>
      <c r="I500" s="38">
        <v>112.67</v>
      </c>
      <c r="J500" s="39">
        <v>3.52332080631792E-5</v>
      </c>
      <c r="K500" s="35" t="s">
        <v>977</v>
      </c>
      <c r="L500" s="2"/>
      <c r="M500" s="2"/>
      <c r="N500" s="2"/>
      <c r="O500" s="2"/>
      <c r="P500" s="2"/>
      <c r="Q500" s="2"/>
      <c r="R500" s="2"/>
      <c r="S500" s="2"/>
      <c r="T500" s="2"/>
      <c r="U500" s="2"/>
      <c r="V500" s="2"/>
      <c r="W500" s="2"/>
      <c r="X500" s="2"/>
      <c r="Y500" s="2"/>
      <c r="Z500" s="2"/>
    </row>
    <row r="501" spans="1:26" ht="24" customHeight="1">
      <c r="A501" s="20" t="s">
        <v>978</v>
      </c>
      <c r="B501" s="20" t="s">
        <v>18</v>
      </c>
      <c r="C501" s="20"/>
      <c r="D501" s="20" t="s">
        <v>979</v>
      </c>
      <c r="E501" s="21"/>
      <c r="F501" s="22">
        <v>1</v>
      </c>
      <c r="G501" s="22"/>
      <c r="H501" s="34">
        <v>6448.12</v>
      </c>
      <c r="I501" s="34">
        <v>6448.12</v>
      </c>
      <c r="J501" s="24">
        <v>2.01640146956907E-3</v>
      </c>
      <c r="K501" s="20" t="s">
        <v>978</v>
      </c>
      <c r="L501" s="2"/>
      <c r="M501" s="2"/>
      <c r="N501" s="2"/>
      <c r="O501" s="2"/>
      <c r="P501" s="2"/>
      <c r="Q501" s="2"/>
      <c r="R501" s="2"/>
      <c r="S501" s="2"/>
      <c r="T501" s="2"/>
      <c r="U501" s="2"/>
      <c r="V501" s="2"/>
      <c r="W501" s="2"/>
      <c r="X501" s="2"/>
      <c r="Y501" s="2"/>
      <c r="Z501" s="2"/>
    </row>
    <row r="502" spans="1:26" ht="39" customHeight="1">
      <c r="A502" s="35" t="s">
        <v>980</v>
      </c>
      <c r="B502" s="35">
        <v>97599</v>
      </c>
      <c r="C502" s="35" t="s">
        <v>28</v>
      </c>
      <c r="D502" s="35" t="s">
        <v>981</v>
      </c>
      <c r="E502" s="36" t="s">
        <v>56</v>
      </c>
      <c r="F502" s="37">
        <v>8</v>
      </c>
      <c r="G502" s="38">
        <v>23.84</v>
      </c>
      <c r="H502" s="38">
        <v>29.19</v>
      </c>
      <c r="I502" s="38">
        <v>233.52</v>
      </c>
      <c r="J502" s="39">
        <v>7.3024396440167001E-5</v>
      </c>
      <c r="K502" s="35" t="s">
        <v>980</v>
      </c>
      <c r="L502" s="2"/>
      <c r="M502" s="2"/>
      <c r="N502" s="2"/>
      <c r="O502" s="2"/>
      <c r="P502" s="2"/>
      <c r="Q502" s="2"/>
      <c r="R502" s="2"/>
      <c r="S502" s="2"/>
      <c r="T502" s="2"/>
      <c r="U502" s="2"/>
      <c r="V502" s="2"/>
      <c r="W502" s="2"/>
      <c r="X502" s="2"/>
      <c r="Y502" s="2"/>
      <c r="Z502" s="2"/>
    </row>
    <row r="503" spans="1:26" ht="39" customHeight="1">
      <c r="A503" s="35" t="s">
        <v>982</v>
      </c>
      <c r="B503" s="35">
        <v>101905</v>
      </c>
      <c r="C503" s="35" t="s">
        <v>28</v>
      </c>
      <c r="D503" s="35" t="s">
        <v>983</v>
      </c>
      <c r="E503" s="36" t="s">
        <v>56</v>
      </c>
      <c r="F503" s="37">
        <v>4</v>
      </c>
      <c r="G503" s="38">
        <v>251.43</v>
      </c>
      <c r="H503" s="38">
        <v>307.92</v>
      </c>
      <c r="I503" s="38">
        <v>1231.68</v>
      </c>
      <c r="J503" s="39">
        <v>3.8516053703076801E-4</v>
      </c>
      <c r="K503" s="35" t="s">
        <v>982</v>
      </c>
      <c r="L503" s="2"/>
      <c r="M503" s="2"/>
      <c r="N503" s="2"/>
      <c r="O503" s="2"/>
      <c r="P503" s="2"/>
      <c r="Q503" s="2"/>
      <c r="R503" s="2"/>
      <c r="S503" s="2"/>
      <c r="T503" s="2"/>
      <c r="U503" s="2"/>
      <c r="V503" s="2"/>
      <c r="W503" s="2"/>
      <c r="X503" s="2"/>
      <c r="Y503" s="2"/>
      <c r="Z503" s="2"/>
    </row>
    <row r="504" spans="1:26" ht="39" customHeight="1">
      <c r="A504" s="35" t="s">
        <v>984</v>
      </c>
      <c r="B504" s="35">
        <v>101907</v>
      </c>
      <c r="C504" s="35" t="s">
        <v>28</v>
      </c>
      <c r="D504" s="35" t="s">
        <v>985</v>
      </c>
      <c r="E504" s="36" t="s">
        <v>56</v>
      </c>
      <c r="F504" s="37">
        <v>4</v>
      </c>
      <c r="G504" s="38">
        <v>803.93</v>
      </c>
      <c r="H504" s="38">
        <v>984.57</v>
      </c>
      <c r="I504" s="38">
        <v>3938.28</v>
      </c>
      <c r="J504" s="39">
        <v>1.23154556360218E-3</v>
      </c>
      <c r="K504" s="35" t="s">
        <v>984</v>
      </c>
      <c r="L504" s="2"/>
      <c r="M504" s="2"/>
      <c r="N504" s="2"/>
      <c r="O504" s="2"/>
      <c r="P504" s="2"/>
      <c r="Q504" s="2"/>
      <c r="R504" s="2"/>
      <c r="S504" s="2"/>
      <c r="T504" s="2"/>
      <c r="U504" s="2"/>
      <c r="V504" s="2"/>
      <c r="W504" s="2"/>
      <c r="X504" s="2"/>
      <c r="Y504" s="2"/>
      <c r="Z504" s="2"/>
    </row>
    <row r="505" spans="1:26" ht="25.5" customHeight="1">
      <c r="A505" s="35" t="s">
        <v>986</v>
      </c>
      <c r="B505" s="35">
        <v>12138</v>
      </c>
      <c r="C505" s="35" t="s">
        <v>45</v>
      </c>
      <c r="D505" s="35" t="s">
        <v>987</v>
      </c>
      <c r="E505" s="36" t="s">
        <v>568</v>
      </c>
      <c r="F505" s="37">
        <v>8</v>
      </c>
      <c r="G505" s="38">
        <v>24.32</v>
      </c>
      <c r="H505" s="38">
        <v>29.78</v>
      </c>
      <c r="I505" s="38">
        <v>238.24</v>
      </c>
      <c r="J505" s="39">
        <v>7.4500394860848698E-5</v>
      </c>
      <c r="K505" s="35" t="s">
        <v>986</v>
      </c>
      <c r="L505" s="2"/>
      <c r="M505" s="2"/>
      <c r="N505" s="2"/>
      <c r="O505" s="2"/>
      <c r="P505" s="2"/>
      <c r="Q505" s="2"/>
      <c r="R505" s="2"/>
      <c r="S505" s="2"/>
      <c r="T505" s="2"/>
      <c r="U505" s="2"/>
      <c r="V505" s="2"/>
      <c r="W505" s="2"/>
      <c r="X505" s="2"/>
      <c r="Y505" s="2"/>
      <c r="Z505" s="2"/>
    </row>
    <row r="506" spans="1:26" ht="24" customHeight="1">
      <c r="A506" s="35" t="s">
        <v>988</v>
      </c>
      <c r="B506" s="35">
        <v>1512</v>
      </c>
      <c r="C506" s="35" t="s">
        <v>45</v>
      </c>
      <c r="D506" s="35" t="s">
        <v>989</v>
      </c>
      <c r="E506" s="36" t="s">
        <v>24</v>
      </c>
      <c r="F506" s="37">
        <v>8</v>
      </c>
      <c r="G506" s="38">
        <v>58.67</v>
      </c>
      <c r="H506" s="38">
        <v>71.849999999999994</v>
      </c>
      <c r="I506" s="38">
        <v>574.79999999999995</v>
      </c>
      <c r="J506" s="39">
        <v>1.79746587332168E-4</v>
      </c>
      <c r="K506" s="35" t="s">
        <v>988</v>
      </c>
      <c r="L506" s="2"/>
      <c r="M506" s="2"/>
      <c r="N506" s="2"/>
      <c r="O506" s="2"/>
      <c r="P506" s="2"/>
      <c r="Q506" s="2"/>
      <c r="R506" s="2"/>
      <c r="S506" s="2"/>
      <c r="T506" s="2"/>
      <c r="U506" s="2"/>
      <c r="V506" s="2"/>
      <c r="W506" s="2"/>
      <c r="X506" s="2"/>
      <c r="Y506" s="2"/>
      <c r="Z506" s="2"/>
    </row>
    <row r="507" spans="1:26" ht="39" customHeight="1">
      <c r="A507" s="35" t="s">
        <v>990</v>
      </c>
      <c r="B507" s="35">
        <v>12884</v>
      </c>
      <c r="C507" s="35" t="s">
        <v>45</v>
      </c>
      <c r="D507" s="35" t="s">
        <v>991</v>
      </c>
      <c r="E507" s="36" t="s">
        <v>24</v>
      </c>
      <c r="F507" s="37">
        <v>8</v>
      </c>
      <c r="G507" s="38">
        <v>23.64</v>
      </c>
      <c r="H507" s="38">
        <v>28.95</v>
      </c>
      <c r="I507" s="38">
        <v>231.6</v>
      </c>
      <c r="J507" s="39">
        <v>7.2423990302940503E-5</v>
      </c>
      <c r="K507" s="35" t="s">
        <v>990</v>
      </c>
      <c r="L507" s="2"/>
      <c r="M507" s="2"/>
      <c r="N507" s="2"/>
      <c r="O507" s="2"/>
      <c r="P507" s="2"/>
      <c r="Q507" s="2"/>
      <c r="R507" s="2"/>
      <c r="S507" s="2"/>
      <c r="T507" s="2"/>
      <c r="U507" s="2"/>
      <c r="V507" s="2"/>
      <c r="W507" s="2"/>
      <c r="X507" s="2"/>
      <c r="Y507" s="2"/>
      <c r="Z507" s="2"/>
    </row>
    <row r="508" spans="1:26" ht="24" customHeight="1">
      <c r="A508" s="20" t="s">
        <v>992</v>
      </c>
      <c r="B508" s="20" t="s">
        <v>18</v>
      </c>
      <c r="C508" s="20"/>
      <c r="D508" s="20" t="s">
        <v>993</v>
      </c>
      <c r="E508" s="21"/>
      <c r="F508" s="22">
        <v>1</v>
      </c>
      <c r="G508" s="22"/>
      <c r="H508" s="34">
        <v>38277.83</v>
      </c>
      <c r="I508" s="34">
        <v>38277.83</v>
      </c>
      <c r="J508" s="24">
        <v>1.19699187769327E-2</v>
      </c>
      <c r="K508" s="20" t="s">
        <v>992</v>
      </c>
      <c r="L508" s="2"/>
      <c r="M508" s="2"/>
      <c r="N508" s="2"/>
      <c r="O508" s="2"/>
      <c r="P508" s="2"/>
      <c r="Q508" s="2"/>
      <c r="R508" s="2"/>
      <c r="S508" s="2"/>
      <c r="T508" s="2"/>
      <c r="U508" s="2"/>
      <c r="V508" s="2"/>
      <c r="W508" s="2"/>
      <c r="X508" s="2"/>
      <c r="Y508" s="2"/>
      <c r="Z508" s="2"/>
    </row>
    <row r="509" spans="1:26" ht="25.5" customHeight="1">
      <c r="A509" s="35" t="s">
        <v>994</v>
      </c>
      <c r="B509" s="35">
        <v>88485</v>
      </c>
      <c r="C509" s="35" t="s">
        <v>28</v>
      </c>
      <c r="D509" s="35" t="s">
        <v>995</v>
      </c>
      <c r="E509" s="36" t="s">
        <v>47</v>
      </c>
      <c r="F509" s="37">
        <v>753.97</v>
      </c>
      <c r="G509" s="38">
        <v>3.56</v>
      </c>
      <c r="H509" s="38">
        <v>4.3499999999999996</v>
      </c>
      <c r="I509" s="38">
        <v>3279.76</v>
      </c>
      <c r="J509" s="39">
        <v>1.0256187669947E-3</v>
      </c>
      <c r="K509" s="35" t="s">
        <v>994</v>
      </c>
      <c r="L509" s="2"/>
      <c r="M509" s="2"/>
      <c r="N509" s="2"/>
      <c r="O509" s="2"/>
      <c r="P509" s="2"/>
      <c r="Q509" s="2"/>
      <c r="R509" s="2"/>
      <c r="S509" s="2"/>
      <c r="T509" s="2"/>
      <c r="U509" s="2"/>
      <c r="V509" s="2"/>
      <c r="W509" s="2"/>
      <c r="X509" s="2"/>
      <c r="Y509" s="2"/>
      <c r="Z509" s="2"/>
    </row>
    <row r="510" spans="1:26" ht="25.5" customHeight="1">
      <c r="A510" s="35" t="s">
        <v>996</v>
      </c>
      <c r="B510" s="35">
        <v>88497</v>
      </c>
      <c r="C510" s="35" t="s">
        <v>28</v>
      </c>
      <c r="D510" s="35" t="s">
        <v>997</v>
      </c>
      <c r="E510" s="36" t="s">
        <v>47</v>
      </c>
      <c r="F510" s="37">
        <v>753.97</v>
      </c>
      <c r="G510" s="38">
        <v>15.56</v>
      </c>
      <c r="H510" s="38">
        <v>19.05</v>
      </c>
      <c r="I510" s="38">
        <v>14363.12</v>
      </c>
      <c r="J510" s="39">
        <v>4.4915132279791502E-3</v>
      </c>
      <c r="K510" s="35" t="s">
        <v>996</v>
      </c>
      <c r="L510" s="2"/>
      <c r="M510" s="2"/>
      <c r="N510" s="2"/>
      <c r="O510" s="2"/>
      <c r="P510" s="2"/>
      <c r="Q510" s="2"/>
      <c r="R510" s="2"/>
      <c r="S510" s="2"/>
      <c r="T510" s="2"/>
      <c r="U510" s="2"/>
      <c r="V510" s="2"/>
      <c r="W510" s="2"/>
      <c r="X510" s="2"/>
      <c r="Y510" s="2"/>
      <c r="Z510" s="2"/>
    </row>
    <row r="511" spans="1:26" ht="25.5" customHeight="1">
      <c r="A511" s="35" t="s">
        <v>998</v>
      </c>
      <c r="B511" s="35">
        <v>88489</v>
      </c>
      <c r="C511" s="35" t="s">
        <v>28</v>
      </c>
      <c r="D511" s="35" t="s">
        <v>999</v>
      </c>
      <c r="E511" s="36" t="s">
        <v>47</v>
      </c>
      <c r="F511" s="37">
        <v>753.97</v>
      </c>
      <c r="G511" s="38">
        <v>12.42</v>
      </c>
      <c r="H511" s="38">
        <v>15.21</v>
      </c>
      <c r="I511" s="38">
        <v>11467.88</v>
      </c>
      <c r="J511" s="39">
        <v>3.5861382984252398E-3</v>
      </c>
      <c r="K511" s="35" t="s">
        <v>998</v>
      </c>
      <c r="L511" s="2"/>
      <c r="M511" s="2"/>
      <c r="N511" s="2"/>
      <c r="O511" s="2"/>
      <c r="P511" s="2"/>
      <c r="Q511" s="2"/>
      <c r="R511" s="2"/>
      <c r="S511" s="2"/>
      <c r="T511" s="2"/>
      <c r="U511" s="2"/>
      <c r="V511" s="2"/>
      <c r="W511" s="2"/>
      <c r="X511" s="2"/>
      <c r="Y511" s="2"/>
      <c r="Z511" s="2"/>
    </row>
    <row r="512" spans="1:26" ht="25.5" customHeight="1">
      <c r="A512" s="35" t="s">
        <v>1000</v>
      </c>
      <c r="B512" s="35">
        <v>102193</v>
      </c>
      <c r="C512" s="35" t="s">
        <v>28</v>
      </c>
      <c r="D512" s="35" t="s">
        <v>1001</v>
      </c>
      <c r="E512" s="36" t="s">
        <v>47</v>
      </c>
      <c r="F512" s="37">
        <v>103.425</v>
      </c>
      <c r="G512" s="38">
        <v>1.78</v>
      </c>
      <c r="H512" s="38">
        <v>2.17</v>
      </c>
      <c r="I512" s="38">
        <v>224.43</v>
      </c>
      <c r="J512" s="39">
        <v>7.01818486342355E-5</v>
      </c>
      <c r="K512" s="35" t="s">
        <v>1000</v>
      </c>
      <c r="L512" s="2"/>
      <c r="M512" s="2"/>
      <c r="N512" s="2"/>
      <c r="O512" s="2"/>
      <c r="P512" s="2"/>
      <c r="Q512" s="2"/>
      <c r="R512" s="2"/>
      <c r="S512" s="2"/>
      <c r="T512" s="2"/>
      <c r="U512" s="2"/>
      <c r="V512" s="2"/>
      <c r="W512" s="2"/>
      <c r="X512" s="2"/>
      <c r="Y512" s="2"/>
      <c r="Z512" s="2"/>
    </row>
    <row r="513" spans="1:26" ht="39" customHeight="1">
      <c r="A513" s="35" t="s">
        <v>1002</v>
      </c>
      <c r="B513" s="35">
        <v>102201</v>
      </c>
      <c r="C513" s="35" t="s">
        <v>28</v>
      </c>
      <c r="D513" s="35" t="s">
        <v>1003</v>
      </c>
      <c r="E513" s="36" t="s">
        <v>47</v>
      </c>
      <c r="F513" s="37">
        <v>103.425</v>
      </c>
      <c r="G513" s="38">
        <v>16.37</v>
      </c>
      <c r="H513" s="38">
        <v>20.04</v>
      </c>
      <c r="I513" s="38">
        <v>2072.63</v>
      </c>
      <c r="J513" s="39">
        <v>6.4813529802065502E-4</v>
      </c>
      <c r="K513" s="35" t="s">
        <v>1002</v>
      </c>
      <c r="L513" s="2"/>
      <c r="M513" s="2"/>
      <c r="N513" s="2"/>
      <c r="O513" s="2"/>
      <c r="P513" s="2"/>
      <c r="Q513" s="2"/>
      <c r="R513" s="2"/>
      <c r="S513" s="2"/>
      <c r="T513" s="2"/>
      <c r="U513" s="2"/>
      <c r="V513" s="2"/>
      <c r="W513" s="2"/>
      <c r="X513" s="2"/>
      <c r="Y513" s="2"/>
      <c r="Z513" s="2"/>
    </row>
    <row r="514" spans="1:26" ht="39" customHeight="1">
      <c r="A514" s="35" t="s">
        <v>1004</v>
      </c>
      <c r="B514" s="35">
        <v>102219</v>
      </c>
      <c r="C514" s="35" t="s">
        <v>28</v>
      </c>
      <c r="D514" s="35" t="s">
        <v>1005</v>
      </c>
      <c r="E514" s="36" t="s">
        <v>47</v>
      </c>
      <c r="F514" s="37">
        <v>103.425</v>
      </c>
      <c r="G514" s="38">
        <v>16.510000000000002</v>
      </c>
      <c r="H514" s="38">
        <v>20.21</v>
      </c>
      <c r="I514" s="38">
        <v>2090.21</v>
      </c>
      <c r="J514" s="39">
        <v>6.5363276671463397E-4</v>
      </c>
      <c r="K514" s="35" t="s">
        <v>1004</v>
      </c>
      <c r="L514" s="2"/>
      <c r="M514" s="2"/>
      <c r="N514" s="2"/>
      <c r="O514" s="2"/>
      <c r="P514" s="2"/>
      <c r="Q514" s="2"/>
      <c r="R514" s="2"/>
      <c r="S514" s="2"/>
      <c r="T514" s="2"/>
      <c r="U514" s="2"/>
      <c r="V514" s="2"/>
      <c r="W514" s="2"/>
      <c r="X514" s="2"/>
      <c r="Y514" s="2"/>
      <c r="Z514" s="2"/>
    </row>
    <row r="515" spans="1:26" ht="25.5" customHeight="1">
      <c r="A515" s="35" t="s">
        <v>1006</v>
      </c>
      <c r="B515" s="35">
        <v>95305</v>
      </c>
      <c r="C515" s="35" t="s">
        <v>28</v>
      </c>
      <c r="D515" s="35" t="s">
        <v>1007</v>
      </c>
      <c r="E515" s="36" t="s">
        <v>47</v>
      </c>
      <c r="F515" s="37">
        <v>249.072</v>
      </c>
      <c r="G515" s="38">
        <v>13.22</v>
      </c>
      <c r="H515" s="38">
        <v>16.190000000000001</v>
      </c>
      <c r="I515" s="38">
        <v>4032.47</v>
      </c>
      <c r="J515" s="39">
        <v>1.2609998625945501E-3</v>
      </c>
      <c r="K515" s="35" t="s">
        <v>1006</v>
      </c>
      <c r="L515" s="2"/>
      <c r="M515" s="2"/>
      <c r="N515" s="2"/>
      <c r="O515" s="2"/>
      <c r="P515" s="2"/>
      <c r="Q515" s="2"/>
      <c r="R515" s="2"/>
      <c r="S515" s="2"/>
      <c r="T515" s="2"/>
      <c r="U515" s="2"/>
      <c r="V515" s="2"/>
      <c r="W515" s="2"/>
      <c r="X515" s="2"/>
      <c r="Y515" s="2"/>
      <c r="Z515" s="2"/>
    </row>
    <row r="516" spans="1:26" ht="25.5" customHeight="1">
      <c r="A516" s="35" t="s">
        <v>1008</v>
      </c>
      <c r="B516" s="35">
        <v>102500</v>
      </c>
      <c r="C516" s="35" t="s">
        <v>28</v>
      </c>
      <c r="D516" s="35" t="s">
        <v>1009</v>
      </c>
      <c r="E516" s="36" t="s">
        <v>94</v>
      </c>
      <c r="F516" s="37">
        <v>90</v>
      </c>
      <c r="G516" s="38">
        <v>4.1100000000000003</v>
      </c>
      <c r="H516" s="38">
        <v>5.03</v>
      </c>
      <c r="I516" s="38">
        <v>452.7</v>
      </c>
      <c r="J516" s="39">
        <v>1.41564509542924E-4</v>
      </c>
      <c r="K516" s="35" t="s">
        <v>1008</v>
      </c>
      <c r="L516" s="2"/>
      <c r="M516" s="2"/>
      <c r="N516" s="2"/>
      <c r="O516" s="2"/>
      <c r="P516" s="2"/>
      <c r="Q516" s="2"/>
      <c r="R516" s="2"/>
      <c r="S516" s="2"/>
      <c r="T516" s="2"/>
      <c r="U516" s="2"/>
      <c r="V516" s="2"/>
      <c r="W516" s="2"/>
      <c r="X516" s="2"/>
      <c r="Y516" s="2"/>
      <c r="Z516" s="2"/>
    </row>
    <row r="517" spans="1:26" ht="39" customHeight="1">
      <c r="A517" s="35" t="s">
        <v>1010</v>
      </c>
      <c r="B517" s="35">
        <v>102513</v>
      </c>
      <c r="C517" s="35" t="s">
        <v>28</v>
      </c>
      <c r="D517" s="35" t="s">
        <v>1011</v>
      </c>
      <c r="E517" s="36" t="s">
        <v>47</v>
      </c>
      <c r="F517" s="37">
        <v>5.44</v>
      </c>
      <c r="G517" s="38">
        <v>44.23</v>
      </c>
      <c r="H517" s="38">
        <v>54.16</v>
      </c>
      <c r="I517" s="38">
        <v>294.63</v>
      </c>
      <c r="J517" s="39">
        <v>9.2134198026577594E-5</v>
      </c>
      <c r="K517" s="35" t="s">
        <v>1010</v>
      </c>
      <c r="L517" s="2"/>
      <c r="M517" s="2"/>
      <c r="N517" s="2"/>
      <c r="O517" s="2"/>
      <c r="P517" s="2"/>
      <c r="Q517" s="2"/>
      <c r="R517" s="2"/>
      <c r="S517" s="2"/>
      <c r="T517" s="2"/>
      <c r="U517" s="2"/>
      <c r="V517" s="2"/>
      <c r="W517" s="2"/>
      <c r="X517" s="2"/>
      <c r="Y517" s="2"/>
      <c r="Z517" s="2"/>
    </row>
    <row r="518" spans="1:26" ht="24" customHeight="1">
      <c r="A518" s="20" t="s">
        <v>1012</v>
      </c>
      <c r="B518" s="20" t="s">
        <v>18</v>
      </c>
      <c r="C518" s="20"/>
      <c r="D518" s="20" t="s">
        <v>1013</v>
      </c>
      <c r="E518" s="21"/>
      <c r="F518" s="22">
        <v>1</v>
      </c>
      <c r="G518" s="22"/>
      <c r="H518" s="34">
        <v>227468.92</v>
      </c>
      <c r="I518" s="34">
        <v>227468.92</v>
      </c>
      <c r="J518" s="24">
        <v>7.11321539563919E-2</v>
      </c>
      <c r="K518" s="20" t="s">
        <v>1012</v>
      </c>
      <c r="L518" s="2"/>
      <c r="M518" s="2"/>
      <c r="N518" s="2"/>
      <c r="O518" s="2"/>
      <c r="P518" s="2"/>
      <c r="Q518" s="2"/>
      <c r="R518" s="2"/>
      <c r="S518" s="2"/>
      <c r="T518" s="2"/>
      <c r="U518" s="2"/>
      <c r="V518" s="2"/>
      <c r="W518" s="2"/>
      <c r="X518" s="2"/>
      <c r="Y518" s="2"/>
      <c r="Z518" s="2"/>
    </row>
    <row r="519" spans="1:26" ht="25.5" customHeight="1">
      <c r="A519" s="35" t="s">
        <v>1014</v>
      </c>
      <c r="B519" s="35">
        <v>100874</v>
      </c>
      <c r="C519" s="35" t="s">
        <v>28</v>
      </c>
      <c r="D519" s="35" t="s">
        <v>1015</v>
      </c>
      <c r="E519" s="36" t="s">
        <v>56</v>
      </c>
      <c r="F519" s="37">
        <v>4</v>
      </c>
      <c r="G519" s="38">
        <v>317.75</v>
      </c>
      <c r="H519" s="38">
        <v>389.14</v>
      </c>
      <c r="I519" s="38">
        <v>1556.56</v>
      </c>
      <c r="J519" s="39">
        <v>4.8675425883396001E-4</v>
      </c>
      <c r="K519" s="35" t="s">
        <v>1014</v>
      </c>
      <c r="L519" s="2"/>
      <c r="M519" s="2"/>
      <c r="N519" s="2"/>
      <c r="O519" s="2"/>
      <c r="P519" s="2"/>
      <c r="Q519" s="2"/>
      <c r="R519" s="2"/>
      <c r="S519" s="2"/>
      <c r="T519" s="2"/>
      <c r="U519" s="2"/>
      <c r="V519" s="2"/>
      <c r="W519" s="2"/>
      <c r="X519" s="2"/>
      <c r="Y519" s="2"/>
      <c r="Z519" s="2"/>
    </row>
    <row r="520" spans="1:26" ht="39" customHeight="1">
      <c r="A520" s="35" t="s">
        <v>1016</v>
      </c>
      <c r="B520" s="35">
        <v>100868</v>
      </c>
      <c r="C520" s="35" t="s">
        <v>28</v>
      </c>
      <c r="D520" s="35" t="s">
        <v>1017</v>
      </c>
      <c r="E520" s="36" t="s">
        <v>56</v>
      </c>
      <c r="F520" s="37">
        <v>8</v>
      </c>
      <c r="G520" s="38">
        <v>351.97</v>
      </c>
      <c r="H520" s="38">
        <v>431.05</v>
      </c>
      <c r="I520" s="38">
        <v>3448.4</v>
      </c>
      <c r="J520" s="39">
        <v>1.07835443938109E-3</v>
      </c>
      <c r="K520" s="35" t="s">
        <v>1016</v>
      </c>
      <c r="L520" s="2"/>
      <c r="M520" s="2"/>
      <c r="N520" s="2"/>
      <c r="O520" s="2"/>
      <c r="P520" s="2"/>
      <c r="Q520" s="2"/>
      <c r="R520" s="2"/>
      <c r="S520" s="2"/>
      <c r="T520" s="2"/>
      <c r="U520" s="2"/>
      <c r="V520" s="2"/>
      <c r="W520" s="2"/>
      <c r="X520" s="2"/>
      <c r="Y520" s="2"/>
      <c r="Z520" s="2"/>
    </row>
    <row r="521" spans="1:26" ht="39" customHeight="1">
      <c r="A521" s="35" t="s">
        <v>1018</v>
      </c>
      <c r="B521" s="35">
        <v>100867</v>
      </c>
      <c r="C521" s="35" t="s">
        <v>28</v>
      </c>
      <c r="D521" s="35" t="s">
        <v>1019</v>
      </c>
      <c r="E521" s="36" t="s">
        <v>56</v>
      </c>
      <c r="F521" s="37">
        <v>4</v>
      </c>
      <c r="G521" s="38">
        <v>338.3</v>
      </c>
      <c r="H521" s="38">
        <v>414.31</v>
      </c>
      <c r="I521" s="38">
        <v>1657.24</v>
      </c>
      <c r="J521" s="39">
        <v>5.1823805565477199E-4</v>
      </c>
      <c r="K521" s="35" t="s">
        <v>1018</v>
      </c>
      <c r="L521" s="2"/>
      <c r="M521" s="2"/>
      <c r="N521" s="2"/>
      <c r="O521" s="2"/>
      <c r="P521" s="2"/>
      <c r="Q521" s="2"/>
      <c r="R521" s="2"/>
      <c r="S521" s="2"/>
      <c r="T521" s="2"/>
      <c r="U521" s="2"/>
      <c r="V521" s="2"/>
      <c r="W521" s="2"/>
      <c r="X521" s="2"/>
      <c r="Y521" s="2"/>
      <c r="Z521" s="2"/>
    </row>
    <row r="522" spans="1:26" ht="39" customHeight="1">
      <c r="A522" s="35" t="s">
        <v>1020</v>
      </c>
      <c r="B522" s="35">
        <v>100865</v>
      </c>
      <c r="C522" s="35" t="s">
        <v>28</v>
      </c>
      <c r="D522" s="35" t="s">
        <v>1021</v>
      </c>
      <c r="E522" s="36" t="s">
        <v>56</v>
      </c>
      <c r="F522" s="37">
        <v>2</v>
      </c>
      <c r="G522" s="38">
        <v>611.96</v>
      </c>
      <c r="H522" s="38">
        <v>749.46</v>
      </c>
      <c r="I522" s="38">
        <v>1498.92</v>
      </c>
      <c r="J522" s="39">
        <v>4.68729566255974E-4</v>
      </c>
      <c r="K522" s="35" t="s">
        <v>1020</v>
      </c>
      <c r="L522" s="2"/>
      <c r="M522" s="2"/>
      <c r="N522" s="2"/>
      <c r="O522" s="2"/>
      <c r="P522" s="2"/>
      <c r="Q522" s="2"/>
      <c r="R522" s="2"/>
      <c r="S522" s="2"/>
      <c r="T522" s="2"/>
      <c r="U522" s="2"/>
      <c r="V522" s="2"/>
      <c r="W522" s="2"/>
      <c r="X522" s="2"/>
      <c r="Y522" s="2"/>
      <c r="Z522" s="2"/>
    </row>
    <row r="523" spans="1:26" ht="39" customHeight="1">
      <c r="A523" s="35" t="s">
        <v>1022</v>
      </c>
      <c r="B523" s="35">
        <v>100870</v>
      </c>
      <c r="C523" s="35" t="s">
        <v>28</v>
      </c>
      <c r="D523" s="35" t="s">
        <v>1023</v>
      </c>
      <c r="E523" s="36" t="s">
        <v>56</v>
      </c>
      <c r="F523" s="37">
        <v>4</v>
      </c>
      <c r="G523" s="38">
        <v>287.57</v>
      </c>
      <c r="H523" s="38">
        <v>352.18</v>
      </c>
      <c r="I523" s="38">
        <v>1408.72</v>
      </c>
      <c r="J523" s="39">
        <v>4.40522986267523E-4</v>
      </c>
      <c r="K523" s="35" t="s">
        <v>1022</v>
      </c>
      <c r="L523" s="2"/>
      <c r="M523" s="2"/>
      <c r="N523" s="2"/>
      <c r="O523" s="2"/>
      <c r="P523" s="2"/>
      <c r="Q523" s="2"/>
      <c r="R523" s="2"/>
      <c r="S523" s="2"/>
      <c r="T523" s="2"/>
      <c r="U523" s="2"/>
      <c r="V523" s="2"/>
      <c r="W523" s="2"/>
      <c r="X523" s="2"/>
      <c r="Y523" s="2"/>
      <c r="Z523" s="2"/>
    </row>
    <row r="524" spans="1:26" ht="39" customHeight="1">
      <c r="A524" s="35" t="s">
        <v>1024</v>
      </c>
      <c r="B524" s="35">
        <v>13116</v>
      </c>
      <c r="C524" s="35" t="s">
        <v>45</v>
      </c>
      <c r="D524" s="35" t="s">
        <v>1025</v>
      </c>
      <c r="E524" s="36" t="s">
        <v>24</v>
      </c>
      <c r="F524" s="37">
        <v>2</v>
      </c>
      <c r="G524" s="38">
        <v>215.74</v>
      </c>
      <c r="H524" s="38">
        <v>264.20999999999998</v>
      </c>
      <c r="I524" s="38">
        <v>528.41999999999996</v>
      </c>
      <c r="J524" s="39">
        <v>1.65243026579792E-4</v>
      </c>
      <c r="K524" s="35" t="s">
        <v>1024</v>
      </c>
      <c r="L524" s="2"/>
      <c r="M524" s="2"/>
      <c r="N524" s="2"/>
      <c r="O524" s="2"/>
      <c r="P524" s="2"/>
      <c r="Q524" s="2"/>
      <c r="R524" s="2"/>
      <c r="S524" s="2"/>
      <c r="T524" s="2"/>
      <c r="U524" s="2"/>
      <c r="V524" s="2"/>
      <c r="W524" s="2"/>
      <c r="X524" s="2"/>
      <c r="Y524" s="2"/>
      <c r="Z524" s="2"/>
    </row>
    <row r="525" spans="1:26" ht="25.5" customHeight="1">
      <c r="A525" s="35" t="s">
        <v>1026</v>
      </c>
      <c r="B525" s="35">
        <v>104658</v>
      </c>
      <c r="C525" s="35" t="s">
        <v>28</v>
      </c>
      <c r="D525" s="35" t="s">
        <v>1027</v>
      </c>
      <c r="E525" s="36" t="s">
        <v>47</v>
      </c>
      <c r="F525" s="37">
        <v>13.75</v>
      </c>
      <c r="G525" s="38">
        <v>138.69999999999999</v>
      </c>
      <c r="H525" s="38">
        <v>169.86</v>
      </c>
      <c r="I525" s="38">
        <v>2335.5700000000002</v>
      </c>
      <c r="J525" s="39">
        <v>7.3035966766769802E-4</v>
      </c>
      <c r="K525" s="35" t="s">
        <v>1026</v>
      </c>
      <c r="L525" s="2"/>
      <c r="M525" s="2"/>
      <c r="N525" s="2"/>
      <c r="O525" s="2"/>
      <c r="P525" s="2"/>
      <c r="Q525" s="2"/>
      <c r="R525" s="2"/>
      <c r="S525" s="2"/>
      <c r="T525" s="2"/>
      <c r="U525" s="2"/>
      <c r="V525" s="2"/>
      <c r="W525" s="2"/>
      <c r="X525" s="2"/>
      <c r="Y525" s="2"/>
      <c r="Z525" s="2"/>
    </row>
    <row r="526" spans="1:26" ht="25.5" customHeight="1">
      <c r="A526" s="35" t="s">
        <v>1028</v>
      </c>
      <c r="B526" s="35">
        <v>11903</v>
      </c>
      <c r="C526" s="35" t="s">
        <v>45</v>
      </c>
      <c r="D526" s="35" t="s">
        <v>1029</v>
      </c>
      <c r="E526" s="36" t="s">
        <v>280</v>
      </c>
      <c r="F526" s="37">
        <v>21</v>
      </c>
      <c r="G526" s="38">
        <v>166.02</v>
      </c>
      <c r="H526" s="38">
        <v>203.32</v>
      </c>
      <c r="I526" s="38">
        <v>4269.72</v>
      </c>
      <c r="J526" s="39">
        <v>1.3351906730408999E-3</v>
      </c>
      <c r="K526" s="35" t="s">
        <v>1028</v>
      </c>
      <c r="L526" s="2"/>
      <c r="M526" s="2"/>
      <c r="N526" s="2"/>
      <c r="O526" s="2"/>
      <c r="P526" s="2"/>
      <c r="Q526" s="2"/>
      <c r="R526" s="2"/>
      <c r="S526" s="2"/>
      <c r="T526" s="2"/>
      <c r="U526" s="2"/>
      <c r="V526" s="2"/>
      <c r="W526" s="2"/>
      <c r="X526" s="2"/>
      <c r="Y526" s="2"/>
      <c r="Z526" s="2"/>
    </row>
    <row r="527" spans="1:26" ht="25.5" customHeight="1">
      <c r="A527" s="35" t="s">
        <v>1030</v>
      </c>
      <c r="B527" s="35">
        <v>11902</v>
      </c>
      <c r="C527" s="35" t="s">
        <v>45</v>
      </c>
      <c r="D527" s="35" t="s">
        <v>1031</v>
      </c>
      <c r="E527" s="36" t="s">
        <v>280</v>
      </c>
      <c r="F527" s="37">
        <v>19</v>
      </c>
      <c r="G527" s="38">
        <v>153.1</v>
      </c>
      <c r="H527" s="38">
        <v>187.5</v>
      </c>
      <c r="I527" s="38">
        <v>3562.5</v>
      </c>
      <c r="J527" s="39">
        <v>1.11403482493189E-3</v>
      </c>
      <c r="K527" s="35" t="s">
        <v>1030</v>
      </c>
      <c r="L527" s="2"/>
      <c r="M527" s="2"/>
      <c r="N527" s="2"/>
      <c r="O527" s="2"/>
      <c r="P527" s="2"/>
      <c r="Q527" s="2"/>
      <c r="R527" s="2"/>
      <c r="S527" s="2"/>
      <c r="T527" s="2"/>
      <c r="U527" s="2"/>
      <c r="V527" s="2"/>
      <c r="W527" s="2"/>
      <c r="X527" s="2"/>
      <c r="Y527" s="2"/>
      <c r="Z527" s="2"/>
    </row>
    <row r="528" spans="1:26" ht="24" customHeight="1">
      <c r="A528" s="35" t="s">
        <v>1032</v>
      </c>
      <c r="B528" s="35">
        <v>8759</v>
      </c>
      <c r="C528" s="35" t="s">
        <v>45</v>
      </c>
      <c r="D528" s="35" t="s">
        <v>1033</v>
      </c>
      <c r="E528" s="36" t="s">
        <v>280</v>
      </c>
      <c r="F528" s="37">
        <v>44.09</v>
      </c>
      <c r="G528" s="38">
        <v>306.10000000000002</v>
      </c>
      <c r="H528" s="38">
        <v>374.88</v>
      </c>
      <c r="I528" s="38">
        <v>16528.45</v>
      </c>
      <c r="J528" s="39">
        <v>5.1686368848127698E-3</v>
      </c>
      <c r="K528" s="35" t="s">
        <v>1032</v>
      </c>
      <c r="L528" s="2"/>
      <c r="M528" s="2"/>
      <c r="N528" s="2"/>
      <c r="O528" s="2"/>
      <c r="P528" s="2"/>
      <c r="Q528" s="2"/>
      <c r="R528" s="2"/>
      <c r="S528" s="2"/>
      <c r="T528" s="2"/>
      <c r="U528" s="2"/>
      <c r="V528" s="2"/>
      <c r="W528" s="2"/>
      <c r="X528" s="2"/>
      <c r="Y528" s="2"/>
      <c r="Z528" s="2"/>
    </row>
    <row r="529" spans="1:26" ht="51.75" customHeight="1">
      <c r="A529" s="35" t="s">
        <v>1034</v>
      </c>
      <c r="B529" s="35">
        <v>7967</v>
      </c>
      <c r="C529" s="35" t="s">
        <v>45</v>
      </c>
      <c r="D529" s="35" t="s">
        <v>1035</v>
      </c>
      <c r="E529" s="36" t="s">
        <v>280</v>
      </c>
      <c r="F529" s="37">
        <v>30.51</v>
      </c>
      <c r="G529" s="38">
        <v>740.3</v>
      </c>
      <c r="H529" s="38">
        <v>906.64</v>
      </c>
      <c r="I529" s="38">
        <v>27661.58</v>
      </c>
      <c r="J529" s="39">
        <v>8.65009499863564E-3</v>
      </c>
      <c r="K529" s="35" t="s">
        <v>1034</v>
      </c>
      <c r="L529" s="2"/>
      <c r="M529" s="2"/>
      <c r="N529" s="2"/>
      <c r="O529" s="2"/>
      <c r="P529" s="2"/>
      <c r="Q529" s="2"/>
      <c r="R529" s="2"/>
      <c r="S529" s="2"/>
      <c r="T529" s="2"/>
      <c r="U529" s="2"/>
      <c r="V529" s="2"/>
      <c r="W529" s="2"/>
      <c r="X529" s="2"/>
      <c r="Y529" s="2"/>
      <c r="Z529" s="2"/>
    </row>
    <row r="530" spans="1:26" ht="64.5" customHeight="1">
      <c r="A530" s="35" t="s">
        <v>1036</v>
      </c>
      <c r="B530" s="35">
        <v>13303</v>
      </c>
      <c r="C530" s="35" t="s">
        <v>45</v>
      </c>
      <c r="D530" s="35" t="s">
        <v>1037</v>
      </c>
      <c r="E530" s="36" t="s">
        <v>24</v>
      </c>
      <c r="F530" s="37">
        <v>1</v>
      </c>
      <c r="G530" s="38">
        <v>51997</v>
      </c>
      <c r="H530" s="38">
        <v>63680.72</v>
      </c>
      <c r="I530" s="38">
        <v>63680.72</v>
      </c>
      <c r="J530" s="39">
        <v>1.9913695370312099E-2</v>
      </c>
      <c r="K530" s="35" t="s">
        <v>1036</v>
      </c>
      <c r="L530" s="2"/>
      <c r="M530" s="2"/>
      <c r="N530" s="2"/>
      <c r="O530" s="2"/>
      <c r="P530" s="2"/>
      <c r="Q530" s="2"/>
      <c r="R530" s="2"/>
      <c r="S530" s="2"/>
      <c r="T530" s="2"/>
      <c r="U530" s="2"/>
      <c r="V530" s="2"/>
      <c r="W530" s="2"/>
      <c r="X530" s="2"/>
      <c r="Y530" s="2"/>
      <c r="Z530" s="2"/>
    </row>
    <row r="531" spans="1:26" ht="51.75" customHeight="1">
      <c r="A531" s="35" t="s">
        <v>1038</v>
      </c>
      <c r="B531" s="35" t="s">
        <v>1039</v>
      </c>
      <c r="C531" s="35" t="s">
        <v>22</v>
      </c>
      <c r="D531" s="35" t="s">
        <v>1040</v>
      </c>
      <c r="E531" s="36" t="s">
        <v>24</v>
      </c>
      <c r="F531" s="37">
        <v>1</v>
      </c>
      <c r="G531" s="38">
        <v>81107.31</v>
      </c>
      <c r="H531" s="38">
        <v>99332.12</v>
      </c>
      <c r="I531" s="38">
        <v>99332.12</v>
      </c>
      <c r="J531" s="39">
        <v>3.1062299204017801E-2</v>
      </c>
      <c r="K531" s="35" t="s">
        <v>1038</v>
      </c>
      <c r="L531" s="2"/>
      <c r="M531" s="2"/>
      <c r="N531" s="2"/>
      <c r="O531" s="2"/>
      <c r="P531" s="2"/>
      <c r="Q531" s="2"/>
      <c r="R531" s="2"/>
      <c r="S531" s="2"/>
      <c r="T531" s="2"/>
      <c r="U531" s="2"/>
      <c r="V531" s="2"/>
      <c r="W531" s="2"/>
      <c r="X531" s="2"/>
      <c r="Y531" s="2"/>
      <c r="Z531" s="2"/>
    </row>
    <row r="532" spans="1:26" ht="24" customHeight="1">
      <c r="A532" s="20" t="s">
        <v>1041</v>
      </c>
      <c r="B532" s="20" t="s">
        <v>18</v>
      </c>
      <c r="C532" s="20"/>
      <c r="D532" s="20" t="s">
        <v>1042</v>
      </c>
      <c r="E532" s="21"/>
      <c r="F532" s="22">
        <v>1</v>
      </c>
      <c r="G532" s="22"/>
      <c r="H532" s="34">
        <v>9624.4699999999993</v>
      </c>
      <c r="I532" s="34">
        <v>9624.4699999999993</v>
      </c>
      <c r="J532" s="24">
        <v>3.0096827372665899E-3</v>
      </c>
      <c r="K532" s="20" t="s">
        <v>1041</v>
      </c>
      <c r="L532" s="2"/>
      <c r="M532" s="2"/>
      <c r="N532" s="2"/>
      <c r="O532" s="2"/>
      <c r="P532" s="2"/>
      <c r="Q532" s="2"/>
      <c r="R532" s="2"/>
      <c r="S532" s="2"/>
      <c r="T532" s="2"/>
      <c r="U532" s="2"/>
      <c r="V532" s="2"/>
      <c r="W532" s="2"/>
      <c r="X532" s="2"/>
      <c r="Y532" s="2"/>
      <c r="Z532" s="2"/>
    </row>
    <row r="533" spans="1:26" ht="51.75" customHeight="1">
      <c r="A533" s="35" t="s">
        <v>1043</v>
      </c>
      <c r="B533" s="35">
        <v>3083</v>
      </c>
      <c r="C533" s="35" t="s">
        <v>45</v>
      </c>
      <c r="D533" s="35" t="s">
        <v>1044</v>
      </c>
      <c r="E533" s="36" t="s">
        <v>47</v>
      </c>
      <c r="F533" s="37">
        <v>51.89</v>
      </c>
      <c r="G533" s="38">
        <v>16.11</v>
      </c>
      <c r="H533" s="38">
        <v>19.72</v>
      </c>
      <c r="I533" s="38">
        <v>1023.27</v>
      </c>
      <c r="J533" s="39">
        <v>3.1998832710401499E-4</v>
      </c>
      <c r="K533" s="35" t="s">
        <v>1043</v>
      </c>
      <c r="L533" s="2"/>
      <c r="M533" s="2"/>
      <c r="N533" s="2"/>
      <c r="O533" s="2"/>
      <c r="P533" s="2"/>
      <c r="Q533" s="2"/>
      <c r="R533" s="2"/>
      <c r="S533" s="2"/>
      <c r="T533" s="2"/>
      <c r="U533" s="2"/>
      <c r="V533" s="2"/>
      <c r="W533" s="2"/>
      <c r="X533" s="2"/>
      <c r="Y533" s="2"/>
      <c r="Z533" s="2"/>
    </row>
    <row r="534" spans="1:26" ht="39" customHeight="1">
      <c r="A534" s="35" t="s">
        <v>1045</v>
      </c>
      <c r="B534" s="35">
        <v>100324</v>
      </c>
      <c r="C534" s="35" t="s">
        <v>28</v>
      </c>
      <c r="D534" s="35" t="s">
        <v>1046</v>
      </c>
      <c r="E534" s="36" t="s">
        <v>39</v>
      </c>
      <c r="F534" s="37">
        <v>2.5945</v>
      </c>
      <c r="G534" s="38">
        <v>150.91999999999999</v>
      </c>
      <c r="H534" s="38">
        <v>184.83</v>
      </c>
      <c r="I534" s="38">
        <v>479.54</v>
      </c>
      <c r="J534" s="39">
        <v>1.4995768700290201E-4</v>
      </c>
      <c r="K534" s="35" t="s">
        <v>1045</v>
      </c>
      <c r="L534" s="2"/>
      <c r="M534" s="2"/>
      <c r="N534" s="2"/>
      <c r="O534" s="2"/>
      <c r="P534" s="2"/>
      <c r="Q534" s="2"/>
      <c r="R534" s="2"/>
      <c r="S534" s="2"/>
      <c r="T534" s="2"/>
      <c r="U534" s="2"/>
      <c r="V534" s="2"/>
      <c r="W534" s="2"/>
      <c r="X534" s="2"/>
      <c r="Y534" s="2"/>
      <c r="Z534" s="2"/>
    </row>
    <row r="535" spans="1:26" ht="25.5" customHeight="1">
      <c r="A535" s="35" t="s">
        <v>1047</v>
      </c>
      <c r="B535" s="35">
        <v>9381</v>
      </c>
      <c r="C535" s="35" t="s">
        <v>45</v>
      </c>
      <c r="D535" s="35" t="s">
        <v>1048</v>
      </c>
      <c r="E535" s="36" t="s">
        <v>24</v>
      </c>
      <c r="F535" s="37">
        <v>2</v>
      </c>
      <c r="G535" s="38">
        <v>936.83</v>
      </c>
      <c r="H535" s="38">
        <v>1147.33</v>
      </c>
      <c r="I535" s="38">
        <v>2294.66</v>
      </c>
      <c r="J535" s="39">
        <v>7.17566638983357E-4</v>
      </c>
      <c r="K535" s="35" t="s">
        <v>1047</v>
      </c>
      <c r="L535" s="2"/>
      <c r="M535" s="2"/>
      <c r="N535" s="2"/>
      <c r="O535" s="2"/>
      <c r="P535" s="2"/>
      <c r="Q535" s="2"/>
      <c r="R535" s="2"/>
      <c r="S535" s="2"/>
      <c r="T535" s="2"/>
      <c r="U535" s="2"/>
      <c r="V535" s="2"/>
      <c r="W535" s="2"/>
      <c r="X535" s="2"/>
      <c r="Y535" s="2"/>
      <c r="Z535" s="2"/>
    </row>
    <row r="536" spans="1:26" ht="25.5" customHeight="1">
      <c r="A536" s="35" t="s">
        <v>1049</v>
      </c>
      <c r="B536" s="35">
        <v>7668</v>
      </c>
      <c r="C536" s="35" t="s">
        <v>45</v>
      </c>
      <c r="D536" s="35" t="s">
        <v>1050</v>
      </c>
      <c r="E536" s="36" t="s">
        <v>24</v>
      </c>
      <c r="F536" s="37">
        <v>2</v>
      </c>
      <c r="G536" s="38">
        <v>142.61000000000001</v>
      </c>
      <c r="H536" s="38">
        <v>174.65</v>
      </c>
      <c r="I536" s="38">
        <v>349.3</v>
      </c>
      <c r="J536" s="39">
        <v>1.0923013736104099E-4</v>
      </c>
      <c r="K536" s="35" t="s">
        <v>1049</v>
      </c>
      <c r="L536" s="2"/>
      <c r="M536" s="2"/>
      <c r="N536" s="2"/>
      <c r="O536" s="2"/>
      <c r="P536" s="2"/>
      <c r="Q536" s="2"/>
      <c r="R536" s="2"/>
      <c r="S536" s="2"/>
      <c r="T536" s="2"/>
      <c r="U536" s="2"/>
      <c r="V536" s="2"/>
      <c r="W536" s="2"/>
      <c r="X536" s="2"/>
      <c r="Y536" s="2"/>
      <c r="Z536" s="2"/>
    </row>
    <row r="537" spans="1:26" ht="25.5" customHeight="1">
      <c r="A537" s="35" t="s">
        <v>1051</v>
      </c>
      <c r="B537" s="35">
        <v>7617</v>
      </c>
      <c r="C537" s="35" t="s">
        <v>45</v>
      </c>
      <c r="D537" s="35" t="s">
        <v>1052</v>
      </c>
      <c r="E537" s="36" t="s">
        <v>24</v>
      </c>
      <c r="F537" s="37">
        <v>207</v>
      </c>
      <c r="G537" s="38">
        <v>15.11</v>
      </c>
      <c r="H537" s="38">
        <v>18.5</v>
      </c>
      <c r="I537" s="38">
        <v>3829.5</v>
      </c>
      <c r="J537" s="39">
        <v>1.1975288033899401E-3</v>
      </c>
      <c r="K537" s="35" t="s">
        <v>1051</v>
      </c>
      <c r="L537" s="2"/>
      <c r="M537" s="2"/>
      <c r="N537" s="2"/>
      <c r="O537" s="2"/>
      <c r="P537" s="2"/>
      <c r="Q537" s="2"/>
      <c r="R537" s="2"/>
      <c r="S537" s="2"/>
      <c r="T537" s="2"/>
      <c r="U537" s="2"/>
      <c r="V537" s="2"/>
      <c r="W537" s="2"/>
      <c r="X537" s="2"/>
      <c r="Y537" s="2"/>
      <c r="Z537" s="2"/>
    </row>
    <row r="538" spans="1:26" ht="51.75" customHeight="1">
      <c r="A538" s="35" t="s">
        <v>1053</v>
      </c>
      <c r="B538" s="35">
        <v>98510</v>
      </c>
      <c r="C538" s="35" t="s">
        <v>28</v>
      </c>
      <c r="D538" s="35" t="s">
        <v>1054</v>
      </c>
      <c r="E538" s="36" t="s">
        <v>56</v>
      </c>
      <c r="F538" s="37">
        <v>15</v>
      </c>
      <c r="G538" s="38">
        <v>89.72</v>
      </c>
      <c r="H538" s="38">
        <v>109.88</v>
      </c>
      <c r="I538" s="38">
        <v>1648.2</v>
      </c>
      <c r="J538" s="39">
        <v>5.1541114342533098E-4</v>
      </c>
      <c r="K538" s="35" t="s">
        <v>1053</v>
      </c>
      <c r="L538" s="2"/>
      <c r="M538" s="2"/>
      <c r="N538" s="2"/>
      <c r="O538" s="2"/>
      <c r="P538" s="2"/>
      <c r="Q538" s="2"/>
      <c r="R538" s="2"/>
      <c r="S538" s="2"/>
      <c r="T538" s="2"/>
      <c r="U538" s="2"/>
      <c r="V538" s="2"/>
      <c r="W538" s="2"/>
      <c r="X538" s="2"/>
      <c r="Y538" s="2"/>
      <c r="Z538" s="2"/>
    </row>
    <row r="539" spans="1:26" ht="24" customHeight="1">
      <c r="A539" s="20" t="s">
        <v>1055</v>
      </c>
      <c r="B539" s="20" t="s">
        <v>18</v>
      </c>
      <c r="C539" s="20"/>
      <c r="D539" s="20" t="s">
        <v>653</v>
      </c>
      <c r="E539" s="21"/>
      <c r="F539" s="22">
        <v>1</v>
      </c>
      <c r="G539" s="22"/>
      <c r="H539" s="34">
        <v>44831.17</v>
      </c>
      <c r="I539" s="34">
        <v>44831.17</v>
      </c>
      <c r="J539" s="24">
        <v>1.40192237536679E-2</v>
      </c>
      <c r="K539" s="20" t="s">
        <v>1055</v>
      </c>
      <c r="L539" s="2"/>
      <c r="M539" s="2"/>
      <c r="N539" s="2"/>
      <c r="O539" s="2"/>
      <c r="P539" s="2"/>
      <c r="Q539" s="2"/>
      <c r="R539" s="2"/>
      <c r="S539" s="2"/>
      <c r="T539" s="2"/>
      <c r="U539" s="2"/>
      <c r="V539" s="2"/>
      <c r="W539" s="2"/>
      <c r="X539" s="2"/>
      <c r="Y539" s="2"/>
      <c r="Z539" s="2"/>
    </row>
    <row r="540" spans="1:26" ht="25.5" customHeight="1">
      <c r="A540" s="35" t="s">
        <v>1056</v>
      </c>
      <c r="B540" s="35">
        <v>11138</v>
      </c>
      <c r="C540" s="35" t="s">
        <v>45</v>
      </c>
      <c r="D540" s="35" t="s">
        <v>1057</v>
      </c>
      <c r="E540" s="36" t="s">
        <v>24</v>
      </c>
      <c r="F540" s="37">
        <v>1</v>
      </c>
      <c r="G540" s="38">
        <v>3093.75</v>
      </c>
      <c r="H540" s="38">
        <v>3788.91</v>
      </c>
      <c r="I540" s="38">
        <v>3788.91</v>
      </c>
      <c r="J540" s="39">
        <v>1.1848358423951399E-3</v>
      </c>
      <c r="K540" s="35" t="s">
        <v>1056</v>
      </c>
      <c r="L540" s="2"/>
      <c r="M540" s="2"/>
      <c r="N540" s="2"/>
      <c r="O540" s="2"/>
      <c r="P540" s="2"/>
      <c r="Q540" s="2"/>
      <c r="R540" s="2"/>
      <c r="S540" s="2"/>
      <c r="T540" s="2"/>
      <c r="U540" s="2"/>
      <c r="V540" s="2"/>
      <c r="W540" s="2"/>
      <c r="X540" s="2"/>
      <c r="Y540" s="2"/>
      <c r="Z540" s="2"/>
    </row>
    <row r="541" spans="1:26" ht="39" customHeight="1">
      <c r="A541" s="35" t="s">
        <v>1058</v>
      </c>
      <c r="B541" s="35">
        <v>6960</v>
      </c>
      <c r="C541" s="35" t="s">
        <v>45</v>
      </c>
      <c r="D541" s="35" t="s">
        <v>1059</v>
      </c>
      <c r="E541" s="36" t="s">
        <v>24</v>
      </c>
      <c r="F541" s="37">
        <v>1</v>
      </c>
      <c r="G541" s="38">
        <v>444.9</v>
      </c>
      <c r="H541" s="38">
        <v>544.86</v>
      </c>
      <c r="I541" s="38">
        <v>544.86</v>
      </c>
      <c r="J541" s="39">
        <v>1.7038400412979399E-4</v>
      </c>
      <c r="K541" s="35" t="s">
        <v>1058</v>
      </c>
      <c r="L541" s="2"/>
      <c r="M541" s="2"/>
      <c r="N541" s="2"/>
      <c r="O541" s="2"/>
      <c r="P541" s="2"/>
      <c r="Q541" s="2"/>
      <c r="R541" s="2"/>
      <c r="S541" s="2"/>
      <c r="T541" s="2"/>
      <c r="U541" s="2"/>
      <c r="V541" s="2"/>
      <c r="W541" s="2"/>
      <c r="X541" s="2"/>
      <c r="Y541" s="2"/>
      <c r="Z541" s="2"/>
    </row>
    <row r="542" spans="1:26" ht="25.5" customHeight="1">
      <c r="A542" s="35" t="s">
        <v>1060</v>
      </c>
      <c r="B542" s="35">
        <v>8538</v>
      </c>
      <c r="C542" s="35" t="s">
        <v>45</v>
      </c>
      <c r="D542" s="35" t="s">
        <v>1061</v>
      </c>
      <c r="E542" s="36" t="s">
        <v>280</v>
      </c>
      <c r="F542" s="37">
        <v>3</v>
      </c>
      <c r="G542" s="38">
        <v>264.8</v>
      </c>
      <c r="H542" s="38">
        <v>324.3</v>
      </c>
      <c r="I542" s="38">
        <v>972.9</v>
      </c>
      <c r="J542" s="39">
        <v>3.04237047347715E-4</v>
      </c>
      <c r="K542" s="35" t="s">
        <v>1060</v>
      </c>
      <c r="L542" s="2"/>
      <c r="M542" s="2"/>
      <c r="N542" s="2"/>
      <c r="O542" s="2"/>
      <c r="P542" s="2"/>
      <c r="Q542" s="2"/>
      <c r="R542" s="2"/>
      <c r="S542" s="2"/>
      <c r="T542" s="2"/>
      <c r="U542" s="2"/>
      <c r="V542" s="2"/>
      <c r="W542" s="2"/>
      <c r="X542" s="2"/>
      <c r="Y542" s="2"/>
      <c r="Z542" s="2"/>
    </row>
    <row r="543" spans="1:26" ht="24" customHeight="1">
      <c r="A543" s="35" t="s">
        <v>1062</v>
      </c>
      <c r="B543" s="35">
        <v>1845</v>
      </c>
      <c r="C543" s="35" t="s">
        <v>45</v>
      </c>
      <c r="D543" s="35" t="s">
        <v>1063</v>
      </c>
      <c r="E543" s="36" t="s">
        <v>47</v>
      </c>
      <c r="F543" s="37">
        <v>2.1375000000000002</v>
      </c>
      <c r="G543" s="38">
        <v>615.95000000000005</v>
      </c>
      <c r="H543" s="38">
        <v>754.35</v>
      </c>
      <c r="I543" s="38">
        <v>1612.42</v>
      </c>
      <c r="J543" s="39">
        <v>5.0422232488889196E-4</v>
      </c>
      <c r="K543" s="35" t="s">
        <v>1062</v>
      </c>
      <c r="L543" s="2"/>
      <c r="M543" s="2"/>
      <c r="N543" s="2"/>
      <c r="O543" s="2"/>
      <c r="P543" s="2"/>
      <c r="Q543" s="2"/>
      <c r="R543" s="2"/>
      <c r="S543" s="2"/>
      <c r="T543" s="2"/>
      <c r="U543" s="2"/>
      <c r="V543" s="2"/>
      <c r="W543" s="2"/>
      <c r="X543" s="2"/>
      <c r="Y543" s="2"/>
      <c r="Z543" s="2"/>
    </row>
    <row r="544" spans="1:26" ht="25.5" customHeight="1">
      <c r="A544" s="35" t="s">
        <v>1064</v>
      </c>
      <c r="B544" s="35">
        <v>9054</v>
      </c>
      <c r="C544" s="35" t="s">
        <v>45</v>
      </c>
      <c r="D544" s="35" t="s">
        <v>1065</v>
      </c>
      <c r="E544" s="36" t="s">
        <v>47</v>
      </c>
      <c r="F544" s="37">
        <v>5.0999999999999996</v>
      </c>
      <c r="G544" s="38">
        <v>195</v>
      </c>
      <c r="H544" s="38">
        <v>238.81</v>
      </c>
      <c r="I544" s="38">
        <v>1217.93</v>
      </c>
      <c r="J544" s="39">
        <v>3.80860753495943E-4</v>
      </c>
      <c r="K544" s="35" t="s">
        <v>1064</v>
      </c>
      <c r="L544" s="2"/>
      <c r="M544" s="2"/>
      <c r="N544" s="2"/>
      <c r="O544" s="2"/>
      <c r="P544" s="2"/>
      <c r="Q544" s="2"/>
      <c r="R544" s="2"/>
      <c r="S544" s="2"/>
      <c r="T544" s="2"/>
      <c r="U544" s="2"/>
      <c r="V544" s="2"/>
      <c r="W544" s="2"/>
      <c r="X544" s="2"/>
      <c r="Y544" s="2"/>
      <c r="Z544" s="2"/>
    </row>
    <row r="545" spans="1:26" ht="51.75" customHeight="1">
      <c r="A545" s="35" t="s">
        <v>1066</v>
      </c>
      <c r="B545" s="35" t="s">
        <v>1067</v>
      </c>
      <c r="C545" s="35" t="s">
        <v>22</v>
      </c>
      <c r="D545" s="35" t="s">
        <v>1068</v>
      </c>
      <c r="E545" s="36" t="s">
        <v>24</v>
      </c>
      <c r="F545" s="37">
        <v>1</v>
      </c>
      <c r="G545" s="38">
        <v>8945</v>
      </c>
      <c r="H545" s="38">
        <v>10954.94</v>
      </c>
      <c r="I545" s="38">
        <v>10954.94</v>
      </c>
      <c r="J545" s="39">
        <v>3.4257360463268399E-3</v>
      </c>
      <c r="K545" s="35" t="s">
        <v>1066</v>
      </c>
      <c r="L545" s="2"/>
      <c r="M545" s="2"/>
      <c r="N545" s="2"/>
      <c r="O545" s="2"/>
      <c r="P545" s="2"/>
      <c r="Q545" s="2"/>
      <c r="R545" s="2"/>
      <c r="S545" s="2"/>
      <c r="T545" s="2"/>
      <c r="U545" s="2"/>
      <c r="V545" s="2"/>
      <c r="W545" s="2"/>
      <c r="X545" s="2"/>
      <c r="Y545" s="2"/>
      <c r="Z545" s="2"/>
    </row>
    <row r="546" spans="1:26" ht="25.5" customHeight="1">
      <c r="A546" s="35" t="s">
        <v>1069</v>
      </c>
      <c r="B546" s="35">
        <v>12044</v>
      </c>
      <c r="C546" s="35" t="s">
        <v>45</v>
      </c>
      <c r="D546" s="35" t="s">
        <v>1070</v>
      </c>
      <c r="E546" s="36" t="s">
        <v>24</v>
      </c>
      <c r="F546" s="37">
        <v>34</v>
      </c>
      <c r="G546" s="38">
        <v>137.54</v>
      </c>
      <c r="H546" s="38">
        <v>168.44</v>
      </c>
      <c r="I546" s="38">
        <v>5726.96</v>
      </c>
      <c r="J546" s="39">
        <v>1.79088642273458E-3</v>
      </c>
      <c r="K546" s="35" t="s">
        <v>1069</v>
      </c>
      <c r="L546" s="2"/>
      <c r="M546" s="2"/>
      <c r="N546" s="2"/>
      <c r="O546" s="2"/>
      <c r="P546" s="2"/>
      <c r="Q546" s="2"/>
      <c r="R546" s="2"/>
      <c r="S546" s="2"/>
      <c r="T546" s="2"/>
      <c r="U546" s="2"/>
      <c r="V546" s="2"/>
      <c r="W546" s="2"/>
      <c r="X546" s="2"/>
      <c r="Y546" s="2"/>
      <c r="Z546" s="2"/>
    </row>
    <row r="547" spans="1:26" ht="25.5" customHeight="1">
      <c r="A547" s="35" t="s">
        <v>1071</v>
      </c>
      <c r="B547" s="35">
        <v>12042</v>
      </c>
      <c r="C547" s="35" t="s">
        <v>45</v>
      </c>
      <c r="D547" s="35" t="s">
        <v>1072</v>
      </c>
      <c r="E547" s="36" t="s">
        <v>24</v>
      </c>
      <c r="F547" s="37">
        <v>38</v>
      </c>
      <c r="G547" s="38">
        <v>84.79</v>
      </c>
      <c r="H547" s="38">
        <v>103.84</v>
      </c>
      <c r="I547" s="38">
        <v>3945.92</v>
      </c>
      <c r="J547" s="39">
        <v>1.23393467968989E-3</v>
      </c>
      <c r="K547" s="35" t="s">
        <v>1071</v>
      </c>
      <c r="L547" s="2"/>
      <c r="M547" s="2"/>
      <c r="N547" s="2"/>
      <c r="O547" s="2"/>
      <c r="P547" s="2"/>
      <c r="Q547" s="2"/>
      <c r="R547" s="2"/>
      <c r="S547" s="2"/>
      <c r="T547" s="2"/>
      <c r="U547" s="2"/>
      <c r="V547" s="2"/>
      <c r="W547" s="2"/>
      <c r="X547" s="2"/>
      <c r="Y547" s="2"/>
      <c r="Z547" s="2"/>
    </row>
    <row r="548" spans="1:26" ht="39" customHeight="1">
      <c r="A548" s="35" t="s">
        <v>1073</v>
      </c>
      <c r="B548" s="35">
        <v>12907</v>
      </c>
      <c r="C548" s="35" t="s">
        <v>45</v>
      </c>
      <c r="D548" s="35" t="s">
        <v>1074</v>
      </c>
      <c r="E548" s="36" t="s">
        <v>24</v>
      </c>
      <c r="F548" s="37">
        <v>1</v>
      </c>
      <c r="G548" s="38">
        <v>584.33000000000004</v>
      </c>
      <c r="H548" s="38">
        <v>715.62</v>
      </c>
      <c r="I548" s="38">
        <v>715.62</v>
      </c>
      <c r="J548" s="39">
        <v>2.2378262495937099E-4</v>
      </c>
      <c r="K548" s="35" t="s">
        <v>1073</v>
      </c>
      <c r="L548" s="2"/>
      <c r="M548" s="2"/>
      <c r="N548" s="2"/>
      <c r="O548" s="2"/>
      <c r="P548" s="2"/>
      <c r="Q548" s="2"/>
      <c r="R548" s="2"/>
      <c r="S548" s="2"/>
      <c r="T548" s="2"/>
      <c r="U548" s="2"/>
      <c r="V548" s="2"/>
      <c r="W548" s="2"/>
      <c r="X548" s="2"/>
      <c r="Y548" s="2"/>
      <c r="Z548" s="2"/>
    </row>
    <row r="549" spans="1:26" ht="25.5" customHeight="1">
      <c r="A549" s="35" t="s">
        <v>1075</v>
      </c>
      <c r="B549" s="35">
        <v>10719</v>
      </c>
      <c r="C549" s="35" t="s">
        <v>45</v>
      </c>
      <c r="D549" s="35" t="s">
        <v>1076</v>
      </c>
      <c r="E549" s="36" t="s">
        <v>568</v>
      </c>
      <c r="F549" s="37">
        <v>20</v>
      </c>
      <c r="G549" s="38">
        <v>52.38</v>
      </c>
      <c r="H549" s="38">
        <v>64.14</v>
      </c>
      <c r="I549" s="38">
        <v>1282.8</v>
      </c>
      <c r="J549" s="39">
        <v>4.01146350434422E-4</v>
      </c>
      <c r="K549" s="35" t="s">
        <v>1075</v>
      </c>
      <c r="L549" s="2"/>
      <c r="M549" s="2"/>
      <c r="N549" s="2"/>
      <c r="O549" s="2"/>
      <c r="P549" s="2"/>
      <c r="Q549" s="2"/>
      <c r="R549" s="2"/>
      <c r="S549" s="2"/>
      <c r="T549" s="2"/>
      <c r="U549" s="2"/>
      <c r="V549" s="2"/>
      <c r="W549" s="2"/>
      <c r="X549" s="2"/>
      <c r="Y549" s="2"/>
      <c r="Z549" s="2"/>
    </row>
    <row r="550" spans="1:26" ht="25.5" customHeight="1">
      <c r="A550" s="35" t="s">
        <v>1077</v>
      </c>
      <c r="B550" s="35">
        <v>7319</v>
      </c>
      <c r="C550" s="35" t="s">
        <v>45</v>
      </c>
      <c r="D550" s="35" t="s">
        <v>1078</v>
      </c>
      <c r="E550" s="36" t="s">
        <v>24</v>
      </c>
      <c r="F550" s="37">
        <v>12</v>
      </c>
      <c r="G550" s="38">
        <v>0</v>
      </c>
      <c r="H550" s="38">
        <v>0</v>
      </c>
      <c r="I550" s="38">
        <v>0</v>
      </c>
      <c r="J550" s="39">
        <v>0</v>
      </c>
      <c r="K550" s="35" t="s">
        <v>1077</v>
      </c>
      <c r="L550" s="2"/>
      <c r="M550" s="2"/>
      <c r="N550" s="2"/>
      <c r="O550" s="2"/>
      <c r="P550" s="2"/>
      <c r="Q550" s="2"/>
      <c r="R550" s="2"/>
      <c r="S550" s="2"/>
      <c r="T550" s="2"/>
      <c r="U550" s="2"/>
      <c r="V550" s="2"/>
      <c r="W550" s="2"/>
      <c r="X550" s="2"/>
      <c r="Y550" s="2"/>
      <c r="Z550" s="2"/>
    </row>
    <row r="551" spans="1:26" ht="25.5" customHeight="1">
      <c r="A551" s="35" t="s">
        <v>1079</v>
      </c>
      <c r="B551" s="35">
        <v>7320</v>
      </c>
      <c r="C551" s="35" t="s">
        <v>45</v>
      </c>
      <c r="D551" s="35" t="s">
        <v>1080</v>
      </c>
      <c r="E551" s="36" t="s">
        <v>24</v>
      </c>
      <c r="F551" s="37">
        <v>2</v>
      </c>
      <c r="G551" s="38">
        <v>136.41999999999999</v>
      </c>
      <c r="H551" s="38">
        <v>167.07</v>
      </c>
      <c r="I551" s="38">
        <v>334.14</v>
      </c>
      <c r="J551" s="39">
        <v>1.04489430569191E-4</v>
      </c>
      <c r="K551" s="35" t="s">
        <v>1079</v>
      </c>
      <c r="L551" s="2"/>
      <c r="M551" s="2"/>
      <c r="N551" s="2"/>
      <c r="O551" s="2"/>
      <c r="P551" s="2"/>
      <c r="Q551" s="2"/>
      <c r="R551" s="2"/>
      <c r="S551" s="2"/>
      <c r="T551" s="2"/>
      <c r="U551" s="2"/>
      <c r="V551" s="2"/>
      <c r="W551" s="2"/>
      <c r="X551" s="2"/>
      <c r="Y551" s="2"/>
      <c r="Z551" s="2"/>
    </row>
    <row r="552" spans="1:26" ht="25.5" customHeight="1">
      <c r="A552" s="35" t="s">
        <v>1081</v>
      </c>
      <c r="B552" s="35">
        <v>95544</v>
      </c>
      <c r="C552" s="35" t="s">
        <v>28</v>
      </c>
      <c r="D552" s="35" t="s">
        <v>1082</v>
      </c>
      <c r="E552" s="36" t="s">
        <v>56</v>
      </c>
      <c r="F552" s="37">
        <v>10</v>
      </c>
      <c r="G552" s="38">
        <v>39.880000000000003</v>
      </c>
      <c r="H552" s="38">
        <v>48.84</v>
      </c>
      <c r="I552" s="38">
        <v>488.4</v>
      </c>
      <c r="J552" s="39">
        <v>1.5272831115697801E-4</v>
      </c>
      <c r="K552" s="35" t="s">
        <v>1081</v>
      </c>
      <c r="L552" s="2"/>
      <c r="M552" s="2"/>
      <c r="N552" s="2"/>
      <c r="O552" s="2"/>
      <c r="P552" s="2"/>
      <c r="Q552" s="2"/>
      <c r="R552" s="2"/>
      <c r="S552" s="2"/>
      <c r="T552" s="2"/>
      <c r="U552" s="2"/>
      <c r="V552" s="2"/>
      <c r="W552" s="2"/>
      <c r="X552" s="2"/>
      <c r="Y552" s="2"/>
      <c r="Z552" s="2"/>
    </row>
    <row r="553" spans="1:26" ht="39" customHeight="1">
      <c r="A553" s="35" t="s">
        <v>1083</v>
      </c>
      <c r="B553" s="35">
        <v>95547</v>
      </c>
      <c r="C553" s="35" t="s">
        <v>28</v>
      </c>
      <c r="D553" s="35" t="s">
        <v>1084</v>
      </c>
      <c r="E553" s="36" t="s">
        <v>56</v>
      </c>
      <c r="F553" s="37">
        <v>7</v>
      </c>
      <c r="G553" s="38">
        <v>70.06</v>
      </c>
      <c r="H553" s="38">
        <v>85.8</v>
      </c>
      <c r="I553" s="38">
        <v>600.6</v>
      </c>
      <c r="J553" s="39">
        <v>1.8781454480114901E-4</v>
      </c>
      <c r="K553" s="35" t="s">
        <v>1083</v>
      </c>
      <c r="L553" s="2"/>
      <c r="M553" s="2"/>
      <c r="N553" s="2"/>
      <c r="O553" s="2"/>
      <c r="P553" s="2"/>
      <c r="Q553" s="2"/>
      <c r="R553" s="2"/>
      <c r="S553" s="2"/>
      <c r="T553" s="2"/>
      <c r="U553" s="2"/>
      <c r="V553" s="2"/>
      <c r="W553" s="2"/>
      <c r="X553" s="2"/>
      <c r="Y553" s="2"/>
      <c r="Z553" s="2"/>
    </row>
    <row r="554" spans="1:26" ht="51.75" customHeight="1">
      <c r="A554" s="35" t="s">
        <v>1085</v>
      </c>
      <c r="B554" s="35">
        <v>12208</v>
      </c>
      <c r="C554" s="35" t="s">
        <v>45</v>
      </c>
      <c r="D554" s="35" t="s">
        <v>1086</v>
      </c>
      <c r="E554" s="36" t="s">
        <v>24</v>
      </c>
      <c r="F554" s="37">
        <v>7</v>
      </c>
      <c r="G554" s="38">
        <v>128.80000000000001</v>
      </c>
      <c r="H554" s="38">
        <v>157.74</v>
      </c>
      <c r="I554" s="38">
        <v>1104.18</v>
      </c>
      <c r="J554" s="39">
        <v>3.4528981698057399E-4</v>
      </c>
      <c r="K554" s="35" t="s">
        <v>1085</v>
      </c>
      <c r="L554" s="2"/>
      <c r="M554" s="2"/>
      <c r="N554" s="2"/>
      <c r="O554" s="2"/>
      <c r="P554" s="2"/>
      <c r="Q554" s="2"/>
      <c r="R554" s="2"/>
      <c r="S554" s="2"/>
      <c r="T554" s="2"/>
      <c r="U554" s="2"/>
      <c r="V554" s="2"/>
      <c r="W554" s="2"/>
      <c r="X554" s="2"/>
      <c r="Y554" s="2"/>
      <c r="Z554" s="2"/>
    </row>
    <row r="555" spans="1:26" ht="24" customHeight="1">
      <c r="A555" s="35" t="s">
        <v>1087</v>
      </c>
      <c r="B555" s="35">
        <v>1889</v>
      </c>
      <c r="C555" s="35" t="s">
        <v>45</v>
      </c>
      <c r="D555" s="35" t="s">
        <v>1088</v>
      </c>
      <c r="E555" s="36" t="s">
        <v>47</v>
      </c>
      <c r="F555" s="37">
        <v>7.04</v>
      </c>
      <c r="G555" s="38">
        <v>458.66</v>
      </c>
      <c r="H555" s="38">
        <v>561.72</v>
      </c>
      <c r="I555" s="38">
        <v>3954.5</v>
      </c>
      <c r="J555" s="39">
        <v>1.23661774461562E-3</v>
      </c>
      <c r="K555" s="35" t="s">
        <v>1087</v>
      </c>
      <c r="L555" s="2"/>
      <c r="M555" s="2"/>
      <c r="N555" s="2"/>
      <c r="O555" s="2"/>
      <c r="P555" s="2"/>
      <c r="Q555" s="2"/>
      <c r="R555" s="2"/>
      <c r="S555" s="2"/>
      <c r="T555" s="2"/>
      <c r="U555" s="2"/>
      <c r="V555" s="2"/>
      <c r="W555" s="2"/>
      <c r="X555" s="2"/>
      <c r="Y555" s="2"/>
      <c r="Z555" s="2"/>
    </row>
    <row r="556" spans="1:26" ht="24" customHeight="1">
      <c r="A556" s="35" t="s">
        <v>1089</v>
      </c>
      <c r="B556" s="35">
        <v>2450</v>
      </c>
      <c r="C556" s="35" t="s">
        <v>45</v>
      </c>
      <c r="D556" s="35" t="s">
        <v>1090</v>
      </c>
      <c r="E556" s="36" t="s">
        <v>47</v>
      </c>
      <c r="F556" s="37">
        <v>1829.73</v>
      </c>
      <c r="G556" s="38">
        <v>2.34</v>
      </c>
      <c r="H556" s="38">
        <v>2.86</v>
      </c>
      <c r="I556" s="38">
        <v>5233.0200000000004</v>
      </c>
      <c r="J556" s="39">
        <v>1.63642568970248E-3</v>
      </c>
      <c r="K556" s="35" t="s">
        <v>1089</v>
      </c>
      <c r="L556" s="2"/>
      <c r="M556" s="2"/>
      <c r="N556" s="2"/>
      <c r="O556" s="2"/>
      <c r="P556" s="2"/>
      <c r="Q556" s="2"/>
      <c r="R556" s="2"/>
      <c r="S556" s="2"/>
      <c r="T556" s="2"/>
      <c r="U556" s="2"/>
      <c r="V556" s="2"/>
      <c r="W556" s="2"/>
      <c r="X556" s="2"/>
      <c r="Y556" s="2"/>
      <c r="Z556" s="2"/>
    </row>
    <row r="557" spans="1:26" ht="25.5" customHeight="1">
      <c r="A557" s="40" t="s">
        <v>1091</v>
      </c>
      <c r="B557" s="40">
        <v>7325</v>
      </c>
      <c r="C557" s="40" t="s">
        <v>45</v>
      </c>
      <c r="D557" s="40" t="s">
        <v>1092</v>
      </c>
      <c r="E557" s="41" t="s">
        <v>47</v>
      </c>
      <c r="F557" s="42">
        <v>1928.75</v>
      </c>
      <c r="G557" s="43">
        <v>1</v>
      </c>
      <c r="H557" s="43">
        <v>1.22</v>
      </c>
      <c r="I557" s="43">
        <v>2353.0700000000002</v>
      </c>
      <c r="J557" s="44">
        <v>7.3583211943929305E-4</v>
      </c>
      <c r="K557" s="40" t="s">
        <v>1091</v>
      </c>
      <c r="L557" s="2"/>
      <c r="M557" s="2"/>
      <c r="N557" s="2"/>
      <c r="O557" s="2"/>
      <c r="P557" s="2"/>
      <c r="Q557" s="2"/>
      <c r="R557" s="2"/>
      <c r="S557" s="2"/>
      <c r="T557" s="2"/>
      <c r="U557" s="2"/>
      <c r="V557" s="2"/>
      <c r="W557" s="2"/>
      <c r="X557" s="2"/>
      <c r="Y557" s="2"/>
      <c r="Z557" s="2"/>
    </row>
    <row r="558" spans="1:26" ht="14.25" customHeight="1">
      <c r="A558" s="25"/>
      <c r="B558" s="25"/>
      <c r="C558" s="25"/>
      <c r="D558" s="25"/>
      <c r="E558" s="25"/>
      <c r="F558" s="25"/>
      <c r="G558" s="25"/>
      <c r="H558" s="25"/>
      <c r="I558" s="25"/>
      <c r="J558" s="25"/>
      <c r="K558" s="25"/>
      <c r="L558" s="2"/>
      <c r="M558" s="2"/>
      <c r="N558" s="2"/>
      <c r="O558" s="2"/>
      <c r="P558" s="2"/>
      <c r="Q558" s="2"/>
      <c r="R558" s="2"/>
      <c r="S558" s="2"/>
      <c r="T558" s="2"/>
      <c r="U558" s="2"/>
      <c r="V558" s="2"/>
      <c r="W558" s="2"/>
      <c r="X558" s="2"/>
      <c r="Y558" s="2"/>
      <c r="Z558" s="2"/>
    </row>
    <row r="559" spans="1:26" ht="18" customHeight="1">
      <c r="A559" s="429"/>
      <c r="B559" s="428"/>
      <c r="C559" s="425"/>
      <c r="D559" s="26"/>
      <c r="E559" s="27"/>
      <c r="F559" s="426" t="s">
        <v>1099</v>
      </c>
      <c r="G559" s="425"/>
      <c r="H559" s="431">
        <v>2611389.6</v>
      </c>
      <c r="I559" s="428"/>
      <c r="J559" s="425"/>
      <c r="K559" s="2"/>
      <c r="L559" s="2"/>
      <c r="M559" s="2"/>
      <c r="N559" s="2"/>
      <c r="O559" s="2"/>
      <c r="P559" s="2"/>
      <c r="Q559" s="2"/>
      <c r="R559" s="2"/>
      <c r="S559" s="2"/>
      <c r="T559" s="2"/>
      <c r="U559" s="2"/>
      <c r="V559" s="2"/>
      <c r="W559" s="2"/>
      <c r="X559" s="2"/>
      <c r="Y559" s="2"/>
      <c r="Z559" s="2"/>
    </row>
    <row r="560" spans="1:26" ht="18" customHeight="1">
      <c r="A560" s="429"/>
      <c r="B560" s="428"/>
      <c r="C560" s="425"/>
      <c r="D560" s="26"/>
      <c r="E560" s="27"/>
      <c r="F560" s="426" t="s">
        <v>1100</v>
      </c>
      <c r="G560" s="425"/>
      <c r="H560" s="431">
        <v>586445.80000000005</v>
      </c>
      <c r="I560" s="428"/>
      <c r="J560" s="425"/>
      <c r="K560" s="2"/>
      <c r="L560" s="2"/>
      <c r="M560" s="2"/>
      <c r="N560" s="2"/>
      <c r="O560" s="2"/>
      <c r="P560" s="2"/>
      <c r="Q560" s="2"/>
      <c r="R560" s="2"/>
      <c r="S560" s="2"/>
      <c r="T560" s="2"/>
      <c r="U560" s="2"/>
      <c r="V560" s="2"/>
      <c r="W560" s="2"/>
      <c r="X560" s="2"/>
      <c r="Y560" s="2"/>
      <c r="Z560" s="2"/>
    </row>
    <row r="561" spans="1:26" ht="18" customHeight="1">
      <c r="A561" s="429"/>
      <c r="B561" s="428"/>
      <c r="C561" s="425"/>
      <c r="D561" s="26"/>
      <c r="E561" s="27"/>
      <c r="F561" s="426" t="s">
        <v>1101</v>
      </c>
      <c r="G561" s="425"/>
      <c r="H561" s="45">
        <v>3197835.4</v>
      </c>
      <c r="I561" s="45"/>
      <c r="J561" s="45"/>
      <c r="K561" s="2"/>
      <c r="L561" s="2"/>
      <c r="M561" s="2"/>
      <c r="N561" s="2"/>
      <c r="O561" s="2"/>
      <c r="P561" s="2"/>
      <c r="Q561" s="2"/>
      <c r="R561" s="2"/>
      <c r="S561" s="2"/>
      <c r="T561" s="2"/>
      <c r="U561" s="2"/>
      <c r="V561" s="2"/>
      <c r="W561" s="2"/>
      <c r="X561" s="2"/>
      <c r="Y561" s="2"/>
      <c r="Z561" s="2"/>
    </row>
    <row r="562" spans="1:26" ht="60" customHeight="1">
      <c r="A562" s="29"/>
      <c r="B562" s="29"/>
      <c r="C562" s="29"/>
      <c r="D562" s="29"/>
      <c r="E562" s="29"/>
      <c r="F562" s="29"/>
      <c r="G562" s="29"/>
      <c r="H562" s="29"/>
      <c r="I562" s="29"/>
      <c r="J562" s="29"/>
      <c r="K562" s="29"/>
      <c r="L562" s="2"/>
      <c r="M562" s="2"/>
      <c r="N562" s="2"/>
      <c r="O562" s="2"/>
      <c r="P562" s="2"/>
      <c r="Q562" s="2"/>
      <c r="R562" s="2"/>
      <c r="S562" s="2"/>
      <c r="T562" s="2"/>
      <c r="U562" s="2"/>
      <c r="V562" s="2"/>
      <c r="W562" s="2"/>
      <c r="X562" s="2"/>
      <c r="Y562" s="2"/>
      <c r="Z562" s="2"/>
    </row>
    <row r="563" spans="1:26" ht="69.75" customHeight="1">
      <c r="A563" s="430" t="s">
        <v>1102</v>
      </c>
      <c r="B563" s="428"/>
      <c r="C563" s="428"/>
      <c r="D563" s="428"/>
      <c r="E563" s="428"/>
      <c r="F563" s="428"/>
      <c r="G563" s="428"/>
      <c r="H563" s="428"/>
      <c r="I563" s="428"/>
      <c r="J563" s="425"/>
      <c r="K563" s="46" t="s">
        <v>1102</v>
      </c>
      <c r="L563" s="2"/>
      <c r="M563" s="2"/>
      <c r="N563" s="2"/>
      <c r="O563" s="2"/>
      <c r="P563" s="2"/>
      <c r="Q563" s="2"/>
      <c r="R563" s="2"/>
      <c r="S563" s="2"/>
      <c r="T563" s="2"/>
      <c r="U563" s="2"/>
      <c r="V563" s="2"/>
      <c r="W563" s="2"/>
      <c r="X563" s="2"/>
      <c r="Y563" s="2"/>
      <c r="Z563" s="2"/>
    </row>
    <row r="564" spans="1:26" ht="60" customHeight="1">
      <c r="A564" s="29"/>
      <c r="B564" s="29"/>
      <c r="C564" s="29"/>
      <c r="D564" s="29"/>
      <c r="E564" s="29"/>
      <c r="F564" s="29"/>
      <c r="G564" s="29"/>
      <c r="H564" s="29"/>
      <c r="I564" s="29"/>
      <c r="J564" s="29"/>
      <c r="K564" s="29"/>
      <c r="L564" s="2"/>
      <c r="M564" s="2"/>
      <c r="N564" s="2"/>
      <c r="O564" s="2"/>
      <c r="P564" s="2"/>
      <c r="Q564" s="2"/>
      <c r="R564" s="2"/>
      <c r="S564" s="2"/>
      <c r="T564" s="2"/>
      <c r="U564" s="2"/>
      <c r="V564" s="2"/>
      <c r="W564" s="2"/>
      <c r="X564" s="2"/>
      <c r="Y564" s="2"/>
      <c r="Z564" s="2"/>
    </row>
    <row r="565" spans="1:26" ht="69.75" customHeight="1">
      <c r="A565" s="430" t="s">
        <v>1103</v>
      </c>
      <c r="B565" s="428"/>
      <c r="C565" s="428"/>
      <c r="D565" s="428"/>
      <c r="E565" s="428"/>
      <c r="F565" s="428"/>
      <c r="G565" s="428"/>
      <c r="H565" s="428"/>
      <c r="I565" s="428"/>
      <c r="J565" s="425"/>
      <c r="K565" s="46" t="s">
        <v>1103</v>
      </c>
      <c r="L565" s="2"/>
      <c r="M565" s="2"/>
      <c r="N565" s="2"/>
      <c r="O565" s="2"/>
      <c r="P565" s="2"/>
      <c r="Q565" s="2"/>
      <c r="R565" s="2"/>
      <c r="S565" s="2"/>
      <c r="T565" s="2"/>
      <c r="U565" s="2"/>
      <c r="V565" s="2"/>
      <c r="W565" s="2"/>
      <c r="X565" s="2"/>
      <c r="Y565" s="2"/>
      <c r="Z565" s="2"/>
    </row>
    <row r="566" spans="1:26" ht="14.25" customHeight="1">
      <c r="A566" s="2"/>
      <c r="B566" s="2"/>
      <c r="C566" s="2"/>
      <c r="D566" s="2"/>
      <c r="E566" s="2"/>
      <c r="F566" s="2"/>
      <c r="G566" s="2"/>
      <c r="H566" s="2"/>
      <c r="I566" s="2"/>
      <c r="J566" s="2"/>
      <c r="K566" s="2"/>
      <c r="L566" s="2"/>
      <c r="M566" s="2"/>
      <c r="N566" s="2"/>
      <c r="O566" s="2"/>
      <c r="P566" s="2"/>
      <c r="Q566" s="2"/>
      <c r="R566" s="2"/>
      <c r="S566" s="2"/>
      <c r="T566" s="2"/>
      <c r="U566" s="2"/>
      <c r="V566" s="2"/>
      <c r="W566" s="2"/>
      <c r="X566" s="2"/>
      <c r="Y566" s="2"/>
      <c r="Z566" s="2"/>
    </row>
    <row r="567" spans="1:26" ht="14.25" customHeight="1">
      <c r="A567" s="2"/>
      <c r="B567" s="2"/>
      <c r="C567" s="2"/>
      <c r="D567" s="2"/>
      <c r="E567" s="2"/>
      <c r="F567" s="2"/>
      <c r="G567" s="2"/>
      <c r="H567" s="2"/>
      <c r="I567" s="2"/>
      <c r="J567" s="2"/>
      <c r="K567" s="2"/>
      <c r="L567" s="2"/>
      <c r="M567" s="2"/>
      <c r="N567" s="2"/>
      <c r="O567" s="2"/>
      <c r="P567" s="2"/>
      <c r="Q567" s="2"/>
      <c r="R567" s="2"/>
      <c r="S567" s="2"/>
      <c r="T567" s="2"/>
      <c r="U567" s="2"/>
      <c r="V567" s="2"/>
      <c r="W567" s="2"/>
      <c r="X567" s="2"/>
      <c r="Y567" s="2"/>
      <c r="Z567" s="2"/>
    </row>
    <row r="568" spans="1:26" ht="14.25" customHeight="1">
      <c r="A568" s="2"/>
      <c r="B568" s="2"/>
      <c r="C568" s="2"/>
      <c r="D568" s="2"/>
      <c r="E568" s="2"/>
      <c r="F568" s="2"/>
      <c r="G568" s="2"/>
      <c r="H568" s="2"/>
      <c r="I568" s="2"/>
      <c r="J568" s="2"/>
      <c r="K568" s="2"/>
      <c r="L568" s="2"/>
      <c r="M568" s="2"/>
      <c r="N568" s="2"/>
      <c r="O568" s="2"/>
      <c r="P568" s="2"/>
      <c r="Q568" s="2"/>
      <c r="R568" s="2"/>
      <c r="S568" s="2"/>
      <c r="T568" s="2"/>
      <c r="U568" s="2"/>
      <c r="V568" s="2"/>
      <c r="W568" s="2"/>
      <c r="X568" s="2"/>
      <c r="Y568" s="2"/>
      <c r="Z568" s="2"/>
    </row>
    <row r="569" spans="1:26" ht="14.25" customHeight="1">
      <c r="A569" s="2"/>
      <c r="B569" s="2"/>
      <c r="C569" s="2"/>
      <c r="D569" s="2"/>
      <c r="E569" s="2"/>
      <c r="F569" s="2"/>
      <c r="G569" s="2"/>
      <c r="H569" s="2"/>
      <c r="I569" s="2"/>
      <c r="J569" s="2"/>
      <c r="K569" s="2"/>
      <c r="L569" s="2"/>
      <c r="M569" s="2"/>
      <c r="N569" s="2"/>
      <c r="O569" s="2"/>
      <c r="P569" s="2"/>
      <c r="Q569" s="2"/>
      <c r="R569" s="2"/>
      <c r="S569" s="2"/>
      <c r="T569" s="2"/>
      <c r="U569" s="2"/>
      <c r="V569" s="2"/>
      <c r="W569" s="2"/>
      <c r="X569" s="2"/>
      <c r="Y569" s="2"/>
      <c r="Z569" s="2"/>
    </row>
    <row r="570" spans="1:26" ht="14.25" customHeight="1">
      <c r="A570" s="2"/>
      <c r="B570" s="2"/>
      <c r="C570" s="2"/>
      <c r="D570" s="2"/>
      <c r="E570" s="2"/>
      <c r="F570" s="2"/>
      <c r="G570" s="2"/>
      <c r="H570" s="2"/>
      <c r="I570" s="2"/>
      <c r="J570" s="2"/>
      <c r="K570" s="2"/>
      <c r="L570" s="2"/>
      <c r="M570" s="2"/>
      <c r="N570" s="2"/>
      <c r="O570" s="2"/>
      <c r="P570" s="2"/>
      <c r="Q570" s="2"/>
      <c r="R570" s="2"/>
      <c r="S570" s="2"/>
      <c r="T570" s="2"/>
      <c r="U570" s="2"/>
      <c r="V570" s="2"/>
      <c r="W570" s="2"/>
      <c r="X570" s="2"/>
      <c r="Y570" s="2"/>
      <c r="Z570" s="2"/>
    </row>
    <row r="571" spans="1:26" ht="14.25" customHeight="1">
      <c r="A571" s="2"/>
      <c r="B571" s="2"/>
      <c r="C571" s="2"/>
      <c r="D571" s="2"/>
      <c r="E571" s="2"/>
      <c r="F571" s="2"/>
      <c r="G571" s="2"/>
      <c r="H571" s="2"/>
      <c r="I571" s="2"/>
      <c r="J571" s="2"/>
      <c r="K571" s="2"/>
      <c r="L571" s="2"/>
      <c r="M571" s="2"/>
      <c r="N571" s="2"/>
      <c r="O571" s="2"/>
      <c r="P571" s="2"/>
      <c r="Q571" s="2"/>
      <c r="R571" s="2"/>
      <c r="S571" s="2"/>
      <c r="T571" s="2"/>
      <c r="U571" s="2"/>
      <c r="V571" s="2"/>
      <c r="W571" s="2"/>
      <c r="X571" s="2"/>
      <c r="Y571" s="2"/>
      <c r="Z571" s="2"/>
    </row>
    <row r="572" spans="1:26" ht="14.25" customHeight="1">
      <c r="A572" s="2"/>
      <c r="B572" s="2"/>
      <c r="C572" s="2"/>
      <c r="D572" s="2"/>
      <c r="E572" s="2"/>
      <c r="F572" s="2"/>
      <c r="G572" s="2"/>
      <c r="H572" s="2"/>
      <c r="I572" s="2"/>
      <c r="J572" s="2"/>
      <c r="K572" s="2"/>
      <c r="L572" s="2"/>
      <c r="M572" s="2"/>
      <c r="N572" s="2"/>
      <c r="O572" s="2"/>
      <c r="P572" s="2"/>
      <c r="Q572" s="2"/>
      <c r="R572" s="2"/>
      <c r="S572" s="2"/>
      <c r="T572" s="2"/>
      <c r="U572" s="2"/>
      <c r="V572" s="2"/>
      <c r="W572" s="2"/>
      <c r="X572" s="2"/>
      <c r="Y572" s="2"/>
      <c r="Z572" s="2"/>
    </row>
    <row r="573" spans="1:26" ht="14.25" customHeight="1">
      <c r="A573" s="2"/>
      <c r="B573" s="2"/>
      <c r="C573" s="2"/>
      <c r="D573" s="2"/>
      <c r="E573" s="2"/>
      <c r="F573" s="2"/>
      <c r="G573" s="2"/>
      <c r="H573" s="2"/>
      <c r="I573" s="2"/>
      <c r="J573" s="2"/>
      <c r="K573" s="2"/>
      <c r="L573" s="2"/>
      <c r="M573" s="2"/>
      <c r="N573" s="2"/>
      <c r="O573" s="2"/>
      <c r="P573" s="2"/>
      <c r="Q573" s="2"/>
      <c r="R573" s="2"/>
      <c r="S573" s="2"/>
      <c r="T573" s="2"/>
      <c r="U573" s="2"/>
      <c r="V573" s="2"/>
      <c r="W573" s="2"/>
      <c r="X573" s="2"/>
      <c r="Y573" s="2"/>
      <c r="Z573" s="2"/>
    </row>
    <row r="574" spans="1:26" ht="14.25" customHeight="1">
      <c r="A574" s="2"/>
      <c r="B574" s="2"/>
      <c r="C574" s="2"/>
      <c r="D574" s="2"/>
      <c r="E574" s="2"/>
      <c r="F574" s="2"/>
      <c r="G574" s="2"/>
      <c r="H574" s="2"/>
      <c r="I574" s="2"/>
      <c r="J574" s="2"/>
      <c r="K574" s="2"/>
      <c r="L574" s="2"/>
      <c r="M574" s="2"/>
      <c r="N574" s="2"/>
      <c r="O574" s="2"/>
      <c r="P574" s="2"/>
      <c r="Q574" s="2"/>
      <c r="R574" s="2"/>
      <c r="S574" s="2"/>
      <c r="T574" s="2"/>
      <c r="U574" s="2"/>
      <c r="V574" s="2"/>
      <c r="W574" s="2"/>
      <c r="X574" s="2"/>
      <c r="Y574" s="2"/>
      <c r="Z574" s="2"/>
    </row>
    <row r="575" spans="1:26" ht="14.25" customHeight="1">
      <c r="A575" s="2"/>
      <c r="B575" s="2"/>
      <c r="C575" s="2"/>
      <c r="D575" s="2"/>
      <c r="E575" s="2"/>
      <c r="F575" s="2"/>
      <c r="G575" s="2"/>
      <c r="H575" s="2"/>
      <c r="I575" s="2"/>
      <c r="J575" s="2"/>
      <c r="K575" s="2"/>
      <c r="L575" s="2"/>
      <c r="M575" s="2"/>
      <c r="N575" s="2"/>
      <c r="O575" s="2"/>
      <c r="P575" s="2"/>
      <c r="Q575" s="2"/>
      <c r="R575" s="2"/>
      <c r="S575" s="2"/>
      <c r="T575" s="2"/>
      <c r="U575" s="2"/>
      <c r="V575" s="2"/>
      <c r="W575" s="2"/>
      <c r="X575" s="2"/>
      <c r="Y575" s="2"/>
      <c r="Z575" s="2"/>
    </row>
    <row r="576" spans="1:26" ht="14.25" customHeight="1">
      <c r="A576" s="2"/>
      <c r="B576" s="2"/>
      <c r="C576" s="2"/>
      <c r="D576" s="2"/>
      <c r="E576" s="2"/>
      <c r="F576" s="2"/>
      <c r="G576" s="2"/>
      <c r="H576" s="2"/>
      <c r="I576" s="2"/>
      <c r="J576" s="2"/>
      <c r="K576" s="2"/>
      <c r="L576" s="2"/>
      <c r="M576" s="2"/>
      <c r="N576" s="2"/>
      <c r="O576" s="2"/>
      <c r="P576" s="2"/>
      <c r="Q576" s="2"/>
      <c r="R576" s="2"/>
      <c r="S576" s="2"/>
      <c r="T576" s="2"/>
      <c r="U576" s="2"/>
      <c r="V576" s="2"/>
      <c r="W576" s="2"/>
      <c r="X576" s="2"/>
      <c r="Y576" s="2"/>
      <c r="Z576" s="2"/>
    </row>
    <row r="577" spans="1:26" ht="14.25" customHeight="1">
      <c r="A577" s="2"/>
      <c r="B577" s="2"/>
      <c r="C577" s="2"/>
      <c r="D577" s="2"/>
      <c r="E577" s="2"/>
      <c r="F577" s="2"/>
      <c r="G577" s="2"/>
      <c r="H577" s="2"/>
      <c r="I577" s="2"/>
      <c r="J577" s="2"/>
      <c r="K577" s="2"/>
      <c r="L577" s="2"/>
      <c r="M577" s="2"/>
      <c r="N577" s="2"/>
      <c r="O577" s="2"/>
      <c r="P577" s="2"/>
      <c r="Q577" s="2"/>
      <c r="R577" s="2"/>
      <c r="S577" s="2"/>
      <c r="T577" s="2"/>
      <c r="U577" s="2"/>
      <c r="V577" s="2"/>
      <c r="W577" s="2"/>
      <c r="X577" s="2"/>
      <c r="Y577" s="2"/>
      <c r="Z577" s="2"/>
    </row>
    <row r="578" spans="1:26" ht="14.25" customHeight="1">
      <c r="A578" s="2"/>
      <c r="B578" s="2"/>
      <c r="C578" s="2"/>
      <c r="D578" s="2"/>
      <c r="E578" s="2"/>
      <c r="F578" s="2"/>
      <c r="G578" s="2"/>
      <c r="H578" s="2"/>
      <c r="I578" s="2"/>
      <c r="J578" s="2"/>
      <c r="K578" s="2"/>
      <c r="L578" s="2"/>
      <c r="M578" s="2"/>
      <c r="N578" s="2"/>
      <c r="O578" s="2"/>
      <c r="P578" s="2"/>
      <c r="Q578" s="2"/>
      <c r="R578" s="2"/>
      <c r="S578" s="2"/>
      <c r="T578" s="2"/>
      <c r="U578" s="2"/>
      <c r="V578" s="2"/>
      <c r="W578" s="2"/>
      <c r="X578" s="2"/>
      <c r="Y578" s="2"/>
      <c r="Z578" s="2"/>
    </row>
    <row r="579" spans="1:26" ht="14.25" customHeight="1">
      <c r="A579" s="2"/>
      <c r="B579" s="2"/>
      <c r="C579" s="2"/>
      <c r="D579" s="2"/>
      <c r="E579" s="2"/>
      <c r="F579" s="2"/>
      <c r="G579" s="2"/>
      <c r="H579" s="2"/>
      <c r="I579" s="2"/>
      <c r="J579" s="2"/>
      <c r="K579" s="2"/>
      <c r="L579" s="2"/>
      <c r="M579" s="2"/>
      <c r="N579" s="2"/>
      <c r="O579" s="2"/>
      <c r="P579" s="2"/>
      <c r="Q579" s="2"/>
      <c r="R579" s="2"/>
      <c r="S579" s="2"/>
      <c r="T579" s="2"/>
      <c r="U579" s="2"/>
      <c r="V579" s="2"/>
      <c r="W579" s="2"/>
      <c r="X579" s="2"/>
      <c r="Y579" s="2"/>
      <c r="Z579" s="2"/>
    </row>
    <row r="580" spans="1:26" ht="14.25" customHeight="1">
      <c r="A580" s="2"/>
      <c r="B580" s="2"/>
      <c r="C580" s="2"/>
      <c r="D580" s="2"/>
      <c r="E580" s="2"/>
      <c r="F580" s="2"/>
      <c r="G580" s="2"/>
      <c r="H580" s="2"/>
      <c r="I580" s="2"/>
      <c r="J580" s="2"/>
      <c r="K580" s="2"/>
      <c r="L580" s="2"/>
      <c r="M580" s="2"/>
      <c r="N580" s="2"/>
      <c r="O580" s="2"/>
      <c r="P580" s="2"/>
      <c r="Q580" s="2"/>
      <c r="R580" s="2"/>
      <c r="S580" s="2"/>
      <c r="T580" s="2"/>
      <c r="U580" s="2"/>
      <c r="V580" s="2"/>
      <c r="W580" s="2"/>
      <c r="X580" s="2"/>
      <c r="Y580" s="2"/>
      <c r="Z580" s="2"/>
    </row>
    <row r="581" spans="1:26" ht="14.25" customHeight="1">
      <c r="A581" s="2"/>
      <c r="B581" s="2"/>
      <c r="C581" s="2"/>
      <c r="D581" s="2"/>
      <c r="E581" s="2"/>
      <c r="F581" s="2"/>
      <c r="G581" s="2"/>
      <c r="H581" s="2"/>
      <c r="I581" s="2"/>
      <c r="J581" s="2"/>
      <c r="K581" s="2"/>
      <c r="L581" s="2"/>
      <c r="M581" s="2"/>
      <c r="N581" s="2"/>
      <c r="O581" s="2"/>
      <c r="P581" s="2"/>
      <c r="Q581" s="2"/>
      <c r="R581" s="2"/>
      <c r="S581" s="2"/>
      <c r="T581" s="2"/>
      <c r="U581" s="2"/>
      <c r="V581" s="2"/>
      <c r="W581" s="2"/>
      <c r="X581" s="2"/>
      <c r="Y581" s="2"/>
      <c r="Z581" s="2"/>
    </row>
    <row r="582" spans="1:26" ht="14.25" customHeight="1">
      <c r="A582" s="2"/>
      <c r="B582" s="2"/>
      <c r="C582" s="2"/>
      <c r="D582" s="2"/>
      <c r="E582" s="2"/>
      <c r="F582" s="2"/>
      <c r="G582" s="2"/>
      <c r="H582" s="2"/>
      <c r="I582" s="2"/>
      <c r="J582" s="2"/>
      <c r="K582" s="2"/>
      <c r="L582" s="2"/>
      <c r="M582" s="2"/>
      <c r="N582" s="2"/>
      <c r="O582" s="2"/>
      <c r="P582" s="2"/>
      <c r="Q582" s="2"/>
      <c r="R582" s="2"/>
      <c r="S582" s="2"/>
      <c r="T582" s="2"/>
      <c r="U582" s="2"/>
      <c r="V582" s="2"/>
      <c r="W582" s="2"/>
      <c r="X582" s="2"/>
      <c r="Y582" s="2"/>
      <c r="Z582" s="2"/>
    </row>
    <row r="583" spans="1:26" ht="14.25" customHeight="1">
      <c r="A583" s="2"/>
      <c r="B583" s="2"/>
      <c r="C583" s="2"/>
      <c r="D583" s="2"/>
      <c r="E583" s="2"/>
      <c r="F583" s="2"/>
      <c r="G583" s="2"/>
      <c r="H583" s="2"/>
      <c r="I583" s="2"/>
      <c r="J583" s="2"/>
      <c r="K583" s="2"/>
      <c r="L583" s="2"/>
      <c r="M583" s="2"/>
      <c r="N583" s="2"/>
      <c r="O583" s="2"/>
      <c r="P583" s="2"/>
      <c r="Q583" s="2"/>
      <c r="R583" s="2"/>
      <c r="S583" s="2"/>
      <c r="T583" s="2"/>
      <c r="U583" s="2"/>
      <c r="V583" s="2"/>
      <c r="W583" s="2"/>
      <c r="X583" s="2"/>
      <c r="Y583" s="2"/>
      <c r="Z583" s="2"/>
    </row>
    <row r="584" spans="1:26" ht="14.25" customHeight="1">
      <c r="A584" s="2"/>
      <c r="B584" s="2"/>
      <c r="C584" s="2"/>
      <c r="D584" s="2"/>
      <c r="E584" s="2"/>
      <c r="F584" s="2"/>
      <c r="G584" s="2"/>
      <c r="H584" s="2"/>
      <c r="I584" s="2"/>
      <c r="J584" s="2"/>
      <c r="K584" s="2"/>
      <c r="L584" s="2"/>
      <c r="M584" s="2"/>
      <c r="N584" s="2"/>
      <c r="O584" s="2"/>
      <c r="P584" s="2"/>
      <c r="Q584" s="2"/>
      <c r="R584" s="2"/>
      <c r="S584" s="2"/>
      <c r="T584" s="2"/>
      <c r="U584" s="2"/>
      <c r="V584" s="2"/>
      <c r="W584" s="2"/>
      <c r="X584" s="2"/>
      <c r="Y584" s="2"/>
      <c r="Z584" s="2"/>
    </row>
    <row r="585" spans="1:26" ht="14.25" customHeight="1">
      <c r="A585" s="2"/>
      <c r="B585" s="2"/>
      <c r="C585" s="2"/>
      <c r="D585" s="2"/>
      <c r="E585" s="2"/>
      <c r="F585" s="2"/>
      <c r="G585" s="2"/>
      <c r="H585" s="2"/>
      <c r="I585" s="2"/>
      <c r="J585" s="2"/>
      <c r="K585" s="2"/>
      <c r="L585" s="2"/>
      <c r="M585" s="2"/>
      <c r="N585" s="2"/>
      <c r="O585" s="2"/>
      <c r="P585" s="2"/>
      <c r="Q585" s="2"/>
      <c r="R585" s="2"/>
      <c r="S585" s="2"/>
      <c r="T585" s="2"/>
      <c r="U585" s="2"/>
      <c r="V585" s="2"/>
      <c r="W585" s="2"/>
      <c r="X585" s="2"/>
      <c r="Y585" s="2"/>
      <c r="Z585" s="2"/>
    </row>
    <row r="586" spans="1:26" ht="14.2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mergeCells count="16">
    <mergeCell ref="A561:C561"/>
    <mergeCell ref="F561:G561"/>
    <mergeCell ref="A563:J563"/>
    <mergeCell ref="A565:J565"/>
    <mergeCell ref="E1:F1"/>
    <mergeCell ref="G1:H1"/>
    <mergeCell ref="I1:J1"/>
    <mergeCell ref="E2:F2"/>
    <mergeCell ref="I2:J2"/>
    <mergeCell ref="A3:J3"/>
    <mergeCell ref="A559:C559"/>
    <mergeCell ref="F559:G559"/>
    <mergeCell ref="H559:J559"/>
    <mergeCell ref="A560:C560"/>
    <mergeCell ref="F560:G560"/>
    <mergeCell ref="H560:J560"/>
  </mergeCells>
  <pageMargins left="0.5" right="0.5" top="1" bottom="1.0138888888888899" header="0" footer="0"/>
  <pageSetup paperSize="9" fitToHeight="0" orientation="landscape"/>
  <headerFooter>
    <oddHeader>&amp;L &amp;CPROCURADORIA GERAL DE JUSTIÇA DO ESTADO DE  ALAGOAS CNPJ: 12.472.734/0001-52</oddHeader>
    <oddFooter>&amp;CPágina &amp;P de</oddFooter>
  </headerFooter>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FF00"/>
    <pageSetUpPr fitToPage="1"/>
  </sheetPr>
  <dimension ref="A1:Z1000"/>
  <sheetViews>
    <sheetView workbookViewId="0"/>
  </sheetViews>
  <sheetFormatPr defaultColWidth="14.44140625" defaultRowHeight="15" customHeight="1"/>
  <cols>
    <col min="1" max="1" width="26" customWidth="1"/>
    <col min="2" max="2" width="14.109375" customWidth="1"/>
    <col min="3" max="3" width="14.6640625" customWidth="1"/>
    <col min="4" max="11" width="14.109375" customWidth="1"/>
    <col min="12" max="12" width="8.88671875" customWidth="1"/>
    <col min="13" max="13" width="11.33203125" customWidth="1"/>
    <col min="14" max="26" width="8.88671875" customWidth="1"/>
  </cols>
  <sheetData>
    <row r="1" spans="1:26" ht="14.25" customHeight="1">
      <c r="A1" s="434" t="s">
        <v>1104</v>
      </c>
      <c r="B1" s="435"/>
      <c r="C1" s="435"/>
      <c r="D1" s="435"/>
      <c r="E1" s="435"/>
      <c r="F1" s="435"/>
      <c r="G1" s="435"/>
      <c r="H1" s="435"/>
      <c r="I1" s="435"/>
      <c r="J1" s="435"/>
      <c r="K1" s="436"/>
      <c r="L1" s="47"/>
      <c r="M1" s="47"/>
      <c r="N1" s="47"/>
      <c r="O1" s="47"/>
      <c r="P1" s="47"/>
      <c r="Q1" s="47"/>
      <c r="R1" s="47"/>
      <c r="S1" s="47"/>
      <c r="T1" s="47"/>
      <c r="U1" s="47"/>
      <c r="V1" s="47"/>
      <c r="W1" s="47"/>
      <c r="X1" s="47"/>
      <c r="Y1" s="47"/>
      <c r="Z1" s="47"/>
    </row>
    <row r="2" spans="1:26" ht="14.25" customHeight="1">
      <c r="A2" s="48" t="s">
        <v>1105</v>
      </c>
      <c r="B2" s="49">
        <f>[8]Planilha1!A1</f>
        <v>0</v>
      </c>
      <c r="C2" s="50"/>
      <c r="D2" s="50"/>
      <c r="E2" s="50"/>
      <c r="F2" s="51"/>
      <c r="G2" s="52"/>
      <c r="H2" s="49"/>
      <c r="I2" s="50"/>
      <c r="J2" s="53"/>
      <c r="K2" s="54"/>
      <c r="L2" s="47"/>
      <c r="M2" s="47"/>
      <c r="N2" s="47"/>
      <c r="O2" s="47"/>
      <c r="P2" s="47"/>
      <c r="Q2" s="47"/>
      <c r="R2" s="47"/>
      <c r="S2" s="47"/>
      <c r="T2" s="47"/>
      <c r="U2" s="47"/>
      <c r="V2" s="47"/>
      <c r="W2" s="47"/>
      <c r="X2" s="47"/>
      <c r="Y2" s="47"/>
      <c r="Z2" s="47"/>
    </row>
    <row r="3" spans="1:26" ht="13.5" customHeight="1">
      <c r="A3" s="48" t="s">
        <v>1106</v>
      </c>
      <c r="B3" s="55" t="str">
        <f>'ADITIVO SANT'!B7</f>
        <v>nº 25/2024</v>
      </c>
      <c r="C3" s="50"/>
      <c r="D3" s="50"/>
      <c r="E3" s="50"/>
      <c r="F3" s="51"/>
      <c r="G3" s="52"/>
      <c r="H3" s="49"/>
      <c r="I3" s="50"/>
      <c r="J3" s="53"/>
      <c r="K3" s="56"/>
      <c r="L3" s="47"/>
      <c r="M3" s="47"/>
      <c r="N3" s="47"/>
      <c r="O3" s="47"/>
      <c r="P3" s="47"/>
      <c r="Q3" s="47"/>
      <c r="R3" s="47"/>
      <c r="S3" s="47"/>
      <c r="T3" s="47"/>
      <c r="U3" s="47"/>
      <c r="V3" s="47"/>
      <c r="W3" s="47"/>
      <c r="X3" s="47"/>
      <c r="Y3" s="47"/>
      <c r="Z3" s="47"/>
    </row>
    <row r="4" spans="1:26" ht="13.5" customHeight="1">
      <c r="A4" s="48" t="s">
        <v>1107</v>
      </c>
      <c r="B4" s="52" t="str">
        <f>'ORÇ MPAL '!D2</f>
        <v>Construção da nova Promotoria de Justiça de Santana do Ipanema - Não desonerado</v>
      </c>
      <c r="C4" s="50"/>
      <c r="D4" s="50"/>
      <c r="E4" s="50"/>
      <c r="F4" s="50"/>
      <c r="G4" s="52"/>
      <c r="H4" s="49"/>
      <c r="I4" s="50"/>
      <c r="J4" s="53"/>
      <c r="K4" s="54"/>
      <c r="L4" s="47"/>
      <c r="M4" s="47"/>
      <c r="N4" s="47"/>
      <c r="O4" s="47"/>
      <c r="P4" s="47"/>
      <c r="Q4" s="47"/>
      <c r="R4" s="47"/>
      <c r="S4" s="47"/>
      <c r="T4" s="47"/>
      <c r="U4" s="47"/>
      <c r="V4" s="47"/>
      <c r="W4" s="47"/>
      <c r="X4" s="47"/>
      <c r="Y4" s="47"/>
      <c r="Z4" s="47"/>
    </row>
    <row r="5" spans="1:26" ht="14.25" customHeight="1">
      <c r="A5" s="57"/>
      <c r="B5" s="58"/>
      <c r="C5" s="59"/>
      <c r="D5" s="59"/>
      <c r="E5" s="59"/>
      <c r="F5" s="59"/>
      <c r="G5" s="60"/>
      <c r="H5" s="61"/>
      <c r="I5" s="59"/>
      <c r="J5" s="61"/>
      <c r="K5" s="62"/>
      <c r="L5" s="47"/>
      <c r="M5" s="47"/>
      <c r="N5" s="47"/>
      <c r="O5" s="47"/>
      <c r="P5" s="47"/>
      <c r="Q5" s="47"/>
      <c r="R5" s="47"/>
      <c r="S5" s="47"/>
      <c r="T5" s="47"/>
      <c r="U5" s="47"/>
      <c r="V5" s="47"/>
      <c r="W5" s="47"/>
      <c r="X5" s="47"/>
      <c r="Y5" s="47"/>
      <c r="Z5" s="47"/>
    </row>
    <row r="6" spans="1:26" ht="14.25" customHeight="1">
      <c r="A6" s="63" t="str">
        <f>'ADITIVO SANT'!A15</f>
        <v xml:space="preserve"> 5.2 </v>
      </c>
      <c r="B6" s="437" t="str">
        <f>'ADITIVO SANT'!D15</f>
        <v>PILARES</v>
      </c>
      <c r="C6" s="438"/>
      <c r="D6" s="438"/>
      <c r="E6" s="438"/>
      <c r="F6" s="438"/>
      <c r="G6" s="438"/>
      <c r="H6" s="438"/>
      <c r="I6" s="438"/>
      <c r="J6" s="438"/>
      <c r="K6" s="439"/>
      <c r="L6" s="47"/>
      <c r="M6" s="47"/>
      <c r="N6" s="47"/>
      <c r="O6" s="47"/>
      <c r="P6" s="47"/>
      <c r="Q6" s="47"/>
      <c r="R6" s="47"/>
      <c r="S6" s="47"/>
      <c r="T6" s="47"/>
      <c r="U6" s="47"/>
      <c r="V6" s="47"/>
      <c r="W6" s="47"/>
      <c r="X6" s="47"/>
      <c r="Y6" s="47"/>
      <c r="Z6" s="47"/>
    </row>
    <row r="7" spans="1:26" ht="13.5" customHeight="1">
      <c r="A7" s="440" t="str">
        <f>'ADITIVO SANT'!A16</f>
        <v xml:space="preserve"> 5.2.8 </v>
      </c>
      <c r="B7" s="443" t="str">
        <f>'ADITIVO SANT'!D16</f>
        <v>CONCRETO FCK = 30MPA, TRAÇO 1:2,1:2,5 (EM MASSA SECA DE CIMENTO/ AREIA MÉDIA/ BRITA 1) - PREPARO MECÂNICO COM BETONEIRA 600 L. AF_05/2021</v>
      </c>
      <c r="C7" s="444"/>
      <c r="D7" s="444"/>
      <c r="E7" s="444"/>
      <c r="F7" s="444"/>
      <c r="G7" s="444"/>
      <c r="H7" s="444"/>
      <c r="I7" s="444"/>
      <c r="J7" s="444"/>
      <c r="K7" s="445"/>
      <c r="L7" s="47"/>
      <c r="M7" s="47"/>
      <c r="N7" s="47"/>
      <c r="O7" s="47"/>
      <c r="P7" s="47"/>
      <c r="Q7" s="47"/>
      <c r="R7" s="47"/>
      <c r="S7" s="47"/>
      <c r="T7" s="47"/>
      <c r="U7" s="47"/>
      <c r="V7" s="47"/>
      <c r="W7" s="47"/>
      <c r="X7" s="47"/>
      <c r="Y7" s="47"/>
      <c r="Z7" s="47"/>
    </row>
    <row r="8" spans="1:26" ht="14.25" customHeight="1">
      <c r="A8" s="441"/>
      <c r="B8" s="446"/>
      <c r="C8" s="447"/>
      <c r="D8" s="447"/>
      <c r="E8" s="447"/>
      <c r="F8" s="447"/>
      <c r="G8" s="447"/>
      <c r="H8" s="447"/>
      <c r="I8" s="447"/>
      <c r="J8" s="447"/>
      <c r="K8" s="448"/>
      <c r="L8" s="47"/>
      <c r="M8" s="47"/>
      <c r="N8" s="47"/>
      <c r="O8" s="47"/>
      <c r="P8" s="47"/>
      <c r="Q8" s="47"/>
      <c r="R8" s="47"/>
      <c r="S8" s="47"/>
      <c r="T8" s="47"/>
      <c r="U8" s="47"/>
      <c r="V8" s="47"/>
      <c r="W8" s="47"/>
      <c r="X8" s="47"/>
      <c r="Y8" s="47"/>
      <c r="Z8" s="47"/>
    </row>
    <row r="9" spans="1:26" ht="14.25" customHeight="1">
      <c r="A9" s="442"/>
      <c r="B9" s="64" t="s">
        <v>1108</v>
      </c>
      <c r="C9" s="64"/>
      <c r="D9" s="64"/>
      <c r="E9" s="64"/>
      <c r="F9" s="64"/>
      <c r="G9" s="64"/>
      <c r="H9" s="64"/>
      <c r="I9" s="64"/>
      <c r="J9" s="64"/>
      <c r="K9" s="64" t="s">
        <v>1109</v>
      </c>
      <c r="L9" s="47"/>
      <c r="M9" s="47"/>
      <c r="N9" s="47"/>
      <c r="O9" s="47"/>
      <c r="P9" s="47"/>
      <c r="Q9" s="47"/>
      <c r="R9" s="47"/>
      <c r="S9" s="47"/>
      <c r="T9" s="47"/>
      <c r="U9" s="47"/>
      <c r="V9" s="47"/>
      <c r="W9" s="47"/>
      <c r="X9" s="47"/>
      <c r="Y9" s="47"/>
      <c r="Z9" s="47"/>
    </row>
    <row r="10" spans="1:26" ht="14.25" customHeight="1">
      <c r="A10" s="65" t="str">
        <f>A7</f>
        <v xml:space="preserve"> 5.2.8 </v>
      </c>
      <c r="B10" s="66">
        <f>-1*'ORÇ MPAL '!F52</f>
        <v>-15.76</v>
      </c>
      <c r="C10" s="67"/>
      <c r="D10" s="68"/>
      <c r="E10" s="68"/>
      <c r="F10" s="68"/>
      <c r="G10" s="68"/>
      <c r="H10" s="68"/>
      <c r="I10" s="68"/>
      <c r="J10" s="68">
        <f>B10</f>
        <v>-15.76</v>
      </c>
      <c r="K10" s="69" t="str">
        <f>'ORÇ MPAL '!E52</f>
        <v>m³</v>
      </c>
      <c r="L10" s="47"/>
      <c r="M10" s="47"/>
      <c r="N10" s="47"/>
      <c r="O10" s="47"/>
      <c r="P10" s="47"/>
      <c r="Q10" s="47"/>
      <c r="R10" s="47"/>
      <c r="S10" s="47"/>
      <c r="T10" s="47"/>
      <c r="U10" s="47"/>
      <c r="V10" s="47"/>
      <c r="W10" s="47"/>
      <c r="X10" s="47"/>
      <c r="Y10" s="47"/>
      <c r="Z10" s="47"/>
    </row>
    <row r="11" spans="1:26" ht="14.25" customHeight="1">
      <c r="A11" s="449" t="s">
        <v>1110</v>
      </c>
      <c r="B11" s="450" t="s">
        <v>1111</v>
      </c>
      <c r="C11" s="444"/>
      <c r="D11" s="444"/>
      <c r="E11" s="444"/>
      <c r="F11" s="444"/>
      <c r="G11" s="444"/>
      <c r="H11" s="444"/>
      <c r="I11" s="444"/>
      <c r="J11" s="444"/>
      <c r="K11" s="445"/>
      <c r="L11" s="47"/>
      <c r="M11" s="47"/>
      <c r="N11" s="47"/>
      <c r="O11" s="47"/>
      <c r="P11" s="47"/>
      <c r="Q11" s="47"/>
      <c r="R11" s="47"/>
      <c r="S11" s="47"/>
      <c r="T11" s="47"/>
      <c r="U11" s="47"/>
      <c r="V11" s="47"/>
      <c r="W11" s="47"/>
      <c r="X11" s="47"/>
      <c r="Y11" s="47"/>
      <c r="Z11" s="47"/>
    </row>
    <row r="12" spans="1:26" ht="14.25" customHeight="1">
      <c r="A12" s="442"/>
      <c r="B12" s="446"/>
      <c r="C12" s="447"/>
      <c r="D12" s="447"/>
      <c r="E12" s="447"/>
      <c r="F12" s="447"/>
      <c r="G12" s="447"/>
      <c r="H12" s="447"/>
      <c r="I12" s="447"/>
      <c r="J12" s="447"/>
      <c r="K12" s="448"/>
      <c r="L12" s="47"/>
      <c r="M12" s="47"/>
      <c r="N12" s="47"/>
      <c r="O12" s="47"/>
      <c r="P12" s="47"/>
      <c r="Q12" s="47"/>
      <c r="R12" s="47"/>
      <c r="S12" s="47"/>
      <c r="T12" s="47"/>
      <c r="U12" s="47"/>
      <c r="V12" s="47"/>
      <c r="W12" s="47"/>
      <c r="X12" s="47"/>
      <c r="Y12" s="47"/>
      <c r="Z12" s="47"/>
    </row>
    <row r="13" spans="1:26" ht="13.5" customHeight="1">
      <c r="A13" s="440" t="str">
        <f>'ADITIVO SANT'!A17</f>
        <v xml:space="preserve"> 5.2.9 </v>
      </c>
      <c r="B13" s="443" t="str">
        <f>'ADITIVO SANT'!D17</f>
        <v>LANÇAMENTO COM USO DE BOMBA, ADENSAMENTO E ACABAMENTO DE CONCRETO EM ESTRUTURAS. AF_02/2022</v>
      </c>
      <c r="C13" s="444"/>
      <c r="D13" s="444"/>
      <c r="E13" s="444"/>
      <c r="F13" s="444"/>
      <c r="G13" s="444"/>
      <c r="H13" s="444"/>
      <c r="I13" s="444"/>
      <c r="J13" s="444"/>
      <c r="K13" s="445"/>
      <c r="L13" s="47"/>
      <c r="M13" s="47"/>
      <c r="N13" s="47"/>
      <c r="O13" s="47"/>
      <c r="P13" s="47"/>
      <c r="Q13" s="47"/>
      <c r="R13" s="47"/>
      <c r="S13" s="47"/>
      <c r="T13" s="47"/>
      <c r="U13" s="47"/>
      <c r="V13" s="47"/>
      <c r="W13" s="47"/>
      <c r="X13" s="47"/>
      <c r="Y13" s="47"/>
      <c r="Z13" s="47"/>
    </row>
    <row r="14" spans="1:26" ht="14.25" customHeight="1">
      <c r="A14" s="441"/>
      <c r="B14" s="446"/>
      <c r="C14" s="447"/>
      <c r="D14" s="447"/>
      <c r="E14" s="447"/>
      <c r="F14" s="447"/>
      <c r="G14" s="447"/>
      <c r="H14" s="447"/>
      <c r="I14" s="447"/>
      <c r="J14" s="447"/>
      <c r="K14" s="448"/>
      <c r="L14" s="47"/>
      <c r="M14" s="47"/>
      <c r="N14" s="47"/>
      <c r="O14" s="47"/>
      <c r="P14" s="47"/>
      <c r="Q14" s="47"/>
      <c r="R14" s="47"/>
      <c r="S14" s="47"/>
      <c r="T14" s="47"/>
      <c r="U14" s="47"/>
      <c r="V14" s="47"/>
      <c r="W14" s="47"/>
      <c r="X14" s="47"/>
      <c r="Y14" s="47"/>
      <c r="Z14" s="47"/>
    </row>
    <row r="15" spans="1:26" ht="14.25" customHeight="1">
      <c r="A15" s="442"/>
      <c r="B15" s="64" t="s">
        <v>1108</v>
      </c>
      <c r="C15" s="64"/>
      <c r="D15" s="64"/>
      <c r="E15" s="64"/>
      <c r="F15" s="64"/>
      <c r="G15" s="64"/>
      <c r="H15" s="64"/>
      <c r="I15" s="64"/>
      <c r="J15" s="64"/>
      <c r="K15" s="64" t="s">
        <v>1109</v>
      </c>
      <c r="L15" s="47"/>
      <c r="M15" s="47"/>
      <c r="N15" s="47"/>
      <c r="O15" s="47"/>
      <c r="P15" s="47"/>
      <c r="Q15" s="47"/>
      <c r="R15" s="47"/>
      <c r="S15" s="47"/>
      <c r="T15" s="47"/>
      <c r="U15" s="47"/>
      <c r="V15" s="47"/>
      <c r="W15" s="47"/>
      <c r="X15" s="47"/>
      <c r="Y15" s="47"/>
      <c r="Z15" s="47"/>
    </row>
    <row r="16" spans="1:26" ht="14.25" customHeight="1">
      <c r="A16" s="65" t="str">
        <f>A13</f>
        <v xml:space="preserve"> 5.2.9 </v>
      </c>
      <c r="B16" s="66">
        <f>-1*'ORÇ MPAL '!F53</f>
        <v>-15.76</v>
      </c>
      <c r="C16" s="67"/>
      <c r="D16" s="68"/>
      <c r="E16" s="68"/>
      <c r="F16" s="68"/>
      <c r="G16" s="68"/>
      <c r="H16" s="68"/>
      <c r="I16" s="68"/>
      <c r="J16" s="68">
        <f>B16</f>
        <v>-15.76</v>
      </c>
      <c r="K16" s="69" t="str">
        <f>'ORÇ MPAL '!E53</f>
        <v>m³</v>
      </c>
      <c r="L16" s="47"/>
      <c r="M16" s="47"/>
      <c r="N16" s="47"/>
      <c r="O16" s="47"/>
      <c r="P16" s="47"/>
      <c r="Q16" s="47"/>
      <c r="R16" s="47"/>
      <c r="S16" s="47"/>
      <c r="T16" s="47"/>
      <c r="U16" s="47"/>
      <c r="V16" s="47"/>
      <c r="W16" s="47"/>
      <c r="X16" s="47"/>
      <c r="Y16" s="47"/>
      <c r="Z16" s="47"/>
    </row>
    <row r="17" spans="1:26" ht="14.25" customHeight="1">
      <c r="A17" s="449" t="s">
        <v>1110</v>
      </c>
      <c r="B17" s="450" t="s">
        <v>1111</v>
      </c>
      <c r="C17" s="444"/>
      <c r="D17" s="444"/>
      <c r="E17" s="444"/>
      <c r="F17" s="444"/>
      <c r="G17" s="444"/>
      <c r="H17" s="444"/>
      <c r="I17" s="444"/>
      <c r="J17" s="444"/>
      <c r="K17" s="445"/>
      <c r="L17" s="47"/>
      <c r="M17" s="47"/>
      <c r="N17" s="47"/>
      <c r="O17" s="47"/>
      <c r="P17" s="47"/>
      <c r="Q17" s="47"/>
      <c r="R17" s="47"/>
      <c r="S17" s="47"/>
      <c r="T17" s="47"/>
      <c r="U17" s="47"/>
      <c r="V17" s="47"/>
      <c r="W17" s="47"/>
      <c r="X17" s="47"/>
      <c r="Y17" s="47"/>
      <c r="Z17" s="47"/>
    </row>
    <row r="18" spans="1:26" ht="14.25" customHeight="1">
      <c r="A18" s="442"/>
      <c r="B18" s="446"/>
      <c r="C18" s="447"/>
      <c r="D18" s="447"/>
      <c r="E18" s="447"/>
      <c r="F18" s="447"/>
      <c r="G18" s="447"/>
      <c r="H18" s="447"/>
      <c r="I18" s="447"/>
      <c r="J18" s="447"/>
      <c r="K18" s="448"/>
      <c r="L18" s="47"/>
      <c r="M18" s="47"/>
      <c r="N18" s="47"/>
      <c r="O18" s="47"/>
      <c r="P18" s="47"/>
      <c r="Q18" s="47"/>
      <c r="R18" s="47"/>
      <c r="S18" s="47"/>
      <c r="T18" s="47"/>
      <c r="U18" s="47"/>
      <c r="V18" s="47"/>
      <c r="W18" s="47"/>
      <c r="X18" s="47"/>
      <c r="Y18" s="47"/>
      <c r="Z18" s="47"/>
    </row>
    <row r="19" spans="1:26" ht="13.5" customHeight="1">
      <c r="A19" s="440" t="str">
        <f>'ADITIVO SANT'!A18</f>
        <v>5.2.10</v>
      </c>
      <c r="B19" s="443" t="str">
        <f>'ADITIVO SANT'!D18</f>
        <v xml:space="preserve">CONCRETAGEM DE PILARES, FCK = 30 MPA, COM USO DE BOMBA - LANÇAMENTO, ADENSAMENTO E ACABAMENTO. AF_02/2022_PS -  (Composição de ref. SINAPI (103672) </v>
      </c>
      <c r="C19" s="444"/>
      <c r="D19" s="444"/>
      <c r="E19" s="444"/>
      <c r="F19" s="444"/>
      <c r="G19" s="444"/>
      <c r="H19" s="444"/>
      <c r="I19" s="444"/>
      <c r="J19" s="444"/>
      <c r="K19" s="445"/>
      <c r="L19" s="47"/>
      <c r="M19" s="47"/>
      <c r="N19" s="47"/>
      <c r="O19" s="47"/>
      <c r="P19" s="47"/>
      <c r="Q19" s="47"/>
      <c r="R19" s="47"/>
      <c r="S19" s="47"/>
      <c r="T19" s="47"/>
      <c r="U19" s="47"/>
      <c r="V19" s="47"/>
      <c r="W19" s="47"/>
      <c r="X19" s="47"/>
      <c r="Y19" s="47"/>
      <c r="Z19" s="47"/>
    </row>
    <row r="20" spans="1:26" ht="14.25" customHeight="1">
      <c r="A20" s="441"/>
      <c r="B20" s="446"/>
      <c r="C20" s="447"/>
      <c r="D20" s="447"/>
      <c r="E20" s="447"/>
      <c r="F20" s="447"/>
      <c r="G20" s="447"/>
      <c r="H20" s="447"/>
      <c r="I20" s="447"/>
      <c r="J20" s="447"/>
      <c r="K20" s="448"/>
      <c r="L20" s="47"/>
      <c r="M20" s="47"/>
      <c r="N20" s="47"/>
      <c r="O20" s="47"/>
      <c r="P20" s="47"/>
      <c r="Q20" s="47"/>
      <c r="R20" s="47"/>
      <c r="S20" s="47"/>
      <c r="T20" s="47"/>
      <c r="U20" s="47"/>
      <c r="V20" s="47"/>
      <c r="W20" s="47"/>
      <c r="X20" s="47"/>
      <c r="Y20" s="47"/>
      <c r="Z20" s="47"/>
    </row>
    <row r="21" spans="1:26" ht="14.25" customHeight="1">
      <c r="A21" s="442"/>
      <c r="B21" s="64" t="s">
        <v>1108</v>
      </c>
      <c r="C21" s="64"/>
      <c r="D21" s="64"/>
      <c r="E21" s="64"/>
      <c r="F21" s="64"/>
      <c r="G21" s="64"/>
      <c r="H21" s="64"/>
      <c r="I21" s="64"/>
      <c r="J21" s="64"/>
      <c r="K21" s="64" t="s">
        <v>1109</v>
      </c>
      <c r="L21" s="47"/>
      <c r="M21" s="47"/>
      <c r="N21" s="47"/>
      <c r="O21" s="47"/>
      <c r="P21" s="47"/>
      <c r="Q21" s="47"/>
      <c r="R21" s="47"/>
      <c r="S21" s="47"/>
      <c r="T21" s="47"/>
      <c r="U21" s="47"/>
      <c r="V21" s="47"/>
      <c r="W21" s="47"/>
      <c r="X21" s="47"/>
      <c r="Y21" s="47"/>
      <c r="Z21" s="47"/>
    </row>
    <row r="22" spans="1:26" ht="14.25" customHeight="1">
      <c r="A22" s="65" t="str">
        <f>A19</f>
        <v>5.2.10</v>
      </c>
      <c r="B22" s="66">
        <f>B10*-1</f>
        <v>15.76</v>
      </c>
      <c r="C22" s="67"/>
      <c r="D22" s="68"/>
      <c r="E22" s="68"/>
      <c r="F22" s="68"/>
      <c r="G22" s="68"/>
      <c r="H22" s="68"/>
      <c r="I22" s="68"/>
      <c r="J22" s="68">
        <f>B22</f>
        <v>15.76</v>
      </c>
      <c r="K22" s="69" t="str">
        <f>K10</f>
        <v>m³</v>
      </c>
      <c r="L22" s="47"/>
      <c r="M22" s="47"/>
      <c r="N22" s="47"/>
      <c r="O22" s="47"/>
      <c r="P22" s="47"/>
      <c r="Q22" s="47"/>
      <c r="R22" s="47"/>
      <c r="S22" s="47"/>
      <c r="T22" s="47"/>
      <c r="U22" s="47"/>
      <c r="V22" s="47"/>
      <c r="W22" s="47"/>
      <c r="X22" s="47"/>
      <c r="Y22" s="47"/>
      <c r="Z22" s="47"/>
    </row>
    <row r="23" spans="1:26" ht="14.25" customHeight="1">
      <c r="A23" s="449" t="s">
        <v>1110</v>
      </c>
      <c r="B23" s="450" t="s">
        <v>1112</v>
      </c>
      <c r="C23" s="444"/>
      <c r="D23" s="444"/>
      <c r="E23" s="444"/>
      <c r="F23" s="444"/>
      <c r="G23" s="444"/>
      <c r="H23" s="444"/>
      <c r="I23" s="444"/>
      <c r="J23" s="444"/>
      <c r="K23" s="445"/>
      <c r="L23" s="47"/>
      <c r="M23" s="47"/>
      <c r="N23" s="47"/>
      <c r="O23" s="47"/>
      <c r="P23" s="47"/>
      <c r="Q23" s="47"/>
      <c r="R23" s="47"/>
      <c r="S23" s="47"/>
      <c r="T23" s="47"/>
      <c r="U23" s="47"/>
      <c r="V23" s="47"/>
      <c r="W23" s="47"/>
      <c r="X23" s="47"/>
      <c r="Y23" s="47"/>
      <c r="Z23" s="47"/>
    </row>
    <row r="24" spans="1:26" ht="14.25" customHeight="1">
      <c r="A24" s="442"/>
      <c r="B24" s="446"/>
      <c r="C24" s="447"/>
      <c r="D24" s="447"/>
      <c r="E24" s="447"/>
      <c r="F24" s="447"/>
      <c r="G24" s="447"/>
      <c r="H24" s="447"/>
      <c r="I24" s="447"/>
      <c r="J24" s="447"/>
      <c r="K24" s="448"/>
      <c r="L24" s="47"/>
      <c r="M24" s="47"/>
      <c r="N24" s="47"/>
      <c r="O24" s="47"/>
      <c r="P24" s="47"/>
      <c r="Q24" s="47"/>
      <c r="R24" s="47"/>
      <c r="S24" s="47"/>
      <c r="T24" s="47"/>
      <c r="U24" s="47"/>
      <c r="V24" s="47"/>
      <c r="W24" s="47"/>
      <c r="X24" s="47"/>
      <c r="Y24" s="47"/>
      <c r="Z24" s="47"/>
    </row>
    <row r="25" spans="1:26" ht="14.25" customHeight="1">
      <c r="A25" s="63" t="str">
        <f>'ADITIVO SANT'!A19</f>
        <v xml:space="preserve"> 5.3.1 </v>
      </c>
      <c r="B25" s="451" t="str">
        <f>'ADITIVO SANT'!D19</f>
        <v>BALDRAMES</v>
      </c>
      <c r="C25" s="452"/>
      <c r="D25" s="452"/>
      <c r="E25" s="452"/>
      <c r="F25" s="452"/>
      <c r="G25" s="452"/>
      <c r="H25" s="452"/>
      <c r="I25" s="452"/>
      <c r="J25" s="452"/>
      <c r="K25" s="453"/>
      <c r="L25" s="47"/>
      <c r="M25" s="47"/>
      <c r="N25" s="47"/>
      <c r="O25" s="47"/>
      <c r="P25" s="47"/>
      <c r="Q25" s="47"/>
      <c r="R25" s="47"/>
      <c r="S25" s="47"/>
      <c r="T25" s="47"/>
      <c r="U25" s="47"/>
      <c r="V25" s="47"/>
      <c r="W25" s="47"/>
      <c r="X25" s="47"/>
      <c r="Y25" s="47"/>
      <c r="Z25" s="47"/>
    </row>
    <row r="26" spans="1:26" ht="13.5" customHeight="1">
      <c r="A26" s="440" t="str">
        <f>'ADITIVO SANT'!A20</f>
        <v xml:space="preserve"> 5.3.1.7 </v>
      </c>
      <c r="B26" s="443" t="str">
        <f>'ADITIVO SANT'!D20</f>
        <v>CONCRETO FCK = 30MPA, TRAÇO 1:2,1:2,5 (EM MASSA SECA DE CIMENTO/ AREIA MÉDIA/ BRITA 1) - PREPARO MECÂNICO COM BETONEIRA 400 L. AF_05/2021</v>
      </c>
      <c r="C26" s="444"/>
      <c r="D26" s="444"/>
      <c r="E26" s="444"/>
      <c r="F26" s="444"/>
      <c r="G26" s="444"/>
      <c r="H26" s="444"/>
      <c r="I26" s="444"/>
      <c r="J26" s="444"/>
      <c r="K26" s="445"/>
      <c r="L26" s="47"/>
      <c r="M26" s="47"/>
      <c r="N26" s="47"/>
      <c r="O26" s="47"/>
      <c r="P26" s="47"/>
      <c r="Q26" s="47"/>
      <c r="R26" s="47"/>
      <c r="S26" s="47"/>
      <c r="T26" s="47"/>
      <c r="U26" s="47"/>
      <c r="V26" s="47"/>
      <c r="W26" s="47"/>
      <c r="X26" s="47"/>
      <c r="Y26" s="47"/>
      <c r="Z26" s="47"/>
    </row>
    <row r="27" spans="1:26" ht="14.25" customHeight="1">
      <c r="A27" s="441"/>
      <c r="B27" s="446"/>
      <c r="C27" s="447"/>
      <c r="D27" s="447"/>
      <c r="E27" s="447"/>
      <c r="F27" s="447"/>
      <c r="G27" s="447"/>
      <c r="H27" s="447"/>
      <c r="I27" s="447"/>
      <c r="J27" s="447"/>
      <c r="K27" s="448"/>
      <c r="L27" s="47"/>
      <c r="M27" s="47"/>
      <c r="N27" s="47"/>
      <c r="O27" s="47"/>
      <c r="P27" s="47"/>
      <c r="Q27" s="47"/>
      <c r="R27" s="47"/>
      <c r="S27" s="47"/>
      <c r="T27" s="47"/>
      <c r="U27" s="47"/>
      <c r="V27" s="47"/>
      <c r="W27" s="47"/>
      <c r="X27" s="47"/>
      <c r="Y27" s="47"/>
      <c r="Z27" s="47"/>
    </row>
    <row r="28" spans="1:26" ht="14.25" customHeight="1">
      <c r="A28" s="442"/>
      <c r="B28" s="64"/>
      <c r="C28" s="64"/>
      <c r="D28" s="64"/>
      <c r="E28" s="64"/>
      <c r="F28" s="64"/>
      <c r="G28" s="64"/>
      <c r="H28" s="64"/>
      <c r="I28" s="64"/>
      <c r="J28" s="64"/>
      <c r="K28" s="64" t="s">
        <v>1109</v>
      </c>
      <c r="L28" s="47"/>
      <c r="M28" s="47"/>
      <c r="N28" s="47"/>
      <c r="O28" s="47"/>
      <c r="P28" s="47"/>
      <c r="Q28" s="47"/>
      <c r="R28" s="47"/>
      <c r="S28" s="47"/>
      <c r="T28" s="47"/>
      <c r="U28" s="47"/>
      <c r="V28" s="47"/>
      <c r="W28" s="47"/>
      <c r="X28" s="47"/>
      <c r="Y28" s="47"/>
      <c r="Z28" s="47"/>
    </row>
    <row r="29" spans="1:26" ht="14.25" customHeight="1">
      <c r="A29" s="65" t="str">
        <f>A26</f>
        <v xml:space="preserve"> 5.3.1.7 </v>
      </c>
      <c r="B29" s="66">
        <f>-1*'ORÇ MPAL '!F62</f>
        <v>-11.9</v>
      </c>
      <c r="C29" s="67"/>
      <c r="D29" s="68"/>
      <c r="E29" s="68"/>
      <c r="F29" s="68"/>
      <c r="G29" s="68"/>
      <c r="H29" s="68"/>
      <c r="I29" s="68"/>
      <c r="J29" s="68">
        <f>B29</f>
        <v>-11.9</v>
      </c>
      <c r="K29" s="69" t="s">
        <v>39</v>
      </c>
      <c r="L29" s="47"/>
      <c r="M29" s="47"/>
      <c r="N29" s="47"/>
      <c r="O29" s="47"/>
      <c r="P29" s="47"/>
      <c r="Q29" s="47"/>
      <c r="R29" s="47"/>
      <c r="S29" s="47"/>
      <c r="T29" s="47"/>
      <c r="U29" s="47"/>
      <c r="V29" s="47"/>
      <c r="W29" s="47"/>
      <c r="X29" s="47"/>
      <c r="Y29" s="47"/>
      <c r="Z29" s="47"/>
    </row>
    <row r="30" spans="1:26" ht="14.25" customHeight="1">
      <c r="A30" s="449" t="s">
        <v>1110</v>
      </c>
      <c r="B30" s="450" t="s">
        <v>1111</v>
      </c>
      <c r="C30" s="444"/>
      <c r="D30" s="444"/>
      <c r="E30" s="444"/>
      <c r="F30" s="444"/>
      <c r="G30" s="444"/>
      <c r="H30" s="444"/>
      <c r="I30" s="444"/>
      <c r="J30" s="444"/>
      <c r="K30" s="445"/>
      <c r="L30" s="47"/>
      <c r="M30" s="47"/>
      <c r="N30" s="47"/>
      <c r="O30" s="47"/>
      <c r="P30" s="47"/>
      <c r="Q30" s="47"/>
      <c r="R30" s="47"/>
      <c r="S30" s="47"/>
      <c r="T30" s="47"/>
      <c r="U30" s="47"/>
      <c r="V30" s="47"/>
      <c r="W30" s="47"/>
      <c r="X30" s="47"/>
      <c r="Y30" s="47"/>
      <c r="Z30" s="47"/>
    </row>
    <row r="31" spans="1:26" ht="14.25" customHeight="1">
      <c r="A31" s="442"/>
      <c r="B31" s="446"/>
      <c r="C31" s="447"/>
      <c r="D31" s="447"/>
      <c r="E31" s="447"/>
      <c r="F31" s="447"/>
      <c r="G31" s="447"/>
      <c r="H31" s="447"/>
      <c r="I31" s="447"/>
      <c r="J31" s="447"/>
      <c r="K31" s="448"/>
      <c r="L31" s="47"/>
      <c r="M31" s="47"/>
      <c r="N31" s="47"/>
      <c r="O31" s="47"/>
      <c r="P31" s="47"/>
      <c r="Q31" s="47"/>
      <c r="R31" s="47"/>
      <c r="S31" s="47"/>
      <c r="T31" s="47"/>
      <c r="U31" s="47"/>
      <c r="V31" s="47"/>
      <c r="W31" s="47"/>
      <c r="X31" s="47"/>
      <c r="Y31" s="47"/>
      <c r="Z31" s="47"/>
    </row>
    <row r="32" spans="1:26" ht="13.5" customHeight="1">
      <c r="A32" s="440" t="str">
        <f>'ADITIVO SANT'!A21</f>
        <v xml:space="preserve"> 5.3.1.8 </v>
      </c>
      <c r="B32" s="443" t="str">
        <f>'ADITIVO SANT'!D21</f>
        <v>LANÇAMENTO COM USO DE BOMBA, ADENSAMENTO E ACABAMENTO DE CONCRETO EM ESTRUTURAS. AF_02/2022</v>
      </c>
      <c r="C32" s="444"/>
      <c r="D32" s="444"/>
      <c r="E32" s="444"/>
      <c r="F32" s="444"/>
      <c r="G32" s="444"/>
      <c r="H32" s="444"/>
      <c r="I32" s="444"/>
      <c r="J32" s="444"/>
      <c r="K32" s="445"/>
      <c r="L32" s="47"/>
      <c r="M32" s="47"/>
      <c r="N32" s="47"/>
      <c r="O32" s="47"/>
      <c r="P32" s="47"/>
      <c r="Q32" s="47"/>
      <c r="R32" s="47"/>
      <c r="S32" s="47"/>
      <c r="T32" s="47"/>
      <c r="U32" s="47"/>
      <c r="V32" s="47"/>
      <c r="W32" s="47"/>
      <c r="X32" s="47"/>
      <c r="Y32" s="47"/>
      <c r="Z32" s="47"/>
    </row>
    <row r="33" spans="1:26" ht="14.25" customHeight="1">
      <c r="A33" s="441"/>
      <c r="B33" s="446"/>
      <c r="C33" s="447"/>
      <c r="D33" s="447"/>
      <c r="E33" s="447"/>
      <c r="F33" s="447"/>
      <c r="G33" s="447"/>
      <c r="H33" s="447"/>
      <c r="I33" s="447"/>
      <c r="J33" s="447"/>
      <c r="K33" s="448"/>
      <c r="L33" s="47"/>
      <c r="M33" s="47"/>
      <c r="N33" s="47"/>
      <c r="O33" s="47"/>
      <c r="P33" s="47"/>
      <c r="Q33" s="47"/>
      <c r="R33" s="47"/>
      <c r="S33" s="47"/>
      <c r="T33" s="47"/>
      <c r="U33" s="47"/>
      <c r="V33" s="47"/>
      <c r="W33" s="47"/>
      <c r="X33" s="47"/>
      <c r="Y33" s="47"/>
      <c r="Z33" s="47"/>
    </row>
    <row r="34" spans="1:26" ht="14.25" customHeight="1">
      <c r="A34" s="442"/>
      <c r="B34" s="64"/>
      <c r="C34" s="64"/>
      <c r="D34" s="64"/>
      <c r="E34" s="64"/>
      <c r="F34" s="64"/>
      <c r="G34" s="64"/>
      <c r="H34" s="64"/>
      <c r="I34" s="64"/>
      <c r="J34" s="64"/>
      <c r="K34" s="64" t="s">
        <v>1109</v>
      </c>
      <c r="L34" s="47"/>
      <c r="M34" s="47"/>
      <c r="N34" s="47"/>
      <c r="O34" s="47"/>
      <c r="P34" s="47"/>
      <c r="Q34" s="47"/>
      <c r="R34" s="47"/>
      <c r="S34" s="47"/>
      <c r="T34" s="47"/>
      <c r="U34" s="47"/>
      <c r="V34" s="47"/>
      <c r="W34" s="47"/>
      <c r="X34" s="47"/>
      <c r="Y34" s="47"/>
      <c r="Z34" s="47"/>
    </row>
    <row r="35" spans="1:26" ht="14.25" customHeight="1">
      <c r="A35" s="65" t="str">
        <f>A32</f>
        <v xml:space="preserve"> 5.3.1.8 </v>
      </c>
      <c r="B35" s="66">
        <f>-1*'ORÇ MPAL '!F63</f>
        <v>-11.9</v>
      </c>
      <c r="C35" s="67"/>
      <c r="D35" s="68"/>
      <c r="E35" s="68"/>
      <c r="F35" s="68"/>
      <c r="G35" s="68"/>
      <c r="H35" s="68"/>
      <c r="I35" s="68"/>
      <c r="J35" s="68">
        <f>B35</f>
        <v>-11.9</v>
      </c>
      <c r="K35" s="69" t="s">
        <v>39</v>
      </c>
      <c r="L35" s="47"/>
      <c r="M35" s="47"/>
      <c r="N35" s="47"/>
      <c r="O35" s="47"/>
      <c r="P35" s="47"/>
      <c r="Q35" s="47"/>
      <c r="R35" s="47"/>
      <c r="S35" s="47"/>
      <c r="T35" s="47"/>
      <c r="U35" s="47"/>
      <c r="V35" s="47"/>
      <c r="W35" s="47"/>
      <c r="X35" s="47"/>
      <c r="Y35" s="47"/>
      <c r="Z35" s="47"/>
    </row>
    <row r="36" spans="1:26" ht="14.25" customHeight="1">
      <c r="A36" s="449" t="s">
        <v>1110</v>
      </c>
      <c r="B36" s="450" t="s">
        <v>1111</v>
      </c>
      <c r="C36" s="444"/>
      <c r="D36" s="444"/>
      <c r="E36" s="444"/>
      <c r="F36" s="444"/>
      <c r="G36" s="444"/>
      <c r="H36" s="444"/>
      <c r="I36" s="444"/>
      <c r="J36" s="444"/>
      <c r="K36" s="445"/>
      <c r="L36" s="47"/>
      <c r="M36" s="47"/>
      <c r="N36" s="47"/>
      <c r="O36" s="47"/>
      <c r="P36" s="47"/>
      <c r="Q36" s="47"/>
      <c r="R36" s="47"/>
      <c r="S36" s="47"/>
      <c r="T36" s="47"/>
      <c r="U36" s="47"/>
      <c r="V36" s="47"/>
      <c r="W36" s="47"/>
      <c r="X36" s="47"/>
      <c r="Y36" s="47"/>
      <c r="Z36" s="47"/>
    </row>
    <row r="37" spans="1:26" ht="14.25" customHeight="1">
      <c r="A37" s="442"/>
      <c r="B37" s="446"/>
      <c r="C37" s="447"/>
      <c r="D37" s="447"/>
      <c r="E37" s="447"/>
      <c r="F37" s="447"/>
      <c r="G37" s="447"/>
      <c r="H37" s="447"/>
      <c r="I37" s="447"/>
      <c r="J37" s="447"/>
      <c r="K37" s="448"/>
      <c r="L37" s="47"/>
      <c r="M37" s="47"/>
      <c r="N37" s="47"/>
      <c r="O37" s="47"/>
      <c r="P37" s="47"/>
      <c r="Q37" s="47"/>
      <c r="R37" s="47"/>
      <c r="S37" s="47"/>
      <c r="T37" s="47"/>
      <c r="U37" s="47"/>
      <c r="V37" s="47"/>
      <c r="W37" s="47"/>
      <c r="X37" s="47"/>
      <c r="Y37" s="47"/>
      <c r="Z37" s="47"/>
    </row>
    <row r="38" spans="1:26" ht="13.5" customHeight="1">
      <c r="A38" s="440" t="str">
        <f>'ADITIVO SANT'!A22</f>
        <v>5.3.1.9</v>
      </c>
      <c r="B38" s="443" t="str">
        <f>'ADITIVO SANT'!D22</f>
        <v>CONCRETAGEM DE BLOCOS DE COROAMENTO OU VIGA BALDRAME, FCK 30 MPA, COM USO DE BOMBA- LANÇAMENTO, ADENSAMENTO E ACABAMENTO. AF_01/2024</v>
      </c>
      <c r="C38" s="444"/>
      <c r="D38" s="444"/>
      <c r="E38" s="444"/>
      <c r="F38" s="444"/>
      <c r="G38" s="444"/>
      <c r="H38" s="444"/>
      <c r="I38" s="444"/>
      <c r="J38" s="444"/>
      <c r="K38" s="445"/>
      <c r="L38" s="47"/>
      <c r="M38" s="47"/>
      <c r="N38" s="47"/>
      <c r="O38" s="47"/>
      <c r="P38" s="47"/>
      <c r="Q38" s="47"/>
      <c r="R38" s="47"/>
      <c r="S38" s="47"/>
      <c r="T38" s="47"/>
      <c r="U38" s="47"/>
      <c r="V38" s="47"/>
      <c r="W38" s="47"/>
      <c r="X38" s="47"/>
      <c r="Y38" s="47"/>
      <c r="Z38" s="47"/>
    </row>
    <row r="39" spans="1:26" ht="14.25" customHeight="1">
      <c r="A39" s="441"/>
      <c r="B39" s="446"/>
      <c r="C39" s="447"/>
      <c r="D39" s="447"/>
      <c r="E39" s="447"/>
      <c r="F39" s="447"/>
      <c r="G39" s="447"/>
      <c r="H39" s="447"/>
      <c r="I39" s="447"/>
      <c r="J39" s="447"/>
      <c r="K39" s="448"/>
      <c r="L39" s="47"/>
      <c r="M39" s="47"/>
      <c r="N39" s="47"/>
      <c r="O39" s="47"/>
      <c r="P39" s="47"/>
      <c r="Q39" s="47"/>
      <c r="R39" s="47"/>
      <c r="S39" s="47"/>
      <c r="T39" s="47"/>
      <c r="U39" s="47"/>
      <c r="V39" s="47"/>
      <c r="W39" s="47"/>
      <c r="X39" s="47"/>
      <c r="Y39" s="47"/>
      <c r="Z39" s="47"/>
    </row>
    <row r="40" spans="1:26" ht="14.25" customHeight="1">
      <c r="A40" s="442"/>
      <c r="B40" s="64"/>
      <c r="C40" s="64"/>
      <c r="D40" s="64"/>
      <c r="E40" s="64"/>
      <c r="F40" s="64"/>
      <c r="G40" s="64"/>
      <c r="H40" s="64"/>
      <c r="I40" s="64"/>
      <c r="J40" s="64"/>
      <c r="K40" s="64" t="s">
        <v>1109</v>
      </c>
      <c r="L40" s="47"/>
      <c r="M40" s="47"/>
      <c r="N40" s="47"/>
      <c r="O40" s="47"/>
      <c r="P40" s="47"/>
      <c r="Q40" s="47"/>
      <c r="R40" s="47"/>
      <c r="S40" s="47"/>
      <c r="T40" s="47"/>
      <c r="U40" s="47"/>
      <c r="V40" s="47"/>
      <c r="W40" s="47"/>
      <c r="X40" s="47"/>
      <c r="Y40" s="47"/>
      <c r="Z40" s="47"/>
    </row>
    <row r="41" spans="1:26" ht="14.25" customHeight="1">
      <c r="A41" s="65" t="str">
        <f>A38</f>
        <v>5.3.1.9</v>
      </c>
      <c r="B41" s="66">
        <f>B29*-1</f>
        <v>11.9</v>
      </c>
      <c r="C41" s="67"/>
      <c r="D41" s="68"/>
      <c r="E41" s="68"/>
      <c r="F41" s="68"/>
      <c r="G41" s="68"/>
      <c r="H41" s="68"/>
      <c r="I41" s="68"/>
      <c r="J41" s="68">
        <f>B41</f>
        <v>11.9</v>
      </c>
      <c r="K41" s="69" t="str">
        <f>K29</f>
        <v>m³</v>
      </c>
      <c r="L41" s="47"/>
      <c r="M41" s="47"/>
      <c r="N41" s="47"/>
      <c r="O41" s="47"/>
      <c r="P41" s="47"/>
      <c r="Q41" s="47"/>
      <c r="R41" s="47"/>
      <c r="S41" s="47"/>
      <c r="T41" s="47"/>
      <c r="U41" s="47"/>
      <c r="V41" s="47"/>
      <c r="W41" s="47"/>
      <c r="X41" s="47"/>
      <c r="Y41" s="47"/>
      <c r="Z41" s="47"/>
    </row>
    <row r="42" spans="1:26" ht="14.25" customHeight="1">
      <c r="A42" s="449" t="s">
        <v>1110</v>
      </c>
      <c r="B42" s="450" t="s">
        <v>1113</v>
      </c>
      <c r="C42" s="444"/>
      <c r="D42" s="444"/>
      <c r="E42" s="444"/>
      <c r="F42" s="444"/>
      <c r="G42" s="444"/>
      <c r="H42" s="444"/>
      <c r="I42" s="444"/>
      <c r="J42" s="444"/>
      <c r="K42" s="445"/>
      <c r="L42" s="47"/>
      <c r="M42" s="47"/>
      <c r="N42" s="47"/>
      <c r="O42" s="47"/>
      <c r="P42" s="47"/>
      <c r="Q42" s="47"/>
      <c r="R42" s="47"/>
      <c r="S42" s="47"/>
      <c r="T42" s="47"/>
      <c r="U42" s="47"/>
      <c r="V42" s="47"/>
      <c r="W42" s="47"/>
      <c r="X42" s="47"/>
      <c r="Y42" s="47"/>
      <c r="Z42" s="47"/>
    </row>
    <row r="43" spans="1:26" ht="14.25" customHeight="1">
      <c r="A43" s="442"/>
      <c r="B43" s="446"/>
      <c r="C43" s="447"/>
      <c r="D43" s="447"/>
      <c r="E43" s="447"/>
      <c r="F43" s="447"/>
      <c r="G43" s="447"/>
      <c r="H43" s="447"/>
      <c r="I43" s="447"/>
      <c r="J43" s="447"/>
      <c r="K43" s="448"/>
      <c r="L43" s="47"/>
      <c r="M43" s="47"/>
      <c r="N43" s="47"/>
      <c r="O43" s="47"/>
      <c r="P43" s="47"/>
      <c r="Q43" s="47"/>
      <c r="R43" s="47"/>
      <c r="S43" s="47"/>
      <c r="T43" s="47"/>
      <c r="U43" s="47"/>
      <c r="V43" s="47"/>
      <c r="W43" s="47"/>
      <c r="X43" s="47"/>
      <c r="Y43" s="47"/>
      <c r="Z43" s="47"/>
    </row>
    <row r="44" spans="1:26" ht="13.5" customHeight="1">
      <c r="A44" s="440" t="str">
        <f>'ADITIVO SANT'!A23</f>
        <v>5.3.1.10</v>
      </c>
      <c r="B44" s="443" t="str">
        <f>'ADITIVO SANT'!D23</f>
        <v>DESMONTE DE MATERIAL DE 3ª CATEGORIA (BLOCOS DE ROCHAS OU MATACOS), COM MARTELETE PNEUMÁTICO MANUAL - EXCLUSIVE CARGA E TRANSPORTE. AF_03/2021</v>
      </c>
      <c r="C44" s="444"/>
      <c r="D44" s="444"/>
      <c r="E44" s="444"/>
      <c r="F44" s="444"/>
      <c r="G44" s="444"/>
      <c r="H44" s="444"/>
      <c r="I44" s="444"/>
      <c r="J44" s="444"/>
      <c r="K44" s="445"/>
      <c r="L44" s="47"/>
      <c r="M44" s="47"/>
      <c r="N44" s="47"/>
      <c r="O44" s="47"/>
      <c r="P44" s="47"/>
      <c r="Q44" s="47"/>
      <c r="R44" s="47"/>
      <c r="S44" s="47"/>
      <c r="T44" s="47"/>
      <c r="U44" s="47"/>
      <c r="V44" s="47"/>
      <c r="W44" s="47"/>
      <c r="X44" s="47"/>
      <c r="Y44" s="47"/>
      <c r="Z44" s="47"/>
    </row>
    <row r="45" spans="1:26" ht="14.25" customHeight="1">
      <c r="A45" s="441"/>
      <c r="B45" s="446"/>
      <c r="C45" s="447"/>
      <c r="D45" s="447"/>
      <c r="E45" s="447"/>
      <c r="F45" s="447"/>
      <c r="G45" s="447"/>
      <c r="H45" s="447"/>
      <c r="I45" s="447"/>
      <c r="J45" s="447"/>
      <c r="K45" s="448"/>
      <c r="L45" s="47"/>
      <c r="M45" s="47"/>
      <c r="N45" s="47"/>
      <c r="O45" s="47"/>
      <c r="P45" s="47"/>
      <c r="Q45" s="47"/>
      <c r="R45" s="47"/>
      <c r="S45" s="47"/>
      <c r="T45" s="47"/>
      <c r="U45" s="47"/>
      <c r="V45" s="47"/>
      <c r="W45" s="47"/>
      <c r="X45" s="47"/>
      <c r="Y45" s="47"/>
      <c r="Z45" s="47"/>
    </row>
    <row r="46" spans="1:26" ht="14.25" customHeight="1">
      <c r="A46" s="442"/>
      <c r="B46" s="64" t="s">
        <v>1114</v>
      </c>
      <c r="C46" s="64" t="s">
        <v>1115</v>
      </c>
      <c r="D46" s="64" t="s">
        <v>1116</v>
      </c>
      <c r="E46" s="64" t="s">
        <v>1117</v>
      </c>
      <c r="F46" s="64"/>
      <c r="G46" s="64"/>
      <c r="H46" s="64"/>
      <c r="I46" s="64"/>
      <c r="J46" s="64"/>
      <c r="K46" s="64" t="s">
        <v>1109</v>
      </c>
      <c r="L46" s="47"/>
      <c r="M46" s="47"/>
      <c r="N46" s="47"/>
      <c r="O46" s="47"/>
      <c r="P46" s="47"/>
      <c r="Q46" s="47"/>
      <c r="R46" s="47"/>
      <c r="S46" s="47"/>
      <c r="T46" s="47"/>
      <c r="U46" s="47"/>
      <c r="V46" s="47"/>
      <c r="W46" s="47"/>
      <c r="X46" s="47"/>
      <c r="Y46" s="47"/>
      <c r="Z46" s="47"/>
    </row>
    <row r="47" spans="1:26" ht="14.25" customHeight="1">
      <c r="A47" s="70" t="s">
        <v>1118</v>
      </c>
      <c r="B47" s="66">
        <v>0.5</v>
      </c>
      <c r="C47" s="67">
        <v>0.5</v>
      </c>
      <c r="D47" s="71">
        <v>6.1</v>
      </c>
      <c r="E47" s="71">
        <f t="shared" ref="E47:E75" si="0">B47*C47*D47</f>
        <v>1.5249999999999999</v>
      </c>
      <c r="F47" s="71"/>
      <c r="G47" s="71"/>
      <c r="H47" s="68"/>
      <c r="I47" s="68"/>
      <c r="J47" s="68"/>
      <c r="K47" s="69" t="s">
        <v>39</v>
      </c>
      <c r="L47" s="47"/>
      <c r="M47" s="47"/>
      <c r="N47" s="47"/>
      <c r="O47" s="47"/>
      <c r="P47" s="47"/>
      <c r="Q47" s="47"/>
      <c r="R47" s="47"/>
      <c r="S47" s="47"/>
      <c r="T47" s="47"/>
      <c r="U47" s="47"/>
      <c r="V47" s="47"/>
      <c r="W47" s="47"/>
      <c r="X47" s="47"/>
      <c r="Y47" s="47"/>
      <c r="Z47" s="47"/>
    </row>
    <row r="48" spans="1:26" ht="14.25" customHeight="1">
      <c r="A48" s="70" t="s">
        <v>1119</v>
      </c>
      <c r="B48" s="66">
        <v>0.5</v>
      </c>
      <c r="C48" s="67">
        <v>0.5</v>
      </c>
      <c r="D48" s="71">
        <v>5.3949999999999996</v>
      </c>
      <c r="E48" s="71">
        <f t="shared" si="0"/>
        <v>1.3487499999999999</v>
      </c>
      <c r="F48" s="71"/>
      <c r="G48" s="71"/>
      <c r="H48" s="68"/>
      <c r="I48" s="68"/>
      <c r="J48" s="68"/>
      <c r="K48" s="69" t="s">
        <v>39</v>
      </c>
      <c r="L48" s="47"/>
      <c r="M48" s="47"/>
      <c r="N48" s="47"/>
      <c r="O48" s="47"/>
      <c r="P48" s="47"/>
      <c r="Q48" s="47"/>
      <c r="R48" s="47"/>
      <c r="S48" s="47"/>
      <c r="T48" s="47"/>
      <c r="U48" s="47"/>
      <c r="V48" s="47"/>
      <c r="W48" s="47"/>
      <c r="X48" s="47"/>
      <c r="Y48" s="47"/>
      <c r="Z48" s="47"/>
    </row>
    <row r="49" spans="1:26" ht="14.25" customHeight="1">
      <c r="A49" s="70" t="s">
        <v>1120</v>
      </c>
      <c r="B49" s="66">
        <v>0.5</v>
      </c>
      <c r="C49" s="67">
        <v>0.5</v>
      </c>
      <c r="D49" s="71">
        <v>5.75</v>
      </c>
      <c r="E49" s="71">
        <f t="shared" si="0"/>
        <v>1.4375</v>
      </c>
      <c r="F49" s="71"/>
      <c r="G49" s="71"/>
      <c r="H49" s="68"/>
      <c r="I49" s="68"/>
      <c r="J49" s="68"/>
      <c r="K49" s="69" t="s">
        <v>39</v>
      </c>
      <c r="L49" s="47"/>
      <c r="M49" s="47"/>
      <c r="N49" s="47"/>
      <c r="O49" s="47"/>
      <c r="P49" s="47"/>
      <c r="Q49" s="47"/>
      <c r="R49" s="47"/>
      <c r="S49" s="47"/>
      <c r="T49" s="47"/>
      <c r="U49" s="47"/>
      <c r="V49" s="47"/>
      <c r="W49" s="47"/>
      <c r="X49" s="47"/>
      <c r="Y49" s="47"/>
      <c r="Z49" s="47"/>
    </row>
    <row r="50" spans="1:26" ht="14.25" customHeight="1">
      <c r="A50" s="70" t="s">
        <v>1121</v>
      </c>
      <c r="B50" s="66">
        <v>0.5</v>
      </c>
      <c r="C50" s="67">
        <v>0.5</v>
      </c>
      <c r="D50" s="71">
        <v>5.75</v>
      </c>
      <c r="E50" s="71">
        <f t="shared" si="0"/>
        <v>1.4375</v>
      </c>
      <c r="F50" s="71"/>
      <c r="G50" s="71"/>
      <c r="H50" s="68"/>
      <c r="I50" s="68"/>
      <c r="J50" s="68"/>
      <c r="K50" s="69" t="s">
        <v>39</v>
      </c>
      <c r="L50" s="47"/>
      <c r="M50" s="47"/>
      <c r="N50" s="47"/>
      <c r="O50" s="47"/>
      <c r="P50" s="47"/>
      <c r="Q50" s="47"/>
      <c r="R50" s="47"/>
      <c r="S50" s="47"/>
      <c r="T50" s="47"/>
      <c r="U50" s="47"/>
      <c r="V50" s="47"/>
      <c r="W50" s="47"/>
      <c r="X50" s="47"/>
      <c r="Y50" s="47"/>
      <c r="Z50" s="47"/>
    </row>
    <row r="51" spans="1:26" ht="14.25" customHeight="1">
      <c r="A51" s="70" t="s">
        <v>1122</v>
      </c>
      <c r="B51" s="66">
        <v>0.5</v>
      </c>
      <c r="C51" s="67">
        <v>0.45</v>
      </c>
      <c r="D51" s="71">
        <v>6.5</v>
      </c>
      <c r="E51" s="71">
        <f t="shared" si="0"/>
        <v>1.4625000000000001</v>
      </c>
      <c r="F51" s="71"/>
      <c r="G51" s="71"/>
      <c r="H51" s="68"/>
      <c r="I51" s="68"/>
      <c r="J51" s="68"/>
      <c r="K51" s="69" t="s">
        <v>39</v>
      </c>
      <c r="L51" s="47"/>
      <c r="M51" s="47"/>
      <c r="N51" s="47"/>
      <c r="O51" s="47"/>
      <c r="P51" s="47"/>
      <c r="Q51" s="47"/>
      <c r="R51" s="47"/>
      <c r="S51" s="47"/>
      <c r="T51" s="47"/>
      <c r="U51" s="47"/>
      <c r="V51" s="47"/>
      <c r="W51" s="47"/>
      <c r="X51" s="47"/>
      <c r="Y51" s="47"/>
      <c r="Z51" s="47"/>
    </row>
    <row r="52" spans="1:26" ht="14.25" customHeight="1">
      <c r="A52" s="70" t="s">
        <v>1123</v>
      </c>
      <c r="B52" s="66">
        <v>0.5</v>
      </c>
      <c r="C52" s="67">
        <v>0.6</v>
      </c>
      <c r="D52" s="71">
        <v>5.38</v>
      </c>
      <c r="E52" s="71">
        <f t="shared" si="0"/>
        <v>1.6139999999999999</v>
      </c>
      <c r="F52" s="71"/>
      <c r="G52" s="71"/>
      <c r="H52" s="68"/>
      <c r="I52" s="68"/>
      <c r="J52" s="68"/>
      <c r="K52" s="69" t="s">
        <v>39</v>
      </c>
      <c r="L52" s="47"/>
      <c r="M52" s="47"/>
      <c r="N52" s="47"/>
      <c r="O52" s="47"/>
      <c r="P52" s="47"/>
      <c r="Q52" s="47"/>
      <c r="R52" s="47"/>
      <c r="S52" s="47"/>
      <c r="T52" s="47"/>
      <c r="U52" s="47"/>
      <c r="V52" s="47"/>
      <c r="W52" s="47"/>
      <c r="X52" s="47"/>
      <c r="Y52" s="47"/>
      <c r="Z52" s="47"/>
    </row>
    <row r="53" spans="1:26" ht="14.25" customHeight="1">
      <c r="A53" s="70" t="s">
        <v>1124</v>
      </c>
      <c r="B53" s="66">
        <v>0.5</v>
      </c>
      <c r="C53" s="67">
        <v>0.75</v>
      </c>
      <c r="D53" s="71">
        <v>5.7750000000000004</v>
      </c>
      <c r="E53" s="71">
        <f t="shared" si="0"/>
        <v>2.1656250000000004</v>
      </c>
      <c r="F53" s="71"/>
      <c r="G53" s="71"/>
      <c r="H53" s="68"/>
      <c r="I53" s="68"/>
      <c r="J53" s="68"/>
      <c r="K53" s="69" t="s">
        <v>39</v>
      </c>
      <c r="L53" s="47"/>
      <c r="M53" s="47"/>
      <c r="N53" s="47"/>
      <c r="O53" s="47"/>
      <c r="P53" s="47"/>
      <c r="Q53" s="47"/>
      <c r="R53" s="47"/>
      <c r="S53" s="47"/>
      <c r="T53" s="47"/>
      <c r="U53" s="47"/>
      <c r="V53" s="47"/>
      <c r="W53" s="47"/>
      <c r="X53" s="47"/>
      <c r="Y53" s="47"/>
      <c r="Z53" s="47"/>
    </row>
    <row r="54" spans="1:26" ht="14.25" customHeight="1">
      <c r="A54" s="70" t="s">
        <v>1125</v>
      </c>
      <c r="B54" s="66">
        <v>0.5</v>
      </c>
      <c r="C54" s="67">
        <v>0.65</v>
      </c>
      <c r="D54" s="71">
        <v>5.7350000000000003</v>
      </c>
      <c r="E54" s="71">
        <f t="shared" si="0"/>
        <v>1.8638750000000002</v>
      </c>
      <c r="F54" s="71"/>
      <c r="G54" s="71"/>
      <c r="H54" s="68"/>
      <c r="I54" s="68"/>
      <c r="J54" s="68"/>
      <c r="K54" s="69" t="s">
        <v>39</v>
      </c>
      <c r="L54" s="47"/>
      <c r="M54" s="47"/>
      <c r="N54" s="47"/>
      <c r="O54" s="47"/>
      <c r="P54" s="47"/>
      <c r="Q54" s="47"/>
      <c r="R54" s="47"/>
      <c r="S54" s="47"/>
      <c r="T54" s="47"/>
      <c r="U54" s="47"/>
      <c r="V54" s="47"/>
      <c r="W54" s="47"/>
      <c r="X54" s="47"/>
      <c r="Y54" s="47"/>
      <c r="Z54" s="47"/>
    </row>
    <row r="55" spans="1:26" ht="14.25" customHeight="1">
      <c r="A55" s="70" t="s">
        <v>1126</v>
      </c>
      <c r="B55" s="66">
        <v>0.5</v>
      </c>
      <c r="C55" s="67">
        <v>0.5</v>
      </c>
      <c r="D55" s="71">
        <v>3.4550000000000001</v>
      </c>
      <c r="E55" s="71">
        <f t="shared" si="0"/>
        <v>0.86375000000000002</v>
      </c>
      <c r="F55" s="71"/>
      <c r="G55" s="71"/>
      <c r="H55" s="68"/>
      <c r="I55" s="68"/>
      <c r="J55" s="68"/>
      <c r="K55" s="69" t="s">
        <v>39</v>
      </c>
      <c r="L55" s="47"/>
      <c r="M55" s="47"/>
      <c r="N55" s="47"/>
      <c r="O55" s="47"/>
      <c r="P55" s="47"/>
      <c r="Q55" s="47"/>
      <c r="R55" s="47"/>
      <c r="S55" s="47"/>
      <c r="T55" s="47"/>
      <c r="U55" s="47"/>
      <c r="V55" s="47"/>
      <c r="W55" s="47"/>
      <c r="X55" s="47"/>
      <c r="Y55" s="47"/>
      <c r="Z55" s="47"/>
    </row>
    <row r="56" spans="1:26" ht="14.25" customHeight="1">
      <c r="A56" s="70" t="s">
        <v>1127</v>
      </c>
      <c r="B56" s="66">
        <v>0.5</v>
      </c>
      <c r="C56" s="67">
        <v>0.55000000000000004</v>
      </c>
      <c r="D56" s="71">
        <v>7.58</v>
      </c>
      <c r="E56" s="71">
        <f t="shared" si="0"/>
        <v>2.0845000000000002</v>
      </c>
      <c r="F56" s="71"/>
      <c r="G56" s="71"/>
      <c r="H56" s="68"/>
      <c r="I56" s="68"/>
      <c r="J56" s="68"/>
      <c r="K56" s="69" t="s">
        <v>39</v>
      </c>
      <c r="L56" s="47"/>
      <c r="M56" s="47"/>
      <c r="N56" s="47"/>
      <c r="O56" s="47"/>
      <c r="P56" s="47"/>
      <c r="Q56" s="47"/>
      <c r="R56" s="47"/>
      <c r="S56" s="47"/>
      <c r="T56" s="47"/>
      <c r="U56" s="47"/>
      <c r="V56" s="47"/>
      <c r="W56" s="47"/>
      <c r="X56" s="47"/>
      <c r="Y56" s="47"/>
      <c r="Z56" s="47"/>
    </row>
    <row r="57" spans="1:26" ht="14.25" customHeight="1">
      <c r="A57" s="70" t="s">
        <v>1128</v>
      </c>
      <c r="B57" s="66">
        <v>0.5</v>
      </c>
      <c r="C57" s="67">
        <v>0.5</v>
      </c>
      <c r="D57" s="71">
        <v>3.4550000000000001</v>
      </c>
      <c r="E57" s="71">
        <f t="shared" si="0"/>
        <v>0.86375000000000002</v>
      </c>
      <c r="F57" s="71"/>
      <c r="G57" s="71"/>
      <c r="H57" s="68"/>
      <c r="I57" s="68"/>
      <c r="J57" s="68"/>
      <c r="K57" s="69" t="s">
        <v>39</v>
      </c>
      <c r="L57" s="47"/>
      <c r="M57" s="47"/>
      <c r="N57" s="47"/>
      <c r="O57" s="47"/>
      <c r="P57" s="47"/>
      <c r="Q57" s="47"/>
      <c r="R57" s="47"/>
      <c r="S57" s="47"/>
      <c r="T57" s="47"/>
      <c r="U57" s="47"/>
      <c r="V57" s="47"/>
      <c r="W57" s="47"/>
      <c r="X57" s="47"/>
      <c r="Y57" s="47"/>
      <c r="Z57" s="47"/>
    </row>
    <row r="58" spans="1:26" ht="14.25" customHeight="1">
      <c r="A58" s="70" t="s">
        <v>1129</v>
      </c>
      <c r="B58" s="66">
        <v>0.5</v>
      </c>
      <c r="C58" s="67">
        <v>0.55000000000000004</v>
      </c>
      <c r="D58" s="71">
        <v>7.58</v>
      </c>
      <c r="E58" s="71">
        <f t="shared" si="0"/>
        <v>2.0845000000000002</v>
      </c>
      <c r="F58" s="71"/>
      <c r="G58" s="71"/>
      <c r="H58" s="68"/>
      <c r="I58" s="68"/>
      <c r="J58" s="68"/>
      <c r="K58" s="69" t="s">
        <v>39</v>
      </c>
      <c r="L58" s="47"/>
      <c r="M58" s="47"/>
      <c r="N58" s="47"/>
      <c r="O58" s="47"/>
      <c r="P58" s="47"/>
      <c r="Q58" s="47"/>
      <c r="R58" s="47"/>
      <c r="S58" s="47"/>
      <c r="T58" s="47"/>
      <c r="U58" s="47"/>
      <c r="V58" s="47"/>
      <c r="W58" s="47"/>
      <c r="X58" s="47"/>
      <c r="Y58" s="47"/>
      <c r="Z58" s="47"/>
    </row>
    <row r="59" spans="1:26" ht="14.25" customHeight="1">
      <c r="A59" s="70" t="s">
        <v>1130</v>
      </c>
      <c r="B59" s="66">
        <v>0.5</v>
      </c>
      <c r="C59" s="67">
        <v>0.5</v>
      </c>
      <c r="D59" s="71">
        <v>3.4550000000000001</v>
      </c>
      <c r="E59" s="71">
        <f t="shared" si="0"/>
        <v>0.86375000000000002</v>
      </c>
      <c r="F59" s="71"/>
      <c r="G59" s="71"/>
      <c r="H59" s="68"/>
      <c r="I59" s="68"/>
      <c r="J59" s="68"/>
      <c r="K59" s="69" t="s">
        <v>39</v>
      </c>
      <c r="L59" s="47"/>
      <c r="M59" s="47"/>
      <c r="N59" s="47"/>
      <c r="O59" s="47"/>
      <c r="P59" s="47"/>
      <c r="Q59" s="47"/>
      <c r="R59" s="47"/>
      <c r="S59" s="47"/>
      <c r="T59" s="47"/>
      <c r="U59" s="47"/>
      <c r="V59" s="47"/>
      <c r="W59" s="47"/>
      <c r="X59" s="47"/>
      <c r="Y59" s="47"/>
      <c r="Z59" s="47"/>
    </row>
    <row r="60" spans="1:26" ht="14.25" customHeight="1">
      <c r="A60" s="70" t="s">
        <v>1131</v>
      </c>
      <c r="B60" s="66">
        <v>0.5</v>
      </c>
      <c r="C60" s="67">
        <v>0.35</v>
      </c>
      <c r="D60" s="71">
        <v>7.58</v>
      </c>
      <c r="E60" s="71">
        <f t="shared" si="0"/>
        <v>1.3265</v>
      </c>
      <c r="F60" s="71"/>
      <c r="G60" s="71"/>
      <c r="H60" s="68"/>
      <c r="I60" s="68"/>
      <c r="J60" s="68"/>
      <c r="K60" s="69" t="s">
        <v>39</v>
      </c>
      <c r="L60" s="47"/>
      <c r="M60" s="47"/>
      <c r="N60" s="47"/>
      <c r="O60" s="47"/>
      <c r="P60" s="47"/>
      <c r="Q60" s="47"/>
      <c r="R60" s="47"/>
      <c r="S60" s="47"/>
      <c r="T60" s="47"/>
      <c r="U60" s="47"/>
      <c r="V60" s="47"/>
      <c r="W60" s="47"/>
      <c r="X60" s="47"/>
      <c r="Y60" s="47"/>
      <c r="Z60" s="47"/>
    </row>
    <row r="61" spans="1:26" ht="14.25" customHeight="1">
      <c r="A61" s="70" t="s">
        <v>1132</v>
      </c>
      <c r="B61" s="66">
        <v>0.5</v>
      </c>
      <c r="C61" s="67">
        <v>0.5</v>
      </c>
      <c r="D61" s="71">
        <v>3.4550000000000001</v>
      </c>
      <c r="E61" s="71">
        <f t="shared" si="0"/>
        <v>0.86375000000000002</v>
      </c>
      <c r="F61" s="71"/>
      <c r="G61" s="71"/>
      <c r="H61" s="68"/>
      <c r="I61" s="68"/>
      <c r="J61" s="68"/>
      <c r="K61" s="69" t="s">
        <v>39</v>
      </c>
      <c r="L61" s="47"/>
      <c r="M61" s="47"/>
      <c r="N61" s="47"/>
      <c r="O61" s="47"/>
      <c r="P61" s="47"/>
      <c r="Q61" s="47"/>
      <c r="R61" s="47"/>
      <c r="S61" s="47"/>
      <c r="T61" s="47"/>
      <c r="U61" s="47"/>
      <c r="V61" s="47"/>
      <c r="W61" s="47"/>
      <c r="X61" s="47"/>
      <c r="Y61" s="47"/>
      <c r="Z61" s="47"/>
    </row>
    <row r="62" spans="1:26" ht="14.25" customHeight="1">
      <c r="A62" s="70" t="s">
        <v>1133</v>
      </c>
      <c r="B62" s="66">
        <v>0.5</v>
      </c>
      <c r="C62" s="67">
        <v>0.35</v>
      </c>
      <c r="D62" s="71">
        <v>5.39</v>
      </c>
      <c r="E62" s="71">
        <f t="shared" si="0"/>
        <v>0.94324999999999992</v>
      </c>
      <c r="F62" s="71"/>
      <c r="G62" s="71"/>
      <c r="H62" s="68"/>
      <c r="I62" s="68"/>
      <c r="J62" s="68"/>
      <c r="K62" s="69" t="s">
        <v>39</v>
      </c>
      <c r="L62" s="47"/>
      <c r="M62" s="47"/>
      <c r="N62" s="47"/>
      <c r="O62" s="47"/>
      <c r="P62" s="47"/>
      <c r="Q62" s="47"/>
      <c r="R62" s="47"/>
      <c r="S62" s="47"/>
      <c r="T62" s="47"/>
      <c r="U62" s="47"/>
      <c r="V62" s="47"/>
      <c r="W62" s="47"/>
      <c r="X62" s="47"/>
      <c r="Y62" s="47"/>
      <c r="Z62" s="47"/>
    </row>
    <row r="63" spans="1:26" ht="14.25" customHeight="1">
      <c r="A63" s="70" t="s">
        <v>1134</v>
      </c>
      <c r="B63" s="66">
        <v>0.5</v>
      </c>
      <c r="C63" s="67">
        <v>0.35</v>
      </c>
      <c r="D63" s="71">
        <v>5.75</v>
      </c>
      <c r="E63" s="71">
        <f t="shared" si="0"/>
        <v>1.0062499999999999</v>
      </c>
      <c r="F63" s="71"/>
      <c r="G63" s="71"/>
      <c r="H63" s="68"/>
      <c r="I63" s="68"/>
      <c r="J63" s="68"/>
      <c r="K63" s="69" t="s">
        <v>39</v>
      </c>
      <c r="L63" s="47"/>
      <c r="M63" s="47"/>
      <c r="N63" s="47"/>
      <c r="O63" s="47"/>
      <c r="P63" s="47"/>
      <c r="Q63" s="47"/>
      <c r="R63" s="47"/>
      <c r="S63" s="47"/>
      <c r="T63" s="47"/>
      <c r="U63" s="47"/>
      <c r="V63" s="47"/>
      <c r="W63" s="47"/>
      <c r="X63" s="47"/>
      <c r="Y63" s="47"/>
      <c r="Z63" s="47"/>
    </row>
    <row r="64" spans="1:26" ht="14.25" customHeight="1">
      <c r="A64" s="70" t="s">
        <v>1135</v>
      </c>
      <c r="B64" s="66">
        <v>0.5</v>
      </c>
      <c r="C64" s="67">
        <v>0.25</v>
      </c>
      <c r="D64" s="71">
        <v>7.57</v>
      </c>
      <c r="E64" s="71">
        <f t="shared" si="0"/>
        <v>0.94625000000000004</v>
      </c>
      <c r="F64" s="71"/>
      <c r="G64" s="71"/>
      <c r="H64" s="68"/>
      <c r="I64" s="68"/>
      <c r="J64" s="68"/>
      <c r="K64" s="69" t="s">
        <v>39</v>
      </c>
      <c r="L64" s="47"/>
      <c r="M64" s="47"/>
      <c r="N64" s="47"/>
      <c r="O64" s="47"/>
      <c r="P64" s="47"/>
      <c r="Q64" s="47"/>
      <c r="R64" s="47"/>
      <c r="S64" s="47"/>
      <c r="T64" s="47"/>
      <c r="U64" s="47"/>
      <c r="V64" s="47"/>
      <c r="W64" s="47"/>
      <c r="X64" s="47"/>
      <c r="Y64" s="47"/>
      <c r="Z64" s="47"/>
    </row>
    <row r="65" spans="1:26" ht="14.25" customHeight="1">
      <c r="A65" s="70" t="s">
        <v>1136</v>
      </c>
      <c r="B65" s="66">
        <v>0.5</v>
      </c>
      <c r="C65" s="67">
        <v>0.5</v>
      </c>
      <c r="D65" s="71">
        <v>3.355</v>
      </c>
      <c r="E65" s="71">
        <f t="shared" si="0"/>
        <v>0.83875</v>
      </c>
      <c r="F65" s="71"/>
      <c r="G65" s="71"/>
      <c r="H65" s="68"/>
      <c r="I65" s="68"/>
      <c r="J65" s="68"/>
      <c r="K65" s="69" t="s">
        <v>39</v>
      </c>
      <c r="L65" s="47"/>
      <c r="M65" s="47"/>
      <c r="N65" s="47"/>
      <c r="O65" s="47"/>
      <c r="P65" s="47"/>
      <c r="Q65" s="47"/>
      <c r="R65" s="47"/>
      <c r="S65" s="47"/>
      <c r="T65" s="47"/>
      <c r="U65" s="47"/>
      <c r="V65" s="47"/>
      <c r="W65" s="47"/>
      <c r="X65" s="47"/>
      <c r="Y65" s="47"/>
      <c r="Z65" s="47"/>
    </row>
    <row r="66" spans="1:26" ht="14.25" customHeight="1">
      <c r="A66" s="70" t="s">
        <v>1137</v>
      </c>
      <c r="B66" s="66">
        <v>0.3</v>
      </c>
      <c r="C66" s="67">
        <v>0.35</v>
      </c>
      <c r="D66" s="71">
        <v>3.23</v>
      </c>
      <c r="E66" s="71">
        <f t="shared" si="0"/>
        <v>0.33915000000000001</v>
      </c>
      <c r="F66" s="71"/>
      <c r="G66" s="71"/>
      <c r="H66" s="68"/>
      <c r="I66" s="68"/>
      <c r="J66" s="68"/>
      <c r="K66" s="69" t="s">
        <v>39</v>
      </c>
      <c r="L66" s="47"/>
      <c r="M66" s="47"/>
      <c r="N66" s="47"/>
      <c r="O66" s="47"/>
      <c r="P66" s="47"/>
      <c r="Q66" s="47"/>
      <c r="R66" s="47"/>
      <c r="S66" s="47"/>
      <c r="T66" s="47"/>
      <c r="U66" s="47"/>
      <c r="V66" s="47"/>
      <c r="W66" s="47"/>
      <c r="X66" s="47"/>
      <c r="Y66" s="47"/>
      <c r="Z66" s="47"/>
    </row>
    <row r="67" spans="1:26" ht="14.25" customHeight="1">
      <c r="A67" s="70" t="s">
        <v>1138</v>
      </c>
      <c r="B67" s="66">
        <v>0.5</v>
      </c>
      <c r="C67" s="67">
        <v>0.5</v>
      </c>
      <c r="D67" s="71">
        <v>2.95</v>
      </c>
      <c r="E67" s="71">
        <f t="shared" si="0"/>
        <v>0.73750000000000004</v>
      </c>
      <c r="F67" s="71"/>
      <c r="G67" s="71"/>
      <c r="H67" s="68"/>
      <c r="I67" s="68"/>
      <c r="J67" s="68"/>
      <c r="K67" s="69" t="s">
        <v>39</v>
      </c>
      <c r="L67" s="47"/>
      <c r="M67" s="47"/>
      <c r="N67" s="47"/>
      <c r="O67" s="47"/>
      <c r="P67" s="47"/>
      <c r="Q67" s="47"/>
      <c r="R67" s="47"/>
      <c r="S67" s="47"/>
      <c r="T67" s="47"/>
      <c r="U67" s="47"/>
      <c r="V67" s="47"/>
      <c r="W67" s="47"/>
      <c r="X67" s="47"/>
      <c r="Y67" s="47"/>
      <c r="Z67" s="47"/>
    </row>
    <row r="68" spans="1:26" ht="14.25" customHeight="1">
      <c r="A68" s="70" t="s">
        <v>1139</v>
      </c>
      <c r="B68" s="66">
        <v>0.3</v>
      </c>
      <c r="C68" s="67">
        <v>0.35</v>
      </c>
      <c r="D68" s="71">
        <f>2.95+2.005</f>
        <v>4.9550000000000001</v>
      </c>
      <c r="E68" s="71">
        <f t="shared" si="0"/>
        <v>0.52027500000000004</v>
      </c>
      <c r="F68" s="71"/>
      <c r="G68" s="71"/>
      <c r="H68" s="68"/>
      <c r="I68" s="68"/>
      <c r="J68" s="68"/>
      <c r="K68" s="69" t="s">
        <v>39</v>
      </c>
      <c r="L68" s="47"/>
      <c r="M68" s="47"/>
      <c r="N68" s="47"/>
      <c r="O68" s="47"/>
      <c r="P68" s="47"/>
      <c r="Q68" s="47"/>
      <c r="R68" s="47"/>
      <c r="S68" s="47"/>
      <c r="T68" s="47"/>
      <c r="U68" s="47"/>
      <c r="V68" s="47"/>
      <c r="W68" s="47"/>
      <c r="X68" s="47"/>
      <c r="Y68" s="47"/>
      <c r="Z68" s="47"/>
    </row>
    <row r="69" spans="1:26" ht="14.25" customHeight="1">
      <c r="A69" s="70" t="s">
        <v>1140</v>
      </c>
      <c r="B69" s="66">
        <v>0.3</v>
      </c>
      <c r="C69" s="67">
        <v>0.35</v>
      </c>
      <c r="D69" s="71">
        <v>2.95</v>
      </c>
      <c r="E69" s="71">
        <f t="shared" si="0"/>
        <v>0.30975000000000003</v>
      </c>
      <c r="F69" s="71"/>
      <c r="G69" s="71"/>
      <c r="H69" s="68"/>
      <c r="I69" s="68"/>
      <c r="J69" s="68"/>
      <c r="K69" s="69" t="s">
        <v>39</v>
      </c>
      <c r="L69" s="47"/>
      <c r="M69" s="47"/>
      <c r="N69" s="47"/>
      <c r="O69" s="47"/>
      <c r="P69" s="47"/>
      <c r="Q69" s="47"/>
      <c r="R69" s="47"/>
      <c r="S69" s="47"/>
      <c r="T69" s="47"/>
      <c r="U69" s="47"/>
      <c r="V69" s="47"/>
      <c r="W69" s="47"/>
      <c r="X69" s="47"/>
      <c r="Y69" s="47"/>
      <c r="Z69" s="47"/>
    </row>
    <row r="70" spans="1:26" ht="14.25" customHeight="1">
      <c r="A70" s="70" t="s">
        <v>1141</v>
      </c>
      <c r="B70" s="66">
        <v>0.3</v>
      </c>
      <c r="C70" s="67">
        <v>0.35</v>
      </c>
      <c r="D70" s="71">
        <v>1.865</v>
      </c>
      <c r="E70" s="71">
        <f t="shared" si="0"/>
        <v>0.195825</v>
      </c>
      <c r="F70" s="71"/>
      <c r="G70" s="71"/>
      <c r="H70" s="68"/>
      <c r="I70" s="68"/>
      <c r="J70" s="68"/>
      <c r="K70" s="69" t="s">
        <v>39</v>
      </c>
      <c r="L70" s="47"/>
      <c r="M70" s="47"/>
      <c r="N70" s="47"/>
      <c r="O70" s="47"/>
      <c r="P70" s="47"/>
      <c r="Q70" s="47"/>
      <c r="R70" s="47"/>
      <c r="S70" s="47"/>
      <c r="T70" s="47"/>
      <c r="U70" s="47"/>
      <c r="V70" s="47"/>
      <c r="W70" s="47"/>
      <c r="X70" s="47"/>
      <c r="Y70" s="47"/>
      <c r="Z70" s="47"/>
    </row>
    <row r="71" spans="1:26" ht="14.25" customHeight="1">
      <c r="A71" s="70" t="s">
        <v>1142</v>
      </c>
      <c r="B71" s="66">
        <v>0.3</v>
      </c>
      <c r="C71" s="67">
        <v>0.35</v>
      </c>
      <c r="D71" s="71">
        <f>2.79+1.745</f>
        <v>4.5350000000000001</v>
      </c>
      <c r="E71" s="71">
        <f t="shared" si="0"/>
        <v>0.47617500000000001</v>
      </c>
      <c r="F71" s="71"/>
      <c r="G71" s="71"/>
      <c r="H71" s="68"/>
      <c r="I71" s="68"/>
      <c r="J71" s="68"/>
      <c r="K71" s="69" t="s">
        <v>39</v>
      </c>
      <c r="L71" s="47"/>
      <c r="M71" s="47"/>
      <c r="N71" s="47"/>
      <c r="O71" s="47"/>
      <c r="P71" s="47"/>
      <c r="Q71" s="47"/>
      <c r="R71" s="47"/>
      <c r="S71" s="47"/>
      <c r="T71" s="47"/>
      <c r="U71" s="47"/>
      <c r="V71" s="47"/>
      <c r="W71" s="47"/>
      <c r="X71" s="47"/>
      <c r="Y71" s="47"/>
      <c r="Z71" s="47"/>
    </row>
    <row r="72" spans="1:26" ht="14.25" customHeight="1">
      <c r="A72" s="70" t="s">
        <v>1143</v>
      </c>
      <c r="B72" s="66">
        <v>0.3</v>
      </c>
      <c r="C72" s="67">
        <v>0.35</v>
      </c>
      <c r="D72" s="71">
        <f>1.135+1.68+2.29+0.545</f>
        <v>5.65</v>
      </c>
      <c r="E72" s="71">
        <f t="shared" si="0"/>
        <v>0.59325000000000006</v>
      </c>
      <c r="F72" s="71"/>
      <c r="G72" s="71"/>
      <c r="H72" s="68"/>
      <c r="I72" s="68"/>
      <c r="J72" s="68"/>
      <c r="K72" s="69" t="s">
        <v>39</v>
      </c>
      <c r="L72" s="47"/>
      <c r="M72" s="47"/>
      <c r="N72" s="47"/>
      <c r="O72" s="47"/>
      <c r="P72" s="47"/>
      <c r="Q72" s="47"/>
      <c r="R72" s="47"/>
      <c r="S72" s="47"/>
      <c r="T72" s="47"/>
      <c r="U72" s="47"/>
      <c r="V72" s="47"/>
      <c r="W72" s="47"/>
      <c r="X72" s="47"/>
      <c r="Y72" s="47"/>
      <c r="Z72" s="47"/>
    </row>
    <row r="73" spans="1:26" ht="14.25" customHeight="1">
      <c r="A73" s="70" t="s">
        <v>1144</v>
      </c>
      <c r="B73" s="66">
        <v>0.3</v>
      </c>
      <c r="C73" s="67">
        <v>0.35</v>
      </c>
      <c r="D73" s="71">
        <v>1.135</v>
      </c>
      <c r="E73" s="71">
        <f t="shared" si="0"/>
        <v>0.119175</v>
      </c>
      <c r="F73" s="71"/>
      <c r="G73" s="71"/>
      <c r="H73" s="68"/>
      <c r="I73" s="68"/>
      <c r="J73" s="68"/>
      <c r="K73" s="69" t="s">
        <v>39</v>
      </c>
      <c r="L73" s="47"/>
      <c r="M73" s="47"/>
      <c r="N73" s="47"/>
      <c r="O73" s="47"/>
      <c r="P73" s="47"/>
      <c r="Q73" s="47"/>
      <c r="R73" s="47"/>
      <c r="S73" s="47"/>
      <c r="T73" s="47"/>
      <c r="U73" s="47"/>
      <c r="V73" s="47"/>
      <c r="W73" s="47"/>
      <c r="X73" s="47"/>
      <c r="Y73" s="47"/>
      <c r="Z73" s="47"/>
    </row>
    <row r="74" spans="1:26" ht="14.25" customHeight="1">
      <c r="A74" s="70" t="s">
        <v>1145</v>
      </c>
      <c r="B74" s="66">
        <v>0.3</v>
      </c>
      <c r="C74" s="67">
        <v>0.35</v>
      </c>
      <c r="D74" s="71">
        <f>D72</f>
        <v>5.65</v>
      </c>
      <c r="E74" s="71">
        <f t="shared" si="0"/>
        <v>0.59325000000000006</v>
      </c>
      <c r="F74" s="71"/>
      <c r="G74" s="71"/>
      <c r="H74" s="68"/>
      <c r="I74" s="68"/>
      <c r="J74" s="68"/>
      <c r="K74" s="69" t="s">
        <v>39</v>
      </c>
      <c r="L74" s="47"/>
      <c r="M74" s="47"/>
      <c r="N74" s="47"/>
      <c r="O74" s="47"/>
      <c r="P74" s="47"/>
      <c r="Q74" s="47"/>
      <c r="R74" s="47"/>
      <c r="S74" s="47"/>
      <c r="T74" s="47"/>
      <c r="U74" s="47"/>
      <c r="V74" s="47"/>
      <c r="W74" s="47"/>
      <c r="X74" s="47"/>
      <c r="Y74" s="47"/>
      <c r="Z74" s="47"/>
    </row>
    <row r="75" spans="1:26" ht="14.25" customHeight="1">
      <c r="A75" s="70" t="s">
        <v>1146</v>
      </c>
      <c r="B75" s="66">
        <v>0.3</v>
      </c>
      <c r="C75" s="67">
        <v>0.35</v>
      </c>
      <c r="D75" s="71">
        <v>2.9350000000000001</v>
      </c>
      <c r="E75" s="71">
        <f t="shared" si="0"/>
        <v>0.30817499999999998</v>
      </c>
      <c r="F75" s="71"/>
      <c r="G75" s="71"/>
      <c r="H75" s="68"/>
      <c r="I75" s="68"/>
      <c r="J75" s="68"/>
      <c r="K75" s="69" t="s">
        <v>39</v>
      </c>
      <c r="L75" s="47"/>
      <c r="M75" s="47"/>
      <c r="N75" s="47"/>
      <c r="O75" s="47"/>
      <c r="P75" s="47"/>
      <c r="Q75" s="47"/>
      <c r="R75" s="47"/>
      <c r="S75" s="47"/>
      <c r="T75" s="47"/>
      <c r="U75" s="47"/>
      <c r="V75" s="47"/>
      <c r="W75" s="47"/>
      <c r="X75" s="47"/>
      <c r="Y75" s="47"/>
      <c r="Z75" s="47"/>
    </row>
    <row r="76" spans="1:26" ht="14.25" customHeight="1">
      <c r="A76" s="70"/>
      <c r="B76" s="66"/>
      <c r="C76" s="67"/>
      <c r="D76" s="71"/>
      <c r="E76" s="68">
        <f>SUM(E47:E75)</f>
        <v>29.732275000000001</v>
      </c>
      <c r="F76" s="68"/>
      <c r="G76" s="68"/>
      <c r="H76" s="68"/>
      <c r="I76" s="68"/>
      <c r="J76" s="68">
        <f>E76</f>
        <v>29.732275000000001</v>
      </c>
      <c r="K76" s="69" t="s">
        <v>39</v>
      </c>
      <c r="L76" s="47"/>
      <c r="M76" s="47"/>
      <c r="N76" s="47"/>
      <c r="O76" s="47"/>
      <c r="P76" s="47"/>
      <c r="Q76" s="47"/>
      <c r="R76" s="47"/>
      <c r="S76" s="47"/>
      <c r="T76" s="47"/>
      <c r="U76" s="47"/>
      <c r="V76" s="47"/>
      <c r="W76" s="47"/>
      <c r="X76" s="47"/>
      <c r="Y76" s="47"/>
      <c r="Z76" s="47"/>
    </row>
    <row r="77" spans="1:26" ht="14.25" customHeight="1">
      <c r="A77" s="449" t="s">
        <v>1110</v>
      </c>
      <c r="B77" s="450" t="s">
        <v>1147</v>
      </c>
      <c r="C77" s="444"/>
      <c r="D77" s="444"/>
      <c r="E77" s="444"/>
      <c r="F77" s="444"/>
      <c r="G77" s="444"/>
      <c r="H77" s="444"/>
      <c r="I77" s="444"/>
      <c r="J77" s="444"/>
      <c r="K77" s="445"/>
      <c r="L77" s="47"/>
      <c r="M77" s="47"/>
      <c r="N77" s="47"/>
      <c r="O77" s="47"/>
      <c r="P77" s="47"/>
      <c r="Q77" s="47"/>
      <c r="R77" s="47"/>
      <c r="S77" s="47"/>
      <c r="T77" s="47"/>
      <c r="U77" s="47"/>
      <c r="V77" s="47"/>
      <c r="W77" s="47"/>
      <c r="X77" s="47"/>
      <c r="Y77" s="47"/>
      <c r="Z77" s="47"/>
    </row>
    <row r="78" spans="1:26" ht="14.25" customHeight="1">
      <c r="A78" s="442"/>
      <c r="B78" s="446"/>
      <c r="C78" s="447"/>
      <c r="D78" s="447"/>
      <c r="E78" s="447"/>
      <c r="F78" s="447"/>
      <c r="G78" s="447"/>
      <c r="H78" s="447"/>
      <c r="I78" s="447"/>
      <c r="J78" s="447"/>
      <c r="K78" s="448"/>
      <c r="L78" s="47"/>
      <c r="M78" s="47"/>
      <c r="N78" s="47"/>
      <c r="O78" s="47"/>
      <c r="P78" s="47"/>
      <c r="Q78" s="47"/>
      <c r="R78" s="47"/>
      <c r="S78" s="47"/>
      <c r="T78" s="47"/>
      <c r="U78" s="47"/>
      <c r="V78" s="47"/>
      <c r="W78" s="47"/>
      <c r="X78" s="47"/>
      <c r="Y78" s="47"/>
      <c r="Z78" s="47"/>
    </row>
    <row r="79" spans="1:26" ht="14.25" customHeight="1">
      <c r="A79" s="440" t="str">
        <f>'ADITIVO SANT'!A24</f>
        <v>5.3.1.11</v>
      </c>
      <c r="B79" s="443" t="str">
        <f>'ADITIVO SANT'!D24</f>
        <v>RETIRADA DE MATERIAL DE 3ª CATEGORIA (APÓS ESCAVAÇÃO/DESMONTE) EM VALAS, COM RETROESCAVADEIRA - EXCLUSIVE CARGA E TRANSPORTE. AF_03/2021</v>
      </c>
      <c r="C79" s="444"/>
      <c r="D79" s="444"/>
      <c r="E79" s="444"/>
      <c r="F79" s="444"/>
      <c r="G79" s="444"/>
      <c r="H79" s="444"/>
      <c r="I79" s="444"/>
      <c r="J79" s="444"/>
      <c r="K79" s="445"/>
      <c r="L79" s="47"/>
      <c r="M79" s="47"/>
      <c r="N79" s="47"/>
      <c r="O79" s="47"/>
      <c r="P79" s="47"/>
      <c r="Q79" s="47"/>
      <c r="R79" s="47"/>
      <c r="S79" s="47"/>
      <c r="T79" s="47"/>
      <c r="U79" s="47"/>
      <c r="V79" s="47"/>
      <c r="W79" s="47"/>
      <c r="X79" s="47"/>
      <c r="Y79" s="47"/>
      <c r="Z79" s="47"/>
    </row>
    <row r="80" spans="1:26" ht="13.5" customHeight="1">
      <c r="A80" s="441"/>
      <c r="B80" s="446"/>
      <c r="C80" s="447"/>
      <c r="D80" s="447"/>
      <c r="E80" s="447"/>
      <c r="F80" s="447"/>
      <c r="G80" s="447"/>
      <c r="H80" s="447"/>
      <c r="I80" s="447"/>
      <c r="J80" s="447"/>
      <c r="K80" s="448"/>
      <c r="L80" s="47"/>
      <c r="M80" s="47"/>
      <c r="N80" s="47"/>
      <c r="O80" s="47"/>
      <c r="P80" s="47"/>
      <c r="Q80" s="47"/>
      <c r="R80" s="47"/>
      <c r="S80" s="47"/>
      <c r="T80" s="47"/>
      <c r="U80" s="47"/>
      <c r="V80" s="47"/>
      <c r="W80" s="47"/>
      <c r="X80" s="47"/>
      <c r="Y80" s="47"/>
      <c r="Z80" s="47"/>
    </row>
    <row r="81" spans="1:26" ht="14.25" customHeight="1">
      <c r="A81" s="442"/>
      <c r="B81" s="64" t="s">
        <v>1108</v>
      </c>
      <c r="C81" s="64" t="s">
        <v>1148</v>
      </c>
      <c r="D81" s="64" t="s">
        <v>1149</v>
      </c>
      <c r="E81" s="64"/>
      <c r="F81" s="64"/>
      <c r="G81" s="64"/>
      <c r="H81" s="64"/>
      <c r="I81" s="64"/>
      <c r="J81" s="64"/>
      <c r="K81" s="64" t="s">
        <v>1109</v>
      </c>
      <c r="L81" s="47"/>
      <c r="M81" s="47"/>
      <c r="N81" s="47"/>
      <c r="O81" s="47"/>
      <c r="P81" s="47"/>
      <c r="Q81" s="47"/>
      <c r="R81" s="47"/>
      <c r="S81" s="47"/>
      <c r="T81" s="47"/>
      <c r="U81" s="47"/>
      <c r="V81" s="47"/>
      <c r="W81" s="47"/>
      <c r="X81" s="47"/>
      <c r="Y81" s="47"/>
      <c r="Z81" s="47"/>
    </row>
    <row r="82" spans="1:26" ht="14.25" customHeight="1">
      <c r="A82" s="70" t="s">
        <v>1150</v>
      </c>
      <c r="B82" s="66">
        <f>E76</f>
        <v>29.732275000000001</v>
      </c>
      <c r="C82" s="67">
        <v>1.5</v>
      </c>
      <c r="D82" s="71">
        <f>B82*C82</f>
        <v>44.598412500000002</v>
      </c>
      <c r="E82" s="71"/>
      <c r="F82" s="71"/>
      <c r="G82" s="71"/>
      <c r="H82" s="68"/>
      <c r="I82" s="68"/>
      <c r="J82" s="68"/>
      <c r="K82" s="69" t="s">
        <v>39</v>
      </c>
      <c r="L82" s="47"/>
      <c r="M82" s="47"/>
      <c r="N82" s="47"/>
      <c r="O82" s="47"/>
      <c r="P82" s="47"/>
      <c r="Q82" s="47"/>
      <c r="R82" s="47"/>
      <c r="S82" s="47"/>
      <c r="T82" s="47"/>
      <c r="U82" s="47"/>
      <c r="V82" s="47"/>
      <c r="W82" s="47"/>
      <c r="X82" s="47"/>
      <c r="Y82" s="47"/>
      <c r="Z82" s="47"/>
    </row>
    <row r="83" spans="1:26" ht="14.25" customHeight="1">
      <c r="A83" s="70"/>
      <c r="B83" s="66"/>
      <c r="C83" s="67"/>
      <c r="D83" s="71">
        <f>D82</f>
        <v>44.598412500000002</v>
      </c>
      <c r="E83" s="71"/>
      <c r="F83" s="71"/>
      <c r="G83" s="71"/>
      <c r="H83" s="68"/>
      <c r="I83" s="68"/>
      <c r="J83" s="68">
        <f>D83</f>
        <v>44.598412500000002</v>
      </c>
      <c r="K83" s="69" t="s">
        <v>39</v>
      </c>
      <c r="L83" s="47"/>
      <c r="M83" s="47"/>
      <c r="N83" s="47"/>
      <c r="O83" s="47"/>
      <c r="P83" s="47"/>
      <c r="Q83" s="47"/>
      <c r="R83" s="47"/>
      <c r="S83" s="47"/>
      <c r="T83" s="47"/>
      <c r="U83" s="47"/>
      <c r="V83" s="47"/>
      <c r="W83" s="47"/>
      <c r="X83" s="47"/>
      <c r="Y83" s="47"/>
      <c r="Z83" s="47"/>
    </row>
    <row r="84" spans="1:26" ht="14.25" customHeight="1">
      <c r="A84" s="449" t="s">
        <v>1110</v>
      </c>
      <c r="B84" s="450" t="s">
        <v>1147</v>
      </c>
      <c r="C84" s="444"/>
      <c r="D84" s="444"/>
      <c r="E84" s="444"/>
      <c r="F84" s="444"/>
      <c r="G84" s="444"/>
      <c r="H84" s="444"/>
      <c r="I84" s="444"/>
      <c r="J84" s="444"/>
      <c r="K84" s="445"/>
      <c r="L84" s="47"/>
      <c r="M84" s="47"/>
      <c r="N84" s="47"/>
      <c r="O84" s="47"/>
      <c r="P84" s="47"/>
      <c r="Q84" s="47"/>
      <c r="R84" s="47"/>
      <c r="S84" s="47"/>
      <c r="T84" s="47"/>
      <c r="U84" s="47"/>
      <c r="V84" s="47"/>
      <c r="W84" s="47"/>
      <c r="X84" s="47"/>
      <c r="Y84" s="47"/>
      <c r="Z84" s="47"/>
    </row>
    <row r="85" spans="1:26" ht="14.25" customHeight="1">
      <c r="A85" s="442"/>
      <c r="B85" s="446"/>
      <c r="C85" s="447"/>
      <c r="D85" s="447"/>
      <c r="E85" s="447"/>
      <c r="F85" s="447"/>
      <c r="G85" s="447"/>
      <c r="H85" s="447"/>
      <c r="I85" s="447"/>
      <c r="J85" s="447"/>
      <c r="K85" s="448"/>
      <c r="L85" s="47"/>
      <c r="M85" s="47"/>
      <c r="N85" s="47"/>
      <c r="O85" s="47"/>
      <c r="P85" s="47"/>
      <c r="Q85" s="47"/>
      <c r="R85" s="47"/>
      <c r="S85" s="47"/>
      <c r="T85" s="47"/>
      <c r="U85" s="47"/>
      <c r="V85" s="47"/>
      <c r="W85" s="47"/>
      <c r="X85" s="47"/>
      <c r="Y85" s="47"/>
      <c r="Z85" s="47"/>
    </row>
    <row r="86" spans="1:26" ht="13.5" customHeight="1">
      <c r="A86" s="440" t="str">
        <f>'ADITIVO SANT'!A25</f>
        <v>5.3.1.12</v>
      </c>
      <c r="B86" s="443" t="str">
        <f>'ADITIVO SANT'!D25</f>
        <v>TRANSPORTE COM CAMINHÃO BASCULANTE DE 10 M³, EM VIA URBANA PAVIMENTADA, DMT ATÉ 30 KM (UNIDADE: M3XKM). AF_07/2020</v>
      </c>
      <c r="C86" s="444"/>
      <c r="D86" s="444"/>
      <c r="E86" s="444"/>
      <c r="F86" s="444"/>
      <c r="G86" s="444"/>
      <c r="H86" s="444"/>
      <c r="I86" s="444"/>
      <c r="J86" s="444"/>
      <c r="K86" s="445"/>
      <c r="L86" s="47"/>
      <c r="M86" s="47"/>
      <c r="N86" s="47"/>
      <c r="O86" s="47"/>
      <c r="P86" s="47"/>
      <c r="Q86" s="47"/>
      <c r="R86" s="47"/>
      <c r="S86" s="47"/>
      <c r="T86" s="47"/>
      <c r="U86" s="47"/>
      <c r="V86" s="47"/>
      <c r="W86" s="47"/>
      <c r="X86" s="47"/>
      <c r="Y86" s="47"/>
      <c r="Z86" s="47"/>
    </row>
    <row r="87" spans="1:26" ht="14.25" customHeight="1">
      <c r="A87" s="441"/>
      <c r="B87" s="446"/>
      <c r="C87" s="447"/>
      <c r="D87" s="447"/>
      <c r="E87" s="447"/>
      <c r="F87" s="447"/>
      <c r="G87" s="447"/>
      <c r="H87" s="447"/>
      <c r="I87" s="447"/>
      <c r="J87" s="447"/>
      <c r="K87" s="448"/>
      <c r="L87" s="47"/>
      <c r="M87" s="47"/>
      <c r="N87" s="47"/>
      <c r="O87" s="47"/>
      <c r="P87" s="47"/>
      <c r="Q87" s="47"/>
      <c r="R87" s="47"/>
      <c r="S87" s="47"/>
      <c r="T87" s="47"/>
      <c r="U87" s="47"/>
      <c r="V87" s="47"/>
      <c r="W87" s="47"/>
      <c r="X87" s="47"/>
      <c r="Y87" s="47"/>
      <c r="Z87" s="47"/>
    </row>
    <row r="88" spans="1:26" ht="14.25" customHeight="1">
      <c r="A88" s="442"/>
      <c r="B88" s="64" t="s">
        <v>1108</v>
      </c>
      <c r="C88" s="64" t="s">
        <v>1151</v>
      </c>
      <c r="D88" s="64" t="s">
        <v>1152</v>
      </c>
      <c r="E88" s="64"/>
      <c r="F88" s="64"/>
      <c r="G88" s="64"/>
      <c r="H88" s="64"/>
      <c r="I88" s="64"/>
      <c r="J88" s="64"/>
      <c r="K88" s="64" t="s">
        <v>1109</v>
      </c>
      <c r="L88" s="47"/>
      <c r="M88" s="47"/>
      <c r="N88" s="47"/>
      <c r="O88" s="47"/>
      <c r="P88" s="47"/>
      <c r="Q88" s="47"/>
      <c r="R88" s="47"/>
      <c r="S88" s="47"/>
      <c r="T88" s="47"/>
      <c r="U88" s="47"/>
      <c r="V88" s="47"/>
      <c r="W88" s="47"/>
      <c r="X88" s="47"/>
      <c r="Y88" s="47"/>
      <c r="Z88" s="47"/>
    </row>
    <row r="89" spans="1:26" ht="14.25" customHeight="1">
      <c r="A89" s="70" t="s">
        <v>1150</v>
      </c>
      <c r="B89" s="66">
        <f>D83</f>
        <v>44.598412500000002</v>
      </c>
      <c r="C89" s="67">
        <v>10</v>
      </c>
      <c r="D89" s="71">
        <f t="shared" ref="D89:D90" si="1">B89*C89</f>
        <v>445.98412500000001</v>
      </c>
      <c r="E89" s="71"/>
      <c r="F89" s="71"/>
      <c r="G89" s="71"/>
      <c r="H89" s="68"/>
      <c r="I89" s="68"/>
      <c r="J89" s="68"/>
      <c r="K89" s="69" t="s">
        <v>39</v>
      </c>
      <c r="L89" s="47"/>
      <c r="M89" s="47"/>
      <c r="N89" s="47"/>
      <c r="O89" s="47"/>
      <c r="P89" s="47"/>
      <c r="Q89" s="47"/>
      <c r="R89" s="47"/>
      <c r="S89" s="47"/>
      <c r="T89" s="47"/>
      <c r="U89" s="47"/>
      <c r="V89" s="47"/>
      <c r="W89" s="47"/>
      <c r="X89" s="47"/>
      <c r="Y89" s="47"/>
      <c r="Z89" s="47"/>
    </row>
    <row r="90" spans="1:26" ht="14.25" customHeight="1">
      <c r="A90" s="70" t="s">
        <v>1153</v>
      </c>
      <c r="B90" s="66">
        <f>('ORÇ MPAL '!F31-'ORÇ MPAL '!F31/10)</f>
        <v>102.123</v>
      </c>
      <c r="C90" s="67">
        <v>10</v>
      </c>
      <c r="D90" s="71">
        <f t="shared" si="1"/>
        <v>1021.23</v>
      </c>
      <c r="E90" s="71"/>
      <c r="F90" s="71"/>
      <c r="G90" s="71"/>
      <c r="H90" s="68"/>
      <c r="I90" s="68"/>
      <c r="J90" s="68"/>
      <c r="K90" s="69" t="s">
        <v>39</v>
      </c>
      <c r="L90" s="47"/>
      <c r="M90" s="47"/>
      <c r="N90" s="47"/>
      <c r="O90" s="47"/>
      <c r="P90" s="47"/>
      <c r="Q90" s="47"/>
      <c r="R90" s="47"/>
      <c r="S90" s="47"/>
      <c r="T90" s="47"/>
      <c r="U90" s="47"/>
      <c r="V90" s="47"/>
      <c r="W90" s="47"/>
      <c r="X90" s="47"/>
      <c r="Y90" s="47"/>
      <c r="Z90" s="47"/>
    </row>
    <row r="91" spans="1:26" ht="14.25" customHeight="1">
      <c r="A91" s="70"/>
      <c r="B91" s="66"/>
      <c r="C91" s="67"/>
      <c r="D91" s="71">
        <f>SUM(D89:D90)</f>
        <v>1467.214125</v>
      </c>
      <c r="E91" s="71"/>
      <c r="F91" s="71"/>
      <c r="G91" s="71"/>
      <c r="H91" s="68"/>
      <c r="I91" s="68"/>
      <c r="J91" s="68">
        <f>D91</f>
        <v>1467.214125</v>
      </c>
      <c r="K91" s="69" t="s">
        <v>39</v>
      </c>
      <c r="L91" s="47"/>
      <c r="M91" s="47"/>
      <c r="N91" s="47"/>
      <c r="O91" s="47"/>
      <c r="P91" s="47"/>
      <c r="Q91" s="47"/>
      <c r="R91" s="47"/>
      <c r="S91" s="47"/>
      <c r="T91" s="47"/>
      <c r="U91" s="47"/>
      <c r="V91" s="47"/>
      <c r="W91" s="47"/>
      <c r="X91" s="47"/>
      <c r="Y91" s="47"/>
      <c r="Z91" s="47"/>
    </row>
    <row r="92" spans="1:26" ht="14.25" customHeight="1">
      <c r="A92" s="449" t="s">
        <v>1110</v>
      </c>
      <c r="B92" s="450" t="s">
        <v>1154</v>
      </c>
      <c r="C92" s="444"/>
      <c r="D92" s="444"/>
      <c r="E92" s="444"/>
      <c r="F92" s="444"/>
      <c r="G92" s="444"/>
      <c r="H92" s="444"/>
      <c r="I92" s="444"/>
      <c r="J92" s="444"/>
      <c r="K92" s="445"/>
      <c r="L92" s="47"/>
      <c r="M92" s="47"/>
      <c r="N92" s="47"/>
      <c r="O92" s="47"/>
      <c r="P92" s="47"/>
      <c r="Q92" s="47"/>
      <c r="R92" s="47"/>
      <c r="S92" s="47"/>
      <c r="T92" s="47"/>
      <c r="U92" s="47"/>
      <c r="V92" s="47"/>
      <c r="W92" s="47"/>
      <c r="X92" s="47"/>
      <c r="Y92" s="47"/>
      <c r="Z92" s="47"/>
    </row>
    <row r="93" spans="1:26" ht="14.25" customHeight="1">
      <c r="A93" s="442"/>
      <c r="B93" s="446"/>
      <c r="C93" s="447"/>
      <c r="D93" s="447"/>
      <c r="E93" s="447"/>
      <c r="F93" s="447"/>
      <c r="G93" s="447"/>
      <c r="H93" s="447"/>
      <c r="I93" s="447"/>
      <c r="J93" s="447"/>
      <c r="K93" s="448"/>
      <c r="L93" s="47"/>
      <c r="M93" s="47"/>
      <c r="N93" s="47"/>
      <c r="O93" s="47"/>
      <c r="P93" s="47"/>
      <c r="Q93" s="47"/>
      <c r="R93" s="47"/>
      <c r="S93" s="47"/>
      <c r="T93" s="47"/>
      <c r="U93" s="47"/>
      <c r="V93" s="47"/>
      <c r="W93" s="47"/>
      <c r="X93" s="47"/>
      <c r="Y93" s="47"/>
      <c r="Z93" s="47"/>
    </row>
    <row r="94" spans="1:26" ht="14.25" customHeight="1">
      <c r="A94" s="63" t="str">
        <f>'ADITIVO SANT'!A26</f>
        <v xml:space="preserve"> 5.3.2 </v>
      </c>
      <c r="B94" s="451" t="str">
        <f>'ADITIVO SANT'!D26</f>
        <v>NÍVEL 1 E NÍVEL 2</v>
      </c>
      <c r="C94" s="452"/>
      <c r="D94" s="452"/>
      <c r="E94" s="452"/>
      <c r="F94" s="452"/>
      <c r="G94" s="452"/>
      <c r="H94" s="452"/>
      <c r="I94" s="452"/>
      <c r="J94" s="452"/>
      <c r="K94" s="453"/>
      <c r="L94" s="47"/>
      <c r="M94" s="47"/>
      <c r="N94" s="47"/>
      <c r="O94" s="47"/>
      <c r="P94" s="47"/>
      <c r="Q94" s="47"/>
      <c r="R94" s="47"/>
      <c r="S94" s="47"/>
      <c r="T94" s="47"/>
      <c r="U94" s="47"/>
      <c r="V94" s="47"/>
      <c r="W94" s="47"/>
      <c r="X94" s="47"/>
      <c r="Y94" s="47"/>
      <c r="Z94" s="47"/>
    </row>
    <row r="95" spans="1:26" ht="13.5" customHeight="1">
      <c r="A95" s="440" t="str">
        <f>'ADITIVO SANT'!A27</f>
        <v xml:space="preserve"> 5.3.2.10 </v>
      </c>
      <c r="B95" s="443" t="str">
        <f>'ADITIVO SANT'!D27</f>
        <v>CONCRETO FCK = 30MPA, TRAÇO 1:2,1:2,5 (EM MASSA SECA DE CIMENTO/ AREIA MÉDIA/ BRITA 1) - PREPARO MECÂNICO COM BETONEIRA 600 L. AF_05/2021</v>
      </c>
      <c r="C95" s="444"/>
      <c r="D95" s="444"/>
      <c r="E95" s="444"/>
      <c r="F95" s="444"/>
      <c r="G95" s="444"/>
      <c r="H95" s="444"/>
      <c r="I95" s="444"/>
      <c r="J95" s="444"/>
      <c r="K95" s="445"/>
      <c r="L95" s="47"/>
      <c r="M95" s="47"/>
      <c r="N95" s="47"/>
      <c r="O95" s="47"/>
      <c r="P95" s="47"/>
      <c r="Q95" s="47"/>
      <c r="R95" s="47"/>
      <c r="S95" s="47"/>
      <c r="T95" s="47"/>
      <c r="U95" s="47"/>
      <c r="V95" s="47"/>
      <c r="W95" s="47"/>
      <c r="X95" s="47"/>
      <c r="Y95" s="47"/>
      <c r="Z95" s="47"/>
    </row>
    <row r="96" spans="1:26" ht="14.25" customHeight="1">
      <c r="A96" s="441"/>
      <c r="B96" s="446"/>
      <c r="C96" s="447"/>
      <c r="D96" s="447"/>
      <c r="E96" s="447"/>
      <c r="F96" s="447"/>
      <c r="G96" s="447"/>
      <c r="H96" s="447"/>
      <c r="I96" s="447"/>
      <c r="J96" s="447"/>
      <c r="K96" s="448"/>
      <c r="L96" s="47"/>
      <c r="M96" s="47"/>
      <c r="N96" s="47"/>
      <c r="O96" s="47"/>
      <c r="P96" s="47"/>
      <c r="Q96" s="47"/>
      <c r="R96" s="47"/>
      <c r="S96" s="47"/>
      <c r="T96" s="47"/>
      <c r="U96" s="47"/>
      <c r="V96" s="47"/>
      <c r="W96" s="47"/>
      <c r="X96" s="47"/>
      <c r="Y96" s="47"/>
      <c r="Z96" s="47"/>
    </row>
    <row r="97" spans="1:26" ht="14.25" customHeight="1">
      <c r="A97" s="442"/>
      <c r="B97" s="64"/>
      <c r="C97" s="64"/>
      <c r="D97" s="64"/>
      <c r="E97" s="64"/>
      <c r="F97" s="64"/>
      <c r="G97" s="64"/>
      <c r="H97" s="64"/>
      <c r="I97" s="64"/>
      <c r="J97" s="64"/>
      <c r="K97" s="64" t="s">
        <v>1109</v>
      </c>
      <c r="L97" s="47"/>
      <c r="M97" s="47"/>
      <c r="N97" s="47"/>
      <c r="O97" s="47"/>
      <c r="P97" s="47"/>
      <c r="Q97" s="47"/>
      <c r="R97" s="47"/>
      <c r="S97" s="47"/>
      <c r="T97" s="47"/>
      <c r="U97" s="47"/>
      <c r="V97" s="47"/>
      <c r="W97" s="47"/>
      <c r="X97" s="47"/>
      <c r="Y97" s="47"/>
      <c r="Z97" s="47"/>
    </row>
    <row r="98" spans="1:26" ht="14.25" customHeight="1">
      <c r="A98" s="65" t="str">
        <f>A95</f>
        <v xml:space="preserve"> 5.3.2.10 </v>
      </c>
      <c r="B98" s="66">
        <f>-1*'ORÇ MPAL '!F74</f>
        <v>-68.72</v>
      </c>
      <c r="C98" s="67"/>
      <c r="D98" s="68"/>
      <c r="E98" s="68"/>
      <c r="F98" s="68"/>
      <c r="G98" s="68"/>
      <c r="H98" s="68"/>
      <c r="I98" s="68"/>
      <c r="J98" s="68">
        <f>B98</f>
        <v>-68.72</v>
      </c>
      <c r="K98" s="69" t="s">
        <v>39</v>
      </c>
      <c r="L98" s="47"/>
      <c r="M98" s="47"/>
      <c r="N98" s="47"/>
      <c r="O98" s="47"/>
      <c r="P98" s="47"/>
      <c r="Q98" s="47"/>
      <c r="R98" s="47"/>
      <c r="S98" s="47"/>
      <c r="T98" s="47"/>
      <c r="U98" s="47"/>
      <c r="V98" s="47"/>
      <c r="W98" s="47"/>
      <c r="X98" s="47"/>
      <c r="Y98" s="47"/>
      <c r="Z98" s="47"/>
    </row>
    <row r="99" spans="1:26" ht="14.25" customHeight="1">
      <c r="A99" s="449" t="s">
        <v>1110</v>
      </c>
      <c r="B99" s="450" t="s">
        <v>1111</v>
      </c>
      <c r="C99" s="444"/>
      <c r="D99" s="444"/>
      <c r="E99" s="444"/>
      <c r="F99" s="444"/>
      <c r="G99" s="444"/>
      <c r="H99" s="444"/>
      <c r="I99" s="444"/>
      <c r="J99" s="444"/>
      <c r="K99" s="445"/>
      <c r="L99" s="47"/>
      <c r="M99" s="47"/>
      <c r="N99" s="47"/>
      <c r="O99" s="47"/>
      <c r="P99" s="47"/>
      <c r="Q99" s="47"/>
      <c r="R99" s="47"/>
      <c r="S99" s="47"/>
      <c r="T99" s="47"/>
      <c r="U99" s="47"/>
      <c r="V99" s="47"/>
      <c r="W99" s="47"/>
      <c r="X99" s="47"/>
      <c r="Y99" s="47"/>
      <c r="Z99" s="47"/>
    </row>
    <row r="100" spans="1:26" ht="14.25" customHeight="1">
      <c r="A100" s="442"/>
      <c r="B100" s="446"/>
      <c r="C100" s="447"/>
      <c r="D100" s="447"/>
      <c r="E100" s="447"/>
      <c r="F100" s="447"/>
      <c r="G100" s="447"/>
      <c r="H100" s="447"/>
      <c r="I100" s="447"/>
      <c r="J100" s="447"/>
      <c r="K100" s="448"/>
      <c r="L100" s="47"/>
      <c r="M100" s="47"/>
      <c r="N100" s="47"/>
      <c r="O100" s="47"/>
      <c r="P100" s="47"/>
      <c r="Q100" s="47"/>
      <c r="R100" s="47"/>
      <c r="S100" s="47"/>
      <c r="T100" s="47"/>
      <c r="U100" s="47"/>
      <c r="V100" s="47"/>
      <c r="W100" s="47"/>
      <c r="X100" s="47"/>
      <c r="Y100" s="47"/>
      <c r="Z100" s="47"/>
    </row>
    <row r="101" spans="1:26" ht="13.5" customHeight="1">
      <c r="A101" s="440" t="str">
        <f>'ADITIVO SANT'!A28</f>
        <v xml:space="preserve"> 5.3.2.11 </v>
      </c>
      <c r="B101" s="443" t="str">
        <f>'ADITIVO SANT'!D28</f>
        <v>LANÇAMENTO COM USO DE BOMBA, ADENSAMENTO E ACABAMENTO DE CONCRETO EM ESTRUTURAS. AF_02/2022</v>
      </c>
      <c r="C101" s="444"/>
      <c r="D101" s="444"/>
      <c r="E101" s="444"/>
      <c r="F101" s="444"/>
      <c r="G101" s="444"/>
      <c r="H101" s="444"/>
      <c r="I101" s="444"/>
      <c r="J101" s="444"/>
      <c r="K101" s="445"/>
      <c r="L101" s="47"/>
      <c r="M101" s="47"/>
      <c r="N101" s="47"/>
      <c r="O101" s="47"/>
      <c r="P101" s="47"/>
      <c r="Q101" s="47"/>
      <c r="R101" s="47"/>
      <c r="S101" s="47"/>
      <c r="T101" s="47"/>
      <c r="U101" s="47"/>
      <c r="V101" s="47"/>
      <c r="W101" s="47"/>
      <c r="X101" s="47"/>
      <c r="Y101" s="47"/>
      <c r="Z101" s="47"/>
    </row>
    <row r="102" spans="1:26" ht="14.25" customHeight="1">
      <c r="A102" s="441"/>
      <c r="B102" s="446"/>
      <c r="C102" s="447"/>
      <c r="D102" s="447"/>
      <c r="E102" s="447"/>
      <c r="F102" s="447"/>
      <c r="G102" s="447"/>
      <c r="H102" s="447"/>
      <c r="I102" s="447"/>
      <c r="J102" s="447"/>
      <c r="K102" s="448"/>
      <c r="L102" s="47"/>
      <c r="M102" s="47"/>
      <c r="N102" s="47"/>
      <c r="O102" s="47"/>
      <c r="P102" s="47"/>
      <c r="Q102" s="47"/>
      <c r="R102" s="47"/>
      <c r="S102" s="47"/>
      <c r="T102" s="47"/>
      <c r="U102" s="47"/>
      <c r="V102" s="47"/>
      <c r="W102" s="47"/>
      <c r="X102" s="47"/>
      <c r="Y102" s="47"/>
      <c r="Z102" s="47"/>
    </row>
    <row r="103" spans="1:26" ht="14.25" customHeight="1">
      <c r="A103" s="442"/>
      <c r="B103" s="64"/>
      <c r="C103" s="64"/>
      <c r="D103" s="64"/>
      <c r="E103" s="64"/>
      <c r="F103" s="64"/>
      <c r="G103" s="64"/>
      <c r="H103" s="64"/>
      <c r="I103" s="64"/>
      <c r="J103" s="64"/>
      <c r="K103" s="64" t="s">
        <v>1109</v>
      </c>
      <c r="L103" s="47"/>
      <c r="M103" s="47"/>
      <c r="N103" s="47"/>
      <c r="O103" s="47"/>
      <c r="P103" s="47"/>
      <c r="Q103" s="47"/>
      <c r="R103" s="47"/>
      <c r="S103" s="47"/>
      <c r="T103" s="47"/>
      <c r="U103" s="47"/>
      <c r="V103" s="47"/>
      <c r="W103" s="47"/>
      <c r="X103" s="47"/>
      <c r="Y103" s="47"/>
      <c r="Z103" s="47"/>
    </row>
    <row r="104" spans="1:26" ht="14.25" customHeight="1">
      <c r="A104" s="65" t="str">
        <f>A101</f>
        <v xml:space="preserve"> 5.3.2.11 </v>
      </c>
      <c r="B104" s="66">
        <f>-1*'ORÇ MPAL '!F75</f>
        <v>-68.72</v>
      </c>
      <c r="C104" s="67"/>
      <c r="D104" s="68"/>
      <c r="E104" s="68"/>
      <c r="F104" s="68"/>
      <c r="G104" s="68"/>
      <c r="H104" s="68"/>
      <c r="I104" s="68"/>
      <c r="J104" s="68">
        <f>B104</f>
        <v>-68.72</v>
      </c>
      <c r="K104" s="69" t="s">
        <v>39</v>
      </c>
      <c r="L104" s="47"/>
      <c r="M104" s="47"/>
      <c r="N104" s="47"/>
      <c r="O104" s="47"/>
      <c r="P104" s="47"/>
      <c r="Q104" s="47"/>
      <c r="R104" s="47"/>
      <c r="S104" s="47"/>
      <c r="T104" s="47"/>
      <c r="U104" s="47"/>
      <c r="V104" s="47"/>
      <c r="W104" s="47"/>
      <c r="X104" s="47"/>
      <c r="Y104" s="47"/>
      <c r="Z104" s="47"/>
    </row>
    <row r="105" spans="1:26" ht="14.25" customHeight="1">
      <c r="A105" s="449" t="s">
        <v>1110</v>
      </c>
      <c r="B105" s="450" t="s">
        <v>1111</v>
      </c>
      <c r="C105" s="444"/>
      <c r="D105" s="444"/>
      <c r="E105" s="444"/>
      <c r="F105" s="444"/>
      <c r="G105" s="444"/>
      <c r="H105" s="444"/>
      <c r="I105" s="444"/>
      <c r="J105" s="444"/>
      <c r="K105" s="445"/>
      <c r="L105" s="47"/>
      <c r="M105" s="47"/>
      <c r="N105" s="47"/>
      <c r="O105" s="47"/>
      <c r="P105" s="47"/>
      <c r="Q105" s="47"/>
      <c r="R105" s="47"/>
      <c r="S105" s="47"/>
      <c r="T105" s="47"/>
      <c r="U105" s="47"/>
      <c r="V105" s="47"/>
      <c r="W105" s="47"/>
      <c r="X105" s="47"/>
      <c r="Y105" s="47"/>
      <c r="Z105" s="47"/>
    </row>
    <row r="106" spans="1:26" ht="14.25" customHeight="1">
      <c r="A106" s="442"/>
      <c r="B106" s="446"/>
      <c r="C106" s="447"/>
      <c r="D106" s="447"/>
      <c r="E106" s="447"/>
      <c r="F106" s="447"/>
      <c r="G106" s="447"/>
      <c r="H106" s="447"/>
      <c r="I106" s="447"/>
      <c r="J106" s="447"/>
      <c r="K106" s="448"/>
      <c r="L106" s="47"/>
      <c r="M106" s="47"/>
      <c r="N106" s="47"/>
      <c r="O106" s="47"/>
      <c r="P106" s="47"/>
      <c r="Q106" s="47"/>
      <c r="R106" s="47"/>
      <c r="S106" s="47"/>
      <c r="T106" s="47"/>
      <c r="U106" s="47"/>
      <c r="V106" s="47"/>
      <c r="W106" s="47"/>
      <c r="X106" s="47"/>
      <c r="Y106" s="47"/>
      <c r="Z106" s="47"/>
    </row>
    <row r="107" spans="1:26" ht="13.5" customHeight="1">
      <c r="A107" s="440" t="str">
        <f>'ADITIVO SANT'!A29</f>
        <v>5.3.2.12</v>
      </c>
      <c r="B107" s="443" t="str">
        <f>'ADITIVO SANT'!D29</f>
        <v>CONCRETAGEM DE VIGAS E LAJES, FCK=30 MPA, PARA LAJES MACIÇAS OU NERVURADAS COM USO DE BOMBA - LANÇAMENTO, ADENSAMENTO E ACABAMENTO. (Composição de ref. SINAPI - 09/2024 - 103675)</v>
      </c>
      <c r="C107" s="444"/>
      <c r="D107" s="444"/>
      <c r="E107" s="444"/>
      <c r="F107" s="444"/>
      <c r="G107" s="444"/>
      <c r="H107" s="444"/>
      <c r="I107" s="444"/>
      <c r="J107" s="444"/>
      <c r="K107" s="445"/>
      <c r="L107" s="47"/>
      <c r="M107" s="47"/>
      <c r="N107" s="47"/>
      <c r="O107" s="47"/>
      <c r="P107" s="47"/>
      <c r="Q107" s="47"/>
      <c r="R107" s="47"/>
      <c r="S107" s="47"/>
      <c r="T107" s="47"/>
      <c r="U107" s="47"/>
      <c r="V107" s="47"/>
      <c r="W107" s="47"/>
      <c r="X107" s="47"/>
      <c r="Y107" s="47"/>
      <c r="Z107" s="47"/>
    </row>
    <row r="108" spans="1:26" ht="14.25" customHeight="1">
      <c r="A108" s="441"/>
      <c r="B108" s="446"/>
      <c r="C108" s="447"/>
      <c r="D108" s="447"/>
      <c r="E108" s="447"/>
      <c r="F108" s="447"/>
      <c r="G108" s="447"/>
      <c r="H108" s="447"/>
      <c r="I108" s="447"/>
      <c r="J108" s="447"/>
      <c r="K108" s="448"/>
      <c r="L108" s="47"/>
      <c r="M108" s="47"/>
      <c r="N108" s="47"/>
      <c r="O108" s="47"/>
      <c r="P108" s="47"/>
      <c r="Q108" s="47"/>
      <c r="R108" s="47"/>
      <c r="S108" s="47"/>
      <c r="T108" s="47"/>
      <c r="U108" s="47"/>
      <c r="V108" s="47"/>
      <c r="W108" s="47"/>
      <c r="X108" s="47"/>
      <c r="Y108" s="47"/>
      <c r="Z108" s="47"/>
    </row>
    <row r="109" spans="1:26" ht="14.25" customHeight="1">
      <c r="A109" s="442"/>
      <c r="B109" s="64"/>
      <c r="C109" s="64"/>
      <c r="D109" s="64"/>
      <c r="E109" s="64"/>
      <c r="F109" s="64"/>
      <c r="G109" s="64"/>
      <c r="H109" s="64"/>
      <c r="I109" s="64"/>
      <c r="J109" s="64"/>
      <c r="K109" s="64" t="s">
        <v>1109</v>
      </c>
      <c r="L109" s="47"/>
      <c r="M109" s="47"/>
      <c r="N109" s="47"/>
      <c r="O109" s="47"/>
      <c r="P109" s="47"/>
      <c r="Q109" s="47"/>
      <c r="R109" s="47"/>
      <c r="S109" s="47"/>
      <c r="T109" s="47"/>
      <c r="U109" s="47"/>
      <c r="V109" s="47"/>
      <c r="W109" s="47"/>
      <c r="X109" s="47"/>
      <c r="Y109" s="47"/>
      <c r="Z109" s="47"/>
    </row>
    <row r="110" spans="1:26" ht="14.25" customHeight="1">
      <c r="A110" s="65" t="str">
        <f>A107</f>
        <v>5.3.2.12</v>
      </c>
      <c r="B110" s="66">
        <f>B98*-1</f>
        <v>68.72</v>
      </c>
      <c r="C110" s="67"/>
      <c r="D110" s="68"/>
      <c r="E110" s="68"/>
      <c r="F110" s="68"/>
      <c r="G110" s="68"/>
      <c r="H110" s="68"/>
      <c r="I110" s="68"/>
      <c r="J110" s="68">
        <f>B110</f>
        <v>68.72</v>
      </c>
      <c r="K110" s="69" t="str">
        <f>K98</f>
        <v>m³</v>
      </c>
      <c r="L110" s="47"/>
      <c r="M110" s="47"/>
      <c r="N110" s="47"/>
      <c r="O110" s="47"/>
      <c r="P110" s="47"/>
      <c r="Q110" s="47"/>
      <c r="R110" s="47"/>
      <c r="S110" s="47"/>
      <c r="T110" s="47"/>
      <c r="U110" s="47"/>
      <c r="V110" s="47"/>
      <c r="W110" s="47"/>
      <c r="X110" s="47"/>
      <c r="Y110" s="47"/>
      <c r="Z110" s="47"/>
    </row>
    <row r="111" spans="1:26" ht="14.25" customHeight="1">
      <c r="A111" s="449" t="s">
        <v>1110</v>
      </c>
      <c r="B111" s="450" t="s">
        <v>1155</v>
      </c>
      <c r="C111" s="444"/>
      <c r="D111" s="444"/>
      <c r="E111" s="444"/>
      <c r="F111" s="444"/>
      <c r="G111" s="444"/>
      <c r="H111" s="444"/>
      <c r="I111" s="444"/>
      <c r="J111" s="444"/>
      <c r="K111" s="445"/>
      <c r="L111" s="47"/>
      <c r="M111" s="47"/>
      <c r="N111" s="47"/>
      <c r="O111" s="47"/>
      <c r="P111" s="47"/>
      <c r="Q111" s="47"/>
      <c r="R111" s="47"/>
      <c r="S111" s="47"/>
      <c r="T111" s="47"/>
      <c r="U111" s="47"/>
      <c r="V111" s="47"/>
      <c r="W111" s="47"/>
      <c r="X111" s="47"/>
      <c r="Y111" s="47"/>
      <c r="Z111" s="47"/>
    </row>
    <row r="112" spans="1:26" ht="14.25" customHeight="1">
      <c r="A112" s="442"/>
      <c r="B112" s="446"/>
      <c r="C112" s="447"/>
      <c r="D112" s="447"/>
      <c r="E112" s="447"/>
      <c r="F112" s="447"/>
      <c r="G112" s="447"/>
      <c r="H112" s="447"/>
      <c r="I112" s="447"/>
      <c r="J112" s="447"/>
      <c r="K112" s="448"/>
      <c r="L112" s="47"/>
      <c r="M112" s="47"/>
      <c r="N112" s="47"/>
      <c r="O112" s="47"/>
      <c r="P112" s="47"/>
      <c r="Q112" s="47"/>
      <c r="R112" s="47"/>
      <c r="S112" s="47"/>
      <c r="T112" s="47"/>
      <c r="U112" s="47"/>
      <c r="V112" s="47"/>
      <c r="W112" s="47"/>
      <c r="X112" s="47"/>
      <c r="Y112" s="47"/>
      <c r="Z112" s="47"/>
    </row>
    <row r="113" spans="1:26" ht="14.25" customHeight="1">
      <c r="A113" s="63" t="str">
        <f>'ADITIVO SANT'!A30</f>
        <v xml:space="preserve"> 5.4 </v>
      </c>
      <c r="B113" s="451" t="str">
        <f>'ADITIVO SANT'!D30</f>
        <v>LAJES</v>
      </c>
      <c r="C113" s="452"/>
      <c r="D113" s="452"/>
      <c r="E113" s="452"/>
      <c r="F113" s="452"/>
      <c r="G113" s="452"/>
      <c r="H113" s="452"/>
      <c r="I113" s="452"/>
      <c r="J113" s="452"/>
      <c r="K113" s="453"/>
      <c r="L113" s="47"/>
      <c r="M113" s="47"/>
      <c r="N113" s="47"/>
      <c r="O113" s="47"/>
      <c r="P113" s="47"/>
      <c r="Q113" s="47"/>
      <c r="R113" s="47"/>
      <c r="S113" s="47"/>
      <c r="T113" s="47"/>
      <c r="U113" s="47"/>
      <c r="V113" s="47"/>
      <c r="W113" s="47"/>
      <c r="X113" s="47"/>
      <c r="Y113" s="47"/>
      <c r="Z113" s="47"/>
    </row>
    <row r="114" spans="1:26" ht="13.5" customHeight="1">
      <c r="A114" s="440" t="str">
        <f>'ADITIVO SANT'!A31</f>
        <v xml:space="preserve"> 5.4.11 </v>
      </c>
      <c r="B114" s="443" t="str">
        <f>'ADITIVO SANT'!D31</f>
        <v>CONCRETO FCK = 30MPA, TRAÇO 1:2,1:2,5 (EM MASSA SECA DE CIMENTO/ AREIA MÉDIA/ BRITA 1) - PREPARO MECÂNICO COM BETONEIRA 600 L. AF_05/2021</v>
      </c>
      <c r="C114" s="444"/>
      <c r="D114" s="444"/>
      <c r="E114" s="444"/>
      <c r="F114" s="444"/>
      <c r="G114" s="444"/>
      <c r="H114" s="444"/>
      <c r="I114" s="444"/>
      <c r="J114" s="444"/>
      <c r="K114" s="445"/>
      <c r="L114" s="47"/>
      <c r="M114" s="47"/>
      <c r="N114" s="47"/>
      <c r="O114" s="47"/>
      <c r="P114" s="47"/>
      <c r="Q114" s="47"/>
      <c r="R114" s="47"/>
      <c r="S114" s="47"/>
      <c r="T114" s="47"/>
      <c r="U114" s="47"/>
      <c r="V114" s="47"/>
      <c r="W114" s="47"/>
      <c r="X114" s="47"/>
      <c r="Y114" s="47"/>
      <c r="Z114" s="47"/>
    </row>
    <row r="115" spans="1:26" ht="14.25" customHeight="1">
      <c r="A115" s="441"/>
      <c r="B115" s="446"/>
      <c r="C115" s="447"/>
      <c r="D115" s="447"/>
      <c r="E115" s="447"/>
      <c r="F115" s="447"/>
      <c r="G115" s="447"/>
      <c r="H115" s="447"/>
      <c r="I115" s="447"/>
      <c r="J115" s="447"/>
      <c r="K115" s="448"/>
      <c r="L115" s="47"/>
      <c r="M115" s="47"/>
      <c r="N115" s="47"/>
      <c r="O115" s="47"/>
      <c r="P115" s="47"/>
      <c r="Q115" s="47"/>
      <c r="R115" s="47"/>
      <c r="S115" s="47"/>
      <c r="T115" s="47"/>
      <c r="U115" s="47"/>
      <c r="V115" s="47"/>
      <c r="W115" s="47"/>
      <c r="X115" s="47"/>
      <c r="Y115" s="47"/>
      <c r="Z115" s="47"/>
    </row>
    <row r="116" spans="1:26" ht="14.25" customHeight="1">
      <c r="A116" s="442"/>
      <c r="B116" s="64"/>
      <c r="C116" s="64"/>
      <c r="D116" s="64"/>
      <c r="E116" s="64"/>
      <c r="F116" s="64"/>
      <c r="G116" s="64"/>
      <c r="H116" s="64"/>
      <c r="I116" s="64"/>
      <c r="J116" s="64"/>
      <c r="K116" s="64" t="s">
        <v>1109</v>
      </c>
      <c r="L116" s="47"/>
      <c r="M116" s="47"/>
      <c r="N116" s="47"/>
      <c r="O116" s="47"/>
      <c r="P116" s="47"/>
      <c r="Q116" s="47"/>
      <c r="R116" s="47"/>
      <c r="S116" s="47"/>
      <c r="T116" s="47"/>
      <c r="U116" s="47"/>
      <c r="V116" s="47"/>
      <c r="W116" s="47"/>
      <c r="X116" s="47"/>
      <c r="Y116" s="47"/>
      <c r="Z116" s="47"/>
    </row>
    <row r="117" spans="1:26" ht="14.25" customHeight="1">
      <c r="A117" s="65" t="str">
        <f>A114</f>
        <v xml:space="preserve"> 5.4.11 </v>
      </c>
      <c r="B117" s="66">
        <f>-1*'ORÇ MPAL '!F87</f>
        <v>-105.52</v>
      </c>
      <c r="C117" s="67"/>
      <c r="D117" s="68"/>
      <c r="E117" s="68"/>
      <c r="F117" s="68"/>
      <c r="G117" s="68"/>
      <c r="H117" s="68"/>
      <c r="I117" s="68"/>
      <c r="J117" s="68">
        <f>B117</f>
        <v>-105.52</v>
      </c>
      <c r="K117" s="69" t="s">
        <v>39</v>
      </c>
      <c r="L117" s="47"/>
      <c r="M117" s="47"/>
      <c r="N117" s="47"/>
      <c r="O117" s="47"/>
      <c r="P117" s="47"/>
      <c r="Q117" s="47"/>
      <c r="R117" s="47"/>
      <c r="S117" s="47"/>
      <c r="T117" s="47"/>
      <c r="U117" s="47"/>
      <c r="V117" s="47"/>
      <c r="W117" s="47"/>
      <c r="X117" s="47"/>
      <c r="Y117" s="47"/>
      <c r="Z117" s="47"/>
    </row>
    <row r="118" spans="1:26" ht="14.25" customHeight="1">
      <c r="A118" s="449" t="s">
        <v>1110</v>
      </c>
      <c r="B118" s="450" t="s">
        <v>1111</v>
      </c>
      <c r="C118" s="444"/>
      <c r="D118" s="444"/>
      <c r="E118" s="444"/>
      <c r="F118" s="444"/>
      <c r="G118" s="444"/>
      <c r="H118" s="444"/>
      <c r="I118" s="444"/>
      <c r="J118" s="444"/>
      <c r="K118" s="445"/>
      <c r="L118" s="47"/>
      <c r="M118" s="47"/>
      <c r="N118" s="47"/>
      <c r="O118" s="47"/>
      <c r="P118" s="47"/>
      <c r="Q118" s="47"/>
      <c r="R118" s="47"/>
      <c r="S118" s="47"/>
      <c r="T118" s="47"/>
      <c r="U118" s="47"/>
      <c r="V118" s="47"/>
      <c r="W118" s="47"/>
      <c r="X118" s="47"/>
      <c r="Y118" s="47"/>
      <c r="Z118" s="47"/>
    </row>
    <row r="119" spans="1:26" ht="14.25" customHeight="1">
      <c r="A119" s="442"/>
      <c r="B119" s="446"/>
      <c r="C119" s="447"/>
      <c r="D119" s="447"/>
      <c r="E119" s="447"/>
      <c r="F119" s="447"/>
      <c r="G119" s="447"/>
      <c r="H119" s="447"/>
      <c r="I119" s="447"/>
      <c r="J119" s="447"/>
      <c r="K119" s="448"/>
      <c r="L119" s="47"/>
      <c r="M119" s="47"/>
      <c r="N119" s="47"/>
      <c r="O119" s="47"/>
      <c r="P119" s="47"/>
      <c r="Q119" s="47"/>
      <c r="R119" s="47"/>
      <c r="S119" s="47"/>
      <c r="T119" s="47"/>
      <c r="U119" s="47"/>
      <c r="V119" s="47"/>
      <c r="W119" s="47"/>
      <c r="X119" s="47"/>
      <c r="Y119" s="47"/>
      <c r="Z119" s="47"/>
    </row>
    <row r="120" spans="1:26" ht="13.5" customHeight="1">
      <c r="A120" s="440" t="str">
        <f>'ADITIVO SANT'!A32</f>
        <v xml:space="preserve"> 5.4.12 </v>
      </c>
      <c r="B120" s="443" t="str">
        <f>'ADITIVO SANT'!D32</f>
        <v>LANÇAMENTO COM USO DE BOMBA, ADENSAMENTO E ACABAMENTO DE CONCRETO EM ESTRUTURAS. AF_02/2022</v>
      </c>
      <c r="C120" s="444"/>
      <c r="D120" s="444"/>
      <c r="E120" s="444"/>
      <c r="F120" s="444"/>
      <c r="G120" s="444"/>
      <c r="H120" s="444"/>
      <c r="I120" s="444"/>
      <c r="J120" s="444"/>
      <c r="K120" s="445"/>
      <c r="L120" s="47"/>
      <c r="M120" s="47"/>
      <c r="N120" s="47"/>
      <c r="O120" s="47"/>
      <c r="P120" s="47"/>
      <c r="Q120" s="47"/>
      <c r="R120" s="47"/>
      <c r="S120" s="47"/>
      <c r="T120" s="47"/>
      <c r="U120" s="47"/>
      <c r="V120" s="47"/>
      <c r="W120" s="47"/>
      <c r="X120" s="47"/>
      <c r="Y120" s="47"/>
      <c r="Z120" s="47"/>
    </row>
    <row r="121" spans="1:26" ht="14.25" customHeight="1">
      <c r="A121" s="441"/>
      <c r="B121" s="446"/>
      <c r="C121" s="447"/>
      <c r="D121" s="447"/>
      <c r="E121" s="447"/>
      <c r="F121" s="447"/>
      <c r="G121" s="447"/>
      <c r="H121" s="447"/>
      <c r="I121" s="447"/>
      <c r="J121" s="447"/>
      <c r="K121" s="448"/>
      <c r="L121" s="47"/>
      <c r="M121" s="47"/>
      <c r="N121" s="47"/>
      <c r="O121" s="47"/>
      <c r="P121" s="47"/>
      <c r="Q121" s="47"/>
      <c r="R121" s="47"/>
      <c r="S121" s="47"/>
      <c r="T121" s="47"/>
      <c r="U121" s="47"/>
      <c r="V121" s="47"/>
      <c r="W121" s="47"/>
      <c r="X121" s="47"/>
      <c r="Y121" s="47"/>
      <c r="Z121" s="47"/>
    </row>
    <row r="122" spans="1:26" ht="14.25" customHeight="1">
      <c r="A122" s="442"/>
      <c r="B122" s="64"/>
      <c r="C122" s="64"/>
      <c r="D122" s="64"/>
      <c r="E122" s="64"/>
      <c r="F122" s="64"/>
      <c r="G122" s="64"/>
      <c r="H122" s="64"/>
      <c r="I122" s="64"/>
      <c r="J122" s="64"/>
      <c r="K122" s="64" t="s">
        <v>1109</v>
      </c>
      <c r="L122" s="47"/>
      <c r="M122" s="47"/>
      <c r="N122" s="47"/>
      <c r="O122" s="47"/>
      <c r="P122" s="47"/>
      <c r="Q122" s="47"/>
      <c r="R122" s="47"/>
      <c r="S122" s="47"/>
      <c r="T122" s="47"/>
      <c r="U122" s="47"/>
      <c r="V122" s="47"/>
      <c r="W122" s="47"/>
      <c r="X122" s="47"/>
      <c r="Y122" s="47"/>
      <c r="Z122" s="47"/>
    </row>
    <row r="123" spans="1:26" ht="14.25" customHeight="1">
      <c r="A123" s="65" t="str">
        <f>A120</f>
        <v xml:space="preserve"> 5.4.12 </v>
      </c>
      <c r="B123" s="66">
        <f>-1*'ORÇ MPAL '!F88</f>
        <v>-105.52</v>
      </c>
      <c r="C123" s="67"/>
      <c r="D123" s="68"/>
      <c r="E123" s="68"/>
      <c r="F123" s="68"/>
      <c r="G123" s="68"/>
      <c r="H123" s="68"/>
      <c r="I123" s="68"/>
      <c r="J123" s="68">
        <f>B123</f>
        <v>-105.52</v>
      </c>
      <c r="K123" s="69" t="s">
        <v>39</v>
      </c>
      <c r="L123" s="47"/>
      <c r="M123" s="47"/>
      <c r="N123" s="47"/>
      <c r="O123" s="47"/>
      <c r="P123" s="47"/>
      <c r="Q123" s="47"/>
      <c r="R123" s="47"/>
      <c r="S123" s="47"/>
      <c r="T123" s="47"/>
      <c r="U123" s="47"/>
      <c r="V123" s="47"/>
      <c r="W123" s="47"/>
      <c r="X123" s="47"/>
      <c r="Y123" s="47"/>
      <c r="Z123" s="47"/>
    </row>
    <row r="124" spans="1:26" ht="14.25" customHeight="1">
      <c r="A124" s="449" t="s">
        <v>1110</v>
      </c>
      <c r="B124" s="450" t="s">
        <v>1111</v>
      </c>
      <c r="C124" s="444"/>
      <c r="D124" s="444"/>
      <c r="E124" s="444"/>
      <c r="F124" s="444"/>
      <c r="G124" s="444"/>
      <c r="H124" s="444"/>
      <c r="I124" s="444"/>
      <c r="J124" s="444"/>
      <c r="K124" s="445"/>
      <c r="L124" s="47"/>
      <c r="M124" s="47"/>
      <c r="N124" s="47"/>
      <c r="O124" s="47"/>
      <c r="P124" s="47"/>
      <c r="Q124" s="47"/>
      <c r="R124" s="47"/>
      <c r="S124" s="47"/>
      <c r="T124" s="47"/>
      <c r="U124" s="47"/>
      <c r="V124" s="47"/>
      <c r="W124" s="47"/>
      <c r="X124" s="47"/>
      <c r="Y124" s="47"/>
      <c r="Z124" s="47"/>
    </row>
    <row r="125" spans="1:26" ht="14.25" customHeight="1">
      <c r="A125" s="442"/>
      <c r="B125" s="446"/>
      <c r="C125" s="447"/>
      <c r="D125" s="447"/>
      <c r="E125" s="447"/>
      <c r="F125" s="447"/>
      <c r="G125" s="447"/>
      <c r="H125" s="447"/>
      <c r="I125" s="447"/>
      <c r="J125" s="447"/>
      <c r="K125" s="448"/>
      <c r="L125" s="47"/>
      <c r="M125" s="47"/>
      <c r="N125" s="47"/>
      <c r="O125" s="47"/>
      <c r="P125" s="47"/>
      <c r="Q125" s="47"/>
      <c r="R125" s="47"/>
      <c r="S125" s="47"/>
      <c r="T125" s="47"/>
      <c r="U125" s="47"/>
      <c r="V125" s="47"/>
      <c r="W125" s="47"/>
      <c r="X125" s="47"/>
      <c r="Y125" s="47"/>
      <c r="Z125" s="47"/>
    </row>
    <row r="126" spans="1:26" ht="13.5" customHeight="1">
      <c r="A126" s="440" t="str">
        <f>'ADITIVO SANT'!A33</f>
        <v>5.4.13</v>
      </c>
      <c r="B126" s="443" t="str">
        <f>'ADITIVO SANT'!D33</f>
        <v>CONCRETAGEM DE VIGAS E LAJES, FCK=30 MPA, PARA LAJES MACIÇAS OU NERVURADAS COM USO DE BOMBA - LANÇAMENTO, ADENSAMENTO E ACABAMENTO. (Composição de ref. SINAPI - 09/2024 - 103675)</v>
      </c>
      <c r="C126" s="444"/>
      <c r="D126" s="444"/>
      <c r="E126" s="444"/>
      <c r="F126" s="444"/>
      <c r="G126" s="444"/>
      <c r="H126" s="444"/>
      <c r="I126" s="444"/>
      <c r="J126" s="444"/>
      <c r="K126" s="445"/>
      <c r="L126" s="47"/>
      <c r="M126" s="47"/>
      <c r="N126" s="47"/>
      <c r="O126" s="47"/>
      <c r="P126" s="47"/>
      <c r="Q126" s="47"/>
      <c r="R126" s="47"/>
      <c r="S126" s="47"/>
      <c r="T126" s="47"/>
      <c r="U126" s="47"/>
      <c r="V126" s="47"/>
      <c r="W126" s="47"/>
      <c r="X126" s="47"/>
      <c r="Y126" s="47"/>
      <c r="Z126" s="47"/>
    </row>
    <row r="127" spans="1:26" ht="14.25" customHeight="1">
      <c r="A127" s="441"/>
      <c r="B127" s="446"/>
      <c r="C127" s="447"/>
      <c r="D127" s="447"/>
      <c r="E127" s="447"/>
      <c r="F127" s="447"/>
      <c r="G127" s="447"/>
      <c r="H127" s="447"/>
      <c r="I127" s="447"/>
      <c r="J127" s="447"/>
      <c r="K127" s="448"/>
      <c r="L127" s="47"/>
      <c r="M127" s="47"/>
      <c r="N127" s="47"/>
      <c r="O127" s="47"/>
      <c r="P127" s="47"/>
      <c r="Q127" s="47"/>
      <c r="R127" s="47"/>
      <c r="S127" s="47"/>
      <c r="T127" s="47"/>
      <c r="U127" s="47"/>
      <c r="V127" s="47"/>
      <c r="W127" s="47"/>
      <c r="X127" s="47"/>
      <c r="Y127" s="47"/>
      <c r="Z127" s="47"/>
    </row>
    <row r="128" spans="1:26" ht="14.25" customHeight="1">
      <c r="A128" s="442"/>
      <c r="B128" s="64"/>
      <c r="C128" s="64"/>
      <c r="D128" s="64"/>
      <c r="E128" s="64"/>
      <c r="F128" s="64"/>
      <c r="G128" s="64"/>
      <c r="H128" s="64"/>
      <c r="I128" s="64"/>
      <c r="J128" s="64"/>
      <c r="K128" s="64" t="s">
        <v>1109</v>
      </c>
      <c r="L128" s="47"/>
      <c r="M128" s="47"/>
      <c r="N128" s="47"/>
      <c r="O128" s="47"/>
      <c r="P128" s="47"/>
      <c r="Q128" s="47"/>
      <c r="R128" s="47"/>
      <c r="S128" s="47"/>
      <c r="T128" s="47"/>
      <c r="U128" s="47"/>
      <c r="V128" s="47"/>
      <c r="W128" s="47"/>
      <c r="X128" s="47"/>
      <c r="Y128" s="47"/>
      <c r="Z128" s="47"/>
    </row>
    <row r="129" spans="1:26" ht="14.25" customHeight="1">
      <c r="A129" s="65" t="str">
        <f>A126</f>
        <v>5.4.13</v>
      </c>
      <c r="B129" s="66">
        <f>B117*-1</f>
        <v>105.52</v>
      </c>
      <c r="C129" s="67"/>
      <c r="D129" s="68"/>
      <c r="E129" s="68"/>
      <c r="F129" s="68"/>
      <c r="G129" s="68"/>
      <c r="H129" s="68"/>
      <c r="I129" s="68"/>
      <c r="J129" s="68">
        <f>B129</f>
        <v>105.52</v>
      </c>
      <c r="K129" s="69" t="str">
        <f>K117</f>
        <v>m³</v>
      </c>
      <c r="L129" s="47"/>
      <c r="M129" s="47"/>
      <c r="N129" s="47"/>
      <c r="O129" s="47"/>
      <c r="P129" s="47"/>
      <c r="Q129" s="47"/>
      <c r="R129" s="47"/>
      <c r="S129" s="47"/>
      <c r="T129" s="47"/>
      <c r="U129" s="47"/>
      <c r="V129" s="47"/>
      <c r="W129" s="47"/>
      <c r="X129" s="47"/>
      <c r="Y129" s="47"/>
      <c r="Z129" s="47"/>
    </row>
    <row r="130" spans="1:26" ht="14.25" customHeight="1">
      <c r="A130" s="449" t="s">
        <v>1110</v>
      </c>
      <c r="B130" s="450" t="s">
        <v>1156</v>
      </c>
      <c r="C130" s="444"/>
      <c r="D130" s="444"/>
      <c r="E130" s="444"/>
      <c r="F130" s="444"/>
      <c r="G130" s="444"/>
      <c r="H130" s="444"/>
      <c r="I130" s="444"/>
      <c r="J130" s="444"/>
      <c r="K130" s="445"/>
      <c r="L130" s="47"/>
      <c r="M130" s="47"/>
      <c r="N130" s="47"/>
      <c r="O130" s="47"/>
      <c r="P130" s="47"/>
      <c r="Q130" s="47"/>
      <c r="R130" s="47"/>
      <c r="S130" s="47"/>
      <c r="T130" s="47"/>
      <c r="U130" s="47"/>
      <c r="V130" s="47"/>
      <c r="W130" s="47"/>
      <c r="X130" s="47"/>
      <c r="Y130" s="47"/>
      <c r="Z130" s="47"/>
    </row>
    <row r="131" spans="1:26" ht="14.25" customHeight="1">
      <c r="A131" s="442"/>
      <c r="B131" s="446"/>
      <c r="C131" s="447"/>
      <c r="D131" s="447"/>
      <c r="E131" s="447"/>
      <c r="F131" s="447"/>
      <c r="G131" s="447"/>
      <c r="H131" s="447"/>
      <c r="I131" s="447"/>
      <c r="J131" s="447"/>
      <c r="K131" s="448"/>
      <c r="L131" s="47"/>
      <c r="M131" s="47"/>
      <c r="N131" s="47"/>
      <c r="O131" s="47"/>
      <c r="P131" s="47"/>
      <c r="Q131" s="47"/>
      <c r="R131" s="47"/>
      <c r="S131" s="47"/>
      <c r="T131" s="47"/>
      <c r="U131" s="47"/>
      <c r="V131" s="47"/>
      <c r="W131" s="47"/>
      <c r="X131" s="47"/>
      <c r="Y131" s="47"/>
      <c r="Z131" s="47"/>
    </row>
    <row r="132" spans="1:26" ht="14.25" customHeight="1">
      <c r="A132" s="63" t="str">
        <f>'ADITIVO SANT'!A34</f>
        <v xml:space="preserve"> 5.5 </v>
      </c>
      <c r="B132" s="451" t="str">
        <f>'ADITIVO SANT'!D34</f>
        <v>ESCADAS</v>
      </c>
      <c r="C132" s="452"/>
      <c r="D132" s="452"/>
      <c r="E132" s="452"/>
      <c r="F132" s="452"/>
      <c r="G132" s="452"/>
      <c r="H132" s="452"/>
      <c r="I132" s="452"/>
      <c r="J132" s="452"/>
      <c r="K132" s="453"/>
      <c r="L132" s="47"/>
      <c r="M132" s="47"/>
      <c r="N132" s="47"/>
      <c r="O132" s="47"/>
      <c r="P132" s="47"/>
      <c r="Q132" s="47"/>
      <c r="R132" s="47"/>
      <c r="S132" s="47"/>
      <c r="T132" s="47"/>
      <c r="U132" s="47"/>
      <c r="V132" s="47"/>
      <c r="W132" s="47"/>
      <c r="X132" s="47"/>
      <c r="Y132" s="47"/>
      <c r="Z132" s="47"/>
    </row>
    <row r="133" spans="1:26" ht="13.5" customHeight="1">
      <c r="A133" s="440" t="str">
        <f>'ADITIVO SANT'!A35</f>
        <v xml:space="preserve"> 5.5.9 </v>
      </c>
      <c r="B133" s="443" t="str">
        <f>'ADITIVO SANT'!D35</f>
        <v>CONCRETO FCK = 30MPA, TRAÇO 1:2,1:2,5 (EM MASSA SECA DE CIMENTO/ AREIA MÉDIA/ BRITA 1) - PREPARO MECÂNICO COM BETONEIRA 600 L. AF_05/2021</v>
      </c>
      <c r="C133" s="444"/>
      <c r="D133" s="444"/>
      <c r="E133" s="444"/>
      <c r="F133" s="444"/>
      <c r="G133" s="444"/>
      <c r="H133" s="444"/>
      <c r="I133" s="444"/>
      <c r="J133" s="444"/>
      <c r="K133" s="445"/>
      <c r="L133" s="47"/>
      <c r="M133" s="47"/>
      <c r="N133" s="47"/>
      <c r="O133" s="47"/>
      <c r="P133" s="47"/>
      <c r="Q133" s="47"/>
      <c r="R133" s="47"/>
      <c r="S133" s="47"/>
      <c r="T133" s="47"/>
      <c r="U133" s="47"/>
      <c r="V133" s="47"/>
      <c r="W133" s="47"/>
      <c r="X133" s="47"/>
      <c r="Y133" s="47"/>
      <c r="Z133" s="47"/>
    </row>
    <row r="134" spans="1:26" ht="14.25" customHeight="1">
      <c r="A134" s="441"/>
      <c r="B134" s="446"/>
      <c r="C134" s="447"/>
      <c r="D134" s="447"/>
      <c r="E134" s="447"/>
      <c r="F134" s="447"/>
      <c r="G134" s="447"/>
      <c r="H134" s="447"/>
      <c r="I134" s="447"/>
      <c r="J134" s="447"/>
      <c r="K134" s="448"/>
      <c r="L134" s="47"/>
      <c r="M134" s="47"/>
      <c r="N134" s="47"/>
      <c r="O134" s="47"/>
      <c r="P134" s="47"/>
      <c r="Q134" s="47"/>
      <c r="R134" s="47"/>
      <c r="S134" s="47"/>
      <c r="T134" s="47"/>
      <c r="U134" s="47"/>
      <c r="V134" s="47"/>
      <c r="W134" s="47"/>
      <c r="X134" s="47"/>
      <c r="Y134" s="47"/>
      <c r="Z134" s="47"/>
    </row>
    <row r="135" spans="1:26" ht="14.25" customHeight="1">
      <c r="A135" s="442"/>
      <c r="B135" s="64"/>
      <c r="C135" s="64"/>
      <c r="D135" s="64"/>
      <c r="E135" s="64"/>
      <c r="F135" s="64"/>
      <c r="G135" s="64"/>
      <c r="H135" s="64"/>
      <c r="I135" s="64"/>
      <c r="J135" s="64"/>
      <c r="K135" s="64" t="s">
        <v>1109</v>
      </c>
      <c r="L135" s="47"/>
      <c r="M135" s="47"/>
      <c r="N135" s="47"/>
      <c r="O135" s="47"/>
      <c r="P135" s="47"/>
      <c r="Q135" s="47"/>
      <c r="R135" s="47"/>
      <c r="S135" s="47"/>
      <c r="T135" s="47"/>
      <c r="U135" s="47"/>
      <c r="V135" s="47"/>
      <c r="W135" s="47"/>
      <c r="X135" s="47"/>
      <c r="Y135" s="47"/>
      <c r="Z135" s="47"/>
    </row>
    <row r="136" spans="1:26" ht="14.25" customHeight="1">
      <c r="A136" s="65" t="str">
        <f>A133</f>
        <v xml:space="preserve"> 5.5.9 </v>
      </c>
      <c r="B136" s="66">
        <f>-1*'ORÇ MPAL '!F98</f>
        <v>-9.67</v>
      </c>
      <c r="C136" s="67"/>
      <c r="D136" s="68"/>
      <c r="E136" s="68"/>
      <c r="F136" s="68"/>
      <c r="G136" s="68"/>
      <c r="H136" s="68"/>
      <c r="I136" s="68"/>
      <c r="J136" s="68">
        <f>B136</f>
        <v>-9.67</v>
      </c>
      <c r="K136" s="69" t="s">
        <v>39</v>
      </c>
      <c r="L136" s="47"/>
      <c r="M136" s="47"/>
      <c r="N136" s="47"/>
      <c r="O136" s="47"/>
      <c r="P136" s="47"/>
      <c r="Q136" s="47"/>
      <c r="R136" s="47"/>
      <c r="S136" s="47"/>
      <c r="T136" s="47"/>
      <c r="U136" s="47"/>
      <c r="V136" s="47"/>
      <c r="W136" s="47"/>
      <c r="X136" s="47"/>
      <c r="Y136" s="47"/>
      <c r="Z136" s="47"/>
    </row>
    <row r="137" spans="1:26" ht="14.25" customHeight="1">
      <c r="A137" s="449" t="s">
        <v>1110</v>
      </c>
      <c r="B137" s="450" t="s">
        <v>1111</v>
      </c>
      <c r="C137" s="444"/>
      <c r="D137" s="444"/>
      <c r="E137" s="444"/>
      <c r="F137" s="444"/>
      <c r="G137" s="444"/>
      <c r="H137" s="444"/>
      <c r="I137" s="444"/>
      <c r="J137" s="444"/>
      <c r="K137" s="445"/>
      <c r="L137" s="47"/>
      <c r="M137" s="47"/>
      <c r="N137" s="47"/>
      <c r="O137" s="47"/>
      <c r="P137" s="47"/>
      <c r="Q137" s="47"/>
      <c r="R137" s="47"/>
      <c r="S137" s="47"/>
      <c r="T137" s="47"/>
      <c r="U137" s="47"/>
      <c r="V137" s="47"/>
      <c r="W137" s="47"/>
      <c r="X137" s="47"/>
      <c r="Y137" s="47"/>
      <c r="Z137" s="47"/>
    </row>
    <row r="138" spans="1:26" ht="14.25" customHeight="1">
      <c r="A138" s="442"/>
      <c r="B138" s="446"/>
      <c r="C138" s="447"/>
      <c r="D138" s="447"/>
      <c r="E138" s="447"/>
      <c r="F138" s="447"/>
      <c r="G138" s="447"/>
      <c r="H138" s="447"/>
      <c r="I138" s="447"/>
      <c r="J138" s="447"/>
      <c r="K138" s="448"/>
      <c r="L138" s="47"/>
      <c r="M138" s="47"/>
      <c r="N138" s="47"/>
      <c r="O138" s="47"/>
      <c r="P138" s="47"/>
      <c r="Q138" s="47"/>
      <c r="R138" s="47"/>
      <c r="S138" s="47"/>
      <c r="T138" s="47"/>
      <c r="U138" s="47"/>
      <c r="V138" s="47"/>
      <c r="W138" s="47"/>
      <c r="X138" s="47"/>
      <c r="Y138" s="47"/>
      <c r="Z138" s="47"/>
    </row>
    <row r="139" spans="1:26" ht="13.5" customHeight="1">
      <c r="A139" s="440" t="str">
        <f>'ADITIVO SANT'!A36</f>
        <v xml:space="preserve"> 5.5.10 </v>
      </c>
      <c r="B139" s="443" t="str">
        <f>'ADITIVO SANT'!D36</f>
        <v>LANÇAMENTO COM USO DE BOMBA, ADENSAMENTO E ACABAMENTO DE CONCRETO EM ESTRUTURAS. AF_02/2022</v>
      </c>
      <c r="C139" s="444"/>
      <c r="D139" s="444"/>
      <c r="E139" s="444"/>
      <c r="F139" s="444"/>
      <c r="G139" s="444"/>
      <c r="H139" s="444"/>
      <c r="I139" s="444"/>
      <c r="J139" s="444"/>
      <c r="K139" s="445"/>
      <c r="L139" s="47"/>
      <c r="M139" s="47"/>
      <c r="N139" s="47"/>
      <c r="O139" s="47"/>
      <c r="P139" s="47"/>
      <c r="Q139" s="47"/>
      <c r="R139" s="47"/>
      <c r="S139" s="47"/>
      <c r="T139" s="47"/>
      <c r="U139" s="47"/>
      <c r="V139" s="47"/>
      <c r="W139" s="47"/>
      <c r="X139" s="47"/>
      <c r="Y139" s="47"/>
      <c r="Z139" s="47"/>
    </row>
    <row r="140" spans="1:26" ht="14.25" customHeight="1">
      <c r="A140" s="441"/>
      <c r="B140" s="446"/>
      <c r="C140" s="447"/>
      <c r="D140" s="447"/>
      <c r="E140" s="447"/>
      <c r="F140" s="447"/>
      <c r="G140" s="447"/>
      <c r="H140" s="447"/>
      <c r="I140" s="447"/>
      <c r="J140" s="447"/>
      <c r="K140" s="448"/>
      <c r="L140" s="47"/>
      <c r="M140" s="47"/>
      <c r="N140" s="47"/>
      <c r="O140" s="47"/>
      <c r="P140" s="47"/>
      <c r="Q140" s="47"/>
      <c r="R140" s="47"/>
      <c r="S140" s="47"/>
      <c r="T140" s="47"/>
      <c r="U140" s="47"/>
      <c r="V140" s="47"/>
      <c r="W140" s="47"/>
      <c r="X140" s="47"/>
      <c r="Y140" s="47"/>
      <c r="Z140" s="47"/>
    </row>
    <row r="141" spans="1:26" ht="14.25" customHeight="1">
      <c r="A141" s="442"/>
      <c r="B141" s="64"/>
      <c r="C141" s="64"/>
      <c r="D141" s="64"/>
      <c r="E141" s="64"/>
      <c r="F141" s="64"/>
      <c r="G141" s="64"/>
      <c r="H141" s="64"/>
      <c r="I141" s="64"/>
      <c r="J141" s="64"/>
      <c r="K141" s="64" t="s">
        <v>1109</v>
      </c>
      <c r="L141" s="47"/>
      <c r="M141" s="47"/>
      <c r="N141" s="47"/>
      <c r="O141" s="47"/>
      <c r="P141" s="47"/>
      <c r="Q141" s="47"/>
      <c r="R141" s="47"/>
      <c r="S141" s="47"/>
      <c r="T141" s="47"/>
      <c r="U141" s="47"/>
      <c r="V141" s="47"/>
      <c r="W141" s="47"/>
      <c r="X141" s="47"/>
      <c r="Y141" s="47"/>
      <c r="Z141" s="47"/>
    </row>
    <row r="142" spans="1:26" ht="14.25" customHeight="1">
      <c r="A142" s="65" t="str">
        <f>A139</f>
        <v xml:space="preserve"> 5.5.10 </v>
      </c>
      <c r="B142" s="66">
        <f>-1*'ORÇ MPAL '!F99</f>
        <v>-9.67</v>
      </c>
      <c r="C142" s="67"/>
      <c r="D142" s="68"/>
      <c r="E142" s="68"/>
      <c r="F142" s="68"/>
      <c r="G142" s="68"/>
      <c r="H142" s="68"/>
      <c r="I142" s="68"/>
      <c r="J142" s="68">
        <f>B142</f>
        <v>-9.67</v>
      </c>
      <c r="K142" s="69" t="s">
        <v>39</v>
      </c>
      <c r="L142" s="47"/>
      <c r="M142" s="47"/>
      <c r="N142" s="47"/>
      <c r="O142" s="47"/>
      <c r="P142" s="47"/>
      <c r="Q142" s="47"/>
      <c r="R142" s="47"/>
      <c r="S142" s="47"/>
      <c r="T142" s="47"/>
      <c r="U142" s="47"/>
      <c r="V142" s="47"/>
      <c r="W142" s="47"/>
      <c r="X142" s="47"/>
      <c r="Y142" s="47"/>
      <c r="Z142" s="47"/>
    </row>
    <row r="143" spans="1:26" ht="14.25" customHeight="1">
      <c r="A143" s="449" t="s">
        <v>1110</v>
      </c>
      <c r="B143" s="450" t="s">
        <v>1111</v>
      </c>
      <c r="C143" s="444"/>
      <c r="D143" s="444"/>
      <c r="E143" s="444"/>
      <c r="F143" s="444"/>
      <c r="G143" s="444"/>
      <c r="H143" s="444"/>
      <c r="I143" s="444"/>
      <c r="J143" s="444"/>
      <c r="K143" s="445"/>
      <c r="L143" s="47"/>
      <c r="M143" s="47"/>
      <c r="N143" s="47"/>
      <c r="O143" s="47"/>
      <c r="P143" s="47"/>
      <c r="Q143" s="47"/>
      <c r="R143" s="47"/>
      <c r="S143" s="47"/>
      <c r="T143" s="47"/>
      <c r="U143" s="47"/>
      <c r="V143" s="47"/>
      <c r="W143" s="47"/>
      <c r="X143" s="47"/>
      <c r="Y143" s="47"/>
      <c r="Z143" s="47"/>
    </row>
    <row r="144" spans="1:26" ht="14.25" customHeight="1">
      <c r="A144" s="442"/>
      <c r="B144" s="446"/>
      <c r="C144" s="447"/>
      <c r="D144" s="447"/>
      <c r="E144" s="447"/>
      <c r="F144" s="447"/>
      <c r="G144" s="447"/>
      <c r="H144" s="447"/>
      <c r="I144" s="447"/>
      <c r="J144" s="447"/>
      <c r="K144" s="448"/>
      <c r="L144" s="47"/>
      <c r="M144" s="47"/>
      <c r="N144" s="47"/>
      <c r="O144" s="47"/>
      <c r="P144" s="47"/>
      <c r="Q144" s="47"/>
      <c r="R144" s="47"/>
      <c r="S144" s="47"/>
      <c r="T144" s="47"/>
      <c r="U144" s="47"/>
      <c r="V144" s="47"/>
      <c r="W144" s="47"/>
      <c r="X144" s="47"/>
      <c r="Y144" s="47"/>
      <c r="Z144" s="47"/>
    </row>
    <row r="145" spans="1:26" ht="13.5" customHeight="1">
      <c r="A145" s="440" t="str">
        <f>'ADITIVO SANT'!A37</f>
        <v>5.5.11</v>
      </c>
      <c r="B145" s="443" t="str">
        <f>'ADITIVO SANT'!D37</f>
        <v>CONCRETAGEM DE ESCADAS, FCK=30 MPA, COM USO DE BOMBA - LANÇAMENTO, ADENSAMENTO E ACABAMENTO. AF_02/2022_PS (Composição de ref. SINAPI 103686)</v>
      </c>
      <c r="C145" s="444"/>
      <c r="D145" s="444"/>
      <c r="E145" s="444"/>
      <c r="F145" s="444"/>
      <c r="G145" s="444"/>
      <c r="H145" s="444"/>
      <c r="I145" s="444"/>
      <c r="J145" s="444"/>
      <c r="K145" s="445"/>
      <c r="L145" s="47"/>
      <c r="M145" s="47"/>
      <c r="N145" s="47"/>
      <c r="O145" s="47"/>
      <c r="P145" s="47"/>
      <c r="Q145" s="47"/>
      <c r="R145" s="47"/>
      <c r="S145" s="47"/>
      <c r="T145" s="47"/>
      <c r="U145" s="47"/>
      <c r="V145" s="47"/>
      <c r="W145" s="47"/>
      <c r="X145" s="47"/>
      <c r="Y145" s="47"/>
      <c r="Z145" s="47"/>
    </row>
    <row r="146" spans="1:26" ht="14.25" customHeight="1">
      <c r="A146" s="441"/>
      <c r="B146" s="446"/>
      <c r="C146" s="447"/>
      <c r="D146" s="447"/>
      <c r="E146" s="447"/>
      <c r="F146" s="447"/>
      <c r="G146" s="447"/>
      <c r="H146" s="447"/>
      <c r="I146" s="447"/>
      <c r="J146" s="447"/>
      <c r="K146" s="448"/>
      <c r="L146" s="47"/>
      <c r="M146" s="47"/>
      <c r="N146" s="47"/>
      <c r="O146" s="47"/>
      <c r="P146" s="47"/>
      <c r="Q146" s="47"/>
      <c r="R146" s="47"/>
      <c r="S146" s="47"/>
      <c r="T146" s="47"/>
      <c r="U146" s="47"/>
      <c r="V146" s="47"/>
      <c r="W146" s="47"/>
      <c r="X146" s="47"/>
      <c r="Y146" s="47"/>
      <c r="Z146" s="47"/>
    </row>
    <row r="147" spans="1:26" ht="14.25" customHeight="1">
      <c r="A147" s="442"/>
      <c r="B147" s="64"/>
      <c r="C147" s="64"/>
      <c r="D147" s="64"/>
      <c r="E147" s="64"/>
      <c r="F147" s="64"/>
      <c r="G147" s="64"/>
      <c r="H147" s="64"/>
      <c r="I147" s="64"/>
      <c r="J147" s="64"/>
      <c r="K147" s="64" t="s">
        <v>1109</v>
      </c>
      <c r="L147" s="47"/>
      <c r="M147" s="47"/>
      <c r="N147" s="47"/>
      <c r="O147" s="47"/>
      <c r="P147" s="47"/>
      <c r="Q147" s="47"/>
      <c r="R147" s="47"/>
      <c r="S147" s="47"/>
      <c r="T147" s="47"/>
      <c r="U147" s="47"/>
      <c r="V147" s="47"/>
      <c r="W147" s="47"/>
      <c r="X147" s="47"/>
      <c r="Y147" s="47"/>
      <c r="Z147" s="47"/>
    </row>
    <row r="148" spans="1:26" ht="14.25" customHeight="1">
      <c r="A148" s="65" t="str">
        <f>A145</f>
        <v>5.5.11</v>
      </c>
      <c r="B148" s="66">
        <f>B136*-1</f>
        <v>9.67</v>
      </c>
      <c r="C148" s="67"/>
      <c r="D148" s="68"/>
      <c r="E148" s="68"/>
      <c r="F148" s="68"/>
      <c r="G148" s="68"/>
      <c r="H148" s="68"/>
      <c r="I148" s="68"/>
      <c r="J148" s="68">
        <f>B148</f>
        <v>9.67</v>
      </c>
      <c r="K148" s="69" t="str">
        <f>K136</f>
        <v>m³</v>
      </c>
      <c r="L148" s="47"/>
      <c r="M148" s="47"/>
      <c r="N148" s="47"/>
      <c r="O148" s="47"/>
      <c r="P148" s="47"/>
      <c r="Q148" s="47"/>
      <c r="R148" s="47"/>
      <c r="S148" s="47"/>
      <c r="T148" s="47"/>
      <c r="U148" s="47"/>
      <c r="V148" s="47"/>
      <c r="W148" s="47"/>
      <c r="X148" s="47"/>
      <c r="Y148" s="47"/>
      <c r="Z148" s="47"/>
    </row>
    <row r="149" spans="1:26" ht="14.25" customHeight="1">
      <c r="A149" s="449" t="s">
        <v>1110</v>
      </c>
      <c r="B149" s="450" t="s">
        <v>1157</v>
      </c>
      <c r="C149" s="444"/>
      <c r="D149" s="444"/>
      <c r="E149" s="444"/>
      <c r="F149" s="444"/>
      <c r="G149" s="444"/>
      <c r="H149" s="444"/>
      <c r="I149" s="444"/>
      <c r="J149" s="444"/>
      <c r="K149" s="445"/>
      <c r="L149" s="47"/>
      <c r="M149" s="47"/>
      <c r="N149" s="47"/>
      <c r="O149" s="47"/>
      <c r="P149" s="47"/>
      <c r="Q149" s="47"/>
      <c r="R149" s="47"/>
      <c r="S149" s="47"/>
      <c r="T149" s="47"/>
      <c r="U149" s="47"/>
      <c r="V149" s="47"/>
      <c r="W149" s="47"/>
      <c r="X149" s="47"/>
      <c r="Y149" s="47"/>
      <c r="Z149" s="47"/>
    </row>
    <row r="150" spans="1:26" ht="14.25" customHeight="1">
      <c r="A150" s="442"/>
      <c r="B150" s="446"/>
      <c r="C150" s="447"/>
      <c r="D150" s="447"/>
      <c r="E150" s="447"/>
      <c r="F150" s="447"/>
      <c r="G150" s="447"/>
      <c r="H150" s="447"/>
      <c r="I150" s="447"/>
      <c r="J150" s="447"/>
      <c r="K150" s="448"/>
      <c r="L150" s="47"/>
      <c r="M150" s="47"/>
      <c r="N150" s="47"/>
      <c r="O150" s="47"/>
      <c r="P150" s="47"/>
      <c r="Q150" s="47"/>
      <c r="R150" s="47"/>
      <c r="S150" s="47"/>
      <c r="T150" s="47"/>
      <c r="U150" s="47"/>
      <c r="V150" s="47"/>
      <c r="W150" s="47"/>
      <c r="X150" s="47"/>
      <c r="Y150" s="47"/>
      <c r="Z150" s="47"/>
    </row>
    <row r="151" spans="1:26" ht="14.25" customHeight="1">
      <c r="A151" s="63" t="str">
        <f>'ADITIVO SANT'!A38</f>
        <v xml:space="preserve"> 5.7 </v>
      </c>
      <c r="B151" s="451" t="str">
        <f>'ADITIVO SANT'!D38</f>
        <v>MURO DE FLEXÃO</v>
      </c>
      <c r="C151" s="452"/>
      <c r="D151" s="452"/>
      <c r="E151" s="452"/>
      <c r="F151" s="452"/>
      <c r="G151" s="452"/>
      <c r="H151" s="452"/>
      <c r="I151" s="452"/>
      <c r="J151" s="452"/>
      <c r="K151" s="453"/>
      <c r="L151" s="47"/>
      <c r="M151" s="47"/>
      <c r="N151" s="47"/>
      <c r="O151" s="47"/>
      <c r="P151" s="47"/>
      <c r="Q151" s="47"/>
      <c r="R151" s="47"/>
      <c r="S151" s="47"/>
      <c r="T151" s="47"/>
      <c r="U151" s="47"/>
      <c r="V151" s="47"/>
      <c r="W151" s="47"/>
      <c r="X151" s="47"/>
      <c r="Y151" s="47"/>
      <c r="Z151" s="47"/>
    </row>
    <row r="152" spans="1:26" ht="14.25" customHeight="1">
      <c r="A152" s="440" t="str">
        <f>'ADITIVO SANT'!A39</f>
        <v xml:space="preserve"> 5.7.1 </v>
      </c>
      <c r="B152" s="443" t="str">
        <f>'ADITIVO SANT'!D39</f>
        <v>ESCAVAÇÃO MANUAL PARA BLOCO DE COROAMENTO OU SAPATA (INCLUINDO ESCAVAÇÃO PARA COLOCAÇÃO DE FÔRMAS). AF_01/2024</v>
      </c>
      <c r="C152" s="444"/>
      <c r="D152" s="444"/>
      <c r="E152" s="444"/>
      <c r="F152" s="444"/>
      <c r="G152" s="444"/>
      <c r="H152" s="444"/>
      <c r="I152" s="444"/>
      <c r="J152" s="444"/>
      <c r="K152" s="445"/>
      <c r="L152" s="47"/>
      <c r="M152" s="47"/>
      <c r="N152" s="47"/>
      <c r="O152" s="47"/>
      <c r="P152" s="47"/>
      <c r="Q152" s="47"/>
      <c r="R152" s="47"/>
      <c r="S152" s="47"/>
      <c r="T152" s="47"/>
      <c r="U152" s="47"/>
      <c r="V152" s="47"/>
      <c r="W152" s="47"/>
      <c r="X152" s="47"/>
      <c r="Y152" s="47"/>
      <c r="Z152" s="47"/>
    </row>
    <row r="153" spans="1:26" ht="13.5" customHeight="1">
      <c r="A153" s="441"/>
      <c r="B153" s="446"/>
      <c r="C153" s="447"/>
      <c r="D153" s="447"/>
      <c r="E153" s="447"/>
      <c r="F153" s="447"/>
      <c r="G153" s="447"/>
      <c r="H153" s="447"/>
      <c r="I153" s="447"/>
      <c r="J153" s="447"/>
      <c r="K153" s="448"/>
      <c r="L153" s="47"/>
      <c r="M153" s="47"/>
      <c r="N153" s="47"/>
      <c r="O153" s="47"/>
      <c r="P153" s="47"/>
      <c r="Q153" s="47"/>
      <c r="R153" s="47"/>
      <c r="S153" s="47"/>
      <c r="T153" s="47"/>
      <c r="U153" s="47"/>
      <c r="V153" s="47"/>
      <c r="W153" s="47"/>
      <c r="X153" s="47"/>
      <c r="Y153" s="47"/>
      <c r="Z153" s="47"/>
    </row>
    <row r="154" spans="1:26" ht="14.25" customHeight="1">
      <c r="A154" s="442"/>
      <c r="B154" s="64"/>
      <c r="C154" s="64"/>
      <c r="D154" s="64"/>
      <c r="E154" s="64"/>
      <c r="F154" s="64"/>
      <c r="G154" s="64"/>
      <c r="H154" s="64"/>
      <c r="I154" s="64"/>
      <c r="J154" s="64"/>
      <c r="K154" s="64" t="s">
        <v>1109</v>
      </c>
      <c r="L154" s="47"/>
      <c r="M154" s="47"/>
      <c r="N154" s="47"/>
      <c r="O154" s="47"/>
      <c r="P154" s="47"/>
      <c r="Q154" s="47"/>
      <c r="R154" s="47"/>
      <c r="S154" s="47"/>
      <c r="T154" s="47"/>
      <c r="U154" s="47"/>
      <c r="V154" s="47"/>
      <c r="W154" s="47"/>
      <c r="X154" s="47"/>
      <c r="Y154" s="47"/>
      <c r="Z154" s="47"/>
    </row>
    <row r="155" spans="1:26" ht="14.25" customHeight="1">
      <c r="A155" s="65" t="str">
        <f>A152</f>
        <v xml:space="preserve"> 5.7.1 </v>
      </c>
      <c r="B155" s="66">
        <f>-1*'ORÇ MPAL '!F109</f>
        <v>-62.72</v>
      </c>
      <c r="C155" s="67"/>
      <c r="D155" s="68"/>
      <c r="E155" s="68"/>
      <c r="F155" s="68"/>
      <c r="G155" s="68"/>
      <c r="H155" s="68"/>
      <c r="I155" s="68"/>
      <c r="J155" s="68">
        <f>B155</f>
        <v>-62.72</v>
      </c>
      <c r="K155" s="69" t="s">
        <v>39</v>
      </c>
      <c r="L155" s="47"/>
      <c r="M155" s="47"/>
      <c r="N155" s="47"/>
      <c r="O155" s="47"/>
      <c r="P155" s="47"/>
      <c r="Q155" s="47"/>
      <c r="R155" s="47"/>
      <c r="S155" s="47"/>
      <c r="T155" s="47"/>
      <c r="U155" s="47"/>
      <c r="V155" s="47"/>
      <c r="W155" s="47"/>
      <c r="X155" s="47"/>
      <c r="Y155" s="47"/>
      <c r="Z155" s="47"/>
    </row>
    <row r="156" spans="1:26" ht="14.25" customHeight="1">
      <c r="A156" s="449" t="s">
        <v>1110</v>
      </c>
      <c r="B156" s="450" t="s">
        <v>1111</v>
      </c>
      <c r="C156" s="444"/>
      <c r="D156" s="444"/>
      <c r="E156" s="444"/>
      <c r="F156" s="444"/>
      <c r="G156" s="444"/>
      <c r="H156" s="444"/>
      <c r="I156" s="444"/>
      <c r="J156" s="444"/>
      <c r="K156" s="445"/>
      <c r="L156" s="47"/>
      <c r="M156" s="47"/>
      <c r="N156" s="47"/>
      <c r="O156" s="47"/>
      <c r="P156" s="47"/>
      <c r="Q156" s="47"/>
      <c r="R156" s="47"/>
      <c r="S156" s="47"/>
      <c r="T156" s="47"/>
      <c r="U156" s="47"/>
      <c r="V156" s="47"/>
      <c r="W156" s="47"/>
      <c r="X156" s="47"/>
      <c r="Y156" s="47"/>
      <c r="Z156" s="47"/>
    </row>
    <row r="157" spans="1:26" ht="14.25" customHeight="1">
      <c r="A157" s="442"/>
      <c r="B157" s="446"/>
      <c r="C157" s="447"/>
      <c r="D157" s="447"/>
      <c r="E157" s="447"/>
      <c r="F157" s="447"/>
      <c r="G157" s="447"/>
      <c r="H157" s="447"/>
      <c r="I157" s="447"/>
      <c r="J157" s="447"/>
      <c r="K157" s="448"/>
      <c r="L157" s="47"/>
      <c r="M157" s="47"/>
      <c r="N157" s="47"/>
      <c r="O157" s="47"/>
      <c r="P157" s="47"/>
      <c r="Q157" s="47"/>
      <c r="R157" s="47"/>
      <c r="S157" s="47"/>
      <c r="T157" s="47"/>
      <c r="U157" s="47"/>
      <c r="V157" s="47"/>
      <c r="W157" s="47"/>
      <c r="X157" s="47"/>
      <c r="Y157" s="47"/>
      <c r="Z157" s="47"/>
    </row>
    <row r="158" spans="1:26" ht="14.25" customHeight="1">
      <c r="A158" s="440" t="str">
        <f>'ADITIVO SANT'!A40</f>
        <v xml:space="preserve"> 5.7.2 </v>
      </c>
      <c r="B158" s="443" t="str">
        <f>'ADITIVO SANT'!D40</f>
        <v>LASTRO DE CONCRETO MAGRO, APLICADO EM BLOCOS DE COROAMENTO OU SAPATAS, ESPESSURA DE 5 CM. AF_01/2024</v>
      </c>
      <c r="C158" s="444"/>
      <c r="D158" s="444"/>
      <c r="E158" s="444"/>
      <c r="F158" s="444"/>
      <c r="G158" s="444"/>
      <c r="H158" s="444"/>
      <c r="I158" s="444"/>
      <c r="J158" s="444"/>
      <c r="K158" s="445"/>
      <c r="L158" s="47"/>
      <c r="M158" s="47"/>
      <c r="N158" s="47"/>
      <c r="O158" s="47"/>
      <c r="P158" s="47"/>
      <c r="Q158" s="47"/>
      <c r="R158" s="47"/>
      <c r="S158" s="47"/>
      <c r="T158" s="47"/>
      <c r="U158" s="47"/>
      <c r="V158" s="47"/>
      <c r="W158" s="47"/>
      <c r="X158" s="47"/>
      <c r="Y158" s="47"/>
      <c r="Z158" s="47"/>
    </row>
    <row r="159" spans="1:26" ht="13.5" customHeight="1">
      <c r="A159" s="441"/>
      <c r="B159" s="446"/>
      <c r="C159" s="447"/>
      <c r="D159" s="447"/>
      <c r="E159" s="447"/>
      <c r="F159" s="447"/>
      <c r="G159" s="447"/>
      <c r="H159" s="447"/>
      <c r="I159" s="447"/>
      <c r="J159" s="447"/>
      <c r="K159" s="448"/>
      <c r="L159" s="47"/>
      <c r="M159" s="47"/>
      <c r="N159" s="47"/>
      <c r="O159" s="47"/>
      <c r="P159" s="47"/>
      <c r="Q159" s="47"/>
      <c r="R159" s="47"/>
      <c r="S159" s="47"/>
      <c r="T159" s="47"/>
      <c r="U159" s="47"/>
      <c r="V159" s="47"/>
      <c r="W159" s="47"/>
      <c r="X159" s="47"/>
      <c r="Y159" s="47"/>
      <c r="Z159" s="47"/>
    </row>
    <row r="160" spans="1:26" ht="14.25" customHeight="1">
      <c r="A160" s="442"/>
      <c r="B160" s="64" t="s">
        <v>1116</v>
      </c>
      <c r="C160" s="64" t="s">
        <v>1158</v>
      </c>
      <c r="D160" s="64" t="s">
        <v>1159</v>
      </c>
      <c r="E160" s="64" t="s">
        <v>1160</v>
      </c>
      <c r="F160" s="72" t="s">
        <v>1161</v>
      </c>
      <c r="G160" s="64"/>
      <c r="H160" s="64"/>
      <c r="I160" s="64"/>
      <c r="J160" s="64"/>
      <c r="K160" s="64" t="s">
        <v>1109</v>
      </c>
      <c r="L160" s="47"/>
      <c r="M160" s="47"/>
      <c r="N160" s="47"/>
      <c r="O160" s="47"/>
      <c r="P160" s="47"/>
      <c r="Q160" s="47"/>
      <c r="R160" s="47"/>
      <c r="S160" s="47"/>
      <c r="T160" s="47"/>
      <c r="U160" s="47"/>
      <c r="V160" s="47"/>
      <c r="W160" s="47"/>
      <c r="X160" s="47"/>
      <c r="Y160" s="47"/>
      <c r="Z160" s="47"/>
    </row>
    <row r="161" spans="1:26" ht="14.25" customHeight="1">
      <c r="A161" s="70" t="s">
        <v>1162</v>
      </c>
      <c r="B161" s="66">
        <v>20.059999999999999</v>
      </c>
      <c r="C161" s="67">
        <v>0.4</v>
      </c>
      <c r="D161" s="71">
        <f t="shared" ref="D161:D163" si="2">B161*C161</f>
        <v>8.0239999999999991</v>
      </c>
      <c r="E161" s="71"/>
      <c r="F161" s="71"/>
      <c r="G161" s="71"/>
      <c r="H161" s="68"/>
      <c r="I161" s="68"/>
      <c r="J161" s="68"/>
      <c r="K161" s="69" t="s">
        <v>396</v>
      </c>
      <c r="L161" s="47"/>
      <c r="M161" s="47"/>
      <c r="N161" s="47"/>
      <c r="O161" s="47"/>
      <c r="P161" s="47"/>
      <c r="Q161" s="47"/>
      <c r="R161" s="47"/>
      <c r="S161" s="47"/>
      <c r="T161" s="47"/>
      <c r="U161" s="47"/>
      <c r="V161" s="47"/>
      <c r="W161" s="47"/>
      <c r="X161" s="47"/>
      <c r="Y161" s="47"/>
      <c r="Z161" s="47"/>
    </row>
    <row r="162" spans="1:26" ht="14.25" customHeight="1">
      <c r="A162" s="70" t="s">
        <v>1163</v>
      </c>
      <c r="B162" s="66">
        <f t="shared" ref="B162:B163" si="3">9.17/2</f>
        <v>4.585</v>
      </c>
      <c r="C162" s="67">
        <v>0.4</v>
      </c>
      <c r="D162" s="71">
        <f t="shared" si="2"/>
        <v>1.8340000000000001</v>
      </c>
      <c r="E162" s="71"/>
      <c r="F162" s="71"/>
      <c r="G162" s="71"/>
      <c r="H162" s="68"/>
      <c r="I162" s="68"/>
      <c r="J162" s="68"/>
      <c r="K162" s="69" t="s">
        <v>396</v>
      </c>
      <c r="L162" s="47"/>
      <c r="M162" s="47"/>
      <c r="N162" s="47"/>
      <c r="O162" s="47"/>
      <c r="P162" s="47"/>
      <c r="Q162" s="47"/>
      <c r="R162" s="47"/>
      <c r="S162" s="47"/>
      <c r="T162" s="47"/>
      <c r="U162" s="47"/>
      <c r="V162" s="47"/>
      <c r="W162" s="47"/>
      <c r="X162" s="47"/>
      <c r="Y162" s="47"/>
      <c r="Z162" s="47"/>
    </row>
    <row r="163" spans="1:26" ht="14.25" customHeight="1">
      <c r="A163" s="70" t="s">
        <v>1163</v>
      </c>
      <c r="B163" s="66">
        <f t="shared" si="3"/>
        <v>4.585</v>
      </c>
      <c r="C163" s="67">
        <v>0.6</v>
      </c>
      <c r="D163" s="71">
        <f t="shared" si="2"/>
        <v>2.7509999999999999</v>
      </c>
      <c r="E163" s="68"/>
      <c r="F163" s="68"/>
      <c r="G163" s="68"/>
      <c r="H163" s="68"/>
      <c r="I163" s="68"/>
      <c r="J163" s="68"/>
      <c r="K163" s="69" t="s">
        <v>396</v>
      </c>
      <c r="L163" s="47"/>
      <c r="M163" s="47"/>
      <c r="N163" s="47"/>
      <c r="O163" s="47"/>
      <c r="P163" s="47"/>
      <c r="Q163" s="47"/>
      <c r="R163" s="47"/>
      <c r="S163" s="47"/>
      <c r="T163" s="47"/>
      <c r="U163" s="47"/>
      <c r="V163" s="47"/>
      <c r="W163" s="47"/>
      <c r="X163" s="47"/>
      <c r="Y163" s="47"/>
      <c r="Z163" s="47"/>
    </row>
    <row r="164" spans="1:26" ht="14.25" customHeight="1">
      <c r="A164" s="70"/>
      <c r="B164" s="66"/>
      <c r="C164" s="67"/>
      <c r="D164" s="68">
        <f>SUM(D161:D163)</f>
        <v>12.608999999999998</v>
      </c>
      <c r="E164" s="68">
        <f>'ORÇ MPAL '!F110</f>
        <v>125.44</v>
      </c>
      <c r="F164" s="68">
        <f>D164-E164</f>
        <v>-112.831</v>
      </c>
      <c r="G164" s="68"/>
      <c r="H164" s="68"/>
      <c r="I164" s="68"/>
      <c r="J164" s="68">
        <f>F164</f>
        <v>-112.831</v>
      </c>
      <c r="K164" s="69" t="s">
        <v>396</v>
      </c>
      <c r="L164" s="47"/>
      <c r="M164" s="47"/>
      <c r="N164" s="47"/>
      <c r="O164" s="47"/>
      <c r="P164" s="47"/>
      <c r="Q164" s="47"/>
      <c r="R164" s="47"/>
      <c r="S164" s="47"/>
      <c r="T164" s="47"/>
      <c r="U164" s="47"/>
      <c r="V164" s="47"/>
      <c r="W164" s="47"/>
      <c r="X164" s="47"/>
      <c r="Y164" s="47"/>
      <c r="Z164" s="47"/>
    </row>
    <row r="165" spans="1:26" ht="14.25" customHeight="1">
      <c r="A165" s="449" t="s">
        <v>1110</v>
      </c>
      <c r="B165" s="450" t="s">
        <v>1164</v>
      </c>
      <c r="C165" s="444"/>
      <c r="D165" s="444"/>
      <c r="E165" s="444"/>
      <c r="F165" s="444"/>
      <c r="G165" s="444"/>
      <c r="H165" s="444"/>
      <c r="I165" s="444"/>
      <c r="J165" s="444"/>
      <c r="K165" s="445"/>
      <c r="L165" s="47"/>
      <c r="M165" s="47"/>
      <c r="N165" s="47"/>
      <c r="O165" s="47"/>
      <c r="P165" s="47"/>
      <c r="Q165" s="47"/>
      <c r="R165" s="47"/>
      <c r="S165" s="47"/>
      <c r="T165" s="47"/>
      <c r="U165" s="47"/>
      <c r="V165" s="47"/>
      <c r="W165" s="47"/>
      <c r="X165" s="47"/>
      <c r="Y165" s="47"/>
      <c r="Z165" s="47"/>
    </row>
    <row r="166" spans="1:26" ht="14.25" customHeight="1">
      <c r="A166" s="442"/>
      <c r="B166" s="446"/>
      <c r="C166" s="447"/>
      <c r="D166" s="447"/>
      <c r="E166" s="447"/>
      <c r="F166" s="447"/>
      <c r="G166" s="447"/>
      <c r="H166" s="447"/>
      <c r="I166" s="447"/>
      <c r="J166" s="447"/>
      <c r="K166" s="448"/>
      <c r="L166" s="47"/>
      <c r="M166" s="47"/>
      <c r="N166" s="47"/>
      <c r="O166" s="47"/>
      <c r="P166" s="47"/>
      <c r="Q166" s="47"/>
      <c r="R166" s="47"/>
      <c r="S166" s="47"/>
      <c r="T166" s="47"/>
      <c r="U166" s="47"/>
      <c r="V166" s="47"/>
      <c r="W166" s="47"/>
      <c r="X166" s="47"/>
      <c r="Y166" s="47"/>
      <c r="Z166" s="47"/>
    </row>
    <row r="167" spans="1:26" ht="14.25" customHeight="1">
      <c r="A167" s="440" t="str">
        <f>'ADITIVO SANT'!A41</f>
        <v xml:space="preserve"> 5.7.3 </v>
      </c>
      <c r="B167" s="443" t="str">
        <f>'ADITIVO SANT'!D41</f>
        <v>Forma plana para estruturas, em compensado resinado de 14mm, 07 usos, inclusive escoramento - Revisada 07.2015</v>
      </c>
      <c r="C167" s="444"/>
      <c r="D167" s="444"/>
      <c r="E167" s="444"/>
      <c r="F167" s="444"/>
      <c r="G167" s="444"/>
      <c r="H167" s="444"/>
      <c r="I167" s="444"/>
      <c r="J167" s="444"/>
      <c r="K167" s="445"/>
      <c r="L167" s="47"/>
      <c r="M167" s="47"/>
      <c r="N167" s="47"/>
      <c r="O167" s="47"/>
      <c r="P167" s="47"/>
      <c r="Q167" s="47"/>
      <c r="R167" s="47"/>
      <c r="S167" s="47"/>
      <c r="T167" s="47"/>
      <c r="U167" s="47"/>
      <c r="V167" s="47"/>
      <c r="W167" s="47"/>
      <c r="X167" s="47"/>
      <c r="Y167" s="47"/>
      <c r="Z167" s="47"/>
    </row>
    <row r="168" spans="1:26" ht="13.5" customHeight="1">
      <c r="A168" s="441"/>
      <c r="B168" s="446"/>
      <c r="C168" s="447"/>
      <c r="D168" s="447"/>
      <c r="E168" s="447"/>
      <c r="F168" s="447"/>
      <c r="G168" s="447"/>
      <c r="H168" s="447"/>
      <c r="I168" s="447"/>
      <c r="J168" s="447"/>
      <c r="K168" s="448"/>
      <c r="L168" s="47"/>
      <c r="M168" s="47"/>
      <c r="N168" s="47"/>
      <c r="O168" s="47"/>
      <c r="P168" s="47"/>
      <c r="Q168" s="47"/>
      <c r="R168" s="47"/>
      <c r="S168" s="47"/>
      <c r="T168" s="47"/>
      <c r="U168" s="47"/>
      <c r="V168" s="47"/>
      <c r="W168" s="47"/>
      <c r="X168" s="47"/>
      <c r="Y168" s="47"/>
      <c r="Z168" s="47"/>
    </row>
    <row r="169" spans="1:26" ht="14.25" customHeight="1">
      <c r="A169" s="442"/>
      <c r="B169" s="64" t="s">
        <v>1165</v>
      </c>
      <c r="C169" s="64" t="s">
        <v>1166</v>
      </c>
      <c r="D169" s="64" t="s">
        <v>1167</v>
      </c>
      <c r="E169" s="64" t="s">
        <v>1160</v>
      </c>
      <c r="F169" s="64" t="s">
        <v>1168</v>
      </c>
      <c r="G169" s="64"/>
      <c r="H169" s="64"/>
      <c r="I169" s="64"/>
      <c r="J169" s="64"/>
      <c r="K169" s="64" t="s">
        <v>1109</v>
      </c>
      <c r="L169" s="47"/>
      <c r="M169" s="47"/>
      <c r="N169" s="47"/>
      <c r="O169" s="47"/>
      <c r="P169" s="47"/>
      <c r="Q169" s="47"/>
      <c r="R169" s="47"/>
      <c r="S169" s="47"/>
      <c r="T169" s="47"/>
      <c r="U169" s="47"/>
      <c r="V169" s="47"/>
      <c r="W169" s="47"/>
      <c r="X169" s="47"/>
      <c r="Y169" s="47"/>
      <c r="Z169" s="47"/>
    </row>
    <row r="170" spans="1:26" ht="14.25" customHeight="1">
      <c r="A170" s="70" t="s">
        <v>1162</v>
      </c>
      <c r="B170" s="66">
        <v>19.989999999999998</v>
      </c>
      <c r="C170" s="67">
        <v>2</v>
      </c>
      <c r="D170" s="71">
        <f t="shared" ref="D170:D172" si="4">B170*C170</f>
        <v>39.979999999999997</v>
      </c>
      <c r="E170" s="71"/>
      <c r="F170" s="73"/>
      <c r="G170" s="71"/>
      <c r="H170" s="68"/>
      <c r="I170" s="68"/>
      <c r="J170" s="68"/>
      <c r="K170" s="69" t="s">
        <v>47</v>
      </c>
      <c r="L170" s="47"/>
      <c r="M170" s="47"/>
      <c r="N170" s="47"/>
      <c r="O170" s="47"/>
      <c r="P170" s="47"/>
      <c r="Q170" s="47"/>
      <c r="R170" s="47"/>
      <c r="S170" s="47"/>
      <c r="T170" s="47"/>
      <c r="U170" s="47"/>
      <c r="V170" s="47"/>
      <c r="W170" s="47"/>
      <c r="X170" s="47"/>
      <c r="Y170" s="47"/>
      <c r="Z170" s="47"/>
    </row>
    <row r="171" spans="1:26" ht="14.25" customHeight="1">
      <c r="A171" s="70" t="s">
        <v>1163</v>
      </c>
      <c r="B171" s="66">
        <v>5.41</v>
      </c>
      <c r="C171" s="67">
        <v>2</v>
      </c>
      <c r="D171" s="71">
        <f t="shared" si="4"/>
        <v>10.82</v>
      </c>
      <c r="E171" s="71"/>
      <c r="F171" s="73"/>
      <c r="G171" s="71"/>
      <c r="H171" s="68"/>
      <c r="I171" s="68"/>
      <c r="J171" s="68"/>
      <c r="K171" s="69" t="s">
        <v>47</v>
      </c>
      <c r="L171" s="47"/>
      <c r="M171" s="47"/>
      <c r="N171" s="47"/>
      <c r="O171" s="47"/>
      <c r="P171" s="47"/>
      <c r="Q171" s="47"/>
      <c r="R171" s="47"/>
      <c r="S171" s="47"/>
      <c r="T171" s="47"/>
      <c r="U171" s="47"/>
      <c r="V171" s="47"/>
      <c r="W171" s="47"/>
      <c r="X171" s="47"/>
      <c r="Y171" s="47"/>
      <c r="Z171" s="47"/>
    </row>
    <row r="172" spans="1:26" ht="14.25" customHeight="1">
      <c r="A172" s="70" t="s">
        <v>1163</v>
      </c>
      <c r="B172" s="66">
        <v>6.87</v>
      </c>
      <c r="C172" s="67">
        <v>2</v>
      </c>
      <c r="D172" s="71">
        <f t="shared" si="4"/>
        <v>13.74</v>
      </c>
      <c r="E172" s="68"/>
      <c r="F172" s="74"/>
      <c r="G172" s="68"/>
      <c r="H172" s="68"/>
      <c r="I172" s="68"/>
      <c r="J172" s="68"/>
      <c r="K172" s="69" t="s">
        <v>47</v>
      </c>
      <c r="L172" s="47"/>
      <c r="M172" s="47"/>
      <c r="N172" s="47"/>
      <c r="O172" s="47"/>
      <c r="P172" s="47"/>
      <c r="Q172" s="47"/>
      <c r="R172" s="47"/>
      <c r="S172" s="47"/>
      <c r="T172" s="47"/>
      <c r="U172" s="47"/>
      <c r="V172" s="47"/>
      <c r="W172" s="47"/>
      <c r="X172" s="47"/>
      <c r="Y172" s="47"/>
      <c r="Z172" s="47"/>
    </row>
    <row r="173" spans="1:26" ht="14.25" customHeight="1">
      <c r="A173" s="70"/>
      <c r="B173" s="66"/>
      <c r="C173" s="67"/>
      <c r="D173" s="68">
        <f>SUM(D170:D172)</f>
        <v>64.539999999999992</v>
      </c>
      <c r="E173" s="68">
        <f>'ORÇ MPAL '!F111</f>
        <v>472.91</v>
      </c>
      <c r="F173" s="74">
        <f>D173-E173</f>
        <v>-408.37</v>
      </c>
      <c r="G173" s="68"/>
      <c r="H173" s="68"/>
      <c r="I173" s="68"/>
      <c r="J173" s="68">
        <f>F173</f>
        <v>-408.37</v>
      </c>
      <c r="K173" s="69" t="s">
        <v>47</v>
      </c>
      <c r="L173" s="47"/>
      <c r="M173" s="47"/>
      <c r="N173" s="47"/>
      <c r="O173" s="47"/>
      <c r="P173" s="47"/>
      <c r="Q173" s="47"/>
      <c r="R173" s="47"/>
      <c r="S173" s="47"/>
      <c r="T173" s="47"/>
      <c r="U173" s="47"/>
      <c r="V173" s="47"/>
      <c r="W173" s="47"/>
      <c r="X173" s="47"/>
      <c r="Y173" s="47"/>
      <c r="Z173" s="47"/>
    </row>
    <row r="174" spans="1:26" ht="14.25" customHeight="1">
      <c r="A174" s="449" t="s">
        <v>1110</v>
      </c>
      <c r="B174" s="450" t="s">
        <v>1164</v>
      </c>
      <c r="C174" s="444"/>
      <c r="D174" s="444"/>
      <c r="E174" s="444"/>
      <c r="F174" s="444"/>
      <c r="G174" s="444"/>
      <c r="H174" s="444"/>
      <c r="I174" s="444"/>
      <c r="J174" s="444"/>
      <c r="K174" s="445"/>
      <c r="L174" s="47"/>
      <c r="M174" s="47"/>
      <c r="N174" s="47"/>
      <c r="O174" s="47"/>
      <c r="P174" s="47"/>
      <c r="Q174" s="47"/>
      <c r="R174" s="47"/>
      <c r="S174" s="47"/>
      <c r="T174" s="47"/>
      <c r="U174" s="47"/>
      <c r="V174" s="47"/>
      <c r="W174" s="47"/>
      <c r="X174" s="47"/>
      <c r="Y174" s="47"/>
      <c r="Z174" s="47"/>
    </row>
    <row r="175" spans="1:26" ht="14.25" customHeight="1">
      <c r="A175" s="442"/>
      <c r="B175" s="446"/>
      <c r="C175" s="447"/>
      <c r="D175" s="447"/>
      <c r="E175" s="447"/>
      <c r="F175" s="447"/>
      <c r="G175" s="447"/>
      <c r="H175" s="447"/>
      <c r="I175" s="447"/>
      <c r="J175" s="447"/>
      <c r="K175" s="448"/>
      <c r="L175" s="47"/>
      <c r="M175" s="47"/>
      <c r="N175" s="47"/>
      <c r="O175" s="47"/>
      <c r="P175" s="47"/>
      <c r="Q175" s="47"/>
      <c r="R175" s="47"/>
      <c r="S175" s="47"/>
      <c r="T175" s="47"/>
      <c r="U175" s="47"/>
      <c r="V175" s="47"/>
      <c r="W175" s="47"/>
      <c r="X175" s="47"/>
      <c r="Y175" s="47"/>
      <c r="Z175" s="47"/>
    </row>
    <row r="176" spans="1:26" ht="14.25" customHeight="1">
      <c r="A176" s="440" t="str">
        <f>'ADITIVO SANT'!A42</f>
        <v xml:space="preserve"> 5.7.4 </v>
      </c>
      <c r="B176" s="443" t="str">
        <f>'ADITIVO SANT'!D42</f>
        <v>ARMAÇÃO DE CORTINA DE CONTENÇÃO EM CONCRETO ARMADO, COM AÇO CA-50 DE 6,3 MM - MONTAGEM. AF_07/2019</v>
      </c>
      <c r="C176" s="444"/>
      <c r="D176" s="444"/>
      <c r="E176" s="444"/>
      <c r="F176" s="444"/>
      <c r="G176" s="444"/>
      <c r="H176" s="444"/>
      <c r="I176" s="444"/>
      <c r="J176" s="444"/>
      <c r="K176" s="445"/>
      <c r="L176" s="47"/>
      <c r="M176" s="47"/>
      <c r="N176" s="47"/>
      <c r="O176" s="47"/>
      <c r="P176" s="47"/>
      <c r="Q176" s="47"/>
      <c r="R176" s="47"/>
      <c r="S176" s="47"/>
      <c r="T176" s="47"/>
      <c r="U176" s="47"/>
      <c r="V176" s="47"/>
      <c r="W176" s="47"/>
      <c r="X176" s="47"/>
      <c r="Y176" s="47"/>
      <c r="Z176" s="47"/>
    </row>
    <row r="177" spans="1:26" ht="13.5" customHeight="1">
      <c r="A177" s="441"/>
      <c r="B177" s="446"/>
      <c r="C177" s="447"/>
      <c r="D177" s="447"/>
      <c r="E177" s="447"/>
      <c r="F177" s="447"/>
      <c r="G177" s="447"/>
      <c r="H177" s="447"/>
      <c r="I177" s="447"/>
      <c r="J177" s="447"/>
      <c r="K177" s="448"/>
      <c r="L177" s="47"/>
      <c r="M177" s="47"/>
      <c r="N177" s="47"/>
      <c r="O177" s="47"/>
      <c r="P177" s="47"/>
      <c r="Q177" s="47"/>
      <c r="R177" s="47"/>
      <c r="S177" s="47"/>
      <c r="T177" s="47"/>
      <c r="U177" s="47"/>
      <c r="V177" s="47"/>
      <c r="W177" s="47"/>
      <c r="X177" s="47"/>
      <c r="Y177" s="47"/>
      <c r="Z177" s="47"/>
    </row>
    <row r="178" spans="1:26" ht="14.25" customHeight="1">
      <c r="A178" s="442"/>
      <c r="B178" s="64"/>
      <c r="C178" s="64"/>
      <c r="D178" s="64"/>
      <c r="E178" s="64"/>
      <c r="F178" s="64"/>
      <c r="G178" s="64"/>
      <c r="H178" s="64"/>
      <c r="I178" s="64"/>
      <c r="J178" s="64"/>
      <c r="K178" s="64" t="s">
        <v>1109</v>
      </c>
      <c r="L178" s="47"/>
      <c r="M178" s="47"/>
      <c r="N178" s="47"/>
      <c r="O178" s="47"/>
      <c r="P178" s="47"/>
      <c r="Q178" s="47"/>
      <c r="R178" s="47"/>
      <c r="S178" s="47"/>
      <c r="T178" s="47"/>
      <c r="U178" s="47"/>
      <c r="V178" s="47"/>
      <c r="W178" s="47"/>
      <c r="X178" s="47"/>
      <c r="Y178" s="47"/>
      <c r="Z178" s="47"/>
    </row>
    <row r="179" spans="1:26" ht="14.25" customHeight="1">
      <c r="A179" s="65" t="str">
        <f>A176</f>
        <v xml:space="preserve"> 5.7.4 </v>
      </c>
      <c r="B179" s="66">
        <f>-1*'ORÇ MPAL '!F112</f>
        <v>-564.48</v>
      </c>
      <c r="C179" s="67"/>
      <c r="D179" s="68"/>
      <c r="E179" s="68"/>
      <c r="F179" s="68"/>
      <c r="G179" s="68"/>
      <c r="H179" s="68"/>
      <c r="I179" s="68"/>
      <c r="J179" s="68">
        <f>B179</f>
        <v>-564.48</v>
      </c>
      <c r="K179" s="69" t="s">
        <v>105</v>
      </c>
      <c r="L179" s="47"/>
      <c r="M179" s="47"/>
      <c r="N179" s="47"/>
      <c r="O179" s="47"/>
      <c r="P179" s="47"/>
      <c r="Q179" s="47"/>
      <c r="R179" s="47"/>
      <c r="S179" s="47"/>
      <c r="T179" s="47"/>
      <c r="U179" s="47"/>
      <c r="V179" s="47"/>
      <c r="W179" s="47"/>
      <c r="X179" s="47"/>
      <c r="Y179" s="47"/>
      <c r="Z179" s="47"/>
    </row>
    <row r="180" spans="1:26" ht="14.25" customHeight="1">
      <c r="A180" s="449" t="s">
        <v>1110</v>
      </c>
      <c r="B180" s="450" t="s">
        <v>1111</v>
      </c>
      <c r="C180" s="444"/>
      <c r="D180" s="444"/>
      <c r="E180" s="444"/>
      <c r="F180" s="444"/>
      <c r="G180" s="444"/>
      <c r="H180" s="444"/>
      <c r="I180" s="444"/>
      <c r="J180" s="444"/>
      <c r="K180" s="445"/>
      <c r="L180" s="47"/>
      <c r="M180" s="47"/>
      <c r="N180" s="47"/>
      <c r="O180" s="47"/>
      <c r="P180" s="47"/>
      <c r="Q180" s="47"/>
      <c r="R180" s="47"/>
      <c r="S180" s="47"/>
      <c r="T180" s="47"/>
      <c r="U180" s="47"/>
      <c r="V180" s="47"/>
      <c r="W180" s="47"/>
      <c r="X180" s="47"/>
      <c r="Y180" s="47"/>
      <c r="Z180" s="47"/>
    </row>
    <row r="181" spans="1:26" ht="14.25" customHeight="1">
      <c r="A181" s="442"/>
      <c r="B181" s="446"/>
      <c r="C181" s="447"/>
      <c r="D181" s="447"/>
      <c r="E181" s="447"/>
      <c r="F181" s="447"/>
      <c r="G181" s="447"/>
      <c r="H181" s="447"/>
      <c r="I181" s="447"/>
      <c r="J181" s="447"/>
      <c r="K181" s="448"/>
      <c r="L181" s="47"/>
      <c r="M181" s="47"/>
      <c r="N181" s="47"/>
      <c r="O181" s="47"/>
      <c r="P181" s="47"/>
      <c r="Q181" s="47"/>
      <c r="R181" s="47"/>
      <c r="S181" s="47"/>
      <c r="T181" s="47"/>
      <c r="U181" s="47"/>
      <c r="V181" s="47"/>
      <c r="W181" s="47"/>
      <c r="X181" s="47"/>
      <c r="Y181" s="47"/>
      <c r="Z181" s="47"/>
    </row>
    <row r="182" spans="1:26" ht="14.25" customHeight="1">
      <c r="A182" s="440" t="str">
        <f>'ADITIVO SANT'!A43</f>
        <v xml:space="preserve"> 5.7.5 </v>
      </c>
      <c r="B182" s="443" t="str">
        <f>'ADITIVO SANT'!D43</f>
        <v>ARMAÇÃO DE CORTINA DE CONTENÇÃO EM CONCRETO ARMADO, COM AÇO CA-50 DE 8 MM - MONTAGEM. AF_07/2019</v>
      </c>
      <c r="C182" s="444"/>
      <c r="D182" s="444"/>
      <c r="E182" s="444"/>
      <c r="F182" s="444"/>
      <c r="G182" s="444"/>
      <c r="H182" s="444"/>
      <c r="I182" s="444"/>
      <c r="J182" s="444"/>
      <c r="K182" s="445"/>
      <c r="L182" s="47"/>
      <c r="M182" s="47"/>
      <c r="N182" s="47"/>
      <c r="O182" s="47"/>
      <c r="P182" s="47"/>
      <c r="Q182" s="47"/>
      <c r="R182" s="47"/>
      <c r="S182" s="47"/>
      <c r="T182" s="47"/>
      <c r="U182" s="47"/>
      <c r="V182" s="47"/>
      <c r="W182" s="47"/>
      <c r="X182" s="47"/>
      <c r="Y182" s="47"/>
      <c r="Z182" s="47"/>
    </row>
    <row r="183" spans="1:26" ht="14.25" customHeight="1">
      <c r="A183" s="441"/>
      <c r="B183" s="446"/>
      <c r="C183" s="447"/>
      <c r="D183" s="447"/>
      <c r="E183" s="447"/>
      <c r="F183" s="447"/>
      <c r="G183" s="447"/>
      <c r="H183" s="447"/>
      <c r="I183" s="447"/>
      <c r="J183" s="447"/>
      <c r="K183" s="448"/>
      <c r="L183" s="47"/>
      <c r="M183" s="47"/>
      <c r="N183" s="47"/>
      <c r="O183" s="47"/>
      <c r="P183" s="47"/>
      <c r="Q183" s="47"/>
      <c r="R183" s="47"/>
      <c r="S183" s="47"/>
      <c r="T183" s="47"/>
      <c r="U183" s="47"/>
      <c r="V183" s="47"/>
      <c r="W183" s="47"/>
      <c r="X183" s="47"/>
      <c r="Y183" s="47"/>
      <c r="Z183" s="47"/>
    </row>
    <row r="184" spans="1:26" ht="14.25" customHeight="1">
      <c r="A184" s="442"/>
      <c r="B184" s="64"/>
      <c r="C184" s="64"/>
      <c r="D184" s="64"/>
      <c r="E184" s="64"/>
      <c r="F184" s="64"/>
      <c r="G184" s="64"/>
      <c r="H184" s="64"/>
      <c r="I184" s="64"/>
      <c r="J184" s="64"/>
      <c r="K184" s="64" t="s">
        <v>1109</v>
      </c>
      <c r="L184" s="47"/>
      <c r="M184" s="47"/>
      <c r="N184" s="47"/>
      <c r="O184" s="47"/>
      <c r="P184" s="47"/>
      <c r="Q184" s="47"/>
      <c r="R184" s="47"/>
      <c r="S184" s="47"/>
      <c r="T184" s="47"/>
      <c r="U184" s="47"/>
      <c r="V184" s="47"/>
      <c r="W184" s="47"/>
      <c r="X184" s="47"/>
      <c r="Y184" s="47"/>
      <c r="Z184" s="47"/>
    </row>
    <row r="185" spans="1:26" ht="14.25" customHeight="1">
      <c r="A185" s="65" t="str">
        <f>A182</f>
        <v xml:space="preserve"> 5.7.5 </v>
      </c>
      <c r="B185" s="66">
        <f>-1*'ORÇ MPAL '!F113</f>
        <v>-1442.56</v>
      </c>
      <c r="C185" s="67"/>
      <c r="D185" s="68"/>
      <c r="E185" s="68"/>
      <c r="F185" s="68"/>
      <c r="G185" s="68"/>
      <c r="H185" s="68"/>
      <c r="I185" s="68"/>
      <c r="J185" s="68">
        <f>B185</f>
        <v>-1442.56</v>
      </c>
      <c r="K185" s="69" t="s">
        <v>105</v>
      </c>
      <c r="L185" s="47"/>
      <c r="M185" s="47"/>
      <c r="N185" s="47"/>
      <c r="O185" s="47"/>
      <c r="P185" s="47"/>
      <c r="Q185" s="47"/>
      <c r="R185" s="47"/>
      <c r="S185" s="47"/>
      <c r="T185" s="47"/>
      <c r="U185" s="47"/>
      <c r="V185" s="47"/>
      <c r="W185" s="47"/>
      <c r="X185" s="47"/>
      <c r="Y185" s="47"/>
      <c r="Z185" s="47"/>
    </row>
    <row r="186" spans="1:26" ht="14.25" customHeight="1">
      <c r="A186" s="449" t="s">
        <v>1110</v>
      </c>
      <c r="B186" s="450" t="s">
        <v>1111</v>
      </c>
      <c r="C186" s="444"/>
      <c r="D186" s="444"/>
      <c r="E186" s="444"/>
      <c r="F186" s="444"/>
      <c r="G186" s="444"/>
      <c r="H186" s="444"/>
      <c r="I186" s="444"/>
      <c r="J186" s="444"/>
      <c r="K186" s="445"/>
      <c r="L186" s="47"/>
      <c r="M186" s="47"/>
      <c r="N186" s="47"/>
      <c r="O186" s="47"/>
      <c r="P186" s="47"/>
      <c r="Q186" s="47"/>
      <c r="R186" s="47"/>
      <c r="S186" s="47"/>
      <c r="T186" s="47"/>
      <c r="U186" s="47"/>
      <c r="V186" s="47"/>
      <c r="W186" s="47"/>
      <c r="X186" s="47"/>
      <c r="Y186" s="47"/>
      <c r="Z186" s="47"/>
    </row>
    <row r="187" spans="1:26" ht="14.25" customHeight="1">
      <c r="A187" s="442"/>
      <c r="B187" s="446"/>
      <c r="C187" s="447"/>
      <c r="D187" s="447"/>
      <c r="E187" s="447"/>
      <c r="F187" s="447"/>
      <c r="G187" s="447"/>
      <c r="H187" s="447"/>
      <c r="I187" s="447"/>
      <c r="J187" s="447"/>
      <c r="K187" s="448"/>
      <c r="L187" s="47"/>
      <c r="M187" s="47"/>
      <c r="N187" s="47"/>
      <c r="O187" s="47"/>
      <c r="P187" s="47"/>
      <c r="Q187" s="47"/>
      <c r="R187" s="47"/>
      <c r="S187" s="47"/>
      <c r="T187" s="47"/>
      <c r="U187" s="47"/>
      <c r="V187" s="47"/>
      <c r="W187" s="47"/>
      <c r="X187" s="47"/>
      <c r="Y187" s="47"/>
      <c r="Z187" s="47"/>
    </row>
    <row r="188" spans="1:26" ht="14.25" customHeight="1">
      <c r="A188" s="440" t="str">
        <f>'ORÇ MPAL '!A114</f>
        <v xml:space="preserve"> 5.7.6 </v>
      </c>
      <c r="B188" s="443" t="str">
        <f>'ORÇ MPAL '!D114</f>
        <v>ARMAÇÃO DE CORTINA DE CONTENÇÃO EM CONCRETO ARMADO, COM AÇO CA-50 DE 10 MM - MONTAGEM. AF_07/2019</v>
      </c>
      <c r="C188" s="444"/>
      <c r="D188" s="444"/>
      <c r="E188" s="444"/>
      <c r="F188" s="444"/>
      <c r="G188" s="444"/>
      <c r="H188" s="444"/>
      <c r="I188" s="444"/>
      <c r="J188" s="444"/>
      <c r="K188" s="445"/>
      <c r="L188" s="47"/>
      <c r="M188" s="47"/>
      <c r="N188" s="47"/>
      <c r="O188" s="47"/>
      <c r="P188" s="47"/>
      <c r="Q188" s="47"/>
      <c r="R188" s="47"/>
      <c r="S188" s="47"/>
      <c r="T188" s="47"/>
      <c r="U188" s="47"/>
      <c r="V188" s="47"/>
      <c r="W188" s="47"/>
      <c r="X188" s="47"/>
      <c r="Y188" s="47"/>
      <c r="Z188" s="47"/>
    </row>
    <row r="189" spans="1:26" ht="14.25" customHeight="1">
      <c r="A189" s="441"/>
      <c r="B189" s="446"/>
      <c r="C189" s="447"/>
      <c r="D189" s="447"/>
      <c r="E189" s="447"/>
      <c r="F189" s="447"/>
      <c r="G189" s="447"/>
      <c r="H189" s="447"/>
      <c r="I189" s="447"/>
      <c r="J189" s="447"/>
      <c r="K189" s="448"/>
      <c r="L189" s="47"/>
      <c r="M189" s="47"/>
      <c r="N189" s="47"/>
      <c r="O189" s="47"/>
      <c r="P189" s="47"/>
      <c r="Q189" s="47"/>
      <c r="R189" s="47"/>
      <c r="S189" s="47"/>
      <c r="T189" s="47"/>
      <c r="U189" s="47"/>
      <c r="V189" s="47"/>
      <c r="W189" s="47"/>
      <c r="X189" s="47"/>
      <c r="Y189" s="47"/>
      <c r="Z189" s="47"/>
    </row>
    <row r="190" spans="1:26" ht="14.25" customHeight="1">
      <c r="A190" s="442"/>
      <c r="B190" s="64"/>
      <c r="C190" s="64"/>
      <c r="D190" s="64"/>
      <c r="E190" s="64"/>
      <c r="F190" s="64"/>
      <c r="G190" s="64"/>
      <c r="H190" s="64"/>
      <c r="I190" s="64"/>
      <c r="J190" s="64"/>
      <c r="K190" s="64" t="s">
        <v>1109</v>
      </c>
      <c r="L190" s="47"/>
      <c r="M190" s="47"/>
      <c r="N190" s="47"/>
      <c r="O190" s="47"/>
      <c r="P190" s="47"/>
      <c r="Q190" s="47"/>
      <c r="R190" s="47"/>
      <c r="S190" s="47"/>
      <c r="T190" s="47"/>
      <c r="U190" s="47"/>
      <c r="V190" s="47"/>
      <c r="W190" s="47"/>
      <c r="X190" s="47"/>
      <c r="Y190" s="47"/>
      <c r="Z190" s="47"/>
    </row>
    <row r="191" spans="1:26" ht="14.25" customHeight="1">
      <c r="A191" s="65" t="str">
        <f>A188</f>
        <v xml:space="preserve"> 5.7.6 </v>
      </c>
      <c r="B191" s="66">
        <f>-1*'ORÇ MPAL '!F114</f>
        <v>-564.48</v>
      </c>
      <c r="C191" s="67"/>
      <c r="D191" s="68"/>
      <c r="E191" s="68"/>
      <c r="F191" s="68"/>
      <c r="G191" s="68"/>
      <c r="H191" s="68"/>
      <c r="I191" s="68"/>
      <c r="J191" s="68">
        <f>B191</f>
        <v>-564.48</v>
      </c>
      <c r="K191" s="69" t="s">
        <v>105</v>
      </c>
      <c r="L191" s="47"/>
      <c r="M191" s="47"/>
      <c r="N191" s="47"/>
      <c r="O191" s="47"/>
      <c r="P191" s="47"/>
      <c r="Q191" s="47"/>
      <c r="R191" s="47"/>
      <c r="S191" s="47"/>
      <c r="T191" s="47"/>
      <c r="U191" s="47"/>
      <c r="V191" s="47"/>
      <c r="W191" s="47"/>
      <c r="X191" s="47"/>
      <c r="Y191" s="47"/>
      <c r="Z191" s="47"/>
    </row>
    <row r="192" spans="1:26" ht="14.25" customHeight="1">
      <c r="A192" s="449" t="s">
        <v>1110</v>
      </c>
      <c r="B192" s="450" t="s">
        <v>1111</v>
      </c>
      <c r="C192" s="444"/>
      <c r="D192" s="444"/>
      <c r="E192" s="444"/>
      <c r="F192" s="444"/>
      <c r="G192" s="444"/>
      <c r="H192" s="444"/>
      <c r="I192" s="444"/>
      <c r="J192" s="444"/>
      <c r="K192" s="445"/>
      <c r="L192" s="47"/>
      <c r="M192" s="47"/>
      <c r="N192" s="47"/>
      <c r="O192" s="47"/>
      <c r="P192" s="47"/>
      <c r="Q192" s="47"/>
      <c r="R192" s="47"/>
      <c r="S192" s="47"/>
      <c r="T192" s="47"/>
      <c r="U192" s="47"/>
      <c r="V192" s="47"/>
      <c r="W192" s="47"/>
      <c r="X192" s="47"/>
      <c r="Y192" s="47"/>
      <c r="Z192" s="47"/>
    </row>
    <row r="193" spans="1:26" ht="14.25" customHeight="1">
      <c r="A193" s="442"/>
      <c r="B193" s="446"/>
      <c r="C193" s="447"/>
      <c r="D193" s="447"/>
      <c r="E193" s="447"/>
      <c r="F193" s="447"/>
      <c r="G193" s="447"/>
      <c r="H193" s="447"/>
      <c r="I193" s="447"/>
      <c r="J193" s="447"/>
      <c r="K193" s="448"/>
      <c r="L193" s="47"/>
      <c r="M193" s="47"/>
      <c r="N193" s="47"/>
      <c r="O193" s="47"/>
      <c r="P193" s="47"/>
      <c r="Q193" s="47"/>
      <c r="R193" s="47"/>
      <c r="S193" s="47"/>
      <c r="T193" s="47"/>
      <c r="U193" s="47"/>
      <c r="V193" s="47"/>
      <c r="W193" s="47"/>
      <c r="X193" s="47"/>
      <c r="Y193" s="47"/>
      <c r="Z193" s="47"/>
    </row>
    <row r="194" spans="1:26" ht="14.25" customHeight="1">
      <c r="A194" s="440" t="str">
        <f>'ADITIVO SANT'!A45</f>
        <v xml:space="preserve"> 5.7.7 </v>
      </c>
      <c r="B194" s="443" t="str">
        <f>'ADITIVO SANT'!D45</f>
        <v>ARMAÇÃO DE CORTINA DE CONTENÇÃO EM CONCRETO ARMADO, COM AÇO CA-50 DE 12,5 MM - MONTAGEM. AF_07/2019</v>
      </c>
      <c r="C194" s="444"/>
      <c r="D194" s="444"/>
      <c r="E194" s="444"/>
      <c r="F194" s="444"/>
      <c r="G194" s="444"/>
      <c r="H194" s="444"/>
      <c r="I194" s="444"/>
      <c r="J194" s="444"/>
      <c r="K194" s="445"/>
      <c r="L194" s="47"/>
      <c r="M194" s="47"/>
      <c r="N194" s="47"/>
      <c r="O194" s="47"/>
      <c r="P194" s="47"/>
      <c r="Q194" s="47"/>
      <c r="R194" s="47"/>
      <c r="S194" s="47"/>
      <c r="T194" s="47"/>
      <c r="U194" s="47"/>
      <c r="V194" s="47"/>
      <c r="W194" s="47"/>
      <c r="X194" s="47"/>
      <c r="Y194" s="47"/>
      <c r="Z194" s="47"/>
    </row>
    <row r="195" spans="1:26" ht="14.25" customHeight="1">
      <c r="A195" s="441"/>
      <c r="B195" s="446"/>
      <c r="C195" s="447"/>
      <c r="D195" s="447"/>
      <c r="E195" s="447"/>
      <c r="F195" s="447"/>
      <c r="G195" s="447"/>
      <c r="H195" s="447"/>
      <c r="I195" s="447"/>
      <c r="J195" s="447"/>
      <c r="K195" s="448"/>
      <c r="L195" s="47"/>
      <c r="M195" s="47"/>
      <c r="N195" s="47"/>
      <c r="O195" s="47"/>
      <c r="P195" s="47"/>
      <c r="Q195" s="47"/>
      <c r="R195" s="47"/>
      <c r="S195" s="47"/>
      <c r="T195" s="47"/>
      <c r="U195" s="47"/>
      <c r="V195" s="47"/>
      <c r="W195" s="47"/>
      <c r="X195" s="47"/>
      <c r="Y195" s="47"/>
      <c r="Z195" s="47"/>
    </row>
    <row r="196" spans="1:26" ht="14.25" customHeight="1">
      <c r="A196" s="442"/>
      <c r="B196" s="64"/>
      <c r="C196" s="64"/>
      <c r="D196" s="64"/>
      <c r="E196" s="64"/>
      <c r="F196" s="64"/>
      <c r="G196" s="64"/>
      <c r="H196" s="64"/>
      <c r="I196" s="64"/>
      <c r="J196" s="64"/>
      <c r="K196" s="64" t="s">
        <v>1109</v>
      </c>
      <c r="L196" s="47"/>
      <c r="M196" s="47"/>
      <c r="N196" s="47"/>
      <c r="O196" s="47"/>
      <c r="P196" s="47"/>
      <c r="Q196" s="47"/>
      <c r="R196" s="47"/>
      <c r="S196" s="47"/>
      <c r="T196" s="47"/>
      <c r="U196" s="47"/>
      <c r="V196" s="47"/>
      <c r="W196" s="47"/>
      <c r="X196" s="47"/>
      <c r="Y196" s="47"/>
      <c r="Z196" s="47"/>
    </row>
    <row r="197" spans="1:26" ht="14.25" customHeight="1">
      <c r="A197" s="65" t="str">
        <f>A194</f>
        <v xml:space="preserve"> 5.7.7 </v>
      </c>
      <c r="B197" s="66">
        <f>-1*'ORÇ MPAL '!F115</f>
        <v>-1630.72</v>
      </c>
      <c r="C197" s="67"/>
      <c r="D197" s="68"/>
      <c r="E197" s="68"/>
      <c r="F197" s="68"/>
      <c r="G197" s="68"/>
      <c r="H197" s="68"/>
      <c r="I197" s="68"/>
      <c r="J197" s="68">
        <f>B197</f>
        <v>-1630.72</v>
      </c>
      <c r="K197" s="69" t="s">
        <v>105</v>
      </c>
      <c r="L197" s="47"/>
      <c r="M197" s="47"/>
      <c r="N197" s="47"/>
      <c r="O197" s="47"/>
      <c r="P197" s="47"/>
      <c r="Q197" s="47"/>
      <c r="R197" s="47"/>
      <c r="S197" s="47"/>
      <c r="T197" s="47"/>
      <c r="U197" s="47"/>
      <c r="V197" s="47"/>
      <c r="W197" s="47"/>
      <c r="X197" s="47"/>
      <c r="Y197" s="47"/>
      <c r="Z197" s="47"/>
    </row>
    <row r="198" spans="1:26" ht="14.25" customHeight="1">
      <c r="A198" s="449" t="s">
        <v>1110</v>
      </c>
      <c r="B198" s="450" t="s">
        <v>1111</v>
      </c>
      <c r="C198" s="444"/>
      <c r="D198" s="444"/>
      <c r="E198" s="444"/>
      <c r="F198" s="444"/>
      <c r="G198" s="444"/>
      <c r="H198" s="444"/>
      <c r="I198" s="444"/>
      <c r="J198" s="444"/>
      <c r="K198" s="445"/>
      <c r="L198" s="47"/>
      <c r="M198" s="47"/>
      <c r="N198" s="47"/>
      <c r="O198" s="47"/>
      <c r="P198" s="47"/>
      <c r="Q198" s="47"/>
      <c r="R198" s="47"/>
      <c r="S198" s="47"/>
      <c r="T198" s="47"/>
      <c r="U198" s="47"/>
      <c r="V198" s="47"/>
      <c r="W198" s="47"/>
      <c r="X198" s="47"/>
      <c r="Y198" s="47"/>
      <c r="Z198" s="47"/>
    </row>
    <row r="199" spans="1:26" ht="14.25" customHeight="1">
      <c r="A199" s="442"/>
      <c r="B199" s="446"/>
      <c r="C199" s="447"/>
      <c r="D199" s="447"/>
      <c r="E199" s="447"/>
      <c r="F199" s="447"/>
      <c r="G199" s="447"/>
      <c r="H199" s="447"/>
      <c r="I199" s="447"/>
      <c r="J199" s="447"/>
      <c r="K199" s="448"/>
      <c r="L199" s="47"/>
      <c r="M199" s="47"/>
      <c r="N199" s="47"/>
      <c r="O199" s="47"/>
      <c r="P199" s="47"/>
      <c r="Q199" s="47"/>
      <c r="R199" s="47"/>
      <c r="S199" s="47"/>
      <c r="T199" s="47"/>
      <c r="U199" s="47"/>
      <c r="V199" s="47"/>
      <c r="W199" s="47"/>
      <c r="X199" s="47"/>
      <c r="Y199" s="47"/>
      <c r="Z199" s="47"/>
    </row>
    <row r="200" spans="1:26" ht="14.25" customHeight="1">
      <c r="A200" s="440" t="str">
        <f>'ADITIVO SANT'!A46</f>
        <v xml:space="preserve"> 5.7.8 </v>
      </c>
      <c r="B200" s="443" t="str">
        <f>'ADITIVO SANT'!D46</f>
        <v>CONCRETO FCK = 30MPA, TRAÇO 1:2,1:2,5 (EM MASSA SECA DE CIMENTO/ AREIA MÉDIA/ BRITA 1) - PREPARO MECÂNICO COM BETONEIRA 600 L. AF_05/2021</v>
      </c>
      <c r="C200" s="444"/>
      <c r="D200" s="444"/>
      <c r="E200" s="444"/>
      <c r="F200" s="444"/>
      <c r="G200" s="444"/>
      <c r="H200" s="444"/>
      <c r="I200" s="444"/>
      <c r="J200" s="444"/>
      <c r="K200" s="445"/>
      <c r="L200" s="47"/>
      <c r="M200" s="47"/>
      <c r="N200" s="47"/>
      <c r="O200" s="47"/>
      <c r="P200" s="47"/>
      <c r="Q200" s="47"/>
      <c r="R200" s="47"/>
      <c r="S200" s="47"/>
      <c r="T200" s="47"/>
      <c r="U200" s="47"/>
      <c r="V200" s="47"/>
      <c r="W200" s="47"/>
      <c r="X200" s="47"/>
      <c r="Y200" s="47"/>
      <c r="Z200" s="47"/>
    </row>
    <row r="201" spans="1:26" ht="14.25" customHeight="1">
      <c r="A201" s="441"/>
      <c r="B201" s="446"/>
      <c r="C201" s="447"/>
      <c r="D201" s="447"/>
      <c r="E201" s="447"/>
      <c r="F201" s="447"/>
      <c r="G201" s="447"/>
      <c r="H201" s="447"/>
      <c r="I201" s="447"/>
      <c r="J201" s="447"/>
      <c r="K201" s="448"/>
      <c r="L201" s="47"/>
      <c r="M201" s="47"/>
      <c r="N201" s="47"/>
      <c r="O201" s="47"/>
      <c r="P201" s="47"/>
      <c r="Q201" s="47"/>
      <c r="R201" s="47"/>
      <c r="S201" s="47"/>
      <c r="T201" s="47"/>
      <c r="U201" s="47"/>
      <c r="V201" s="47"/>
      <c r="W201" s="47"/>
      <c r="X201" s="47"/>
      <c r="Y201" s="47"/>
      <c r="Z201" s="47"/>
    </row>
    <row r="202" spans="1:26" ht="14.25" customHeight="1">
      <c r="A202" s="442"/>
      <c r="B202" s="64"/>
      <c r="C202" s="64"/>
      <c r="D202" s="64"/>
      <c r="E202" s="64"/>
      <c r="F202" s="64"/>
      <c r="G202" s="64"/>
      <c r="H202" s="64"/>
      <c r="I202" s="64"/>
      <c r="J202" s="64"/>
      <c r="K202" s="64" t="s">
        <v>1109</v>
      </c>
      <c r="L202" s="47"/>
      <c r="M202" s="47"/>
      <c r="N202" s="47"/>
      <c r="O202" s="47"/>
      <c r="P202" s="47"/>
      <c r="Q202" s="47"/>
      <c r="R202" s="47"/>
      <c r="S202" s="47"/>
      <c r="T202" s="47"/>
      <c r="U202" s="47"/>
      <c r="V202" s="47"/>
      <c r="W202" s="47"/>
      <c r="X202" s="47"/>
      <c r="Y202" s="47"/>
      <c r="Z202" s="47"/>
    </row>
    <row r="203" spans="1:26" ht="13.5" customHeight="1">
      <c r="A203" s="65" t="str">
        <f>A200</f>
        <v xml:space="preserve"> 5.7.8 </v>
      </c>
      <c r="B203" s="66">
        <f>-1*'ORÇ MPAL '!F116</f>
        <v>-97.84</v>
      </c>
      <c r="C203" s="67"/>
      <c r="D203" s="68"/>
      <c r="E203" s="68"/>
      <c r="F203" s="68"/>
      <c r="G203" s="68"/>
      <c r="H203" s="68"/>
      <c r="I203" s="68"/>
      <c r="J203" s="68">
        <f>B203</f>
        <v>-97.84</v>
      </c>
      <c r="K203" s="69" t="s">
        <v>39</v>
      </c>
      <c r="L203" s="47"/>
      <c r="M203" s="47"/>
      <c r="N203" s="47"/>
      <c r="O203" s="47"/>
      <c r="P203" s="47"/>
      <c r="Q203" s="47"/>
      <c r="R203" s="47"/>
      <c r="S203" s="47"/>
      <c r="T203" s="47"/>
      <c r="U203" s="47"/>
      <c r="V203" s="47"/>
      <c r="W203" s="47"/>
      <c r="X203" s="47"/>
      <c r="Y203" s="47"/>
      <c r="Z203" s="47"/>
    </row>
    <row r="204" spans="1:26" ht="14.25" customHeight="1">
      <c r="A204" s="449" t="s">
        <v>1110</v>
      </c>
      <c r="B204" s="450" t="s">
        <v>1111</v>
      </c>
      <c r="C204" s="444"/>
      <c r="D204" s="444"/>
      <c r="E204" s="444"/>
      <c r="F204" s="444"/>
      <c r="G204" s="444"/>
      <c r="H204" s="444"/>
      <c r="I204" s="444"/>
      <c r="J204" s="444"/>
      <c r="K204" s="445"/>
      <c r="L204" s="47"/>
      <c r="M204" s="47"/>
      <c r="N204" s="47"/>
      <c r="O204" s="47"/>
      <c r="P204" s="47"/>
      <c r="Q204" s="47"/>
      <c r="R204" s="47"/>
      <c r="S204" s="47"/>
      <c r="T204" s="47"/>
      <c r="U204" s="47"/>
      <c r="V204" s="47"/>
      <c r="W204" s="47"/>
      <c r="X204" s="47"/>
      <c r="Y204" s="47"/>
      <c r="Z204" s="47"/>
    </row>
    <row r="205" spans="1:26" ht="14.25" customHeight="1">
      <c r="A205" s="442"/>
      <c r="B205" s="446"/>
      <c r="C205" s="447"/>
      <c r="D205" s="447"/>
      <c r="E205" s="447"/>
      <c r="F205" s="447"/>
      <c r="G205" s="447"/>
      <c r="H205" s="447"/>
      <c r="I205" s="447"/>
      <c r="J205" s="447"/>
      <c r="K205" s="448"/>
      <c r="L205" s="47"/>
      <c r="M205" s="47"/>
      <c r="N205" s="47"/>
      <c r="O205" s="47"/>
      <c r="P205" s="47"/>
      <c r="Q205" s="47"/>
      <c r="R205" s="47"/>
      <c r="S205" s="47"/>
      <c r="T205" s="47"/>
      <c r="U205" s="47"/>
      <c r="V205" s="47"/>
      <c r="W205" s="47"/>
      <c r="X205" s="47"/>
      <c r="Y205" s="47"/>
      <c r="Z205" s="47"/>
    </row>
    <row r="206" spans="1:26" ht="14.25" customHeight="1">
      <c r="A206" s="440" t="str">
        <f>'ADITIVO SANT'!A47</f>
        <v xml:space="preserve"> 5.7.9 </v>
      </c>
      <c r="B206" s="443" t="str">
        <f>'ADITIVO SANT'!D47</f>
        <v>LANÇAMENTO COM USO DE BOMBA, ADENSAMENTO E ACABAMENTO DE CONCRETO EM ESTRUTURAS. AF_02/2022</v>
      </c>
      <c r="C206" s="444"/>
      <c r="D206" s="444"/>
      <c r="E206" s="444"/>
      <c r="F206" s="444"/>
      <c r="G206" s="444"/>
      <c r="H206" s="444"/>
      <c r="I206" s="444"/>
      <c r="J206" s="444"/>
      <c r="K206" s="445"/>
      <c r="L206" s="47"/>
      <c r="M206" s="47"/>
      <c r="N206" s="47"/>
      <c r="O206" s="47"/>
      <c r="P206" s="47"/>
      <c r="Q206" s="47"/>
      <c r="R206" s="47"/>
      <c r="S206" s="47"/>
      <c r="T206" s="47"/>
      <c r="U206" s="47"/>
      <c r="V206" s="47"/>
      <c r="W206" s="47"/>
      <c r="X206" s="47"/>
      <c r="Y206" s="47"/>
      <c r="Z206" s="47"/>
    </row>
    <row r="207" spans="1:26" ht="14.25" customHeight="1">
      <c r="A207" s="441"/>
      <c r="B207" s="446"/>
      <c r="C207" s="447"/>
      <c r="D207" s="447"/>
      <c r="E207" s="447"/>
      <c r="F207" s="447"/>
      <c r="G207" s="447"/>
      <c r="H207" s="447"/>
      <c r="I207" s="447"/>
      <c r="J207" s="447"/>
      <c r="K207" s="448"/>
      <c r="L207" s="47"/>
      <c r="M207" s="47"/>
      <c r="N207" s="47"/>
      <c r="O207" s="47"/>
      <c r="P207" s="47"/>
      <c r="Q207" s="47"/>
      <c r="R207" s="47"/>
      <c r="S207" s="47"/>
      <c r="T207" s="47"/>
      <c r="U207" s="47"/>
      <c r="V207" s="47"/>
      <c r="W207" s="47"/>
      <c r="X207" s="47"/>
      <c r="Y207" s="47"/>
      <c r="Z207" s="47"/>
    </row>
    <row r="208" spans="1:26" ht="14.25" customHeight="1">
      <c r="A208" s="442"/>
      <c r="B208" s="64"/>
      <c r="C208" s="64"/>
      <c r="D208" s="64"/>
      <c r="E208" s="64"/>
      <c r="F208" s="64"/>
      <c r="G208" s="64"/>
      <c r="H208" s="64"/>
      <c r="I208" s="64"/>
      <c r="J208" s="64"/>
      <c r="K208" s="64" t="s">
        <v>1109</v>
      </c>
      <c r="L208" s="47"/>
      <c r="M208" s="47"/>
      <c r="N208" s="47"/>
      <c r="O208" s="47"/>
      <c r="P208" s="47"/>
      <c r="Q208" s="47"/>
      <c r="R208" s="47"/>
      <c r="S208" s="47"/>
      <c r="T208" s="47"/>
      <c r="U208" s="47"/>
      <c r="V208" s="47"/>
      <c r="W208" s="47"/>
      <c r="X208" s="47"/>
      <c r="Y208" s="47"/>
      <c r="Z208" s="47"/>
    </row>
    <row r="209" spans="1:26" ht="13.5" customHeight="1">
      <c r="A209" s="65" t="str">
        <f>A206</f>
        <v xml:space="preserve"> 5.7.9 </v>
      </c>
      <c r="B209" s="66">
        <f>-1*'ORÇ MPAL '!F117</f>
        <v>-97.84</v>
      </c>
      <c r="C209" s="67"/>
      <c r="D209" s="68"/>
      <c r="E209" s="68"/>
      <c r="F209" s="68"/>
      <c r="G209" s="68"/>
      <c r="H209" s="68"/>
      <c r="I209" s="68"/>
      <c r="J209" s="68">
        <f>B209</f>
        <v>-97.84</v>
      </c>
      <c r="K209" s="69" t="s">
        <v>39</v>
      </c>
      <c r="L209" s="47"/>
      <c r="M209" s="47"/>
      <c r="N209" s="47"/>
      <c r="O209" s="47"/>
      <c r="P209" s="47"/>
      <c r="Q209" s="47"/>
      <c r="R209" s="47"/>
      <c r="S209" s="47"/>
      <c r="T209" s="47"/>
      <c r="U209" s="47"/>
      <c r="V209" s="47"/>
      <c r="W209" s="47"/>
      <c r="X209" s="47"/>
      <c r="Y209" s="47"/>
      <c r="Z209" s="47"/>
    </row>
    <row r="210" spans="1:26" ht="14.25" customHeight="1">
      <c r="A210" s="449" t="s">
        <v>1110</v>
      </c>
      <c r="B210" s="450" t="s">
        <v>1111</v>
      </c>
      <c r="C210" s="444"/>
      <c r="D210" s="444"/>
      <c r="E210" s="444"/>
      <c r="F210" s="444"/>
      <c r="G210" s="444"/>
      <c r="H210" s="444"/>
      <c r="I210" s="444"/>
      <c r="J210" s="444"/>
      <c r="K210" s="445"/>
      <c r="L210" s="47"/>
      <c r="M210" s="47"/>
      <c r="N210" s="47"/>
      <c r="O210" s="47"/>
      <c r="P210" s="47"/>
      <c r="Q210" s="47"/>
      <c r="R210" s="47"/>
      <c r="S210" s="47"/>
      <c r="T210" s="47"/>
      <c r="U210" s="47"/>
      <c r="V210" s="47"/>
      <c r="W210" s="47"/>
      <c r="X210" s="47"/>
      <c r="Y210" s="47"/>
      <c r="Z210" s="47"/>
    </row>
    <row r="211" spans="1:26" ht="14.25" customHeight="1">
      <c r="A211" s="442"/>
      <c r="B211" s="446"/>
      <c r="C211" s="447"/>
      <c r="D211" s="447"/>
      <c r="E211" s="447"/>
      <c r="F211" s="447"/>
      <c r="G211" s="447"/>
      <c r="H211" s="447"/>
      <c r="I211" s="447"/>
      <c r="J211" s="447"/>
      <c r="K211" s="448"/>
      <c r="L211" s="47"/>
      <c r="M211" s="47"/>
      <c r="N211" s="47"/>
      <c r="O211" s="47"/>
      <c r="P211" s="47"/>
      <c r="Q211" s="47"/>
      <c r="R211" s="47"/>
      <c r="S211" s="47"/>
      <c r="T211" s="47"/>
      <c r="U211" s="47"/>
      <c r="V211" s="47"/>
      <c r="W211" s="47"/>
      <c r="X211" s="47"/>
      <c r="Y211" s="47"/>
      <c r="Z211" s="47"/>
    </row>
    <row r="212" spans="1:26" ht="14.25" customHeight="1">
      <c r="A212" s="440" t="str">
        <f>'ADITIVO SANT'!A48</f>
        <v xml:space="preserve"> 5.7.10 </v>
      </c>
      <c r="B212" s="443" t="str">
        <f>'ADITIVO SANT'!D48</f>
        <v>DRENO BARBACÃ, DN 100 MM, COM MATERIAL DRENANTE. AF_07/2021</v>
      </c>
      <c r="C212" s="444"/>
      <c r="D212" s="444"/>
      <c r="E212" s="444"/>
      <c r="F212" s="444"/>
      <c r="G212" s="444"/>
      <c r="H212" s="444"/>
      <c r="I212" s="444"/>
      <c r="J212" s="444"/>
      <c r="K212" s="445"/>
      <c r="L212" s="47"/>
      <c r="M212" s="47"/>
      <c r="N212" s="47"/>
      <c r="O212" s="47"/>
      <c r="P212" s="47"/>
      <c r="Q212" s="47"/>
      <c r="R212" s="47"/>
      <c r="S212" s="47"/>
      <c r="T212" s="47"/>
      <c r="U212" s="47"/>
      <c r="V212" s="47"/>
      <c r="W212" s="47"/>
      <c r="X212" s="47"/>
      <c r="Y212" s="47"/>
      <c r="Z212" s="47"/>
    </row>
    <row r="213" spans="1:26" ht="14.25" customHeight="1">
      <c r="A213" s="441"/>
      <c r="B213" s="446"/>
      <c r="C213" s="447"/>
      <c r="D213" s="447"/>
      <c r="E213" s="447"/>
      <c r="F213" s="447"/>
      <c r="G213" s="447"/>
      <c r="H213" s="447"/>
      <c r="I213" s="447"/>
      <c r="J213" s="447"/>
      <c r="K213" s="448"/>
      <c r="L213" s="47"/>
      <c r="M213" s="47"/>
      <c r="N213" s="47"/>
      <c r="O213" s="47"/>
      <c r="P213" s="47"/>
      <c r="Q213" s="47"/>
      <c r="R213" s="47"/>
      <c r="S213" s="47"/>
      <c r="T213" s="47"/>
      <c r="U213" s="47"/>
      <c r="V213" s="47"/>
      <c r="W213" s="47"/>
      <c r="X213" s="47"/>
      <c r="Y213" s="47"/>
      <c r="Z213" s="47"/>
    </row>
    <row r="214" spans="1:26" ht="14.25" customHeight="1">
      <c r="A214" s="442"/>
      <c r="B214" s="64" t="s">
        <v>1116</v>
      </c>
      <c r="C214" s="64" t="s">
        <v>1169</v>
      </c>
      <c r="D214" s="64" t="s">
        <v>1170</v>
      </c>
      <c r="E214" s="64" t="s">
        <v>1171</v>
      </c>
      <c r="F214" s="64"/>
      <c r="G214" s="64"/>
      <c r="H214" s="64"/>
      <c r="I214" s="64"/>
      <c r="J214" s="64"/>
      <c r="K214" s="64" t="s">
        <v>1109</v>
      </c>
      <c r="L214" s="47"/>
      <c r="M214" s="47"/>
      <c r="N214" s="47"/>
      <c r="O214" s="47"/>
      <c r="P214" s="47"/>
      <c r="Q214" s="47"/>
      <c r="R214" s="47"/>
      <c r="S214" s="47"/>
      <c r="T214" s="47"/>
      <c r="U214" s="47"/>
      <c r="V214" s="47"/>
      <c r="W214" s="47"/>
      <c r="X214" s="47"/>
      <c r="Y214" s="47"/>
      <c r="Z214" s="47"/>
    </row>
    <row r="215" spans="1:26" ht="13.5" customHeight="1">
      <c r="A215" s="65" t="str">
        <f>A212</f>
        <v xml:space="preserve"> 5.7.10 </v>
      </c>
      <c r="B215" s="47"/>
      <c r="C215" s="67"/>
      <c r="D215" s="47"/>
      <c r="E215" s="68"/>
      <c r="F215" s="68"/>
      <c r="G215" s="68"/>
      <c r="H215" s="68"/>
      <c r="I215" s="68"/>
      <c r="J215" s="68"/>
      <c r="K215" s="69" t="s">
        <v>56</v>
      </c>
      <c r="L215" s="47"/>
      <c r="M215" s="47"/>
      <c r="N215" s="47"/>
      <c r="O215" s="47"/>
      <c r="P215" s="47"/>
      <c r="Q215" s="47"/>
      <c r="R215" s="47"/>
      <c r="S215" s="47"/>
      <c r="T215" s="47"/>
      <c r="U215" s="47"/>
      <c r="V215" s="47"/>
      <c r="W215" s="47"/>
      <c r="X215" s="47"/>
      <c r="Y215" s="47"/>
      <c r="Z215" s="47"/>
    </row>
    <row r="216" spans="1:26" ht="14.25" customHeight="1">
      <c r="A216" s="70" t="s">
        <v>1163</v>
      </c>
      <c r="B216" s="66">
        <f t="shared" ref="B216:B217" si="5">9.17/2</f>
        <v>4.585</v>
      </c>
      <c r="C216" s="67">
        <f t="shared" ref="C216:C218" si="6">ROUND(3*B216/0.8,0)</f>
        <v>17</v>
      </c>
      <c r="D216" s="71"/>
      <c r="E216" s="71"/>
      <c r="F216" s="71"/>
      <c r="G216" s="71"/>
      <c r="H216" s="68"/>
      <c r="I216" s="68"/>
      <c r="J216" s="68"/>
      <c r="K216" s="69" t="s">
        <v>56</v>
      </c>
      <c r="L216" s="47"/>
      <c r="M216" s="47"/>
      <c r="N216" s="47"/>
      <c r="O216" s="47"/>
      <c r="P216" s="47"/>
      <c r="Q216" s="47"/>
      <c r="R216" s="47"/>
      <c r="S216" s="47"/>
      <c r="T216" s="47"/>
      <c r="U216" s="47"/>
      <c r="V216" s="47"/>
      <c r="W216" s="47"/>
      <c r="X216" s="47"/>
      <c r="Y216" s="47"/>
      <c r="Z216" s="47"/>
    </row>
    <row r="217" spans="1:26" ht="14.25" customHeight="1">
      <c r="A217" s="70" t="s">
        <v>1163</v>
      </c>
      <c r="B217" s="66">
        <f t="shared" si="5"/>
        <v>4.585</v>
      </c>
      <c r="C217" s="67">
        <f t="shared" si="6"/>
        <v>17</v>
      </c>
      <c r="D217" s="68"/>
      <c r="E217" s="68"/>
      <c r="F217" s="68"/>
      <c r="G217" s="68"/>
      <c r="H217" s="68"/>
      <c r="I217" s="68"/>
      <c r="J217" s="68"/>
      <c r="K217" s="69" t="s">
        <v>56</v>
      </c>
      <c r="L217" s="47"/>
      <c r="M217" s="47"/>
      <c r="N217" s="47"/>
      <c r="O217" s="47"/>
      <c r="P217" s="47"/>
      <c r="Q217" s="47"/>
      <c r="R217" s="47"/>
      <c r="S217" s="47"/>
      <c r="T217" s="47"/>
      <c r="U217" s="47"/>
      <c r="V217" s="47"/>
      <c r="W217" s="47"/>
      <c r="X217" s="47"/>
      <c r="Y217" s="47"/>
      <c r="Z217" s="47"/>
    </row>
    <row r="218" spans="1:26" ht="14.25" customHeight="1">
      <c r="A218" s="70"/>
      <c r="B218" s="66">
        <f>SUM(B216:B217)</f>
        <v>9.17</v>
      </c>
      <c r="C218" s="67">
        <f t="shared" si="6"/>
        <v>34</v>
      </c>
      <c r="D218" s="66">
        <f>'ORÇ MPAL '!F118</f>
        <v>236</v>
      </c>
      <c r="E218" s="68">
        <f>C218-D218</f>
        <v>-202</v>
      </c>
      <c r="F218" s="68"/>
      <c r="G218" s="68"/>
      <c r="H218" s="68"/>
      <c r="I218" s="68"/>
      <c r="J218" s="68">
        <v>-236</v>
      </c>
      <c r="K218" s="69" t="s">
        <v>56</v>
      </c>
      <c r="L218" s="47"/>
      <c r="M218" s="47"/>
      <c r="N218" s="47"/>
      <c r="O218" s="47"/>
      <c r="P218" s="47"/>
      <c r="Q218" s="47"/>
      <c r="R218" s="47"/>
      <c r="S218" s="47"/>
      <c r="T218" s="47"/>
      <c r="U218" s="47"/>
      <c r="V218" s="47"/>
      <c r="W218" s="47"/>
      <c r="X218" s="47"/>
      <c r="Y218" s="47"/>
      <c r="Z218" s="47"/>
    </row>
    <row r="219" spans="1:26" ht="13.5" customHeight="1">
      <c r="A219" s="65"/>
      <c r="B219" s="66"/>
      <c r="C219" s="67"/>
      <c r="D219" s="68"/>
      <c r="E219" s="68"/>
      <c r="F219" s="68"/>
      <c r="G219" s="68"/>
      <c r="H219" s="68"/>
      <c r="I219" s="68"/>
      <c r="J219" s="68"/>
      <c r="K219" s="69" t="s">
        <v>56</v>
      </c>
      <c r="L219" s="47"/>
      <c r="M219" s="47"/>
      <c r="N219" s="47"/>
      <c r="O219" s="47"/>
      <c r="P219" s="47"/>
      <c r="Q219" s="47"/>
      <c r="R219" s="47"/>
      <c r="S219" s="47"/>
      <c r="T219" s="47"/>
      <c r="U219" s="47"/>
      <c r="V219" s="47"/>
      <c r="W219" s="47"/>
      <c r="X219" s="47"/>
      <c r="Y219" s="47"/>
      <c r="Z219" s="47"/>
    </row>
    <row r="220" spans="1:26" ht="14.25" customHeight="1">
      <c r="A220" s="449" t="s">
        <v>1110</v>
      </c>
      <c r="B220" s="450" t="s">
        <v>1172</v>
      </c>
      <c r="C220" s="444"/>
      <c r="D220" s="444"/>
      <c r="E220" s="444"/>
      <c r="F220" s="444"/>
      <c r="G220" s="444"/>
      <c r="H220" s="444"/>
      <c r="I220" s="444"/>
      <c r="J220" s="444"/>
      <c r="K220" s="445"/>
      <c r="L220" s="47"/>
      <c r="M220" s="47"/>
      <c r="N220" s="47"/>
      <c r="O220" s="47"/>
      <c r="P220" s="47"/>
      <c r="Q220" s="47"/>
      <c r="R220" s="47"/>
      <c r="S220" s="47"/>
      <c r="T220" s="47"/>
      <c r="U220" s="47"/>
      <c r="V220" s="47"/>
      <c r="W220" s="47"/>
      <c r="X220" s="47"/>
      <c r="Y220" s="47"/>
      <c r="Z220" s="47"/>
    </row>
    <row r="221" spans="1:26" ht="14.25" customHeight="1">
      <c r="A221" s="442"/>
      <c r="B221" s="446"/>
      <c r="C221" s="447"/>
      <c r="D221" s="447"/>
      <c r="E221" s="447"/>
      <c r="F221" s="447"/>
      <c r="G221" s="447"/>
      <c r="H221" s="447"/>
      <c r="I221" s="447"/>
      <c r="J221" s="447"/>
      <c r="K221" s="448"/>
      <c r="L221" s="47"/>
      <c r="M221" s="47"/>
      <c r="N221" s="47"/>
      <c r="O221" s="47"/>
      <c r="P221" s="47"/>
      <c r="Q221" s="47"/>
      <c r="R221" s="47"/>
      <c r="S221" s="47"/>
      <c r="T221" s="47"/>
      <c r="U221" s="47"/>
      <c r="V221" s="47"/>
      <c r="W221" s="47"/>
      <c r="X221" s="47"/>
      <c r="Y221" s="47"/>
      <c r="Z221" s="47"/>
    </row>
    <row r="222" spans="1:26" ht="14.25" customHeight="1">
      <c r="A222" s="440" t="str">
        <f>'ADITIVO SANT'!A49</f>
        <v>5.7.11</v>
      </c>
      <c r="B222" s="443" t="str">
        <f>'ADITIVO SANT'!D49</f>
        <v>DESMONTE DE MATERIAL DE 3ª CATEGORIA (BLOCOS DE ROCHAS OU MATACOS), COM MARTELETE PNEUMÁTICO MANUAL - EXCLUSIVE CARGA E TRANSPORTE. AF_03/2021</v>
      </c>
      <c r="C222" s="444"/>
      <c r="D222" s="444"/>
      <c r="E222" s="444"/>
      <c r="F222" s="444"/>
      <c r="G222" s="444"/>
      <c r="H222" s="444"/>
      <c r="I222" s="444"/>
      <c r="J222" s="444"/>
      <c r="K222" s="445"/>
      <c r="L222" s="47"/>
      <c r="M222" s="47"/>
      <c r="N222" s="47"/>
      <c r="O222" s="47"/>
      <c r="P222" s="47"/>
      <c r="Q222" s="47"/>
      <c r="R222" s="47"/>
      <c r="S222" s="47"/>
      <c r="T222" s="47"/>
      <c r="U222" s="47"/>
      <c r="V222" s="47"/>
      <c r="W222" s="47"/>
      <c r="X222" s="47"/>
      <c r="Y222" s="47"/>
      <c r="Z222" s="47"/>
    </row>
    <row r="223" spans="1:26" ht="14.25" customHeight="1">
      <c r="A223" s="441"/>
      <c r="B223" s="446"/>
      <c r="C223" s="447"/>
      <c r="D223" s="447"/>
      <c r="E223" s="447"/>
      <c r="F223" s="447"/>
      <c r="G223" s="447"/>
      <c r="H223" s="447"/>
      <c r="I223" s="447"/>
      <c r="J223" s="447"/>
      <c r="K223" s="448"/>
      <c r="L223" s="47"/>
      <c r="M223" s="47"/>
      <c r="N223" s="47"/>
      <c r="O223" s="47"/>
      <c r="P223" s="47"/>
      <c r="Q223" s="47"/>
      <c r="R223" s="47"/>
      <c r="S223" s="47"/>
      <c r="T223" s="47"/>
      <c r="U223" s="47"/>
      <c r="V223" s="47"/>
      <c r="W223" s="47"/>
      <c r="X223" s="47"/>
      <c r="Y223" s="47"/>
      <c r="Z223" s="47"/>
    </row>
    <row r="224" spans="1:26" ht="14.25" customHeight="1">
      <c r="A224" s="442"/>
      <c r="B224" s="64" t="s">
        <v>1116</v>
      </c>
      <c r="C224" s="64" t="s">
        <v>1158</v>
      </c>
      <c r="D224" s="64" t="s">
        <v>1115</v>
      </c>
      <c r="E224" s="64"/>
      <c r="F224" s="64"/>
      <c r="G224" s="64"/>
      <c r="H224" s="64"/>
      <c r="I224" s="64"/>
      <c r="J224" s="64" t="s">
        <v>24</v>
      </c>
      <c r="K224" s="64" t="s">
        <v>1109</v>
      </c>
      <c r="L224" s="47"/>
      <c r="M224" s="47"/>
      <c r="N224" s="47"/>
      <c r="O224" s="47"/>
      <c r="P224" s="47"/>
      <c r="Q224" s="47"/>
      <c r="R224" s="47"/>
      <c r="S224" s="47"/>
      <c r="T224" s="47"/>
      <c r="U224" s="47"/>
      <c r="V224" s="47"/>
      <c r="W224" s="47"/>
      <c r="X224" s="47"/>
      <c r="Y224" s="47"/>
      <c r="Z224" s="47"/>
    </row>
    <row r="225" spans="1:26" ht="14.25" customHeight="1">
      <c r="A225" s="70" t="s">
        <v>1162</v>
      </c>
      <c r="B225" s="66">
        <v>20.059999999999999</v>
      </c>
      <c r="C225" s="67">
        <v>0.4</v>
      </c>
      <c r="D225" s="75">
        <v>0.35</v>
      </c>
      <c r="E225" s="71"/>
      <c r="F225" s="73"/>
      <c r="G225" s="71"/>
      <c r="H225" s="68"/>
      <c r="I225" s="68"/>
      <c r="J225" s="71">
        <f t="shared" ref="J225:J227" si="7">C225*D225*B225</f>
        <v>2.8083999999999993</v>
      </c>
      <c r="K225" s="69" t="s">
        <v>84</v>
      </c>
      <c r="L225" s="47"/>
      <c r="M225" s="47"/>
      <c r="N225" s="47"/>
      <c r="O225" s="47"/>
      <c r="P225" s="47"/>
      <c r="Q225" s="47"/>
      <c r="R225" s="47"/>
      <c r="S225" s="47"/>
      <c r="T225" s="47"/>
      <c r="U225" s="47"/>
      <c r="V225" s="47"/>
      <c r="W225" s="47"/>
      <c r="X225" s="47"/>
      <c r="Y225" s="47"/>
      <c r="Z225" s="47"/>
    </row>
    <row r="226" spans="1:26" ht="14.25" customHeight="1">
      <c r="A226" s="70" t="s">
        <v>1163</v>
      </c>
      <c r="B226" s="66">
        <f t="shared" ref="B226:B227" si="8">9.17/2</f>
        <v>4.585</v>
      </c>
      <c r="C226" s="67">
        <v>0.4</v>
      </c>
      <c r="D226" s="75">
        <v>0.35</v>
      </c>
      <c r="E226" s="71"/>
      <c r="F226" s="73"/>
      <c r="G226" s="71"/>
      <c r="H226" s="68"/>
      <c r="I226" s="68"/>
      <c r="J226" s="71">
        <f t="shared" si="7"/>
        <v>0.64189999999999992</v>
      </c>
      <c r="K226" s="69" t="s">
        <v>84</v>
      </c>
      <c r="L226" s="47"/>
      <c r="M226" s="47"/>
      <c r="N226" s="47"/>
      <c r="O226" s="47"/>
      <c r="P226" s="47"/>
      <c r="Q226" s="47"/>
      <c r="R226" s="47"/>
      <c r="S226" s="47"/>
      <c r="T226" s="47"/>
      <c r="U226" s="47"/>
      <c r="V226" s="47"/>
      <c r="W226" s="47"/>
      <c r="X226" s="47"/>
      <c r="Y226" s="47"/>
      <c r="Z226" s="47"/>
    </row>
    <row r="227" spans="1:26" ht="13.5" customHeight="1">
      <c r="A227" s="70" t="s">
        <v>1163</v>
      </c>
      <c r="B227" s="66">
        <f t="shared" si="8"/>
        <v>4.585</v>
      </c>
      <c r="C227" s="67">
        <v>0.6</v>
      </c>
      <c r="D227" s="75">
        <v>0.35</v>
      </c>
      <c r="E227" s="68"/>
      <c r="F227" s="74"/>
      <c r="G227" s="68"/>
      <c r="H227" s="68"/>
      <c r="I227" s="68"/>
      <c r="J227" s="71">
        <f t="shared" si="7"/>
        <v>0.96284999999999998</v>
      </c>
      <c r="K227" s="69" t="s">
        <v>84</v>
      </c>
      <c r="L227" s="47"/>
      <c r="M227" s="47"/>
      <c r="N227" s="47"/>
      <c r="O227" s="47"/>
      <c r="P227" s="47"/>
      <c r="Q227" s="47"/>
      <c r="R227" s="47"/>
      <c r="S227" s="47"/>
      <c r="T227" s="47"/>
      <c r="U227" s="47"/>
      <c r="V227" s="47"/>
      <c r="W227" s="47"/>
      <c r="X227" s="47"/>
      <c r="Y227" s="47"/>
      <c r="Z227" s="47"/>
    </row>
    <row r="228" spans="1:26" ht="14.25" customHeight="1">
      <c r="A228" s="70"/>
      <c r="B228" s="66"/>
      <c r="C228" s="67"/>
      <c r="D228" s="75"/>
      <c r="E228" s="68"/>
      <c r="F228" s="74"/>
      <c r="G228" s="68"/>
      <c r="H228" s="68"/>
      <c r="I228" s="68"/>
      <c r="J228" s="68">
        <f>SUM(J225:J227)</f>
        <v>4.4131499999999999</v>
      </c>
      <c r="K228" s="69" t="s">
        <v>84</v>
      </c>
      <c r="L228" s="47"/>
      <c r="M228" s="47"/>
      <c r="N228" s="47"/>
      <c r="O228" s="47"/>
      <c r="P228" s="47"/>
      <c r="Q228" s="47"/>
      <c r="R228" s="47"/>
      <c r="S228" s="47"/>
      <c r="T228" s="47"/>
      <c r="U228" s="47"/>
      <c r="V228" s="47"/>
      <c r="W228" s="47"/>
      <c r="X228" s="47"/>
      <c r="Y228" s="47"/>
      <c r="Z228" s="47"/>
    </row>
    <row r="229" spans="1:26" ht="14.25" customHeight="1">
      <c r="A229" s="449" t="s">
        <v>1110</v>
      </c>
      <c r="B229" s="450" t="s">
        <v>1173</v>
      </c>
      <c r="C229" s="444"/>
      <c r="D229" s="444"/>
      <c r="E229" s="444"/>
      <c r="F229" s="444"/>
      <c r="G229" s="444"/>
      <c r="H229" s="444"/>
      <c r="I229" s="444"/>
      <c r="J229" s="444"/>
      <c r="K229" s="445"/>
      <c r="L229" s="47"/>
      <c r="M229" s="47"/>
      <c r="N229" s="47"/>
      <c r="O229" s="47"/>
      <c r="P229" s="47"/>
      <c r="Q229" s="47"/>
      <c r="R229" s="47"/>
      <c r="S229" s="47"/>
      <c r="T229" s="47"/>
      <c r="U229" s="47"/>
      <c r="V229" s="47"/>
      <c r="W229" s="47"/>
      <c r="X229" s="47"/>
      <c r="Y229" s="47"/>
      <c r="Z229" s="47"/>
    </row>
    <row r="230" spans="1:26" ht="14.25" customHeight="1">
      <c r="A230" s="442"/>
      <c r="B230" s="446"/>
      <c r="C230" s="447"/>
      <c r="D230" s="447"/>
      <c r="E230" s="447"/>
      <c r="F230" s="447"/>
      <c r="G230" s="447"/>
      <c r="H230" s="447"/>
      <c r="I230" s="447"/>
      <c r="J230" s="447"/>
      <c r="K230" s="448"/>
      <c r="L230" s="47"/>
      <c r="M230" s="47"/>
      <c r="N230" s="47"/>
      <c r="O230" s="47"/>
      <c r="P230" s="47"/>
      <c r="Q230" s="47"/>
      <c r="R230" s="47"/>
      <c r="S230" s="47"/>
      <c r="T230" s="47"/>
      <c r="U230" s="47"/>
      <c r="V230" s="47"/>
      <c r="W230" s="47"/>
      <c r="X230" s="47"/>
      <c r="Y230" s="47"/>
      <c r="Z230" s="47"/>
    </row>
    <row r="231" spans="1:26" ht="14.25" customHeight="1">
      <c r="A231" s="440" t="str">
        <f>'ADITIVO SANT'!A50</f>
        <v>5.7.12</v>
      </c>
      <c r="B231" s="443" t="str">
        <f>'ADITIVO SANT'!D50</f>
        <v>CONCRETO CICLÓPICO FCK = 15MPA, 30% PEDRA DE MÃO EM VOLUME REAL, INCLUSIVE LANÇAMENTO. AF_05/2021</v>
      </c>
      <c r="C231" s="444"/>
      <c r="D231" s="444"/>
      <c r="E231" s="444"/>
      <c r="F231" s="444"/>
      <c r="G231" s="444"/>
      <c r="H231" s="444"/>
      <c r="I231" s="444"/>
      <c r="J231" s="444"/>
      <c r="K231" s="445"/>
      <c r="L231" s="47"/>
      <c r="M231" s="47"/>
      <c r="N231" s="47"/>
      <c r="O231" s="47"/>
      <c r="P231" s="47"/>
      <c r="Q231" s="47"/>
      <c r="R231" s="47"/>
      <c r="S231" s="47"/>
      <c r="T231" s="47"/>
      <c r="U231" s="47"/>
      <c r="V231" s="47"/>
      <c r="W231" s="47"/>
      <c r="X231" s="47"/>
      <c r="Y231" s="47"/>
      <c r="Z231" s="47"/>
    </row>
    <row r="232" spans="1:26" ht="14.25" customHeight="1">
      <c r="A232" s="441"/>
      <c r="B232" s="446"/>
      <c r="C232" s="447"/>
      <c r="D232" s="447"/>
      <c r="E232" s="447"/>
      <c r="F232" s="447"/>
      <c r="G232" s="447"/>
      <c r="H232" s="447"/>
      <c r="I232" s="447"/>
      <c r="J232" s="447"/>
      <c r="K232" s="448"/>
      <c r="L232" s="47"/>
      <c r="M232" s="47"/>
      <c r="N232" s="47"/>
      <c r="O232" s="47"/>
      <c r="P232" s="47"/>
      <c r="Q232" s="47"/>
      <c r="R232" s="47"/>
      <c r="S232" s="47"/>
      <c r="T232" s="47"/>
      <c r="U232" s="47"/>
      <c r="V232" s="47"/>
      <c r="W232" s="47"/>
      <c r="X232" s="47"/>
      <c r="Y232" s="47"/>
      <c r="Z232" s="47"/>
    </row>
    <row r="233" spans="1:26" ht="14.25" customHeight="1">
      <c r="A233" s="442"/>
      <c r="B233" s="64" t="s">
        <v>1165</v>
      </c>
      <c r="C233" s="64" t="s">
        <v>1158</v>
      </c>
      <c r="D233" s="64"/>
      <c r="E233" s="64"/>
      <c r="F233" s="64"/>
      <c r="G233" s="64"/>
      <c r="H233" s="64"/>
      <c r="I233" s="64"/>
      <c r="J233" s="64" t="s">
        <v>24</v>
      </c>
      <c r="K233" s="64" t="s">
        <v>1109</v>
      </c>
      <c r="L233" s="47"/>
      <c r="M233" s="47"/>
      <c r="N233" s="47"/>
      <c r="O233" s="47"/>
      <c r="P233" s="47"/>
      <c r="Q233" s="47"/>
      <c r="R233" s="47"/>
      <c r="S233" s="47"/>
      <c r="T233" s="47"/>
      <c r="U233" s="47"/>
      <c r="V233" s="47"/>
      <c r="W233" s="47"/>
      <c r="X233" s="47"/>
      <c r="Y233" s="47"/>
      <c r="Z233" s="47"/>
    </row>
    <row r="234" spans="1:26" ht="13.5" customHeight="1">
      <c r="A234" s="70" t="s">
        <v>1162</v>
      </c>
      <c r="B234" s="66">
        <v>19.989999999999998</v>
      </c>
      <c r="C234" s="67">
        <v>0.4</v>
      </c>
      <c r="D234" s="75"/>
      <c r="E234" s="71"/>
      <c r="F234" s="73"/>
      <c r="G234" s="71"/>
      <c r="H234" s="68"/>
      <c r="I234" s="68"/>
      <c r="J234" s="71">
        <f t="shared" ref="J234:J236" si="9">B234*C234</f>
        <v>7.9959999999999996</v>
      </c>
      <c r="K234" s="69" t="s">
        <v>84</v>
      </c>
      <c r="L234" s="47"/>
      <c r="M234" s="47"/>
      <c r="N234" s="47"/>
      <c r="O234" s="47"/>
      <c r="P234" s="47"/>
      <c r="Q234" s="47"/>
      <c r="R234" s="47"/>
      <c r="S234" s="47"/>
      <c r="T234" s="47"/>
      <c r="U234" s="47"/>
      <c r="V234" s="47"/>
      <c r="W234" s="47"/>
      <c r="X234" s="47"/>
      <c r="Y234" s="47"/>
      <c r="Z234" s="47"/>
    </row>
    <row r="235" spans="1:26" ht="14.25" customHeight="1">
      <c r="A235" s="70" t="s">
        <v>1163</v>
      </c>
      <c r="B235" s="66">
        <v>5.41</v>
      </c>
      <c r="C235" s="67">
        <v>0.4</v>
      </c>
      <c r="D235" s="75"/>
      <c r="E235" s="71"/>
      <c r="F235" s="73"/>
      <c r="G235" s="71"/>
      <c r="H235" s="68"/>
      <c r="I235" s="68"/>
      <c r="J235" s="71">
        <f t="shared" si="9"/>
        <v>2.1640000000000001</v>
      </c>
      <c r="K235" s="69" t="s">
        <v>84</v>
      </c>
      <c r="L235" s="47"/>
      <c r="M235" s="47"/>
      <c r="N235" s="47"/>
      <c r="O235" s="47"/>
      <c r="P235" s="47"/>
      <c r="Q235" s="47"/>
      <c r="R235" s="47"/>
      <c r="S235" s="47"/>
      <c r="T235" s="47"/>
      <c r="U235" s="47"/>
      <c r="V235" s="47"/>
      <c r="W235" s="47"/>
      <c r="X235" s="47"/>
      <c r="Y235" s="47"/>
      <c r="Z235" s="47"/>
    </row>
    <row r="236" spans="1:26" ht="14.25" customHeight="1">
      <c r="A236" s="70" t="s">
        <v>1163</v>
      </c>
      <c r="B236" s="66">
        <v>6.87</v>
      </c>
      <c r="C236" s="67">
        <v>0.6</v>
      </c>
      <c r="D236" s="75"/>
      <c r="E236" s="68"/>
      <c r="F236" s="74"/>
      <c r="G236" s="68"/>
      <c r="H236" s="68"/>
      <c r="I236" s="68"/>
      <c r="J236" s="71">
        <f t="shared" si="9"/>
        <v>4.1219999999999999</v>
      </c>
      <c r="K236" s="69" t="s">
        <v>84</v>
      </c>
      <c r="L236" s="47"/>
      <c r="M236" s="47"/>
      <c r="N236" s="47"/>
      <c r="O236" s="47"/>
      <c r="P236" s="47"/>
      <c r="Q236" s="47"/>
      <c r="R236" s="47"/>
      <c r="S236" s="47"/>
      <c r="T236" s="47"/>
      <c r="U236" s="47"/>
      <c r="V236" s="47"/>
      <c r="W236" s="47"/>
      <c r="X236" s="47"/>
      <c r="Y236" s="47"/>
      <c r="Z236" s="47"/>
    </row>
    <row r="237" spans="1:26" ht="14.25" customHeight="1">
      <c r="A237" s="70"/>
      <c r="B237" s="66"/>
      <c r="C237" s="67"/>
      <c r="D237" s="75"/>
      <c r="E237" s="68"/>
      <c r="F237" s="74"/>
      <c r="G237" s="68"/>
      <c r="H237" s="68"/>
      <c r="I237" s="68"/>
      <c r="J237" s="68">
        <f>SUM(J234:J236)</f>
        <v>14.282</v>
      </c>
      <c r="K237" s="69" t="s">
        <v>84</v>
      </c>
      <c r="L237" s="47"/>
      <c r="M237" s="47"/>
      <c r="N237" s="47"/>
      <c r="O237" s="47"/>
      <c r="P237" s="47"/>
      <c r="Q237" s="47"/>
      <c r="R237" s="47"/>
      <c r="S237" s="47"/>
      <c r="T237" s="47"/>
      <c r="U237" s="47"/>
      <c r="V237" s="47"/>
      <c r="W237" s="47"/>
      <c r="X237" s="47"/>
      <c r="Y237" s="47"/>
      <c r="Z237" s="47"/>
    </row>
    <row r="238" spans="1:26" ht="14.25" customHeight="1">
      <c r="A238" s="449" t="s">
        <v>1110</v>
      </c>
      <c r="B238" s="450" t="s">
        <v>1164</v>
      </c>
      <c r="C238" s="444"/>
      <c r="D238" s="444"/>
      <c r="E238" s="444"/>
      <c r="F238" s="444"/>
      <c r="G238" s="444"/>
      <c r="H238" s="444"/>
      <c r="I238" s="444"/>
      <c r="J238" s="444"/>
      <c r="K238" s="445"/>
      <c r="L238" s="47"/>
      <c r="M238" s="47"/>
      <c r="N238" s="47"/>
      <c r="O238" s="47"/>
      <c r="P238" s="47"/>
      <c r="Q238" s="47"/>
      <c r="R238" s="47"/>
      <c r="S238" s="47"/>
      <c r="T238" s="47"/>
      <c r="U238" s="47"/>
      <c r="V238" s="47"/>
      <c r="W238" s="47"/>
      <c r="X238" s="47"/>
      <c r="Y238" s="47"/>
      <c r="Z238" s="47"/>
    </row>
    <row r="239" spans="1:26" ht="14.25" customHeight="1">
      <c r="A239" s="442"/>
      <c r="B239" s="446"/>
      <c r="C239" s="447"/>
      <c r="D239" s="447"/>
      <c r="E239" s="447"/>
      <c r="F239" s="447"/>
      <c r="G239" s="447"/>
      <c r="H239" s="447"/>
      <c r="I239" s="447"/>
      <c r="J239" s="447"/>
      <c r="K239" s="448"/>
      <c r="L239" s="47"/>
      <c r="M239" s="47"/>
      <c r="N239" s="47"/>
      <c r="O239" s="47"/>
      <c r="P239" s="47"/>
      <c r="Q239" s="47"/>
      <c r="R239" s="47"/>
      <c r="S239" s="47"/>
      <c r="T239" s="47"/>
      <c r="U239" s="47"/>
      <c r="V239" s="47"/>
      <c r="W239" s="47"/>
      <c r="X239" s="47"/>
      <c r="Y239" s="47"/>
      <c r="Z239" s="47"/>
    </row>
    <row r="240" spans="1:26" ht="14.25" customHeight="1">
      <c r="A240" s="440" t="str">
        <f>'ADITIVO SANT'!A51</f>
        <v>5.7.13</v>
      </c>
      <c r="B240" s="443" t="str">
        <f>'ADITIVO SANT'!D51</f>
        <v>DRENO EM MURO DE CONTENÇÃO, EXECUTADO NO PÉ DO MURO, COM TUBO DE PEAD CORRUGADO FLEXÍVEL PERFURADO, ENCHIMENTO COM BRITA, ENVOLVIDO COM MANTA GEOTÊXTIL. AF_07/2021</v>
      </c>
      <c r="C240" s="444"/>
      <c r="D240" s="444"/>
      <c r="E240" s="444"/>
      <c r="F240" s="444"/>
      <c r="G240" s="444"/>
      <c r="H240" s="444"/>
      <c r="I240" s="444"/>
      <c r="J240" s="444"/>
      <c r="K240" s="445"/>
      <c r="L240" s="47"/>
      <c r="M240" s="47"/>
      <c r="N240" s="47"/>
      <c r="O240" s="47"/>
      <c r="P240" s="47"/>
      <c r="Q240" s="47"/>
      <c r="R240" s="47"/>
      <c r="S240" s="47"/>
      <c r="T240" s="47"/>
      <c r="U240" s="47"/>
      <c r="V240" s="47"/>
      <c r="W240" s="47"/>
      <c r="X240" s="47"/>
      <c r="Y240" s="47"/>
      <c r="Z240" s="47"/>
    </row>
    <row r="241" spans="1:26" ht="13.5" customHeight="1">
      <c r="A241" s="441"/>
      <c r="B241" s="446"/>
      <c r="C241" s="447"/>
      <c r="D241" s="447"/>
      <c r="E241" s="447"/>
      <c r="F241" s="447"/>
      <c r="G241" s="447"/>
      <c r="H241" s="447"/>
      <c r="I241" s="447"/>
      <c r="J241" s="447"/>
      <c r="K241" s="448"/>
      <c r="L241" s="47"/>
      <c r="M241" s="47"/>
      <c r="N241" s="47"/>
      <c r="O241" s="47"/>
      <c r="P241" s="47"/>
      <c r="Q241" s="47"/>
      <c r="R241" s="47"/>
      <c r="S241" s="47"/>
      <c r="T241" s="47"/>
      <c r="U241" s="47"/>
      <c r="V241" s="47"/>
      <c r="W241" s="47"/>
      <c r="X241" s="47"/>
      <c r="Y241" s="47"/>
      <c r="Z241" s="47"/>
    </row>
    <row r="242" spans="1:26" ht="14.25" customHeight="1">
      <c r="A242" s="442"/>
      <c r="B242" s="64" t="s">
        <v>1116</v>
      </c>
      <c r="C242" s="64"/>
      <c r="D242" s="64"/>
      <c r="E242" s="64"/>
      <c r="F242" s="64"/>
      <c r="G242" s="64"/>
      <c r="H242" s="64"/>
      <c r="I242" s="64"/>
      <c r="J242" s="64" t="s">
        <v>24</v>
      </c>
      <c r="K242" s="64" t="s">
        <v>1109</v>
      </c>
      <c r="L242" s="47"/>
      <c r="M242" s="47"/>
      <c r="N242" s="47"/>
      <c r="O242" s="47"/>
      <c r="P242" s="47"/>
      <c r="Q242" s="47"/>
      <c r="R242" s="47"/>
      <c r="S242" s="47"/>
      <c r="T242" s="47"/>
      <c r="U242" s="47"/>
      <c r="V242" s="47"/>
      <c r="W242" s="47"/>
      <c r="X242" s="47"/>
      <c r="Y242" s="47"/>
      <c r="Z242" s="47"/>
    </row>
    <row r="243" spans="1:26" ht="14.25" customHeight="1">
      <c r="A243" s="70" t="s">
        <v>1162</v>
      </c>
      <c r="B243" s="66">
        <v>20.059999999999999</v>
      </c>
      <c r="C243" s="67"/>
      <c r="D243" s="75"/>
      <c r="E243" s="71"/>
      <c r="F243" s="73"/>
      <c r="G243" s="71"/>
      <c r="H243" s="68"/>
      <c r="I243" s="68"/>
      <c r="J243" s="71">
        <f t="shared" ref="J243:J244" si="10">B243</f>
        <v>20.059999999999999</v>
      </c>
      <c r="K243" s="69" t="s">
        <v>280</v>
      </c>
      <c r="L243" s="47"/>
      <c r="M243" s="47"/>
      <c r="N243" s="47"/>
      <c r="O243" s="47"/>
      <c r="P243" s="47"/>
      <c r="Q243" s="47"/>
      <c r="R243" s="47"/>
      <c r="S243" s="47"/>
      <c r="T243" s="47"/>
      <c r="U243" s="47"/>
      <c r="V243" s="47"/>
      <c r="W243" s="47"/>
      <c r="X243" s="47"/>
      <c r="Y243" s="47"/>
      <c r="Z243" s="47"/>
    </row>
    <row r="244" spans="1:26" ht="14.25" customHeight="1">
      <c r="A244" s="70" t="s">
        <v>1174</v>
      </c>
      <c r="B244" s="66">
        <v>4</v>
      </c>
      <c r="C244" s="67"/>
      <c r="D244" s="75"/>
      <c r="E244" s="68"/>
      <c r="F244" s="74"/>
      <c r="G244" s="68"/>
      <c r="H244" s="68"/>
      <c r="I244" s="68"/>
      <c r="J244" s="68">
        <f t="shared" si="10"/>
        <v>4</v>
      </c>
      <c r="K244" s="69" t="s">
        <v>280</v>
      </c>
      <c r="L244" s="47"/>
      <c r="M244" s="47"/>
      <c r="N244" s="47"/>
      <c r="O244" s="47"/>
      <c r="P244" s="47"/>
      <c r="Q244" s="47"/>
      <c r="R244" s="47"/>
      <c r="S244" s="47"/>
      <c r="T244" s="47"/>
      <c r="U244" s="47"/>
      <c r="V244" s="47"/>
      <c r="W244" s="47"/>
      <c r="X244" s="47"/>
      <c r="Y244" s="47"/>
      <c r="Z244" s="47"/>
    </row>
    <row r="245" spans="1:26" ht="14.25" customHeight="1">
      <c r="A245" s="70"/>
      <c r="B245" s="66"/>
      <c r="C245" s="67"/>
      <c r="D245" s="75"/>
      <c r="E245" s="68"/>
      <c r="F245" s="74"/>
      <c r="G245" s="68"/>
      <c r="H245" s="68"/>
      <c r="I245" s="68"/>
      <c r="J245" s="68">
        <v>54.78</v>
      </c>
      <c r="K245" s="69" t="s">
        <v>280</v>
      </c>
      <c r="L245" s="47"/>
      <c r="M245" s="47"/>
      <c r="N245" s="47"/>
      <c r="O245" s="47"/>
      <c r="P245" s="47"/>
      <c r="Q245" s="47"/>
      <c r="R245" s="47"/>
      <c r="S245" s="47"/>
      <c r="T245" s="47"/>
      <c r="U245" s="47"/>
      <c r="V245" s="47"/>
      <c r="W245" s="47"/>
      <c r="X245" s="47"/>
      <c r="Y245" s="47"/>
      <c r="Z245" s="47"/>
    </row>
    <row r="246" spans="1:26" ht="14.25" customHeight="1">
      <c r="A246" s="449" t="s">
        <v>1110</v>
      </c>
      <c r="B246" s="450" t="s">
        <v>1164</v>
      </c>
      <c r="C246" s="444"/>
      <c r="D246" s="444"/>
      <c r="E246" s="444"/>
      <c r="F246" s="444"/>
      <c r="G246" s="444"/>
      <c r="H246" s="444"/>
      <c r="I246" s="444"/>
      <c r="J246" s="444"/>
      <c r="K246" s="445"/>
      <c r="L246" s="47"/>
      <c r="M246" s="47"/>
      <c r="N246" s="47"/>
      <c r="O246" s="47"/>
      <c r="P246" s="47"/>
      <c r="Q246" s="47"/>
      <c r="R246" s="47"/>
      <c r="S246" s="47"/>
      <c r="T246" s="47"/>
      <c r="U246" s="47"/>
      <c r="V246" s="47"/>
      <c r="W246" s="47"/>
      <c r="X246" s="47"/>
      <c r="Y246" s="47"/>
      <c r="Z246" s="47"/>
    </row>
    <row r="247" spans="1:26" ht="14.25" customHeight="1">
      <c r="A247" s="442"/>
      <c r="B247" s="446"/>
      <c r="C247" s="447"/>
      <c r="D247" s="447"/>
      <c r="E247" s="447"/>
      <c r="F247" s="447"/>
      <c r="G247" s="447"/>
      <c r="H247" s="447"/>
      <c r="I247" s="447"/>
      <c r="J247" s="447"/>
      <c r="K247" s="448"/>
      <c r="L247" s="47"/>
      <c r="M247" s="47"/>
      <c r="N247" s="47"/>
      <c r="O247" s="47"/>
      <c r="P247" s="47"/>
      <c r="Q247" s="47"/>
      <c r="R247" s="47"/>
      <c r="S247" s="47"/>
      <c r="T247" s="47"/>
      <c r="U247" s="47"/>
      <c r="V247" s="47"/>
      <c r="W247" s="47"/>
      <c r="X247" s="47"/>
      <c r="Y247" s="47"/>
      <c r="Z247" s="47"/>
    </row>
    <row r="248" spans="1:26" ht="14.25" customHeight="1">
      <c r="A248" s="440" t="str">
        <f>'ADITIVO SANT'!A52</f>
        <v>5.7.14</v>
      </c>
      <c r="B248" s="443" t="str">
        <f>'ADITIVO SANT'!D52</f>
        <v>CANALETA MEIA CANA PRÉ-MOLDADA DE CONCRETO (D = 50 CM) - FORNECIMENTO E INSTALAÇÃO. AF_08/2021</v>
      </c>
      <c r="C248" s="444"/>
      <c r="D248" s="444"/>
      <c r="E248" s="444"/>
      <c r="F248" s="444"/>
      <c r="G248" s="444"/>
      <c r="H248" s="444"/>
      <c r="I248" s="444"/>
      <c r="J248" s="444"/>
      <c r="K248" s="445"/>
      <c r="L248" s="47"/>
      <c r="M248" s="47"/>
      <c r="N248" s="47"/>
      <c r="O248" s="47"/>
      <c r="P248" s="47"/>
      <c r="Q248" s="47"/>
      <c r="R248" s="47"/>
      <c r="S248" s="47"/>
      <c r="T248" s="47"/>
      <c r="U248" s="47"/>
      <c r="V248" s="47"/>
      <c r="W248" s="47"/>
      <c r="X248" s="47"/>
      <c r="Y248" s="47"/>
      <c r="Z248" s="47"/>
    </row>
    <row r="249" spans="1:26" ht="13.5" customHeight="1">
      <c r="A249" s="441"/>
      <c r="B249" s="446"/>
      <c r="C249" s="447"/>
      <c r="D249" s="447"/>
      <c r="E249" s="447"/>
      <c r="F249" s="447"/>
      <c r="G249" s="447"/>
      <c r="H249" s="447"/>
      <c r="I249" s="447"/>
      <c r="J249" s="447"/>
      <c r="K249" s="448"/>
      <c r="L249" s="47"/>
      <c r="M249" s="47"/>
      <c r="N249" s="47"/>
      <c r="O249" s="47"/>
      <c r="P249" s="47"/>
      <c r="Q249" s="47"/>
      <c r="R249" s="47"/>
      <c r="S249" s="47"/>
      <c r="T249" s="47"/>
      <c r="U249" s="47"/>
      <c r="V249" s="47"/>
      <c r="W249" s="47"/>
      <c r="X249" s="47"/>
      <c r="Y249" s="47"/>
      <c r="Z249" s="47"/>
    </row>
    <row r="250" spans="1:26" ht="14.25" customHeight="1">
      <c r="A250" s="442"/>
      <c r="B250" s="64" t="s">
        <v>1116</v>
      </c>
      <c r="C250" s="64"/>
      <c r="D250" s="64"/>
      <c r="E250" s="64"/>
      <c r="F250" s="64"/>
      <c r="G250" s="64"/>
      <c r="H250" s="64"/>
      <c r="I250" s="64"/>
      <c r="J250" s="64" t="s">
        <v>24</v>
      </c>
      <c r="K250" s="64" t="s">
        <v>1109</v>
      </c>
      <c r="L250" s="47"/>
      <c r="M250" s="47"/>
      <c r="N250" s="47"/>
      <c r="O250" s="47"/>
      <c r="P250" s="47"/>
      <c r="Q250" s="47"/>
      <c r="R250" s="47"/>
      <c r="S250" s="47"/>
      <c r="T250" s="47"/>
      <c r="U250" s="47"/>
      <c r="V250" s="47"/>
      <c r="W250" s="47"/>
      <c r="X250" s="47"/>
      <c r="Y250" s="47"/>
      <c r="Z250" s="47"/>
    </row>
    <row r="251" spans="1:26" ht="14.25" customHeight="1">
      <c r="A251" s="70" t="s">
        <v>1175</v>
      </c>
      <c r="B251" s="66">
        <v>31</v>
      </c>
      <c r="C251" s="67"/>
      <c r="D251" s="75"/>
      <c r="E251" s="71"/>
      <c r="F251" s="73"/>
      <c r="G251" s="71"/>
      <c r="H251" s="68"/>
      <c r="I251" s="68"/>
      <c r="J251" s="71">
        <f>B251</f>
        <v>31</v>
      </c>
      <c r="K251" s="69" t="s">
        <v>280</v>
      </c>
      <c r="L251" s="47"/>
      <c r="M251" s="47"/>
      <c r="N251" s="47"/>
      <c r="O251" s="47"/>
      <c r="P251" s="47"/>
      <c r="Q251" s="47"/>
      <c r="R251" s="47"/>
      <c r="S251" s="47"/>
      <c r="T251" s="47"/>
      <c r="U251" s="47"/>
      <c r="V251" s="47"/>
      <c r="W251" s="47"/>
      <c r="X251" s="47"/>
      <c r="Y251" s="47"/>
      <c r="Z251" s="47"/>
    </row>
    <row r="252" spans="1:26" ht="14.25" customHeight="1">
      <c r="A252" s="70"/>
      <c r="B252" s="66"/>
      <c r="C252" s="67"/>
      <c r="D252" s="75"/>
      <c r="E252" s="68"/>
      <c r="F252" s="74"/>
      <c r="G252" s="68"/>
      <c r="H252" s="68"/>
      <c r="I252" s="68"/>
      <c r="J252" s="68">
        <f>SUM(J251)</f>
        <v>31</v>
      </c>
      <c r="K252" s="69" t="s">
        <v>280</v>
      </c>
      <c r="L252" s="47"/>
      <c r="M252" s="47"/>
      <c r="N252" s="47"/>
      <c r="O252" s="47"/>
      <c r="P252" s="47"/>
      <c r="Q252" s="47"/>
      <c r="R252" s="47"/>
      <c r="S252" s="47"/>
      <c r="T252" s="47"/>
      <c r="U252" s="47"/>
      <c r="V252" s="47"/>
      <c r="W252" s="47"/>
      <c r="X252" s="47"/>
      <c r="Y252" s="47"/>
      <c r="Z252" s="47"/>
    </row>
    <row r="253" spans="1:26" ht="14.25" customHeight="1">
      <c r="A253" s="449" t="s">
        <v>1110</v>
      </c>
      <c r="B253" s="450" t="s">
        <v>1164</v>
      </c>
      <c r="C253" s="444"/>
      <c r="D253" s="444"/>
      <c r="E253" s="444"/>
      <c r="F253" s="444"/>
      <c r="G253" s="444"/>
      <c r="H253" s="444"/>
      <c r="I253" s="444"/>
      <c r="J253" s="444"/>
      <c r="K253" s="445"/>
      <c r="L253" s="47"/>
      <c r="M253" s="47"/>
      <c r="N253" s="47"/>
      <c r="O253" s="47"/>
      <c r="P253" s="47"/>
      <c r="Q253" s="47"/>
      <c r="R253" s="47"/>
      <c r="S253" s="47"/>
      <c r="T253" s="47"/>
      <c r="U253" s="47"/>
      <c r="V253" s="47"/>
      <c r="W253" s="47"/>
      <c r="X253" s="47"/>
      <c r="Y253" s="47"/>
      <c r="Z253" s="47"/>
    </row>
    <row r="254" spans="1:26" ht="14.25" customHeight="1">
      <c r="A254" s="442"/>
      <c r="B254" s="446"/>
      <c r="C254" s="447"/>
      <c r="D254" s="447"/>
      <c r="E254" s="447"/>
      <c r="F254" s="447"/>
      <c r="G254" s="447"/>
      <c r="H254" s="447"/>
      <c r="I254" s="447"/>
      <c r="J254" s="447"/>
      <c r="K254" s="448"/>
      <c r="L254" s="47"/>
      <c r="M254" s="47"/>
      <c r="N254" s="47"/>
      <c r="O254" s="47"/>
      <c r="P254" s="47"/>
      <c r="Q254" s="47"/>
      <c r="R254" s="47"/>
      <c r="S254" s="47"/>
      <c r="T254" s="47"/>
      <c r="U254" s="47"/>
      <c r="V254" s="47"/>
      <c r="W254" s="47"/>
      <c r="X254" s="47"/>
      <c r="Y254" s="47"/>
      <c r="Z254" s="47"/>
    </row>
    <row r="255" spans="1:26" ht="14.25" customHeight="1">
      <c r="A255" s="440" t="str">
        <f>'ADITIVO SANT'!A53</f>
        <v>5.7.15</v>
      </c>
      <c r="B255" s="443" t="str">
        <f>'ADITIVO SANT'!D53</f>
        <v xml:space="preserve">	
EXECUÇÃO DE SARJETA DE CONCRETO USINADO, MOLDADA IN LOCO EM TRECHO RETO, 60 CM BASE X 15 CM ALTURA. AF_01/2024</v>
      </c>
      <c r="C255" s="444"/>
      <c r="D255" s="444"/>
      <c r="E255" s="444"/>
      <c r="F255" s="444"/>
      <c r="G255" s="444"/>
      <c r="H255" s="444"/>
      <c r="I255" s="444"/>
      <c r="J255" s="444"/>
      <c r="K255" s="445"/>
      <c r="L255" s="47"/>
      <c r="M255" s="47"/>
      <c r="N255" s="47"/>
      <c r="O255" s="47"/>
      <c r="P255" s="47"/>
      <c r="Q255" s="47"/>
      <c r="R255" s="47"/>
      <c r="S255" s="47"/>
      <c r="T255" s="47"/>
      <c r="U255" s="47"/>
      <c r="V255" s="47"/>
      <c r="W255" s="47"/>
      <c r="X255" s="47"/>
      <c r="Y255" s="47"/>
      <c r="Z255" s="47"/>
    </row>
    <row r="256" spans="1:26" ht="14.25" customHeight="1">
      <c r="A256" s="441"/>
      <c r="B256" s="446"/>
      <c r="C256" s="447"/>
      <c r="D256" s="447"/>
      <c r="E256" s="447"/>
      <c r="F256" s="447"/>
      <c r="G256" s="447"/>
      <c r="H256" s="447"/>
      <c r="I256" s="447"/>
      <c r="J256" s="447"/>
      <c r="K256" s="448"/>
      <c r="L256" s="47"/>
      <c r="M256" s="47"/>
      <c r="N256" s="47"/>
      <c r="O256" s="47"/>
      <c r="P256" s="47"/>
      <c r="Q256" s="47"/>
      <c r="R256" s="47"/>
      <c r="S256" s="47"/>
      <c r="T256" s="47"/>
      <c r="U256" s="47"/>
      <c r="V256" s="47"/>
      <c r="W256" s="47"/>
      <c r="X256" s="47"/>
      <c r="Y256" s="47"/>
      <c r="Z256" s="47"/>
    </row>
    <row r="257" spans="1:26" ht="14.25" customHeight="1">
      <c r="A257" s="442"/>
      <c r="B257" s="64" t="s">
        <v>1116</v>
      </c>
      <c r="C257" s="64"/>
      <c r="D257" s="64"/>
      <c r="E257" s="64"/>
      <c r="F257" s="64"/>
      <c r="G257" s="64"/>
      <c r="H257" s="64"/>
      <c r="I257" s="64"/>
      <c r="J257" s="64" t="s">
        <v>24</v>
      </c>
      <c r="K257" s="64" t="s">
        <v>1109</v>
      </c>
      <c r="L257" s="47"/>
      <c r="M257" s="47"/>
      <c r="N257" s="47"/>
      <c r="O257" s="47"/>
      <c r="P257" s="47"/>
      <c r="Q257" s="47"/>
      <c r="R257" s="47"/>
      <c r="S257" s="47"/>
      <c r="T257" s="47"/>
      <c r="U257" s="47"/>
      <c r="V257" s="47"/>
      <c r="W257" s="47"/>
      <c r="X257" s="47"/>
      <c r="Y257" s="47"/>
      <c r="Z257" s="47"/>
    </row>
    <row r="258" spans="1:26" ht="14.25" customHeight="1">
      <c r="A258" s="70" t="s">
        <v>1176</v>
      </c>
      <c r="B258" s="66">
        <v>32.9</v>
      </c>
      <c r="C258" s="67"/>
      <c r="D258" s="75"/>
      <c r="E258" s="71"/>
      <c r="F258" s="73"/>
      <c r="G258" s="71"/>
      <c r="H258" s="68"/>
      <c r="I258" s="68"/>
      <c r="J258" s="71">
        <f>B258</f>
        <v>32.9</v>
      </c>
      <c r="K258" s="69" t="s">
        <v>280</v>
      </c>
      <c r="L258" s="47"/>
      <c r="M258" s="47"/>
      <c r="N258" s="47"/>
      <c r="O258" s="47"/>
      <c r="P258" s="47"/>
      <c r="Q258" s="47"/>
      <c r="R258" s="47"/>
      <c r="S258" s="47"/>
      <c r="T258" s="47"/>
      <c r="U258" s="47"/>
      <c r="V258" s="47"/>
      <c r="W258" s="47"/>
      <c r="X258" s="47"/>
      <c r="Y258" s="47"/>
      <c r="Z258" s="47"/>
    </row>
    <row r="259" spans="1:26" ht="13.5" customHeight="1">
      <c r="A259" s="70"/>
      <c r="B259" s="66"/>
      <c r="C259" s="67"/>
      <c r="D259" s="75"/>
      <c r="E259" s="71"/>
      <c r="F259" s="73"/>
      <c r="G259" s="71"/>
      <c r="H259" s="68"/>
      <c r="I259" s="68"/>
      <c r="J259" s="71">
        <f t="shared" ref="J259:J260" si="11">B259*C259</f>
        <v>0</v>
      </c>
      <c r="K259" s="69"/>
      <c r="L259" s="47"/>
      <c r="M259" s="47"/>
      <c r="N259" s="47"/>
      <c r="O259" s="47"/>
      <c r="P259" s="47"/>
      <c r="Q259" s="47"/>
      <c r="R259" s="47"/>
      <c r="S259" s="47"/>
      <c r="T259" s="47"/>
      <c r="U259" s="47"/>
      <c r="V259" s="47"/>
      <c r="W259" s="47"/>
      <c r="X259" s="47"/>
      <c r="Y259" s="47"/>
      <c r="Z259" s="47"/>
    </row>
    <row r="260" spans="1:26" ht="14.25" customHeight="1">
      <c r="A260" s="70"/>
      <c r="B260" s="66"/>
      <c r="C260" s="67"/>
      <c r="D260" s="75"/>
      <c r="E260" s="68"/>
      <c r="F260" s="74"/>
      <c r="G260" s="68"/>
      <c r="H260" s="68"/>
      <c r="I260" s="68"/>
      <c r="J260" s="71">
        <f t="shared" si="11"/>
        <v>0</v>
      </c>
      <c r="K260" s="69"/>
      <c r="L260" s="47"/>
      <c r="M260" s="47"/>
      <c r="N260" s="47"/>
      <c r="O260" s="47"/>
      <c r="P260" s="47"/>
      <c r="Q260" s="47"/>
      <c r="R260" s="47"/>
      <c r="S260" s="47"/>
      <c r="T260" s="47"/>
      <c r="U260" s="47"/>
      <c r="V260" s="47"/>
      <c r="W260" s="47"/>
      <c r="X260" s="47"/>
      <c r="Y260" s="47"/>
      <c r="Z260" s="47"/>
    </row>
    <row r="261" spans="1:26" ht="13.5" customHeight="1">
      <c r="A261" s="70"/>
      <c r="B261" s="66"/>
      <c r="C261" s="67"/>
      <c r="D261" s="75"/>
      <c r="E261" s="68"/>
      <c r="F261" s="74"/>
      <c r="G261" s="68"/>
      <c r="H261" s="68"/>
      <c r="I261" s="68"/>
      <c r="J261" s="68">
        <f>SUM(J258:J260)</f>
        <v>32.9</v>
      </c>
      <c r="K261" s="69" t="s">
        <v>280</v>
      </c>
      <c r="L261" s="47"/>
      <c r="M261" s="47"/>
      <c r="N261" s="47"/>
      <c r="O261" s="47"/>
      <c r="P261" s="47"/>
      <c r="Q261" s="47"/>
      <c r="R261" s="47"/>
      <c r="S261" s="47"/>
      <c r="T261" s="47"/>
      <c r="U261" s="47"/>
      <c r="V261" s="47"/>
      <c r="W261" s="47"/>
      <c r="X261" s="47"/>
      <c r="Y261" s="47"/>
      <c r="Z261" s="47"/>
    </row>
    <row r="262" spans="1:26" ht="14.25" customHeight="1">
      <c r="A262" s="449" t="s">
        <v>1110</v>
      </c>
      <c r="B262" s="450" t="s">
        <v>1164</v>
      </c>
      <c r="C262" s="444"/>
      <c r="D262" s="444"/>
      <c r="E262" s="444"/>
      <c r="F262" s="444"/>
      <c r="G262" s="444"/>
      <c r="H262" s="444"/>
      <c r="I262" s="444"/>
      <c r="J262" s="444"/>
      <c r="K262" s="445"/>
      <c r="L262" s="47"/>
      <c r="M262" s="47"/>
      <c r="N262" s="47"/>
      <c r="O262" s="47"/>
      <c r="P262" s="47"/>
      <c r="Q262" s="47"/>
      <c r="R262" s="47"/>
      <c r="S262" s="47"/>
      <c r="T262" s="47"/>
      <c r="U262" s="47"/>
      <c r="V262" s="47"/>
      <c r="W262" s="47"/>
      <c r="X262" s="47"/>
      <c r="Y262" s="47"/>
      <c r="Z262" s="47"/>
    </row>
    <row r="263" spans="1:26" ht="14.25" customHeight="1">
      <c r="A263" s="442"/>
      <c r="B263" s="446"/>
      <c r="C263" s="447"/>
      <c r="D263" s="447"/>
      <c r="E263" s="447"/>
      <c r="F263" s="447"/>
      <c r="G263" s="447"/>
      <c r="H263" s="447"/>
      <c r="I263" s="447"/>
      <c r="J263" s="447"/>
      <c r="K263" s="448"/>
      <c r="L263" s="47"/>
      <c r="M263" s="47"/>
      <c r="N263" s="47"/>
      <c r="O263" s="47"/>
      <c r="P263" s="47"/>
      <c r="Q263" s="47"/>
      <c r="R263" s="47"/>
      <c r="S263" s="47"/>
      <c r="T263" s="47"/>
      <c r="U263" s="47"/>
      <c r="V263" s="47"/>
      <c r="W263" s="47"/>
      <c r="X263" s="47"/>
      <c r="Y263" s="47"/>
      <c r="Z263" s="47"/>
    </row>
    <row r="264" spans="1:26" ht="14.25" customHeight="1">
      <c r="A264" s="440" t="str">
        <f>'ADITIVO SANT'!A54</f>
        <v>5.7.16</v>
      </c>
      <c r="B264" s="443" t="str">
        <f>'ADITIVO SANT'!D54</f>
        <v>CAIXA ENTERRADA HIDRÁULICA RETANGULAR, EM ALVENARIA COM BLOCOS DE CONCRETO, DIMENSÕES INTERNAS: 0,6X0,6X0,6 M PARA REDE DE DRENAGEM. AF_12/2020</v>
      </c>
      <c r="C264" s="444"/>
      <c r="D264" s="444"/>
      <c r="E264" s="444"/>
      <c r="F264" s="444"/>
      <c r="G264" s="444"/>
      <c r="H264" s="444"/>
      <c r="I264" s="444"/>
      <c r="J264" s="444"/>
      <c r="K264" s="445"/>
      <c r="L264" s="47"/>
      <c r="M264" s="47"/>
      <c r="N264" s="47"/>
      <c r="O264" s="47"/>
      <c r="P264" s="47"/>
      <c r="Q264" s="47"/>
      <c r="R264" s="47"/>
      <c r="S264" s="47"/>
      <c r="T264" s="47"/>
      <c r="U264" s="47"/>
      <c r="V264" s="47"/>
      <c r="W264" s="47"/>
      <c r="X264" s="47"/>
      <c r="Y264" s="47"/>
      <c r="Z264" s="47"/>
    </row>
    <row r="265" spans="1:26" ht="14.25" customHeight="1">
      <c r="A265" s="441"/>
      <c r="B265" s="446"/>
      <c r="C265" s="447"/>
      <c r="D265" s="447"/>
      <c r="E265" s="447"/>
      <c r="F265" s="447"/>
      <c r="G265" s="447"/>
      <c r="H265" s="447"/>
      <c r="I265" s="447"/>
      <c r="J265" s="447"/>
      <c r="K265" s="448"/>
      <c r="L265" s="47"/>
      <c r="M265" s="47"/>
      <c r="N265" s="47"/>
      <c r="O265" s="47"/>
      <c r="P265" s="47"/>
      <c r="Q265" s="47"/>
      <c r="R265" s="47"/>
      <c r="S265" s="47"/>
      <c r="T265" s="47"/>
      <c r="U265" s="47"/>
      <c r="V265" s="47"/>
      <c r="W265" s="47"/>
      <c r="X265" s="47"/>
      <c r="Y265" s="47"/>
      <c r="Z265" s="47"/>
    </row>
    <row r="266" spans="1:26" ht="14.25" customHeight="1">
      <c r="A266" s="442"/>
      <c r="B266" s="64"/>
      <c r="C266" s="64"/>
      <c r="D266" s="64"/>
      <c r="E266" s="64"/>
      <c r="F266" s="64"/>
      <c r="G266" s="64"/>
      <c r="H266" s="64"/>
      <c r="I266" s="64"/>
      <c r="J266" s="64"/>
      <c r="K266" s="64" t="s">
        <v>1109</v>
      </c>
      <c r="L266" s="47"/>
      <c r="M266" s="47"/>
      <c r="N266" s="47"/>
      <c r="O266" s="47"/>
      <c r="P266" s="47"/>
      <c r="Q266" s="47"/>
      <c r="R266" s="47"/>
      <c r="S266" s="47"/>
      <c r="T266" s="47"/>
      <c r="U266" s="47"/>
      <c r="V266" s="47"/>
      <c r="W266" s="47"/>
      <c r="X266" s="47"/>
      <c r="Y266" s="47"/>
      <c r="Z266" s="47"/>
    </row>
    <row r="267" spans="1:26" ht="14.25" customHeight="1">
      <c r="A267" s="65" t="str">
        <f>A264</f>
        <v>5.7.16</v>
      </c>
      <c r="B267" s="66">
        <v>1</v>
      </c>
      <c r="C267" s="67"/>
      <c r="D267" s="68"/>
      <c r="E267" s="68"/>
      <c r="F267" s="68"/>
      <c r="G267" s="68"/>
      <c r="H267" s="68"/>
      <c r="I267" s="68"/>
      <c r="J267" s="68">
        <f>B267</f>
        <v>1</v>
      </c>
      <c r="K267" s="69" t="s">
        <v>1177</v>
      </c>
      <c r="L267" s="47"/>
      <c r="M267" s="47"/>
      <c r="N267" s="47"/>
      <c r="O267" s="47"/>
      <c r="P267" s="47"/>
      <c r="Q267" s="47"/>
      <c r="R267" s="47"/>
      <c r="S267" s="47"/>
      <c r="T267" s="47"/>
      <c r="U267" s="47"/>
      <c r="V267" s="47"/>
      <c r="W267" s="47"/>
      <c r="X267" s="47"/>
      <c r="Y267" s="47"/>
      <c r="Z267" s="47"/>
    </row>
    <row r="268" spans="1:26" ht="13.5" customHeight="1">
      <c r="A268" s="449" t="s">
        <v>1110</v>
      </c>
      <c r="B268" s="450" t="s">
        <v>1164</v>
      </c>
      <c r="C268" s="444"/>
      <c r="D268" s="444"/>
      <c r="E268" s="444"/>
      <c r="F268" s="444"/>
      <c r="G268" s="444"/>
      <c r="H268" s="444"/>
      <c r="I268" s="444"/>
      <c r="J268" s="444"/>
      <c r="K268" s="445"/>
      <c r="L268" s="47"/>
      <c r="M268" s="47"/>
      <c r="N268" s="47"/>
      <c r="O268" s="47"/>
      <c r="P268" s="47"/>
      <c r="Q268" s="47"/>
      <c r="R268" s="47"/>
      <c r="S268" s="47"/>
      <c r="T268" s="47"/>
      <c r="U268" s="47"/>
      <c r="V268" s="47"/>
      <c r="W268" s="47"/>
      <c r="X268" s="47"/>
      <c r="Y268" s="47"/>
      <c r="Z268" s="47"/>
    </row>
    <row r="269" spans="1:26" ht="14.25" customHeight="1">
      <c r="A269" s="442"/>
      <c r="B269" s="446"/>
      <c r="C269" s="447"/>
      <c r="D269" s="447"/>
      <c r="E269" s="447"/>
      <c r="F269" s="447"/>
      <c r="G269" s="447"/>
      <c r="H269" s="447"/>
      <c r="I269" s="447"/>
      <c r="J269" s="447"/>
      <c r="K269" s="448"/>
      <c r="L269" s="47"/>
      <c r="M269" s="47"/>
      <c r="N269" s="47"/>
      <c r="O269" s="47"/>
      <c r="P269" s="47"/>
      <c r="Q269" s="47"/>
      <c r="R269" s="47"/>
      <c r="S269" s="47"/>
      <c r="T269" s="47"/>
      <c r="U269" s="47"/>
      <c r="V269" s="47"/>
      <c r="W269" s="47"/>
      <c r="X269" s="47"/>
      <c r="Y269" s="47"/>
      <c r="Z269" s="47"/>
    </row>
    <row r="270" spans="1:26" ht="14.25" customHeight="1">
      <c r="A270" s="440" t="str">
        <f>'ADITIVO SANT'!A55</f>
        <v>5.7.17</v>
      </c>
      <c r="B270" s="455" t="str">
        <f>'ADITIVO SANT'!D55</f>
        <v>TUBO PVC, SÉRIE R, ÁGUA PLUVIAL, DN 150 MM, FORNECIDO E INSTALADO EM RAMAL DE ENCAMINHAMENTO. AF_06/2022</v>
      </c>
      <c r="C270" s="444"/>
      <c r="D270" s="444"/>
      <c r="E270" s="444"/>
      <c r="F270" s="444"/>
      <c r="G270" s="444"/>
      <c r="H270" s="444"/>
      <c r="I270" s="444"/>
      <c r="J270" s="444"/>
      <c r="K270" s="445"/>
      <c r="L270" s="47"/>
      <c r="M270" s="47"/>
      <c r="N270" s="47"/>
      <c r="O270" s="47"/>
      <c r="P270" s="47"/>
      <c r="Q270" s="47"/>
      <c r="R270" s="47"/>
      <c r="S270" s="47"/>
      <c r="T270" s="47"/>
      <c r="U270" s="47"/>
      <c r="V270" s="47"/>
      <c r="W270" s="47"/>
      <c r="X270" s="47"/>
      <c r="Y270" s="47"/>
      <c r="Z270" s="47"/>
    </row>
    <row r="271" spans="1:26" ht="14.25" customHeight="1">
      <c r="A271" s="441"/>
      <c r="B271" s="446"/>
      <c r="C271" s="447"/>
      <c r="D271" s="447"/>
      <c r="E271" s="447"/>
      <c r="F271" s="447"/>
      <c r="G271" s="447"/>
      <c r="H271" s="447"/>
      <c r="I271" s="447"/>
      <c r="J271" s="447"/>
      <c r="K271" s="448"/>
      <c r="L271" s="47"/>
      <c r="M271" s="47"/>
      <c r="N271" s="47"/>
      <c r="O271" s="47"/>
      <c r="P271" s="47"/>
      <c r="Q271" s="47"/>
      <c r="R271" s="47"/>
      <c r="S271" s="47"/>
      <c r="T271" s="47"/>
      <c r="U271" s="47"/>
      <c r="V271" s="47"/>
      <c r="W271" s="47"/>
      <c r="X271" s="47"/>
      <c r="Y271" s="47"/>
      <c r="Z271" s="47"/>
    </row>
    <row r="272" spans="1:26" ht="14.25" customHeight="1">
      <c r="A272" s="442"/>
      <c r="B272" s="64" t="s">
        <v>1178</v>
      </c>
      <c r="C272" s="64"/>
      <c r="D272" s="64"/>
      <c r="E272" s="64"/>
      <c r="F272" s="64"/>
      <c r="G272" s="64"/>
      <c r="H272" s="64"/>
      <c r="I272" s="64"/>
      <c r="J272" s="64" t="s">
        <v>24</v>
      </c>
      <c r="K272" s="64" t="s">
        <v>1109</v>
      </c>
      <c r="L272" s="47"/>
      <c r="M272" s="47"/>
      <c r="N272" s="47"/>
      <c r="O272" s="47"/>
      <c r="P272" s="47"/>
      <c r="Q272" s="47"/>
      <c r="R272" s="47"/>
      <c r="S272" s="47"/>
      <c r="T272" s="47"/>
      <c r="U272" s="47"/>
      <c r="V272" s="47"/>
      <c r="W272" s="47"/>
      <c r="X272" s="47"/>
      <c r="Y272" s="47"/>
      <c r="Z272" s="47"/>
    </row>
    <row r="273" spans="1:26" ht="14.25" customHeight="1">
      <c r="A273" s="70" t="s">
        <v>1179</v>
      </c>
      <c r="B273" s="66">
        <v>24</v>
      </c>
      <c r="C273" s="67"/>
      <c r="D273" s="75"/>
      <c r="E273" s="71"/>
      <c r="F273" s="73"/>
      <c r="G273" s="71"/>
      <c r="H273" s="68"/>
      <c r="I273" s="68"/>
      <c r="J273" s="71">
        <f>B273</f>
        <v>24</v>
      </c>
      <c r="K273" s="69" t="s">
        <v>280</v>
      </c>
      <c r="L273" s="47"/>
      <c r="M273" s="47"/>
      <c r="N273" s="47"/>
      <c r="O273" s="47"/>
      <c r="P273" s="47"/>
      <c r="Q273" s="47"/>
      <c r="R273" s="47"/>
      <c r="S273" s="47"/>
      <c r="T273" s="47"/>
      <c r="U273" s="47"/>
      <c r="V273" s="47"/>
      <c r="W273" s="47"/>
      <c r="X273" s="47"/>
      <c r="Y273" s="47"/>
      <c r="Z273" s="47"/>
    </row>
    <row r="274" spans="1:26" ht="13.5" customHeight="1">
      <c r="A274" s="70"/>
      <c r="B274" s="66"/>
      <c r="C274" s="67"/>
      <c r="D274" s="75"/>
      <c r="E274" s="68"/>
      <c r="F274" s="74"/>
      <c r="G274" s="68"/>
      <c r="H274" s="68"/>
      <c r="I274" s="68"/>
      <c r="J274" s="68">
        <f>SUM(J273)</f>
        <v>24</v>
      </c>
      <c r="K274" s="69" t="s">
        <v>280</v>
      </c>
      <c r="L274" s="47"/>
      <c r="M274" s="47"/>
      <c r="N274" s="47"/>
      <c r="O274" s="47"/>
      <c r="P274" s="47"/>
      <c r="Q274" s="47"/>
      <c r="R274" s="47"/>
      <c r="S274" s="47"/>
      <c r="T274" s="47"/>
      <c r="U274" s="47"/>
      <c r="V274" s="47"/>
      <c r="W274" s="47"/>
      <c r="X274" s="47"/>
      <c r="Y274" s="47"/>
      <c r="Z274" s="47"/>
    </row>
    <row r="275" spans="1:26" ht="14.25" customHeight="1">
      <c r="A275" s="449" t="s">
        <v>1110</v>
      </c>
      <c r="B275" s="450" t="s">
        <v>1164</v>
      </c>
      <c r="C275" s="444"/>
      <c r="D275" s="444"/>
      <c r="E275" s="444"/>
      <c r="F275" s="444"/>
      <c r="G275" s="444"/>
      <c r="H275" s="444"/>
      <c r="I275" s="444"/>
      <c r="J275" s="444"/>
      <c r="K275" s="445"/>
      <c r="L275" s="47"/>
      <c r="M275" s="47"/>
      <c r="N275" s="47"/>
      <c r="O275" s="47"/>
      <c r="P275" s="47"/>
      <c r="Q275" s="47"/>
      <c r="R275" s="47"/>
      <c r="S275" s="47"/>
      <c r="T275" s="47"/>
      <c r="U275" s="47"/>
      <c r="V275" s="47"/>
      <c r="W275" s="47"/>
      <c r="X275" s="47"/>
      <c r="Y275" s="47"/>
      <c r="Z275" s="47"/>
    </row>
    <row r="276" spans="1:26" ht="14.25" customHeight="1">
      <c r="A276" s="442"/>
      <c r="B276" s="446"/>
      <c r="C276" s="447"/>
      <c r="D276" s="447"/>
      <c r="E276" s="447"/>
      <c r="F276" s="447"/>
      <c r="G276" s="447"/>
      <c r="H276" s="447"/>
      <c r="I276" s="447"/>
      <c r="J276" s="447"/>
      <c r="K276" s="448"/>
      <c r="L276" s="47"/>
      <c r="M276" s="47"/>
      <c r="N276" s="47"/>
      <c r="O276" s="47"/>
      <c r="P276" s="47"/>
      <c r="Q276" s="47"/>
      <c r="R276" s="47"/>
      <c r="S276" s="47"/>
      <c r="T276" s="47"/>
      <c r="U276" s="47"/>
      <c r="V276" s="47"/>
      <c r="W276" s="47"/>
      <c r="X276" s="47"/>
      <c r="Y276" s="47"/>
      <c r="Z276" s="47"/>
    </row>
    <row r="277" spans="1:26" ht="14.25" customHeight="1">
      <c r="A277" s="440" t="str">
        <f>'ADITIVO SANT'!A56</f>
        <v>5.7.18</v>
      </c>
      <c r="B277" s="455" t="str">
        <f>'ADITIVO SANT'!D56</f>
        <v>GEOTÊXTIL NÃO TECIDO 100% POLIÉSTER, RESISTÊNCIA A TRAÇÃO DE 31 KN/M (RT-31), INSTALADO EM DRENO - FORNECIMENTO E INSTALAÇÃO. AF_07/2021</v>
      </c>
      <c r="C277" s="444"/>
      <c r="D277" s="444"/>
      <c r="E277" s="444"/>
      <c r="F277" s="444"/>
      <c r="G277" s="444"/>
      <c r="H277" s="444"/>
      <c r="I277" s="444"/>
      <c r="J277" s="444"/>
      <c r="K277" s="445"/>
      <c r="L277" s="47"/>
      <c r="M277" s="47"/>
      <c r="N277" s="47"/>
      <c r="O277" s="47"/>
      <c r="P277" s="47"/>
      <c r="Q277" s="47"/>
      <c r="R277" s="47"/>
      <c r="S277" s="47"/>
      <c r="T277" s="47"/>
      <c r="U277" s="47"/>
      <c r="V277" s="47"/>
      <c r="W277" s="47"/>
      <c r="X277" s="47"/>
      <c r="Y277" s="47"/>
      <c r="Z277" s="47"/>
    </row>
    <row r="278" spans="1:26" ht="14.25" customHeight="1">
      <c r="A278" s="441"/>
      <c r="B278" s="446"/>
      <c r="C278" s="447"/>
      <c r="D278" s="447"/>
      <c r="E278" s="447"/>
      <c r="F278" s="447"/>
      <c r="G278" s="447"/>
      <c r="H278" s="447"/>
      <c r="I278" s="447"/>
      <c r="J278" s="447"/>
      <c r="K278" s="448"/>
      <c r="L278" s="47"/>
      <c r="M278" s="47"/>
      <c r="N278" s="47"/>
      <c r="O278" s="47"/>
      <c r="P278" s="47"/>
      <c r="Q278" s="47"/>
      <c r="R278" s="47"/>
      <c r="S278" s="47"/>
      <c r="T278" s="47"/>
      <c r="U278" s="47"/>
      <c r="V278" s="47"/>
      <c r="W278" s="47"/>
      <c r="X278" s="47"/>
      <c r="Y278" s="47"/>
      <c r="Z278" s="47"/>
    </row>
    <row r="279" spans="1:26" ht="14.25" customHeight="1">
      <c r="A279" s="442"/>
      <c r="B279" s="64" t="s">
        <v>1178</v>
      </c>
      <c r="C279" s="64" t="s">
        <v>1180</v>
      </c>
      <c r="D279" s="64" t="s">
        <v>1181</v>
      </c>
      <c r="E279" s="64" t="s">
        <v>1182</v>
      </c>
      <c r="F279" s="64" t="s">
        <v>1183</v>
      </c>
      <c r="G279" s="64"/>
      <c r="H279" s="64"/>
      <c r="I279" s="64"/>
      <c r="J279" s="64" t="s">
        <v>24</v>
      </c>
      <c r="K279" s="64" t="s">
        <v>1109</v>
      </c>
      <c r="L279" s="47"/>
      <c r="M279" s="47"/>
      <c r="N279" s="47"/>
      <c r="O279" s="47"/>
      <c r="P279" s="47"/>
      <c r="Q279" s="47"/>
      <c r="R279" s="47"/>
      <c r="S279" s="47"/>
      <c r="T279" s="47"/>
      <c r="U279" s="47"/>
      <c r="V279" s="47"/>
      <c r="W279" s="47"/>
      <c r="X279" s="47"/>
      <c r="Y279" s="47"/>
      <c r="Z279" s="47"/>
    </row>
    <row r="280" spans="1:26" ht="14.25" customHeight="1">
      <c r="A280" s="70" t="s">
        <v>1184</v>
      </c>
      <c r="B280" s="66">
        <v>31</v>
      </c>
      <c r="C280" s="67">
        <v>1.9</v>
      </c>
      <c r="D280" s="75">
        <v>0.4</v>
      </c>
      <c r="E280" s="69">
        <v>1.3</v>
      </c>
      <c r="F280" s="73">
        <f>B280*(C280+D280)/2+B280*E280</f>
        <v>75.95</v>
      </c>
      <c r="G280" s="71"/>
      <c r="H280" s="68"/>
      <c r="I280" s="68"/>
      <c r="J280" s="71">
        <f>F280</f>
        <v>75.95</v>
      </c>
      <c r="K280" s="69" t="s">
        <v>47</v>
      </c>
      <c r="L280" s="47"/>
      <c r="M280" s="47"/>
      <c r="N280" s="47"/>
      <c r="O280" s="47"/>
      <c r="P280" s="47"/>
      <c r="Q280" s="47"/>
      <c r="R280" s="47"/>
      <c r="S280" s="47"/>
      <c r="T280" s="47"/>
      <c r="U280" s="47"/>
      <c r="V280" s="47"/>
      <c r="W280" s="47"/>
      <c r="X280" s="47"/>
      <c r="Y280" s="47"/>
      <c r="Z280" s="47"/>
    </row>
    <row r="281" spans="1:26" ht="13.5" customHeight="1">
      <c r="A281" s="70"/>
      <c r="B281" s="66"/>
      <c r="C281" s="67"/>
      <c r="D281" s="75"/>
      <c r="E281" s="68"/>
      <c r="F281" s="74"/>
      <c r="G281" s="68"/>
      <c r="H281" s="68"/>
      <c r="I281" s="68"/>
      <c r="J281" s="68">
        <f>SUM(J280)</f>
        <v>75.95</v>
      </c>
      <c r="K281" s="69" t="s">
        <v>47</v>
      </c>
      <c r="L281" s="47"/>
      <c r="M281" s="47"/>
      <c r="N281" s="47"/>
      <c r="O281" s="47"/>
      <c r="P281" s="47"/>
      <c r="Q281" s="47"/>
      <c r="R281" s="47"/>
      <c r="S281" s="47"/>
      <c r="T281" s="47"/>
      <c r="U281" s="47"/>
      <c r="V281" s="47"/>
      <c r="W281" s="47"/>
      <c r="X281" s="47"/>
      <c r="Y281" s="47"/>
      <c r="Z281" s="47"/>
    </row>
    <row r="282" spans="1:26" ht="14.25" customHeight="1">
      <c r="A282" s="449" t="s">
        <v>1110</v>
      </c>
      <c r="B282" s="450" t="s">
        <v>1164</v>
      </c>
      <c r="C282" s="444"/>
      <c r="D282" s="444"/>
      <c r="E282" s="444"/>
      <c r="F282" s="444"/>
      <c r="G282" s="444"/>
      <c r="H282" s="444"/>
      <c r="I282" s="444"/>
      <c r="J282" s="444"/>
      <c r="K282" s="445"/>
      <c r="L282" s="47"/>
      <c r="M282" s="47"/>
      <c r="N282" s="47"/>
      <c r="O282" s="47"/>
      <c r="P282" s="47"/>
      <c r="Q282" s="47"/>
      <c r="R282" s="47"/>
      <c r="S282" s="47"/>
      <c r="T282" s="47"/>
      <c r="U282" s="47"/>
      <c r="V282" s="47"/>
      <c r="W282" s="47"/>
      <c r="X282" s="47"/>
      <c r="Y282" s="47"/>
      <c r="Z282" s="47"/>
    </row>
    <row r="283" spans="1:26" ht="14.25" customHeight="1">
      <c r="A283" s="442"/>
      <c r="B283" s="446"/>
      <c r="C283" s="447"/>
      <c r="D283" s="447"/>
      <c r="E283" s="447"/>
      <c r="F283" s="447"/>
      <c r="G283" s="447"/>
      <c r="H283" s="447"/>
      <c r="I283" s="447"/>
      <c r="J283" s="447"/>
      <c r="K283" s="448"/>
      <c r="L283" s="47"/>
      <c r="M283" s="47"/>
      <c r="N283" s="47"/>
      <c r="O283" s="47"/>
      <c r="P283" s="47"/>
      <c r="Q283" s="47"/>
      <c r="R283" s="47"/>
      <c r="S283" s="47"/>
      <c r="T283" s="47"/>
      <c r="U283" s="47"/>
      <c r="V283" s="47"/>
      <c r="W283" s="47"/>
      <c r="X283" s="47"/>
      <c r="Y283" s="47"/>
      <c r="Z283" s="47"/>
    </row>
    <row r="284" spans="1:26" ht="14.25" customHeight="1">
      <c r="A284" s="63" t="str">
        <f>'ADITIVO SANT'!A57</f>
        <v xml:space="preserve"> 6.3 </v>
      </c>
      <c r="B284" s="451" t="str">
        <f>'ADITIVO SANT'!D57</f>
        <v>MURO PERIMETRAL</v>
      </c>
      <c r="C284" s="452"/>
      <c r="D284" s="452"/>
      <c r="E284" s="452"/>
      <c r="F284" s="452"/>
      <c r="G284" s="452"/>
      <c r="H284" s="452"/>
      <c r="I284" s="452"/>
      <c r="J284" s="452"/>
      <c r="K284" s="453"/>
      <c r="L284" s="47"/>
      <c r="M284" s="47"/>
      <c r="N284" s="47"/>
      <c r="O284" s="47"/>
      <c r="P284" s="47"/>
      <c r="Q284" s="47"/>
      <c r="R284" s="47"/>
      <c r="S284" s="47"/>
      <c r="T284" s="47"/>
      <c r="U284" s="47"/>
      <c r="V284" s="47"/>
      <c r="W284" s="47"/>
      <c r="X284" s="47"/>
      <c r="Y284" s="47"/>
      <c r="Z284" s="47"/>
    </row>
    <row r="285" spans="1:26" ht="14.25" customHeight="1">
      <c r="A285" s="440" t="str">
        <f>'ADITIVO SANT'!A58</f>
        <v xml:space="preserve"> 6.3.2 </v>
      </c>
      <c r="B285" s="443" t="str">
        <f>'ADITIVO SANT'!D58</f>
        <v>Muro em alvenaria bloco cerâmico, e= 0,09m, c/ alv de pedra 0,35 x 0,60m, colunas (9x20cm) e cintamento (9x15cm) superior e inferior concreto armado fck =15,0 Mpa cada 3,00m, chapisco e reboco</v>
      </c>
      <c r="C285" s="444"/>
      <c r="D285" s="444"/>
      <c r="E285" s="444"/>
      <c r="F285" s="444"/>
      <c r="G285" s="444"/>
      <c r="H285" s="444"/>
      <c r="I285" s="444"/>
      <c r="J285" s="444"/>
      <c r="K285" s="445"/>
      <c r="L285" s="47"/>
      <c r="M285" s="47"/>
      <c r="N285" s="47"/>
      <c r="O285" s="47"/>
      <c r="P285" s="47"/>
      <c r="Q285" s="47"/>
      <c r="R285" s="47"/>
      <c r="S285" s="47"/>
      <c r="T285" s="47"/>
      <c r="U285" s="47"/>
      <c r="V285" s="47"/>
      <c r="W285" s="47"/>
      <c r="X285" s="47"/>
      <c r="Y285" s="47"/>
      <c r="Z285" s="47"/>
    </row>
    <row r="286" spans="1:26" ht="14.25" customHeight="1">
      <c r="A286" s="441"/>
      <c r="B286" s="446"/>
      <c r="C286" s="447"/>
      <c r="D286" s="447"/>
      <c r="E286" s="447"/>
      <c r="F286" s="447"/>
      <c r="G286" s="447"/>
      <c r="H286" s="447"/>
      <c r="I286" s="447"/>
      <c r="J286" s="447"/>
      <c r="K286" s="448"/>
      <c r="L286" s="47"/>
      <c r="M286" s="47"/>
      <c r="N286" s="47"/>
      <c r="O286" s="47"/>
      <c r="P286" s="47"/>
      <c r="Q286" s="47"/>
      <c r="R286" s="47"/>
      <c r="S286" s="47"/>
      <c r="T286" s="47"/>
      <c r="U286" s="47"/>
      <c r="V286" s="47"/>
      <c r="W286" s="47"/>
      <c r="X286" s="47"/>
      <c r="Y286" s="47"/>
      <c r="Z286" s="47"/>
    </row>
    <row r="287" spans="1:26" ht="14.25" customHeight="1">
      <c r="A287" s="442"/>
      <c r="B287" s="64" t="s">
        <v>1116</v>
      </c>
      <c r="C287" s="64" t="s">
        <v>1185</v>
      </c>
      <c r="D287" s="64"/>
      <c r="E287" s="64"/>
      <c r="F287" s="64"/>
      <c r="G287" s="64"/>
      <c r="H287" s="64"/>
      <c r="I287" s="64"/>
      <c r="J287" s="64"/>
      <c r="K287" s="64" t="s">
        <v>1109</v>
      </c>
      <c r="L287" s="47"/>
      <c r="M287" s="47"/>
      <c r="N287" s="47"/>
      <c r="O287" s="47"/>
      <c r="P287" s="47"/>
      <c r="Q287" s="47"/>
      <c r="R287" s="47"/>
      <c r="S287" s="47"/>
      <c r="T287" s="47"/>
      <c r="U287" s="47"/>
      <c r="V287" s="47"/>
      <c r="W287" s="47"/>
      <c r="X287" s="47"/>
      <c r="Y287" s="47"/>
      <c r="Z287" s="47"/>
    </row>
    <row r="288" spans="1:26" ht="13.5" customHeight="1">
      <c r="A288" s="65" t="s">
        <v>1186</v>
      </c>
      <c r="B288" s="66">
        <v>32.9</v>
      </c>
      <c r="C288" s="67">
        <v>2.4</v>
      </c>
      <c r="D288" s="68"/>
      <c r="E288" s="68"/>
      <c r="F288" s="68"/>
      <c r="G288" s="68"/>
      <c r="H288" s="68"/>
      <c r="I288" s="68"/>
      <c r="J288" s="68">
        <f>B288*C288</f>
        <v>78.959999999999994</v>
      </c>
      <c r="K288" s="69" t="s">
        <v>39</v>
      </c>
      <c r="L288" s="47"/>
      <c r="M288" s="47"/>
      <c r="N288" s="47"/>
      <c r="O288" s="47"/>
      <c r="P288" s="47"/>
      <c r="Q288" s="47"/>
      <c r="R288" s="47"/>
      <c r="S288" s="47"/>
      <c r="T288" s="47"/>
      <c r="U288" s="47"/>
      <c r="V288" s="47"/>
      <c r="W288" s="47"/>
      <c r="X288" s="47"/>
      <c r="Y288" s="47"/>
      <c r="Z288" s="47"/>
    </row>
    <row r="289" spans="1:26" ht="14.25" customHeight="1">
      <c r="A289" s="449" t="s">
        <v>1110</v>
      </c>
      <c r="B289" s="450" t="s">
        <v>1164</v>
      </c>
      <c r="C289" s="444"/>
      <c r="D289" s="444"/>
      <c r="E289" s="444"/>
      <c r="F289" s="444"/>
      <c r="G289" s="444"/>
      <c r="H289" s="444"/>
      <c r="I289" s="444"/>
      <c r="J289" s="444"/>
      <c r="K289" s="445"/>
      <c r="L289" s="47"/>
      <c r="M289" s="47"/>
      <c r="N289" s="47"/>
      <c r="O289" s="47"/>
      <c r="P289" s="47"/>
      <c r="Q289" s="47"/>
      <c r="R289" s="47"/>
      <c r="S289" s="47"/>
      <c r="T289" s="47"/>
      <c r="U289" s="47"/>
      <c r="V289" s="47"/>
      <c r="W289" s="47"/>
      <c r="X289" s="47"/>
      <c r="Y289" s="47"/>
      <c r="Z289" s="47"/>
    </row>
    <row r="290" spans="1:26" ht="14.25" customHeight="1">
      <c r="A290" s="442"/>
      <c r="B290" s="446"/>
      <c r="C290" s="447"/>
      <c r="D290" s="447"/>
      <c r="E290" s="447"/>
      <c r="F290" s="447"/>
      <c r="G290" s="447"/>
      <c r="H290" s="447"/>
      <c r="I290" s="447"/>
      <c r="J290" s="447"/>
      <c r="K290" s="448"/>
      <c r="L290" s="47"/>
      <c r="M290" s="47"/>
      <c r="N290" s="47"/>
      <c r="O290" s="47"/>
      <c r="P290" s="47"/>
      <c r="Q290" s="47"/>
      <c r="R290" s="47"/>
      <c r="S290" s="47"/>
      <c r="T290" s="47"/>
      <c r="U290" s="47"/>
      <c r="V290" s="47"/>
      <c r="W290" s="47"/>
      <c r="X290" s="47"/>
      <c r="Y290" s="47"/>
      <c r="Z290" s="47"/>
    </row>
    <row r="291" spans="1:26" ht="14.25" customHeight="1">
      <c r="A291" s="440" t="str">
        <f>'ADITIVO SANT'!A59</f>
        <v xml:space="preserve"> 6.3.3 </v>
      </c>
      <c r="B291" s="443" t="str">
        <f>'ADITIVO SANT'!D59</f>
        <v>Chapim de concreto pré-moldado</v>
      </c>
      <c r="C291" s="444"/>
      <c r="D291" s="444"/>
      <c r="E291" s="444"/>
      <c r="F291" s="444"/>
      <c r="G291" s="444"/>
      <c r="H291" s="444"/>
      <c r="I291" s="444"/>
      <c r="J291" s="444"/>
      <c r="K291" s="445"/>
      <c r="L291" s="47"/>
      <c r="M291" s="47"/>
      <c r="N291" s="47"/>
      <c r="O291" s="47"/>
      <c r="P291" s="47"/>
      <c r="Q291" s="47"/>
      <c r="R291" s="47"/>
      <c r="S291" s="47"/>
      <c r="T291" s="47"/>
      <c r="U291" s="47"/>
      <c r="V291" s="47"/>
      <c r="W291" s="47"/>
      <c r="X291" s="47"/>
      <c r="Y291" s="47"/>
      <c r="Z291" s="47"/>
    </row>
    <row r="292" spans="1:26" ht="14.25" customHeight="1">
      <c r="A292" s="441"/>
      <c r="B292" s="446"/>
      <c r="C292" s="447"/>
      <c r="D292" s="447"/>
      <c r="E292" s="447"/>
      <c r="F292" s="447"/>
      <c r="G292" s="447"/>
      <c r="H292" s="447"/>
      <c r="I292" s="447"/>
      <c r="J292" s="447"/>
      <c r="K292" s="448"/>
      <c r="L292" s="47"/>
      <c r="M292" s="47"/>
      <c r="N292" s="47"/>
      <c r="O292" s="47"/>
      <c r="P292" s="47"/>
      <c r="Q292" s="47"/>
      <c r="R292" s="47"/>
      <c r="S292" s="47"/>
      <c r="T292" s="47"/>
      <c r="U292" s="47"/>
      <c r="V292" s="47"/>
      <c r="W292" s="47"/>
      <c r="X292" s="47"/>
      <c r="Y292" s="47"/>
      <c r="Z292" s="47"/>
    </row>
    <row r="293" spans="1:26" ht="14.25" customHeight="1">
      <c r="A293" s="442"/>
      <c r="B293" s="64" t="s">
        <v>1116</v>
      </c>
      <c r="C293" s="64"/>
      <c r="D293" s="64"/>
      <c r="E293" s="64"/>
      <c r="F293" s="64"/>
      <c r="G293" s="64"/>
      <c r="H293" s="64"/>
      <c r="I293" s="64"/>
      <c r="J293" s="64"/>
      <c r="K293" s="64" t="s">
        <v>1109</v>
      </c>
      <c r="L293" s="47"/>
      <c r="M293" s="47"/>
      <c r="N293" s="47"/>
      <c r="O293" s="47"/>
      <c r="P293" s="47"/>
      <c r="Q293" s="47"/>
      <c r="R293" s="47"/>
      <c r="S293" s="47"/>
      <c r="T293" s="47"/>
      <c r="U293" s="47"/>
      <c r="V293" s="47"/>
      <c r="W293" s="47"/>
      <c r="X293" s="47"/>
      <c r="Y293" s="47"/>
      <c r="Z293" s="47"/>
    </row>
    <row r="294" spans="1:26" ht="13.5" customHeight="1">
      <c r="A294" s="65" t="s">
        <v>1186</v>
      </c>
      <c r="B294" s="66">
        <v>32.9</v>
      </c>
      <c r="C294" s="67"/>
      <c r="D294" s="68"/>
      <c r="E294" s="68"/>
      <c r="F294" s="68"/>
      <c r="G294" s="68"/>
      <c r="H294" s="68"/>
      <c r="I294" s="68"/>
      <c r="J294" s="68">
        <f>B294</f>
        <v>32.9</v>
      </c>
      <c r="K294" s="69" t="s">
        <v>280</v>
      </c>
      <c r="L294" s="47"/>
      <c r="M294" s="47"/>
      <c r="N294" s="47"/>
      <c r="O294" s="47"/>
      <c r="P294" s="47"/>
      <c r="Q294" s="47"/>
      <c r="R294" s="47"/>
      <c r="S294" s="47"/>
      <c r="T294" s="47"/>
      <c r="U294" s="47"/>
      <c r="V294" s="47"/>
      <c r="W294" s="47"/>
      <c r="X294" s="47"/>
      <c r="Y294" s="47"/>
      <c r="Z294" s="47"/>
    </row>
    <row r="295" spans="1:26" ht="14.25" customHeight="1">
      <c r="A295" s="449" t="s">
        <v>1110</v>
      </c>
      <c r="B295" s="450" t="s">
        <v>1164</v>
      </c>
      <c r="C295" s="444"/>
      <c r="D295" s="444"/>
      <c r="E295" s="444"/>
      <c r="F295" s="444"/>
      <c r="G295" s="444"/>
      <c r="H295" s="444"/>
      <c r="I295" s="444"/>
      <c r="J295" s="444"/>
      <c r="K295" s="445"/>
      <c r="L295" s="47"/>
      <c r="M295" s="47"/>
      <c r="N295" s="47"/>
      <c r="O295" s="47"/>
      <c r="P295" s="47"/>
      <c r="Q295" s="47"/>
      <c r="R295" s="47"/>
      <c r="S295" s="47"/>
      <c r="T295" s="47"/>
      <c r="U295" s="47"/>
      <c r="V295" s="47"/>
      <c r="W295" s="47"/>
      <c r="X295" s="47"/>
      <c r="Y295" s="47"/>
      <c r="Z295" s="47"/>
    </row>
    <row r="296" spans="1:26" ht="14.25" customHeight="1">
      <c r="A296" s="442"/>
      <c r="B296" s="446"/>
      <c r="C296" s="447"/>
      <c r="D296" s="447"/>
      <c r="E296" s="447"/>
      <c r="F296" s="447"/>
      <c r="G296" s="447"/>
      <c r="H296" s="447"/>
      <c r="I296" s="447"/>
      <c r="J296" s="447"/>
      <c r="K296" s="448"/>
      <c r="L296" s="47"/>
      <c r="M296" s="47"/>
      <c r="N296" s="47"/>
      <c r="O296" s="47"/>
      <c r="P296" s="47"/>
      <c r="Q296" s="47"/>
      <c r="R296" s="47"/>
      <c r="S296" s="47"/>
      <c r="T296" s="47"/>
      <c r="U296" s="47"/>
      <c r="V296" s="47"/>
      <c r="W296" s="47"/>
      <c r="X296" s="47"/>
      <c r="Y296" s="47"/>
      <c r="Z296" s="47"/>
    </row>
    <row r="297" spans="1:26" ht="14.25" customHeight="1">
      <c r="A297" s="440" t="str">
        <f>'ADITIVO SANT'!A60</f>
        <v>6.3.8</v>
      </c>
      <c r="B297" s="443" t="str">
        <f>'ADITIVO SANT'!D60</f>
        <v>DESMONTE DE MATERIAL DE 3ª CATEGORIA (BLOCOS DE ROCHAS OU MATACOS), COM MARTELETE PNEUMÁTICO MANUAL - EXCLUSIVE CARGA E TRANSPORTE. AF_03/2021</v>
      </c>
      <c r="C297" s="444"/>
      <c r="D297" s="444"/>
      <c r="E297" s="444"/>
      <c r="F297" s="444"/>
      <c r="G297" s="444"/>
      <c r="H297" s="444"/>
      <c r="I297" s="444"/>
      <c r="J297" s="444"/>
      <c r="K297" s="445"/>
      <c r="L297" s="47"/>
      <c r="M297" s="47"/>
      <c r="N297" s="47"/>
      <c r="O297" s="47"/>
      <c r="P297" s="47"/>
      <c r="Q297" s="47"/>
      <c r="R297" s="47"/>
      <c r="S297" s="47"/>
      <c r="T297" s="47"/>
      <c r="U297" s="47"/>
      <c r="V297" s="47"/>
      <c r="W297" s="47"/>
      <c r="X297" s="47"/>
      <c r="Y297" s="47"/>
      <c r="Z297" s="47"/>
    </row>
    <row r="298" spans="1:26" ht="14.25" customHeight="1">
      <c r="A298" s="441"/>
      <c r="B298" s="446"/>
      <c r="C298" s="447"/>
      <c r="D298" s="447"/>
      <c r="E298" s="447"/>
      <c r="F298" s="447"/>
      <c r="G298" s="447"/>
      <c r="H298" s="447"/>
      <c r="I298" s="447"/>
      <c r="J298" s="447"/>
      <c r="K298" s="448"/>
      <c r="L298" s="47"/>
      <c r="M298" s="47"/>
      <c r="N298" s="47"/>
      <c r="O298" s="47"/>
      <c r="P298" s="47"/>
      <c r="Q298" s="47"/>
      <c r="R298" s="47"/>
      <c r="S298" s="47"/>
      <c r="T298" s="47"/>
      <c r="U298" s="47"/>
      <c r="V298" s="47"/>
      <c r="W298" s="47"/>
      <c r="X298" s="47"/>
      <c r="Y298" s="47"/>
      <c r="Z298" s="47"/>
    </row>
    <row r="299" spans="1:26" ht="14.25" customHeight="1">
      <c r="A299" s="442"/>
      <c r="B299" s="64" t="s">
        <v>1116</v>
      </c>
      <c r="C299" s="64" t="s">
        <v>1114</v>
      </c>
      <c r="D299" s="64" t="s">
        <v>1115</v>
      </c>
      <c r="E299" s="64"/>
      <c r="F299" s="64"/>
      <c r="G299" s="64"/>
      <c r="H299" s="64"/>
      <c r="I299" s="64"/>
      <c r="J299" s="64"/>
      <c r="K299" s="64" t="s">
        <v>1109</v>
      </c>
      <c r="L299" s="47"/>
      <c r="M299" s="47"/>
      <c r="N299" s="47"/>
      <c r="O299" s="47"/>
      <c r="P299" s="47"/>
      <c r="Q299" s="47"/>
      <c r="R299" s="47"/>
      <c r="S299" s="47"/>
      <c r="T299" s="47"/>
      <c r="U299" s="47"/>
      <c r="V299" s="47"/>
      <c r="W299" s="47"/>
      <c r="X299" s="47"/>
      <c r="Y299" s="47"/>
      <c r="Z299" s="47"/>
    </row>
    <row r="300" spans="1:26" ht="13.5" customHeight="1">
      <c r="A300" s="65" t="s">
        <v>1186</v>
      </c>
      <c r="B300" s="66">
        <v>32.9</v>
      </c>
      <c r="C300" s="67">
        <v>0.35</v>
      </c>
      <c r="D300" s="68">
        <v>0.6</v>
      </c>
      <c r="E300" s="68"/>
      <c r="F300" s="68"/>
      <c r="G300" s="68"/>
      <c r="H300" s="68"/>
      <c r="I300" s="68"/>
      <c r="J300" s="68">
        <f>B300*C300*D300</f>
        <v>6.9089999999999989</v>
      </c>
      <c r="K300" s="69" t="s">
        <v>39</v>
      </c>
      <c r="L300" s="47"/>
      <c r="M300" s="47"/>
      <c r="N300" s="47"/>
      <c r="O300" s="47"/>
      <c r="P300" s="47"/>
      <c r="Q300" s="47"/>
      <c r="R300" s="47"/>
      <c r="S300" s="47"/>
      <c r="T300" s="47"/>
      <c r="U300" s="47"/>
      <c r="V300" s="47"/>
      <c r="W300" s="47"/>
      <c r="X300" s="47"/>
      <c r="Y300" s="47"/>
      <c r="Z300" s="47"/>
    </row>
    <row r="301" spans="1:26" ht="14.25" customHeight="1">
      <c r="A301" s="449" t="s">
        <v>1110</v>
      </c>
      <c r="B301" s="450" t="s">
        <v>1164</v>
      </c>
      <c r="C301" s="444"/>
      <c r="D301" s="444"/>
      <c r="E301" s="444"/>
      <c r="F301" s="444"/>
      <c r="G301" s="444"/>
      <c r="H301" s="444"/>
      <c r="I301" s="444"/>
      <c r="J301" s="444"/>
      <c r="K301" s="445"/>
      <c r="L301" s="47"/>
      <c r="M301" s="47"/>
      <c r="N301" s="47"/>
      <c r="O301" s="47"/>
      <c r="P301" s="47"/>
      <c r="Q301" s="47"/>
      <c r="R301" s="47"/>
      <c r="S301" s="47"/>
      <c r="T301" s="47"/>
      <c r="U301" s="47"/>
      <c r="V301" s="47"/>
      <c r="W301" s="47"/>
      <c r="X301" s="47"/>
      <c r="Y301" s="47"/>
      <c r="Z301" s="47"/>
    </row>
    <row r="302" spans="1:26" ht="14.25" customHeight="1">
      <c r="A302" s="442"/>
      <c r="B302" s="446"/>
      <c r="C302" s="447"/>
      <c r="D302" s="447"/>
      <c r="E302" s="447"/>
      <c r="F302" s="447"/>
      <c r="G302" s="447"/>
      <c r="H302" s="447"/>
      <c r="I302" s="447"/>
      <c r="J302" s="447"/>
      <c r="K302" s="448"/>
      <c r="L302" s="47"/>
      <c r="M302" s="47"/>
      <c r="N302" s="47"/>
      <c r="O302" s="47"/>
      <c r="P302" s="47"/>
      <c r="Q302" s="47"/>
      <c r="R302" s="47"/>
      <c r="S302" s="47"/>
      <c r="T302" s="47"/>
      <c r="U302" s="47"/>
      <c r="V302" s="47"/>
      <c r="W302" s="47"/>
      <c r="X302" s="47"/>
      <c r="Y302" s="47"/>
      <c r="Z302" s="47"/>
    </row>
    <row r="303" spans="1:26" ht="14.25" customHeight="1">
      <c r="A303" s="76" t="str">
        <f>'ADITIVO SANT'!A48</f>
        <v xml:space="preserve"> 5.7.10 </v>
      </c>
      <c r="B303" s="454" t="str">
        <f>'ADITIVO SANT'!D48</f>
        <v>DRENO BARBACÃ, DN 100 MM, COM MATERIAL DRENANTE. AF_07/2021</v>
      </c>
      <c r="C303" s="452"/>
      <c r="D303" s="452"/>
      <c r="E303" s="452"/>
      <c r="F303" s="452"/>
      <c r="G303" s="452"/>
      <c r="H303" s="452"/>
      <c r="I303" s="452"/>
      <c r="J303" s="452"/>
      <c r="K303" s="453"/>
      <c r="L303" s="47"/>
      <c r="M303" s="47"/>
      <c r="N303" s="47"/>
      <c r="O303" s="47"/>
      <c r="P303" s="47"/>
      <c r="Q303" s="47"/>
      <c r="R303" s="47"/>
      <c r="S303" s="47"/>
      <c r="T303" s="47"/>
      <c r="U303" s="47"/>
      <c r="V303" s="47"/>
      <c r="W303" s="47"/>
      <c r="X303" s="47"/>
      <c r="Y303" s="47"/>
      <c r="Z303" s="47"/>
    </row>
    <row r="304" spans="1:26" ht="14.25" customHeight="1">
      <c r="A304" s="440" t="str">
        <f>'ADITIVO SANT'!A49</f>
        <v>5.7.11</v>
      </c>
      <c r="B304" s="443" t="str">
        <f>'ADITIVO SANT'!D49</f>
        <v>DESMONTE DE MATERIAL DE 3ª CATEGORIA (BLOCOS DE ROCHAS OU MATACOS), COM MARTELETE PNEUMÁTICO MANUAL - EXCLUSIVE CARGA E TRANSPORTE. AF_03/2021</v>
      </c>
      <c r="C304" s="444"/>
      <c r="D304" s="444"/>
      <c r="E304" s="444"/>
      <c r="F304" s="444"/>
      <c r="G304" s="444"/>
      <c r="H304" s="444"/>
      <c r="I304" s="444"/>
      <c r="J304" s="444"/>
      <c r="K304" s="445"/>
      <c r="L304" s="47"/>
      <c r="M304" s="47"/>
      <c r="N304" s="47"/>
      <c r="O304" s="47"/>
      <c r="P304" s="47"/>
      <c r="Q304" s="47"/>
      <c r="R304" s="47"/>
      <c r="S304" s="47"/>
      <c r="T304" s="47"/>
      <c r="U304" s="47"/>
      <c r="V304" s="47"/>
      <c r="W304" s="47"/>
      <c r="X304" s="47"/>
      <c r="Y304" s="47"/>
      <c r="Z304" s="47"/>
    </row>
    <row r="305" spans="1:26" ht="14.25" customHeight="1">
      <c r="A305" s="441"/>
      <c r="B305" s="446"/>
      <c r="C305" s="447"/>
      <c r="D305" s="447"/>
      <c r="E305" s="447"/>
      <c r="F305" s="447"/>
      <c r="G305" s="447"/>
      <c r="H305" s="447"/>
      <c r="I305" s="447"/>
      <c r="J305" s="447"/>
      <c r="K305" s="448"/>
      <c r="L305" s="47"/>
      <c r="M305" s="47"/>
      <c r="N305" s="47"/>
      <c r="O305" s="47"/>
      <c r="P305" s="47"/>
      <c r="Q305" s="47"/>
      <c r="R305" s="47"/>
      <c r="S305" s="47"/>
      <c r="T305" s="47"/>
      <c r="U305" s="47"/>
      <c r="V305" s="47"/>
      <c r="W305" s="47"/>
      <c r="X305" s="47"/>
      <c r="Y305" s="47"/>
      <c r="Z305" s="47"/>
    </row>
    <row r="306" spans="1:26" ht="14.25" customHeight="1">
      <c r="A306" s="442"/>
      <c r="B306" s="64"/>
      <c r="C306" s="64"/>
      <c r="D306" s="64"/>
      <c r="E306" s="64"/>
      <c r="F306" s="64"/>
      <c r="G306" s="64"/>
      <c r="H306" s="64"/>
      <c r="I306" s="64"/>
      <c r="J306" s="64"/>
      <c r="K306" s="64" t="s">
        <v>1109</v>
      </c>
      <c r="L306" s="47"/>
      <c r="M306" s="47"/>
      <c r="N306" s="47"/>
      <c r="O306" s="47"/>
      <c r="P306" s="47"/>
      <c r="Q306" s="47"/>
      <c r="R306" s="47"/>
      <c r="S306" s="47"/>
      <c r="T306" s="47"/>
      <c r="U306" s="47"/>
      <c r="V306" s="47"/>
      <c r="W306" s="47"/>
      <c r="X306" s="47"/>
      <c r="Y306" s="47"/>
      <c r="Z306" s="47"/>
    </row>
    <row r="307" spans="1:26" ht="13.5" customHeight="1">
      <c r="A307" s="65" t="s">
        <v>1187</v>
      </c>
      <c r="B307" s="66">
        <f>-'ORÇ MPAL '!F493</f>
        <v>-21</v>
      </c>
      <c r="C307" s="67"/>
      <c r="D307" s="68"/>
      <c r="E307" s="68"/>
      <c r="F307" s="68"/>
      <c r="G307" s="68"/>
      <c r="H307" s="68"/>
      <c r="I307" s="68"/>
      <c r="J307" s="68">
        <f>B307</f>
        <v>-21</v>
      </c>
      <c r="K307" s="69" t="s">
        <v>47</v>
      </c>
      <c r="L307" s="47"/>
      <c r="M307" s="47"/>
      <c r="N307" s="47"/>
      <c r="O307" s="47"/>
      <c r="P307" s="47"/>
      <c r="Q307" s="47"/>
      <c r="R307" s="47"/>
      <c r="S307" s="47"/>
      <c r="T307" s="47"/>
      <c r="U307" s="47"/>
      <c r="V307" s="47"/>
      <c r="W307" s="47"/>
      <c r="X307" s="47"/>
      <c r="Y307" s="47"/>
      <c r="Z307" s="47"/>
    </row>
    <row r="308" spans="1:26" ht="14.25" customHeight="1">
      <c r="A308" s="449" t="s">
        <v>1110</v>
      </c>
      <c r="B308" s="450" t="s">
        <v>1111</v>
      </c>
      <c r="C308" s="444"/>
      <c r="D308" s="444"/>
      <c r="E308" s="444"/>
      <c r="F308" s="444"/>
      <c r="G308" s="444"/>
      <c r="H308" s="444"/>
      <c r="I308" s="444"/>
      <c r="J308" s="444"/>
      <c r="K308" s="445"/>
      <c r="L308" s="47"/>
      <c r="M308" s="47"/>
      <c r="N308" s="47"/>
      <c r="O308" s="47"/>
      <c r="P308" s="47"/>
      <c r="Q308" s="47"/>
      <c r="R308" s="47"/>
      <c r="S308" s="47"/>
      <c r="T308" s="47"/>
      <c r="U308" s="47"/>
      <c r="V308" s="47"/>
      <c r="W308" s="47"/>
      <c r="X308" s="47"/>
      <c r="Y308" s="47"/>
      <c r="Z308" s="47"/>
    </row>
    <row r="309" spans="1:26" ht="14.25" customHeight="1">
      <c r="A309" s="442"/>
      <c r="B309" s="446"/>
      <c r="C309" s="447"/>
      <c r="D309" s="447"/>
      <c r="E309" s="447"/>
      <c r="F309" s="447"/>
      <c r="G309" s="447"/>
      <c r="H309" s="447"/>
      <c r="I309" s="447"/>
      <c r="J309" s="447"/>
      <c r="K309" s="448"/>
      <c r="L309" s="47"/>
      <c r="M309" s="47"/>
      <c r="N309" s="47"/>
      <c r="O309" s="47"/>
      <c r="P309" s="47"/>
      <c r="Q309" s="47"/>
      <c r="R309" s="47"/>
      <c r="S309" s="47"/>
      <c r="T309" s="47"/>
      <c r="U309" s="47"/>
      <c r="V309" s="47"/>
      <c r="W309" s="47"/>
      <c r="X309" s="47"/>
      <c r="Y309" s="47"/>
      <c r="Z309" s="47"/>
    </row>
    <row r="310" spans="1:26" ht="14.25" customHeight="1">
      <c r="A310" s="440" t="str">
        <f>'ADITIVO SANT'!A50</f>
        <v>5.7.12</v>
      </c>
      <c r="B310" s="443" t="str">
        <f>'ADITIVO SANT'!D50</f>
        <v>CONCRETO CICLÓPICO FCK = 15MPA, 30% PEDRA DE MÃO EM VOLUME REAL, INCLUSIVE LANÇAMENTO. AF_05/2021</v>
      </c>
      <c r="C310" s="444"/>
      <c r="D310" s="444"/>
      <c r="E310" s="444"/>
      <c r="F310" s="444"/>
      <c r="G310" s="444"/>
      <c r="H310" s="444"/>
      <c r="I310" s="444"/>
      <c r="J310" s="444"/>
      <c r="K310" s="445"/>
      <c r="L310" s="47"/>
      <c r="M310" s="47"/>
      <c r="N310" s="47"/>
      <c r="O310" s="47"/>
      <c r="P310" s="47"/>
      <c r="Q310" s="47"/>
      <c r="R310" s="47"/>
      <c r="S310" s="47"/>
      <c r="T310" s="47"/>
      <c r="U310" s="47"/>
      <c r="V310" s="47"/>
      <c r="W310" s="47"/>
      <c r="X310" s="47"/>
      <c r="Y310" s="47"/>
      <c r="Z310" s="47"/>
    </row>
    <row r="311" spans="1:26" ht="14.25" customHeight="1">
      <c r="A311" s="441"/>
      <c r="B311" s="446"/>
      <c r="C311" s="447"/>
      <c r="D311" s="447"/>
      <c r="E311" s="447"/>
      <c r="F311" s="447"/>
      <c r="G311" s="447"/>
      <c r="H311" s="447"/>
      <c r="I311" s="447"/>
      <c r="J311" s="447"/>
      <c r="K311" s="448"/>
      <c r="L311" s="47"/>
      <c r="M311" s="47"/>
      <c r="N311" s="47"/>
      <c r="O311" s="47"/>
      <c r="P311" s="47"/>
      <c r="Q311" s="47"/>
      <c r="R311" s="47"/>
      <c r="S311" s="47"/>
      <c r="T311" s="47"/>
      <c r="U311" s="47"/>
      <c r="V311" s="47"/>
      <c r="W311" s="47"/>
      <c r="X311" s="47"/>
      <c r="Y311" s="47"/>
      <c r="Z311" s="47"/>
    </row>
    <row r="312" spans="1:26" ht="14.25" customHeight="1">
      <c r="A312" s="442"/>
      <c r="B312" s="64"/>
      <c r="C312" s="64"/>
      <c r="D312" s="64"/>
      <c r="E312" s="64"/>
      <c r="F312" s="64"/>
      <c r="G312" s="64"/>
      <c r="H312" s="64"/>
      <c r="I312" s="64"/>
      <c r="J312" s="64"/>
      <c r="K312" s="64" t="s">
        <v>1109</v>
      </c>
      <c r="L312" s="47"/>
      <c r="M312" s="47"/>
      <c r="N312" s="47"/>
      <c r="O312" s="47"/>
      <c r="P312" s="47"/>
      <c r="Q312" s="47"/>
      <c r="R312" s="47"/>
      <c r="S312" s="47"/>
      <c r="T312" s="47"/>
      <c r="U312" s="47"/>
      <c r="V312" s="47"/>
      <c r="W312" s="47"/>
      <c r="X312" s="47"/>
      <c r="Y312" s="47"/>
      <c r="Z312" s="47"/>
    </row>
    <row r="313" spans="1:26" ht="14.25" customHeight="1">
      <c r="A313" s="65" t="s">
        <v>1187</v>
      </c>
      <c r="B313" s="66">
        <f>-'ORÇ MPAL '!F494</f>
        <v>-13</v>
      </c>
      <c r="C313" s="67"/>
      <c r="D313" s="68"/>
      <c r="E313" s="68"/>
      <c r="F313" s="68"/>
      <c r="G313" s="68"/>
      <c r="H313" s="68"/>
      <c r="I313" s="68"/>
      <c r="J313" s="68">
        <f>B313</f>
        <v>-13</v>
      </c>
      <c r="K313" s="69" t="s">
        <v>47</v>
      </c>
      <c r="L313" s="47"/>
      <c r="M313" s="47"/>
      <c r="N313" s="47"/>
      <c r="O313" s="47"/>
      <c r="P313" s="47"/>
      <c r="Q313" s="47"/>
      <c r="R313" s="47"/>
      <c r="S313" s="47"/>
      <c r="T313" s="47"/>
      <c r="U313" s="47"/>
      <c r="V313" s="47"/>
      <c r="W313" s="47"/>
      <c r="X313" s="47"/>
      <c r="Y313" s="47"/>
      <c r="Z313" s="47"/>
    </row>
    <row r="314" spans="1:26" ht="13.5" customHeight="1">
      <c r="A314" s="449" t="s">
        <v>1110</v>
      </c>
      <c r="B314" s="450" t="s">
        <v>1111</v>
      </c>
      <c r="C314" s="444"/>
      <c r="D314" s="444"/>
      <c r="E314" s="444"/>
      <c r="F314" s="444"/>
      <c r="G314" s="444"/>
      <c r="H314" s="444"/>
      <c r="I314" s="444"/>
      <c r="J314" s="444"/>
      <c r="K314" s="445"/>
      <c r="L314" s="47"/>
      <c r="M314" s="47"/>
      <c r="N314" s="47"/>
      <c r="O314" s="47"/>
      <c r="P314" s="47"/>
      <c r="Q314" s="47"/>
      <c r="R314" s="47"/>
      <c r="S314" s="47"/>
      <c r="T314" s="47"/>
      <c r="U314" s="47"/>
      <c r="V314" s="47"/>
      <c r="W314" s="47"/>
      <c r="X314" s="47"/>
      <c r="Y314" s="47"/>
      <c r="Z314" s="47"/>
    </row>
    <row r="315" spans="1:26" ht="14.25" customHeight="1">
      <c r="A315" s="442"/>
      <c r="B315" s="446"/>
      <c r="C315" s="447"/>
      <c r="D315" s="447"/>
      <c r="E315" s="447"/>
      <c r="F315" s="447"/>
      <c r="G315" s="447"/>
      <c r="H315" s="447"/>
      <c r="I315" s="447"/>
      <c r="J315" s="447"/>
      <c r="K315" s="448"/>
      <c r="L315" s="47"/>
      <c r="M315" s="47"/>
      <c r="N315" s="47"/>
      <c r="O315" s="47"/>
      <c r="P315" s="47"/>
      <c r="Q315" s="47"/>
      <c r="R315" s="47"/>
      <c r="S315" s="47"/>
      <c r="T315" s="47"/>
      <c r="U315" s="47"/>
      <c r="V315" s="47"/>
      <c r="W315" s="47"/>
      <c r="X315" s="47"/>
      <c r="Y315" s="47"/>
      <c r="Z315" s="47"/>
    </row>
    <row r="316" spans="1:26" ht="14.25" customHeight="1">
      <c r="A316" s="440" t="str">
        <f>'ADITIVO SANT'!A51</f>
        <v>5.7.13</v>
      </c>
      <c r="B316" s="443" t="str">
        <f>'ADITIVO SANT'!D51</f>
        <v>DRENO EM MURO DE CONTENÇÃO, EXECUTADO NO PÉ DO MURO, COM TUBO DE PEAD CORRUGADO FLEXÍVEL PERFURADO, ENCHIMENTO COM BRITA, ENVOLVIDO COM MANTA GEOTÊXTIL. AF_07/2021</v>
      </c>
      <c r="C316" s="444"/>
      <c r="D316" s="444"/>
      <c r="E316" s="444"/>
      <c r="F316" s="444"/>
      <c r="G316" s="444"/>
      <c r="H316" s="444"/>
      <c r="I316" s="444"/>
      <c r="J316" s="444"/>
      <c r="K316" s="445"/>
      <c r="L316" s="47"/>
      <c r="M316" s="47"/>
      <c r="N316" s="47"/>
      <c r="O316" s="47"/>
      <c r="P316" s="47"/>
      <c r="Q316" s="47"/>
      <c r="R316" s="47"/>
      <c r="S316" s="47"/>
      <c r="T316" s="47"/>
      <c r="U316" s="47"/>
      <c r="V316" s="47"/>
      <c r="W316" s="47"/>
      <c r="X316" s="47"/>
      <c r="Y316" s="47"/>
      <c r="Z316" s="47"/>
    </row>
    <row r="317" spans="1:26" ht="14.25" customHeight="1">
      <c r="A317" s="441"/>
      <c r="B317" s="446"/>
      <c r="C317" s="447"/>
      <c r="D317" s="447"/>
      <c r="E317" s="447"/>
      <c r="F317" s="447"/>
      <c r="G317" s="447"/>
      <c r="H317" s="447"/>
      <c r="I317" s="447"/>
      <c r="J317" s="447"/>
      <c r="K317" s="448"/>
      <c r="L317" s="47"/>
      <c r="M317" s="47"/>
      <c r="N317" s="47"/>
      <c r="O317" s="47"/>
      <c r="P317" s="47"/>
      <c r="Q317" s="47"/>
      <c r="R317" s="47"/>
      <c r="S317" s="47"/>
      <c r="T317" s="47"/>
      <c r="U317" s="47"/>
      <c r="V317" s="47"/>
      <c r="W317" s="47"/>
      <c r="X317" s="47"/>
      <c r="Y317" s="47"/>
      <c r="Z317" s="47"/>
    </row>
    <row r="318" spans="1:26" ht="14.25" customHeight="1">
      <c r="A318" s="442"/>
      <c r="B318" s="64"/>
      <c r="C318" s="64"/>
      <c r="D318" s="64"/>
      <c r="E318" s="64"/>
      <c r="F318" s="64"/>
      <c r="G318" s="64"/>
      <c r="H318" s="64"/>
      <c r="I318" s="64"/>
      <c r="J318" s="64"/>
      <c r="K318" s="64" t="s">
        <v>1109</v>
      </c>
      <c r="L318" s="47"/>
      <c r="M318" s="47"/>
      <c r="N318" s="47"/>
      <c r="O318" s="47"/>
      <c r="P318" s="47"/>
      <c r="Q318" s="47"/>
      <c r="R318" s="47"/>
      <c r="S318" s="47"/>
      <c r="T318" s="47"/>
      <c r="U318" s="47"/>
      <c r="V318" s="47"/>
      <c r="W318" s="47"/>
      <c r="X318" s="47"/>
      <c r="Y318" s="47"/>
      <c r="Z318" s="47"/>
    </row>
    <row r="319" spans="1:26" ht="14.25" customHeight="1">
      <c r="A319" s="65" t="s">
        <v>1187</v>
      </c>
      <c r="B319" s="66">
        <f>-'ORÇ MPAL '!F495</f>
        <v>-1</v>
      </c>
      <c r="C319" s="67"/>
      <c r="D319" s="68"/>
      <c r="E319" s="68"/>
      <c r="F319" s="68"/>
      <c r="G319" s="68"/>
      <c r="H319" s="68"/>
      <c r="I319" s="68"/>
      <c r="J319" s="68">
        <f>B319</f>
        <v>-1</v>
      </c>
      <c r="K319" s="69" t="s">
        <v>47</v>
      </c>
      <c r="L319" s="47"/>
      <c r="M319" s="47"/>
      <c r="N319" s="47"/>
      <c r="O319" s="47"/>
      <c r="P319" s="47"/>
      <c r="Q319" s="47"/>
      <c r="R319" s="47"/>
      <c r="S319" s="47"/>
      <c r="T319" s="47"/>
      <c r="U319" s="47"/>
      <c r="V319" s="47"/>
      <c r="W319" s="47"/>
      <c r="X319" s="47"/>
      <c r="Y319" s="47"/>
      <c r="Z319" s="47"/>
    </row>
    <row r="320" spans="1:26" ht="14.25" customHeight="1">
      <c r="A320" s="449" t="s">
        <v>1110</v>
      </c>
      <c r="B320" s="450" t="s">
        <v>1111</v>
      </c>
      <c r="C320" s="444"/>
      <c r="D320" s="444"/>
      <c r="E320" s="444"/>
      <c r="F320" s="444"/>
      <c r="G320" s="444"/>
      <c r="H320" s="444"/>
      <c r="I320" s="444"/>
      <c r="J320" s="444"/>
      <c r="K320" s="445"/>
      <c r="L320" s="47"/>
      <c r="M320" s="47"/>
      <c r="N320" s="47"/>
      <c r="O320" s="47"/>
      <c r="P320" s="47"/>
      <c r="Q320" s="47"/>
      <c r="R320" s="47"/>
      <c r="S320" s="47"/>
      <c r="T320" s="47"/>
      <c r="U320" s="47"/>
      <c r="V320" s="47"/>
      <c r="W320" s="47"/>
      <c r="X320" s="47"/>
      <c r="Y320" s="47"/>
      <c r="Z320" s="47"/>
    </row>
    <row r="321" spans="1:26" ht="14.25" customHeight="1">
      <c r="A321" s="442"/>
      <c r="B321" s="446"/>
      <c r="C321" s="447"/>
      <c r="D321" s="447"/>
      <c r="E321" s="447"/>
      <c r="F321" s="447"/>
      <c r="G321" s="447"/>
      <c r="H321" s="447"/>
      <c r="I321" s="447"/>
      <c r="J321" s="447"/>
      <c r="K321" s="448"/>
      <c r="L321" s="47"/>
      <c r="M321" s="47"/>
      <c r="N321" s="47"/>
      <c r="O321" s="47"/>
      <c r="P321" s="47"/>
      <c r="Q321" s="47"/>
      <c r="R321" s="47"/>
      <c r="S321" s="47"/>
      <c r="T321" s="47"/>
      <c r="U321" s="47"/>
      <c r="V321" s="47"/>
      <c r="W321" s="47"/>
      <c r="X321" s="47"/>
      <c r="Y321" s="47"/>
      <c r="Z321" s="47"/>
    </row>
    <row r="322" spans="1:26" ht="14.25" customHeight="1">
      <c r="A322" s="63" t="str">
        <f>'ADITIVO SANT'!A61</f>
        <v xml:space="preserve"> 11 </v>
      </c>
      <c r="B322" s="451" t="str">
        <f>'ADITIVO SANT'!D61</f>
        <v>ESQUADRIAS</v>
      </c>
      <c r="C322" s="452"/>
      <c r="D322" s="452"/>
      <c r="E322" s="452"/>
      <c r="F322" s="452"/>
      <c r="G322" s="452"/>
      <c r="H322" s="452"/>
      <c r="I322" s="452"/>
      <c r="J322" s="452"/>
      <c r="K322" s="453"/>
      <c r="L322" s="47"/>
      <c r="M322" s="47"/>
      <c r="N322" s="47"/>
      <c r="O322" s="47"/>
      <c r="P322" s="47"/>
      <c r="Q322" s="47"/>
      <c r="R322" s="47"/>
      <c r="S322" s="47"/>
      <c r="T322" s="47"/>
      <c r="U322" s="47"/>
      <c r="V322" s="47"/>
      <c r="W322" s="47"/>
      <c r="X322" s="47"/>
      <c r="Y322" s="47"/>
      <c r="Z322" s="47"/>
    </row>
    <row r="323" spans="1:26" ht="14.25" customHeight="1">
      <c r="A323" s="440" t="str">
        <f>'ADITIVO SANT'!A62</f>
        <v xml:space="preserve"> 11.1.1 </v>
      </c>
      <c r="B323" s="443" t="str">
        <f>'ADITIVO SANT'!D62</f>
        <v>Porta em madeira de lei, almofadada, 0.80 x 2.10 m, inclusive batentes e ferragens</v>
      </c>
      <c r="C323" s="444"/>
      <c r="D323" s="444"/>
      <c r="E323" s="444"/>
      <c r="F323" s="444"/>
      <c r="G323" s="444"/>
      <c r="H323" s="444"/>
      <c r="I323" s="444"/>
      <c r="J323" s="444"/>
      <c r="K323" s="445"/>
      <c r="L323" s="47"/>
      <c r="M323" s="47"/>
      <c r="N323" s="47"/>
      <c r="O323" s="47"/>
      <c r="P323" s="47"/>
      <c r="Q323" s="47"/>
      <c r="R323" s="47"/>
      <c r="S323" s="47"/>
      <c r="T323" s="47"/>
      <c r="U323" s="47"/>
      <c r="V323" s="47"/>
      <c r="W323" s="47"/>
      <c r="X323" s="47"/>
      <c r="Y323" s="47"/>
      <c r="Z323" s="47"/>
    </row>
    <row r="324" spans="1:26" ht="14.25" customHeight="1">
      <c r="A324" s="441"/>
      <c r="B324" s="446"/>
      <c r="C324" s="447"/>
      <c r="D324" s="447"/>
      <c r="E324" s="447"/>
      <c r="F324" s="447"/>
      <c r="G324" s="447"/>
      <c r="H324" s="447"/>
      <c r="I324" s="447"/>
      <c r="J324" s="447"/>
      <c r="K324" s="448"/>
      <c r="L324" s="47"/>
      <c r="M324" s="47"/>
      <c r="N324" s="47"/>
      <c r="O324" s="47"/>
      <c r="P324" s="47"/>
      <c r="Q324" s="47"/>
      <c r="R324" s="47"/>
      <c r="S324" s="47"/>
      <c r="T324" s="47"/>
      <c r="U324" s="47"/>
      <c r="V324" s="47"/>
      <c r="W324" s="47"/>
      <c r="X324" s="47"/>
      <c r="Y324" s="47"/>
      <c r="Z324" s="47"/>
    </row>
    <row r="325" spans="1:26" ht="14.25" customHeight="1">
      <c r="A325" s="442"/>
      <c r="B325" s="64"/>
      <c r="C325" s="64"/>
      <c r="D325" s="64"/>
      <c r="E325" s="64"/>
      <c r="F325" s="64"/>
      <c r="G325" s="64"/>
      <c r="H325" s="64"/>
      <c r="I325" s="64"/>
      <c r="J325" s="64"/>
      <c r="K325" s="64" t="s">
        <v>1109</v>
      </c>
      <c r="L325" s="47"/>
      <c r="M325" s="47"/>
      <c r="N325" s="47"/>
      <c r="O325" s="47"/>
      <c r="P325" s="47"/>
      <c r="Q325" s="47"/>
      <c r="R325" s="47"/>
      <c r="S325" s="47"/>
      <c r="T325" s="47"/>
      <c r="U325" s="47"/>
      <c r="V325" s="47"/>
      <c r="W325" s="47"/>
      <c r="X325" s="47"/>
      <c r="Y325" s="47"/>
      <c r="Z325" s="47"/>
    </row>
    <row r="326" spans="1:26" ht="14.25" customHeight="1">
      <c r="A326" s="65" t="s">
        <v>1187</v>
      </c>
      <c r="B326" s="66">
        <f>-'ORÇ MPAL '!F199</f>
        <v>-18</v>
      </c>
      <c r="C326" s="67"/>
      <c r="D326" s="68"/>
      <c r="E326" s="68"/>
      <c r="F326" s="68"/>
      <c r="G326" s="68"/>
      <c r="H326" s="68"/>
      <c r="I326" s="68"/>
      <c r="J326" s="68">
        <f>B326</f>
        <v>-18</v>
      </c>
      <c r="K326" s="69" t="s">
        <v>47</v>
      </c>
      <c r="L326" s="47"/>
      <c r="M326" s="47"/>
      <c r="N326" s="47"/>
      <c r="O326" s="47"/>
      <c r="P326" s="47"/>
      <c r="Q326" s="47"/>
      <c r="R326" s="47"/>
      <c r="S326" s="47"/>
      <c r="T326" s="47"/>
      <c r="U326" s="47"/>
      <c r="V326" s="47"/>
      <c r="W326" s="47"/>
      <c r="X326" s="47"/>
      <c r="Y326" s="47"/>
      <c r="Z326" s="47"/>
    </row>
    <row r="327" spans="1:26" ht="14.25" customHeight="1">
      <c r="A327" s="449" t="s">
        <v>1110</v>
      </c>
      <c r="B327" s="450" t="s">
        <v>1111</v>
      </c>
      <c r="C327" s="444"/>
      <c r="D327" s="444"/>
      <c r="E327" s="444"/>
      <c r="F327" s="444"/>
      <c r="G327" s="444"/>
      <c r="H327" s="444"/>
      <c r="I327" s="444"/>
      <c r="J327" s="444"/>
      <c r="K327" s="445"/>
      <c r="L327" s="47"/>
      <c r="M327" s="47"/>
      <c r="N327" s="47"/>
      <c r="O327" s="47"/>
      <c r="P327" s="47"/>
      <c r="Q327" s="47"/>
      <c r="R327" s="47"/>
      <c r="S327" s="47"/>
      <c r="T327" s="47"/>
      <c r="U327" s="47"/>
      <c r="V327" s="47"/>
      <c r="W327" s="47"/>
      <c r="X327" s="47"/>
      <c r="Y327" s="47"/>
      <c r="Z327" s="47"/>
    </row>
    <row r="328" spans="1:26" ht="14.25" customHeight="1">
      <c r="A328" s="442"/>
      <c r="B328" s="446"/>
      <c r="C328" s="447"/>
      <c r="D328" s="447"/>
      <c r="E328" s="447"/>
      <c r="F328" s="447"/>
      <c r="G328" s="447"/>
      <c r="H328" s="447"/>
      <c r="I328" s="447"/>
      <c r="J328" s="447"/>
      <c r="K328" s="448"/>
      <c r="L328" s="47"/>
      <c r="M328" s="47"/>
      <c r="N328" s="47"/>
      <c r="O328" s="47"/>
      <c r="P328" s="47"/>
      <c r="Q328" s="47"/>
      <c r="R328" s="47"/>
      <c r="S328" s="47"/>
      <c r="T328" s="47"/>
      <c r="U328" s="47"/>
      <c r="V328" s="47"/>
      <c r="W328" s="47"/>
      <c r="X328" s="47"/>
      <c r="Y328" s="47"/>
      <c r="Z328" s="47"/>
    </row>
    <row r="329" spans="1:26" ht="14.25" customHeight="1">
      <c r="A329" s="440" t="str">
        <f>'ADITIVO SANT'!A63</f>
        <v xml:space="preserve"> 11.1.2 </v>
      </c>
      <c r="B329" s="443" t="str">
        <f>'ADITIVO SANT'!D63</f>
        <v>Porta em madeira de lei, almofadada, 0.90 x 2.10 m, inclusive batentes e ferragens</v>
      </c>
      <c r="C329" s="444"/>
      <c r="D329" s="444"/>
      <c r="E329" s="444"/>
      <c r="F329" s="444"/>
      <c r="G329" s="444"/>
      <c r="H329" s="444"/>
      <c r="I329" s="444"/>
      <c r="J329" s="444"/>
      <c r="K329" s="445"/>
      <c r="L329" s="47"/>
      <c r="M329" s="47"/>
      <c r="N329" s="47"/>
      <c r="O329" s="47"/>
      <c r="P329" s="47"/>
      <c r="Q329" s="47"/>
      <c r="R329" s="47"/>
      <c r="S329" s="47"/>
      <c r="T329" s="47"/>
      <c r="U329" s="47"/>
      <c r="V329" s="47"/>
      <c r="W329" s="47"/>
      <c r="X329" s="47"/>
      <c r="Y329" s="47"/>
      <c r="Z329" s="47"/>
    </row>
    <row r="330" spans="1:26" ht="14.25" customHeight="1">
      <c r="A330" s="441"/>
      <c r="B330" s="446"/>
      <c r="C330" s="447"/>
      <c r="D330" s="447"/>
      <c r="E330" s="447"/>
      <c r="F330" s="447"/>
      <c r="G330" s="447"/>
      <c r="H330" s="447"/>
      <c r="I330" s="447"/>
      <c r="J330" s="447"/>
      <c r="K330" s="448"/>
      <c r="L330" s="47"/>
      <c r="M330" s="47"/>
      <c r="N330" s="47"/>
      <c r="O330" s="47"/>
      <c r="P330" s="47"/>
      <c r="Q330" s="47"/>
      <c r="R330" s="47"/>
      <c r="S330" s="47"/>
      <c r="T330" s="47"/>
      <c r="U330" s="47"/>
      <c r="V330" s="47"/>
      <c r="W330" s="47"/>
      <c r="X330" s="47"/>
      <c r="Y330" s="47"/>
      <c r="Z330" s="47"/>
    </row>
    <row r="331" spans="1:26" ht="14.25" customHeight="1">
      <c r="A331" s="442"/>
      <c r="B331" s="64"/>
      <c r="C331" s="64"/>
      <c r="D331" s="64"/>
      <c r="E331" s="64"/>
      <c r="F331" s="64"/>
      <c r="G331" s="64"/>
      <c r="H331" s="64"/>
      <c r="I331" s="64"/>
      <c r="J331" s="64"/>
      <c r="K331" s="64" t="s">
        <v>1109</v>
      </c>
      <c r="L331" s="47"/>
      <c r="M331" s="47"/>
      <c r="N331" s="47"/>
      <c r="O331" s="47"/>
      <c r="P331" s="47"/>
      <c r="Q331" s="47"/>
      <c r="R331" s="47"/>
      <c r="S331" s="47"/>
      <c r="T331" s="47"/>
      <c r="U331" s="47"/>
      <c r="V331" s="47"/>
      <c r="W331" s="47"/>
      <c r="X331" s="47"/>
      <c r="Y331" s="47"/>
      <c r="Z331" s="47"/>
    </row>
    <row r="332" spans="1:26" ht="14.25" customHeight="1">
      <c r="A332" s="65" t="s">
        <v>1187</v>
      </c>
      <c r="B332" s="66">
        <f>-'ORÇ MPAL '!F200</f>
        <v>-4</v>
      </c>
      <c r="C332" s="67"/>
      <c r="D332" s="68"/>
      <c r="E332" s="68"/>
      <c r="F332" s="68"/>
      <c r="G332" s="68"/>
      <c r="H332" s="68"/>
      <c r="I332" s="68"/>
      <c r="J332" s="68">
        <f>B332</f>
        <v>-4</v>
      </c>
      <c r="K332" s="69" t="s">
        <v>47</v>
      </c>
      <c r="L332" s="47"/>
      <c r="M332" s="47"/>
      <c r="N332" s="47"/>
      <c r="O332" s="47"/>
      <c r="P332" s="47"/>
      <c r="Q332" s="47"/>
      <c r="R332" s="47"/>
      <c r="S332" s="47"/>
      <c r="T332" s="47"/>
      <c r="U332" s="47"/>
      <c r="V332" s="47"/>
      <c r="W332" s="47"/>
      <c r="X332" s="47"/>
      <c r="Y332" s="47"/>
      <c r="Z332" s="47"/>
    </row>
    <row r="333" spans="1:26" ht="14.25" customHeight="1">
      <c r="A333" s="449" t="s">
        <v>1110</v>
      </c>
      <c r="B333" s="450" t="s">
        <v>1111</v>
      </c>
      <c r="C333" s="444"/>
      <c r="D333" s="444"/>
      <c r="E333" s="444"/>
      <c r="F333" s="444"/>
      <c r="G333" s="444"/>
      <c r="H333" s="444"/>
      <c r="I333" s="444"/>
      <c r="J333" s="444"/>
      <c r="K333" s="445"/>
      <c r="L333" s="47"/>
      <c r="M333" s="47"/>
      <c r="N333" s="47"/>
      <c r="O333" s="47"/>
      <c r="P333" s="47"/>
      <c r="Q333" s="47"/>
      <c r="R333" s="47"/>
      <c r="S333" s="47"/>
      <c r="T333" s="47"/>
      <c r="U333" s="47"/>
      <c r="V333" s="47"/>
      <c r="W333" s="47"/>
      <c r="X333" s="47"/>
      <c r="Y333" s="47"/>
      <c r="Z333" s="47"/>
    </row>
    <row r="334" spans="1:26" ht="14.25" customHeight="1">
      <c r="A334" s="442"/>
      <c r="B334" s="446"/>
      <c r="C334" s="447"/>
      <c r="D334" s="447"/>
      <c r="E334" s="447"/>
      <c r="F334" s="447"/>
      <c r="G334" s="447"/>
      <c r="H334" s="447"/>
      <c r="I334" s="447"/>
      <c r="J334" s="447"/>
      <c r="K334" s="448"/>
      <c r="L334" s="47"/>
      <c r="M334" s="47"/>
      <c r="N334" s="47"/>
      <c r="O334" s="47"/>
      <c r="P334" s="47"/>
      <c r="Q334" s="47"/>
      <c r="R334" s="47"/>
      <c r="S334" s="47"/>
      <c r="T334" s="47"/>
      <c r="U334" s="47"/>
      <c r="V334" s="47"/>
      <c r="W334" s="47"/>
      <c r="X334" s="47"/>
      <c r="Y334" s="47"/>
      <c r="Z334" s="47"/>
    </row>
    <row r="335" spans="1:26" ht="14.25" customHeight="1">
      <c r="A335" s="440" t="str">
        <f>'ADITIVO SANT'!A64</f>
        <v xml:space="preserve"> 11.1.3 </v>
      </c>
      <c r="B335" s="443" t="str">
        <f>'ADITIVO SANT'!D64</f>
        <v>Porta em madeira de lei, almofadada, 0.70 x 2.10 m, inclusive batentes e ferragens</v>
      </c>
      <c r="C335" s="444"/>
      <c r="D335" s="444"/>
      <c r="E335" s="444"/>
      <c r="F335" s="444"/>
      <c r="G335" s="444"/>
      <c r="H335" s="444"/>
      <c r="I335" s="444"/>
      <c r="J335" s="444"/>
      <c r="K335" s="445"/>
      <c r="L335" s="47"/>
      <c r="M335" s="47"/>
      <c r="N335" s="47"/>
      <c r="O335" s="47"/>
      <c r="P335" s="47"/>
      <c r="Q335" s="47"/>
      <c r="R335" s="47"/>
      <c r="S335" s="47"/>
      <c r="T335" s="47"/>
      <c r="U335" s="47"/>
      <c r="V335" s="47"/>
      <c r="W335" s="47"/>
      <c r="X335" s="47"/>
      <c r="Y335" s="47"/>
      <c r="Z335" s="47"/>
    </row>
    <row r="336" spans="1:26" ht="14.25" customHeight="1">
      <c r="A336" s="441"/>
      <c r="B336" s="446"/>
      <c r="C336" s="447"/>
      <c r="D336" s="447"/>
      <c r="E336" s="447"/>
      <c r="F336" s="447"/>
      <c r="G336" s="447"/>
      <c r="H336" s="447"/>
      <c r="I336" s="447"/>
      <c r="J336" s="447"/>
      <c r="K336" s="448"/>
      <c r="L336" s="47"/>
      <c r="M336" s="47"/>
      <c r="N336" s="47"/>
      <c r="O336" s="47"/>
      <c r="P336" s="47"/>
      <c r="Q336" s="47"/>
      <c r="R336" s="47"/>
      <c r="S336" s="47"/>
      <c r="T336" s="47"/>
      <c r="U336" s="47"/>
      <c r="V336" s="47"/>
      <c r="W336" s="47"/>
      <c r="X336" s="47"/>
      <c r="Y336" s="47"/>
      <c r="Z336" s="47"/>
    </row>
    <row r="337" spans="1:26" ht="14.25" customHeight="1">
      <c r="A337" s="442"/>
      <c r="B337" s="64"/>
      <c r="C337" s="64"/>
      <c r="D337" s="64"/>
      <c r="E337" s="64"/>
      <c r="F337" s="64"/>
      <c r="G337" s="64"/>
      <c r="H337" s="64"/>
      <c r="I337" s="64"/>
      <c r="J337" s="64"/>
      <c r="K337" s="64" t="s">
        <v>1109</v>
      </c>
      <c r="L337" s="47"/>
      <c r="M337" s="47"/>
      <c r="N337" s="47"/>
      <c r="O337" s="47"/>
      <c r="P337" s="47"/>
      <c r="Q337" s="47"/>
      <c r="R337" s="47"/>
      <c r="S337" s="47"/>
      <c r="T337" s="47"/>
      <c r="U337" s="47"/>
      <c r="V337" s="47"/>
      <c r="W337" s="47"/>
      <c r="X337" s="47"/>
      <c r="Y337" s="47"/>
      <c r="Z337" s="47"/>
    </row>
    <row r="338" spans="1:26" ht="14.25" customHeight="1">
      <c r="A338" s="65" t="s">
        <v>1187</v>
      </c>
      <c r="B338" s="66">
        <f>-'ORÇ MPAL '!F201</f>
        <v>-3</v>
      </c>
      <c r="C338" s="67"/>
      <c r="D338" s="68"/>
      <c r="E338" s="68"/>
      <c r="F338" s="68"/>
      <c r="G338" s="68"/>
      <c r="H338" s="68"/>
      <c r="I338" s="68"/>
      <c r="J338" s="68">
        <f>B338</f>
        <v>-3</v>
      </c>
      <c r="K338" s="69" t="s">
        <v>47</v>
      </c>
      <c r="L338" s="47"/>
      <c r="M338" s="47"/>
      <c r="N338" s="47"/>
      <c r="O338" s="47"/>
      <c r="P338" s="47"/>
      <c r="Q338" s="47"/>
      <c r="R338" s="47"/>
      <c r="S338" s="47"/>
      <c r="T338" s="47"/>
      <c r="U338" s="47"/>
      <c r="V338" s="47"/>
      <c r="W338" s="47"/>
      <c r="X338" s="47"/>
      <c r="Y338" s="47"/>
      <c r="Z338" s="47"/>
    </row>
    <row r="339" spans="1:26" ht="14.25" customHeight="1">
      <c r="A339" s="449" t="s">
        <v>1110</v>
      </c>
      <c r="B339" s="450" t="s">
        <v>1111</v>
      </c>
      <c r="C339" s="444"/>
      <c r="D339" s="444"/>
      <c r="E339" s="444"/>
      <c r="F339" s="444"/>
      <c r="G339" s="444"/>
      <c r="H339" s="444"/>
      <c r="I339" s="444"/>
      <c r="J339" s="444"/>
      <c r="K339" s="445"/>
      <c r="L339" s="47"/>
      <c r="M339" s="47"/>
      <c r="N339" s="47"/>
      <c r="O339" s="47"/>
      <c r="P339" s="47"/>
      <c r="Q339" s="47"/>
      <c r="R339" s="47"/>
      <c r="S339" s="47"/>
      <c r="T339" s="47"/>
      <c r="U339" s="47"/>
      <c r="V339" s="47"/>
      <c r="W339" s="47"/>
      <c r="X339" s="47"/>
      <c r="Y339" s="47"/>
      <c r="Z339" s="47"/>
    </row>
    <row r="340" spans="1:26" ht="14.25" customHeight="1">
      <c r="A340" s="442"/>
      <c r="B340" s="446"/>
      <c r="C340" s="447"/>
      <c r="D340" s="447"/>
      <c r="E340" s="447"/>
      <c r="F340" s="447"/>
      <c r="G340" s="447"/>
      <c r="H340" s="447"/>
      <c r="I340" s="447"/>
      <c r="J340" s="447"/>
      <c r="K340" s="448"/>
      <c r="L340" s="47"/>
      <c r="M340" s="47"/>
      <c r="N340" s="47"/>
      <c r="O340" s="47"/>
      <c r="P340" s="47"/>
      <c r="Q340" s="47"/>
      <c r="R340" s="47"/>
      <c r="S340" s="47"/>
      <c r="T340" s="47"/>
      <c r="U340" s="47"/>
      <c r="V340" s="47"/>
      <c r="W340" s="47"/>
      <c r="X340" s="47"/>
      <c r="Y340" s="47"/>
      <c r="Z340" s="47"/>
    </row>
    <row r="341" spans="1:26" ht="14.25" customHeight="1">
      <c r="A341" s="440" t="str">
        <f>'ADITIVO SANT'!A65</f>
        <v>11.1.4</v>
      </c>
      <c r="B341" s="443" t="str">
        <f>'ADITIVO SANT'!D65</f>
        <v>KIT DE PORTA-PRONTA DE MADEIRA EM ACABAMENTO MELAMÍNICO BRANCO, FOLHA PESADA OU SUPERPESADA, 80X210CM, FIXAÇÃO COM PREENCHIMENTO PARCIAL DE ESPUMA EXPANSIVA - FORNECIMENTO E INSTALAÇÃO. AF_12/2019</v>
      </c>
      <c r="C341" s="444"/>
      <c r="D341" s="444"/>
      <c r="E341" s="444"/>
      <c r="F341" s="444"/>
      <c r="G341" s="444"/>
      <c r="H341" s="444"/>
      <c r="I341" s="444"/>
      <c r="J341" s="444"/>
      <c r="K341" s="445"/>
      <c r="L341" s="47"/>
      <c r="M341" s="47"/>
      <c r="N341" s="47"/>
      <c r="O341" s="47"/>
      <c r="P341" s="47"/>
      <c r="Q341" s="47"/>
      <c r="R341" s="47"/>
      <c r="S341" s="47"/>
      <c r="T341" s="47"/>
      <c r="U341" s="47"/>
      <c r="V341" s="47"/>
      <c r="W341" s="47"/>
      <c r="X341" s="47"/>
      <c r="Y341" s="47"/>
      <c r="Z341" s="47"/>
    </row>
    <row r="342" spans="1:26" ht="14.25" customHeight="1">
      <c r="A342" s="441"/>
      <c r="B342" s="446"/>
      <c r="C342" s="447"/>
      <c r="D342" s="447"/>
      <c r="E342" s="447"/>
      <c r="F342" s="447"/>
      <c r="G342" s="447"/>
      <c r="H342" s="447"/>
      <c r="I342" s="447"/>
      <c r="J342" s="447"/>
      <c r="K342" s="448"/>
      <c r="L342" s="47"/>
      <c r="M342" s="47"/>
      <c r="N342" s="47"/>
      <c r="O342" s="47"/>
      <c r="P342" s="47"/>
      <c r="Q342" s="47"/>
      <c r="R342" s="47"/>
      <c r="S342" s="47"/>
      <c r="T342" s="47"/>
      <c r="U342" s="47"/>
      <c r="V342" s="47"/>
      <c r="W342" s="47"/>
      <c r="X342" s="47"/>
      <c r="Y342" s="47"/>
      <c r="Z342" s="47"/>
    </row>
    <row r="343" spans="1:26" ht="14.25" customHeight="1">
      <c r="A343" s="442"/>
      <c r="B343" s="64"/>
      <c r="C343" s="64"/>
      <c r="D343" s="64"/>
      <c r="E343" s="64"/>
      <c r="F343" s="64"/>
      <c r="G343" s="64"/>
      <c r="H343" s="64"/>
      <c r="I343" s="64"/>
      <c r="J343" s="64"/>
      <c r="K343" s="64" t="s">
        <v>1109</v>
      </c>
      <c r="L343" s="47"/>
      <c r="M343" s="47"/>
      <c r="N343" s="47"/>
      <c r="O343" s="47"/>
      <c r="P343" s="47"/>
      <c r="Q343" s="47"/>
      <c r="R343" s="47"/>
      <c r="S343" s="47"/>
      <c r="T343" s="47"/>
      <c r="U343" s="47"/>
      <c r="V343" s="47"/>
      <c r="W343" s="47"/>
      <c r="X343" s="47"/>
      <c r="Y343" s="47"/>
      <c r="Z343" s="47"/>
    </row>
    <row r="344" spans="1:26" ht="14.25" customHeight="1">
      <c r="A344" s="65" t="s">
        <v>1188</v>
      </c>
      <c r="B344" s="66">
        <v>8</v>
      </c>
      <c r="C344" s="67"/>
      <c r="D344" s="68"/>
      <c r="E344" s="68"/>
      <c r="F344" s="68"/>
      <c r="G344" s="68"/>
      <c r="H344" s="68"/>
      <c r="I344" s="68"/>
      <c r="J344" s="68">
        <f t="shared" ref="J344:J349" si="12">B344</f>
        <v>8</v>
      </c>
      <c r="K344" s="69" t="s">
        <v>24</v>
      </c>
      <c r="L344" s="47"/>
      <c r="M344" s="47"/>
      <c r="N344" s="47"/>
      <c r="O344" s="47"/>
      <c r="P344" s="47"/>
      <c r="Q344" s="47"/>
      <c r="R344" s="47"/>
      <c r="S344" s="47"/>
      <c r="T344" s="47"/>
      <c r="U344" s="47"/>
      <c r="V344" s="47"/>
      <c r="W344" s="47"/>
      <c r="X344" s="47"/>
      <c r="Y344" s="47"/>
      <c r="Z344" s="47"/>
    </row>
    <row r="345" spans="1:26" ht="14.25" customHeight="1">
      <c r="A345" s="65" t="s">
        <v>1189</v>
      </c>
      <c r="B345" s="66">
        <v>1</v>
      </c>
      <c r="C345" s="67"/>
      <c r="D345" s="68"/>
      <c r="E345" s="68"/>
      <c r="F345" s="68"/>
      <c r="G345" s="68"/>
      <c r="H345" s="68"/>
      <c r="I345" s="68"/>
      <c r="J345" s="68">
        <f t="shared" si="12"/>
        <v>1</v>
      </c>
      <c r="K345" s="69" t="s">
        <v>24</v>
      </c>
      <c r="L345" s="47"/>
      <c r="M345" s="47"/>
      <c r="N345" s="47"/>
      <c r="O345" s="47"/>
      <c r="P345" s="47"/>
      <c r="Q345" s="47"/>
      <c r="R345" s="47"/>
      <c r="S345" s="47"/>
      <c r="T345" s="47"/>
      <c r="U345" s="47"/>
      <c r="V345" s="47"/>
      <c r="W345" s="47"/>
      <c r="X345" s="47"/>
      <c r="Y345" s="47"/>
      <c r="Z345" s="47"/>
    </row>
    <row r="346" spans="1:26" ht="14.25" customHeight="1">
      <c r="A346" s="65" t="s">
        <v>1190</v>
      </c>
      <c r="B346" s="66">
        <v>2</v>
      </c>
      <c r="C346" s="67"/>
      <c r="D346" s="68"/>
      <c r="E346" s="68"/>
      <c r="F346" s="68"/>
      <c r="G346" s="68"/>
      <c r="H346" s="68"/>
      <c r="I346" s="68"/>
      <c r="J346" s="68">
        <f t="shared" si="12"/>
        <v>2</v>
      </c>
      <c r="K346" s="69" t="s">
        <v>24</v>
      </c>
      <c r="L346" s="47"/>
      <c r="M346" s="47"/>
      <c r="N346" s="47"/>
      <c r="O346" s="47"/>
      <c r="P346" s="47"/>
      <c r="Q346" s="47"/>
      <c r="R346" s="47"/>
      <c r="S346" s="47"/>
      <c r="T346" s="47"/>
      <c r="U346" s="47"/>
      <c r="V346" s="47"/>
      <c r="W346" s="47"/>
      <c r="X346" s="47"/>
      <c r="Y346" s="47"/>
      <c r="Z346" s="47"/>
    </row>
    <row r="347" spans="1:26" ht="14.25" customHeight="1">
      <c r="A347" s="65" t="s">
        <v>1191</v>
      </c>
      <c r="B347" s="66">
        <v>4</v>
      </c>
      <c r="C347" s="67"/>
      <c r="D347" s="68"/>
      <c r="E347" s="68"/>
      <c r="F347" s="68"/>
      <c r="G347" s="68"/>
      <c r="H347" s="68"/>
      <c r="I347" s="68"/>
      <c r="J347" s="68">
        <f t="shared" si="12"/>
        <v>4</v>
      </c>
      <c r="K347" s="69" t="s">
        <v>24</v>
      </c>
      <c r="L347" s="47"/>
      <c r="M347" s="47"/>
      <c r="N347" s="47"/>
      <c r="O347" s="47"/>
      <c r="P347" s="47"/>
      <c r="Q347" s="47"/>
      <c r="R347" s="47"/>
      <c r="S347" s="47"/>
      <c r="T347" s="47"/>
      <c r="U347" s="47"/>
      <c r="V347" s="47"/>
      <c r="W347" s="47"/>
      <c r="X347" s="47"/>
      <c r="Y347" s="47"/>
      <c r="Z347" s="47"/>
    </row>
    <row r="348" spans="1:26" ht="14.25" customHeight="1">
      <c r="A348" s="65" t="s">
        <v>1192</v>
      </c>
      <c r="B348" s="66">
        <v>3</v>
      </c>
      <c r="C348" s="67"/>
      <c r="D348" s="68"/>
      <c r="E348" s="68"/>
      <c r="F348" s="68"/>
      <c r="G348" s="68"/>
      <c r="H348" s="68"/>
      <c r="I348" s="68"/>
      <c r="J348" s="68">
        <f t="shared" si="12"/>
        <v>3</v>
      </c>
      <c r="K348" s="69" t="s">
        <v>24</v>
      </c>
      <c r="L348" s="47"/>
      <c r="M348" s="47"/>
      <c r="N348" s="47"/>
      <c r="O348" s="47"/>
      <c r="P348" s="47"/>
      <c r="Q348" s="47"/>
      <c r="R348" s="47"/>
      <c r="S348" s="47"/>
      <c r="T348" s="47"/>
      <c r="U348" s="47"/>
      <c r="V348" s="47"/>
      <c r="W348" s="47"/>
      <c r="X348" s="47"/>
      <c r="Y348" s="47"/>
      <c r="Z348" s="47"/>
    </row>
    <row r="349" spans="1:26" ht="14.25" customHeight="1">
      <c r="A349" s="65" t="s">
        <v>1193</v>
      </c>
      <c r="B349" s="66">
        <v>1</v>
      </c>
      <c r="C349" s="67"/>
      <c r="D349" s="68"/>
      <c r="E349" s="68"/>
      <c r="F349" s="68"/>
      <c r="G349" s="68"/>
      <c r="H349" s="68"/>
      <c r="I349" s="68"/>
      <c r="J349" s="68">
        <f t="shared" si="12"/>
        <v>1</v>
      </c>
      <c r="K349" s="69"/>
      <c r="L349" s="47"/>
      <c r="M349" s="47"/>
      <c r="N349" s="47"/>
      <c r="O349" s="47"/>
      <c r="P349" s="47"/>
      <c r="Q349" s="47"/>
      <c r="R349" s="47"/>
      <c r="S349" s="47"/>
      <c r="T349" s="47"/>
      <c r="U349" s="47"/>
      <c r="V349" s="47"/>
      <c r="W349" s="47"/>
      <c r="X349" s="47"/>
      <c r="Y349" s="47"/>
      <c r="Z349" s="47"/>
    </row>
    <row r="350" spans="1:26" ht="14.25" customHeight="1">
      <c r="A350" s="65"/>
      <c r="B350" s="66"/>
      <c r="C350" s="67"/>
      <c r="D350" s="68"/>
      <c r="E350" s="68"/>
      <c r="F350" s="68"/>
      <c r="G350" s="68"/>
      <c r="H350" s="68"/>
      <c r="I350" s="68"/>
      <c r="J350" s="68">
        <f>SUM(J344:J349)</f>
        <v>19</v>
      </c>
      <c r="K350" s="69" t="s">
        <v>24</v>
      </c>
      <c r="L350" s="47"/>
      <c r="M350" s="47"/>
      <c r="N350" s="47"/>
      <c r="O350" s="47"/>
      <c r="P350" s="47"/>
      <c r="Q350" s="47"/>
      <c r="R350" s="47"/>
      <c r="S350" s="47"/>
      <c r="T350" s="47"/>
      <c r="U350" s="47"/>
      <c r="V350" s="47"/>
      <c r="W350" s="47"/>
      <c r="X350" s="47"/>
      <c r="Y350" s="47"/>
      <c r="Z350" s="47"/>
    </row>
    <row r="351" spans="1:26" ht="14.25" customHeight="1">
      <c r="A351" s="449" t="s">
        <v>1110</v>
      </c>
      <c r="B351" s="450" t="s">
        <v>1164</v>
      </c>
      <c r="C351" s="444"/>
      <c r="D351" s="444"/>
      <c r="E351" s="444"/>
      <c r="F351" s="444"/>
      <c r="G351" s="444"/>
      <c r="H351" s="444"/>
      <c r="I351" s="444"/>
      <c r="J351" s="444"/>
      <c r="K351" s="445"/>
      <c r="L351" s="47"/>
      <c r="M351" s="47"/>
      <c r="N351" s="47"/>
      <c r="O351" s="47"/>
      <c r="P351" s="47"/>
      <c r="Q351" s="47"/>
      <c r="R351" s="47"/>
      <c r="S351" s="47"/>
      <c r="T351" s="47"/>
      <c r="U351" s="47"/>
      <c r="V351" s="47"/>
      <c r="W351" s="47"/>
      <c r="X351" s="47"/>
      <c r="Y351" s="47"/>
      <c r="Z351" s="47"/>
    </row>
    <row r="352" spans="1:26" ht="14.25" customHeight="1">
      <c r="A352" s="442"/>
      <c r="B352" s="446"/>
      <c r="C352" s="447"/>
      <c r="D352" s="447"/>
      <c r="E352" s="447"/>
      <c r="F352" s="447"/>
      <c r="G352" s="447"/>
      <c r="H352" s="447"/>
      <c r="I352" s="447"/>
      <c r="J352" s="447"/>
      <c r="K352" s="448"/>
      <c r="L352" s="47"/>
      <c r="M352" s="47"/>
      <c r="N352" s="47"/>
      <c r="O352" s="47"/>
      <c r="P352" s="47"/>
      <c r="Q352" s="47"/>
      <c r="R352" s="47"/>
      <c r="S352" s="47"/>
      <c r="T352" s="47"/>
      <c r="U352" s="47"/>
      <c r="V352" s="47"/>
      <c r="W352" s="47"/>
      <c r="X352" s="47"/>
      <c r="Y352" s="47"/>
      <c r="Z352" s="47"/>
    </row>
    <row r="353" spans="1:26" ht="14.25" customHeight="1">
      <c r="A353" s="440" t="str">
        <f>'ADITIVO SANT'!A66</f>
        <v>11.1.5</v>
      </c>
      <c r="B353" s="443" t="str">
        <f>'ADITIVO SANT'!D66</f>
        <v>KIT DE PORTA-PRONTA DE MADEIRA EM ACABAMENTO MELAMÍNICO BRANCO, FOLHA PESADA OU SUPERPESADA, 90X210CM, FIXAÇÃO COM PREENCHIMENTO TOTAL DE ESPUMA EXPANSIVA - FORNECIMENTO E INSTALAÇÃO. AF_12/2019</v>
      </c>
      <c r="C353" s="444"/>
      <c r="D353" s="444"/>
      <c r="E353" s="444"/>
      <c r="F353" s="444"/>
      <c r="G353" s="444"/>
      <c r="H353" s="444"/>
      <c r="I353" s="444"/>
      <c r="J353" s="444"/>
      <c r="K353" s="445"/>
      <c r="L353" s="47"/>
      <c r="M353" s="47"/>
      <c r="N353" s="47"/>
      <c r="O353" s="47"/>
      <c r="P353" s="47"/>
      <c r="Q353" s="47"/>
      <c r="R353" s="47"/>
      <c r="S353" s="47"/>
      <c r="T353" s="47"/>
      <c r="U353" s="47"/>
      <c r="V353" s="47"/>
      <c r="W353" s="47"/>
      <c r="X353" s="47"/>
      <c r="Y353" s="47"/>
      <c r="Z353" s="47"/>
    </row>
    <row r="354" spans="1:26" ht="14.25" customHeight="1">
      <c r="A354" s="441"/>
      <c r="B354" s="446"/>
      <c r="C354" s="447"/>
      <c r="D354" s="447"/>
      <c r="E354" s="447"/>
      <c r="F354" s="447"/>
      <c r="G354" s="447"/>
      <c r="H354" s="447"/>
      <c r="I354" s="447"/>
      <c r="J354" s="447"/>
      <c r="K354" s="448"/>
      <c r="L354" s="47"/>
      <c r="M354" s="47"/>
      <c r="N354" s="47"/>
      <c r="O354" s="47"/>
      <c r="P354" s="47"/>
      <c r="Q354" s="47"/>
      <c r="R354" s="47"/>
      <c r="S354" s="47"/>
      <c r="T354" s="47"/>
      <c r="U354" s="47"/>
      <c r="V354" s="47"/>
      <c r="W354" s="47"/>
      <c r="X354" s="47"/>
      <c r="Y354" s="47"/>
      <c r="Z354" s="47"/>
    </row>
    <row r="355" spans="1:26" ht="14.25" customHeight="1">
      <c r="A355" s="442"/>
      <c r="B355" s="64"/>
      <c r="C355" s="64"/>
      <c r="D355" s="64"/>
      <c r="E355" s="64"/>
      <c r="F355" s="64"/>
      <c r="G355" s="64"/>
      <c r="H355" s="64"/>
      <c r="I355" s="64"/>
      <c r="J355" s="64"/>
      <c r="K355" s="64" t="s">
        <v>1109</v>
      </c>
      <c r="L355" s="47"/>
      <c r="M355" s="47"/>
      <c r="N355" s="47"/>
      <c r="O355" s="47"/>
      <c r="P355" s="47"/>
      <c r="Q355" s="47"/>
      <c r="R355" s="47"/>
      <c r="S355" s="47"/>
      <c r="T355" s="47"/>
      <c r="U355" s="47"/>
      <c r="V355" s="47"/>
      <c r="W355" s="47"/>
      <c r="X355" s="47"/>
      <c r="Y355" s="47"/>
      <c r="Z355" s="47"/>
    </row>
    <row r="356" spans="1:26" ht="14.25" customHeight="1">
      <c r="A356" s="65" t="s">
        <v>1194</v>
      </c>
      <c r="B356" s="66">
        <v>4</v>
      </c>
      <c r="C356" s="67"/>
      <c r="D356" s="68"/>
      <c r="E356" s="68"/>
      <c r="F356" s="68"/>
      <c r="G356" s="68"/>
      <c r="H356" s="68"/>
      <c r="I356" s="68"/>
      <c r="J356" s="68">
        <f t="shared" ref="J356:J358" si="13">B356</f>
        <v>4</v>
      </c>
      <c r="K356" s="69" t="s">
        <v>24</v>
      </c>
      <c r="L356" s="47"/>
      <c r="M356" s="47"/>
      <c r="N356" s="47"/>
      <c r="O356" s="47"/>
      <c r="P356" s="47"/>
      <c r="Q356" s="47"/>
      <c r="R356" s="47"/>
      <c r="S356" s="47"/>
      <c r="T356" s="47"/>
      <c r="U356" s="47"/>
      <c r="V356" s="47"/>
      <c r="W356" s="47"/>
      <c r="X356" s="47"/>
      <c r="Y356" s="47"/>
      <c r="Z356" s="47"/>
    </row>
    <row r="357" spans="1:26" ht="14.25" customHeight="1">
      <c r="A357" s="65" t="s">
        <v>1195</v>
      </c>
      <c r="B357" s="66">
        <v>1</v>
      </c>
      <c r="C357" s="67"/>
      <c r="D357" s="68"/>
      <c r="E357" s="68"/>
      <c r="F357" s="68"/>
      <c r="G357" s="68"/>
      <c r="H357" s="68"/>
      <c r="I357" s="68"/>
      <c r="J357" s="68">
        <f t="shared" si="13"/>
        <v>1</v>
      </c>
      <c r="K357" s="69" t="s">
        <v>24</v>
      </c>
      <c r="L357" s="47"/>
      <c r="M357" s="47"/>
      <c r="N357" s="47"/>
      <c r="O357" s="47"/>
      <c r="P357" s="47"/>
      <c r="Q357" s="47"/>
      <c r="R357" s="47"/>
      <c r="S357" s="47"/>
      <c r="T357" s="47"/>
      <c r="U357" s="47"/>
      <c r="V357" s="47"/>
      <c r="W357" s="47"/>
      <c r="X357" s="47"/>
      <c r="Y357" s="47"/>
      <c r="Z357" s="47"/>
    </row>
    <row r="358" spans="1:26" ht="14.25" customHeight="1">
      <c r="A358" s="65" t="s">
        <v>1196</v>
      </c>
      <c r="B358" s="66">
        <v>1</v>
      </c>
      <c r="C358" s="67"/>
      <c r="D358" s="68"/>
      <c r="E358" s="68"/>
      <c r="F358" s="68"/>
      <c r="G358" s="68"/>
      <c r="H358" s="68"/>
      <c r="I358" s="68"/>
      <c r="J358" s="68">
        <f t="shared" si="13"/>
        <v>1</v>
      </c>
      <c r="K358" s="69" t="s">
        <v>24</v>
      </c>
      <c r="L358" s="47"/>
      <c r="M358" s="47"/>
      <c r="N358" s="47"/>
      <c r="O358" s="47"/>
      <c r="P358" s="47"/>
      <c r="Q358" s="47"/>
      <c r="R358" s="47"/>
      <c r="S358" s="47"/>
      <c r="T358" s="47"/>
      <c r="U358" s="47"/>
      <c r="V358" s="47"/>
      <c r="W358" s="47"/>
      <c r="X358" s="47"/>
      <c r="Y358" s="47"/>
      <c r="Z358" s="47"/>
    </row>
    <row r="359" spans="1:26" ht="14.25" customHeight="1">
      <c r="A359" s="65"/>
      <c r="B359" s="66"/>
      <c r="C359" s="67"/>
      <c r="D359" s="68"/>
      <c r="E359" s="68"/>
      <c r="F359" s="68"/>
      <c r="G359" s="68"/>
      <c r="H359" s="68"/>
      <c r="I359" s="68"/>
      <c r="J359" s="68">
        <f>SUM(J356:J358)</f>
        <v>6</v>
      </c>
      <c r="K359" s="69" t="s">
        <v>24</v>
      </c>
      <c r="L359" s="47"/>
      <c r="M359" s="47"/>
      <c r="N359" s="47"/>
      <c r="O359" s="47"/>
      <c r="P359" s="47"/>
      <c r="Q359" s="47"/>
      <c r="R359" s="47"/>
      <c r="S359" s="47"/>
      <c r="T359" s="47"/>
      <c r="U359" s="47"/>
      <c r="V359" s="47"/>
      <c r="W359" s="47"/>
      <c r="X359" s="47"/>
      <c r="Y359" s="47"/>
      <c r="Z359" s="47"/>
    </row>
    <row r="360" spans="1:26" ht="14.25" customHeight="1">
      <c r="A360" s="449" t="s">
        <v>1110</v>
      </c>
      <c r="B360" s="450" t="s">
        <v>1164</v>
      </c>
      <c r="C360" s="444"/>
      <c r="D360" s="444"/>
      <c r="E360" s="444"/>
      <c r="F360" s="444"/>
      <c r="G360" s="444"/>
      <c r="H360" s="444"/>
      <c r="I360" s="444"/>
      <c r="J360" s="444"/>
      <c r="K360" s="445"/>
      <c r="L360" s="47"/>
      <c r="M360" s="47"/>
      <c r="N360" s="47"/>
      <c r="O360" s="47"/>
      <c r="P360" s="47"/>
      <c r="Q360" s="47"/>
      <c r="R360" s="47"/>
      <c r="S360" s="47"/>
      <c r="T360" s="47"/>
      <c r="U360" s="47"/>
      <c r="V360" s="47"/>
      <c r="W360" s="47"/>
      <c r="X360" s="47"/>
      <c r="Y360" s="47"/>
      <c r="Z360" s="47"/>
    </row>
    <row r="361" spans="1:26" ht="14.25" customHeight="1">
      <c r="A361" s="442"/>
      <c r="B361" s="446"/>
      <c r="C361" s="447"/>
      <c r="D361" s="447"/>
      <c r="E361" s="447"/>
      <c r="F361" s="447"/>
      <c r="G361" s="447"/>
      <c r="H361" s="447"/>
      <c r="I361" s="447"/>
      <c r="J361" s="447"/>
      <c r="K361" s="448"/>
      <c r="L361" s="47"/>
      <c r="M361" s="47"/>
      <c r="N361" s="47"/>
      <c r="O361" s="47"/>
      <c r="P361" s="47"/>
      <c r="Q361" s="47"/>
      <c r="R361" s="47"/>
      <c r="S361" s="47"/>
      <c r="T361" s="47"/>
      <c r="U361" s="47"/>
      <c r="V361" s="47"/>
      <c r="W361" s="47"/>
      <c r="X361" s="47"/>
      <c r="Y361" s="47"/>
      <c r="Z361" s="47"/>
    </row>
    <row r="362" spans="1:26" ht="14.25" customHeight="1">
      <c r="A362" s="440" t="str">
        <f>'ADITIVO SANT'!A67</f>
        <v>11.1.6</v>
      </c>
      <c r="B362" s="443" t="str">
        <f>'ADITIVO SANT'!D67</f>
        <v>Porta em madeira compensada (canela), lisa, semi-ôca, (0.60 x 1,60 a 2.10 m),revestida c/fórmica, inclusive ferragens (livre/ocupado), para uso em divisórias granito ou mármore</v>
      </c>
      <c r="C362" s="444"/>
      <c r="D362" s="444"/>
      <c r="E362" s="444"/>
      <c r="F362" s="444"/>
      <c r="G362" s="444"/>
      <c r="H362" s="444"/>
      <c r="I362" s="444"/>
      <c r="J362" s="444"/>
      <c r="K362" s="445"/>
      <c r="L362" s="47"/>
      <c r="M362" s="47"/>
      <c r="N362" s="47"/>
      <c r="O362" s="47"/>
      <c r="P362" s="47"/>
      <c r="Q362" s="47"/>
      <c r="R362" s="47"/>
      <c r="S362" s="47"/>
      <c r="T362" s="47"/>
      <c r="U362" s="47"/>
      <c r="V362" s="47"/>
      <c r="W362" s="47"/>
      <c r="X362" s="47"/>
      <c r="Y362" s="47"/>
      <c r="Z362" s="47"/>
    </row>
    <row r="363" spans="1:26" ht="14.25" customHeight="1">
      <c r="A363" s="441"/>
      <c r="B363" s="446"/>
      <c r="C363" s="447"/>
      <c r="D363" s="447"/>
      <c r="E363" s="447"/>
      <c r="F363" s="447"/>
      <c r="G363" s="447"/>
      <c r="H363" s="447"/>
      <c r="I363" s="447"/>
      <c r="J363" s="447"/>
      <c r="K363" s="448"/>
      <c r="L363" s="47"/>
      <c r="M363" s="47"/>
      <c r="N363" s="47"/>
      <c r="O363" s="47"/>
      <c r="P363" s="47"/>
      <c r="Q363" s="47"/>
      <c r="R363" s="47"/>
      <c r="S363" s="47"/>
      <c r="T363" s="47"/>
      <c r="U363" s="47"/>
      <c r="V363" s="47"/>
      <c r="W363" s="47"/>
      <c r="X363" s="47"/>
      <c r="Y363" s="47"/>
      <c r="Z363" s="47"/>
    </row>
    <row r="364" spans="1:26" ht="14.25" customHeight="1">
      <c r="A364" s="442"/>
      <c r="B364" s="64"/>
      <c r="C364" s="64"/>
      <c r="D364" s="64"/>
      <c r="E364" s="64"/>
      <c r="F364" s="64"/>
      <c r="G364" s="64"/>
      <c r="H364" s="64"/>
      <c r="I364" s="64"/>
      <c r="J364" s="64"/>
      <c r="K364" s="64" t="s">
        <v>1109</v>
      </c>
      <c r="L364" s="47"/>
      <c r="M364" s="47"/>
      <c r="N364" s="47"/>
      <c r="O364" s="47"/>
      <c r="P364" s="47"/>
      <c r="Q364" s="47"/>
      <c r="R364" s="47"/>
      <c r="S364" s="47"/>
      <c r="T364" s="47"/>
      <c r="U364" s="47"/>
      <c r="V364" s="47"/>
      <c r="W364" s="47"/>
      <c r="X364" s="47"/>
      <c r="Y364" s="47"/>
      <c r="Z364" s="47"/>
    </row>
    <row r="365" spans="1:26" ht="14.25" customHeight="1">
      <c r="A365" s="65" t="s">
        <v>1194</v>
      </c>
      <c r="B365" s="66">
        <v>6</v>
      </c>
      <c r="C365" s="67"/>
      <c r="D365" s="68"/>
      <c r="E365" s="68"/>
      <c r="F365" s="68"/>
      <c r="G365" s="68"/>
      <c r="H365" s="68"/>
      <c r="I365" s="68"/>
      <c r="J365" s="68">
        <f>B365</f>
        <v>6</v>
      </c>
      <c r="K365" s="69" t="s">
        <v>24</v>
      </c>
      <c r="L365" s="47"/>
      <c r="M365" s="47"/>
      <c r="N365" s="47"/>
      <c r="O365" s="47"/>
      <c r="P365" s="47"/>
      <c r="Q365" s="47"/>
      <c r="R365" s="47"/>
      <c r="S365" s="47"/>
      <c r="T365" s="47"/>
      <c r="U365" s="47"/>
      <c r="V365" s="47"/>
      <c r="W365" s="47"/>
      <c r="X365" s="47"/>
      <c r="Y365" s="47"/>
      <c r="Z365" s="47"/>
    </row>
    <row r="366" spans="1:26" ht="14.25" customHeight="1">
      <c r="A366" s="65"/>
      <c r="B366" s="66"/>
      <c r="C366" s="67"/>
      <c r="D366" s="68"/>
      <c r="E366" s="68"/>
      <c r="F366" s="68"/>
      <c r="G366" s="68"/>
      <c r="H366" s="68"/>
      <c r="I366" s="68"/>
      <c r="J366" s="68">
        <f>SUM(J365)</f>
        <v>6</v>
      </c>
      <c r="K366" s="69" t="s">
        <v>24</v>
      </c>
      <c r="L366" s="47"/>
      <c r="M366" s="47"/>
      <c r="N366" s="47"/>
      <c r="O366" s="47"/>
      <c r="P366" s="47"/>
      <c r="Q366" s="47"/>
      <c r="R366" s="47"/>
      <c r="S366" s="47"/>
      <c r="T366" s="47"/>
      <c r="U366" s="47"/>
      <c r="V366" s="47"/>
      <c r="W366" s="47"/>
      <c r="X366" s="47"/>
      <c r="Y366" s="47"/>
      <c r="Z366" s="47"/>
    </row>
    <row r="367" spans="1:26" ht="14.25" customHeight="1">
      <c r="A367" s="449" t="s">
        <v>1110</v>
      </c>
      <c r="B367" s="450" t="s">
        <v>1164</v>
      </c>
      <c r="C367" s="444"/>
      <c r="D367" s="444"/>
      <c r="E367" s="444"/>
      <c r="F367" s="444"/>
      <c r="G367" s="444"/>
      <c r="H367" s="444"/>
      <c r="I367" s="444"/>
      <c r="J367" s="444"/>
      <c r="K367" s="445"/>
      <c r="L367" s="47"/>
      <c r="M367" s="47"/>
      <c r="N367" s="47"/>
      <c r="O367" s="47"/>
      <c r="P367" s="47"/>
      <c r="Q367" s="47"/>
      <c r="R367" s="47"/>
      <c r="S367" s="47"/>
      <c r="T367" s="47"/>
      <c r="U367" s="47"/>
      <c r="V367" s="47"/>
      <c r="W367" s="47"/>
      <c r="X367" s="47"/>
      <c r="Y367" s="47"/>
      <c r="Z367" s="47"/>
    </row>
    <row r="368" spans="1:26" ht="14.25" customHeight="1">
      <c r="A368" s="442"/>
      <c r="B368" s="446"/>
      <c r="C368" s="447"/>
      <c r="D368" s="447"/>
      <c r="E368" s="447"/>
      <c r="F368" s="447"/>
      <c r="G368" s="447"/>
      <c r="H368" s="447"/>
      <c r="I368" s="447"/>
      <c r="J368" s="447"/>
      <c r="K368" s="448"/>
      <c r="L368" s="47"/>
      <c r="M368" s="47"/>
      <c r="N368" s="47"/>
      <c r="O368" s="47"/>
      <c r="P368" s="47"/>
      <c r="Q368" s="47"/>
      <c r="R368" s="47"/>
      <c r="S368" s="47"/>
      <c r="T368" s="47"/>
      <c r="U368" s="47"/>
      <c r="V368" s="47"/>
      <c r="W368" s="47"/>
      <c r="X368" s="47"/>
      <c r="Y368" s="47"/>
      <c r="Z368" s="47"/>
    </row>
    <row r="369" spans="1:26" ht="14.25" customHeight="1">
      <c r="A369" s="63" t="str">
        <f>'ADITIVO SANT'!A68</f>
        <v xml:space="preserve"> 19 </v>
      </c>
      <c r="B369" s="451" t="str">
        <f>'ADITIVO SANT'!D68</f>
        <v>PINTURA</v>
      </c>
      <c r="C369" s="452"/>
      <c r="D369" s="452"/>
      <c r="E369" s="452"/>
      <c r="F369" s="452"/>
      <c r="G369" s="452"/>
      <c r="H369" s="452"/>
      <c r="I369" s="452"/>
      <c r="J369" s="452"/>
      <c r="K369" s="453"/>
      <c r="L369" s="47"/>
      <c r="M369" s="47"/>
      <c r="N369" s="47"/>
      <c r="O369" s="47"/>
      <c r="P369" s="47"/>
      <c r="Q369" s="47"/>
      <c r="R369" s="47"/>
      <c r="S369" s="47"/>
      <c r="T369" s="47"/>
      <c r="U369" s="47"/>
      <c r="V369" s="47"/>
      <c r="W369" s="47"/>
      <c r="X369" s="47"/>
      <c r="Y369" s="47"/>
      <c r="Z369" s="47"/>
    </row>
    <row r="370" spans="1:26" ht="14.25" customHeight="1">
      <c r="A370" s="440" t="str">
        <f>'ADITIVO SANT'!A69</f>
        <v xml:space="preserve"> 19.4 </v>
      </c>
      <c r="B370" s="443" t="str">
        <f>'ADITIVO SANT'!D69</f>
        <v>LIXAMENTO DE MADEIRA PARA APLICAÇÃO DE FUNDO OU PINTURA. AF_01/2021</v>
      </c>
      <c r="C370" s="444"/>
      <c r="D370" s="444"/>
      <c r="E370" s="444"/>
      <c r="F370" s="444"/>
      <c r="G370" s="444"/>
      <c r="H370" s="444"/>
      <c r="I370" s="444"/>
      <c r="J370" s="444"/>
      <c r="K370" s="445"/>
      <c r="L370" s="47"/>
      <c r="M370" s="47"/>
      <c r="N370" s="47"/>
      <c r="O370" s="47"/>
      <c r="P370" s="47"/>
      <c r="Q370" s="47"/>
      <c r="R370" s="47"/>
      <c r="S370" s="47"/>
      <c r="T370" s="47"/>
      <c r="U370" s="47"/>
      <c r="V370" s="47"/>
      <c r="W370" s="47"/>
      <c r="X370" s="47"/>
      <c r="Y370" s="47"/>
      <c r="Z370" s="47"/>
    </row>
    <row r="371" spans="1:26" ht="14.25" customHeight="1">
      <c r="A371" s="441"/>
      <c r="B371" s="446"/>
      <c r="C371" s="447"/>
      <c r="D371" s="447"/>
      <c r="E371" s="447"/>
      <c r="F371" s="447"/>
      <c r="G371" s="447"/>
      <c r="H371" s="447"/>
      <c r="I371" s="447"/>
      <c r="J371" s="447"/>
      <c r="K371" s="448"/>
      <c r="L371" s="47"/>
      <c r="M371" s="47"/>
      <c r="N371" s="47"/>
      <c r="O371" s="47"/>
      <c r="P371" s="47"/>
      <c r="Q371" s="47"/>
      <c r="R371" s="47"/>
      <c r="S371" s="47"/>
      <c r="T371" s="47"/>
      <c r="U371" s="47"/>
      <c r="V371" s="47"/>
      <c r="W371" s="47"/>
      <c r="X371" s="47"/>
      <c r="Y371" s="47"/>
      <c r="Z371" s="47"/>
    </row>
    <row r="372" spans="1:26" ht="14.25" customHeight="1">
      <c r="A372" s="442"/>
      <c r="B372" s="64"/>
      <c r="C372" s="64"/>
      <c r="D372" s="64"/>
      <c r="E372" s="64"/>
      <c r="F372" s="64"/>
      <c r="G372" s="64"/>
      <c r="H372" s="64"/>
      <c r="I372" s="64"/>
      <c r="J372" s="64"/>
      <c r="K372" s="64" t="s">
        <v>1109</v>
      </c>
      <c r="L372" s="47"/>
      <c r="M372" s="47"/>
      <c r="N372" s="47"/>
      <c r="O372" s="47"/>
      <c r="P372" s="47"/>
      <c r="Q372" s="47"/>
      <c r="R372" s="47"/>
      <c r="S372" s="47"/>
      <c r="T372" s="47"/>
      <c r="U372" s="47"/>
      <c r="V372" s="47"/>
      <c r="W372" s="47"/>
      <c r="X372" s="47"/>
      <c r="Y372" s="47"/>
      <c r="Z372" s="47"/>
    </row>
    <row r="373" spans="1:26" ht="14.25" customHeight="1">
      <c r="A373" s="65" t="s">
        <v>1187</v>
      </c>
      <c r="B373" s="66">
        <f>-'ORÇ MPAL '!F512</f>
        <v>-103.425</v>
      </c>
      <c r="C373" s="67"/>
      <c r="D373" s="68"/>
      <c r="E373" s="68"/>
      <c r="F373" s="68"/>
      <c r="G373" s="68"/>
      <c r="H373" s="68"/>
      <c r="I373" s="68"/>
      <c r="J373" s="68">
        <f>B373</f>
        <v>-103.425</v>
      </c>
      <c r="K373" s="69" t="s">
        <v>47</v>
      </c>
      <c r="L373" s="47"/>
      <c r="M373" s="47"/>
      <c r="N373" s="47"/>
      <c r="O373" s="47"/>
      <c r="P373" s="47"/>
      <c r="Q373" s="47"/>
      <c r="R373" s="47"/>
      <c r="S373" s="47"/>
      <c r="T373" s="47"/>
      <c r="U373" s="47"/>
      <c r="V373" s="47"/>
      <c r="W373" s="47"/>
      <c r="X373" s="47"/>
      <c r="Y373" s="47"/>
      <c r="Z373" s="47"/>
    </row>
    <row r="374" spans="1:26" ht="14.25" customHeight="1">
      <c r="A374" s="449" t="s">
        <v>1110</v>
      </c>
      <c r="B374" s="450" t="s">
        <v>1111</v>
      </c>
      <c r="C374" s="444"/>
      <c r="D374" s="444"/>
      <c r="E374" s="444"/>
      <c r="F374" s="444"/>
      <c r="G374" s="444"/>
      <c r="H374" s="444"/>
      <c r="I374" s="444"/>
      <c r="J374" s="444"/>
      <c r="K374" s="445"/>
      <c r="L374" s="47"/>
      <c r="M374" s="47"/>
      <c r="N374" s="47"/>
      <c r="O374" s="47"/>
      <c r="P374" s="47"/>
      <c r="Q374" s="47"/>
      <c r="R374" s="47"/>
      <c r="S374" s="47"/>
      <c r="T374" s="47"/>
      <c r="U374" s="47"/>
      <c r="V374" s="47"/>
      <c r="W374" s="47"/>
      <c r="X374" s="47"/>
      <c r="Y374" s="47"/>
      <c r="Z374" s="47"/>
    </row>
    <row r="375" spans="1:26" ht="14.25" customHeight="1">
      <c r="A375" s="442"/>
      <c r="B375" s="446"/>
      <c r="C375" s="447"/>
      <c r="D375" s="447"/>
      <c r="E375" s="447"/>
      <c r="F375" s="447"/>
      <c r="G375" s="447"/>
      <c r="H375" s="447"/>
      <c r="I375" s="447"/>
      <c r="J375" s="447"/>
      <c r="K375" s="448"/>
      <c r="L375" s="47"/>
      <c r="M375" s="47"/>
      <c r="N375" s="47"/>
      <c r="O375" s="47"/>
      <c r="P375" s="47"/>
      <c r="Q375" s="47"/>
      <c r="R375" s="47"/>
      <c r="S375" s="47"/>
      <c r="T375" s="47"/>
      <c r="U375" s="47"/>
      <c r="V375" s="47"/>
      <c r="W375" s="47"/>
      <c r="X375" s="47"/>
      <c r="Y375" s="47"/>
      <c r="Z375" s="47"/>
    </row>
    <row r="376" spans="1:26" ht="14.25" customHeight="1">
      <c r="A376" s="440" t="str">
        <f>'ADITIVO SANT'!A70</f>
        <v xml:space="preserve"> 19.5 </v>
      </c>
      <c r="B376" s="443" t="str">
        <f>'ADITIVO SANT'!D70</f>
        <v>APLICAÇÃO MASSA ACRÍLICA PARA MADEIRA, PARA PINTURA COM TINTA DE ACABAMENTO (PIGMENTADA). AF_01/2021</v>
      </c>
      <c r="C376" s="444"/>
      <c r="D376" s="444"/>
      <c r="E376" s="444"/>
      <c r="F376" s="444"/>
      <c r="G376" s="444"/>
      <c r="H376" s="444"/>
      <c r="I376" s="444"/>
      <c r="J376" s="444"/>
      <c r="K376" s="445"/>
      <c r="L376" s="47"/>
      <c r="M376" s="47"/>
      <c r="N376" s="47"/>
      <c r="O376" s="47"/>
      <c r="P376" s="47"/>
      <c r="Q376" s="47"/>
      <c r="R376" s="47"/>
      <c r="S376" s="47"/>
      <c r="T376" s="47"/>
      <c r="U376" s="47"/>
      <c r="V376" s="47"/>
      <c r="W376" s="47"/>
      <c r="X376" s="47"/>
      <c r="Y376" s="47"/>
      <c r="Z376" s="47"/>
    </row>
    <row r="377" spans="1:26" ht="14.25" customHeight="1">
      <c r="A377" s="441"/>
      <c r="B377" s="446"/>
      <c r="C377" s="447"/>
      <c r="D377" s="447"/>
      <c r="E377" s="447"/>
      <c r="F377" s="447"/>
      <c r="G377" s="447"/>
      <c r="H377" s="447"/>
      <c r="I377" s="447"/>
      <c r="J377" s="447"/>
      <c r="K377" s="448"/>
      <c r="L377" s="47"/>
      <c r="M377" s="47"/>
      <c r="N377" s="47"/>
      <c r="O377" s="47"/>
      <c r="P377" s="47"/>
      <c r="Q377" s="47"/>
      <c r="R377" s="47"/>
      <c r="S377" s="47"/>
      <c r="T377" s="47"/>
      <c r="U377" s="47"/>
      <c r="V377" s="47"/>
      <c r="W377" s="47"/>
      <c r="X377" s="47"/>
      <c r="Y377" s="47"/>
      <c r="Z377" s="47"/>
    </row>
    <row r="378" spans="1:26" ht="14.25" customHeight="1">
      <c r="A378" s="442"/>
      <c r="B378" s="64"/>
      <c r="C378" s="64"/>
      <c r="D378" s="64"/>
      <c r="E378" s="64"/>
      <c r="F378" s="64"/>
      <c r="G378" s="64"/>
      <c r="H378" s="64"/>
      <c r="I378" s="64"/>
      <c r="J378" s="64"/>
      <c r="K378" s="64" t="s">
        <v>1109</v>
      </c>
      <c r="L378" s="47"/>
      <c r="M378" s="47"/>
      <c r="N378" s="47"/>
      <c r="O378" s="47"/>
      <c r="P378" s="47"/>
      <c r="Q378" s="47"/>
      <c r="R378" s="47"/>
      <c r="S378" s="47"/>
      <c r="T378" s="47"/>
      <c r="U378" s="47"/>
      <c r="V378" s="47"/>
      <c r="W378" s="47"/>
      <c r="X378" s="47"/>
      <c r="Y378" s="47"/>
      <c r="Z378" s="47"/>
    </row>
    <row r="379" spans="1:26" ht="14.25" customHeight="1">
      <c r="A379" s="65" t="s">
        <v>1187</v>
      </c>
      <c r="B379" s="66">
        <f>-'ORÇ MPAL '!F513</f>
        <v>-103.425</v>
      </c>
      <c r="C379" s="67"/>
      <c r="D379" s="68"/>
      <c r="E379" s="68"/>
      <c r="F379" s="68"/>
      <c r="G379" s="68"/>
      <c r="H379" s="68"/>
      <c r="I379" s="68"/>
      <c r="J379" s="68">
        <f>B379</f>
        <v>-103.425</v>
      </c>
      <c r="K379" s="69" t="s">
        <v>47</v>
      </c>
      <c r="L379" s="47"/>
      <c r="M379" s="47"/>
      <c r="N379" s="47"/>
      <c r="O379" s="47"/>
      <c r="P379" s="47"/>
      <c r="Q379" s="47"/>
      <c r="R379" s="47"/>
      <c r="S379" s="47"/>
      <c r="T379" s="47"/>
      <c r="U379" s="47"/>
      <c r="V379" s="47"/>
      <c r="W379" s="47"/>
      <c r="X379" s="47"/>
      <c r="Y379" s="47"/>
      <c r="Z379" s="47"/>
    </row>
    <row r="380" spans="1:26" ht="14.25" customHeight="1">
      <c r="A380" s="449" t="s">
        <v>1110</v>
      </c>
      <c r="B380" s="450" t="s">
        <v>1111</v>
      </c>
      <c r="C380" s="444"/>
      <c r="D380" s="444"/>
      <c r="E380" s="444"/>
      <c r="F380" s="444"/>
      <c r="G380" s="444"/>
      <c r="H380" s="444"/>
      <c r="I380" s="444"/>
      <c r="J380" s="444"/>
      <c r="K380" s="445"/>
      <c r="L380" s="47"/>
      <c r="M380" s="47"/>
      <c r="N380" s="47"/>
      <c r="O380" s="47"/>
      <c r="P380" s="47"/>
      <c r="Q380" s="47"/>
      <c r="R380" s="47"/>
      <c r="S380" s="47"/>
      <c r="T380" s="47"/>
      <c r="U380" s="47"/>
      <c r="V380" s="47"/>
      <c r="W380" s="47"/>
      <c r="X380" s="47"/>
      <c r="Y380" s="47"/>
      <c r="Z380" s="47"/>
    </row>
    <row r="381" spans="1:26" ht="14.25" customHeight="1">
      <c r="A381" s="442"/>
      <c r="B381" s="446"/>
      <c r="C381" s="447"/>
      <c r="D381" s="447"/>
      <c r="E381" s="447"/>
      <c r="F381" s="447"/>
      <c r="G381" s="447"/>
      <c r="H381" s="447"/>
      <c r="I381" s="447"/>
      <c r="J381" s="447"/>
      <c r="K381" s="448"/>
      <c r="L381" s="47"/>
      <c r="M381" s="47"/>
      <c r="N381" s="47"/>
      <c r="O381" s="47"/>
      <c r="P381" s="47"/>
      <c r="Q381" s="47"/>
      <c r="R381" s="47"/>
      <c r="S381" s="47"/>
      <c r="T381" s="47"/>
      <c r="U381" s="47"/>
      <c r="V381" s="47"/>
      <c r="W381" s="47"/>
      <c r="X381" s="47"/>
      <c r="Y381" s="47"/>
      <c r="Z381" s="47"/>
    </row>
    <row r="382" spans="1:26" ht="14.25" customHeight="1">
      <c r="A382" s="440" t="str">
        <f>'ADITIVO SANT'!A71</f>
        <v xml:space="preserve"> 19.6 </v>
      </c>
      <c r="B382" s="443" t="str">
        <f>'ADITIVO SANT'!D71</f>
        <v>PINTURA TINTA DE ACABAMENTO (PIGMENTADA) ESMALTE SINTÉTICO ACETINADO EM MADEIRA, 2 DEMÃOS. AF_01/2021</v>
      </c>
      <c r="C382" s="444"/>
      <c r="D382" s="444"/>
      <c r="E382" s="444"/>
      <c r="F382" s="444"/>
      <c r="G382" s="444"/>
      <c r="H382" s="444"/>
      <c r="I382" s="444"/>
      <c r="J382" s="444"/>
      <c r="K382" s="445"/>
      <c r="L382" s="47"/>
      <c r="M382" s="47"/>
      <c r="N382" s="47"/>
      <c r="O382" s="47"/>
      <c r="P382" s="47"/>
      <c r="Q382" s="47"/>
      <c r="R382" s="47"/>
      <c r="S382" s="47"/>
      <c r="T382" s="47"/>
      <c r="U382" s="47"/>
      <c r="V382" s="47"/>
      <c r="W382" s="47"/>
      <c r="X382" s="47"/>
      <c r="Y382" s="47"/>
      <c r="Z382" s="47"/>
    </row>
    <row r="383" spans="1:26" ht="14.25" customHeight="1">
      <c r="A383" s="441"/>
      <c r="B383" s="446"/>
      <c r="C383" s="447"/>
      <c r="D383" s="447"/>
      <c r="E383" s="447"/>
      <c r="F383" s="447"/>
      <c r="G383" s="447"/>
      <c r="H383" s="447"/>
      <c r="I383" s="447"/>
      <c r="J383" s="447"/>
      <c r="K383" s="448"/>
      <c r="L383" s="47"/>
      <c r="M383" s="47"/>
      <c r="N383" s="47"/>
      <c r="O383" s="47"/>
      <c r="P383" s="47"/>
      <c r="Q383" s="47"/>
      <c r="R383" s="47"/>
      <c r="S383" s="47"/>
      <c r="T383" s="47"/>
      <c r="U383" s="47"/>
      <c r="V383" s="47"/>
      <c r="W383" s="47"/>
      <c r="X383" s="47"/>
      <c r="Y383" s="47"/>
      <c r="Z383" s="47"/>
    </row>
    <row r="384" spans="1:26" ht="14.25" customHeight="1">
      <c r="A384" s="442"/>
      <c r="B384" s="64"/>
      <c r="C384" s="64"/>
      <c r="D384" s="64"/>
      <c r="E384" s="64"/>
      <c r="F384" s="64"/>
      <c r="G384" s="64"/>
      <c r="H384" s="64"/>
      <c r="I384" s="64"/>
      <c r="J384" s="64"/>
      <c r="K384" s="64" t="s">
        <v>1109</v>
      </c>
      <c r="L384" s="47"/>
      <c r="M384" s="47">
        <v>1200000</v>
      </c>
      <c r="N384" s="47"/>
      <c r="O384" s="47"/>
      <c r="P384" s="47"/>
      <c r="Q384" s="47"/>
      <c r="R384" s="47"/>
      <c r="S384" s="47"/>
      <c r="T384" s="47"/>
      <c r="U384" s="47"/>
      <c r="V384" s="47"/>
      <c r="W384" s="47"/>
      <c r="X384" s="47"/>
      <c r="Y384" s="47"/>
      <c r="Z384" s="47"/>
    </row>
    <row r="385" spans="1:26" ht="14.25" customHeight="1">
      <c r="A385" s="65" t="s">
        <v>1187</v>
      </c>
      <c r="B385" s="66">
        <f>-'ORÇ MPAL '!F514</f>
        <v>-103.425</v>
      </c>
      <c r="C385" s="67"/>
      <c r="D385" s="68"/>
      <c r="E385" s="68"/>
      <c r="F385" s="68"/>
      <c r="G385" s="68"/>
      <c r="H385" s="68"/>
      <c r="I385" s="68"/>
      <c r="J385" s="68">
        <f>B385</f>
        <v>-103.425</v>
      </c>
      <c r="K385" s="69" t="s">
        <v>47</v>
      </c>
      <c r="L385" s="47"/>
      <c r="M385" s="47">
        <v>1366797.61</v>
      </c>
      <c r="N385" s="47"/>
      <c r="O385" s="47"/>
      <c r="P385" s="47"/>
      <c r="Q385" s="47"/>
      <c r="R385" s="47"/>
      <c r="S385" s="47"/>
      <c r="T385" s="47"/>
      <c r="U385" s="47"/>
      <c r="V385" s="47"/>
      <c r="W385" s="47"/>
      <c r="X385" s="47"/>
      <c r="Y385" s="47"/>
      <c r="Z385" s="47"/>
    </row>
    <row r="386" spans="1:26" ht="14.25" customHeight="1">
      <c r="A386" s="449" t="s">
        <v>1110</v>
      </c>
      <c r="B386" s="450" t="s">
        <v>1111</v>
      </c>
      <c r="C386" s="444"/>
      <c r="D386" s="444"/>
      <c r="E386" s="444"/>
      <c r="F386" s="444"/>
      <c r="G386" s="444"/>
      <c r="H386" s="444"/>
      <c r="I386" s="444"/>
      <c r="J386" s="444"/>
      <c r="K386" s="445"/>
      <c r="L386" s="47"/>
      <c r="M386" s="47">
        <v>31629.86</v>
      </c>
      <c r="N386" s="47"/>
      <c r="O386" s="47"/>
      <c r="P386" s="47"/>
      <c r="Q386" s="47"/>
      <c r="R386" s="47"/>
      <c r="S386" s="47"/>
      <c r="T386" s="47"/>
      <c r="U386" s="47"/>
      <c r="V386" s="47"/>
      <c r="W386" s="47"/>
      <c r="X386" s="47"/>
      <c r="Y386" s="47"/>
      <c r="Z386" s="47"/>
    </row>
    <row r="387" spans="1:26" ht="14.25" customHeight="1">
      <c r="A387" s="442"/>
      <c r="B387" s="446"/>
      <c r="C387" s="447"/>
      <c r="D387" s="447"/>
      <c r="E387" s="447"/>
      <c r="F387" s="447"/>
      <c r="G387" s="447"/>
      <c r="H387" s="447"/>
      <c r="I387" s="447"/>
      <c r="J387" s="447"/>
      <c r="K387" s="448"/>
      <c r="L387" s="47"/>
      <c r="M387" s="47">
        <v>332011.62</v>
      </c>
      <c r="N387" s="47"/>
      <c r="O387" s="47"/>
      <c r="P387" s="47"/>
      <c r="Q387" s="47"/>
      <c r="R387" s="47"/>
      <c r="S387" s="47"/>
      <c r="T387" s="47"/>
      <c r="U387" s="47"/>
      <c r="V387" s="47"/>
      <c r="W387" s="47"/>
      <c r="X387" s="47"/>
      <c r="Y387" s="47"/>
      <c r="Z387" s="47"/>
    </row>
    <row r="388" spans="1:26" ht="14.25" customHeight="1">
      <c r="A388" s="440" t="str">
        <f>'ADITIVO SANT'!A72</f>
        <v xml:space="preserve"> 19.7 </v>
      </c>
      <c r="B388" s="443" t="str">
        <f>'ADITIVO SANT'!D72</f>
        <v>TEXTURA ACRÍLICA, APLICAÇÃO MANUAL EM PAREDE, UMA DEMÃO. AF_04/2023</v>
      </c>
      <c r="C388" s="444"/>
      <c r="D388" s="444"/>
      <c r="E388" s="444"/>
      <c r="F388" s="444"/>
      <c r="G388" s="444"/>
      <c r="H388" s="444"/>
      <c r="I388" s="444"/>
      <c r="J388" s="444"/>
      <c r="K388" s="445"/>
      <c r="L388" s="47"/>
      <c r="M388" s="47">
        <v>301473.77</v>
      </c>
      <c r="N388" s="47">
        <v>3249370.08</v>
      </c>
      <c r="O388" s="47"/>
      <c r="P388" s="47"/>
      <c r="Q388" s="47"/>
      <c r="R388" s="47"/>
      <c r="S388" s="47"/>
      <c r="T388" s="47"/>
      <c r="U388" s="47"/>
      <c r="V388" s="47"/>
      <c r="W388" s="47"/>
      <c r="X388" s="47"/>
      <c r="Y388" s="47"/>
      <c r="Z388" s="47"/>
    </row>
    <row r="389" spans="1:26" ht="14.25" customHeight="1">
      <c r="A389" s="441"/>
      <c r="B389" s="446"/>
      <c r="C389" s="447"/>
      <c r="D389" s="447"/>
      <c r="E389" s="447"/>
      <c r="F389" s="447"/>
      <c r="G389" s="447"/>
      <c r="H389" s="447"/>
      <c r="I389" s="447"/>
      <c r="J389" s="447"/>
      <c r="K389" s="448"/>
      <c r="L389" s="47"/>
      <c r="M389" s="47">
        <f>SUM(M384:M388)</f>
        <v>3231912.8600000003</v>
      </c>
      <c r="N389" s="47"/>
      <c r="O389" s="47"/>
      <c r="P389" s="47"/>
      <c r="Q389" s="47"/>
      <c r="R389" s="47"/>
      <c r="S389" s="47"/>
      <c r="T389" s="47"/>
      <c r="U389" s="47"/>
      <c r="V389" s="47"/>
      <c r="W389" s="47"/>
      <c r="X389" s="47"/>
      <c r="Y389" s="47"/>
      <c r="Z389" s="47"/>
    </row>
    <row r="390" spans="1:26" ht="14.25" customHeight="1">
      <c r="A390" s="442"/>
      <c r="B390" s="64" t="s">
        <v>1116</v>
      </c>
      <c r="C390" s="64" t="s">
        <v>1185</v>
      </c>
      <c r="D390" s="64" t="s">
        <v>1166</v>
      </c>
      <c r="E390" s="64" t="s">
        <v>1197</v>
      </c>
      <c r="F390" s="64"/>
      <c r="G390" s="64"/>
      <c r="H390" s="64"/>
      <c r="I390" s="64"/>
      <c r="J390" s="64"/>
      <c r="K390" s="64" t="s">
        <v>1109</v>
      </c>
      <c r="L390" s="47"/>
      <c r="M390" s="77">
        <f>N388-M389</f>
        <v>17457.219999999739</v>
      </c>
      <c r="N390" s="47"/>
      <c r="O390" s="47"/>
      <c r="P390" s="47"/>
      <c r="Q390" s="47"/>
      <c r="R390" s="47"/>
      <c r="S390" s="47"/>
      <c r="T390" s="47"/>
      <c r="U390" s="47"/>
      <c r="V390" s="47"/>
      <c r="W390" s="47"/>
      <c r="X390" s="47"/>
      <c r="Y390" s="47"/>
      <c r="Z390" s="47"/>
    </row>
    <row r="391" spans="1:26" ht="14.25" customHeight="1">
      <c r="A391" s="65" t="s">
        <v>1186</v>
      </c>
      <c r="B391" s="66">
        <f t="shared" ref="B391:C391" si="14">B288</f>
        <v>32.9</v>
      </c>
      <c r="C391" s="66">
        <f t="shared" si="14"/>
        <v>2.4</v>
      </c>
      <c r="D391" s="68">
        <v>2</v>
      </c>
      <c r="E391" s="68">
        <f>B391*C391*D391</f>
        <v>157.91999999999999</v>
      </c>
      <c r="F391" s="68"/>
      <c r="G391" s="68"/>
      <c r="H391" s="68"/>
      <c r="I391" s="68"/>
      <c r="J391" s="68"/>
      <c r="K391" s="69" t="s">
        <v>47</v>
      </c>
      <c r="L391" s="47"/>
      <c r="M391" s="47"/>
      <c r="N391" s="47"/>
      <c r="O391" s="47"/>
      <c r="P391" s="47"/>
      <c r="Q391" s="47"/>
      <c r="R391" s="47"/>
      <c r="S391" s="47"/>
      <c r="T391" s="47"/>
      <c r="U391" s="47"/>
      <c r="V391" s="47"/>
      <c r="W391" s="47"/>
      <c r="X391" s="47"/>
      <c r="Y391" s="47"/>
      <c r="Z391" s="47"/>
    </row>
    <row r="392" spans="1:26" ht="14.25" customHeight="1">
      <c r="A392" s="70" t="s">
        <v>1163</v>
      </c>
      <c r="B392" s="68"/>
      <c r="C392" s="68"/>
      <c r="D392" s="68"/>
      <c r="E392" s="66">
        <f t="shared" ref="E392:E393" si="15">B235</f>
        <v>5.41</v>
      </c>
      <c r="F392" s="68"/>
      <c r="G392" s="68"/>
      <c r="H392" s="68"/>
      <c r="I392" s="68"/>
      <c r="J392" s="68"/>
      <c r="K392" s="69" t="s">
        <v>47</v>
      </c>
      <c r="L392" s="47"/>
      <c r="M392" s="47"/>
      <c r="N392" s="47"/>
      <c r="O392" s="47"/>
      <c r="P392" s="47"/>
      <c r="Q392" s="47"/>
      <c r="R392" s="47"/>
      <c r="S392" s="47"/>
      <c r="T392" s="47"/>
      <c r="U392" s="47"/>
      <c r="V392" s="47"/>
      <c r="W392" s="47"/>
      <c r="X392" s="47"/>
      <c r="Y392" s="47"/>
      <c r="Z392" s="47"/>
    </row>
    <row r="393" spans="1:26" ht="14.25" customHeight="1">
      <c r="A393" s="70" t="s">
        <v>1163</v>
      </c>
      <c r="B393" s="68"/>
      <c r="C393" s="68"/>
      <c r="D393" s="68"/>
      <c r="E393" s="66">
        <f t="shared" si="15"/>
        <v>6.87</v>
      </c>
      <c r="F393" s="68"/>
      <c r="G393" s="68"/>
      <c r="H393" s="68"/>
      <c r="I393" s="68"/>
      <c r="J393" s="68"/>
      <c r="K393" s="69" t="s">
        <v>47</v>
      </c>
      <c r="L393" s="47"/>
      <c r="M393" s="47"/>
      <c r="N393" s="47"/>
      <c r="O393" s="47"/>
      <c r="P393" s="47"/>
      <c r="Q393" s="47"/>
      <c r="R393" s="47"/>
      <c r="S393" s="47"/>
      <c r="T393" s="47"/>
      <c r="U393" s="47"/>
      <c r="V393" s="47"/>
      <c r="W393" s="47"/>
      <c r="X393" s="47"/>
      <c r="Y393" s="47"/>
      <c r="Z393" s="47"/>
    </row>
    <row r="394" spans="1:26" ht="14.25" customHeight="1">
      <c r="A394" s="65"/>
      <c r="B394" s="66"/>
      <c r="C394" s="68"/>
      <c r="D394" s="68"/>
      <c r="E394" s="68">
        <f>SUM(E391:E393)</f>
        <v>170.2</v>
      </c>
      <c r="F394" s="68"/>
      <c r="G394" s="68"/>
      <c r="H394" s="68"/>
      <c r="I394" s="68"/>
      <c r="J394" s="68">
        <f>E394</f>
        <v>170.2</v>
      </c>
      <c r="K394" s="69" t="s">
        <v>47</v>
      </c>
      <c r="L394" s="47"/>
      <c r="M394" s="47"/>
      <c r="N394" s="47"/>
      <c r="O394" s="47"/>
      <c r="P394" s="47"/>
      <c r="Q394" s="47"/>
      <c r="R394" s="47"/>
      <c r="S394" s="47"/>
      <c r="T394" s="47"/>
      <c r="U394" s="47"/>
      <c r="V394" s="47"/>
      <c r="W394" s="47"/>
      <c r="X394" s="47"/>
      <c r="Y394" s="47"/>
      <c r="Z394" s="47"/>
    </row>
    <row r="395" spans="1:26" ht="14.25" customHeight="1">
      <c r="A395" s="449" t="s">
        <v>1110</v>
      </c>
      <c r="B395" s="450" t="s">
        <v>1164</v>
      </c>
      <c r="C395" s="444"/>
      <c r="D395" s="444"/>
      <c r="E395" s="444"/>
      <c r="F395" s="444"/>
      <c r="G395" s="444"/>
      <c r="H395" s="444"/>
      <c r="I395" s="444"/>
      <c r="J395" s="444"/>
      <c r="K395" s="445"/>
      <c r="L395" s="47"/>
      <c r="M395" s="47"/>
      <c r="N395" s="47"/>
      <c r="O395" s="47"/>
      <c r="P395" s="47"/>
      <c r="Q395" s="47"/>
      <c r="R395" s="47"/>
      <c r="S395" s="47"/>
      <c r="T395" s="47"/>
      <c r="U395" s="47"/>
      <c r="V395" s="47"/>
      <c r="W395" s="47"/>
      <c r="X395" s="47"/>
      <c r="Y395" s="47"/>
      <c r="Z395" s="47"/>
    </row>
    <row r="396" spans="1:26" ht="14.25" customHeight="1">
      <c r="A396" s="442"/>
      <c r="B396" s="446"/>
      <c r="C396" s="447"/>
      <c r="D396" s="447"/>
      <c r="E396" s="447"/>
      <c r="F396" s="447"/>
      <c r="G396" s="447"/>
      <c r="H396" s="447"/>
      <c r="I396" s="447"/>
      <c r="J396" s="447"/>
      <c r="K396" s="448"/>
      <c r="L396" s="47"/>
      <c r="M396" s="47"/>
      <c r="N396" s="47"/>
      <c r="O396" s="47"/>
      <c r="P396" s="47"/>
      <c r="Q396" s="47"/>
      <c r="R396" s="47"/>
      <c r="S396" s="47"/>
      <c r="T396" s="47"/>
      <c r="U396" s="47"/>
      <c r="V396" s="47"/>
      <c r="W396" s="47"/>
      <c r="X396" s="47"/>
      <c r="Y396" s="47"/>
      <c r="Z396" s="47"/>
    </row>
    <row r="397" spans="1:26" ht="14.25" customHeight="1">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4.25" customHeight="1">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4.25" customHeight="1">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4.25" customHeight="1">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4.25" customHeight="1">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4.25" customHeight="1">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4.25" customHeight="1">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4.25" customHeight="1">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4.25" customHeight="1">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4.25" customHeight="1">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4.25" customHeight="1">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4.25" customHeight="1">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4.25" customHeight="1">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4.25" customHeight="1">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4.25" customHeight="1">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4.25" customHeight="1">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4.25" customHeight="1">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4.25" customHeight="1">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4.25" customHeight="1">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4.25" customHeight="1">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4.25" customHeight="1">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4.25" customHeight="1">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4.25" customHeight="1">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4.25" customHeight="1">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4.25" customHeight="1">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4.25" customHeight="1">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4.25" customHeight="1">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4.25" customHeight="1">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4.25" customHeight="1">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4.25" customHeight="1">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4.25" customHeight="1">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4.25" customHeight="1">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4.25" customHeight="1">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4.25" customHeight="1">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4.25" customHeight="1">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4.25" customHeight="1">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4.25" customHeight="1">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4.25" customHeight="1">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4.25" customHeight="1">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4.25" customHeight="1">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4.25" customHeight="1">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4.25" customHeight="1">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4.25" customHeight="1">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4.25" customHeight="1">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4.25" customHeight="1">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4.25" customHeight="1">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4.25" customHeight="1">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4.25" customHeight="1">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4.25" customHeight="1">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4.25" customHeight="1">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4.25" customHeight="1">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4.25" customHeight="1">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4.25" customHeight="1">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4.25" customHeight="1">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4.25" customHeight="1">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4.25" customHeight="1">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4.25" customHeight="1">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4.25" customHeight="1">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4.25" customHeight="1">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4.25" customHeight="1">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4.25" customHeight="1">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4.25" customHeight="1">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4.25" customHeight="1">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4.25" customHeight="1">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4.25" customHeight="1">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4.25" customHeight="1">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4.25" customHeight="1">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4.25" customHeight="1">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4.25" customHeight="1">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4.25" customHeight="1">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4.25" customHeight="1">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4.25" customHeight="1">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4.25" customHeight="1">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4.25" customHeight="1">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4.25" customHeight="1">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4.25" customHeight="1">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4.25" customHeight="1">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4.25" customHeight="1">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4.25" customHeight="1">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4.25" customHeight="1">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4.25" customHeight="1">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4.25" customHeight="1">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4.25" customHeight="1">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4.25" customHeight="1">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4.25" customHeight="1">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4.25" customHeight="1">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4.25" customHeight="1">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4.25" customHeight="1">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4.25" customHeight="1">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4.25" customHeight="1">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4.25" customHeight="1">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4.25" customHeight="1">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4.25" customHeight="1">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14.25" customHeight="1">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14.25" customHeight="1">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14.25" customHeight="1">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14.25" customHeight="1">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14.25" customHeight="1">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14.25" customHeight="1">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14.25" customHeight="1">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14.25" customHeight="1">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14.25" customHeight="1">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14.25" customHeight="1">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14.25" customHeight="1">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14.25" customHeight="1">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14.25" customHeight="1">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4.25" customHeight="1">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14.25" customHeight="1">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14.25" customHeight="1">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14.25" customHeight="1">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14.25" customHeight="1">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14.25" customHeight="1">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14.25" customHeight="1">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14.25" customHeight="1">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14.25" customHeight="1">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14.25" customHeight="1">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14.25" customHeight="1">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14.25" customHeight="1">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14.25" customHeight="1">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14.25" customHeight="1">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14.25" customHeight="1">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4.25" customHeight="1">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14.25" customHeight="1">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14.25" customHeight="1">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13.5" customHeight="1">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14.25" customHeight="1">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4.25" customHeight="1">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14.25" customHeight="1">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4.25" customHeight="1">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14.25" customHeight="1">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4.25" customHeight="1">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14.25" customHeight="1">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13.5" customHeight="1">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14.25" customHeight="1">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14.25" customHeight="1">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4.25" customHeight="1">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14.25" customHeight="1">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14.25" customHeight="1">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14.25" customHeight="1">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14.25" customHeight="1">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14.25" customHeight="1">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14.25" customHeight="1">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14.25" customHeight="1">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4.25" customHeight="1">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4.25" customHeight="1">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14.25" customHeight="1">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4.25" customHeight="1">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14.25" customHeight="1">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4.25" customHeight="1">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14.25" customHeight="1">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4.25" customHeight="1">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4.25" customHeight="1">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4.25" customHeight="1">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4.25" customHeight="1">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4.25" customHeight="1">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4.25" customHeight="1">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4.25" customHeight="1">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4.25" customHeight="1">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4.25" customHeight="1">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4.25" customHeight="1">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4.25" customHeight="1">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4.25" customHeight="1">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4.25" customHeight="1">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4.25" customHeight="1">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4.25" customHeight="1">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4.25" customHeight="1">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4.25" customHeight="1">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4.25" customHeight="1">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4.25" customHeight="1">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4.25" customHeight="1">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4.25" customHeight="1">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4.25" customHeight="1">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4.25" customHeight="1">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4.25" customHeight="1">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4.25" customHeight="1">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4.25" customHeight="1">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4.25" customHeight="1">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4.25" customHeight="1">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4.25" customHeight="1">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4.25" customHeight="1">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4.25" customHeight="1">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4.25" customHeight="1">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4.25" customHeight="1">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4.25" customHeight="1">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4.25" customHeight="1">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4.25" customHeight="1">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4.25" customHeight="1">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4.25" customHeight="1">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4.25" customHeight="1">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4.25" customHeight="1">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4.25" customHeight="1">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4.25" customHeight="1">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4.25" customHeight="1">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4.25" customHeight="1">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4.25" customHeight="1">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4.25" customHeight="1">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4.25" customHeight="1">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4.25" customHeight="1">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4.25" customHeight="1">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4.25" customHeight="1">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4.25" customHeight="1">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4.25" customHeight="1">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4.25" customHeight="1">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4.25" customHeight="1">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4.25" customHeight="1">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4.25" customHeight="1">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4.25" customHeight="1">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4.25" customHeight="1">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4.25" customHeight="1">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4.25" customHeight="1">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4.25" customHeight="1">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4.25" customHeight="1">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4.25" customHeight="1">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4.25" customHeight="1">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4.25" customHeight="1">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4.25" customHeight="1">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4.25" customHeight="1">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4.25" customHeight="1">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4.25" customHeight="1">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4.25" customHeight="1">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4.25" customHeight="1">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4.25" customHeight="1">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4.25" customHeight="1">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4.25" customHeight="1">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4.25" customHeight="1">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4.25" customHeight="1">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4.25" customHeight="1">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4.25" customHeight="1">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4.25" customHeight="1">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4.25" customHeight="1">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4.25" customHeight="1">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4.25" customHeight="1">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4.25" customHeight="1">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4.25" customHeight="1">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4.25" customHeight="1">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4.25" customHeight="1">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4.25" customHeight="1">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4.25" customHeight="1">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4.25" customHeight="1">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4.25" customHeight="1">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4.25" customHeight="1">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4.25" customHeight="1">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4.25" customHeight="1">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4.25" customHeight="1">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4.25" customHeight="1">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4.25" customHeight="1">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4.25" customHeight="1">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4.25" customHeight="1">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4.25" customHeight="1">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4.25" customHeight="1">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4.25" customHeight="1">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4.25" customHeight="1">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4.25" customHeight="1">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4.25" customHeight="1">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4.25" customHeight="1">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4.25" customHeight="1">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4.25" customHeight="1">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4.25" customHeight="1">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4.25" customHeight="1">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4.25" customHeight="1">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4.25" customHeight="1">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4.25" customHeight="1">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4.25" customHeight="1">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4.25" customHeight="1">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4.25" customHeight="1">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4.25" customHeight="1">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4.25" customHeight="1">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4.25" customHeight="1">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4.25" customHeight="1">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4.25" customHeight="1">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4.25" customHeight="1">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4.25" customHeight="1">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4.25" customHeight="1">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4.25" customHeight="1">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4.25" customHeight="1">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4.25" customHeight="1">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4.25" customHeight="1">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4.25" customHeight="1">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4.25" customHeight="1">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4.25" customHeight="1">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4.25" customHeight="1">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4.25" customHeight="1">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4.25" customHeight="1">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4.25" customHeight="1">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4.25" customHeight="1">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4.25" customHeight="1">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4.25" customHeight="1">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4.25" customHeight="1">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4.25" customHeight="1">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4.25" customHeight="1">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4.25" customHeight="1">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4.25" customHeight="1">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4.25" customHeight="1">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4.25" customHeight="1">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4.25" customHeight="1">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4.25" customHeight="1">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4.25" customHeight="1">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4.25" customHeight="1">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4.25" customHeight="1">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4.25" customHeight="1">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4.25" customHeight="1">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4.25" customHeight="1">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4.25" customHeight="1">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4.25" customHeight="1">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4.25" customHeight="1">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4.25" customHeight="1">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4.25" customHeight="1">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4.25" customHeight="1">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4.25" customHeight="1">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4.25" customHeight="1">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4.25" customHeight="1">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4.25" customHeight="1">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4.25" customHeight="1">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4.25" customHeight="1">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4.25" customHeight="1">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4.25" customHeight="1">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4.25" customHeight="1">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4.25" customHeight="1">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4.25" customHeight="1">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4.25" customHeight="1">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4.25" customHeight="1">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4.25" customHeight="1">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4.25" customHeight="1">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4.25" customHeight="1">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4.25" customHeight="1">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4.25" customHeight="1">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4.25" customHeight="1">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4.25" customHeight="1">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4.25" customHeight="1">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4.25" customHeight="1">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4.25" customHeight="1">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4.25" customHeight="1">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4.25" customHeight="1">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4.25" customHeight="1">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4.25" customHeight="1">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4.25" customHeight="1">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4.25" customHeight="1">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4.25" customHeight="1">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4.25" customHeight="1">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4.25" customHeight="1">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4.25" customHeight="1">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4.25" customHeight="1">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4.25" customHeight="1">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4.25" customHeight="1">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4.25" customHeight="1">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4.25" customHeight="1">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4.25" customHeight="1">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4.25" customHeight="1">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4.25" customHeight="1">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4.25" customHeight="1">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4.25" customHeight="1">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4.25" customHeight="1">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4.25" customHeight="1">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4.25" customHeight="1">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4.25" customHeight="1">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4.25" customHeight="1">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4.25" customHeight="1">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4.25" customHeight="1">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4.25" customHeight="1">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4.25" customHeight="1">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4.25" customHeight="1">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4.25" customHeight="1">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4.25" customHeight="1">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4.25" customHeight="1">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4.25" customHeight="1">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4.25" customHeight="1">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4.25" customHeight="1">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4.25" customHeight="1">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4.25" customHeight="1">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4.25" customHeight="1">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4.25" customHeight="1">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4.25" customHeight="1">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4.25" customHeight="1">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4.25" customHeight="1">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4.25" customHeight="1">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4.25" customHeight="1">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4.25" customHeight="1">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4.25" customHeight="1">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4.25" customHeight="1">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4.25" customHeight="1">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4.25" customHeight="1">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4.25" customHeight="1">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4.25" customHeight="1">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4.25" customHeight="1">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4.25" customHeight="1">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4.25" customHeight="1">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4.25" customHeight="1">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4.25" customHeight="1">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4.25" customHeight="1">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4.25" customHeight="1">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4.25" customHeight="1">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4.25" customHeight="1">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4.25" customHeight="1">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4.25" customHeight="1">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4.25" customHeight="1">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4.25" customHeight="1">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4.25" customHeight="1">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4.25" customHeight="1">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4.25" customHeight="1">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4.25" customHeight="1">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4.25" customHeight="1">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4.25" customHeight="1">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4.25" customHeight="1">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4.25" customHeight="1">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4.25" customHeight="1">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4.25" customHeight="1">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4.25" customHeight="1">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4.25" customHeight="1">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4.25" customHeight="1">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4.25" customHeight="1">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4.25" customHeight="1">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4.25" customHeight="1">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4.25" customHeight="1">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4.25" customHeight="1">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4.25" customHeight="1">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4.25" customHeight="1">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4.25" customHeight="1">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4.25" customHeight="1">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4.25" customHeight="1">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4.25" customHeight="1">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4.25" customHeight="1">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4.25" customHeight="1">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4.25" customHeight="1">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4.25" customHeight="1">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4.25" customHeight="1">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4.25" customHeight="1">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4.25" customHeight="1">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4.25" customHeight="1">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4.25" customHeight="1">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4.25" customHeight="1">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4.25" customHeight="1">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4.25" customHeight="1">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4.25" customHeight="1">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4.25" customHeight="1">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4.25" customHeight="1">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4.25" customHeight="1">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4.25" customHeight="1">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4.25" customHeight="1">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4.25" customHeight="1">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4.25" customHeight="1">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4.25" customHeight="1">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4.25" customHeight="1">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4.25" customHeight="1">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4.25" customHeight="1">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4.25" customHeight="1">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4.25" customHeight="1">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4.25" customHeight="1">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4.25" customHeight="1">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4.25" customHeight="1">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4.25" customHeight="1">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4.25" customHeight="1">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4.25" customHeight="1">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4.25" customHeight="1">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4.25" customHeight="1">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4.25" customHeight="1">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4.25" customHeight="1">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4.25" customHeight="1">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4.25" customHeight="1">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4.25" customHeight="1">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4.25" customHeight="1">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4.25" customHeight="1">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4.25" customHeight="1">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4.25" customHeight="1">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4.25" customHeight="1">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4.25" customHeight="1">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4.25" customHeight="1">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4.25" customHeight="1">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4.25" customHeight="1">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4.25" customHeight="1">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4.25" customHeight="1">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4.25" customHeight="1">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4.25" customHeight="1">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4.25" customHeight="1">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4.25" customHeight="1">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4.25" customHeight="1">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4.25" customHeight="1">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4.25" customHeight="1">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4.25" customHeight="1">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4.25" customHeight="1">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4.25" customHeight="1">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4.25" customHeight="1">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4.25" customHeight="1">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4.25" customHeight="1">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4.25" customHeight="1">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4.25" customHeight="1">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4.25" customHeight="1">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4.25" customHeight="1">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4.25" customHeight="1">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4.25" customHeight="1">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4.25" customHeight="1">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4.25" customHeight="1">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4.25" customHeight="1">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4.25" customHeight="1">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4.25" customHeight="1">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4.25" customHeight="1">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4.25" customHeight="1">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4.25" customHeight="1">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4.25" customHeight="1">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4.25" customHeight="1">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4.25" customHeight="1">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4.25" customHeight="1">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4.25" customHeight="1">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4.25" customHeight="1">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4.25" customHeight="1">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4.25" customHeight="1">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4.25" customHeight="1">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4.25" customHeight="1">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4.25" customHeight="1">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4.25" customHeight="1">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4.25" customHeight="1">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4.25" customHeight="1">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4.25" customHeight="1">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4.25" customHeight="1">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4.25" customHeight="1">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4.25" customHeight="1">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4.25" customHeight="1">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4.25" customHeight="1">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4.25" customHeight="1">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4.25" customHeight="1">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4.25" customHeight="1">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4.25" customHeight="1">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4.25" customHeight="1">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4.25" customHeight="1">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4.25" customHeight="1">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4.25" customHeight="1">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4.25" customHeight="1">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4.25" customHeight="1">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4.25" customHeight="1">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4.25" customHeight="1">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4.25" customHeight="1">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4.25" customHeight="1">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4.25" customHeight="1">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4.25" customHeight="1">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4.25" customHeight="1">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4.25" customHeight="1">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4.25" customHeight="1">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4.25" customHeight="1">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4.25" customHeight="1">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4.25" customHeight="1">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4.25" customHeight="1">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4.25" customHeight="1">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4.25" customHeight="1">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4.25" customHeight="1">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4.25" customHeight="1">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4.25" customHeight="1">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4.25" customHeight="1">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4.25" customHeight="1">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4.25" customHeight="1">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4.25" customHeight="1">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4.25" customHeight="1">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4.25" customHeight="1">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4.25" customHeight="1">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4.25" customHeight="1">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4.25" customHeight="1">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4.25" customHeight="1">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4.25" customHeight="1">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4.25" customHeight="1">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4.25" customHeight="1">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4.25" customHeight="1">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4.25" customHeight="1">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4.25" customHeight="1">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4.25" customHeight="1">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4.25" customHeight="1">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4.25" customHeight="1">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4.25" customHeight="1">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4.25" customHeight="1">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4.25" customHeight="1">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4.25" customHeight="1">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4.25" customHeight="1">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4.25" customHeight="1">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4.25" customHeight="1">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4.25" customHeight="1">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4.25" customHeight="1">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4.25" customHeight="1">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4.25" customHeight="1">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4.25" customHeight="1">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4.25" customHeight="1">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4.25" customHeight="1">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4.25" customHeight="1">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4.25" customHeight="1">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4.25" customHeight="1">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4.25" customHeight="1">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4.25" customHeight="1">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4.25" customHeight="1">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4.25" customHeight="1">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4.25" customHeight="1">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4.25" customHeight="1">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4.25" customHeight="1">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4.25" customHeight="1">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4.25" customHeight="1">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4.25" customHeight="1">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4.25" customHeight="1">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4.25" customHeight="1">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4.25" customHeight="1">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4.25" customHeight="1">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4.25" customHeight="1">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4.25" customHeight="1">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4.25" customHeight="1">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4.25" customHeight="1">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4.25" customHeight="1">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4.25" customHeight="1">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4.25" customHeight="1">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4.25" customHeight="1">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4.25" customHeight="1">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219">
    <mergeCell ref="A204:A205"/>
    <mergeCell ref="A206:A208"/>
    <mergeCell ref="A388:A390"/>
    <mergeCell ref="A395:A396"/>
    <mergeCell ref="A367:A368"/>
    <mergeCell ref="A370:A372"/>
    <mergeCell ref="A374:A375"/>
    <mergeCell ref="A376:A378"/>
    <mergeCell ref="A380:A381"/>
    <mergeCell ref="A382:A384"/>
    <mergeCell ref="A386:A387"/>
    <mergeCell ref="A176:A178"/>
    <mergeCell ref="A180:A181"/>
    <mergeCell ref="A182:A184"/>
    <mergeCell ref="A186:A187"/>
    <mergeCell ref="A188:A190"/>
    <mergeCell ref="A192:A193"/>
    <mergeCell ref="A194:A196"/>
    <mergeCell ref="A198:A199"/>
    <mergeCell ref="A200:A202"/>
    <mergeCell ref="A143:A144"/>
    <mergeCell ref="A145:A147"/>
    <mergeCell ref="A149:A150"/>
    <mergeCell ref="A152:A154"/>
    <mergeCell ref="A156:A157"/>
    <mergeCell ref="A158:A160"/>
    <mergeCell ref="A165:A166"/>
    <mergeCell ref="A167:A169"/>
    <mergeCell ref="A174:A175"/>
    <mergeCell ref="A360:A361"/>
    <mergeCell ref="A362:A364"/>
    <mergeCell ref="A36:A37"/>
    <mergeCell ref="A38:A40"/>
    <mergeCell ref="A42:A43"/>
    <mergeCell ref="A44:A46"/>
    <mergeCell ref="A77:A78"/>
    <mergeCell ref="A79:A81"/>
    <mergeCell ref="A84:A85"/>
    <mergeCell ref="A86:A88"/>
    <mergeCell ref="A92:A93"/>
    <mergeCell ref="A95:A97"/>
    <mergeCell ref="A99:A100"/>
    <mergeCell ref="A101:A103"/>
    <mergeCell ref="A105:A106"/>
    <mergeCell ref="A107:A109"/>
    <mergeCell ref="A118:A119"/>
    <mergeCell ref="A120:A122"/>
    <mergeCell ref="A124:A125"/>
    <mergeCell ref="A126:A128"/>
    <mergeCell ref="A130:A131"/>
    <mergeCell ref="A133:A135"/>
    <mergeCell ref="A137:A138"/>
    <mergeCell ref="A139:A141"/>
    <mergeCell ref="A323:A325"/>
    <mergeCell ref="A327:A328"/>
    <mergeCell ref="A329:A331"/>
    <mergeCell ref="A333:A334"/>
    <mergeCell ref="A335:A337"/>
    <mergeCell ref="A339:A340"/>
    <mergeCell ref="A341:A343"/>
    <mergeCell ref="A351:A352"/>
    <mergeCell ref="A353:A355"/>
    <mergeCell ref="A295:A296"/>
    <mergeCell ref="A297:A299"/>
    <mergeCell ref="A301:A302"/>
    <mergeCell ref="A304:A306"/>
    <mergeCell ref="A308:A309"/>
    <mergeCell ref="A310:A312"/>
    <mergeCell ref="A314:A315"/>
    <mergeCell ref="A316:A318"/>
    <mergeCell ref="A320:A321"/>
    <mergeCell ref="B289:K290"/>
    <mergeCell ref="A268:A269"/>
    <mergeCell ref="A270:A272"/>
    <mergeCell ref="A275:A276"/>
    <mergeCell ref="A277:A279"/>
    <mergeCell ref="A282:A283"/>
    <mergeCell ref="A285:A287"/>
    <mergeCell ref="A289:A290"/>
    <mergeCell ref="A291:A293"/>
    <mergeCell ref="B200:K201"/>
    <mergeCell ref="B204:K205"/>
    <mergeCell ref="B206:K207"/>
    <mergeCell ref="B210:K211"/>
    <mergeCell ref="B212:K213"/>
    <mergeCell ref="B220:K221"/>
    <mergeCell ref="B222:K223"/>
    <mergeCell ref="B229:K230"/>
    <mergeCell ref="B231:K232"/>
    <mergeCell ref="B174:K175"/>
    <mergeCell ref="B176:K177"/>
    <mergeCell ref="B180:K181"/>
    <mergeCell ref="B182:K183"/>
    <mergeCell ref="B186:K187"/>
    <mergeCell ref="B188:K189"/>
    <mergeCell ref="B192:K193"/>
    <mergeCell ref="B194:K195"/>
    <mergeCell ref="B198:K199"/>
    <mergeCell ref="B351:K352"/>
    <mergeCell ref="B353:K354"/>
    <mergeCell ref="B380:K381"/>
    <mergeCell ref="B382:K383"/>
    <mergeCell ref="B386:K387"/>
    <mergeCell ref="B388:K389"/>
    <mergeCell ref="B395:K396"/>
    <mergeCell ref="B360:K361"/>
    <mergeCell ref="B362:K363"/>
    <mergeCell ref="B367:K368"/>
    <mergeCell ref="B369:K369"/>
    <mergeCell ref="B370:K371"/>
    <mergeCell ref="B374:K375"/>
    <mergeCell ref="B376:K377"/>
    <mergeCell ref="B320:K321"/>
    <mergeCell ref="B322:K322"/>
    <mergeCell ref="B323:K324"/>
    <mergeCell ref="B327:K328"/>
    <mergeCell ref="B329:K330"/>
    <mergeCell ref="B333:K334"/>
    <mergeCell ref="B335:K336"/>
    <mergeCell ref="B339:K340"/>
    <mergeCell ref="B341:K342"/>
    <mergeCell ref="B295:K296"/>
    <mergeCell ref="B297:K298"/>
    <mergeCell ref="B301:K302"/>
    <mergeCell ref="B303:K303"/>
    <mergeCell ref="B304:K305"/>
    <mergeCell ref="B308:K309"/>
    <mergeCell ref="B310:K311"/>
    <mergeCell ref="B314:K315"/>
    <mergeCell ref="B316:K317"/>
    <mergeCell ref="A238:A239"/>
    <mergeCell ref="A240:A242"/>
    <mergeCell ref="A246:A247"/>
    <mergeCell ref="A248:A250"/>
    <mergeCell ref="A253:A254"/>
    <mergeCell ref="A255:A257"/>
    <mergeCell ref="A262:A263"/>
    <mergeCell ref="A264:A266"/>
    <mergeCell ref="B291:K292"/>
    <mergeCell ref="B238:K239"/>
    <mergeCell ref="B240:K241"/>
    <mergeCell ref="B246:K247"/>
    <mergeCell ref="B248:K249"/>
    <mergeCell ref="B253:K254"/>
    <mergeCell ref="B255:K256"/>
    <mergeCell ref="B262:K263"/>
    <mergeCell ref="B264:K265"/>
    <mergeCell ref="B268:K269"/>
    <mergeCell ref="B270:K271"/>
    <mergeCell ref="B275:K276"/>
    <mergeCell ref="B277:K278"/>
    <mergeCell ref="B282:K283"/>
    <mergeCell ref="B284:K284"/>
    <mergeCell ref="B285:K286"/>
    <mergeCell ref="B118:K119"/>
    <mergeCell ref="B120:K121"/>
    <mergeCell ref="B124:K125"/>
    <mergeCell ref="A210:A211"/>
    <mergeCell ref="A212:A214"/>
    <mergeCell ref="A220:A221"/>
    <mergeCell ref="A222:A224"/>
    <mergeCell ref="A229:A230"/>
    <mergeCell ref="A231:A233"/>
    <mergeCell ref="B126:K127"/>
    <mergeCell ref="B130:K131"/>
    <mergeCell ref="B132:K132"/>
    <mergeCell ref="B133:K134"/>
    <mergeCell ref="B137:K138"/>
    <mergeCell ref="B139:K140"/>
    <mergeCell ref="B143:K144"/>
    <mergeCell ref="B145:K146"/>
    <mergeCell ref="B149:K150"/>
    <mergeCell ref="B151:K151"/>
    <mergeCell ref="B152:K153"/>
    <mergeCell ref="B156:K157"/>
    <mergeCell ref="B158:K159"/>
    <mergeCell ref="B165:K166"/>
    <mergeCell ref="B167:K168"/>
    <mergeCell ref="B94:K94"/>
    <mergeCell ref="B95:K96"/>
    <mergeCell ref="B99:K100"/>
    <mergeCell ref="B101:K102"/>
    <mergeCell ref="B105:K106"/>
    <mergeCell ref="A111:A112"/>
    <mergeCell ref="A114:A116"/>
    <mergeCell ref="B107:K108"/>
    <mergeCell ref="B111:K112"/>
    <mergeCell ref="B113:K113"/>
    <mergeCell ref="B114:K115"/>
    <mergeCell ref="B36:K37"/>
    <mergeCell ref="B38:K39"/>
    <mergeCell ref="B42:K43"/>
    <mergeCell ref="B44:K45"/>
    <mergeCell ref="B77:K78"/>
    <mergeCell ref="B79:K80"/>
    <mergeCell ref="B84:K85"/>
    <mergeCell ref="B86:K87"/>
    <mergeCell ref="B92:K93"/>
    <mergeCell ref="A19:A21"/>
    <mergeCell ref="A23:A24"/>
    <mergeCell ref="A26:A28"/>
    <mergeCell ref="A30:A31"/>
    <mergeCell ref="A32:A34"/>
    <mergeCell ref="B17:K18"/>
    <mergeCell ref="B19:K20"/>
    <mergeCell ref="B23:K24"/>
    <mergeCell ref="B25:K25"/>
    <mergeCell ref="B26:K27"/>
    <mergeCell ref="B30:K31"/>
    <mergeCell ref="B32:K33"/>
    <mergeCell ref="A1:K1"/>
    <mergeCell ref="B6:K6"/>
    <mergeCell ref="A7:A9"/>
    <mergeCell ref="B7:K8"/>
    <mergeCell ref="A11:A12"/>
    <mergeCell ref="B11:K12"/>
    <mergeCell ref="B13:K14"/>
    <mergeCell ref="A13:A15"/>
    <mergeCell ref="A17:A18"/>
  </mergeCells>
  <pageMargins left="0.59027777777777801" right="0.39374999999999999" top="0.59027777777777801" bottom="0.39374999999999999" header="0" footer="0"/>
  <pageSetup paperSize="9" fitToHeight="0" orientation="portrait"/>
  <headerFooter>
    <oddFooter>&amp;CPágina &amp;P de</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FF00"/>
    <pageSetUpPr fitToPage="1"/>
  </sheetPr>
  <dimension ref="A1:Z1000"/>
  <sheetViews>
    <sheetView workbookViewId="0"/>
  </sheetViews>
  <sheetFormatPr defaultColWidth="14.44140625" defaultRowHeight="15" customHeight="1"/>
  <cols>
    <col min="1" max="1" width="11.109375" customWidth="1"/>
    <col min="2" max="2" width="65.33203125" customWidth="1"/>
    <col min="3" max="3" width="12" customWidth="1"/>
    <col min="4" max="4" width="10.5546875" customWidth="1"/>
    <col min="5" max="5" width="28.33203125" customWidth="1"/>
    <col min="6" max="6" width="73.5546875" customWidth="1"/>
    <col min="7" max="26" width="8.88671875" customWidth="1"/>
  </cols>
  <sheetData>
    <row r="1" spans="1:26" ht="28.5" customHeight="1">
      <c r="A1" s="462" t="s">
        <v>1198</v>
      </c>
      <c r="B1" s="428"/>
      <c r="C1" s="428"/>
      <c r="D1" s="428"/>
      <c r="E1" s="428"/>
      <c r="F1" s="425"/>
      <c r="G1" s="47"/>
      <c r="H1" s="47"/>
      <c r="I1" s="47"/>
      <c r="J1" s="47"/>
      <c r="K1" s="47"/>
      <c r="L1" s="47"/>
      <c r="M1" s="47"/>
      <c r="N1" s="47"/>
      <c r="O1" s="47"/>
      <c r="P1" s="47"/>
      <c r="Q1" s="47"/>
      <c r="R1" s="47"/>
      <c r="S1" s="47"/>
      <c r="T1" s="47"/>
      <c r="U1" s="47"/>
      <c r="V1" s="47"/>
      <c r="W1" s="47"/>
      <c r="X1" s="47"/>
      <c r="Y1" s="47"/>
      <c r="Z1" s="47"/>
    </row>
    <row r="2" spans="1:26" ht="14.25" customHeight="1">
      <c r="A2" s="78"/>
      <c r="B2" s="79">
        <f>'[9]M.C. ADITIVO 01 '!B2</f>
        <v>0</v>
      </c>
      <c r="C2" s="80"/>
      <c r="D2" s="81"/>
      <c r="E2" s="80"/>
      <c r="F2" s="82"/>
      <c r="G2" s="47"/>
      <c r="H2" s="47"/>
      <c r="I2" s="47"/>
      <c r="J2" s="47"/>
      <c r="K2" s="47"/>
      <c r="L2" s="47"/>
      <c r="M2" s="47"/>
      <c r="N2" s="47"/>
      <c r="O2" s="47"/>
      <c r="P2" s="47"/>
      <c r="Q2" s="47"/>
      <c r="R2" s="47"/>
      <c r="S2" s="47"/>
      <c r="T2" s="47"/>
      <c r="U2" s="47"/>
      <c r="V2" s="47"/>
      <c r="W2" s="47"/>
      <c r="X2" s="47"/>
      <c r="Y2" s="47"/>
      <c r="Z2" s="47"/>
    </row>
    <row r="3" spans="1:26" ht="14.25" customHeight="1">
      <c r="A3" s="48" t="s">
        <v>1106</v>
      </c>
      <c r="B3" s="50" t="str">
        <f>'M.C. ADITIVO 01 '!B3</f>
        <v>nº 25/2024</v>
      </c>
      <c r="C3" s="53"/>
      <c r="D3" s="83"/>
      <c r="E3" s="53"/>
      <c r="F3" s="84"/>
      <c r="G3" s="47"/>
      <c r="H3" s="47"/>
      <c r="I3" s="47"/>
      <c r="J3" s="47"/>
      <c r="K3" s="47"/>
      <c r="L3" s="47"/>
      <c r="M3" s="47"/>
      <c r="N3" s="47"/>
      <c r="O3" s="47"/>
      <c r="P3" s="47"/>
      <c r="Q3" s="47"/>
      <c r="R3" s="47"/>
      <c r="S3" s="47"/>
      <c r="T3" s="47"/>
      <c r="U3" s="47"/>
      <c r="V3" s="47"/>
      <c r="W3" s="47"/>
      <c r="X3" s="47"/>
      <c r="Y3" s="47"/>
      <c r="Z3" s="47"/>
    </row>
    <row r="4" spans="1:26" ht="21" customHeight="1">
      <c r="A4" s="48" t="s">
        <v>1107</v>
      </c>
      <c r="B4" s="50" t="str">
        <f>'M.C. ADITIVO 01 '!B4</f>
        <v>Construção da nova Promotoria de Justiça de Santana do Ipanema - Não desonerado</v>
      </c>
      <c r="C4" s="53"/>
      <c r="D4" s="83"/>
      <c r="E4" s="53"/>
      <c r="F4" s="85"/>
      <c r="G4" s="47"/>
      <c r="H4" s="47"/>
      <c r="I4" s="47"/>
      <c r="J4" s="47"/>
      <c r="K4" s="47"/>
      <c r="L4" s="47"/>
      <c r="M4" s="47"/>
      <c r="N4" s="47"/>
      <c r="O4" s="47"/>
      <c r="P4" s="47"/>
      <c r="Q4" s="47"/>
      <c r="R4" s="47"/>
      <c r="S4" s="47"/>
      <c r="T4" s="47"/>
      <c r="U4" s="47"/>
      <c r="V4" s="47"/>
      <c r="W4" s="47"/>
      <c r="X4" s="47"/>
      <c r="Y4" s="47"/>
      <c r="Z4" s="47"/>
    </row>
    <row r="5" spans="1:26" ht="14.25" customHeight="1">
      <c r="A5" s="48"/>
      <c r="B5" s="86"/>
      <c r="C5" s="426"/>
      <c r="D5" s="428"/>
      <c r="E5" s="425"/>
      <c r="F5" s="87"/>
      <c r="G5" s="47"/>
      <c r="H5" s="47"/>
      <c r="I5" s="47"/>
      <c r="J5" s="47"/>
      <c r="K5" s="47"/>
      <c r="L5" s="47"/>
      <c r="M5" s="47"/>
      <c r="N5" s="47"/>
      <c r="O5" s="47"/>
      <c r="P5" s="47"/>
      <c r="Q5" s="47"/>
      <c r="R5" s="47"/>
      <c r="S5" s="47"/>
      <c r="T5" s="47"/>
      <c r="U5" s="47"/>
      <c r="V5" s="47"/>
      <c r="W5" s="47"/>
      <c r="X5" s="47"/>
      <c r="Y5" s="47"/>
      <c r="Z5" s="47"/>
    </row>
    <row r="6" spans="1:26" ht="14.25" customHeight="1">
      <c r="A6" s="463"/>
      <c r="B6" s="464"/>
      <c r="C6" s="88"/>
      <c r="D6" s="89"/>
      <c r="E6" s="89"/>
      <c r="F6" s="90"/>
      <c r="G6" s="47"/>
      <c r="H6" s="47"/>
      <c r="I6" s="47"/>
      <c r="J6" s="47"/>
      <c r="K6" s="47"/>
      <c r="L6" s="47"/>
      <c r="M6" s="47"/>
      <c r="N6" s="47"/>
      <c r="O6" s="47"/>
      <c r="P6" s="47"/>
      <c r="Q6" s="47"/>
      <c r="R6" s="47"/>
      <c r="S6" s="47"/>
      <c r="T6" s="47"/>
      <c r="U6" s="47"/>
      <c r="V6" s="47"/>
      <c r="W6" s="47"/>
      <c r="X6" s="47"/>
      <c r="Y6" s="47"/>
      <c r="Z6" s="47"/>
    </row>
    <row r="7" spans="1:26" ht="13.5" customHeight="1">
      <c r="A7" s="91"/>
      <c r="B7" s="92" t="s">
        <v>1199</v>
      </c>
      <c r="C7" s="93"/>
      <c r="D7" s="465" t="s">
        <v>1200</v>
      </c>
      <c r="E7" s="466"/>
      <c r="F7" s="467"/>
      <c r="G7" s="94"/>
      <c r="H7" s="94"/>
      <c r="I7" s="94"/>
      <c r="J7" s="94"/>
      <c r="K7" s="94"/>
      <c r="L7" s="94"/>
      <c r="M7" s="94"/>
      <c r="N7" s="94"/>
      <c r="O7" s="94"/>
      <c r="P7" s="94"/>
      <c r="Q7" s="94"/>
      <c r="R7" s="94"/>
      <c r="S7" s="94"/>
      <c r="T7" s="94"/>
      <c r="U7" s="94"/>
      <c r="V7" s="94"/>
      <c r="W7" s="94"/>
      <c r="X7" s="94"/>
      <c r="Y7" s="94"/>
      <c r="Z7" s="94"/>
    </row>
    <row r="8" spans="1:26" ht="14.25" customHeight="1">
      <c r="A8" s="95" t="str">
        <f>'ADITIVO SANT'!A15</f>
        <v xml:space="preserve"> 5.2 </v>
      </c>
      <c r="B8" s="95" t="str">
        <f>'ADITIVO SANT'!D15</f>
        <v>PILARES</v>
      </c>
      <c r="C8" s="96"/>
      <c r="D8" s="468"/>
      <c r="E8" s="457"/>
      <c r="F8" s="458"/>
      <c r="G8" s="47"/>
      <c r="H8" s="47"/>
      <c r="I8" s="47"/>
      <c r="J8" s="47"/>
      <c r="K8" s="47"/>
      <c r="L8" s="47"/>
      <c r="M8" s="47"/>
      <c r="N8" s="47"/>
      <c r="O8" s="47"/>
      <c r="P8" s="47"/>
      <c r="Q8" s="47"/>
      <c r="R8" s="47"/>
      <c r="S8" s="47"/>
      <c r="T8" s="47"/>
      <c r="U8" s="47"/>
      <c r="V8" s="47"/>
      <c r="W8" s="47"/>
      <c r="X8" s="47"/>
      <c r="Y8" s="47"/>
      <c r="Z8" s="47"/>
    </row>
    <row r="9" spans="1:26" ht="94.5" customHeight="1">
      <c r="A9" s="97" t="str">
        <f>'ADITIVO SANT'!A16</f>
        <v xml:space="preserve"> 5.2.8 </v>
      </c>
      <c r="B9" s="98" t="str">
        <f>'ADITIVO SANT'!D16</f>
        <v>CONCRETO FCK = 30MPA, TRAÇO 1:2,1:2,5 (EM MASSA SECA DE CIMENTO/ AREIA MÉDIA/ BRITA 1) - PREPARO MECÂNICO COM BETONEIRA 600 L. AF_05/2021</v>
      </c>
      <c r="C9" s="99" t="str">
        <f>'ADITIVO SANT'!P16</f>
        <v>SUPRESSÃO</v>
      </c>
      <c r="D9" s="459" t="s">
        <v>1201</v>
      </c>
      <c r="E9" s="457"/>
      <c r="F9" s="460"/>
      <c r="G9" s="47"/>
      <c r="H9" s="47"/>
      <c r="I9" s="47"/>
      <c r="J9" s="47"/>
      <c r="K9" s="47"/>
      <c r="L9" s="47"/>
      <c r="M9" s="47"/>
      <c r="N9" s="47"/>
      <c r="O9" s="47"/>
      <c r="P9" s="47"/>
      <c r="Q9" s="47"/>
      <c r="R9" s="47"/>
      <c r="S9" s="47"/>
      <c r="T9" s="47"/>
      <c r="U9" s="47"/>
      <c r="V9" s="47"/>
      <c r="W9" s="47"/>
      <c r="X9" s="47"/>
      <c r="Y9" s="47"/>
      <c r="Z9" s="47"/>
    </row>
    <row r="10" spans="1:26" ht="22.5" customHeight="1">
      <c r="A10" s="97" t="str">
        <f>'ADITIVO SANT'!A17</f>
        <v xml:space="preserve"> 5.2.9 </v>
      </c>
      <c r="B10" s="98" t="str">
        <f>'ADITIVO SANT'!D17</f>
        <v>LANÇAMENTO COM USO DE BOMBA, ADENSAMENTO E ACABAMENTO DE CONCRETO EM ESTRUTURAS. AF_02/2022</v>
      </c>
      <c r="C10" s="99" t="str">
        <f>'ADITIVO SANT'!P17</f>
        <v>SUPRESSÃO</v>
      </c>
      <c r="D10" s="459" t="s">
        <v>1202</v>
      </c>
      <c r="E10" s="457"/>
      <c r="F10" s="460"/>
      <c r="G10" s="47"/>
      <c r="H10" s="47"/>
      <c r="I10" s="47"/>
      <c r="J10" s="47"/>
      <c r="K10" s="47"/>
      <c r="L10" s="47"/>
      <c r="M10" s="47"/>
      <c r="N10" s="47"/>
      <c r="O10" s="47"/>
      <c r="P10" s="47"/>
      <c r="Q10" s="47"/>
      <c r="R10" s="47"/>
      <c r="S10" s="47"/>
      <c r="T10" s="47"/>
      <c r="U10" s="47"/>
      <c r="V10" s="47"/>
      <c r="W10" s="47"/>
      <c r="X10" s="47"/>
      <c r="Y10" s="47"/>
      <c r="Z10" s="47"/>
    </row>
    <row r="11" spans="1:26" ht="33.75" customHeight="1">
      <c r="A11" s="97" t="str">
        <f>'ADITIVO SANT'!A18</f>
        <v>5.2.10</v>
      </c>
      <c r="B11" s="98" t="str">
        <f>'ADITIVO SANT'!D18</f>
        <v xml:space="preserve">CONCRETAGEM DE PILARES, FCK = 30 MPA, COM USO DE BOMBA - LANÇAMENTO, ADENSAMENTO E ACABAMENTO. AF_02/2022_PS -  (Composição de ref. SINAPI (103672) </v>
      </c>
      <c r="C11" s="100" t="str">
        <f>'ADITIVO SANT'!P18</f>
        <v>ADIÇÃO</v>
      </c>
      <c r="D11" s="459" t="s">
        <v>1203</v>
      </c>
      <c r="E11" s="457"/>
      <c r="F11" s="460"/>
      <c r="G11" s="47"/>
      <c r="H11" s="47"/>
      <c r="I11" s="47"/>
      <c r="J11" s="47"/>
      <c r="K11" s="47"/>
      <c r="L11" s="47"/>
      <c r="M11" s="47"/>
      <c r="N11" s="47"/>
      <c r="O11" s="47"/>
      <c r="P11" s="47"/>
      <c r="Q11" s="47"/>
      <c r="R11" s="47"/>
      <c r="S11" s="47"/>
      <c r="T11" s="47"/>
      <c r="U11" s="47"/>
      <c r="V11" s="47"/>
      <c r="W11" s="47"/>
      <c r="X11" s="47"/>
      <c r="Y11" s="47"/>
      <c r="Z11" s="47"/>
    </row>
    <row r="12" spans="1:26" ht="14.25" customHeight="1">
      <c r="A12" s="95" t="str">
        <f>'ADITIVO SANT'!A19</f>
        <v xml:space="preserve"> 5.3.1 </v>
      </c>
      <c r="B12" s="95" t="str">
        <f>'ADITIVO SANT'!D19</f>
        <v>BALDRAMES</v>
      </c>
      <c r="C12" s="96"/>
      <c r="D12" s="468"/>
      <c r="E12" s="457"/>
      <c r="F12" s="458"/>
      <c r="G12" s="47"/>
      <c r="H12" s="47"/>
      <c r="I12" s="47"/>
      <c r="J12" s="47"/>
      <c r="K12" s="47"/>
      <c r="L12" s="47"/>
      <c r="M12" s="47"/>
      <c r="N12" s="47"/>
      <c r="O12" s="47"/>
      <c r="P12" s="47"/>
      <c r="Q12" s="47"/>
      <c r="R12" s="47"/>
      <c r="S12" s="47"/>
      <c r="T12" s="47"/>
      <c r="U12" s="47"/>
      <c r="V12" s="47"/>
      <c r="W12" s="47"/>
      <c r="X12" s="47"/>
      <c r="Y12" s="47"/>
      <c r="Z12" s="47"/>
    </row>
    <row r="13" spans="1:26" ht="33.75" customHeight="1">
      <c r="A13" s="97" t="str">
        <f>'ADITIVO SANT'!A23</f>
        <v>5.3.1.10</v>
      </c>
      <c r="B13" s="98" t="str">
        <f>'ADITIVO SANT'!D23</f>
        <v>DESMONTE DE MATERIAL DE 3ª CATEGORIA (BLOCOS DE ROCHAS OU MATACOS), COM MARTELETE PNEUMÁTICO MANUAL - EXCLUSIVE CARGA E TRANSPORTE. AF_03/2021</v>
      </c>
      <c r="C13" s="100" t="str">
        <f>'ADITIVO SANT'!P23</f>
        <v>ADIÇÃO</v>
      </c>
      <c r="D13" s="459" t="s">
        <v>1204</v>
      </c>
      <c r="E13" s="457"/>
      <c r="F13" s="460"/>
      <c r="G13" s="47"/>
      <c r="H13" s="47"/>
      <c r="I13" s="47"/>
      <c r="J13" s="47"/>
      <c r="K13" s="47"/>
      <c r="L13" s="47"/>
      <c r="M13" s="47"/>
      <c r="N13" s="47"/>
      <c r="O13" s="47"/>
      <c r="P13" s="47"/>
      <c r="Q13" s="47"/>
      <c r="R13" s="47"/>
      <c r="S13" s="47"/>
      <c r="T13" s="47"/>
      <c r="U13" s="47"/>
      <c r="V13" s="47"/>
      <c r="W13" s="47"/>
      <c r="X13" s="47"/>
      <c r="Y13" s="47"/>
      <c r="Z13" s="47"/>
    </row>
    <row r="14" spans="1:26" ht="36.75" customHeight="1">
      <c r="A14" s="97" t="str">
        <f>'ADITIVO SANT'!A24</f>
        <v>5.3.1.11</v>
      </c>
      <c r="B14" s="98" t="str">
        <f>'ADITIVO SANT'!D24</f>
        <v>RETIRADA DE MATERIAL DE 3ª CATEGORIA (APÓS ESCAVAÇÃO/DESMONTE) EM VALAS, COM RETROESCAVADEIRA - EXCLUSIVE CARGA E TRANSPORTE. AF_03/2021</v>
      </c>
      <c r="C14" s="101" t="str">
        <f>'ADITIVO SANT'!P24</f>
        <v>ADIÇÃO</v>
      </c>
      <c r="D14" s="459" t="s">
        <v>1205</v>
      </c>
      <c r="E14" s="457"/>
      <c r="F14" s="460"/>
      <c r="G14" s="47"/>
      <c r="H14" s="47"/>
      <c r="I14" s="47"/>
      <c r="J14" s="47"/>
      <c r="K14" s="47"/>
      <c r="L14" s="47"/>
      <c r="M14" s="47"/>
      <c r="N14" s="47"/>
      <c r="O14" s="47"/>
      <c r="P14" s="47"/>
      <c r="Q14" s="47"/>
      <c r="R14" s="47"/>
      <c r="S14" s="47"/>
      <c r="T14" s="47"/>
      <c r="U14" s="47"/>
      <c r="V14" s="47"/>
      <c r="W14" s="47"/>
      <c r="X14" s="47"/>
      <c r="Y14" s="47"/>
      <c r="Z14" s="47"/>
    </row>
    <row r="15" spans="1:26" ht="26.25" customHeight="1">
      <c r="A15" s="97" t="str">
        <f>'ADITIVO SANT'!A25</f>
        <v>5.3.1.12</v>
      </c>
      <c r="B15" s="98" t="str">
        <f>'ADITIVO SANT'!D25</f>
        <v>TRANSPORTE COM CAMINHÃO BASCULANTE DE 10 M³, EM VIA URBANA PAVIMENTADA, DMT ATÉ 30 KM (UNIDADE: M3XKM). AF_07/2020</v>
      </c>
      <c r="C15" s="101" t="str">
        <f>'ADITIVO SANT'!P25</f>
        <v>ADIÇÃO</v>
      </c>
      <c r="D15" s="459" t="s">
        <v>1206</v>
      </c>
      <c r="E15" s="457"/>
      <c r="F15" s="460"/>
      <c r="G15" s="47"/>
      <c r="H15" s="47"/>
      <c r="I15" s="47"/>
      <c r="J15" s="47"/>
      <c r="K15" s="47"/>
      <c r="L15" s="47"/>
      <c r="M15" s="47"/>
      <c r="N15" s="47"/>
      <c r="O15" s="47"/>
      <c r="P15" s="47"/>
      <c r="Q15" s="47"/>
      <c r="R15" s="47"/>
      <c r="S15" s="47"/>
      <c r="T15" s="47"/>
      <c r="U15" s="47"/>
      <c r="V15" s="47"/>
      <c r="W15" s="47"/>
      <c r="X15" s="47"/>
      <c r="Y15" s="47"/>
      <c r="Z15" s="47"/>
    </row>
    <row r="16" spans="1:26" ht="14.25" customHeight="1">
      <c r="A16" s="95" t="str">
        <f>'ADITIVO SANT'!A26</f>
        <v xml:space="preserve"> 5.3.2 </v>
      </c>
      <c r="B16" s="95" t="str">
        <f>'ADITIVO SANT'!D26</f>
        <v>NÍVEL 1 E NÍVEL 2</v>
      </c>
      <c r="C16" s="96"/>
      <c r="D16" s="468"/>
      <c r="E16" s="457"/>
      <c r="F16" s="458"/>
      <c r="G16" s="47"/>
      <c r="H16" s="47"/>
      <c r="I16" s="47"/>
      <c r="J16" s="47"/>
      <c r="K16" s="47"/>
      <c r="L16" s="47"/>
      <c r="M16" s="47"/>
      <c r="N16" s="47"/>
      <c r="O16" s="47"/>
      <c r="P16" s="47"/>
      <c r="Q16" s="47"/>
      <c r="R16" s="47"/>
      <c r="S16" s="47"/>
      <c r="T16" s="47"/>
      <c r="U16" s="47"/>
      <c r="V16" s="47"/>
      <c r="W16" s="47"/>
      <c r="X16" s="47"/>
      <c r="Y16" s="47"/>
      <c r="Z16" s="47"/>
    </row>
    <row r="17" spans="1:26" ht="33.75" customHeight="1">
      <c r="A17" s="97" t="str">
        <f>'ADITIVO SANT'!A27</f>
        <v xml:space="preserve"> 5.3.2.10 </v>
      </c>
      <c r="B17" s="98" t="str">
        <f>'ADITIVO SANT'!D27</f>
        <v>CONCRETO FCK = 30MPA, TRAÇO 1:2,1:2,5 (EM MASSA SECA DE CIMENTO/ AREIA MÉDIA/ BRITA 1) - PREPARO MECÂNICO COM BETONEIRA 600 L. AF_05/2021</v>
      </c>
      <c r="C17" s="99" t="str">
        <f>'ADITIVO SANT'!P27</f>
        <v>SUPRESSÃO</v>
      </c>
      <c r="D17" s="459" t="s">
        <v>1203</v>
      </c>
      <c r="E17" s="457"/>
      <c r="F17" s="460"/>
      <c r="G17" s="47"/>
      <c r="H17" s="47"/>
      <c r="I17" s="47"/>
      <c r="J17" s="47"/>
      <c r="K17" s="47"/>
      <c r="L17" s="47"/>
      <c r="M17" s="47"/>
      <c r="N17" s="47"/>
      <c r="O17" s="47"/>
      <c r="P17" s="47"/>
      <c r="Q17" s="47"/>
      <c r="R17" s="47"/>
      <c r="S17" s="47"/>
      <c r="T17" s="47"/>
      <c r="U17" s="47"/>
      <c r="V17" s="47"/>
      <c r="W17" s="47"/>
      <c r="X17" s="47"/>
      <c r="Y17" s="47"/>
      <c r="Z17" s="47"/>
    </row>
    <row r="18" spans="1:26" ht="29.25" customHeight="1">
      <c r="A18" s="97" t="str">
        <f>'ADITIVO SANT'!A28</f>
        <v xml:space="preserve"> 5.3.2.11 </v>
      </c>
      <c r="B18" s="98" t="str">
        <f>'ADITIVO SANT'!D28</f>
        <v>LANÇAMENTO COM USO DE BOMBA, ADENSAMENTO E ACABAMENTO DE CONCRETO EM ESTRUTURAS. AF_02/2022</v>
      </c>
      <c r="C18" s="99" t="str">
        <f>'ADITIVO SANT'!P28</f>
        <v>SUPRESSÃO</v>
      </c>
      <c r="D18" s="459" t="s">
        <v>1202</v>
      </c>
      <c r="E18" s="457"/>
      <c r="F18" s="460"/>
      <c r="G18" s="47"/>
      <c r="H18" s="47"/>
      <c r="I18" s="47"/>
      <c r="J18" s="47"/>
      <c r="K18" s="47"/>
      <c r="L18" s="47"/>
      <c r="M18" s="47"/>
      <c r="N18" s="47"/>
      <c r="O18" s="47"/>
      <c r="P18" s="47"/>
      <c r="Q18" s="47"/>
      <c r="R18" s="47"/>
      <c r="S18" s="47"/>
      <c r="T18" s="47"/>
      <c r="U18" s="47"/>
      <c r="V18" s="47"/>
      <c r="W18" s="47"/>
      <c r="X18" s="47"/>
      <c r="Y18" s="47"/>
      <c r="Z18" s="47"/>
    </row>
    <row r="19" spans="1:26" ht="39.75" customHeight="1">
      <c r="A19" s="97" t="str">
        <f>'ADITIVO SANT'!A29</f>
        <v>5.3.2.12</v>
      </c>
      <c r="B19" s="98" t="str">
        <f>'ADITIVO SANT'!D29</f>
        <v>CONCRETAGEM DE VIGAS E LAJES, FCK=30 MPA, PARA LAJES MACIÇAS OU NERVURADAS COM USO DE BOMBA - LANÇAMENTO, ADENSAMENTO E ACABAMENTO. (Composição de ref. SINAPI - 09/2024 - 103675)</v>
      </c>
      <c r="C19" s="100" t="str">
        <f>'ADITIVO SANT'!P29</f>
        <v>ADIÇÃO</v>
      </c>
      <c r="D19" s="459" t="s">
        <v>1203</v>
      </c>
      <c r="E19" s="457"/>
      <c r="F19" s="460"/>
      <c r="G19" s="47"/>
      <c r="H19" s="47"/>
      <c r="I19" s="47"/>
      <c r="J19" s="47"/>
      <c r="K19" s="47"/>
      <c r="L19" s="47"/>
      <c r="M19" s="47"/>
      <c r="N19" s="47"/>
      <c r="O19" s="47"/>
      <c r="P19" s="47"/>
      <c r="Q19" s="47"/>
      <c r="R19" s="47"/>
      <c r="S19" s="47"/>
      <c r="T19" s="47"/>
      <c r="U19" s="47"/>
      <c r="V19" s="47"/>
      <c r="W19" s="47"/>
      <c r="X19" s="47"/>
      <c r="Y19" s="47"/>
      <c r="Z19" s="47"/>
    </row>
    <row r="20" spans="1:26" ht="30.75" customHeight="1">
      <c r="A20" s="95" t="str">
        <f>'ADITIVO SANT'!A30</f>
        <v xml:space="preserve"> 5.4 </v>
      </c>
      <c r="B20" s="95" t="str">
        <f>'ADITIVO SANT'!D30</f>
        <v>LAJES</v>
      </c>
      <c r="C20" s="96"/>
      <c r="D20" s="468"/>
      <c r="E20" s="457"/>
      <c r="F20" s="458"/>
      <c r="G20" s="47"/>
      <c r="H20" s="47"/>
      <c r="I20" s="47"/>
      <c r="J20" s="47"/>
      <c r="K20" s="47"/>
      <c r="L20" s="47"/>
      <c r="M20" s="47"/>
      <c r="N20" s="47"/>
      <c r="O20" s="47"/>
      <c r="P20" s="47"/>
      <c r="Q20" s="47"/>
      <c r="R20" s="47"/>
      <c r="S20" s="47"/>
      <c r="T20" s="47"/>
      <c r="U20" s="47"/>
      <c r="V20" s="47"/>
      <c r="W20" s="47"/>
      <c r="X20" s="47"/>
      <c r="Y20" s="47"/>
      <c r="Z20" s="47"/>
    </row>
    <row r="21" spans="1:26" ht="35.25" customHeight="1">
      <c r="A21" s="97" t="str">
        <f>'ADITIVO SANT'!A31</f>
        <v xml:space="preserve"> 5.4.11 </v>
      </c>
      <c r="B21" s="98" t="str">
        <f>'ADITIVO SANT'!D31</f>
        <v>CONCRETO FCK = 30MPA, TRAÇO 1:2,1:2,5 (EM MASSA SECA DE CIMENTO/ AREIA MÉDIA/ BRITA 1) - PREPARO MECÂNICO COM BETONEIRA 600 L. AF_05/2021</v>
      </c>
      <c r="C21" s="99" t="str">
        <f>'ADITIVO SANT'!P31</f>
        <v>SUPRESSÃO</v>
      </c>
      <c r="D21" s="459" t="s">
        <v>1203</v>
      </c>
      <c r="E21" s="457"/>
      <c r="F21" s="460"/>
      <c r="G21" s="47"/>
      <c r="H21" s="47"/>
      <c r="I21" s="47"/>
      <c r="J21" s="47"/>
      <c r="K21" s="47"/>
      <c r="L21" s="47"/>
      <c r="M21" s="47"/>
      <c r="N21" s="47"/>
      <c r="O21" s="47"/>
      <c r="P21" s="47"/>
      <c r="Q21" s="47"/>
      <c r="R21" s="47"/>
      <c r="S21" s="47"/>
      <c r="T21" s="47"/>
      <c r="U21" s="47"/>
      <c r="V21" s="47"/>
      <c r="W21" s="47"/>
      <c r="X21" s="47"/>
      <c r="Y21" s="47"/>
      <c r="Z21" s="47"/>
    </row>
    <row r="22" spans="1:26" ht="26.25" customHeight="1">
      <c r="A22" s="97" t="str">
        <f>'ADITIVO SANT'!A32</f>
        <v xml:space="preserve"> 5.4.12 </v>
      </c>
      <c r="B22" s="98" t="str">
        <f>'ADITIVO SANT'!D32</f>
        <v>LANÇAMENTO COM USO DE BOMBA, ADENSAMENTO E ACABAMENTO DE CONCRETO EM ESTRUTURAS. AF_02/2022</v>
      </c>
      <c r="C22" s="102" t="str">
        <f>'ADITIVO SANT'!P32</f>
        <v>SUPRESSÃO</v>
      </c>
      <c r="D22" s="459" t="s">
        <v>1202</v>
      </c>
      <c r="E22" s="457"/>
      <c r="F22" s="460"/>
      <c r="G22" s="47"/>
      <c r="H22" s="47"/>
      <c r="I22" s="47"/>
      <c r="J22" s="47"/>
      <c r="K22" s="47"/>
      <c r="L22" s="47"/>
      <c r="M22" s="47"/>
      <c r="N22" s="47"/>
      <c r="O22" s="47"/>
      <c r="P22" s="47"/>
      <c r="Q22" s="47"/>
      <c r="R22" s="47"/>
      <c r="S22" s="47"/>
      <c r="T22" s="47"/>
      <c r="U22" s="47"/>
      <c r="V22" s="47"/>
      <c r="W22" s="47"/>
      <c r="X22" s="47"/>
      <c r="Y22" s="47"/>
      <c r="Z22" s="47"/>
    </row>
    <row r="23" spans="1:26" ht="38.25" customHeight="1">
      <c r="A23" s="97" t="str">
        <f>'ADITIVO SANT'!A33</f>
        <v>5.4.13</v>
      </c>
      <c r="B23" s="103" t="str">
        <f>'ADITIVO SANT'!D33</f>
        <v>CONCRETAGEM DE VIGAS E LAJES, FCK=30 MPA, PARA LAJES MACIÇAS OU NERVURADAS COM USO DE BOMBA - LANÇAMENTO, ADENSAMENTO E ACABAMENTO. (Composição de ref. SINAPI - 09/2024 - 103675)</v>
      </c>
      <c r="C23" s="100" t="str">
        <f>'ADITIVO SANT'!P33</f>
        <v>ADIÇÃO</v>
      </c>
      <c r="D23" s="469" t="s">
        <v>1203</v>
      </c>
      <c r="E23" s="457"/>
      <c r="F23" s="460"/>
      <c r="G23" s="47"/>
      <c r="H23" s="47"/>
      <c r="I23" s="47"/>
      <c r="J23" s="47"/>
      <c r="K23" s="47"/>
      <c r="L23" s="47"/>
      <c r="M23" s="47"/>
      <c r="N23" s="47"/>
      <c r="O23" s="47"/>
      <c r="P23" s="47"/>
      <c r="Q23" s="47"/>
      <c r="R23" s="47"/>
      <c r="S23" s="47"/>
      <c r="T23" s="47"/>
      <c r="U23" s="47"/>
      <c r="V23" s="47"/>
      <c r="W23" s="47"/>
      <c r="X23" s="47"/>
      <c r="Y23" s="47"/>
      <c r="Z23" s="47"/>
    </row>
    <row r="24" spans="1:26" ht="27.75" customHeight="1">
      <c r="A24" s="95" t="str">
        <f>'ADITIVO SANT'!A34</f>
        <v xml:space="preserve"> 5.5 </v>
      </c>
      <c r="B24" s="104" t="str">
        <f>'ADITIVO SANT'!D34</f>
        <v>ESCADAS</v>
      </c>
      <c r="C24" s="96"/>
      <c r="D24" s="468"/>
      <c r="E24" s="457"/>
      <c r="F24" s="458"/>
      <c r="G24" s="47"/>
      <c r="H24" s="47"/>
      <c r="I24" s="47"/>
      <c r="J24" s="47"/>
      <c r="K24" s="47"/>
      <c r="L24" s="47"/>
      <c r="M24" s="47"/>
      <c r="N24" s="47"/>
      <c r="O24" s="47"/>
      <c r="P24" s="47"/>
      <c r="Q24" s="47"/>
      <c r="R24" s="47"/>
      <c r="S24" s="47"/>
      <c r="T24" s="47"/>
      <c r="U24" s="47"/>
      <c r="V24" s="47"/>
      <c r="W24" s="47"/>
      <c r="X24" s="47"/>
      <c r="Y24" s="47"/>
      <c r="Z24" s="47"/>
    </row>
    <row r="25" spans="1:26" ht="42.75" customHeight="1">
      <c r="A25" s="97" t="str">
        <f>'ADITIVO SANT'!A35</f>
        <v xml:space="preserve"> 5.5.9 </v>
      </c>
      <c r="B25" s="98" t="str">
        <f>'ADITIVO SANT'!D35</f>
        <v>CONCRETO FCK = 30MPA, TRAÇO 1:2,1:2,5 (EM MASSA SECA DE CIMENTO/ AREIA MÉDIA/ BRITA 1) - PREPARO MECÂNICO COM BETONEIRA 600 L. AF_05/2021</v>
      </c>
      <c r="C25" s="99" t="str">
        <f>'ADITIVO SANT'!P35</f>
        <v>SUPRESSÃO</v>
      </c>
      <c r="D25" s="459" t="s">
        <v>1203</v>
      </c>
      <c r="E25" s="457"/>
      <c r="F25" s="460"/>
      <c r="G25" s="47"/>
      <c r="H25" s="47"/>
      <c r="I25" s="47"/>
      <c r="J25" s="47"/>
      <c r="K25" s="47"/>
      <c r="L25" s="47"/>
      <c r="M25" s="47"/>
      <c r="N25" s="47"/>
      <c r="O25" s="47"/>
      <c r="P25" s="47"/>
      <c r="Q25" s="47"/>
      <c r="R25" s="47"/>
      <c r="S25" s="47"/>
      <c r="T25" s="47"/>
      <c r="U25" s="47"/>
      <c r="V25" s="47"/>
      <c r="W25" s="47"/>
      <c r="X25" s="47"/>
      <c r="Y25" s="47"/>
      <c r="Z25" s="47"/>
    </row>
    <row r="26" spans="1:26" ht="51.75" customHeight="1">
      <c r="A26" s="97" t="str">
        <f>'ADITIVO SANT'!A36</f>
        <v xml:space="preserve"> 5.5.10 </v>
      </c>
      <c r="B26" s="98" t="str">
        <f>'ADITIVO SANT'!D36</f>
        <v>LANÇAMENTO COM USO DE BOMBA, ADENSAMENTO E ACABAMENTO DE CONCRETO EM ESTRUTURAS. AF_02/2022</v>
      </c>
      <c r="C26" s="99" t="str">
        <f>'ADITIVO SANT'!P36</f>
        <v>SUPRESSÃO</v>
      </c>
      <c r="D26" s="459" t="s">
        <v>1202</v>
      </c>
      <c r="E26" s="457"/>
      <c r="F26" s="460"/>
      <c r="G26" s="47"/>
      <c r="H26" s="47"/>
      <c r="I26" s="47"/>
      <c r="J26" s="47"/>
      <c r="K26" s="47"/>
      <c r="L26" s="47"/>
      <c r="M26" s="47"/>
      <c r="N26" s="47"/>
      <c r="O26" s="47"/>
      <c r="P26" s="47"/>
      <c r="Q26" s="47"/>
      <c r="R26" s="47"/>
      <c r="S26" s="47"/>
      <c r="T26" s="47"/>
      <c r="U26" s="47"/>
      <c r="V26" s="47"/>
      <c r="W26" s="47"/>
      <c r="X26" s="47"/>
      <c r="Y26" s="47"/>
      <c r="Z26" s="47"/>
    </row>
    <row r="27" spans="1:26" ht="40.5" customHeight="1">
      <c r="A27" s="97" t="str">
        <f>'ADITIVO SANT'!A37</f>
        <v>5.5.11</v>
      </c>
      <c r="B27" s="98" t="str">
        <f>'ADITIVO SANT'!D37</f>
        <v>CONCRETAGEM DE ESCADAS, FCK=30 MPA, COM USO DE BOMBA - LANÇAMENTO, ADENSAMENTO E ACABAMENTO. AF_02/2022_PS (Composição de ref. SINAPI 103686)</v>
      </c>
      <c r="C27" s="100" t="str">
        <f>'ADITIVO SANT'!P37</f>
        <v>ADIÇÃO</v>
      </c>
      <c r="D27" s="470" t="s">
        <v>1203</v>
      </c>
      <c r="E27" s="471"/>
      <c r="F27" s="472"/>
      <c r="G27" s="47"/>
      <c r="H27" s="47"/>
      <c r="I27" s="47"/>
      <c r="J27" s="47"/>
      <c r="K27" s="47"/>
      <c r="L27" s="47"/>
      <c r="M27" s="47"/>
      <c r="N27" s="47"/>
      <c r="O27" s="47"/>
      <c r="P27" s="47"/>
      <c r="Q27" s="47"/>
      <c r="R27" s="47"/>
      <c r="S27" s="47"/>
      <c r="T27" s="47"/>
      <c r="U27" s="47"/>
      <c r="V27" s="47"/>
      <c r="W27" s="47"/>
      <c r="X27" s="47"/>
      <c r="Y27" s="47"/>
      <c r="Z27" s="47"/>
    </row>
    <row r="28" spans="1:26" ht="99" customHeight="1">
      <c r="A28" s="95" t="str">
        <f>'ADITIVO SANT'!A38</f>
        <v xml:space="preserve"> 5.7 </v>
      </c>
      <c r="B28" s="95" t="str">
        <f>'ADITIVO SANT'!D38</f>
        <v>MURO DE FLEXÃO</v>
      </c>
      <c r="C28" s="96"/>
      <c r="D28" s="461" t="s">
        <v>1207</v>
      </c>
      <c r="E28" s="428"/>
      <c r="F28" s="425"/>
      <c r="G28" s="47"/>
      <c r="H28" s="47"/>
      <c r="I28" s="47"/>
      <c r="J28" s="47"/>
      <c r="K28" s="47"/>
      <c r="L28" s="47"/>
      <c r="M28" s="47"/>
      <c r="N28" s="47"/>
      <c r="O28" s="47"/>
      <c r="P28" s="47"/>
      <c r="Q28" s="47"/>
      <c r="R28" s="47"/>
      <c r="S28" s="47"/>
      <c r="T28" s="47"/>
      <c r="U28" s="47"/>
      <c r="V28" s="47"/>
      <c r="W28" s="47"/>
      <c r="X28" s="47"/>
      <c r="Y28" s="47"/>
      <c r="Z28" s="47"/>
    </row>
    <row r="29" spans="1:26" ht="27.75" customHeight="1">
      <c r="A29" s="97" t="str">
        <f>'ADITIVO SANT'!A39</f>
        <v xml:space="preserve"> 5.7.1 </v>
      </c>
      <c r="B29" s="98" t="str">
        <f>'ADITIVO SANT'!D39</f>
        <v>ESCAVAÇÃO MANUAL PARA BLOCO DE COROAMENTO OU SAPATA (INCLUINDO ESCAVAÇÃO PARA COLOCAÇÃO DE FÔRMAS). AF_01/2024</v>
      </c>
      <c r="C29" s="99" t="str">
        <f>'ADITIVO SANT'!P39</f>
        <v>SUPRESSÃO</v>
      </c>
      <c r="D29" s="473" t="s">
        <v>1208</v>
      </c>
      <c r="E29" s="474"/>
      <c r="F29" s="475"/>
      <c r="G29" s="47"/>
      <c r="H29" s="47"/>
      <c r="I29" s="47"/>
      <c r="J29" s="47"/>
      <c r="K29" s="47"/>
      <c r="L29" s="47"/>
      <c r="M29" s="47"/>
      <c r="N29" s="47"/>
      <c r="O29" s="47"/>
      <c r="P29" s="47"/>
      <c r="Q29" s="47"/>
      <c r="R29" s="47"/>
      <c r="S29" s="47"/>
      <c r="T29" s="47"/>
      <c r="U29" s="47"/>
      <c r="V29" s="47"/>
      <c r="W29" s="47"/>
      <c r="X29" s="47"/>
      <c r="Y29" s="47"/>
      <c r="Z29" s="47"/>
    </row>
    <row r="30" spans="1:26" ht="28.5" customHeight="1">
      <c r="A30" s="97" t="str">
        <f>'ADITIVO SANT'!A40</f>
        <v xml:space="preserve"> 5.7.2 </v>
      </c>
      <c r="B30" s="98" t="str">
        <f>'ADITIVO SANT'!D40</f>
        <v>LASTRO DE CONCRETO MAGRO, APLICADO EM BLOCOS DE COROAMENTO OU SAPATAS, ESPESSURA DE 5 CM. AF_01/2024</v>
      </c>
      <c r="C30" s="99" t="str">
        <f>'ADITIVO SANT'!P40</f>
        <v>SUPRESSÃO</v>
      </c>
      <c r="D30" s="459" t="s">
        <v>1209</v>
      </c>
      <c r="E30" s="457"/>
      <c r="F30" s="460"/>
      <c r="G30" s="47"/>
      <c r="H30" s="47"/>
      <c r="I30" s="47"/>
      <c r="J30" s="47"/>
      <c r="K30" s="47"/>
      <c r="L30" s="47"/>
      <c r="M30" s="47"/>
      <c r="N30" s="47"/>
      <c r="O30" s="47"/>
      <c r="P30" s="47"/>
      <c r="Q30" s="47"/>
      <c r="R30" s="47"/>
      <c r="S30" s="47"/>
      <c r="T30" s="47"/>
      <c r="U30" s="47"/>
      <c r="V30" s="47"/>
      <c r="W30" s="47"/>
      <c r="X30" s="47"/>
      <c r="Y30" s="47"/>
      <c r="Z30" s="47"/>
    </row>
    <row r="31" spans="1:26" ht="26.25" customHeight="1">
      <c r="A31" s="97" t="str">
        <f>'ADITIVO SANT'!A41</f>
        <v xml:space="preserve"> 5.7.3 </v>
      </c>
      <c r="B31" s="98" t="str">
        <f>'ADITIVO SANT'!D41</f>
        <v>Forma plana para estruturas, em compensado resinado de 14mm, 07 usos, inclusive escoramento - Revisada 07.2015</v>
      </c>
      <c r="C31" s="99" t="str">
        <f>'ADITIVO SANT'!P41</f>
        <v>SUPRESSÃO</v>
      </c>
      <c r="D31" s="459" t="s">
        <v>1210</v>
      </c>
      <c r="E31" s="457"/>
      <c r="F31" s="460"/>
      <c r="G31" s="47"/>
      <c r="H31" s="47"/>
      <c r="I31" s="47"/>
      <c r="J31" s="47"/>
      <c r="K31" s="47"/>
      <c r="L31" s="47"/>
      <c r="M31" s="47"/>
      <c r="N31" s="47"/>
      <c r="O31" s="47"/>
      <c r="P31" s="47"/>
      <c r="Q31" s="47"/>
      <c r="R31" s="47"/>
      <c r="S31" s="47"/>
      <c r="T31" s="47"/>
      <c r="U31" s="47"/>
      <c r="V31" s="47"/>
      <c r="W31" s="47"/>
      <c r="X31" s="47"/>
      <c r="Y31" s="47"/>
      <c r="Z31" s="47"/>
    </row>
    <row r="32" spans="1:26" ht="29.25" customHeight="1">
      <c r="A32" s="97" t="str">
        <f>'ADITIVO SANT'!A42</f>
        <v xml:space="preserve"> 5.7.4 </v>
      </c>
      <c r="B32" s="98" t="str">
        <f>'ADITIVO SANT'!D42</f>
        <v>ARMAÇÃO DE CORTINA DE CONTENÇÃO EM CONCRETO ARMADO, COM AÇO CA-50 DE 6,3 MM - MONTAGEM. AF_07/2019</v>
      </c>
      <c r="C32" s="99" t="str">
        <f>'ADITIVO SANT'!P42</f>
        <v>SUPRESSÃO</v>
      </c>
      <c r="D32" s="459" t="s">
        <v>1211</v>
      </c>
      <c r="E32" s="457"/>
      <c r="F32" s="460"/>
      <c r="G32" s="47"/>
      <c r="H32" s="47"/>
      <c r="I32" s="47"/>
      <c r="J32" s="47"/>
      <c r="K32" s="47"/>
      <c r="L32" s="47"/>
      <c r="M32" s="47"/>
      <c r="N32" s="47"/>
      <c r="O32" s="47"/>
      <c r="P32" s="47"/>
      <c r="Q32" s="47"/>
      <c r="R32" s="47"/>
      <c r="S32" s="47"/>
      <c r="T32" s="47"/>
      <c r="U32" s="47"/>
      <c r="V32" s="47"/>
      <c r="W32" s="47"/>
      <c r="X32" s="47"/>
      <c r="Y32" s="47"/>
      <c r="Z32" s="47"/>
    </row>
    <row r="33" spans="1:26" ht="22.5" customHeight="1">
      <c r="A33" s="97" t="str">
        <f>'ADITIVO SANT'!A43</f>
        <v xml:space="preserve"> 5.7.5 </v>
      </c>
      <c r="B33" s="98" t="str">
        <f>'ADITIVO SANT'!D43</f>
        <v>ARMAÇÃO DE CORTINA DE CONTENÇÃO EM CONCRETO ARMADO, COM AÇO CA-50 DE 8 MM - MONTAGEM. AF_07/2019</v>
      </c>
      <c r="C33" s="99" t="str">
        <f>'ADITIVO SANT'!P43</f>
        <v>SUPRESSÃO</v>
      </c>
      <c r="D33" s="459" t="s">
        <v>1211</v>
      </c>
      <c r="E33" s="457"/>
      <c r="F33" s="460"/>
      <c r="G33" s="47"/>
      <c r="H33" s="47"/>
      <c r="I33" s="47"/>
      <c r="J33" s="47"/>
      <c r="K33" s="47"/>
      <c r="L33" s="47"/>
      <c r="M33" s="47"/>
      <c r="N33" s="47"/>
      <c r="O33" s="47"/>
      <c r="P33" s="47"/>
      <c r="Q33" s="47"/>
      <c r="R33" s="47"/>
      <c r="S33" s="47"/>
      <c r="T33" s="47"/>
      <c r="U33" s="47"/>
      <c r="V33" s="47"/>
      <c r="W33" s="47"/>
      <c r="X33" s="47"/>
      <c r="Y33" s="47"/>
      <c r="Z33" s="47"/>
    </row>
    <row r="34" spans="1:26" ht="22.5" customHeight="1">
      <c r="A34" s="97" t="str">
        <f>'ADITIVO SANT'!A44</f>
        <v xml:space="preserve"> 5.7.6 </v>
      </c>
      <c r="B34" s="98" t="str">
        <f>'ADITIVO SANT'!D44</f>
        <v>ARMAÇÃO DE CORTINA DE CONTENÇÃO EM CONCRETO ARMADO, COM AÇO CA-50 DE 10 MM - MONTAGEM. AF_07/2019</v>
      </c>
      <c r="C34" s="99" t="str">
        <f>'ADITIVO SANT'!P44</f>
        <v>SUPRESSÃO</v>
      </c>
      <c r="D34" s="459" t="s">
        <v>1211</v>
      </c>
      <c r="E34" s="457"/>
      <c r="F34" s="460"/>
      <c r="G34" s="47"/>
      <c r="H34" s="47"/>
      <c r="I34" s="47"/>
      <c r="J34" s="47"/>
      <c r="K34" s="47"/>
      <c r="L34" s="47"/>
      <c r="M34" s="47"/>
      <c r="N34" s="47"/>
      <c r="O34" s="47"/>
      <c r="P34" s="47"/>
      <c r="Q34" s="47"/>
      <c r="R34" s="47"/>
      <c r="S34" s="47"/>
      <c r="T34" s="47"/>
      <c r="U34" s="47"/>
      <c r="V34" s="47"/>
      <c r="W34" s="47"/>
      <c r="X34" s="47"/>
      <c r="Y34" s="47"/>
      <c r="Z34" s="47"/>
    </row>
    <row r="35" spans="1:26" ht="22.5" customHeight="1">
      <c r="A35" s="97" t="str">
        <f>'ADITIVO SANT'!A45</f>
        <v xml:space="preserve"> 5.7.7 </v>
      </c>
      <c r="B35" s="98" t="str">
        <f>'ADITIVO SANT'!D45</f>
        <v>ARMAÇÃO DE CORTINA DE CONTENÇÃO EM CONCRETO ARMADO, COM AÇO CA-50 DE 12,5 MM - MONTAGEM. AF_07/2019</v>
      </c>
      <c r="C35" s="99" t="str">
        <f>'ADITIVO SANT'!P45</f>
        <v>SUPRESSÃO</v>
      </c>
      <c r="D35" s="459" t="s">
        <v>1211</v>
      </c>
      <c r="E35" s="457"/>
      <c r="F35" s="460"/>
      <c r="G35" s="47"/>
      <c r="H35" s="47"/>
      <c r="I35" s="47"/>
      <c r="J35" s="47"/>
      <c r="K35" s="47"/>
      <c r="L35" s="47"/>
      <c r="M35" s="47"/>
      <c r="N35" s="47"/>
      <c r="O35" s="47"/>
      <c r="P35" s="47"/>
      <c r="Q35" s="47"/>
      <c r="R35" s="47"/>
      <c r="S35" s="47"/>
      <c r="T35" s="47"/>
      <c r="U35" s="47"/>
      <c r="V35" s="47"/>
      <c r="W35" s="47"/>
      <c r="X35" s="47"/>
      <c r="Y35" s="47"/>
      <c r="Z35" s="47"/>
    </row>
    <row r="36" spans="1:26" ht="33.75" customHeight="1">
      <c r="A36" s="97" t="str">
        <f>'ADITIVO SANT'!A46</f>
        <v xml:space="preserve"> 5.7.8 </v>
      </c>
      <c r="B36" s="98" t="str">
        <f>'ADITIVO SANT'!D46</f>
        <v>CONCRETO FCK = 30MPA, TRAÇO 1:2,1:2,5 (EM MASSA SECA DE CIMENTO/ AREIA MÉDIA/ BRITA 1) - PREPARO MECÂNICO COM BETONEIRA 600 L. AF_05/2021</v>
      </c>
      <c r="C36" s="99" t="str">
        <f>'ADITIVO SANT'!P46</f>
        <v>SUPRESSÃO</v>
      </c>
      <c r="D36" s="459" t="s">
        <v>1212</v>
      </c>
      <c r="E36" s="457"/>
      <c r="F36" s="460"/>
      <c r="G36" s="47"/>
      <c r="H36" s="47"/>
      <c r="I36" s="47"/>
      <c r="J36" s="47"/>
      <c r="K36" s="47"/>
      <c r="L36" s="47"/>
      <c r="M36" s="47"/>
      <c r="N36" s="47"/>
      <c r="O36" s="47"/>
      <c r="P36" s="47"/>
      <c r="Q36" s="47"/>
      <c r="R36" s="47"/>
      <c r="S36" s="47"/>
      <c r="T36" s="47"/>
      <c r="U36" s="47"/>
      <c r="V36" s="47"/>
      <c r="W36" s="47"/>
      <c r="X36" s="47"/>
      <c r="Y36" s="47"/>
      <c r="Z36" s="47"/>
    </row>
    <row r="37" spans="1:26" ht="22.5" customHeight="1">
      <c r="A37" s="97" t="str">
        <f>'ADITIVO SANT'!A47</f>
        <v xml:space="preserve"> 5.7.9 </v>
      </c>
      <c r="B37" s="98" t="str">
        <f>'ADITIVO SANT'!D47</f>
        <v>LANÇAMENTO COM USO DE BOMBA, ADENSAMENTO E ACABAMENTO DE CONCRETO EM ESTRUTURAS. AF_02/2022</v>
      </c>
      <c r="C37" s="99" t="str">
        <f>'ADITIVO SANT'!P47</f>
        <v>SUPRESSÃO</v>
      </c>
      <c r="D37" s="459" t="s">
        <v>1212</v>
      </c>
      <c r="E37" s="457"/>
      <c r="F37" s="460"/>
      <c r="G37" s="47"/>
      <c r="H37" s="47"/>
      <c r="I37" s="47"/>
      <c r="J37" s="47"/>
      <c r="K37" s="47"/>
      <c r="L37" s="47"/>
      <c r="M37" s="47"/>
      <c r="N37" s="47"/>
      <c r="O37" s="47"/>
      <c r="P37" s="47"/>
      <c r="Q37" s="47"/>
      <c r="R37" s="47"/>
      <c r="S37" s="47"/>
      <c r="T37" s="47"/>
      <c r="U37" s="47"/>
      <c r="V37" s="47"/>
      <c r="W37" s="47"/>
      <c r="X37" s="47"/>
      <c r="Y37" s="47"/>
      <c r="Z37" s="47"/>
    </row>
    <row r="38" spans="1:26" ht="13.5" customHeight="1">
      <c r="A38" s="97" t="str">
        <f>'ADITIVO SANT'!A48</f>
        <v xml:space="preserve"> 5.7.10 </v>
      </c>
      <c r="B38" s="98" t="str">
        <f>'ADITIVO SANT'!D48</f>
        <v>DRENO BARBACÃ, DN 100 MM, COM MATERIAL DRENANTE. AF_07/2021</v>
      </c>
      <c r="C38" s="99" t="str">
        <f>'ADITIVO SANT'!P48</f>
        <v>SUPRESSÃO</v>
      </c>
      <c r="D38" s="459" t="s">
        <v>1213</v>
      </c>
      <c r="E38" s="457"/>
      <c r="F38" s="460"/>
      <c r="G38" s="47"/>
      <c r="H38" s="47"/>
      <c r="I38" s="47"/>
      <c r="J38" s="47"/>
      <c r="K38" s="47"/>
      <c r="L38" s="47"/>
      <c r="M38" s="47"/>
      <c r="N38" s="47"/>
      <c r="O38" s="47"/>
      <c r="P38" s="47"/>
      <c r="Q38" s="47"/>
      <c r="R38" s="47"/>
      <c r="S38" s="47"/>
      <c r="T38" s="47"/>
      <c r="U38" s="47"/>
      <c r="V38" s="47"/>
      <c r="W38" s="47"/>
      <c r="X38" s="47"/>
      <c r="Y38" s="47"/>
      <c r="Z38" s="47"/>
    </row>
    <row r="39" spans="1:26" ht="22.5" customHeight="1">
      <c r="A39" s="97" t="str">
        <f>'ADITIVO SANT'!A50</f>
        <v>5.7.12</v>
      </c>
      <c r="B39" s="98" t="str">
        <f>'ADITIVO SANT'!D50</f>
        <v>CONCRETO CICLÓPICO FCK = 15MPA, 30% PEDRA DE MÃO EM VOLUME REAL, INCLUSIVE LANÇAMENTO. AF_05/2021</v>
      </c>
      <c r="C39" s="100" t="str">
        <f>'ADITIVO SANT'!P50</f>
        <v>ADIÇÃO</v>
      </c>
      <c r="D39" s="459" t="s">
        <v>1214</v>
      </c>
      <c r="E39" s="457"/>
      <c r="F39" s="460"/>
      <c r="G39" s="47"/>
      <c r="H39" s="47"/>
      <c r="I39" s="47"/>
      <c r="J39" s="47"/>
      <c r="K39" s="47"/>
      <c r="L39" s="47"/>
      <c r="M39" s="47"/>
      <c r="N39" s="47"/>
      <c r="O39" s="47"/>
      <c r="P39" s="47"/>
      <c r="Q39" s="47"/>
      <c r="R39" s="47"/>
      <c r="S39" s="47"/>
      <c r="T39" s="47"/>
      <c r="U39" s="47"/>
      <c r="V39" s="47"/>
      <c r="W39" s="47"/>
      <c r="X39" s="47"/>
      <c r="Y39" s="47"/>
      <c r="Z39" s="47"/>
    </row>
    <row r="40" spans="1:26" ht="33.75" customHeight="1">
      <c r="A40" s="97" t="str">
        <f>'ADITIVO SANT'!A51</f>
        <v>5.7.13</v>
      </c>
      <c r="B40" s="98" t="str">
        <f>'ADITIVO SANT'!D51</f>
        <v>DRENO EM MURO DE CONTENÇÃO, EXECUTADO NO PÉ DO MURO, COM TUBO DE PEAD CORRUGADO FLEXÍVEL PERFURADO, ENCHIMENTO COM BRITA, ENVOLVIDO COM MANTA GEOTÊXTIL. AF_07/2021</v>
      </c>
      <c r="C40" s="100" t="str">
        <f>'ADITIVO SANT'!P51</f>
        <v>ADIÇÃO</v>
      </c>
      <c r="D40" s="459" t="s">
        <v>1215</v>
      </c>
      <c r="E40" s="457"/>
      <c r="F40" s="460"/>
      <c r="G40" s="47"/>
      <c r="H40" s="47"/>
      <c r="I40" s="47"/>
      <c r="J40" s="47"/>
      <c r="K40" s="47"/>
      <c r="L40" s="47"/>
      <c r="M40" s="47"/>
      <c r="N40" s="47"/>
      <c r="O40" s="47"/>
      <c r="P40" s="47"/>
      <c r="Q40" s="47"/>
      <c r="R40" s="47"/>
      <c r="S40" s="47"/>
      <c r="T40" s="47"/>
      <c r="U40" s="47"/>
      <c r="V40" s="47"/>
      <c r="W40" s="47"/>
      <c r="X40" s="47"/>
      <c r="Y40" s="47"/>
      <c r="Z40" s="47"/>
    </row>
    <row r="41" spans="1:26" ht="22.5" customHeight="1">
      <c r="A41" s="97" t="str">
        <f>'ADITIVO SANT'!A52</f>
        <v>5.7.14</v>
      </c>
      <c r="B41" s="98" t="str">
        <f>'ADITIVO SANT'!D52</f>
        <v>CANALETA MEIA CANA PRÉ-MOLDADA DE CONCRETO (D = 50 CM) - FORNECIMENTO E INSTALAÇÃO. AF_08/2021</v>
      </c>
      <c r="C41" s="100" t="str">
        <f>'ADITIVO SANT'!P52</f>
        <v>ADIÇÃO</v>
      </c>
      <c r="D41" s="459" t="s">
        <v>1216</v>
      </c>
      <c r="E41" s="457"/>
      <c r="F41" s="460"/>
      <c r="G41" s="47"/>
      <c r="H41" s="47"/>
      <c r="I41" s="47"/>
      <c r="J41" s="47"/>
      <c r="K41" s="47"/>
      <c r="L41" s="47"/>
      <c r="M41" s="47"/>
      <c r="N41" s="47"/>
      <c r="O41" s="47"/>
      <c r="P41" s="47"/>
      <c r="Q41" s="47"/>
      <c r="R41" s="47"/>
      <c r="S41" s="47"/>
      <c r="T41" s="47"/>
      <c r="U41" s="47"/>
      <c r="V41" s="47"/>
      <c r="W41" s="47"/>
      <c r="X41" s="47"/>
      <c r="Y41" s="47"/>
      <c r="Z41" s="47"/>
    </row>
    <row r="42" spans="1:26" ht="36.75" customHeight="1">
      <c r="A42" s="97" t="str">
        <f>'ADITIVO SANT'!A53</f>
        <v>5.7.15</v>
      </c>
      <c r="B42" s="98" t="str">
        <f>'ADITIVO SANT'!D53</f>
        <v xml:space="preserve">	
EXECUÇÃO DE SARJETA DE CONCRETO USINADO, MOLDADA IN LOCO EM TRECHO RETO, 60 CM BASE X 15 CM ALTURA. AF_01/2024</v>
      </c>
      <c r="C42" s="100" t="str">
        <f>'ADITIVO SANT'!P53</f>
        <v>ADIÇÃO</v>
      </c>
      <c r="D42" s="459" t="s">
        <v>1217</v>
      </c>
      <c r="E42" s="457"/>
      <c r="F42" s="460"/>
      <c r="G42" s="47"/>
      <c r="H42" s="47"/>
      <c r="I42" s="47"/>
      <c r="J42" s="47"/>
      <c r="K42" s="47"/>
      <c r="L42" s="47"/>
      <c r="M42" s="47"/>
      <c r="N42" s="47"/>
      <c r="O42" s="47"/>
      <c r="P42" s="47"/>
      <c r="Q42" s="47"/>
      <c r="R42" s="47"/>
      <c r="S42" s="47"/>
      <c r="T42" s="47"/>
      <c r="U42" s="47"/>
      <c r="V42" s="47"/>
      <c r="W42" s="47"/>
      <c r="X42" s="47"/>
      <c r="Y42" s="47"/>
      <c r="Z42" s="47"/>
    </row>
    <row r="43" spans="1:26" ht="36.75" customHeight="1">
      <c r="A43" s="97" t="str">
        <f>'ADITIVO SANT'!A54</f>
        <v>5.7.16</v>
      </c>
      <c r="B43" s="98" t="str">
        <f>'ADITIVO SANT'!D54</f>
        <v>CAIXA ENTERRADA HIDRÁULICA RETANGULAR, EM ALVENARIA COM BLOCOS DE CONCRETO, DIMENSÕES INTERNAS: 0,6X0,6X0,6 M PARA REDE DE DRENAGEM. AF_12/2020</v>
      </c>
      <c r="C43" s="100" t="str">
        <f>'ADITIVO SANT'!P54</f>
        <v>ADIÇÃO</v>
      </c>
      <c r="D43" s="459" t="s">
        <v>1218</v>
      </c>
      <c r="E43" s="457"/>
      <c r="F43" s="460"/>
      <c r="G43" s="47"/>
      <c r="H43" s="47"/>
      <c r="I43" s="47"/>
      <c r="J43" s="47"/>
      <c r="K43" s="47"/>
      <c r="L43" s="47"/>
      <c r="M43" s="47"/>
      <c r="N43" s="47"/>
      <c r="O43" s="47"/>
      <c r="P43" s="47"/>
      <c r="Q43" s="47"/>
      <c r="R43" s="47"/>
      <c r="S43" s="47"/>
      <c r="T43" s="47"/>
      <c r="U43" s="47"/>
      <c r="V43" s="47"/>
      <c r="W43" s="47"/>
      <c r="X43" s="47"/>
      <c r="Y43" s="47"/>
      <c r="Z43" s="47"/>
    </row>
    <row r="44" spans="1:26" ht="36.75" customHeight="1">
      <c r="A44" s="97" t="str">
        <f>'ADITIVO SANT'!A55</f>
        <v>5.7.17</v>
      </c>
      <c r="B44" s="98" t="str">
        <f>'ADITIVO SANT'!D55</f>
        <v>TUBO PVC, SÉRIE R, ÁGUA PLUVIAL, DN 150 MM, FORNECIDO E INSTALADO EM RAMAL DE ENCAMINHAMENTO. AF_06/2022</v>
      </c>
      <c r="C44" s="101" t="str">
        <f>'ADITIVO SANT'!P55</f>
        <v>ADIÇÃO</v>
      </c>
      <c r="D44" s="459" t="s">
        <v>1219</v>
      </c>
      <c r="E44" s="457"/>
      <c r="F44" s="460"/>
      <c r="G44" s="47"/>
      <c r="H44" s="47"/>
      <c r="I44" s="47"/>
      <c r="J44" s="47"/>
      <c r="K44" s="47"/>
      <c r="L44" s="47"/>
      <c r="M44" s="47"/>
      <c r="N44" s="47"/>
      <c r="O44" s="47"/>
      <c r="P44" s="47"/>
      <c r="Q44" s="47"/>
      <c r="R44" s="47"/>
      <c r="S44" s="47"/>
      <c r="T44" s="47"/>
      <c r="U44" s="47"/>
      <c r="V44" s="47"/>
      <c r="W44" s="47"/>
      <c r="X44" s="47"/>
      <c r="Y44" s="47"/>
      <c r="Z44" s="47"/>
    </row>
    <row r="45" spans="1:26" ht="36.75" customHeight="1">
      <c r="A45" s="97" t="str">
        <f>'ADITIVO SANT'!A56</f>
        <v>5.7.18</v>
      </c>
      <c r="B45" s="98" t="str">
        <f>'ADITIVO SANT'!D56</f>
        <v>GEOTÊXTIL NÃO TECIDO 100% POLIÉSTER, RESISTÊNCIA A TRAÇÃO DE 31 KN/M (RT-31), INSTALADO EM DRENO - FORNECIMENTO E INSTALAÇÃO. AF_07/2021</v>
      </c>
      <c r="C45" s="100" t="str">
        <f>'ADITIVO SANT'!P56</f>
        <v>ADIÇÃO</v>
      </c>
      <c r="D45" s="459" t="s">
        <v>1220</v>
      </c>
      <c r="E45" s="457"/>
      <c r="F45" s="460"/>
      <c r="G45" s="47"/>
      <c r="H45" s="47"/>
      <c r="I45" s="47"/>
      <c r="J45" s="47"/>
      <c r="K45" s="47"/>
      <c r="L45" s="47"/>
      <c r="M45" s="47"/>
      <c r="N45" s="47"/>
      <c r="O45" s="47"/>
      <c r="P45" s="47"/>
      <c r="Q45" s="47"/>
      <c r="R45" s="47"/>
      <c r="S45" s="47"/>
      <c r="T45" s="47"/>
      <c r="U45" s="47"/>
      <c r="V45" s="47"/>
      <c r="W45" s="47"/>
      <c r="X45" s="47"/>
      <c r="Y45" s="47"/>
      <c r="Z45" s="47"/>
    </row>
    <row r="46" spans="1:26" ht="34.5" customHeight="1">
      <c r="A46" s="95" t="str">
        <f>'ADITIVO SANT'!A57</f>
        <v xml:space="preserve"> 6.3 </v>
      </c>
      <c r="B46" s="95" t="str">
        <f>'ADITIVO SANT'!D57</f>
        <v>MURO PERIMETRAL</v>
      </c>
      <c r="C46" s="96"/>
      <c r="D46" s="461"/>
      <c r="E46" s="428"/>
      <c r="F46" s="425"/>
      <c r="G46" s="47"/>
      <c r="H46" s="47"/>
      <c r="I46" s="47"/>
      <c r="J46" s="47"/>
      <c r="K46" s="47"/>
      <c r="L46" s="47"/>
      <c r="M46" s="47"/>
      <c r="N46" s="47"/>
      <c r="O46" s="47"/>
      <c r="P46" s="47"/>
      <c r="Q46" s="47"/>
      <c r="R46" s="47"/>
      <c r="S46" s="47"/>
      <c r="T46" s="47"/>
      <c r="U46" s="47"/>
      <c r="V46" s="47"/>
      <c r="W46" s="47"/>
      <c r="X46" s="47"/>
      <c r="Y46" s="47"/>
      <c r="Z46" s="47"/>
    </row>
    <row r="47" spans="1:26" ht="33.75" customHeight="1">
      <c r="A47" s="97" t="str">
        <f>'ADITIVO SANT'!A58</f>
        <v xml:space="preserve"> 6.3.2 </v>
      </c>
      <c r="B47" s="98" t="str">
        <f>'ADITIVO SANT'!D58</f>
        <v>Muro em alvenaria bloco cerâmico, e= 0,09m, c/ alv de pedra 0,35 x 0,60m, colunas (9x20cm) e cintamento (9x15cm) superior e inferior concreto armado fck =15,0 Mpa cada 3,00m, chapisco e reboco</v>
      </c>
      <c r="C47" s="101" t="str">
        <f>'ADITIVO SANT'!P58</f>
        <v>ADIÇÃO</v>
      </c>
      <c r="D47" s="459" t="s">
        <v>1221</v>
      </c>
      <c r="E47" s="457"/>
      <c r="F47" s="460"/>
      <c r="G47" s="47"/>
      <c r="H47" s="47"/>
      <c r="I47" s="47"/>
      <c r="J47" s="47"/>
      <c r="K47" s="47"/>
      <c r="L47" s="47"/>
      <c r="M47" s="47"/>
      <c r="N47" s="47"/>
      <c r="O47" s="47"/>
      <c r="P47" s="47"/>
      <c r="Q47" s="47"/>
      <c r="R47" s="47"/>
      <c r="S47" s="47"/>
      <c r="T47" s="47"/>
      <c r="U47" s="47"/>
      <c r="V47" s="47"/>
      <c r="W47" s="47"/>
      <c r="X47" s="47"/>
      <c r="Y47" s="47"/>
      <c r="Z47" s="47"/>
    </row>
    <row r="48" spans="1:26" ht="22.5" customHeight="1">
      <c r="A48" s="97" t="str">
        <f>'ADITIVO SANT'!A59</f>
        <v xml:space="preserve"> 6.3.3 </v>
      </c>
      <c r="B48" s="98" t="str">
        <f>'ADITIVO SANT'!D59</f>
        <v>Chapim de concreto pré-moldado</v>
      </c>
      <c r="C48" s="101" t="str">
        <f>'ADITIVO SANT'!P59</f>
        <v>ADIÇÃO</v>
      </c>
      <c r="D48" s="459" t="s">
        <v>1222</v>
      </c>
      <c r="E48" s="457"/>
      <c r="F48" s="460"/>
      <c r="G48" s="47"/>
      <c r="H48" s="47"/>
      <c r="I48" s="47"/>
      <c r="J48" s="47"/>
      <c r="K48" s="47"/>
      <c r="L48" s="47"/>
      <c r="M48" s="47"/>
      <c r="N48" s="47"/>
      <c r="O48" s="47"/>
      <c r="P48" s="47"/>
      <c r="Q48" s="47"/>
      <c r="R48" s="47"/>
      <c r="S48" s="47"/>
      <c r="T48" s="47"/>
      <c r="U48" s="47"/>
      <c r="V48" s="47"/>
      <c r="W48" s="47"/>
      <c r="X48" s="47"/>
      <c r="Y48" s="47"/>
      <c r="Z48" s="47"/>
    </row>
    <row r="49" spans="1:26" ht="35.25" customHeight="1">
      <c r="A49" s="97" t="str">
        <f>'ADITIVO SANT'!A60</f>
        <v>6.3.8</v>
      </c>
      <c r="B49" s="98" t="str">
        <f>'ADITIVO SANT'!D60</f>
        <v>DESMONTE DE MATERIAL DE 3ª CATEGORIA (BLOCOS DE ROCHAS OU MATACOS), COM MARTELETE PNEUMÁTICO MANUAL - EXCLUSIVE CARGA E TRANSPORTE. AF_03/2021</v>
      </c>
      <c r="C49" s="101" t="str">
        <f>'ADITIVO SANT'!P60</f>
        <v>ADIÇÃO</v>
      </c>
      <c r="D49" s="456" t="s">
        <v>1223</v>
      </c>
      <c r="E49" s="457"/>
      <c r="F49" s="458"/>
      <c r="G49" s="47"/>
      <c r="H49" s="47"/>
      <c r="I49" s="47"/>
      <c r="J49" s="47"/>
      <c r="K49" s="47"/>
      <c r="L49" s="47"/>
      <c r="M49" s="47"/>
      <c r="N49" s="47"/>
      <c r="O49" s="47"/>
      <c r="P49" s="47"/>
      <c r="Q49" s="47"/>
      <c r="R49" s="47"/>
      <c r="S49" s="47"/>
      <c r="T49" s="47"/>
      <c r="U49" s="47"/>
      <c r="V49" s="47"/>
      <c r="W49" s="47"/>
      <c r="X49" s="47"/>
      <c r="Y49" s="47"/>
      <c r="Z49" s="47"/>
    </row>
    <row r="50" spans="1:26" ht="13.5" customHeight="1">
      <c r="A50" s="95" t="str">
        <f>'ADITIVO SANT'!A61</f>
        <v xml:space="preserve"> 11 </v>
      </c>
      <c r="B50" s="95" t="str">
        <f>'ADITIVO SANT'!D61</f>
        <v>ESQUADRIAS</v>
      </c>
      <c r="C50" s="96"/>
      <c r="D50" s="461"/>
      <c r="E50" s="428"/>
      <c r="F50" s="425"/>
      <c r="G50" s="47"/>
      <c r="H50" s="47"/>
      <c r="I50" s="47"/>
      <c r="J50" s="47"/>
      <c r="K50" s="47"/>
      <c r="L50" s="47"/>
      <c r="M50" s="47"/>
      <c r="N50" s="47"/>
      <c r="O50" s="47"/>
      <c r="P50" s="47"/>
      <c r="Q50" s="47"/>
      <c r="R50" s="47"/>
      <c r="S50" s="47"/>
      <c r="T50" s="47"/>
      <c r="U50" s="47"/>
      <c r="V50" s="47"/>
      <c r="W50" s="47"/>
      <c r="X50" s="47"/>
      <c r="Y50" s="47"/>
      <c r="Z50" s="47"/>
    </row>
    <row r="51" spans="1:26" ht="57" customHeight="1">
      <c r="A51" s="97" t="str">
        <f>'ADITIVO SANT'!A62</f>
        <v xml:space="preserve"> 11.1.1 </v>
      </c>
      <c r="B51" s="98" t="str">
        <f>'ADITIVO SANT'!D62</f>
        <v>Porta em madeira de lei, almofadada, 0.80 x 2.10 m, inclusive batentes e ferragens</v>
      </c>
      <c r="C51" s="99" t="str">
        <f>'ADITIVO SANT'!P62</f>
        <v>SUPRESSÃO</v>
      </c>
      <c r="D51" s="459" t="s">
        <v>1224</v>
      </c>
      <c r="E51" s="457"/>
      <c r="F51" s="460"/>
      <c r="G51" s="47"/>
      <c r="H51" s="47"/>
      <c r="I51" s="47"/>
      <c r="J51" s="47"/>
      <c r="K51" s="47"/>
      <c r="L51" s="47"/>
      <c r="M51" s="47"/>
      <c r="N51" s="47"/>
      <c r="O51" s="47"/>
      <c r="P51" s="47"/>
      <c r="Q51" s="47"/>
      <c r="R51" s="47"/>
      <c r="S51" s="47"/>
      <c r="T51" s="47"/>
      <c r="U51" s="47"/>
      <c r="V51" s="47"/>
      <c r="W51" s="47"/>
      <c r="X51" s="47"/>
      <c r="Y51" s="47"/>
      <c r="Z51" s="47"/>
    </row>
    <row r="52" spans="1:26" ht="13.5" customHeight="1">
      <c r="A52" s="97" t="str">
        <f>'ADITIVO SANT'!A63</f>
        <v xml:space="preserve"> 11.1.2 </v>
      </c>
      <c r="B52" s="98" t="str">
        <f>'ADITIVO SANT'!D63</f>
        <v>Porta em madeira de lei, almofadada, 0.90 x 2.10 m, inclusive batentes e ferragens</v>
      </c>
      <c r="C52" s="99" t="str">
        <f>'ADITIVO SANT'!P63</f>
        <v>SUPRESSÃO</v>
      </c>
      <c r="D52" s="459" t="s">
        <v>1225</v>
      </c>
      <c r="E52" s="457"/>
      <c r="F52" s="460"/>
      <c r="G52" s="47"/>
      <c r="H52" s="47"/>
      <c r="I52" s="47"/>
      <c r="J52" s="47"/>
      <c r="K52" s="47"/>
      <c r="L52" s="47"/>
      <c r="M52" s="47"/>
      <c r="N52" s="47"/>
      <c r="O52" s="47"/>
      <c r="P52" s="47"/>
      <c r="Q52" s="47"/>
      <c r="R52" s="47"/>
      <c r="S52" s="47"/>
      <c r="T52" s="47"/>
      <c r="U52" s="47"/>
      <c r="V52" s="47"/>
      <c r="W52" s="47"/>
      <c r="X52" s="47"/>
      <c r="Y52" s="47"/>
      <c r="Z52" s="47"/>
    </row>
    <row r="53" spans="1:26" ht="13.5" customHeight="1">
      <c r="A53" s="97" t="str">
        <f>'ADITIVO SANT'!A64</f>
        <v xml:space="preserve"> 11.1.3 </v>
      </c>
      <c r="B53" s="98" t="str">
        <f>'ADITIVO SANT'!D64</f>
        <v>Porta em madeira de lei, almofadada, 0.70 x 2.10 m, inclusive batentes e ferragens</v>
      </c>
      <c r="C53" s="99" t="str">
        <f>'ADITIVO SANT'!P64</f>
        <v>SUPRESSÃO</v>
      </c>
      <c r="D53" s="459" t="s">
        <v>1225</v>
      </c>
      <c r="E53" s="457"/>
      <c r="F53" s="460"/>
      <c r="G53" s="47"/>
      <c r="H53" s="47"/>
      <c r="I53" s="47"/>
      <c r="J53" s="47"/>
      <c r="K53" s="47"/>
      <c r="L53" s="47"/>
      <c r="M53" s="47"/>
      <c r="N53" s="47"/>
      <c r="O53" s="47"/>
      <c r="P53" s="47"/>
      <c r="Q53" s="47"/>
      <c r="R53" s="47"/>
      <c r="S53" s="47"/>
      <c r="T53" s="47"/>
      <c r="U53" s="47"/>
      <c r="V53" s="47"/>
      <c r="W53" s="47"/>
      <c r="X53" s="47"/>
      <c r="Y53" s="47"/>
      <c r="Z53" s="47"/>
    </row>
    <row r="54" spans="1:26" ht="38.25" customHeight="1">
      <c r="A54" s="97" t="str">
        <f>'ADITIVO SANT'!A65</f>
        <v>11.1.4</v>
      </c>
      <c r="B54" s="98" t="str">
        <f>'ADITIVO SANT'!D65</f>
        <v>KIT DE PORTA-PRONTA DE MADEIRA EM ACABAMENTO MELAMÍNICO BRANCO, FOLHA PESADA OU SUPERPESADA, 80X210CM, FIXAÇÃO COM PREENCHIMENTO PARCIAL DE ESPUMA EXPANSIVA - FORNECIMENTO E INSTALAÇÃO. AF_12/2019</v>
      </c>
      <c r="C54" s="101" t="str">
        <f>'ADITIVO SANT'!P65</f>
        <v>ADIÇÃO</v>
      </c>
      <c r="D54" s="459" t="s">
        <v>1225</v>
      </c>
      <c r="E54" s="457"/>
      <c r="F54" s="460"/>
      <c r="G54" s="47"/>
      <c r="H54" s="47"/>
      <c r="I54" s="47"/>
      <c r="J54" s="47"/>
      <c r="K54" s="47"/>
      <c r="L54" s="47"/>
      <c r="M54" s="47"/>
      <c r="N54" s="47"/>
      <c r="O54" s="47"/>
      <c r="P54" s="47"/>
      <c r="Q54" s="47"/>
      <c r="R54" s="47"/>
      <c r="S54" s="47"/>
      <c r="T54" s="47"/>
      <c r="U54" s="47"/>
      <c r="V54" s="47"/>
      <c r="W54" s="47"/>
      <c r="X54" s="47"/>
      <c r="Y54" s="47"/>
      <c r="Z54" s="47"/>
    </row>
    <row r="55" spans="1:26" ht="84" customHeight="1">
      <c r="A55" s="97" t="str">
        <f>'ADITIVO SANT'!A66</f>
        <v>11.1.5</v>
      </c>
      <c r="B55" s="98" t="str">
        <f>'ADITIVO SANT'!D66</f>
        <v>KIT DE PORTA-PRONTA DE MADEIRA EM ACABAMENTO MELAMÍNICO BRANCO, FOLHA PESADA OU SUPERPESADA, 90X210CM, FIXAÇÃO COM PREENCHIMENTO TOTAL DE ESPUMA EXPANSIVA - FORNECIMENTO E INSTALAÇÃO. AF_12/2019</v>
      </c>
      <c r="C55" s="101" t="str">
        <f>'ADITIVO SANT'!P66</f>
        <v>ADIÇÃO</v>
      </c>
      <c r="D55" s="459" t="s">
        <v>1226</v>
      </c>
      <c r="E55" s="457"/>
      <c r="F55" s="460"/>
      <c r="G55" s="47"/>
      <c r="H55" s="47"/>
      <c r="I55" s="47"/>
      <c r="J55" s="47"/>
      <c r="K55" s="47"/>
      <c r="L55" s="47"/>
      <c r="M55" s="47"/>
      <c r="N55" s="47"/>
      <c r="O55" s="47"/>
      <c r="P55" s="47"/>
      <c r="Q55" s="47"/>
      <c r="R55" s="47"/>
      <c r="S55" s="47"/>
      <c r="T55" s="47"/>
      <c r="U55" s="47"/>
      <c r="V55" s="47"/>
      <c r="W55" s="47"/>
      <c r="X55" s="47"/>
      <c r="Y55" s="47"/>
      <c r="Z55" s="47"/>
    </row>
    <row r="56" spans="1:26" ht="37.5" customHeight="1">
      <c r="A56" s="97" t="str">
        <f>'ADITIVO SANT'!A67</f>
        <v>11.1.6</v>
      </c>
      <c r="B56" s="98" t="str">
        <f>'ADITIVO SANT'!D67</f>
        <v>Porta em madeira compensada (canela), lisa, semi-ôca, (0.60 x 1,60 a 2.10 m),revestida c/fórmica, inclusive ferragens (livre/ocupado), para uso em divisórias granito ou mármore</v>
      </c>
      <c r="C56" s="101" t="str">
        <f>'ADITIVO SANT'!P67</f>
        <v>ADIÇÃO</v>
      </c>
      <c r="D56" s="456" t="s">
        <v>1227</v>
      </c>
      <c r="E56" s="457"/>
      <c r="F56" s="458"/>
      <c r="G56" s="47"/>
      <c r="H56" s="47"/>
      <c r="I56" s="47"/>
      <c r="J56" s="47"/>
      <c r="K56" s="47"/>
      <c r="L56" s="47"/>
      <c r="M56" s="47"/>
      <c r="N56" s="47"/>
      <c r="O56" s="47"/>
      <c r="P56" s="47"/>
      <c r="Q56" s="47"/>
      <c r="R56" s="47"/>
      <c r="S56" s="47"/>
      <c r="T56" s="47"/>
      <c r="U56" s="47"/>
      <c r="V56" s="47"/>
      <c r="W56" s="47"/>
      <c r="X56" s="47"/>
      <c r="Y56" s="47"/>
      <c r="Z56" s="47"/>
    </row>
    <row r="57" spans="1:26" ht="13.5" customHeight="1">
      <c r="A57" s="95" t="str">
        <f>'ADITIVO SANT'!A68</f>
        <v xml:space="preserve"> 19 </v>
      </c>
      <c r="B57" s="95" t="str">
        <f>'ADITIVO SANT'!D68</f>
        <v>PINTURA</v>
      </c>
      <c r="C57" s="96"/>
      <c r="D57" s="461"/>
      <c r="E57" s="428"/>
      <c r="F57" s="425"/>
      <c r="G57" s="47"/>
      <c r="H57" s="47"/>
      <c r="I57" s="47"/>
      <c r="J57" s="47"/>
      <c r="K57" s="47"/>
      <c r="L57" s="47"/>
      <c r="M57" s="47"/>
      <c r="N57" s="47"/>
      <c r="O57" s="47"/>
      <c r="P57" s="47"/>
      <c r="Q57" s="47"/>
      <c r="R57" s="47"/>
      <c r="S57" s="47"/>
      <c r="T57" s="47"/>
      <c r="U57" s="47"/>
      <c r="V57" s="47"/>
      <c r="W57" s="47"/>
      <c r="X57" s="47"/>
      <c r="Y57" s="47"/>
      <c r="Z57" s="47"/>
    </row>
    <row r="58" spans="1:26" ht="39" customHeight="1">
      <c r="A58" s="97" t="str">
        <f>'ADITIVO SANT'!A69</f>
        <v xml:space="preserve"> 19.4 </v>
      </c>
      <c r="B58" s="98" t="str">
        <f>'ADITIVO SANT'!D69</f>
        <v>LIXAMENTO DE MADEIRA PARA APLICAÇÃO DE FUNDO OU PINTURA. AF_01/2021</v>
      </c>
      <c r="C58" s="99" t="str">
        <f>'ADITIVO SANT'!P69</f>
        <v>SUPRESSÃO</v>
      </c>
      <c r="D58" s="456" t="s">
        <v>1228</v>
      </c>
      <c r="E58" s="457"/>
      <c r="F58" s="458"/>
      <c r="G58" s="47"/>
      <c r="H58" s="47"/>
      <c r="I58" s="47"/>
      <c r="J58" s="47"/>
      <c r="K58" s="47"/>
      <c r="L58" s="47"/>
      <c r="M58" s="47"/>
      <c r="N58" s="47"/>
      <c r="O58" s="47"/>
      <c r="P58" s="47"/>
      <c r="Q58" s="47"/>
      <c r="R58" s="47"/>
      <c r="S58" s="47"/>
      <c r="T58" s="47"/>
      <c r="U58" s="47"/>
      <c r="V58" s="47"/>
      <c r="W58" s="47"/>
      <c r="X58" s="47"/>
      <c r="Y58" s="47"/>
      <c r="Z58" s="47"/>
    </row>
    <row r="59" spans="1:26" ht="46.5" customHeight="1">
      <c r="A59" s="97" t="str">
        <f>'ADITIVO SANT'!A70</f>
        <v xml:space="preserve"> 19.5 </v>
      </c>
      <c r="B59" s="98" t="str">
        <f>'ADITIVO SANT'!D70</f>
        <v>APLICAÇÃO MASSA ACRÍLICA PARA MADEIRA, PARA PINTURA COM TINTA DE ACABAMENTO (PIGMENTADA). AF_01/2021</v>
      </c>
      <c r="C59" s="99" t="str">
        <f>'ADITIVO SANT'!P70</f>
        <v>SUPRESSÃO</v>
      </c>
      <c r="D59" s="456" t="s">
        <v>1229</v>
      </c>
      <c r="E59" s="457"/>
      <c r="F59" s="458"/>
      <c r="G59" s="47"/>
      <c r="H59" s="47"/>
      <c r="I59" s="47"/>
      <c r="J59" s="47"/>
      <c r="K59" s="47"/>
      <c r="L59" s="47"/>
      <c r="M59" s="47"/>
      <c r="N59" s="47"/>
      <c r="O59" s="47"/>
      <c r="P59" s="47"/>
      <c r="Q59" s="47"/>
      <c r="R59" s="47"/>
      <c r="S59" s="47"/>
      <c r="T59" s="47"/>
      <c r="U59" s="47"/>
      <c r="V59" s="47"/>
      <c r="W59" s="47"/>
      <c r="X59" s="47"/>
      <c r="Y59" s="47"/>
      <c r="Z59" s="47"/>
    </row>
    <row r="60" spans="1:26" ht="29.25" customHeight="1">
      <c r="A60" s="97" t="str">
        <f>'ADITIVO SANT'!A71</f>
        <v xml:space="preserve"> 19.6 </v>
      </c>
      <c r="B60" s="98" t="str">
        <f>'ADITIVO SANT'!D71</f>
        <v>PINTURA TINTA DE ACABAMENTO (PIGMENTADA) ESMALTE SINTÉTICO ACETINADO EM MADEIRA, 2 DEMÃOS. AF_01/2021</v>
      </c>
      <c r="C60" s="99" t="str">
        <f>'ADITIVO SANT'!P71</f>
        <v>SUPRESSÃO</v>
      </c>
      <c r="D60" s="456" t="s">
        <v>1229</v>
      </c>
      <c r="E60" s="457"/>
      <c r="F60" s="458"/>
      <c r="G60" s="47"/>
      <c r="H60" s="47"/>
      <c r="I60" s="47"/>
      <c r="J60" s="47"/>
      <c r="K60" s="47"/>
      <c r="L60" s="47"/>
      <c r="M60" s="47"/>
      <c r="N60" s="47"/>
      <c r="O60" s="47"/>
      <c r="P60" s="47"/>
      <c r="Q60" s="47"/>
      <c r="R60" s="47"/>
      <c r="S60" s="47"/>
      <c r="T60" s="47"/>
      <c r="U60" s="47"/>
      <c r="V60" s="47"/>
      <c r="W60" s="47"/>
      <c r="X60" s="47"/>
      <c r="Y60" s="47"/>
      <c r="Z60" s="47"/>
    </row>
    <row r="61" spans="1:26" ht="13.5" customHeight="1">
      <c r="A61" s="97" t="str">
        <f>'ADITIVO SANT'!A72</f>
        <v xml:space="preserve"> 19.7 </v>
      </c>
      <c r="B61" s="98" t="str">
        <f>'ADITIVO SANT'!D72</f>
        <v>TEXTURA ACRÍLICA, APLICAÇÃO MANUAL EM PAREDE, UMA DEMÃO. AF_04/2023</v>
      </c>
      <c r="C61" s="101" t="str">
        <f>'ADITIVO SANT'!P72</f>
        <v>ADIÇÃO</v>
      </c>
      <c r="D61" s="456" t="s">
        <v>1230</v>
      </c>
      <c r="E61" s="457"/>
      <c r="F61" s="458"/>
      <c r="G61" s="47"/>
      <c r="H61" s="47"/>
      <c r="I61" s="47"/>
      <c r="J61" s="47"/>
      <c r="K61" s="47"/>
      <c r="L61" s="47"/>
      <c r="M61" s="47"/>
      <c r="N61" s="47"/>
      <c r="O61" s="47"/>
      <c r="P61" s="47"/>
      <c r="Q61" s="47"/>
      <c r="R61" s="47"/>
      <c r="S61" s="47"/>
      <c r="T61" s="47"/>
      <c r="U61" s="47"/>
      <c r="V61" s="47"/>
      <c r="W61" s="47"/>
      <c r="X61" s="47"/>
      <c r="Y61" s="47"/>
      <c r="Z61" s="47"/>
    </row>
    <row r="62" spans="1:26" ht="14.25" customHeight="1">
      <c r="A62" s="47"/>
      <c r="B62" s="47"/>
      <c r="C62" s="47"/>
      <c r="D62" s="47"/>
      <c r="E62" s="47"/>
      <c r="F62" s="47"/>
      <c r="G62" s="47"/>
      <c r="H62" s="47"/>
      <c r="I62" s="47"/>
      <c r="J62" s="47"/>
      <c r="K62" s="47"/>
      <c r="L62" s="47"/>
      <c r="M62" s="47"/>
      <c r="N62" s="47"/>
      <c r="O62" s="47"/>
      <c r="P62" s="47"/>
      <c r="Q62" s="47"/>
      <c r="R62" s="47"/>
      <c r="S62" s="47"/>
      <c r="T62" s="47"/>
      <c r="U62" s="47"/>
      <c r="V62" s="47"/>
      <c r="W62" s="47"/>
      <c r="X62" s="47"/>
      <c r="Y62" s="47"/>
      <c r="Z62" s="47"/>
    </row>
    <row r="63" spans="1:26" ht="14.25" customHeight="1">
      <c r="A63" s="47"/>
      <c r="B63" s="47"/>
      <c r="C63" s="47"/>
      <c r="D63" s="47"/>
      <c r="E63" s="47"/>
      <c r="F63" s="47"/>
      <c r="G63" s="47"/>
      <c r="H63" s="47"/>
      <c r="I63" s="47"/>
      <c r="J63" s="47"/>
      <c r="K63" s="47"/>
      <c r="L63" s="47"/>
      <c r="M63" s="47"/>
      <c r="N63" s="47"/>
      <c r="O63" s="47"/>
      <c r="P63" s="47"/>
      <c r="Q63" s="47"/>
      <c r="R63" s="47"/>
      <c r="S63" s="47"/>
      <c r="T63" s="47"/>
      <c r="U63" s="47"/>
      <c r="V63" s="47"/>
      <c r="W63" s="47"/>
      <c r="X63" s="47"/>
      <c r="Y63" s="47"/>
      <c r="Z63" s="47"/>
    </row>
    <row r="64" spans="1:26" ht="14.25" customHeight="1">
      <c r="A64" s="47"/>
      <c r="B64" s="47"/>
      <c r="C64" s="47"/>
      <c r="D64" s="47"/>
      <c r="E64" s="47"/>
      <c r="F64" s="47"/>
      <c r="G64" s="47"/>
      <c r="H64" s="47"/>
      <c r="I64" s="47"/>
      <c r="J64" s="47"/>
      <c r="K64" s="47"/>
      <c r="L64" s="47"/>
      <c r="M64" s="47"/>
      <c r="N64" s="47"/>
      <c r="O64" s="47"/>
      <c r="P64" s="47"/>
      <c r="Q64" s="47"/>
      <c r="R64" s="47"/>
      <c r="S64" s="47"/>
      <c r="T64" s="47"/>
      <c r="U64" s="47"/>
      <c r="V64" s="47"/>
      <c r="W64" s="47"/>
      <c r="X64" s="47"/>
      <c r="Y64" s="47"/>
      <c r="Z64" s="47"/>
    </row>
    <row r="65" spans="1:26" ht="14.25" customHeight="1">
      <c r="A65" s="47"/>
      <c r="B65" s="47"/>
      <c r="C65" s="47"/>
      <c r="D65" s="47"/>
      <c r="E65" s="47"/>
      <c r="F65" s="47"/>
      <c r="G65" s="47"/>
      <c r="H65" s="47"/>
      <c r="I65" s="47"/>
      <c r="J65" s="47"/>
      <c r="K65" s="47"/>
      <c r="L65" s="47"/>
      <c r="M65" s="47"/>
      <c r="N65" s="47"/>
      <c r="O65" s="47"/>
      <c r="P65" s="47"/>
      <c r="Q65" s="47"/>
      <c r="R65" s="47"/>
      <c r="S65" s="47"/>
      <c r="T65" s="47"/>
      <c r="U65" s="47"/>
      <c r="V65" s="47"/>
      <c r="W65" s="47"/>
      <c r="X65" s="47"/>
      <c r="Y65" s="47"/>
      <c r="Z65" s="47"/>
    </row>
    <row r="66" spans="1:26" ht="14.25" customHeight="1">
      <c r="A66" s="47"/>
      <c r="B66" s="47"/>
      <c r="C66" s="47"/>
      <c r="D66" s="47"/>
      <c r="E66" s="47"/>
      <c r="F66" s="47"/>
      <c r="G66" s="47"/>
      <c r="H66" s="47"/>
      <c r="I66" s="47"/>
      <c r="J66" s="47"/>
      <c r="K66" s="47"/>
      <c r="L66" s="47"/>
      <c r="M66" s="47"/>
      <c r="N66" s="47"/>
      <c r="O66" s="47"/>
      <c r="P66" s="47"/>
      <c r="Q66" s="47"/>
      <c r="R66" s="47"/>
      <c r="S66" s="47"/>
      <c r="T66" s="47"/>
      <c r="U66" s="47"/>
      <c r="V66" s="47"/>
      <c r="W66" s="47"/>
      <c r="X66" s="47"/>
      <c r="Y66" s="47"/>
      <c r="Z66" s="47"/>
    </row>
    <row r="67" spans="1:26" ht="14.25" customHeight="1">
      <c r="A67" s="47"/>
      <c r="B67" s="47"/>
      <c r="C67" s="47"/>
      <c r="D67" s="47"/>
      <c r="E67" s="47"/>
      <c r="F67" s="47"/>
      <c r="G67" s="47"/>
      <c r="H67" s="47"/>
      <c r="I67" s="47"/>
      <c r="J67" s="47"/>
      <c r="K67" s="47"/>
      <c r="L67" s="47"/>
      <c r="M67" s="47"/>
      <c r="N67" s="47"/>
      <c r="O67" s="47"/>
      <c r="P67" s="47"/>
      <c r="Q67" s="47"/>
      <c r="R67" s="47"/>
      <c r="S67" s="47"/>
      <c r="T67" s="47"/>
      <c r="U67" s="47"/>
      <c r="V67" s="47"/>
      <c r="W67" s="47"/>
      <c r="X67" s="47"/>
      <c r="Y67" s="47"/>
      <c r="Z67" s="47"/>
    </row>
    <row r="68" spans="1:26" ht="14.25" customHeight="1">
      <c r="A68" s="47"/>
      <c r="B68" s="47"/>
      <c r="C68" s="47"/>
      <c r="D68" s="47"/>
      <c r="E68" s="47"/>
      <c r="F68" s="47"/>
      <c r="G68" s="47"/>
      <c r="H68" s="47"/>
      <c r="I68" s="47"/>
      <c r="J68" s="47"/>
      <c r="K68" s="47"/>
      <c r="L68" s="47"/>
      <c r="M68" s="47"/>
      <c r="N68" s="47"/>
      <c r="O68" s="47"/>
      <c r="P68" s="47"/>
      <c r="Q68" s="47"/>
      <c r="R68" s="47"/>
      <c r="S68" s="47"/>
      <c r="T68" s="47"/>
      <c r="U68" s="47"/>
      <c r="V68" s="47"/>
      <c r="W68" s="47"/>
      <c r="X68" s="47"/>
      <c r="Y68" s="47"/>
      <c r="Z68" s="47"/>
    </row>
    <row r="69" spans="1:26" ht="30" customHeight="1">
      <c r="A69" s="47"/>
      <c r="B69" s="47"/>
      <c r="C69" s="47"/>
      <c r="D69" s="47"/>
      <c r="E69" s="47"/>
      <c r="F69" s="47"/>
      <c r="G69" s="47"/>
      <c r="H69" s="47"/>
      <c r="I69" s="47"/>
      <c r="J69" s="47"/>
      <c r="K69" s="47"/>
      <c r="L69" s="47"/>
      <c r="M69" s="47"/>
      <c r="N69" s="47"/>
      <c r="O69" s="47"/>
      <c r="P69" s="47"/>
      <c r="Q69" s="47"/>
      <c r="R69" s="47"/>
      <c r="S69" s="47"/>
      <c r="T69" s="47"/>
      <c r="U69" s="47"/>
      <c r="V69" s="47"/>
      <c r="W69" s="47"/>
      <c r="X69" s="47"/>
      <c r="Y69" s="47"/>
      <c r="Z69" s="47"/>
    </row>
    <row r="70" spans="1:26" ht="14.25" customHeight="1">
      <c r="A70" s="47"/>
      <c r="B70" s="47"/>
      <c r="C70" s="47"/>
      <c r="D70" s="47"/>
      <c r="E70" s="47"/>
      <c r="F70" s="47"/>
      <c r="G70" s="47"/>
      <c r="H70" s="47"/>
      <c r="I70" s="47"/>
      <c r="J70" s="47"/>
      <c r="K70" s="47"/>
      <c r="L70" s="47"/>
      <c r="M70" s="47"/>
      <c r="N70" s="47"/>
      <c r="O70" s="47"/>
      <c r="P70" s="47"/>
      <c r="Q70" s="47"/>
      <c r="R70" s="47"/>
      <c r="S70" s="47"/>
      <c r="T70" s="47"/>
      <c r="U70" s="47"/>
      <c r="V70" s="47"/>
      <c r="W70" s="47"/>
      <c r="X70" s="47"/>
      <c r="Y70" s="47"/>
      <c r="Z70" s="47"/>
    </row>
    <row r="71" spans="1:26" ht="14.25" customHeight="1">
      <c r="A71" s="47"/>
      <c r="B71" s="47"/>
      <c r="C71" s="47"/>
      <c r="D71" s="47"/>
      <c r="E71" s="47"/>
      <c r="F71" s="47"/>
      <c r="G71" s="47"/>
      <c r="H71" s="47"/>
      <c r="I71" s="47"/>
      <c r="J71" s="47"/>
      <c r="K71" s="47"/>
      <c r="L71" s="47"/>
      <c r="M71" s="47"/>
      <c r="N71" s="47"/>
      <c r="O71" s="47"/>
      <c r="P71" s="47"/>
      <c r="Q71" s="47"/>
      <c r="R71" s="47"/>
      <c r="S71" s="47"/>
      <c r="T71" s="47"/>
      <c r="U71" s="47"/>
      <c r="V71" s="47"/>
      <c r="W71" s="47"/>
      <c r="X71" s="47"/>
      <c r="Y71" s="47"/>
      <c r="Z71" s="47"/>
    </row>
    <row r="72" spans="1:26" ht="16.5" customHeight="1">
      <c r="A72" s="47"/>
      <c r="B72" s="47"/>
      <c r="C72" s="47"/>
      <c r="D72" s="47"/>
      <c r="E72" s="47"/>
      <c r="F72" s="47"/>
      <c r="G72" s="47"/>
      <c r="H72" s="47"/>
      <c r="I72" s="47"/>
      <c r="J72" s="47"/>
      <c r="K72" s="47"/>
      <c r="L72" s="47"/>
      <c r="M72" s="47"/>
      <c r="N72" s="47"/>
      <c r="O72" s="47"/>
      <c r="P72" s="47"/>
      <c r="Q72" s="47"/>
      <c r="R72" s="47"/>
      <c r="S72" s="47"/>
      <c r="T72" s="47"/>
      <c r="U72" s="47"/>
      <c r="V72" s="47"/>
      <c r="W72" s="47"/>
      <c r="X72" s="47"/>
      <c r="Y72" s="47"/>
      <c r="Z72" s="47"/>
    </row>
    <row r="73" spans="1:26" ht="13.5" customHeight="1">
      <c r="A73" s="47"/>
      <c r="B73" s="47"/>
      <c r="C73" s="47"/>
      <c r="D73" s="47"/>
      <c r="E73" s="47"/>
      <c r="F73" s="47"/>
      <c r="G73" s="47"/>
      <c r="H73" s="47"/>
      <c r="I73" s="47"/>
      <c r="J73" s="47"/>
      <c r="K73" s="47"/>
      <c r="L73" s="47"/>
      <c r="M73" s="47"/>
      <c r="N73" s="47"/>
      <c r="O73" s="47"/>
      <c r="P73" s="47"/>
      <c r="Q73" s="47"/>
      <c r="R73" s="47"/>
      <c r="S73" s="47"/>
      <c r="T73" s="47"/>
      <c r="U73" s="47"/>
      <c r="V73" s="47"/>
      <c r="W73" s="47"/>
      <c r="X73" s="47"/>
      <c r="Y73" s="47"/>
      <c r="Z73" s="47"/>
    </row>
    <row r="74" spans="1:26" ht="14.25" customHeight="1">
      <c r="A74" s="47"/>
      <c r="B74" s="47"/>
      <c r="C74" s="47"/>
      <c r="D74" s="47"/>
      <c r="E74" s="47"/>
      <c r="F74" s="47"/>
      <c r="G74" s="47"/>
      <c r="H74" s="47"/>
      <c r="I74" s="47"/>
      <c r="J74" s="47"/>
      <c r="K74" s="47"/>
      <c r="L74" s="47"/>
      <c r="M74" s="47"/>
      <c r="N74" s="47"/>
      <c r="O74" s="47"/>
      <c r="P74" s="47"/>
      <c r="Q74" s="47"/>
      <c r="R74" s="47"/>
      <c r="S74" s="47"/>
      <c r="T74" s="47"/>
      <c r="U74" s="47"/>
      <c r="V74" s="47"/>
      <c r="W74" s="47"/>
      <c r="X74" s="47"/>
      <c r="Y74" s="47"/>
      <c r="Z74" s="47"/>
    </row>
    <row r="75" spans="1:26" ht="14.25" customHeight="1">
      <c r="A75" s="47"/>
      <c r="B75" s="47"/>
      <c r="C75" s="47"/>
      <c r="D75" s="47"/>
      <c r="E75" s="47"/>
      <c r="F75" s="47"/>
      <c r="G75" s="47"/>
      <c r="H75" s="47"/>
      <c r="I75" s="47"/>
      <c r="J75" s="47"/>
      <c r="K75" s="47"/>
      <c r="L75" s="47"/>
      <c r="M75" s="47"/>
      <c r="N75" s="47"/>
      <c r="O75" s="47"/>
      <c r="P75" s="47"/>
      <c r="Q75" s="47"/>
      <c r="R75" s="47"/>
      <c r="S75" s="47"/>
      <c r="T75" s="47"/>
      <c r="U75" s="47"/>
      <c r="V75" s="47"/>
      <c r="W75" s="47"/>
      <c r="X75" s="47"/>
      <c r="Y75" s="47"/>
      <c r="Z75" s="47"/>
    </row>
    <row r="76" spans="1:26" ht="14.25" customHeight="1">
      <c r="A76" s="47"/>
      <c r="B76" s="47"/>
      <c r="C76" s="47"/>
      <c r="D76" s="47"/>
      <c r="E76" s="47"/>
      <c r="F76" s="47"/>
      <c r="G76" s="47"/>
      <c r="H76" s="47"/>
      <c r="I76" s="47"/>
      <c r="J76" s="47"/>
      <c r="K76" s="47"/>
      <c r="L76" s="47"/>
      <c r="M76" s="47"/>
      <c r="N76" s="47"/>
      <c r="O76" s="47"/>
      <c r="P76" s="47"/>
      <c r="Q76" s="47"/>
      <c r="R76" s="47"/>
      <c r="S76" s="47"/>
      <c r="T76" s="47"/>
      <c r="U76" s="47"/>
      <c r="V76" s="47"/>
      <c r="W76" s="47"/>
      <c r="X76" s="47"/>
      <c r="Y76" s="47"/>
      <c r="Z76" s="47"/>
    </row>
    <row r="77" spans="1:26" ht="14.25" customHeight="1">
      <c r="A77" s="47"/>
      <c r="B77" s="47"/>
      <c r="C77" s="47"/>
      <c r="D77" s="47"/>
      <c r="E77" s="47"/>
      <c r="F77" s="47"/>
      <c r="G77" s="47"/>
      <c r="H77" s="47"/>
      <c r="I77" s="47"/>
      <c r="J77" s="47"/>
      <c r="K77" s="47"/>
      <c r="L77" s="47"/>
      <c r="M77" s="47"/>
      <c r="N77" s="47"/>
      <c r="O77" s="47"/>
      <c r="P77" s="47"/>
      <c r="Q77" s="47"/>
      <c r="R77" s="47"/>
      <c r="S77" s="47"/>
      <c r="T77" s="47"/>
      <c r="U77" s="47"/>
      <c r="V77" s="47"/>
      <c r="W77" s="47"/>
      <c r="X77" s="47"/>
      <c r="Y77" s="47"/>
      <c r="Z77" s="47"/>
    </row>
    <row r="78" spans="1:26" ht="39" customHeight="1">
      <c r="A78" s="47"/>
      <c r="B78" s="47"/>
      <c r="C78" s="47"/>
      <c r="D78" s="47"/>
      <c r="E78" s="47"/>
      <c r="F78" s="47"/>
      <c r="G78" s="47"/>
      <c r="H78" s="47"/>
      <c r="I78" s="47"/>
      <c r="J78" s="47"/>
      <c r="K78" s="47"/>
      <c r="L78" s="47"/>
      <c r="M78" s="47"/>
      <c r="N78" s="47"/>
      <c r="O78" s="47"/>
      <c r="P78" s="47"/>
      <c r="Q78" s="47"/>
      <c r="R78" s="47"/>
      <c r="S78" s="47"/>
      <c r="T78" s="47"/>
      <c r="U78" s="47"/>
      <c r="V78" s="47"/>
      <c r="W78" s="47"/>
      <c r="X78" s="47"/>
      <c r="Y78" s="47"/>
      <c r="Z78" s="47"/>
    </row>
    <row r="79" spans="1:26" ht="26.25" customHeight="1">
      <c r="A79" s="47"/>
      <c r="B79" s="47"/>
      <c r="C79" s="47"/>
      <c r="D79" s="47"/>
      <c r="E79" s="47"/>
      <c r="F79" s="47"/>
      <c r="G79" s="47"/>
      <c r="H79" s="47"/>
      <c r="I79" s="47"/>
      <c r="J79" s="47"/>
      <c r="K79" s="47"/>
      <c r="L79" s="47"/>
      <c r="M79" s="47"/>
      <c r="N79" s="47"/>
      <c r="O79" s="47"/>
      <c r="P79" s="47"/>
      <c r="Q79" s="47"/>
      <c r="R79" s="47"/>
      <c r="S79" s="47"/>
      <c r="T79" s="47"/>
      <c r="U79" s="47"/>
      <c r="V79" s="47"/>
      <c r="W79" s="47"/>
      <c r="X79" s="47"/>
      <c r="Y79" s="47"/>
      <c r="Z79" s="47"/>
    </row>
    <row r="80" spans="1:26" ht="17.25" customHeight="1">
      <c r="A80" s="47"/>
      <c r="B80" s="47"/>
      <c r="C80" s="47"/>
      <c r="D80" s="47"/>
      <c r="E80" s="47"/>
      <c r="F80" s="47"/>
      <c r="G80" s="47"/>
      <c r="H80" s="47"/>
      <c r="I80" s="47"/>
      <c r="J80" s="47"/>
      <c r="K80" s="47"/>
      <c r="L80" s="47"/>
      <c r="M80" s="47"/>
      <c r="N80" s="47"/>
      <c r="O80" s="47"/>
      <c r="P80" s="47"/>
      <c r="Q80" s="47"/>
      <c r="R80" s="47"/>
      <c r="S80" s="47"/>
      <c r="T80" s="47"/>
      <c r="U80" s="47"/>
      <c r="V80" s="47"/>
      <c r="W80" s="47"/>
      <c r="X80" s="47"/>
      <c r="Y80" s="47"/>
      <c r="Z80" s="47"/>
    </row>
    <row r="81" spans="1:26" ht="14.25" customHeight="1">
      <c r="A81" s="47"/>
      <c r="B81" s="47"/>
      <c r="C81" s="47"/>
      <c r="D81" s="47"/>
      <c r="E81" s="47"/>
      <c r="F81" s="47"/>
      <c r="G81" s="47"/>
      <c r="H81" s="47"/>
      <c r="I81" s="47"/>
      <c r="J81" s="47"/>
      <c r="K81" s="47"/>
      <c r="L81" s="47"/>
      <c r="M81" s="47"/>
      <c r="N81" s="47"/>
      <c r="O81" s="47"/>
      <c r="P81" s="47"/>
      <c r="Q81" s="47"/>
      <c r="R81" s="47"/>
      <c r="S81" s="47"/>
      <c r="T81" s="47"/>
      <c r="U81" s="47"/>
      <c r="V81" s="47"/>
      <c r="W81" s="47"/>
      <c r="X81" s="47"/>
      <c r="Y81" s="47"/>
      <c r="Z81" s="47"/>
    </row>
    <row r="82" spans="1:26" ht="14.25" customHeight="1">
      <c r="A82" s="47"/>
      <c r="B82" s="47"/>
      <c r="C82" s="47"/>
      <c r="D82" s="47"/>
      <c r="E82" s="47"/>
      <c r="F82" s="47"/>
      <c r="G82" s="47"/>
      <c r="H82" s="47"/>
      <c r="I82" s="47"/>
      <c r="J82" s="47"/>
      <c r="K82" s="47"/>
      <c r="L82" s="47"/>
      <c r="M82" s="47"/>
      <c r="N82" s="47"/>
      <c r="O82" s="47"/>
      <c r="P82" s="47"/>
      <c r="Q82" s="47"/>
      <c r="R82" s="47"/>
      <c r="S82" s="47"/>
      <c r="T82" s="47"/>
      <c r="U82" s="47"/>
      <c r="V82" s="47"/>
      <c r="W82" s="47"/>
      <c r="X82" s="47"/>
      <c r="Y82" s="47"/>
      <c r="Z82" s="47"/>
    </row>
    <row r="83" spans="1:26" ht="14.25" customHeight="1">
      <c r="A83" s="47"/>
      <c r="B83" s="47"/>
      <c r="C83" s="47"/>
      <c r="D83" s="47"/>
      <c r="E83" s="47"/>
      <c r="F83" s="47"/>
      <c r="G83" s="47"/>
      <c r="H83" s="47"/>
      <c r="I83" s="47"/>
      <c r="J83" s="47"/>
      <c r="K83" s="47"/>
      <c r="L83" s="47"/>
      <c r="M83" s="47"/>
      <c r="N83" s="47"/>
      <c r="O83" s="47"/>
      <c r="P83" s="47"/>
      <c r="Q83" s="47"/>
      <c r="R83" s="47"/>
      <c r="S83" s="47"/>
      <c r="T83" s="47"/>
      <c r="U83" s="47"/>
      <c r="V83" s="47"/>
      <c r="W83" s="47"/>
      <c r="X83" s="47"/>
      <c r="Y83" s="47"/>
      <c r="Z83" s="47"/>
    </row>
    <row r="84" spans="1:26" ht="14.25" customHeight="1">
      <c r="A84" s="47"/>
      <c r="B84" s="47"/>
      <c r="C84" s="47"/>
      <c r="D84" s="47"/>
      <c r="E84" s="47"/>
      <c r="F84" s="47"/>
      <c r="G84" s="47"/>
      <c r="H84" s="47"/>
      <c r="I84" s="47"/>
      <c r="J84" s="47"/>
      <c r="K84" s="47"/>
      <c r="L84" s="47"/>
      <c r="M84" s="47"/>
      <c r="N84" s="47"/>
      <c r="O84" s="47"/>
      <c r="P84" s="47"/>
      <c r="Q84" s="47"/>
      <c r="R84" s="47"/>
      <c r="S84" s="47"/>
      <c r="T84" s="47"/>
      <c r="U84" s="47"/>
      <c r="V84" s="47"/>
      <c r="W84" s="47"/>
      <c r="X84" s="47"/>
      <c r="Y84" s="47"/>
      <c r="Z84" s="47"/>
    </row>
    <row r="85" spans="1:26" ht="14.25" customHeight="1">
      <c r="A85" s="47"/>
      <c r="B85" s="47"/>
      <c r="C85" s="47"/>
      <c r="D85" s="47"/>
      <c r="E85" s="47"/>
      <c r="F85" s="47"/>
      <c r="G85" s="47"/>
      <c r="H85" s="47"/>
      <c r="I85" s="47"/>
      <c r="J85" s="47"/>
      <c r="K85" s="47"/>
      <c r="L85" s="47"/>
      <c r="M85" s="47"/>
      <c r="N85" s="47"/>
      <c r="O85" s="47"/>
      <c r="P85" s="47"/>
      <c r="Q85" s="47"/>
      <c r="R85" s="47"/>
      <c r="S85" s="47"/>
      <c r="T85" s="47"/>
      <c r="U85" s="47"/>
      <c r="V85" s="47"/>
      <c r="W85" s="47"/>
      <c r="X85" s="47"/>
      <c r="Y85" s="47"/>
      <c r="Z85" s="47"/>
    </row>
    <row r="86" spans="1:26" ht="14.25" customHeight="1">
      <c r="A86" s="47"/>
      <c r="B86" s="47"/>
      <c r="C86" s="47"/>
      <c r="D86" s="47"/>
      <c r="E86" s="47"/>
      <c r="F86" s="47"/>
      <c r="G86" s="47"/>
      <c r="H86" s="47"/>
      <c r="I86" s="47"/>
      <c r="J86" s="47"/>
      <c r="K86" s="47"/>
      <c r="L86" s="47"/>
      <c r="M86" s="47"/>
      <c r="N86" s="47"/>
      <c r="O86" s="47"/>
      <c r="P86" s="47"/>
      <c r="Q86" s="47"/>
      <c r="R86" s="47"/>
      <c r="S86" s="47"/>
      <c r="T86" s="47"/>
      <c r="U86" s="47"/>
      <c r="V86" s="47"/>
      <c r="W86" s="47"/>
      <c r="X86" s="47"/>
      <c r="Y86" s="47"/>
      <c r="Z86" s="47"/>
    </row>
    <row r="87" spans="1:26" ht="14.25" customHeight="1">
      <c r="A87" s="47"/>
      <c r="B87" s="47"/>
      <c r="C87" s="47"/>
      <c r="D87" s="47"/>
      <c r="E87" s="47"/>
      <c r="F87" s="47"/>
      <c r="G87" s="47"/>
      <c r="H87" s="47"/>
      <c r="I87" s="47"/>
      <c r="J87" s="47"/>
      <c r="K87" s="47"/>
      <c r="L87" s="47"/>
      <c r="M87" s="47"/>
      <c r="N87" s="47"/>
      <c r="O87" s="47"/>
      <c r="P87" s="47"/>
      <c r="Q87" s="47"/>
      <c r="R87" s="47"/>
      <c r="S87" s="47"/>
      <c r="T87" s="47"/>
      <c r="U87" s="47"/>
      <c r="V87" s="47"/>
      <c r="W87" s="47"/>
      <c r="X87" s="47"/>
      <c r="Y87" s="47"/>
      <c r="Z87" s="47"/>
    </row>
    <row r="88" spans="1:26" ht="14.25" customHeight="1">
      <c r="A88" s="47"/>
      <c r="B88" s="47"/>
      <c r="C88" s="47"/>
      <c r="D88" s="47"/>
      <c r="E88" s="47"/>
      <c r="F88" s="47"/>
      <c r="G88" s="47"/>
      <c r="H88" s="47"/>
      <c r="I88" s="47"/>
      <c r="J88" s="47"/>
      <c r="K88" s="47"/>
      <c r="L88" s="47"/>
      <c r="M88" s="47"/>
      <c r="N88" s="47"/>
      <c r="O88" s="47"/>
      <c r="P88" s="47"/>
      <c r="Q88" s="47"/>
      <c r="R88" s="47"/>
      <c r="S88" s="47"/>
      <c r="T88" s="47"/>
      <c r="U88" s="47"/>
      <c r="V88" s="47"/>
      <c r="W88" s="47"/>
      <c r="X88" s="47"/>
      <c r="Y88" s="47"/>
      <c r="Z88" s="47"/>
    </row>
    <row r="89" spans="1:26" ht="14.25" customHeight="1">
      <c r="A89" s="47"/>
      <c r="B89" s="47"/>
      <c r="C89" s="47"/>
      <c r="D89" s="47"/>
      <c r="E89" s="47"/>
      <c r="F89" s="47"/>
      <c r="G89" s="47"/>
      <c r="H89" s="47"/>
      <c r="I89" s="47"/>
      <c r="J89" s="47"/>
      <c r="K89" s="47"/>
      <c r="L89" s="47"/>
      <c r="M89" s="47"/>
      <c r="N89" s="47"/>
      <c r="O89" s="47"/>
      <c r="P89" s="47"/>
      <c r="Q89" s="47"/>
      <c r="R89" s="47"/>
      <c r="S89" s="47"/>
      <c r="T89" s="47"/>
      <c r="U89" s="47"/>
      <c r="V89" s="47"/>
      <c r="W89" s="47"/>
      <c r="X89" s="47"/>
      <c r="Y89" s="47"/>
      <c r="Z89" s="47"/>
    </row>
    <row r="90" spans="1:26" ht="14.25" customHeight="1">
      <c r="A90" s="47"/>
      <c r="B90" s="47"/>
      <c r="C90" s="47"/>
      <c r="D90" s="47"/>
      <c r="E90" s="47"/>
      <c r="F90" s="47"/>
      <c r="G90" s="47"/>
      <c r="H90" s="47"/>
      <c r="I90" s="47"/>
      <c r="J90" s="47"/>
      <c r="K90" s="47"/>
      <c r="L90" s="47"/>
      <c r="M90" s="47"/>
      <c r="N90" s="47"/>
      <c r="O90" s="47"/>
      <c r="P90" s="47"/>
      <c r="Q90" s="47"/>
      <c r="R90" s="47"/>
      <c r="S90" s="47"/>
      <c r="T90" s="47"/>
      <c r="U90" s="47"/>
      <c r="V90" s="47"/>
      <c r="W90" s="47"/>
      <c r="X90" s="47"/>
      <c r="Y90" s="47"/>
      <c r="Z90" s="47"/>
    </row>
    <row r="91" spans="1:26" ht="42" customHeight="1">
      <c r="A91" s="47"/>
      <c r="B91" s="47"/>
      <c r="C91" s="47"/>
      <c r="D91" s="47"/>
      <c r="E91" s="47"/>
      <c r="F91" s="47"/>
      <c r="G91" s="47"/>
      <c r="H91" s="47"/>
      <c r="I91" s="47"/>
      <c r="J91" s="47"/>
      <c r="K91" s="47"/>
      <c r="L91" s="47"/>
      <c r="M91" s="47"/>
      <c r="N91" s="47"/>
      <c r="O91" s="47"/>
      <c r="P91" s="47"/>
      <c r="Q91" s="47"/>
      <c r="R91" s="47"/>
      <c r="S91" s="47"/>
      <c r="T91" s="47"/>
      <c r="U91" s="47"/>
      <c r="V91" s="47"/>
      <c r="W91" s="47"/>
      <c r="X91" s="47"/>
      <c r="Y91" s="47"/>
      <c r="Z91" s="47"/>
    </row>
    <row r="92" spans="1:26" ht="39.75" customHeight="1">
      <c r="A92" s="47"/>
      <c r="B92" s="47"/>
      <c r="C92" s="47"/>
      <c r="D92" s="47"/>
      <c r="E92" s="47"/>
      <c r="F92" s="47"/>
      <c r="G92" s="47"/>
      <c r="H92" s="47"/>
      <c r="I92" s="47"/>
      <c r="J92" s="47"/>
      <c r="K92" s="47"/>
      <c r="L92" s="47"/>
      <c r="M92" s="47"/>
      <c r="N92" s="47"/>
      <c r="O92" s="47"/>
      <c r="P92" s="47"/>
      <c r="Q92" s="47"/>
      <c r="R92" s="47"/>
      <c r="S92" s="47"/>
      <c r="T92" s="47"/>
      <c r="U92" s="47"/>
      <c r="V92" s="47"/>
      <c r="W92" s="47"/>
      <c r="X92" s="47"/>
      <c r="Y92" s="47"/>
      <c r="Z92" s="47"/>
    </row>
    <row r="93" spans="1:26" ht="14.25" customHeight="1">
      <c r="A93" s="47"/>
      <c r="B93" s="47"/>
      <c r="C93" s="47"/>
      <c r="D93" s="47"/>
      <c r="E93" s="47"/>
      <c r="F93" s="47"/>
      <c r="G93" s="47"/>
      <c r="H93" s="47"/>
      <c r="I93" s="47"/>
      <c r="J93" s="47"/>
      <c r="K93" s="47"/>
      <c r="L93" s="47"/>
      <c r="M93" s="47"/>
      <c r="N93" s="47"/>
      <c r="O93" s="47"/>
      <c r="P93" s="47"/>
      <c r="Q93" s="47"/>
      <c r="R93" s="47"/>
      <c r="S93" s="47"/>
      <c r="T93" s="47"/>
      <c r="U93" s="47"/>
      <c r="V93" s="47"/>
      <c r="W93" s="47"/>
      <c r="X93" s="47"/>
      <c r="Y93" s="47"/>
      <c r="Z93" s="47"/>
    </row>
    <row r="94" spans="1:26" ht="14.25" customHeight="1">
      <c r="A94" s="47"/>
      <c r="B94" s="47"/>
      <c r="C94" s="47"/>
      <c r="D94" s="47"/>
      <c r="E94" s="47"/>
      <c r="F94" s="47"/>
      <c r="G94" s="47"/>
      <c r="H94" s="47"/>
      <c r="I94" s="47"/>
      <c r="J94" s="47"/>
      <c r="K94" s="47"/>
      <c r="L94" s="47"/>
      <c r="M94" s="47"/>
      <c r="N94" s="47"/>
      <c r="O94" s="47"/>
      <c r="P94" s="47"/>
      <c r="Q94" s="47"/>
      <c r="R94" s="47"/>
      <c r="S94" s="47"/>
      <c r="T94" s="47"/>
      <c r="U94" s="47"/>
      <c r="V94" s="47"/>
      <c r="W94" s="47"/>
      <c r="X94" s="47"/>
      <c r="Y94" s="47"/>
      <c r="Z94" s="47"/>
    </row>
    <row r="95" spans="1:26" ht="14.25" customHeight="1">
      <c r="A95" s="47"/>
      <c r="B95" s="47"/>
      <c r="C95" s="47"/>
      <c r="D95" s="47"/>
      <c r="E95" s="47"/>
      <c r="F95" s="47"/>
      <c r="G95" s="47"/>
      <c r="H95" s="47"/>
      <c r="I95" s="47"/>
      <c r="J95" s="47"/>
      <c r="K95" s="47"/>
      <c r="L95" s="47"/>
      <c r="M95" s="47"/>
      <c r="N95" s="47"/>
      <c r="O95" s="47"/>
      <c r="P95" s="47"/>
      <c r="Q95" s="47"/>
      <c r="R95" s="47"/>
      <c r="S95" s="47"/>
      <c r="T95" s="47"/>
      <c r="U95" s="47"/>
      <c r="V95" s="47"/>
      <c r="W95" s="47"/>
      <c r="X95" s="47"/>
      <c r="Y95" s="47"/>
      <c r="Z95" s="47"/>
    </row>
    <row r="96" spans="1:26" ht="14.25" customHeight="1">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14.25" customHeight="1">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14.25" customHeight="1">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14.25" customHeight="1">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14.25" customHeight="1">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14.25" customHeight="1">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14.25" customHeight="1">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14.25" customHeight="1">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14.25" customHeight="1">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14.25" customHeight="1">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14.25" customHeight="1">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14.25" customHeight="1">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14.25" customHeight="1">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14.25" customHeight="1">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14.25" customHeight="1">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14.25" customHeight="1">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14.25" customHeight="1">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14.25" customHeight="1">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14.25" customHeight="1">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14.25" customHeight="1">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14.25" customHeight="1">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14.25" customHeight="1">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14.25" customHeight="1">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14.25" customHeight="1">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14.25" customHeight="1">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14.25" customHeight="1">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14.25" customHeight="1">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14.25" customHeight="1">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14.25" customHeight="1">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14.25" customHeight="1">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14.25" customHeight="1">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14.25" customHeight="1">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14.25" customHeight="1">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14.25" customHeight="1">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14.25" customHeight="1">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14.25" customHeight="1">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14.25" customHeight="1">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14.25" customHeight="1">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14.25" customHeight="1">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14.25" customHeight="1">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14.25" customHeight="1">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14.25" customHeight="1">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14.25" customHeight="1">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14.25" customHeight="1">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14.25" customHeight="1">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14.25" customHeight="1">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14.25" customHeight="1">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14.25" customHeight="1">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14.25" customHeigh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14.25" customHeight="1">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14.25" customHeight="1">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14.25" customHeight="1">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14.2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14.25" customHeight="1">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14.25" customHeight="1">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14.25" customHeight="1">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14.25" customHeight="1">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14.25" customHeight="1">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14.25" customHeight="1">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14.25" customHeight="1">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14.25" customHeight="1">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14.25" customHeight="1">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14.25" customHeight="1">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14.25" customHeight="1">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14.25" customHeight="1">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14.25" customHeight="1">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14.25" customHeight="1">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14.25" customHeight="1">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14.25" customHeight="1">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14.25" customHeight="1">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14.25" customHeight="1">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14.25" customHeight="1">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14.25" customHeight="1">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14.25" customHeight="1">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14.25" customHeight="1">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14.25" customHeight="1">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14.25" customHeight="1">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14.25" customHeight="1">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14.25" customHeight="1">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14.25" customHeight="1">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14.25" customHeight="1">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14.25" customHeight="1">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14.25" customHeight="1">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14.25" customHeight="1">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14.25" customHeight="1">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14.25" customHeight="1">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14.25" customHeight="1">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14.25" customHeight="1">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14.25" customHeight="1">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14.25" customHeight="1">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14.25" customHeight="1">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14.25" customHeight="1">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14.25" customHeight="1">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14.25" customHeight="1">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14.25" customHeight="1">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14.25" customHeight="1">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14.25" customHeight="1">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14.25" customHeight="1">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14.25" customHeight="1">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14.25" customHeight="1">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14.25" customHeight="1">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14.25" customHeight="1">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14.25" customHeight="1">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14.25" customHeight="1">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14.25" customHeight="1">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14.25" customHeight="1">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14.25" customHeight="1">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14.25" customHeight="1">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14.25" customHeight="1">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14.25" customHeight="1">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14.25" customHeight="1">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14.25" customHeight="1">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14.25" customHeight="1">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14.25" customHeight="1">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14.25" customHeight="1">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14.25" customHeight="1">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14.25" customHeight="1">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14.25" customHeight="1">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14.25" customHeight="1">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14.25" customHeight="1">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14.25" customHeight="1">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14.25" customHeight="1">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14.25" customHeight="1">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14.25" customHeight="1">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14.25" customHeight="1">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14.25" customHeight="1">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14.25" customHeight="1">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14.25" customHeight="1">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14.25" customHeight="1">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14.25" customHeight="1">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14.25" customHeight="1">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14.25" customHeight="1">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14.25" customHeight="1">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14.25" customHeight="1">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14.25" customHeight="1">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14.25" customHeight="1">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14.25" customHeight="1">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14.25" customHeight="1">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14.25" customHeight="1">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14.25" customHeight="1">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14.25" customHeight="1">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14.25" customHeight="1">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14.25" customHeight="1">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14.25" customHeight="1">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14.25" customHeight="1">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14.25" customHeight="1">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14.25" customHeight="1">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14.25" customHeight="1">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14.25" customHeight="1">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14.25" customHeight="1">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14.25" customHeight="1">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14.25" customHeight="1">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14.25" customHeight="1">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14.25" customHeight="1">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14.25" customHeight="1">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14.25" customHeight="1">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14.25" customHeight="1">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14.25" customHeight="1">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14.25" customHeight="1">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14.25" customHeight="1">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14.25" customHeight="1">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14.25" customHeight="1">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14.25" customHeight="1">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14.25" customHeight="1">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14.25" customHeight="1">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14.25" customHeight="1">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14.25" customHeight="1">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14.25" customHeight="1">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14.25" customHeight="1">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14.25" customHeight="1">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14.25" customHeight="1">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14.25" customHeight="1">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14.25" customHeight="1">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14.25" customHeight="1">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14.25" customHeight="1">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14.25" customHeight="1">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14.25" customHeight="1">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14.25" customHeight="1">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14.25" customHeight="1">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14.25" customHeight="1">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14.25" customHeight="1">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14.25" customHeight="1">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14.25" customHeight="1">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14.25" customHeight="1">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14.25" customHeight="1">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14.25" customHeight="1">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14.25" customHeight="1">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14.25" customHeight="1">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14.25" customHeight="1">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14.25" customHeight="1">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14.25" customHeight="1">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14.25" customHeight="1">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14.25" customHeight="1">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14.25" customHeight="1">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14.25" customHeight="1">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14.25" customHeight="1">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14.25" customHeight="1">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14.25" customHeight="1">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14.25" customHeight="1">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14.25" customHeight="1">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14.25" customHeight="1">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14.25" customHeight="1">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14.25" customHeight="1">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14.25" customHeight="1">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14.25" customHeight="1">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14.25" customHeight="1">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14.25" customHeight="1">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14.25" customHeight="1">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14.25" customHeight="1">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14.25" customHeight="1">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14.25" customHeight="1">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14.25" customHeight="1">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14.25" customHeight="1">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14.25" customHeight="1">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14.25" customHeight="1">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14.25" customHeight="1">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14.25" customHeight="1">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14.25" customHeight="1">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14.25" customHeight="1">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14.25" customHeight="1">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14.25" customHeight="1">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14.25" customHeight="1">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14.25" customHeight="1">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14.25" customHeight="1">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14.25" customHeight="1">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14.25" customHeight="1">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14.25" customHeight="1">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14.25" customHeight="1">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14.25" customHeight="1">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14.25" customHeight="1">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14.25" customHeight="1">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14.25" customHeight="1">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14.25" customHeight="1">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14.25" customHeight="1">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14.25" customHeight="1">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14.25" customHeight="1">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14.25" customHeight="1">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14.25" customHeight="1">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14.25" customHeight="1">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14.25" customHeight="1">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14.25" customHeight="1">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14.25" customHeight="1">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14.25" customHeight="1">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14.25" customHeight="1">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14.25" customHeight="1">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14.25" customHeight="1">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14.25" customHeight="1">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14.25" customHeight="1">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14.25" customHeight="1">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14.25" customHeight="1">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14.25" customHeight="1">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14.25" customHeight="1">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14.25" customHeight="1">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14.25" customHeight="1">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14.25" customHeight="1">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14.25" customHeight="1">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14.25" customHeight="1">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14.25" customHeight="1">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14.25" customHeight="1">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14.25" customHeight="1">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14.25" customHeight="1">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14.25" customHeight="1">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14.25" customHeight="1">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14.25" customHeight="1">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14.25" customHeight="1">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14.25" customHeight="1">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14.25" customHeight="1">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14.25" customHeight="1">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14.25" customHeight="1">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14.25" customHeight="1">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14.25" customHeight="1">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14.25" customHeight="1">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14.25" customHeight="1">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14.25" customHeight="1">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14.25" customHeight="1">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14.25" customHeight="1">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14.25" customHeight="1">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14.25" customHeight="1">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14.25" customHeight="1">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14.25" customHeight="1">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14.25" customHeight="1">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14.25" customHeight="1">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14.25" customHeight="1">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14.25" customHeight="1">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14.25" customHeight="1">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14.25" customHeight="1">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14.25" customHeight="1">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14.25" customHeight="1">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14.25" customHeight="1">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14.25" customHeight="1">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14.25" customHeight="1">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14.25" customHeight="1">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14.25" customHeight="1">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14.25" customHeight="1">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14.25" customHeight="1">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14.25" customHeight="1">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14.25" customHeight="1">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14.25" customHeight="1">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14.25" customHeight="1">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14.25" customHeight="1">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14.25" customHeight="1">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14.25" customHeight="1">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4.25" customHeight="1">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4.25" customHeight="1">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4.25" customHeight="1">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4.25" customHeight="1">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4.25" customHeight="1">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4.25" customHeight="1">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4.25" customHeight="1">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4.25" customHeight="1">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4.25" customHeight="1">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4.25" customHeight="1">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4.25" customHeight="1">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4.25" customHeight="1">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4.25" customHeight="1">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4.25" customHeight="1">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4.25" customHeight="1">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4.25" customHeight="1">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4.25" customHeight="1">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4.25" customHeight="1">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4.25" customHeight="1">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4.25" customHeight="1">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4.25" customHeight="1">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4.25" customHeight="1">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4.25" customHeight="1">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4.25" customHeight="1">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4.25" customHeight="1">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4.25" customHeight="1">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4.25" customHeight="1">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4.25" customHeight="1">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4.25" customHeight="1">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4.25" customHeight="1">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4.25" customHeight="1">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4.25" customHeight="1">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4.25" customHeight="1">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4.25" customHeight="1">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4.25" customHeight="1">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4.25" customHeight="1">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4.25" customHeight="1">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4.25" customHeight="1">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4.25" customHeight="1">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4.25" customHeight="1">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4.25" customHeight="1">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4.25" customHeight="1">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4.25" customHeight="1">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4.25" customHeight="1">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4.25" customHeight="1">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4.25" customHeight="1">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4.25" customHeight="1">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4.25" customHeight="1">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4.25" customHeight="1">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4.25" customHeight="1">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4.25" customHeight="1">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4.25" customHeight="1">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4.25" customHeight="1">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4.25" customHeight="1">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4.25" customHeight="1">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4.25" customHeight="1">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4.25" customHeight="1">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4.25" customHeight="1">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4.25" customHeight="1">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4.25" customHeight="1">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4.25" customHeight="1">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4.25" customHeight="1">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4.25" customHeight="1">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4.25" customHeight="1">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4.25" customHeight="1">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4.25" customHeight="1">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4.25" customHeight="1">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4.25" customHeight="1">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4.25" customHeight="1">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4.25" customHeight="1">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4.25" customHeight="1">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4.25" customHeight="1">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4.25" customHeight="1">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4.25" customHeight="1">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4.25" customHeight="1">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4.25" customHeight="1">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4.25" customHeight="1">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4.25" customHeight="1">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4.25" customHeight="1">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4.25" customHeight="1">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4.25" customHeight="1">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4.25" customHeight="1">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4.25" customHeight="1">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4.25" customHeight="1">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4.25" customHeight="1">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4.25" customHeight="1">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4.25" customHeight="1">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4.25" customHeight="1">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4.25" customHeight="1">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4.25" customHeight="1">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4.25" customHeight="1">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4.25" customHeight="1">
      <c r="A489" s="47"/>
      <c r="B489" s="47"/>
      <c r="C489" s="47"/>
      <c r="D489" s="47"/>
      <c r="E489" s="47"/>
      <c r="F489" s="47"/>
      <c r="G489" s="47"/>
      <c r="H489" s="47"/>
      <c r="I489" s="47"/>
      <c r="J489" s="47"/>
      <c r="K489" s="47"/>
      <c r="L489" s="47"/>
      <c r="M489" s="47"/>
      <c r="N489" s="47"/>
      <c r="O489" s="47"/>
      <c r="P489" s="47"/>
      <c r="Q489" s="47"/>
      <c r="R489" s="47"/>
      <c r="S489" s="47"/>
      <c r="T489" s="47"/>
      <c r="U489" s="47"/>
      <c r="V489" s="47"/>
      <c r="W489" s="47"/>
      <c r="X489" s="47"/>
      <c r="Y489" s="47"/>
      <c r="Z489" s="47"/>
    </row>
    <row r="490" spans="1:26" ht="14.25" customHeight="1">
      <c r="A490" s="47"/>
      <c r="B490" s="47"/>
      <c r="C490" s="47"/>
      <c r="D490" s="47"/>
      <c r="E490" s="47"/>
      <c r="F490" s="47"/>
      <c r="G490" s="47"/>
      <c r="H490" s="47"/>
      <c r="I490" s="47"/>
      <c r="J490" s="47"/>
      <c r="K490" s="47"/>
      <c r="L490" s="47"/>
      <c r="M490" s="47"/>
      <c r="N490" s="47"/>
      <c r="O490" s="47"/>
      <c r="P490" s="47"/>
      <c r="Q490" s="47"/>
      <c r="R490" s="47"/>
      <c r="S490" s="47"/>
      <c r="T490" s="47"/>
      <c r="U490" s="47"/>
      <c r="V490" s="47"/>
      <c r="W490" s="47"/>
      <c r="X490" s="47"/>
      <c r="Y490" s="47"/>
      <c r="Z490" s="47"/>
    </row>
    <row r="491" spans="1:26" ht="14.25" customHeight="1">
      <c r="A491" s="47"/>
      <c r="B491" s="47"/>
      <c r="C491" s="47"/>
      <c r="D491" s="47"/>
      <c r="E491" s="47"/>
      <c r="F491" s="47"/>
      <c r="G491" s="47"/>
      <c r="H491" s="47"/>
      <c r="I491" s="47"/>
      <c r="J491" s="47"/>
      <c r="K491" s="47"/>
      <c r="L491" s="47"/>
      <c r="M491" s="47"/>
      <c r="N491" s="47"/>
      <c r="O491" s="47"/>
      <c r="P491" s="47"/>
      <c r="Q491" s="47"/>
      <c r="R491" s="47"/>
      <c r="S491" s="47"/>
      <c r="T491" s="47"/>
      <c r="U491" s="47"/>
      <c r="V491" s="47"/>
      <c r="W491" s="47"/>
      <c r="X491" s="47"/>
      <c r="Y491" s="47"/>
      <c r="Z491" s="47"/>
    </row>
    <row r="492" spans="1:26" ht="14.25" customHeight="1">
      <c r="A492" s="47"/>
      <c r="B492" s="47"/>
      <c r="C492" s="47"/>
      <c r="D492" s="47"/>
      <c r="E492" s="47"/>
      <c r="F492" s="47"/>
      <c r="G492" s="47"/>
      <c r="H492" s="47"/>
      <c r="I492" s="47"/>
      <c r="J492" s="47"/>
      <c r="K492" s="47"/>
      <c r="L492" s="47"/>
      <c r="M492" s="47"/>
      <c r="N492" s="47"/>
      <c r="O492" s="47"/>
      <c r="P492" s="47"/>
      <c r="Q492" s="47"/>
      <c r="R492" s="47"/>
      <c r="S492" s="47"/>
      <c r="T492" s="47"/>
      <c r="U492" s="47"/>
      <c r="V492" s="47"/>
      <c r="W492" s="47"/>
      <c r="X492" s="47"/>
      <c r="Y492" s="47"/>
      <c r="Z492" s="47"/>
    </row>
    <row r="493" spans="1:26" ht="14.25" customHeight="1">
      <c r="A493" s="47"/>
      <c r="B493" s="47"/>
      <c r="C493" s="47"/>
      <c r="D493" s="47"/>
      <c r="E493" s="47"/>
      <c r="F493" s="47"/>
      <c r="G493" s="47"/>
      <c r="H493" s="47"/>
      <c r="I493" s="47"/>
      <c r="J493" s="47"/>
      <c r="K493" s="47"/>
      <c r="L493" s="47"/>
      <c r="M493" s="47"/>
      <c r="N493" s="47"/>
      <c r="O493" s="47"/>
      <c r="P493" s="47"/>
      <c r="Q493" s="47"/>
      <c r="R493" s="47"/>
      <c r="S493" s="47"/>
      <c r="T493" s="47"/>
      <c r="U493" s="47"/>
      <c r="V493" s="47"/>
      <c r="W493" s="47"/>
      <c r="X493" s="47"/>
      <c r="Y493" s="47"/>
      <c r="Z493" s="47"/>
    </row>
    <row r="494" spans="1:26" ht="14.25" customHeight="1">
      <c r="A494" s="47"/>
      <c r="B494" s="47"/>
      <c r="C494" s="47"/>
      <c r="D494" s="47"/>
      <c r="E494" s="47"/>
      <c r="F494" s="47"/>
      <c r="G494" s="47"/>
      <c r="H494" s="47"/>
      <c r="I494" s="47"/>
      <c r="J494" s="47"/>
      <c r="K494" s="47"/>
      <c r="L494" s="47"/>
      <c r="M494" s="47"/>
      <c r="N494" s="47"/>
      <c r="O494" s="47"/>
      <c r="P494" s="47"/>
      <c r="Q494" s="47"/>
      <c r="R494" s="47"/>
      <c r="S494" s="47"/>
      <c r="T494" s="47"/>
      <c r="U494" s="47"/>
      <c r="V494" s="47"/>
      <c r="W494" s="47"/>
      <c r="X494" s="47"/>
      <c r="Y494" s="47"/>
      <c r="Z494" s="47"/>
    </row>
    <row r="495" spans="1:26" ht="14.25" customHeight="1">
      <c r="A495" s="47"/>
      <c r="B495" s="47"/>
      <c r="C495" s="47"/>
      <c r="D495" s="47"/>
      <c r="E495" s="47"/>
      <c r="F495" s="47"/>
      <c r="G495" s="47"/>
      <c r="H495" s="47"/>
      <c r="I495" s="47"/>
      <c r="J495" s="47"/>
      <c r="K495" s="47"/>
      <c r="L495" s="47"/>
      <c r="M495" s="47"/>
      <c r="N495" s="47"/>
      <c r="O495" s="47"/>
      <c r="P495" s="47"/>
      <c r="Q495" s="47"/>
      <c r="R495" s="47"/>
      <c r="S495" s="47"/>
      <c r="T495" s="47"/>
      <c r="U495" s="47"/>
      <c r="V495" s="47"/>
      <c r="W495" s="47"/>
      <c r="X495" s="47"/>
      <c r="Y495" s="47"/>
      <c r="Z495" s="47"/>
    </row>
    <row r="496" spans="1:26" ht="14.25" customHeight="1">
      <c r="A496" s="47"/>
      <c r="B496" s="47"/>
      <c r="C496" s="47"/>
      <c r="D496" s="47"/>
      <c r="E496" s="47"/>
      <c r="F496" s="47"/>
      <c r="G496" s="47"/>
      <c r="H496" s="47"/>
      <c r="I496" s="47"/>
      <c r="J496" s="47"/>
      <c r="K496" s="47"/>
      <c r="L496" s="47"/>
      <c r="M496" s="47"/>
      <c r="N496" s="47"/>
      <c r="O496" s="47"/>
      <c r="P496" s="47"/>
      <c r="Q496" s="47"/>
      <c r="R496" s="47"/>
      <c r="S496" s="47"/>
      <c r="T496" s="47"/>
      <c r="U496" s="47"/>
      <c r="V496" s="47"/>
      <c r="W496" s="47"/>
      <c r="X496" s="47"/>
      <c r="Y496" s="47"/>
      <c r="Z496" s="47"/>
    </row>
    <row r="497" spans="1:26" ht="14.25" customHeight="1">
      <c r="A497" s="47"/>
      <c r="B497" s="47"/>
      <c r="C497" s="47"/>
      <c r="D497" s="47"/>
      <c r="E497" s="47"/>
      <c r="F497" s="47"/>
      <c r="G497" s="47"/>
      <c r="H497" s="47"/>
      <c r="I497" s="47"/>
      <c r="J497" s="47"/>
      <c r="K497" s="47"/>
      <c r="L497" s="47"/>
      <c r="M497" s="47"/>
      <c r="N497" s="47"/>
      <c r="O497" s="47"/>
      <c r="P497" s="47"/>
      <c r="Q497" s="47"/>
      <c r="R497" s="47"/>
      <c r="S497" s="47"/>
      <c r="T497" s="47"/>
      <c r="U497" s="47"/>
      <c r="V497" s="47"/>
      <c r="W497" s="47"/>
      <c r="X497" s="47"/>
      <c r="Y497" s="47"/>
      <c r="Z497" s="47"/>
    </row>
    <row r="498" spans="1:26" ht="14.25" customHeight="1">
      <c r="A498" s="47"/>
      <c r="B498" s="47"/>
      <c r="C498" s="47"/>
      <c r="D498" s="47"/>
      <c r="E498" s="47"/>
      <c r="F498" s="47"/>
      <c r="G498" s="47"/>
      <c r="H498" s="47"/>
      <c r="I498" s="47"/>
      <c r="J498" s="47"/>
      <c r="K498" s="47"/>
      <c r="L498" s="47"/>
      <c r="M498" s="47"/>
      <c r="N498" s="47"/>
      <c r="O498" s="47"/>
      <c r="P498" s="47"/>
      <c r="Q498" s="47"/>
      <c r="R498" s="47"/>
      <c r="S498" s="47"/>
      <c r="T498" s="47"/>
      <c r="U498" s="47"/>
      <c r="V498" s="47"/>
      <c r="W498" s="47"/>
      <c r="X498" s="47"/>
      <c r="Y498" s="47"/>
      <c r="Z498" s="47"/>
    </row>
    <row r="499" spans="1:26" ht="14.25" customHeight="1">
      <c r="A499" s="47"/>
      <c r="B499" s="47"/>
      <c r="C499" s="47"/>
      <c r="D499" s="47"/>
      <c r="E499" s="47"/>
      <c r="F499" s="47"/>
      <c r="G499" s="47"/>
      <c r="H499" s="47"/>
      <c r="I499" s="47"/>
      <c r="J499" s="47"/>
      <c r="K499" s="47"/>
      <c r="L499" s="47"/>
      <c r="M499" s="47"/>
      <c r="N499" s="47"/>
      <c r="O499" s="47"/>
      <c r="P499" s="47"/>
      <c r="Q499" s="47"/>
      <c r="R499" s="47"/>
      <c r="S499" s="47"/>
      <c r="T499" s="47"/>
      <c r="U499" s="47"/>
      <c r="V499" s="47"/>
      <c r="W499" s="47"/>
      <c r="X499" s="47"/>
      <c r="Y499" s="47"/>
      <c r="Z499" s="47"/>
    </row>
    <row r="500" spans="1:26" ht="14.25" customHeight="1">
      <c r="A500" s="47"/>
      <c r="B500" s="47"/>
      <c r="C500" s="47"/>
      <c r="D500" s="47"/>
      <c r="E500" s="47"/>
      <c r="F500" s="47"/>
      <c r="G500" s="47"/>
      <c r="H500" s="47"/>
      <c r="I500" s="47"/>
      <c r="J500" s="47"/>
      <c r="K500" s="47"/>
      <c r="L500" s="47"/>
      <c r="M500" s="47"/>
      <c r="N500" s="47"/>
      <c r="O500" s="47"/>
      <c r="P500" s="47"/>
      <c r="Q500" s="47"/>
      <c r="R500" s="47"/>
      <c r="S500" s="47"/>
      <c r="T500" s="47"/>
      <c r="U500" s="47"/>
      <c r="V500" s="47"/>
      <c r="W500" s="47"/>
      <c r="X500" s="47"/>
      <c r="Y500" s="47"/>
      <c r="Z500" s="47"/>
    </row>
    <row r="501" spans="1:26" ht="14.25" customHeight="1">
      <c r="A501" s="47"/>
      <c r="B501" s="47"/>
      <c r="C501" s="47"/>
      <c r="D501" s="47"/>
      <c r="E501" s="47"/>
      <c r="F501" s="47"/>
      <c r="G501" s="47"/>
      <c r="H501" s="47"/>
      <c r="I501" s="47"/>
      <c r="J501" s="47"/>
      <c r="K501" s="47"/>
      <c r="L501" s="47"/>
      <c r="M501" s="47"/>
      <c r="N501" s="47"/>
      <c r="O501" s="47"/>
      <c r="P501" s="47"/>
      <c r="Q501" s="47"/>
      <c r="R501" s="47"/>
      <c r="S501" s="47"/>
      <c r="T501" s="47"/>
      <c r="U501" s="47"/>
      <c r="V501" s="47"/>
      <c r="W501" s="47"/>
      <c r="X501" s="47"/>
      <c r="Y501" s="47"/>
      <c r="Z501" s="47"/>
    </row>
    <row r="502" spans="1:26" ht="14.25" customHeight="1">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4.25" customHeight="1">
      <c r="A503" s="47"/>
      <c r="B503" s="47"/>
      <c r="C503" s="47"/>
      <c r="D503" s="47"/>
      <c r="E503" s="47"/>
      <c r="F503" s="47"/>
      <c r="G503" s="47"/>
      <c r="H503" s="47"/>
      <c r="I503" s="47"/>
      <c r="J503" s="47"/>
      <c r="K503" s="47"/>
      <c r="L503" s="47"/>
      <c r="M503" s="47"/>
      <c r="N503" s="47"/>
      <c r="O503" s="47"/>
      <c r="P503" s="47"/>
      <c r="Q503" s="47"/>
      <c r="R503" s="47"/>
      <c r="S503" s="47"/>
      <c r="T503" s="47"/>
      <c r="U503" s="47"/>
      <c r="V503" s="47"/>
      <c r="W503" s="47"/>
      <c r="X503" s="47"/>
      <c r="Y503" s="47"/>
      <c r="Z503" s="47"/>
    </row>
    <row r="504" spans="1:26" ht="14.25" customHeight="1">
      <c r="A504" s="47"/>
      <c r="B504" s="47"/>
      <c r="C504" s="47"/>
      <c r="D504" s="47"/>
      <c r="E504" s="47"/>
      <c r="F504" s="47"/>
      <c r="G504" s="47"/>
      <c r="H504" s="47"/>
      <c r="I504" s="47"/>
      <c r="J504" s="47"/>
      <c r="K504" s="47"/>
      <c r="L504" s="47"/>
      <c r="M504" s="47"/>
      <c r="N504" s="47"/>
      <c r="O504" s="47"/>
      <c r="P504" s="47"/>
      <c r="Q504" s="47"/>
      <c r="R504" s="47"/>
      <c r="S504" s="47"/>
      <c r="T504" s="47"/>
      <c r="U504" s="47"/>
      <c r="V504" s="47"/>
      <c r="W504" s="47"/>
      <c r="X504" s="47"/>
      <c r="Y504" s="47"/>
      <c r="Z504" s="47"/>
    </row>
    <row r="505" spans="1:26" ht="14.25" customHeight="1">
      <c r="A505" s="47"/>
      <c r="B505" s="47"/>
      <c r="C505" s="47"/>
      <c r="D505" s="47"/>
      <c r="E505" s="47"/>
      <c r="F505" s="47"/>
      <c r="G505" s="47"/>
      <c r="H505" s="47"/>
      <c r="I505" s="47"/>
      <c r="J505" s="47"/>
      <c r="K505" s="47"/>
      <c r="L505" s="47"/>
      <c r="M505" s="47"/>
      <c r="N505" s="47"/>
      <c r="O505" s="47"/>
      <c r="P505" s="47"/>
      <c r="Q505" s="47"/>
      <c r="R505" s="47"/>
      <c r="S505" s="47"/>
      <c r="T505" s="47"/>
      <c r="U505" s="47"/>
      <c r="V505" s="47"/>
      <c r="W505" s="47"/>
      <c r="X505" s="47"/>
      <c r="Y505" s="47"/>
      <c r="Z505" s="47"/>
    </row>
    <row r="506" spans="1:26" ht="14.25" customHeight="1">
      <c r="A506" s="47"/>
      <c r="B506" s="47"/>
      <c r="C506" s="47"/>
      <c r="D506" s="47"/>
      <c r="E506" s="47"/>
      <c r="F506" s="47"/>
      <c r="G506" s="47"/>
      <c r="H506" s="47"/>
      <c r="I506" s="47"/>
      <c r="J506" s="47"/>
      <c r="K506" s="47"/>
      <c r="L506" s="47"/>
      <c r="M506" s="47"/>
      <c r="N506" s="47"/>
      <c r="O506" s="47"/>
      <c r="P506" s="47"/>
      <c r="Q506" s="47"/>
      <c r="R506" s="47"/>
      <c r="S506" s="47"/>
      <c r="T506" s="47"/>
      <c r="U506" s="47"/>
      <c r="V506" s="47"/>
      <c r="W506" s="47"/>
      <c r="X506" s="47"/>
      <c r="Y506" s="47"/>
      <c r="Z506" s="47"/>
    </row>
    <row r="507" spans="1:26" ht="14.25" customHeight="1">
      <c r="A507" s="47"/>
      <c r="B507" s="47"/>
      <c r="C507" s="47"/>
      <c r="D507" s="47"/>
      <c r="E507" s="47"/>
      <c r="F507" s="47"/>
      <c r="G507" s="47"/>
      <c r="H507" s="47"/>
      <c r="I507" s="47"/>
      <c r="J507" s="47"/>
      <c r="K507" s="47"/>
      <c r="L507" s="47"/>
      <c r="M507" s="47"/>
      <c r="N507" s="47"/>
      <c r="O507" s="47"/>
      <c r="P507" s="47"/>
      <c r="Q507" s="47"/>
      <c r="R507" s="47"/>
      <c r="S507" s="47"/>
      <c r="T507" s="47"/>
      <c r="U507" s="47"/>
      <c r="V507" s="47"/>
      <c r="W507" s="47"/>
      <c r="X507" s="47"/>
      <c r="Y507" s="47"/>
      <c r="Z507" s="47"/>
    </row>
    <row r="508" spans="1:26" ht="14.25" customHeight="1">
      <c r="A508" s="47"/>
      <c r="B508" s="47"/>
      <c r="C508" s="47"/>
      <c r="D508" s="47"/>
      <c r="E508" s="47"/>
      <c r="F508" s="47"/>
      <c r="G508" s="47"/>
      <c r="H508" s="47"/>
      <c r="I508" s="47"/>
      <c r="J508" s="47"/>
      <c r="K508" s="47"/>
      <c r="L508" s="47"/>
      <c r="M508" s="47"/>
      <c r="N508" s="47"/>
      <c r="O508" s="47"/>
      <c r="P508" s="47"/>
      <c r="Q508" s="47"/>
      <c r="R508" s="47"/>
      <c r="S508" s="47"/>
      <c r="T508" s="47"/>
      <c r="U508" s="47"/>
      <c r="V508" s="47"/>
      <c r="W508" s="47"/>
      <c r="X508" s="47"/>
      <c r="Y508" s="47"/>
      <c r="Z508" s="47"/>
    </row>
    <row r="509" spans="1:26" ht="14.25" customHeight="1">
      <c r="A509" s="47"/>
      <c r="B509" s="47"/>
      <c r="C509" s="47"/>
      <c r="D509" s="47"/>
      <c r="E509" s="47"/>
      <c r="F509" s="47"/>
      <c r="G509" s="47"/>
      <c r="H509" s="47"/>
      <c r="I509" s="47"/>
      <c r="J509" s="47"/>
      <c r="K509" s="47"/>
      <c r="L509" s="47"/>
      <c r="M509" s="47"/>
      <c r="N509" s="47"/>
      <c r="O509" s="47"/>
      <c r="P509" s="47"/>
      <c r="Q509" s="47"/>
      <c r="R509" s="47"/>
      <c r="S509" s="47"/>
      <c r="T509" s="47"/>
      <c r="U509" s="47"/>
      <c r="V509" s="47"/>
      <c r="W509" s="47"/>
      <c r="X509" s="47"/>
      <c r="Y509" s="47"/>
      <c r="Z509" s="47"/>
    </row>
    <row r="510" spans="1:26" ht="14.25" customHeight="1">
      <c r="A510" s="47"/>
      <c r="B510" s="47"/>
      <c r="C510" s="47"/>
      <c r="D510" s="47"/>
      <c r="E510" s="47"/>
      <c r="F510" s="47"/>
      <c r="G510" s="47"/>
      <c r="H510" s="47"/>
      <c r="I510" s="47"/>
      <c r="J510" s="47"/>
      <c r="K510" s="47"/>
      <c r="L510" s="47"/>
      <c r="M510" s="47"/>
      <c r="N510" s="47"/>
      <c r="O510" s="47"/>
      <c r="P510" s="47"/>
      <c r="Q510" s="47"/>
      <c r="R510" s="47"/>
      <c r="S510" s="47"/>
      <c r="T510" s="47"/>
      <c r="U510" s="47"/>
      <c r="V510" s="47"/>
      <c r="W510" s="47"/>
      <c r="X510" s="47"/>
      <c r="Y510" s="47"/>
      <c r="Z510" s="47"/>
    </row>
    <row r="511" spans="1:26" ht="14.25" customHeight="1">
      <c r="A511" s="47"/>
      <c r="B511" s="47"/>
      <c r="C511" s="47"/>
      <c r="D511" s="47"/>
      <c r="E511" s="47"/>
      <c r="F511" s="47"/>
      <c r="G511" s="47"/>
      <c r="H511" s="47"/>
      <c r="I511" s="47"/>
      <c r="J511" s="47"/>
      <c r="K511" s="47"/>
      <c r="L511" s="47"/>
      <c r="M511" s="47"/>
      <c r="N511" s="47"/>
      <c r="O511" s="47"/>
      <c r="P511" s="47"/>
      <c r="Q511" s="47"/>
      <c r="R511" s="47"/>
      <c r="S511" s="47"/>
      <c r="T511" s="47"/>
      <c r="U511" s="47"/>
      <c r="V511" s="47"/>
      <c r="W511" s="47"/>
      <c r="X511" s="47"/>
      <c r="Y511" s="47"/>
      <c r="Z511" s="47"/>
    </row>
    <row r="512" spans="1:26" ht="14.25" customHeight="1">
      <c r="A512" s="47"/>
      <c r="B512" s="47"/>
      <c r="C512" s="47"/>
      <c r="D512" s="47"/>
      <c r="E512" s="47"/>
      <c r="F512" s="47"/>
      <c r="G512" s="47"/>
      <c r="H512" s="47"/>
      <c r="I512" s="47"/>
      <c r="J512" s="47"/>
      <c r="K512" s="47"/>
      <c r="L512" s="47"/>
      <c r="M512" s="47"/>
      <c r="N512" s="47"/>
      <c r="O512" s="47"/>
      <c r="P512" s="47"/>
      <c r="Q512" s="47"/>
      <c r="R512" s="47"/>
      <c r="S512" s="47"/>
      <c r="T512" s="47"/>
      <c r="U512" s="47"/>
      <c r="V512" s="47"/>
      <c r="W512" s="47"/>
      <c r="X512" s="47"/>
      <c r="Y512" s="47"/>
      <c r="Z512" s="47"/>
    </row>
    <row r="513" spans="1:26" ht="14.25" customHeight="1">
      <c r="A513" s="47"/>
      <c r="B513" s="47"/>
      <c r="C513" s="47"/>
      <c r="D513" s="47"/>
      <c r="E513" s="47"/>
      <c r="F513" s="47"/>
      <c r="G513" s="47"/>
      <c r="H513" s="47"/>
      <c r="I513" s="47"/>
      <c r="J513" s="47"/>
      <c r="K513" s="47"/>
      <c r="L513" s="47"/>
      <c r="M513" s="47"/>
      <c r="N513" s="47"/>
      <c r="O513" s="47"/>
      <c r="P513" s="47"/>
      <c r="Q513" s="47"/>
      <c r="R513" s="47"/>
      <c r="S513" s="47"/>
      <c r="T513" s="47"/>
      <c r="U513" s="47"/>
      <c r="V513" s="47"/>
      <c r="W513" s="47"/>
      <c r="X513" s="47"/>
      <c r="Y513" s="47"/>
      <c r="Z513" s="47"/>
    </row>
    <row r="514" spans="1:26" ht="14.25" customHeight="1">
      <c r="A514" s="47"/>
      <c r="B514" s="47"/>
      <c r="C514" s="47"/>
      <c r="D514" s="47"/>
      <c r="E514" s="47"/>
      <c r="F514" s="47"/>
      <c r="G514" s="47"/>
      <c r="H514" s="47"/>
      <c r="I514" s="47"/>
      <c r="J514" s="47"/>
      <c r="K514" s="47"/>
      <c r="L514" s="47"/>
      <c r="M514" s="47"/>
      <c r="N514" s="47"/>
      <c r="O514" s="47"/>
      <c r="P514" s="47"/>
      <c r="Q514" s="47"/>
      <c r="R514" s="47"/>
      <c r="S514" s="47"/>
      <c r="T514" s="47"/>
      <c r="U514" s="47"/>
      <c r="V514" s="47"/>
      <c r="W514" s="47"/>
      <c r="X514" s="47"/>
      <c r="Y514" s="47"/>
      <c r="Z514" s="47"/>
    </row>
    <row r="515" spans="1:26" ht="14.25" customHeight="1">
      <c r="A515" s="47"/>
      <c r="B515" s="47"/>
      <c r="C515" s="47"/>
      <c r="D515" s="47"/>
      <c r="E515" s="47"/>
      <c r="F515" s="47"/>
      <c r="G515" s="47"/>
      <c r="H515" s="47"/>
      <c r="I515" s="47"/>
      <c r="J515" s="47"/>
      <c r="K515" s="47"/>
      <c r="L515" s="47"/>
      <c r="M515" s="47"/>
      <c r="N515" s="47"/>
      <c r="O515" s="47"/>
      <c r="P515" s="47"/>
      <c r="Q515" s="47"/>
      <c r="R515" s="47"/>
      <c r="S515" s="47"/>
      <c r="T515" s="47"/>
      <c r="U515" s="47"/>
      <c r="V515" s="47"/>
      <c r="W515" s="47"/>
      <c r="X515" s="47"/>
      <c r="Y515" s="47"/>
      <c r="Z515" s="47"/>
    </row>
    <row r="516" spans="1:26" ht="14.25" customHeight="1">
      <c r="A516" s="47"/>
      <c r="B516" s="47"/>
      <c r="C516" s="47"/>
      <c r="D516" s="47"/>
      <c r="E516" s="47"/>
      <c r="F516" s="47"/>
      <c r="G516" s="47"/>
      <c r="H516" s="47"/>
      <c r="I516" s="47"/>
      <c r="J516" s="47"/>
      <c r="K516" s="47"/>
      <c r="L516" s="47"/>
      <c r="M516" s="47"/>
      <c r="N516" s="47"/>
      <c r="O516" s="47"/>
      <c r="P516" s="47"/>
      <c r="Q516" s="47"/>
      <c r="R516" s="47"/>
      <c r="S516" s="47"/>
      <c r="T516" s="47"/>
      <c r="U516" s="47"/>
      <c r="V516" s="47"/>
      <c r="W516" s="47"/>
      <c r="X516" s="47"/>
      <c r="Y516" s="47"/>
      <c r="Z516" s="47"/>
    </row>
    <row r="517" spans="1:26" ht="14.25" customHeight="1">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4.25" customHeight="1">
      <c r="A518" s="47"/>
      <c r="B518" s="47"/>
      <c r="C518" s="47"/>
      <c r="D518" s="47"/>
      <c r="E518" s="47"/>
      <c r="F518" s="47"/>
      <c r="G518" s="47"/>
      <c r="H518" s="47"/>
      <c r="I518" s="47"/>
      <c r="J518" s="47"/>
      <c r="K518" s="47"/>
      <c r="L518" s="47"/>
      <c r="M518" s="47"/>
      <c r="N518" s="47"/>
      <c r="O518" s="47"/>
      <c r="P518" s="47"/>
      <c r="Q518" s="47"/>
      <c r="R518" s="47"/>
      <c r="S518" s="47"/>
      <c r="T518" s="47"/>
      <c r="U518" s="47"/>
      <c r="V518" s="47"/>
      <c r="W518" s="47"/>
      <c r="X518" s="47"/>
      <c r="Y518" s="47"/>
      <c r="Z518" s="47"/>
    </row>
    <row r="519" spans="1:26" ht="14.25" customHeight="1">
      <c r="A519" s="47"/>
      <c r="B519" s="47"/>
      <c r="C519" s="47"/>
      <c r="D519" s="47"/>
      <c r="E519" s="47"/>
      <c r="F519" s="47"/>
      <c r="G519" s="47"/>
      <c r="H519" s="47"/>
      <c r="I519" s="47"/>
      <c r="J519" s="47"/>
      <c r="K519" s="47"/>
      <c r="L519" s="47"/>
      <c r="M519" s="47"/>
      <c r="N519" s="47"/>
      <c r="O519" s="47"/>
      <c r="P519" s="47"/>
      <c r="Q519" s="47"/>
      <c r="R519" s="47"/>
      <c r="S519" s="47"/>
      <c r="T519" s="47"/>
      <c r="U519" s="47"/>
      <c r="V519" s="47"/>
      <c r="W519" s="47"/>
      <c r="X519" s="47"/>
      <c r="Y519" s="47"/>
      <c r="Z519" s="47"/>
    </row>
    <row r="520" spans="1:26" ht="14.25" customHeight="1">
      <c r="A520" s="47"/>
      <c r="B520" s="47"/>
      <c r="C520" s="47"/>
      <c r="D520" s="47"/>
      <c r="E520" s="47"/>
      <c r="F520" s="47"/>
      <c r="G520" s="47"/>
      <c r="H520" s="47"/>
      <c r="I520" s="47"/>
      <c r="J520" s="47"/>
      <c r="K520" s="47"/>
      <c r="L520" s="47"/>
      <c r="M520" s="47"/>
      <c r="N520" s="47"/>
      <c r="O520" s="47"/>
      <c r="P520" s="47"/>
      <c r="Q520" s="47"/>
      <c r="R520" s="47"/>
      <c r="S520" s="47"/>
      <c r="T520" s="47"/>
      <c r="U520" s="47"/>
      <c r="V520" s="47"/>
      <c r="W520" s="47"/>
      <c r="X520" s="47"/>
      <c r="Y520" s="47"/>
      <c r="Z520" s="47"/>
    </row>
    <row r="521" spans="1:26" ht="14.25" customHeight="1">
      <c r="A521" s="47"/>
      <c r="B521" s="47"/>
      <c r="C521" s="47"/>
      <c r="D521" s="47"/>
      <c r="E521" s="47"/>
      <c r="F521" s="47"/>
      <c r="G521" s="47"/>
      <c r="H521" s="47"/>
      <c r="I521" s="47"/>
      <c r="J521" s="47"/>
      <c r="K521" s="47"/>
      <c r="L521" s="47"/>
      <c r="M521" s="47"/>
      <c r="N521" s="47"/>
      <c r="O521" s="47"/>
      <c r="P521" s="47"/>
      <c r="Q521" s="47"/>
      <c r="R521" s="47"/>
      <c r="S521" s="47"/>
      <c r="T521" s="47"/>
      <c r="U521" s="47"/>
      <c r="V521" s="47"/>
      <c r="W521" s="47"/>
      <c r="X521" s="47"/>
      <c r="Y521" s="47"/>
      <c r="Z521" s="47"/>
    </row>
    <row r="522" spans="1:26" ht="14.25" customHeight="1">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4.25" customHeight="1">
      <c r="A523" s="47"/>
      <c r="B523" s="47"/>
      <c r="C523" s="47"/>
      <c r="D523" s="47"/>
      <c r="E523" s="47"/>
      <c r="F523" s="47"/>
      <c r="G523" s="47"/>
      <c r="H523" s="47"/>
      <c r="I523" s="47"/>
      <c r="J523" s="47"/>
      <c r="K523" s="47"/>
      <c r="L523" s="47"/>
      <c r="M523" s="47"/>
      <c r="N523" s="47"/>
      <c r="O523" s="47"/>
      <c r="P523" s="47"/>
      <c r="Q523" s="47"/>
      <c r="R523" s="47"/>
      <c r="S523" s="47"/>
      <c r="T523" s="47"/>
      <c r="U523" s="47"/>
      <c r="V523" s="47"/>
      <c r="W523" s="47"/>
      <c r="X523" s="47"/>
      <c r="Y523" s="47"/>
      <c r="Z523" s="47"/>
    </row>
    <row r="524" spans="1:26" ht="14.25" customHeight="1">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4.25" customHeight="1">
      <c r="A525" s="47"/>
      <c r="B525" s="47"/>
      <c r="C525" s="47"/>
      <c r="D525" s="47"/>
      <c r="E525" s="47"/>
      <c r="F525" s="47"/>
      <c r="G525" s="47"/>
      <c r="H525" s="47"/>
      <c r="I525" s="47"/>
      <c r="J525" s="47"/>
      <c r="K525" s="47"/>
      <c r="L525" s="47"/>
      <c r="M525" s="47"/>
      <c r="N525" s="47"/>
      <c r="O525" s="47"/>
      <c r="P525" s="47"/>
      <c r="Q525" s="47"/>
      <c r="R525" s="47"/>
      <c r="S525" s="47"/>
      <c r="T525" s="47"/>
      <c r="U525" s="47"/>
      <c r="V525" s="47"/>
      <c r="W525" s="47"/>
      <c r="X525" s="47"/>
      <c r="Y525" s="47"/>
      <c r="Z525" s="47"/>
    </row>
    <row r="526" spans="1:26" ht="14.25" customHeight="1">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4.25" customHeight="1">
      <c r="A527" s="47"/>
      <c r="B527" s="47"/>
      <c r="C527" s="47"/>
      <c r="D527" s="47"/>
      <c r="E527" s="47"/>
      <c r="F527" s="47"/>
      <c r="G527" s="47"/>
      <c r="H527" s="47"/>
      <c r="I527" s="47"/>
      <c r="J527" s="47"/>
      <c r="K527" s="47"/>
      <c r="L527" s="47"/>
      <c r="M527" s="47"/>
      <c r="N527" s="47"/>
      <c r="O527" s="47"/>
      <c r="P527" s="47"/>
      <c r="Q527" s="47"/>
      <c r="R527" s="47"/>
      <c r="S527" s="47"/>
      <c r="T527" s="47"/>
      <c r="U527" s="47"/>
      <c r="V527" s="47"/>
      <c r="W527" s="47"/>
      <c r="X527" s="47"/>
      <c r="Y527" s="47"/>
      <c r="Z527" s="47"/>
    </row>
    <row r="528" spans="1:26" ht="14.25" customHeight="1">
      <c r="A528" s="47"/>
      <c r="B528" s="47"/>
      <c r="C528" s="47"/>
      <c r="D528" s="47"/>
      <c r="E528" s="47"/>
      <c r="F528" s="47"/>
      <c r="G528" s="47"/>
      <c r="H528" s="47"/>
      <c r="I528" s="47"/>
      <c r="J528" s="47"/>
      <c r="K528" s="47"/>
      <c r="L528" s="47"/>
      <c r="M528" s="47"/>
      <c r="N528" s="47"/>
      <c r="O528" s="47"/>
      <c r="P528" s="47"/>
      <c r="Q528" s="47"/>
      <c r="R528" s="47"/>
      <c r="S528" s="47"/>
      <c r="T528" s="47"/>
      <c r="U528" s="47"/>
      <c r="V528" s="47"/>
      <c r="W528" s="47"/>
      <c r="X528" s="47"/>
      <c r="Y528" s="47"/>
      <c r="Z528" s="47"/>
    </row>
    <row r="529" spans="1:26" ht="14.25" customHeight="1">
      <c r="A529" s="47"/>
      <c r="B529" s="47"/>
      <c r="C529" s="47"/>
      <c r="D529" s="47"/>
      <c r="E529" s="47"/>
      <c r="F529" s="47"/>
      <c r="G529" s="47"/>
      <c r="H529" s="47"/>
      <c r="I529" s="47"/>
      <c r="J529" s="47"/>
      <c r="K529" s="47"/>
      <c r="L529" s="47"/>
      <c r="M529" s="47"/>
      <c r="N529" s="47"/>
      <c r="O529" s="47"/>
      <c r="P529" s="47"/>
      <c r="Q529" s="47"/>
      <c r="R529" s="47"/>
      <c r="S529" s="47"/>
      <c r="T529" s="47"/>
      <c r="U529" s="47"/>
      <c r="V529" s="47"/>
      <c r="W529" s="47"/>
      <c r="X529" s="47"/>
      <c r="Y529" s="47"/>
      <c r="Z529" s="47"/>
    </row>
    <row r="530" spans="1:26" ht="14.25" customHeight="1">
      <c r="A530" s="47"/>
      <c r="B530" s="47"/>
      <c r="C530" s="47"/>
      <c r="D530" s="47"/>
      <c r="E530" s="47"/>
      <c r="F530" s="47"/>
      <c r="G530" s="47"/>
      <c r="H530" s="47"/>
      <c r="I530" s="47"/>
      <c r="J530" s="47"/>
      <c r="K530" s="47"/>
      <c r="L530" s="47"/>
      <c r="M530" s="47"/>
      <c r="N530" s="47"/>
      <c r="O530" s="47"/>
      <c r="P530" s="47"/>
      <c r="Q530" s="47"/>
      <c r="R530" s="47"/>
      <c r="S530" s="47"/>
      <c r="T530" s="47"/>
      <c r="U530" s="47"/>
      <c r="V530" s="47"/>
      <c r="W530" s="47"/>
      <c r="X530" s="47"/>
      <c r="Y530" s="47"/>
      <c r="Z530" s="47"/>
    </row>
    <row r="531" spans="1:26" ht="14.25" customHeight="1">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4.25" customHeight="1">
      <c r="A532" s="47"/>
      <c r="B532" s="47"/>
      <c r="C532" s="47"/>
      <c r="D532" s="47"/>
      <c r="E532" s="47"/>
      <c r="F532" s="47"/>
      <c r="G532" s="47"/>
      <c r="H532" s="47"/>
      <c r="I532" s="47"/>
      <c r="J532" s="47"/>
      <c r="K532" s="47"/>
      <c r="L532" s="47"/>
      <c r="M532" s="47"/>
      <c r="N532" s="47"/>
      <c r="O532" s="47"/>
      <c r="P532" s="47"/>
      <c r="Q532" s="47"/>
      <c r="R532" s="47"/>
      <c r="S532" s="47"/>
      <c r="T532" s="47"/>
      <c r="U532" s="47"/>
      <c r="V532" s="47"/>
      <c r="W532" s="47"/>
      <c r="X532" s="47"/>
      <c r="Y532" s="47"/>
      <c r="Z532" s="47"/>
    </row>
    <row r="533" spans="1:26" ht="14.25" customHeight="1">
      <c r="A533" s="47"/>
      <c r="B533" s="47"/>
      <c r="C533" s="47"/>
      <c r="D533" s="47"/>
      <c r="E533" s="47"/>
      <c r="F533" s="47"/>
      <c r="G533" s="47"/>
      <c r="H533" s="47"/>
      <c r="I533" s="47"/>
      <c r="J533" s="47"/>
      <c r="K533" s="47"/>
      <c r="L533" s="47"/>
      <c r="M533" s="47"/>
      <c r="N533" s="47"/>
      <c r="O533" s="47"/>
      <c r="P533" s="47"/>
      <c r="Q533" s="47"/>
      <c r="R533" s="47"/>
      <c r="S533" s="47"/>
      <c r="T533" s="47"/>
      <c r="U533" s="47"/>
      <c r="V533" s="47"/>
      <c r="W533" s="47"/>
      <c r="X533" s="47"/>
      <c r="Y533" s="47"/>
      <c r="Z533" s="47"/>
    </row>
    <row r="534" spans="1:26" ht="14.25" customHeight="1">
      <c r="A534" s="47"/>
      <c r="B534" s="47"/>
      <c r="C534" s="47"/>
      <c r="D534" s="47"/>
      <c r="E534" s="47"/>
      <c r="F534" s="47"/>
      <c r="G534" s="47"/>
      <c r="H534" s="47"/>
      <c r="I534" s="47"/>
      <c r="J534" s="47"/>
      <c r="K534" s="47"/>
      <c r="L534" s="47"/>
      <c r="M534" s="47"/>
      <c r="N534" s="47"/>
      <c r="O534" s="47"/>
      <c r="P534" s="47"/>
      <c r="Q534" s="47"/>
      <c r="R534" s="47"/>
      <c r="S534" s="47"/>
      <c r="T534" s="47"/>
      <c r="U534" s="47"/>
      <c r="V534" s="47"/>
      <c r="W534" s="47"/>
      <c r="X534" s="47"/>
      <c r="Y534" s="47"/>
      <c r="Z534" s="47"/>
    </row>
    <row r="535" spans="1:26" ht="14.25" customHeight="1">
      <c r="A535" s="47"/>
      <c r="B535" s="47"/>
      <c r="C535" s="47"/>
      <c r="D535" s="47"/>
      <c r="E535" s="47"/>
      <c r="F535" s="47"/>
      <c r="G535" s="47"/>
      <c r="H535" s="47"/>
      <c r="I535" s="47"/>
      <c r="J535" s="47"/>
      <c r="K535" s="47"/>
      <c r="L535" s="47"/>
      <c r="M535" s="47"/>
      <c r="N535" s="47"/>
      <c r="O535" s="47"/>
      <c r="P535" s="47"/>
      <c r="Q535" s="47"/>
      <c r="R535" s="47"/>
      <c r="S535" s="47"/>
      <c r="T535" s="47"/>
      <c r="U535" s="47"/>
      <c r="V535" s="47"/>
      <c r="W535" s="47"/>
      <c r="X535" s="47"/>
      <c r="Y535" s="47"/>
      <c r="Z535" s="47"/>
    </row>
    <row r="536" spans="1:26" ht="14.25" customHeight="1">
      <c r="A536" s="47"/>
      <c r="B536" s="47"/>
      <c r="C536" s="47"/>
      <c r="D536" s="47"/>
      <c r="E536" s="47"/>
      <c r="F536" s="47"/>
      <c r="G536" s="47"/>
      <c r="H536" s="47"/>
      <c r="I536" s="47"/>
      <c r="J536" s="47"/>
      <c r="K536" s="47"/>
      <c r="L536" s="47"/>
      <c r="M536" s="47"/>
      <c r="N536" s="47"/>
      <c r="O536" s="47"/>
      <c r="P536" s="47"/>
      <c r="Q536" s="47"/>
      <c r="R536" s="47"/>
      <c r="S536" s="47"/>
      <c r="T536" s="47"/>
      <c r="U536" s="47"/>
      <c r="V536" s="47"/>
      <c r="W536" s="47"/>
      <c r="X536" s="47"/>
      <c r="Y536" s="47"/>
      <c r="Z536" s="47"/>
    </row>
    <row r="537" spans="1:26" ht="14.25" customHeight="1">
      <c r="A537" s="47"/>
      <c r="B537" s="47"/>
      <c r="C537" s="47"/>
      <c r="D537" s="47"/>
      <c r="E537" s="47"/>
      <c r="F537" s="47"/>
      <c r="G537" s="47"/>
      <c r="H537" s="47"/>
      <c r="I537" s="47"/>
      <c r="J537" s="47"/>
      <c r="K537" s="47"/>
      <c r="L537" s="47"/>
      <c r="M537" s="47"/>
      <c r="N537" s="47"/>
      <c r="O537" s="47"/>
      <c r="P537" s="47"/>
      <c r="Q537" s="47"/>
      <c r="R537" s="47"/>
      <c r="S537" s="47"/>
      <c r="T537" s="47"/>
      <c r="U537" s="47"/>
      <c r="V537" s="47"/>
      <c r="W537" s="47"/>
      <c r="X537" s="47"/>
      <c r="Y537" s="47"/>
      <c r="Z537" s="47"/>
    </row>
    <row r="538" spans="1:26" ht="14.25" customHeight="1">
      <c r="A538" s="47"/>
      <c r="B538" s="47"/>
      <c r="C538" s="47"/>
      <c r="D538" s="47"/>
      <c r="E538" s="47"/>
      <c r="F538" s="47"/>
      <c r="G538" s="47"/>
      <c r="H538" s="47"/>
      <c r="I538" s="47"/>
      <c r="J538" s="47"/>
      <c r="K538" s="47"/>
      <c r="L538" s="47"/>
      <c r="M538" s="47"/>
      <c r="N538" s="47"/>
      <c r="O538" s="47"/>
      <c r="P538" s="47"/>
      <c r="Q538" s="47"/>
      <c r="R538" s="47"/>
      <c r="S538" s="47"/>
      <c r="T538" s="47"/>
      <c r="U538" s="47"/>
      <c r="V538" s="47"/>
      <c r="W538" s="47"/>
      <c r="X538" s="47"/>
      <c r="Y538" s="47"/>
      <c r="Z538" s="47"/>
    </row>
    <row r="539" spans="1:26" ht="14.25" customHeight="1">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4.25" customHeight="1">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4.25" customHeight="1">
      <c r="A541" s="47"/>
      <c r="B541" s="47"/>
      <c r="C541" s="47"/>
      <c r="D541" s="47"/>
      <c r="E541" s="47"/>
      <c r="F541" s="47"/>
      <c r="G541" s="47"/>
      <c r="H541" s="47"/>
      <c r="I541" s="47"/>
      <c r="J541" s="47"/>
      <c r="K541" s="47"/>
      <c r="L541" s="47"/>
      <c r="M541" s="47"/>
      <c r="N541" s="47"/>
      <c r="O541" s="47"/>
      <c r="P541" s="47"/>
      <c r="Q541" s="47"/>
      <c r="R541" s="47"/>
      <c r="S541" s="47"/>
      <c r="T541" s="47"/>
      <c r="U541" s="47"/>
      <c r="V541" s="47"/>
      <c r="W541" s="47"/>
      <c r="X541" s="47"/>
      <c r="Y541" s="47"/>
      <c r="Z541" s="47"/>
    </row>
    <row r="542" spans="1:26" ht="14.25" customHeight="1">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4.25" customHeight="1">
      <c r="A543" s="47"/>
      <c r="B543" s="47"/>
      <c r="C543" s="47"/>
      <c r="D543" s="47"/>
      <c r="E543" s="47"/>
      <c r="F543" s="47"/>
      <c r="G543" s="47"/>
      <c r="H543" s="47"/>
      <c r="I543" s="47"/>
      <c r="J543" s="47"/>
      <c r="K543" s="47"/>
      <c r="L543" s="47"/>
      <c r="M543" s="47"/>
      <c r="N543" s="47"/>
      <c r="O543" s="47"/>
      <c r="P543" s="47"/>
      <c r="Q543" s="47"/>
      <c r="R543" s="47"/>
      <c r="S543" s="47"/>
      <c r="T543" s="47"/>
      <c r="U543" s="47"/>
      <c r="V543" s="47"/>
      <c r="W543" s="47"/>
      <c r="X543" s="47"/>
      <c r="Y543" s="47"/>
      <c r="Z543" s="47"/>
    </row>
    <row r="544" spans="1:26" ht="14.25" customHeight="1">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4.25" customHeight="1">
      <c r="A545" s="47"/>
      <c r="B545" s="47"/>
      <c r="C545" s="47"/>
      <c r="D545" s="47"/>
      <c r="E545" s="47"/>
      <c r="F545" s="47"/>
      <c r="G545" s="47"/>
      <c r="H545" s="47"/>
      <c r="I545" s="47"/>
      <c r="J545" s="47"/>
      <c r="K545" s="47"/>
      <c r="L545" s="47"/>
      <c r="M545" s="47"/>
      <c r="N545" s="47"/>
      <c r="O545" s="47"/>
      <c r="P545" s="47"/>
      <c r="Q545" s="47"/>
      <c r="R545" s="47"/>
      <c r="S545" s="47"/>
      <c r="T545" s="47"/>
      <c r="U545" s="47"/>
      <c r="V545" s="47"/>
      <c r="W545" s="47"/>
      <c r="X545" s="47"/>
      <c r="Y545" s="47"/>
      <c r="Z545" s="47"/>
    </row>
    <row r="546" spans="1:26" ht="14.25" customHeight="1">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4.25" customHeight="1">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4.25" customHeight="1">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4.25" customHeight="1">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4.25" customHeight="1">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4.25" customHeight="1">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4.25" customHeight="1">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4.25" customHeight="1">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4.25" customHeight="1">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4.25" customHeight="1">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4.25" customHeight="1">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4.25" customHeight="1">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4.25" customHeight="1">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4.25" customHeight="1">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4.25" customHeight="1">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4.25" customHeight="1">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4.25" customHeight="1">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4.25" customHeight="1">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4.25" customHeight="1">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4.25" customHeight="1">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4.25" customHeight="1">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4.25" customHeight="1">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4.25" customHeight="1">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4.25" customHeight="1">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4.25" customHeight="1">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4.25" customHeight="1">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4.25" customHeight="1">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4.25" customHeight="1">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4.25" customHeight="1">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4.25" customHeight="1">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4.25" customHeight="1">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4.25" customHeight="1">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4.25" customHeight="1">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4.25" customHeight="1">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4.25" customHeight="1">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4.25" customHeight="1">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4.25" customHeight="1">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4.25" customHeight="1">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4.25" customHeight="1">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4.25" customHeight="1">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4.25" customHeight="1">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4.25" customHeight="1">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4.25" customHeight="1">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4.25" customHeight="1">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4.25" customHeight="1">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4.25" customHeight="1">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4.25" customHeight="1">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4.25" customHeight="1">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4.25" customHeight="1">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4.25" customHeight="1">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4.25" customHeight="1">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4.25" customHeight="1">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4.25" customHeight="1">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4.25" customHeight="1">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4.25" customHeight="1">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4.25" customHeight="1">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4.25" customHeight="1">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4.25" customHeight="1">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4.25" customHeight="1">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4.25" customHeight="1">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4.25" customHeight="1">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4.25" customHeight="1">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4.25" customHeight="1">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4.25" customHeight="1">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4.25" customHeight="1">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4.25" customHeight="1">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4.25" customHeight="1">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4.25" customHeight="1">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4.25" customHeight="1">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4.25" customHeight="1">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4.25" customHeight="1">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4.25" customHeight="1">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4.25" customHeight="1">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4.25" customHeight="1">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4.25" customHeight="1">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4.25" customHeight="1">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4.25" customHeight="1">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4.25" customHeight="1">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4.25" customHeight="1">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4.25" customHeight="1">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4.25" customHeight="1">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4.25" customHeight="1">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4.25" customHeight="1">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4.25" customHeight="1">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4.25" customHeight="1">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4.25" customHeight="1">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4.25" customHeight="1">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4.25" customHeight="1">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4.25" customHeight="1">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4.25" customHeight="1">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4.25" customHeight="1">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4.25" customHeight="1">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4.25" customHeight="1">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4.25" customHeight="1">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4.25" customHeight="1">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4.25" customHeight="1">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4.25" customHeight="1">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4.25" customHeight="1">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4.25" customHeight="1">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4.25" customHeight="1">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4.25" customHeight="1">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4.25" customHeight="1">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4.25" customHeight="1">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4.25" customHeight="1">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4.25" customHeight="1">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4.25" customHeight="1">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4.25" customHeight="1">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4.25" customHeight="1">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4.25" customHeight="1">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4.25" customHeight="1">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4.25" customHeight="1">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4.25" customHeight="1">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4.25" customHeight="1">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4.25" customHeight="1">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4.25" customHeight="1">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4.25" customHeight="1">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4.25" customHeight="1">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4.25" customHeight="1">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4.25" customHeight="1">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4.25" customHeight="1">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4.25" customHeight="1">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4.25" customHeight="1">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4.25" customHeight="1">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4.25" customHeight="1">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4.25" customHeight="1">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4.25" customHeight="1">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4.25" customHeight="1">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4.25" customHeight="1">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4.25" customHeight="1">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4.25" customHeight="1">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4.25" customHeight="1">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4.25" customHeight="1">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4.25" customHeight="1">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4.25" customHeight="1">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4.25" customHeight="1">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4.25" customHeight="1">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4.25" customHeight="1">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4.25" customHeight="1">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4.25" customHeight="1">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4.25" customHeight="1">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4.25" customHeight="1">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4.25" customHeight="1">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4.25" customHeight="1">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4.25" customHeight="1">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4.25" customHeight="1">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4.25" customHeight="1">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4.25" customHeight="1">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4.25" customHeight="1">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4.25" customHeight="1">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4.25" customHeight="1">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4.25" customHeight="1">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4.25" customHeight="1">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4.25" customHeight="1">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4.25" customHeight="1">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4.25" customHeight="1">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4.25" customHeight="1">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4.25" customHeight="1">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4.25" customHeight="1">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4.25" customHeight="1">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4.25" customHeight="1">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4.25" customHeight="1">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4.25" customHeight="1">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4.25" customHeight="1">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4.25" customHeight="1">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4.25" customHeight="1">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4.25" customHeight="1">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4.25" customHeight="1">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4.25" customHeight="1">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4.25" customHeight="1">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4.25" customHeight="1">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4.25" customHeight="1">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4.25" customHeight="1">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4.25" customHeight="1">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4.25" customHeight="1">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4.25" customHeight="1">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4.25" customHeight="1">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4.25" customHeight="1">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4.25" customHeight="1">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4.25" customHeight="1">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4.25" customHeight="1">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4.25" customHeight="1">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4.25" customHeight="1">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4.25" customHeight="1">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4.25" customHeight="1">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4.25" customHeight="1">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4.25" customHeight="1">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4.25" customHeight="1">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4.25" customHeight="1">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4.25" customHeight="1">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4.25" customHeight="1">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4.25" customHeight="1">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4.25" customHeight="1">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4.25" customHeight="1">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4.25" customHeight="1">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4.25" customHeight="1">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4.25" customHeight="1">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4.25" customHeight="1">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4.25" customHeight="1">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4.25" customHeight="1">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4.25" customHeight="1">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4.25" customHeight="1">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4.25" customHeight="1">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4.25" customHeight="1">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4.25" customHeight="1">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4.25" customHeight="1">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4.25" customHeight="1">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4.25" customHeight="1">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4.25" customHeight="1">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4.25" customHeight="1">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4.25" customHeight="1">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4.25" customHeight="1">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4.25" customHeight="1">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4.25" customHeight="1">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4.25" customHeight="1">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4.25" customHeight="1">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4.25" customHeight="1">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4.25" customHeight="1">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4.25" customHeight="1">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4.25" customHeight="1">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4.25" customHeight="1">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4.25" customHeight="1">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4.25" customHeight="1">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4.25" customHeight="1">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4.25" customHeight="1">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4.25" customHeight="1">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4.25" customHeight="1">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4.25" customHeight="1">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4.25" customHeight="1">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4.25" customHeight="1">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4.25" customHeight="1">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4.25" customHeight="1">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4.25" customHeight="1">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4.25" customHeight="1">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4.25" customHeight="1">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4.25" customHeight="1">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4.25" customHeight="1">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4.25" customHeight="1">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4.25" customHeight="1">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4.25" customHeight="1">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4.25" customHeight="1">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4.25" customHeight="1">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4.25" customHeight="1">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4.25" customHeight="1">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4.25" customHeight="1">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4.25" customHeight="1">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4.25" customHeight="1">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4.25" customHeight="1">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4.25" customHeight="1">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4.25" customHeight="1">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4.25" customHeight="1">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4.25" customHeight="1">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4.25" customHeight="1">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4.25" customHeight="1">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4.25" customHeight="1">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4.25" customHeight="1">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4.25" customHeight="1">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4.25" customHeight="1">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4.25" customHeight="1">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4.25" customHeight="1">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4.25" customHeight="1">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4.25" customHeight="1">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4.25" customHeight="1">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4.25" customHeight="1">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4.25" customHeight="1">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4.25" customHeight="1">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4.25" customHeight="1">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4.25" customHeight="1">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4.25" customHeight="1">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4.25" customHeight="1">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4.25" customHeight="1">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4.25" customHeight="1">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4.25" customHeight="1">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4.25" customHeight="1">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4.25" customHeight="1">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4.25" customHeight="1">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4.25" customHeight="1">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4.25" customHeight="1">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4.25" customHeight="1">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4.25" customHeight="1">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4.25" customHeight="1">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4.25" customHeight="1">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4.25" customHeight="1">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4.25" customHeight="1">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4.25" customHeight="1">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4.25" customHeight="1">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4.25" customHeight="1">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4.25" customHeight="1">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4.25" customHeight="1">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4.25" customHeight="1">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4.25" customHeight="1">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4.25" customHeight="1">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4.25" customHeight="1">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4.25" customHeight="1">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4.25" customHeight="1">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4.25" customHeight="1">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4.25" customHeight="1">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4.25" customHeight="1">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4.25" customHeight="1">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4.25" customHeight="1">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4.25" customHeight="1">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4.25" customHeight="1">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4.25" customHeight="1">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4.25" customHeight="1">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4.25" customHeight="1">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4.25" customHeight="1">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4.25" customHeight="1">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4.25" customHeight="1">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4.25" customHeight="1">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4.25" customHeight="1">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4.25" customHeight="1">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4.25" customHeight="1">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4.25" customHeight="1">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4.25" customHeight="1">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4.25" customHeight="1">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4.25" customHeight="1">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4.25" customHeight="1">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4.25" customHeight="1">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4.25" customHeight="1">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4.25" customHeight="1">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4.25" customHeight="1">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4.25" customHeight="1">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4.25" customHeight="1">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4.25" customHeight="1">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4.25" customHeight="1">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4.25" customHeight="1">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4.25" customHeight="1">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4.25" customHeight="1">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4.25" customHeight="1">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4.25" customHeight="1">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4.25" customHeight="1">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4.25" customHeight="1">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4.25" customHeight="1">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4.25" customHeight="1">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4.25" customHeight="1">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4.25" customHeight="1">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4.25" customHeight="1">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4.25" customHeight="1">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4.25" customHeight="1">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4.25" customHeight="1">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4.25" customHeight="1">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4.25" customHeight="1">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4.25" customHeight="1">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4.25" customHeight="1">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4.25" customHeight="1">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4.25" customHeight="1">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4.25" customHeight="1">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4.25" customHeight="1">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4.25" customHeight="1">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4.25" customHeight="1">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4.25" customHeight="1">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4.25" customHeight="1">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4.25" customHeight="1">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4.25" customHeight="1">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4.25" customHeight="1">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4.25" customHeight="1">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4.25" customHeight="1">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4.25" customHeight="1">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4.25" customHeight="1">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4.25" customHeight="1">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4.25" customHeight="1">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4.25" customHeight="1">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4.25" customHeight="1">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4.25" customHeight="1">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4.25" customHeight="1">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4.25" customHeight="1">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4.25" customHeight="1">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4.25" customHeight="1">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4.25" customHeight="1">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4.25" customHeight="1">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4.25" customHeight="1">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4.25" customHeight="1">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4.25" customHeight="1">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4.25" customHeight="1">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4.25" customHeight="1">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4.25" customHeight="1">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4.25" customHeight="1">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4.25" customHeight="1">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4.25" customHeight="1">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4.25" customHeight="1">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4.25" customHeight="1">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4.25" customHeight="1">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4.25" customHeight="1">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4.25" customHeight="1">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4.25" customHeight="1">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4.25" customHeight="1">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4.25" customHeight="1">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4.25" customHeight="1">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4.25" customHeight="1">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4.25" customHeight="1">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4.25" customHeight="1">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4.25" customHeight="1">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4.25" customHeight="1">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4.25" customHeight="1">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4.25" customHeight="1">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4.25" customHeight="1">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4.25" customHeight="1">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4.25" customHeight="1">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4.25" customHeight="1">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4.25" customHeight="1">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4.25" customHeight="1">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4.25" customHeight="1">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4.25" customHeight="1">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4.25" customHeight="1">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4.25" customHeight="1">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4.25" customHeight="1">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4.25" customHeight="1">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4.25" customHeight="1">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4.25" customHeight="1">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4.25" customHeight="1">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4.25" customHeight="1">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4.25" customHeight="1">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4.25" customHeight="1">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4.25" customHeight="1">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4.25" customHeight="1">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4.25" customHeight="1">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4.25" customHeight="1">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4.25" customHeight="1">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4.25" customHeight="1">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4.25" customHeight="1">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4.25" customHeight="1">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4.25" customHeight="1">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4.25" customHeight="1">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4.25" customHeight="1">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4.25" customHeight="1">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4.25" customHeight="1">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4.25" customHeight="1">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4.25" customHeight="1">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4.25" customHeight="1">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4.25" customHeight="1">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4.25" customHeight="1">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4.25" customHeight="1">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4.25" customHeight="1">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4.25" customHeight="1">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4.25" customHeight="1">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4.25" customHeight="1">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4.25" customHeight="1">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4.25" customHeight="1">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4.25" customHeight="1">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4.25" customHeight="1">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4.25" customHeight="1">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4.25" customHeight="1">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4.25" customHeight="1">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4.25" customHeight="1">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4.25" customHeight="1">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4.25" customHeight="1">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4.25" customHeight="1">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4.25" customHeight="1">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4.25" customHeight="1">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4.25" customHeight="1">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4.25" customHeight="1">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4.25" customHeight="1">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4.25" customHeight="1">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4.25" customHeight="1">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4.25" customHeight="1">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4.25" customHeight="1">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58">
    <mergeCell ref="D49:F49"/>
    <mergeCell ref="D50:F50"/>
    <mergeCell ref="D51:F51"/>
    <mergeCell ref="D52:F52"/>
    <mergeCell ref="D44:F44"/>
    <mergeCell ref="D45:F45"/>
    <mergeCell ref="D46:F46"/>
    <mergeCell ref="D47:F47"/>
    <mergeCell ref="D48:F48"/>
    <mergeCell ref="D39:F39"/>
    <mergeCell ref="D40:F40"/>
    <mergeCell ref="D41:F41"/>
    <mergeCell ref="D42:F42"/>
    <mergeCell ref="D43:F43"/>
    <mergeCell ref="D34:F34"/>
    <mergeCell ref="D35:F35"/>
    <mergeCell ref="D36:F36"/>
    <mergeCell ref="D37:F37"/>
    <mergeCell ref="D38:F38"/>
    <mergeCell ref="D29:F29"/>
    <mergeCell ref="D30:F30"/>
    <mergeCell ref="D31:F31"/>
    <mergeCell ref="D32:F32"/>
    <mergeCell ref="D33:F33"/>
    <mergeCell ref="D24:F24"/>
    <mergeCell ref="D25:F25"/>
    <mergeCell ref="D26:F26"/>
    <mergeCell ref="D27:F27"/>
    <mergeCell ref="D28:F28"/>
    <mergeCell ref="D19:F19"/>
    <mergeCell ref="D20:F20"/>
    <mergeCell ref="D21:F21"/>
    <mergeCell ref="D22:F22"/>
    <mergeCell ref="D23:F23"/>
    <mergeCell ref="D14:F14"/>
    <mergeCell ref="D15:F15"/>
    <mergeCell ref="D16:F16"/>
    <mergeCell ref="D17:F17"/>
    <mergeCell ref="D18:F18"/>
    <mergeCell ref="D9:F9"/>
    <mergeCell ref="D10:F10"/>
    <mergeCell ref="D11:F11"/>
    <mergeCell ref="D12:F12"/>
    <mergeCell ref="D13:F13"/>
    <mergeCell ref="A1:F1"/>
    <mergeCell ref="C5:E5"/>
    <mergeCell ref="A6:B6"/>
    <mergeCell ref="D7:F7"/>
    <mergeCell ref="D8:F8"/>
    <mergeCell ref="D60:F60"/>
    <mergeCell ref="D61:F61"/>
    <mergeCell ref="D53:F53"/>
    <mergeCell ref="D54:F54"/>
    <mergeCell ref="D55:F55"/>
    <mergeCell ref="D56:F56"/>
    <mergeCell ref="D57:F57"/>
    <mergeCell ref="D58:F58"/>
    <mergeCell ref="D59:F59"/>
  </mergeCells>
  <pageMargins left="0.51180555555555496" right="0.51180555555555496" top="0.78749999999999998" bottom="0.78749999999999998" header="0" footer="0"/>
  <pageSetup paperSize="9" fitToHeight="0" orientation="portrait"/>
  <headerFooter>
    <oddFooter>&amp;CPágina &amp;P de</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FF00"/>
    <pageSetUpPr fitToPage="1"/>
  </sheetPr>
  <dimension ref="A1:Z1000"/>
  <sheetViews>
    <sheetView workbookViewId="0"/>
  </sheetViews>
  <sheetFormatPr defaultColWidth="14.44140625" defaultRowHeight="15" customHeight="1"/>
  <cols>
    <col min="1" max="1" width="9.6640625" customWidth="1"/>
    <col min="2" max="2" width="44.44140625" customWidth="1"/>
    <col min="3" max="3" width="15.6640625" customWidth="1"/>
    <col min="4" max="4" width="7.33203125" customWidth="1"/>
    <col min="5" max="5" width="49.109375" customWidth="1"/>
    <col min="6" max="6" width="16.33203125" customWidth="1"/>
    <col min="7" max="7" width="11.6640625" customWidth="1"/>
    <col min="8" max="8" width="17.109375" customWidth="1"/>
    <col min="9" max="9" width="15.6640625" customWidth="1"/>
    <col min="10" max="10" width="18" customWidth="1"/>
    <col min="11" max="11" width="15.6640625" customWidth="1"/>
    <col min="12" max="12" width="18.5546875" customWidth="1"/>
    <col min="13" max="13" width="9.6640625" customWidth="1"/>
    <col min="14" max="14" width="15.6640625" customWidth="1"/>
    <col min="15" max="15" width="20.109375" customWidth="1"/>
    <col min="16" max="16" width="17.5546875" customWidth="1"/>
    <col min="17" max="17" width="17.6640625" customWidth="1"/>
    <col min="18" max="26" width="9.6640625" customWidth="1"/>
  </cols>
  <sheetData>
    <row r="1" spans="1:26" ht="21" customHeight="1">
      <c r="A1" s="476" t="s">
        <v>1231</v>
      </c>
      <c r="B1" s="477"/>
      <c r="C1" s="477"/>
      <c r="D1" s="477"/>
      <c r="E1" s="477"/>
      <c r="F1" s="477"/>
      <c r="G1" s="478"/>
      <c r="H1" s="105"/>
      <c r="I1" s="105"/>
      <c r="J1" s="105"/>
      <c r="K1" s="105"/>
      <c r="L1" s="105"/>
      <c r="M1" s="105"/>
      <c r="N1" s="105"/>
      <c r="O1" s="105"/>
      <c r="P1" s="47"/>
      <c r="Q1" s="47"/>
      <c r="R1" s="47"/>
      <c r="S1" s="47"/>
      <c r="T1" s="47"/>
      <c r="U1" s="47"/>
      <c r="V1" s="47"/>
      <c r="W1" s="47"/>
      <c r="X1" s="47"/>
      <c r="Y1" s="47"/>
      <c r="Z1" s="47"/>
    </row>
    <row r="2" spans="1:26" ht="14.25" customHeight="1">
      <c r="A2" s="78"/>
      <c r="B2" s="106">
        <f>[8]Planilha1!A1</f>
        <v>0</v>
      </c>
      <c r="C2" s="79"/>
      <c r="D2" s="79"/>
      <c r="E2" s="79"/>
      <c r="F2" s="107"/>
      <c r="G2" s="108"/>
      <c r="H2" s="109"/>
      <c r="I2" s="2"/>
      <c r="J2" s="110"/>
      <c r="K2" s="111"/>
      <c r="L2" s="110"/>
      <c r="M2" s="110"/>
      <c r="N2" s="112"/>
      <c r="O2" s="112"/>
      <c r="P2" s="47"/>
      <c r="Q2" s="47"/>
      <c r="R2" s="47"/>
      <c r="S2" s="47"/>
      <c r="T2" s="47"/>
      <c r="U2" s="47"/>
      <c r="V2" s="47"/>
      <c r="W2" s="47"/>
      <c r="X2" s="47"/>
      <c r="Y2" s="47"/>
      <c r="Z2" s="47"/>
    </row>
    <row r="3" spans="1:26" ht="14.25" customHeight="1">
      <c r="A3" s="48" t="s">
        <v>1106</v>
      </c>
      <c r="B3" s="55" t="str">
        <f>'JUSTIFICATIVAS ADITIVO 01'!B3</f>
        <v>nº 25/2024</v>
      </c>
      <c r="C3" s="50"/>
      <c r="D3" s="50"/>
      <c r="E3" s="50"/>
      <c r="F3" s="51"/>
      <c r="G3" s="113"/>
      <c r="H3" s="109"/>
      <c r="I3" s="2"/>
      <c r="J3" s="110"/>
      <c r="K3" s="112"/>
      <c r="L3" s="110"/>
      <c r="M3" s="110"/>
      <c r="N3" s="112"/>
      <c r="O3" s="2"/>
      <c r="P3" s="47"/>
      <c r="Q3" s="47"/>
      <c r="R3" s="47"/>
      <c r="S3" s="47"/>
      <c r="T3" s="47"/>
      <c r="U3" s="47"/>
      <c r="V3" s="47"/>
      <c r="W3" s="47"/>
      <c r="X3" s="47"/>
      <c r="Y3" s="47"/>
      <c r="Z3" s="47"/>
    </row>
    <row r="4" spans="1:26" ht="14.25" customHeight="1">
      <c r="A4" s="48" t="s">
        <v>1107</v>
      </c>
      <c r="B4" s="52" t="str">
        <f>'JUSTIFICATIVAS ADITIVO 01'!B4</f>
        <v>Construção da nova Promotoria de Justiça de Santana do Ipanema - Não desonerado</v>
      </c>
      <c r="C4" s="50"/>
      <c r="D4" s="50"/>
      <c r="E4" s="50"/>
      <c r="F4" s="50"/>
      <c r="G4" s="113"/>
      <c r="H4" s="109"/>
      <c r="I4" s="2"/>
      <c r="J4" s="110"/>
      <c r="K4" s="114"/>
      <c r="L4" s="53"/>
      <c r="M4" s="53"/>
      <c r="N4" s="115"/>
      <c r="O4" s="49"/>
      <c r="P4" s="47"/>
      <c r="Q4" s="47"/>
      <c r="R4" s="47"/>
      <c r="S4" s="47"/>
      <c r="T4" s="47"/>
      <c r="U4" s="47"/>
      <c r="V4" s="47"/>
      <c r="W4" s="47"/>
      <c r="X4" s="47"/>
      <c r="Y4" s="47"/>
      <c r="Z4" s="47"/>
    </row>
    <row r="5" spans="1:26" ht="14.25" customHeight="1">
      <c r="A5" s="57"/>
      <c r="B5" s="58"/>
      <c r="C5" s="59"/>
      <c r="D5" s="59"/>
      <c r="E5" s="59"/>
      <c r="F5" s="59"/>
      <c r="G5" s="116"/>
      <c r="H5" s="109"/>
      <c r="I5" s="2"/>
      <c r="J5" s="109"/>
      <c r="K5" s="49"/>
      <c r="L5" s="49"/>
      <c r="M5" s="49"/>
      <c r="N5" s="49"/>
      <c r="O5" s="49"/>
      <c r="P5" s="47"/>
      <c r="Q5" s="47"/>
      <c r="R5" s="47"/>
      <c r="S5" s="47"/>
      <c r="T5" s="47"/>
      <c r="U5" s="47"/>
      <c r="V5" s="47"/>
      <c r="W5" s="47"/>
      <c r="X5" s="47"/>
      <c r="Y5" s="47"/>
      <c r="Z5" s="47"/>
    </row>
    <row r="6" spans="1:26" ht="13.5" customHeight="1">
      <c r="A6" s="117"/>
      <c r="B6" s="118"/>
      <c r="C6" s="119"/>
      <c r="D6" s="120"/>
      <c r="E6" s="479"/>
      <c r="F6" s="480"/>
      <c r="G6" s="121"/>
      <c r="H6" s="122"/>
      <c r="I6" s="122"/>
      <c r="J6" s="47"/>
      <c r="K6" s="47"/>
      <c r="L6" s="47"/>
      <c r="M6" s="47"/>
      <c r="N6" s="47"/>
      <c r="O6" s="47"/>
      <c r="P6" s="47"/>
      <c r="Q6" s="47"/>
      <c r="R6" s="47"/>
      <c r="S6" s="47"/>
      <c r="T6" s="47"/>
      <c r="U6" s="47"/>
      <c r="V6" s="47"/>
      <c r="W6" s="47"/>
      <c r="X6" s="47"/>
      <c r="Y6" s="47"/>
      <c r="Z6" s="47"/>
    </row>
    <row r="7" spans="1:26" ht="13.5" customHeight="1">
      <c r="A7" s="123"/>
      <c r="B7" s="124" t="s">
        <v>1232</v>
      </c>
      <c r="C7" s="125">
        <f>'ORÇ MPAL '!H561</f>
        <v>3197835.4</v>
      </c>
      <c r="D7" s="126"/>
      <c r="E7" s="124" t="s">
        <v>1233</v>
      </c>
      <c r="F7" s="125">
        <f>'ADITIVO SANT'!I75</f>
        <v>-81382.050000000017</v>
      </c>
      <c r="G7" s="127"/>
      <c r="H7" s="122"/>
      <c r="I7" s="122"/>
      <c r="J7" s="47"/>
      <c r="K7" s="47"/>
      <c r="L7" s="47"/>
      <c r="M7" s="47"/>
      <c r="N7" s="47"/>
      <c r="O7" s="47"/>
      <c r="P7" s="47"/>
      <c r="Q7" s="47"/>
      <c r="R7" s="47"/>
      <c r="S7" s="47"/>
      <c r="T7" s="47"/>
      <c r="U7" s="47"/>
      <c r="V7" s="47"/>
      <c r="W7" s="47"/>
      <c r="X7" s="47"/>
      <c r="Y7" s="47"/>
      <c r="Z7" s="47"/>
    </row>
    <row r="8" spans="1:26" ht="14.25" customHeight="1">
      <c r="A8" s="123"/>
      <c r="B8" s="128"/>
      <c r="C8" s="4"/>
      <c r="D8" s="126"/>
      <c r="E8" s="47"/>
      <c r="F8" s="129"/>
      <c r="G8" s="127"/>
      <c r="H8" s="130"/>
      <c r="I8" s="130"/>
      <c r="J8" s="47"/>
      <c r="K8" s="47"/>
      <c r="L8" s="47"/>
      <c r="M8" s="47"/>
      <c r="N8" s="47"/>
      <c r="O8" s="47"/>
      <c r="P8" s="47"/>
      <c r="Q8" s="47"/>
      <c r="R8" s="47"/>
      <c r="S8" s="47"/>
      <c r="T8" s="47"/>
      <c r="U8" s="47"/>
      <c r="V8" s="47"/>
      <c r="W8" s="47"/>
      <c r="X8" s="47"/>
      <c r="Y8" s="47"/>
      <c r="Z8" s="47"/>
    </row>
    <row r="9" spans="1:26" ht="13.5" customHeight="1">
      <c r="A9" s="131"/>
      <c r="B9" s="83"/>
      <c r="C9" s="83"/>
      <c r="D9" s="83"/>
      <c r="E9" s="124" t="s">
        <v>1234</v>
      </c>
      <c r="F9" s="125">
        <f>C7+F7</f>
        <v>3116453.35</v>
      </c>
      <c r="G9" s="87"/>
      <c r="H9" s="47"/>
      <c r="I9" s="47"/>
      <c r="J9" s="47"/>
      <c r="K9" s="47"/>
      <c r="L9" s="47"/>
      <c r="M9" s="47"/>
      <c r="N9" s="47"/>
      <c r="O9" s="47"/>
      <c r="P9" s="47"/>
      <c r="Q9" s="47"/>
      <c r="R9" s="47"/>
      <c r="S9" s="47"/>
      <c r="T9" s="47"/>
      <c r="U9" s="47"/>
      <c r="V9" s="47"/>
      <c r="W9" s="47"/>
      <c r="X9" s="47"/>
      <c r="Y9" s="47"/>
      <c r="Z9" s="47"/>
    </row>
    <row r="10" spans="1:26" ht="14.25" customHeight="1">
      <c r="A10" s="131"/>
      <c r="B10" s="83"/>
      <c r="C10" s="83"/>
      <c r="D10" s="83"/>
      <c r="E10" s="4"/>
      <c r="F10" s="4"/>
      <c r="G10" s="87"/>
      <c r="H10" s="132"/>
      <c r="I10" s="47"/>
      <c r="J10" s="47"/>
      <c r="K10" s="47"/>
      <c r="L10" s="47"/>
      <c r="M10" s="47"/>
      <c r="N10" s="47"/>
      <c r="O10" s="47"/>
      <c r="P10" s="47"/>
      <c r="Q10" s="47"/>
      <c r="R10" s="47"/>
      <c r="S10" s="47"/>
      <c r="T10" s="47"/>
      <c r="U10" s="47"/>
      <c r="V10" s="47"/>
      <c r="W10" s="47"/>
      <c r="X10" s="47"/>
      <c r="Y10" s="47"/>
      <c r="Z10" s="47"/>
    </row>
    <row r="11" spans="1:26" ht="14.25" customHeight="1">
      <c r="A11" s="131"/>
      <c r="B11" s="124" t="s">
        <v>1235</v>
      </c>
      <c r="C11" s="125">
        <f>'ORÇ ABART'!H561</f>
        <v>2499120.3199999998</v>
      </c>
      <c r="D11" s="83"/>
      <c r="E11" s="124" t="s">
        <v>1236</v>
      </c>
      <c r="F11" s="125">
        <f>'ADITIVO SANT'!M75</f>
        <v>-63255.670000000006</v>
      </c>
      <c r="G11" s="87"/>
      <c r="H11" s="132"/>
      <c r="I11" s="47"/>
      <c r="J11" s="47"/>
      <c r="K11" s="47"/>
      <c r="L11" s="47"/>
      <c r="M11" s="47"/>
      <c r="N11" s="47"/>
      <c r="O11" s="47"/>
      <c r="P11" s="47"/>
      <c r="Q11" s="47"/>
      <c r="R11" s="47"/>
      <c r="S11" s="47"/>
      <c r="T11" s="47"/>
      <c r="U11" s="47"/>
      <c r="V11" s="47"/>
      <c r="W11" s="47"/>
      <c r="X11" s="47"/>
      <c r="Y11" s="47"/>
      <c r="Z11" s="47"/>
    </row>
    <row r="12" spans="1:26" ht="14.25" customHeight="1">
      <c r="A12" s="131"/>
      <c r="B12" s="83"/>
      <c r="C12" s="83"/>
      <c r="D12" s="83"/>
      <c r="E12" s="4"/>
      <c r="F12" s="4"/>
      <c r="G12" s="87"/>
      <c r="H12" s="132"/>
      <c r="I12" s="47"/>
      <c r="J12" s="47"/>
      <c r="K12" s="47"/>
      <c r="L12" s="47"/>
      <c r="M12" s="47"/>
      <c r="N12" s="47"/>
      <c r="O12" s="47"/>
      <c r="P12" s="47"/>
      <c r="Q12" s="47"/>
      <c r="R12" s="47"/>
      <c r="S12" s="47"/>
      <c r="T12" s="47"/>
      <c r="U12" s="47"/>
      <c r="V12" s="47"/>
      <c r="W12" s="47"/>
      <c r="X12" s="47"/>
      <c r="Y12" s="47"/>
      <c r="Z12" s="47"/>
    </row>
    <row r="13" spans="1:26" ht="15" customHeight="1">
      <c r="A13" s="131"/>
      <c r="B13" s="124" t="s">
        <v>1237</v>
      </c>
      <c r="C13" s="133">
        <f>1-C11/C7</f>
        <v>0.2184962615649324</v>
      </c>
      <c r="D13" s="83"/>
      <c r="E13" s="124" t="s">
        <v>1238</v>
      </c>
      <c r="F13" s="125">
        <f>C11+F11</f>
        <v>2435864.65</v>
      </c>
      <c r="G13" s="87"/>
      <c r="H13" s="47"/>
      <c r="I13" s="47"/>
      <c r="J13" s="47"/>
      <c r="K13" s="47"/>
      <c r="L13" s="47"/>
      <c r="M13" s="47"/>
      <c r="N13" s="47"/>
      <c r="O13" s="47"/>
      <c r="P13" s="47"/>
      <c r="Q13" s="47"/>
      <c r="R13" s="47"/>
      <c r="S13" s="47"/>
      <c r="T13" s="47"/>
      <c r="U13" s="47"/>
      <c r="V13" s="47"/>
      <c r="W13" s="47"/>
      <c r="X13" s="47"/>
      <c r="Y13" s="47"/>
      <c r="Z13" s="47"/>
    </row>
    <row r="14" spans="1:26" ht="14.25" customHeight="1">
      <c r="A14" s="131"/>
      <c r="B14" s="83"/>
      <c r="C14" s="83"/>
      <c r="D14" s="83"/>
      <c r="E14" s="83"/>
      <c r="F14" s="83"/>
      <c r="G14" s="87"/>
      <c r="H14" s="47"/>
      <c r="I14" s="47"/>
      <c r="J14" s="47"/>
      <c r="K14" s="47"/>
      <c r="L14" s="47"/>
      <c r="M14" s="47"/>
      <c r="N14" s="47"/>
      <c r="O14" s="47"/>
      <c r="P14" s="47"/>
      <c r="Q14" s="47"/>
      <c r="R14" s="47"/>
      <c r="S14" s="47"/>
      <c r="T14" s="47"/>
      <c r="U14" s="47"/>
      <c r="V14" s="47"/>
      <c r="W14" s="47"/>
      <c r="X14" s="47"/>
      <c r="Y14" s="47"/>
      <c r="Z14" s="47"/>
    </row>
    <row r="15" spans="1:26" ht="14.25" customHeight="1">
      <c r="A15" s="131"/>
      <c r="B15" s="83" t="s">
        <v>1239</v>
      </c>
      <c r="C15" s="83"/>
      <c r="D15" s="83"/>
      <c r="E15" s="124" t="s">
        <v>1240</v>
      </c>
      <c r="F15" s="133">
        <f>1-F13/F9</f>
        <v>0.21838565303729007</v>
      </c>
      <c r="G15" s="87"/>
      <c r="H15" s="47"/>
      <c r="I15" s="47"/>
      <c r="J15" s="47"/>
      <c r="K15" s="47"/>
      <c r="L15" s="47"/>
      <c r="M15" s="47"/>
      <c r="N15" s="47"/>
      <c r="O15" s="47"/>
      <c r="P15" s="47"/>
      <c r="Q15" s="47"/>
      <c r="R15" s="47"/>
      <c r="S15" s="47"/>
      <c r="T15" s="47"/>
      <c r="U15" s="47"/>
      <c r="V15" s="47"/>
      <c r="W15" s="47"/>
      <c r="X15" s="47"/>
      <c r="Y15" s="47"/>
      <c r="Z15" s="47"/>
    </row>
    <row r="16" spans="1:26" ht="14.25" customHeight="1">
      <c r="A16" s="131"/>
      <c r="B16" s="83"/>
      <c r="C16" s="83"/>
      <c r="D16" s="83"/>
      <c r="E16" s="83"/>
      <c r="F16" s="83"/>
      <c r="G16" s="87"/>
      <c r="H16" s="47"/>
      <c r="I16" s="47"/>
      <c r="J16" s="47"/>
      <c r="K16" s="47"/>
      <c r="L16" s="47"/>
      <c r="M16" s="47"/>
      <c r="N16" s="47"/>
      <c r="O16" s="47"/>
      <c r="P16" s="47"/>
      <c r="Q16" s="47"/>
      <c r="R16" s="47"/>
      <c r="S16" s="47"/>
      <c r="T16" s="47"/>
      <c r="U16" s="47"/>
      <c r="V16" s="47"/>
      <c r="W16" s="47"/>
      <c r="X16" s="47"/>
      <c r="Y16" s="47"/>
      <c r="Z16" s="47"/>
    </row>
    <row r="17" spans="1:26" ht="14.25" customHeight="1">
      <c r="A17" s="131"/>
      <c r="B17" s="83"/>
      <c r="C17" s="83"/>
      <c r="D17" s="83"/>
      <c r="E17" s="134" t="s">
        <v>1241</v>
      </c>
      <c r="F17" s="135">
        <f>F9*(1-C13)-F13</f>
        <v>-344.70631650974974</v>
      </c>
      <c r="G17" s="87"/>
      <c r="H17" s="47"/>
      <c r="I17" s="47"/>
      <c r="J17" s="47"/>
      <c r="K17" s="47"/>
      <c r="L17" s="47"/>
      <c r="M17" s="47"/>
      <c r="N17" s="47"/>
      <c r="O17" s="47"/>
      <c r="P17" s="47"/>
      <c r="Q17" s="47"/>
      <c r="R17" s="47"/>
      <c r="S17" s="47"/>
      <c r="T17" s="47"/>
      <c r="U17" s="47"/>
      <c r="V17" s="47"/>
      <c r="W17" s="47"/>
      <c r="X17" s="47"/>
      <c r="Y17" s="47"/>
      <c r="Z17" s="47"/>
    </row>
    <row r="18" spans="1:26" ht="14.25" customHeight="1">
      <c r="A18" s="131"/>
      <c r="B18" s="83"/>
      <c r="C18" s="83"/>
      <c r="D18" s="83"/>
      <c r="E18" s="136" t="s">
        <v>1242</v>
      </c>
      <c r="F18" s="135">
        <f>IF(F9*(1-C13)-F13&gt;0,0,F17)</f>
        <v>-344.70631650974974</v>
      </c>
      <c r="G18" s="87"/>
      <c r="H18" s="47"/>
      <c r="I18" s="47"/>
      <c r="J18" s="47"/>
      <c r="K18" s="47"/>
      <c r="L18" s="47"/>
      <c r="M18" s="47"/>
      <c r="N18" s="47"/>
      <c r="O18" s="47"/>
      <c r="P18" s="47"/>
      <c r="Q18" s="47"/>
      <c r="R18" s="47"/>
      <c r="S18" s="47"/>
      <c r="T18" s="47"/>
      <c r="U18" s="47"/>
      <c r="V18" s="47"/>
      <c r="W18" s="47"/>
      <c r="X18" s="47"/>
      <c r="Y18" s="47"/>
      <c r="Z18" s="47"/>
    </row>
    <row r="19" spans="1:26" ht="14.25" customHeight="1">
      <c r="A19" s="131"/>
      <c r="B19" s="83"/>
      <c r="C19" s="83"/>
      <c r="D19" s="83"/>
      <c r="E19" s="137"/>
      <c r="F19" s="138"/>
      <c r="G19" s="87"/>
      <c r="H19" s="47"/>
      <c r="I19" s="47"/>
      <c r="J19" s="47"/>
      <c r="K19" s="47"/>
      <c r="L19" s="47"/>
      <c r="M19" s="47"/>
      <c r="N19" s="47"/>
      <c r="O19" s="47"/>
      <c r="P19" s="47"/>
      <c r="Q19" s="47"/>
      <c r="R19" s="47"/>
      <c r="S19" s="47"/>
      <c r="T19" s="47"/>
      <c r="U19" s="47"/>
      <c r="V19" s="47"/>
      <c r="W19" s="47"/>
      <c r="X19" s="47"/>
      <c r="Y19" s="47"/>
      <c r="Z19" s="47"/>
    </row>
    <row r="20" spans="1:26" ht="15" customHeight="1">
      <c r="A20" s="131"/>
      <c r="B20" s="83"/>
      <c r="C20" s="83"/>
      <c r="D20" s="83"/>
      <c r="E20" s="134" t="s">
        <v>1243</v>
      </c>
      <c r="F20" s="139">
        <f>F13+F18</f>
        <v>2435519.9436834902</v>
      </c>
      <c r="G20" s="87"/>
      <c r="H20" s="47"/>
      <c r="I20" s="47"/>
      <c r="J20" s="47"/>
      <c r="K20" s="47"/>
      <c r="L20" s="47"/>
      <c r="M20" s="47"/>
      <c r="N20" s="47"/>
      <c r="O20" s="47"/>
      <c r="P20" s="47"/>
      <c r="Q20" s="47"/>
      <c r="R20" s="47"/>
      <c r="S20" s="47"/>
      <c r="T20" s="47"/>
      <c r="U20" s="47"/>
      <c r="V20" s="47"/>
      <c r="W20" s="47"/>
      <c r="X20" s="47"/>
      <c r="Y20" s="47"/>
      <c r="Z20" s="47"/>
    </row>
    <row r="21" spans="1:26" ht="14.25" customHeight="1">
      <c r="A21" s="131"/>
      <c r="B21" s="83"/>
      <c r="C21" s="83"/>
      <c r="D21" s="83"/>
      <c r="E21" s="83"/>
      <c r="F21" s="83"/>
      <c r="G21" s="87"/>
      <c r="H21" s="47"/>
      <c r="I21" s="47"/>
      <c r="J21" s="47"/>
      <c r="K21" s="47"/>
      <c r="L21" s="47"/>
      <c r="M21" s="47"/>
      <c r="N21" s="47"/>
      <c r="O21" s="47"/>
      <c r="P21" s="47"/>
      <c r="Q21" s="47"/>
      <c r="R21" s="47"/>
      <c r="S21" s="47"/>
      <c r="T21" s="47"/>
      <c r="U21" s="47"/>
      <c r="V21" s="47"/>
      <c r="W21" s="47"/>
      <c r="X21" s="47"/>
      <c r="Y21" s="47"/>
      <c r="Z21" s="47"/>
    </row>
    <row r="22" spans="1:26" ht="14.25" customHeight="1">
      <c r="A22" s="131"/>
      <c r="B22" s="83"/>
      <c r="C22" s="83"/>
      <c r="D22" s="83"/>
      <c r="E22" s="134" t="s">
        <v>1244</v>
      </c>
      <c r="F22" s="133">
        <f>1-(F20/F9)</f>
        <v>0.2184962615649324</v>
      </c>
      <c r="G22" s="87"/>
      <c r="H22" s="47"/>
      <c r="I22" s="47"/>
      <c r="J22" s="47"/>
      <c r="K22" s="47"/>
      <c r="L22" s="47"/>
      <c r="M22" s="47"/>
      <c r="N22" s="47"/>
      <c r="O22" s="47"/>
      <c r="P22" s="47"/>
      <c r="Q22" s="47"/>
      <c r="R22" s="47"/>
      <c r="S22" s="47"/>
      <c r="T22" s="47"/>
      <c r="U22" s="47"/>
      <c r="V22" s="47"/>
      <c r="W22" s="47"/>
      <c r="X22" s="47"/>
      <c r="Y22" s="47"/>
      <c r="Z22" s="47"/>
    </row>
    <row r="23" spans="1:26" ht="14.25" customHeight="1">
      <c r="A23" s="131"/>
      <c r="B23" s="83"/>
      <c r="C23" s="83"/>
      <c r="D23" s="83"/>
      <c r="E23" s="137"/>
      <c r="F23" s="140"/>
      <c r="G23" s="87"/>
      <c r="H23" s="47"/>
      <c r="I23" s="47"/>
      <c r="J23" s="47"/>
      <c r="K23" s="47"/>
      <c r="L23" s="47"/>
      <c r="M23" s="47"/>
      <c r="N23" s="47"/>
      <c r="O23" s="47"/>
      <c r="P23" s="47"/>
      <c r="Q23" s="47"/>
      <c r="R23" s="47"/>
      <c r="S23" s="47"/>
      <c r="T23" s="47"/>
      <c r="U23" s="47"/>
      <c r="V23" s="47"/>
      <c r="W23" s="47"/>
      <c r="X23" s="47"/>
      <c r="Y23" s="47"/>
      <c r="Z23" s="47"/>
    </row>
    <row r="24" spans="1:26" ht="14.25" customHeight="1">
      <c r="A24" s="141"/>
      <c r="B24" s="89"/>
      <c r="C24" s="89"/>
      <c r="D24" s="89"/>
      <c r="E24" s="142"/>
      <c r="F24" s="142"/>
      <c r="G24" s="90"/>
      <c r="H24" s="47"/>
      <c r="I24" s="47"/>
      <c r="J24" s="47"/>
      <c r="K24" s="47"/>
      <c r="L24" s="47"/>
      <c r="M24" s="47"/>
      <c r="N24" s="47"/>
      <c r="O24" s="47"/>
      <c r="P24" s="47"/>
      <c r="Q24" s="47"/>
      <c r="R24" s="47"/>
      <c r="S24" s="47"/>
      <c r="T24" s="47"/>
      <c r="U24" s="47"/>
      <c r="V24" s="47"/>
      <c r="W24" s="47"/>
      <c r="X24" s="47"/>
      <c r="Y24" s="47"/>
      <c r="Z24" s="47"/>
    </row>
    <row r="25" spans="1:26" ht="14.25" customHeight="1">
      <c r="A25" s="47"/>
      <c r="B25" s="47"/>
      <c r="C25" s="47"/>
      <c r="D25" s="47"/>
      <c r="E25" s="47"/>
      <c r="F25" s="47"/>
      <c r="G25" s="47"/>
      <c r="H25" s="47"/>
      <c r="I25" s="47"/>
      <c r="J25" s="47"/>
      <c r="K25" s="47"/>
      <c r="L25" s="47"/>
      <c r="M25" s="47"/>
      <c r="N25" s="47"/>
      <c r="O25" s="47"/>
      <c r="P25" s="47"/>
      <c r="Q25" s="47"/>
      <c r="R25" s="47"/>
      <c r="S25" s="47"/>
      <c r="T25" s="47"/>
      <c r="U25" s="47"/>
      <c r="V25" s="47"/>
      <c r="W25" s="47"/>
      <c r="X25" s="47"/>
      <c r="Y25" s="47"/>
      <c r="Z25" s="47"/>
    </row>
    <row r="26" spans="1:26" ht="14.25" customHeight="1">
      <c r="A26" s="47"/>
      <c r="B26" s="47"/>
      <c r="C26" s="47"/>
      <c r="D26" s="47"/>
      <c r="E26" s="47"/>
      <c r="F26" s="47"/>
      <c r="G26" s="47"/>
      <c r="H26" s="47"/>
      <c r="I26" s="47"/>
      <c r="J26" s="47"/>
      <c r="K26" s="47"/>
      <c r="L26" s="47"/>
      <c r="M26" s="47"/>
      <c r="N26" s="47"/>
      <c r="O26" s="47"/>
      <c r="P26" s="47"/>
      <c r="Q26" s="47"/>
      <c r="R26" s="47"/>
      <c r="S26" s="47"/>
      <c r="T26" s="47"/>
      <c r="U26" s="47"/>
      <c r="V26" s="47"/>
      <c r="W26" s="47"/>
      <c r="X26" s="47"/>
      <c r="Y26" s="47"/>
      <c r="Z26" s="47"/>
    </row>
    <row r="27" spans="1:26" ht="14.25" customHeight="1">
      <c r="A27" s="47"/>
      <c r="B27" s="47"/>
      <c r="C27" s="47"/>
      <c r="D27" s="47"/>
      <c r="E27" s="47"/>
      <c r="F27" s="47"/>
      <c r="G27" s="47"/>
      <c r="H27" s="47"/>
      <c r="I27" s="47"/>
      <c r="J27" s="47"/>
      <c r="K27" s="47"/>
      <c r="L27" s="47"/>
      <c r="M27" s="47"/>
      <c r="N27" s="47"/>
      <c r="O27" s="47"/>
      <c r="P27" s="47"/>
      <c r="Q27" s="47"/>
      <c r="R27" s="47"/>
      <c r="S27" s="47"/>
      <c r="T27" s="47"/>
      <c r="U27" s="47"/>
      <c r="V27" s="47"/>
      <c r="W27" s="47"/>
      <c r="X27" s="47"/>
      <c r="Y27" s="47"/>
      <c r="Z27" s="47"/>
    </row>
    <row r="28" spans="1:26" ht="14.25" customHeight="1">
      <c r="A28" s="47"/>
      <c r="B28" s="47"/>
      <c r="C28" s="47"/>
      <c r="D28" s="47"/>
      <c r="E28" s="47"/>
      <c r="F28" s="47"/>
      <c r="G28" s="47"/>
      <c r="H28" s="47"/>
      <c r="I28" s="47"/>
      <c r="J28" s="47"/>
      <c r="K28" s="47"/>
      <c r="L28" s="47"/>
      <c r="M28" s="47"/>
      <c r="N28" s="47"/>
      <c r="O28" s="47"/>
      <c r="P28" s="47"/>
      <c r="Q28" s="47"/>
      <c r="R28" s="47"/>
      <c r="S28" s="47"/>
      <c r="T28" s="47"/>
      <c r="U28" s="47"/>
      <c r="V28" s="47"/>
      <c r="W28" s="47"/>
      <c r="X28" s="47"/>
      <c r="Y28" s="47"/>
      <c r="Z28" s="47"/>
    </row>
    <row r="29" spans="1:26" ht="14.25" customHeight="1">
      <c r="A29" s="47"/>
      <c r="B29" s="47"/>
      <c r="C29" s="47"/>
      <c r="D29" s="47"/>
      <c r="E29" s="47"/>
      <c r="F29" s="47"/>
      <c r="G29" s="47"/>
      <c r="H29" s="47"/>
      <c r="I29" s="47"/>
      <c r="J29" s="47"/>
      <c r="K29" s="47"/>
      <c r="L29" s="47"/>
      <c r="M29" s="47"/>
      <c r="N29" s="47"/>
      <c r="O29" s="47"/>
      <c r="P29" s="47"/>
      <c r="Q29" s="47"/>
      <c r="R29" s="47"/>
      <c r="S29" s="47"/>
      <c r="T29" s="47"/>
      <c r="U29" s="47"/>
      <c r="V29" s="47"/>
      <c r="W29" s="47"/>
      <c r="X29" s="47"/>
      <c r="Y29" s="47"/>
      <c r="Z29" s="47"/>
    </row>
    <row r="30" spans="1:26" ht="14.25" customHeight="1">
      <c r="A30" s="47"/>
      <c r="B30" s="47"/>
      <c r="C30" s="47"/>
      <c r="D30" s="47"/>
      <c r="E30" s="47"/>
      <c r="F30" s="47"/>
      <c r="G30" s="47"/>
      <c r="H30" s="47"/>
      <c r="I30" s="47"/>
      <c r="J30" s="47"/>
      <c r="K30" s="47"/>
      <c r="L30" s="47"/>
      <c r="M30" s="47"/>
      <c r="N30" s="47"/>
      <c r="O30" s="47"/>
      <c r="P30" s="47"/>
      <c r="Q30" s="47"/>
      <c r="R30" s="47"/>
      <c r="S30" s="47"/>
      <c r="T30" s="47"/>
      <c r="U30" s="47"/>
      <c r="V30" s="47"/>
      <c r="W30" s="47"/>
      <c r="X30" s="47"/>
      <c r="Y30" s="47"/>
      <c r="Z30" s="47"/>
    </row>
    <row r="31" spans="1:26" ht="14.25" customHeight="1">
      <c r="A31" s="47"/>
      <c r="B31" s="47"/>
      <c r="C31" s="47"/>
      <c r="D31" s="47"/>
      <c r="E31" s="47"/>
      <c r="F31" s="47"/>
      <c r="G31" s="47"/>
      <c r="H31" s="47"/>
      <c r="I31" s="47"/>
      <c r="J31" s="47"/>
      <c r="K31" s="47"/>
      <c r="L31" s="47"/>
      <c r="M31" s="47"/>
      <c r="N31" s="47"/>
      <c r="O31" s="47"/>
      <c r="P31" s="47"/>
      <c r="Q31" s="47"/>
      <c r="R31" s="47"/>
      <c r="S31" s="47"/>
      <c r="T31" s="47"/>
      <c r="U31" s="47"/>
      <c r="V31" s="47"/>
      <c r="W31" s="47"/>
      <c r="X31" s="47"/>
      <c r="Y31" s="47"/>
      <c r="Z31" s="47"/>
    </row>
    <row r="32" spans="1:26" ht="14.25" customHeight="1">
      <c r="A32" s="47"/>
      <c r="B32" s="47"/>
      <c r="C32" s="47"/>
      <c r="D32" s="47"/>
      <c r="E32" s="47"/>
      <c r="F32" s="47"/>
      <c r="G32" s="47"/>
      <c r="H32" s="47"/>
      <c r="I32" s="47"/>
      <c r="J32" s="47"/>
      <c r="K32" s="47"/>
      <c r="L32" s="47"/>
      <c r="M32" s="47"/>
      <c r="N32" s="47"/>
      <c r="O32" s="47"/>
      <c r="P32" s="47"/>
      <c r="Q32" s="47"/>
      <c r="R32" s="47"/>
      <c r="S32" s="47"/>
      <c r="T32" s="47"/>
      <c r="U32" s="47"/>
      <c r="V32" s="47"/>
      <c r="W32" s="47"/>
      <c r="X32" s="47"/>
      <c r="Y32" s="47"/>
      <c r="Z32" s="47"/>
    </row>
    <row r="33" spans="1:26" ht="14.25" customHeight="1">
      <c r="A33" s="47"/>
      <c r="B33" s="47"/>
      <c r="C33" s="47"/>
      <c r="D33" s="47"/>
      <c r="E33" s="47"/>
      <c r="F33" s="47"/>
      <c r="G33" s="47"/>
      <c r="H33" s="47"/>
      <c r="I33" s="47"/>
      <c r="J33" s="47"/>
      <c r="K33" s="47"/>
      <c r="L33" s="47"/>
      <c r="M33" s="47"/>
      <c r="N33" s="47"/>
      <c r="O33" s="47"/>
      <c r="P33" s="47"/>
      <c r="Q33" s="47"/>
      <c r="R33" s="47"/>
      <c r="S33" s="47"/>
      <c r="T33" s="47"/>
      <c r="U33" s="47"/>
      <c r="V33" s="47"/>
      <c r="W33" s="47"/>
      <c r="X33" s="47"/>
      <c r="Y33" s="47"/>
      <c r="Z33" s="47"/>
    </row>
    <row r="34" spans="1:26" ht="14.25" customHeight="1">
      <c r="A34" s="47"/>
      <c r="B34" s="47"/>
      <c r="C34" s="47"/>
      <c r="D34" s="47"/>
      <c r="E34" s="47"/>
      <c r="F34" s="47"/>
      <c r="G34" s="47"/>
      <c r="H34" s="47"/>
      <c r="I34" s="47"/>
      <c r="J34" s="47"/>
      <c r="K34" s="47"/>
      <c r="L34" s="47"/>
      <c r="M34" s="47"/>
      <c r="N34" s="47"/>
      <c r="O34" s="47"/>
      <c r="P34" s="47"/>
      <c r="Q34" s="47"/>
      <c r="R34" s="47"/>
      <c r="S34" s="47"/>
      <c r="T34" s="47"/>
      <c r="U34" s="47"/>
      <c r="V34" s="47"/>
      <c r="W34" s="47"/>
      <c r="X34" s="47"/>
      <c r="Y34" s="47"/>
      <c r="Z34" s="47"/>
    </row>
    <row r="35" spans="1:26" ht="14.25" customHeight="1">
      <c r="A35" s="47"/>
      <c r="B35" s="47"/>
      <c r="C35" s="47"/>
      <c r="D35" s="47"/>
      <c r="E35" s="47"/>
      <c r="F35" s="47"/>
      <c r="G35" s="47"/>
      <c r="H35" s="47"/>
      <c r="I35" s="47"/>
      <c r="J35" s="47"/>
      <c r="K35" s="47"/>
      <c r="L35" s="47"/>
      <c r="M35" s="47"/>
      <c r="N35" s="47"/>
      <c r="O35" s="47"/>
      <c r="P35" s="47"/>
      <c r="Q35" s="47"/>
      <c r="R35" s="47"/>
      <c r="S35" s="47"/>
      <c r="T35" s="47"/>
      <c r="U35" s="47"/>
      <c r="V35" s="47"/>
      <c r="W35" s="47"/>
      <c r="X35" s="47"/>
      <c r="Y35" s="47"/>
      <c r="Z35" s="47"/>
    </row>
    <row r="36" spans="1:26" ht="14.25" customHeight="1">
      <c r="A36" s="47"/>
      <c r="B36" s="47"/>
      <c r="C36" s="47"/>
      <c r="D36" s="47"/>
      <c r="E36" s="47"/>
      <c r="F36" s="47"/>
      <c r="G36" s="47"/>
      <c r="H36" s="47"/>
      <c r="I36" s="47"/>
      <c r="J36" s="47"/>
      <c r="K36" s="47"/>
      <c r="L36" s="47"/>
      <c r="M36" s="47"/>
      <c r="N36" s="47"/>
      <c r="O36" s="47"/>
      <c r="P36" s="47"/>
      <c r="Q36" s="47"/>
      <c r="R36" s="47"/>
      <c r="S36" s="47"/>
      <c r="T36" s="47"/>
      <c r="U36" s="47"/>
      <c r="V36" s="47"/>
      <c r="W36" s="47"/>
      <c r="X36" s="47"/>
      <c r="Y36" s="47"/>
      <c r="Z36" s="47"/>
    </row>
    <row r="37" spans="1:26" ht="14.25" customHeight="1">
      <c r="A37" s="47"/>
      <c r="B37" s="47"/>
      <c r="C37" s="47"/>
      <c r="D37" s="47"/>
      <c r="E37" s="47"/>
      <c r="F37" s="47"/>
      <c r="G37" s="47"/>
      <c r="H37" s="47"/>
      <c r="I37" s="47"/>
      <c r="J37" s="47"/>
      <c r="K37" s="47"/>
      <c r="L37" s="47"/>
      <c r="M37" s="47"/>
      <c r="N37" s="47"/>
      <c r="O37" s="47"/>
      <c r="P37" s="47"/>
      <c r="Q37" s="47"/>
      <c r="R37" s="47"/>
      <c r="S37" s="47"/>
      <c r="T37" s="47"/>
      <c r="U37" s="47"/>
      <c r="V37" s="47"/>
      <c r="W37" s="47"/>
      <c r="X37" s="47"/>
      <c r="Y37" s="47"/>
      <c r="Z37" s="47"/>
    </row>
    <row r="38" spans="1:26" ht="14.25" customHeight="1">
      <c r="A38" s="47"/>
      <c r="B38" s="47"/>
      <c r="C38" s="47"/>
      <c r="D38" s="47"/>
      <c r="E38" s="47"/>
      <c r="F38" s="47"/>
      <c r="G38" s="47"/>
      <c r="H38" s="47"/>
      <c r="I38" s="47"/>
      <c r="J38" s="47"/>
      <c r="K38" s="47"/>
      <c r="L38" s="47"/>
      <c r="M38" s="47"/>
      <c r="N38" s="47"/>
      <c r="O38" s="47"/>
      <c r="P38" s="47"/>
      <c r="Q38" s="47"/>
      <c r="R38" s="47"/>
      <c r="S38" s="47"/>
      <c r="T38" s="47"/>
      <c r="U38" s="47"/>
      <c r="V38" s="47"/>
      <c r="W38" s="47"/>
      <c r="X38" s="47"/>
      <c r="Y38" s="47"/>
      <c r="Z38" s="47"/>
    </row>
    <row r="39" spans="1:26" ht="14.25" customHeight="1">
      <c r="A39" s="47"/>
      <c r="B39" s="47"/>
      <c r="C39" s="47"/>
      <c r="D39" s="47"/>
      <c r="E39" s="47"/>
      <c r="F39" s="47"/>
      <c r="G39" s="47"/>
      <c r="H39" s="47"/>
      <c r="I39" s="47"/>
      <c r="J39" s="47"/>
      <c r="K39" s="47"/>
      <c r="L39" s="47"/>
      <c r="M39" s="47"/>
      <c r="N39" s="47"/>
      <c r="O39" s="47"/>
      <c r="P39" s="47"/>
      <c r="Q39" s="47"/>
      <c r="R39" s="47"/>
      <c r="S39" s="47"/>
      <c r="T39" s="47"/>
      <c r="U39" s="47"/>
      <c r="V39" s="47"/>
      <c r="W39" s="47"/>
      <c r="X39" s="47"/>
      <c r="Y39" s="47"/>
      <c r="Z39" s="47"/>
    </row>
    <row r="40" spans="1:26" ht="14.25" customHeight="1">
      <c r="A40" s="47"/>
      <c r="B40" s="47"/>
      <c r="C40" s="47"/>
      <c r="D40" s="47"/>
      <c r="E40" s="47"/>
      <c r="F40" s="47"/>
      <c r="G40" s="47"/>
      <c r="H40" s="47"/>
      <c r="I40" s="47"/>
      <c r="J40" s="47"/>
      <c r="K40" s="47"/>
      <c r="L40" s="47"/>
      <c r="M40" s="47"/>
      <c r="N40" s="47"/>
      <c r="O40" s="47"/>
      <c r="P40" s="47"/>
      <c r="Q40" s="47"/>
      <c r="R40" s="47"/>
      <c r="S40" s="47"/>
      <c r="T40" s="47"/>
      <c r="U40" s="47"/>
      <c r="V40" s="47"/>
      <c r="W40" s="47"/>
      <c r="X40" s="47"/>
      <c r="Y40" s="47"/>
      <c r="Z40" s="47"/>
    </row>
    <row r="41" spans="1:26" ht="14.25" customHeight="1">
      <c r="A41" s="47"/>
      <c r="B41" s="47"/>
      <c r="C41" s="47"/>
      <c r="D41" s="47"/>
      <c r="E41" s="47"/>
      <c r="F41" s="47"/>
      <c r="G41" s="47"/>
      <c r="H41" s="47"/>
      <c r="I41" s="47"/>
      <c r="J41" s="47"/>
      <c r="K41" s="47"/>
      <c r="L41" s="47"/>
      <c r="M41" s="47"/>
      <c r="N41" s="47"/>
      <c r="O41" s="47"/>
      <c r="P41" s="47"/>
      <c r="Q41" s="47"/>
      <c r="R41" s="47"/>
      <c r="S41" s="47"/>
      <c r="T41" s="47"/>
      <c r="U41" s="47"/>
      <c r="V41" s="47"/>
      <c r="W41" s="47"/>
      <c r="X41" s="47"/>
      <c r="Y41" s="47"/>
      <c r="Z41" s="47"/>
    </row>
    <row r="42" spans="1:26" ht="14.25" customHeight="1">
      <c r="A42" s="47"/>
      <c r="B42" s="47"/>
      <c r="C42" s="47"/>
      <c r="D42" s="47"/>
      <c r="E42" s="47"/>
      <c r="F42" s="47"/>
      <c r="G42" s="47"/>
      <c r="H42" s="47"/>
      <c r="I42" s="47"/>
      <c r="J42" s="47"/>
      <c r="K42" s="47"/>
      <c r="L42" s="47"/>
      <c r="M42" s="47"/>
      <c r="N42" s="47"/>
      <c r="O42" s="47"/>
      <c r="P42" s="47"/>
      <c r="Q42" s="47"/>
      <c r="R42" s="47"/>
      <c r="S42" s="47"/>
      <c r="T42" s="47"/>
      <c r="U42" s="47"/>
      <c r="V42" s="47"/>
      <c r="W42" s="47"/>
      <c r="X42" s="47"/>
      <c r="Y42" s="47"/>
      <c r="Z42" s="47"/>
    </row>
    <row r="43" spans="1:26" ht="14.25" customHeight="1">
      <c r="A43" s="47"/>
      <c r="B43" s="47"/>
      <c r="C43" s="47"/>
      <c r="D43" s="47"/>
      <c r="E43" s="47"/>
      <c r="F43" s="47"/>
      <c r="G43" s="47"/>
      <c r="H43" s="47"/>
      <c r="I43" s="47"/>
      <c r="J43" s="47"/>
      <c r="K43" s="47"/>
      <c r="L43" s="47"/>
      <c r="M43" s="47"/>
      <c r="N43" s="47"/>
      <c r="O43" s="47"/>
      <c r="P43" s="47"/>
      <c r="Q43" s="47"/>
      <c r="R43" s="47"/>
      <c r="S43" s="47"/>
      <c r="T43" s="47"/>
      <c r="U43" s="47"/>
      <c r="V43" s="47"/>
      <c r="W43" s="47"/>
      <c r="X43" s="47"/>
      <c r="Y43" s="47"/>
      <c r="Z43" s="47"/>
    </row>
    <row r="44" spans="1:26" ht="14.25" customHeight="1">
      <c r="A44" s="47"/>
      <c r="B44" s="47"/>
      <c r="C44" s="47"/>
      <c r="D44" s="47"/>
      <c r="E44" s="47"/>
      <c r="F44" s="47"/>
      <c r="G44" s="47"/>
      <c r="H44" s="47"/>
      <c r="I44" s="47"/>
      <c r="J44" s="47"/>
      <c r="K44" s="47"/>
      <c r="L44" s="47"/>
      <c r="M44" s="47"/>
      <c r="N44" s="47"/>
      <c r="O44" s="47"/>
      <c r="P44" s="47"/>
      <c r="Q44" s="47"/>
      <c r="R44" s="47"/>
      <c r="S44" s="47"/>
      <c r="T44" s="47"/>
      <c r="U44" s="47"/>
      <c r="V44" s="47"/>
      <c r="W44" s="47"/>
      <c r="X44" s="47"/>
      <c r="Y44" s="47"/>
      <c r="Z44" s="47"/>
    </row>
    <row r="45" spans="1:26" ht="29.25" customHeight="1">
      <c r="A45" s="47"/>
      <c r="B45" s="47"/>
      <c r="C45" s="47"/>
      <c r="D45" s="47"/>
      <c r="E45" s="47"/>
      <c r="F45" s="47"/>
      <c r="G45" s="47"/>
      <c r="H45" s="47"/>
      <c r="I45" s="47"/>
      <c r="J45" s="47"/>
      <c r="K45" s="47"/>
      <c r="L45" s="47"/>
      <c r="M45" s="47"/>
      <c r="N45" s="47"/>
      <c r="O45" s="47"/>
      <c r="P45" s="47"/>
      <c r="Q45" s="47"/>
      <c r="R45" s="47"/>
      <c r="S45" s="47"/>
      <c r="T45" s="47"/>
      <c r="U45" s="47"/>
      <c r="V45" s="47"/>
      <c r="W45" s="47"/>
      <c r="X45" s="47"/>
      <c r="Y45" s="47"/>
      <c r="Z45" s="47"/>
    </row>
    <row r="46" spans="1:26" ht="14.25" customHeight="1">
      <c r="A46" s="47"/>
      <c r="B46" s="47"/>
      <c r="C46" s="47"/>
      <c r="D46" s="47"/>
      <c r="E46" s="47"/>
      <c r="F46" s="47"/>
      <c r="G46" s="47"/>
      <c r="H46" s="47"/>
      <c r="I46" s="47"/>
      <c r="J46" s="47"/>
      <c r="K46" s="47"/>
      <c r="L46" s="47"/>
      <c r="M46" s="47"/>
      <c r="N46" s="47"/>
      <c r="O46" s="47"/>
      <c r="P46" s="47"/>
      <c r="Q46" s="47"/>
      <c r="R46" s="47"/>
      <c r="S46" s="47"/>
      <c r="T46" s="47"/>
      <c r="U46" s="47"/>
      <c r="V46" s="47"/>
      <c r="W46" s="47"/>
      <c r="X46" s="47"/>
      <c r="Y46" s="47"/>
      <c r="Z46" s="47"/>
    </row>
    <row r="47" spans="1:26" ht="14.25" customHeight="1">
      <c r="A47" s="47"/>
      <c r="B47" s="47"/>
      <c r="C47" s="47"/>
      <c r="D47" s="47"/>
      <c r="E47" s="47"/>
      <c r="F47" s="47"/>
      <c r="G47" s="47"/>
      <c r="H47" s="47"/>
      <c r="I47" s="47"/>
      <c r="J47" s="47"/>
      <c r="K47" s="47"/>
      <c r="L47" s="47"/>
      <c r="M47" s="47"/>
      <c r="N47" s="47"/>
      <c r="O47" s="47"/>
      <c r="P47" s="47"/>
      <c r="Q47" s="47"/>
      <c r="R47" s="47"/>
      <c r="S47" s="47"/>
      <c r="T47" s="47"/>
      <c r="U47" s="47"/>
      <c r="V47" s="47"/>
      <c r="W47" s="47"/>
      <c r="X47" s="47"/>
      <c r="Y47" s="47"/>
      <c r="Z47" s="47"/>
    </row>
    <row r="48" spans="1:26" ht="14.25" customHeight="1">
      <c r="A48" s="47"/>
      <c r="B48" s="47"/>
      <c r="C48" s="47"/>
      <c r="D48" s="47"/>
      <c r="E48" s="47"/>
      <c r="F48" s="47"/>
      <c r="G48" s="47"/>
      <c r="H48" s="47"/>
      <c r="I48" s="47"/>
      <c r="J48" s="47"/>
      <c r="K48" s="47"/>
      <c r="L48" s="47"/>
      <c r="M48" s="47"/>
      <c r="N48" s="47"/>
      <c r="O48" s="47"/>
      <c r="P48" s="47"/>
      <c r="Q48" s="47"/>
      <c r="R48" s="47"/>
      <c r="S48" s="47"/>
      <c r="T48" s="47"/>
      <c r="U48" s="47"/>
      <c r="V48" s="47"/>
      <c r="W48" s="47"/>
      <c r="X48" s="47"/>
      <c r="Y48" s="47"/>
      <c r="Z48" s="47"/>
    </row>
    <row r="49" spans="1:26" ht="14.25" customHeight="1">
      <c r="A49" s="47"/>
      <c r="B49" s="47"/>
      <c r="C49" s="47"/>
      <c r="D49" s="47"/>
      <c r="E49" s="47"/>
      <c r="F49" s="47"/>
      <c r="G49" s="47"/>
      <c r="H49" s="47"/>
      <c r="I49" s="47"/>
      <c r="J49" s="47"/>
      <c r="K49" s="47"/>
      <c r="L49" s="47"/>
      <c r="M49" s="47"/>
      <c r="N49" s="47"/>
      <c r="O49" s="47"/>
      <c r="P49" s="47"/>
      <c r="Q49" s="47"/>
      <c r="R49" s="47"/>
      <c r="S49" s="47"/>
      <c r="T49" s="47"/>
      <c r="U49" s="47"/>
      <c r="V49" s="47"/>
      <c r="W49" s="47"/>
      <c r="X49" s="47"/>
      <c r="Y49" s="47"/>
      <c r="Z49" s="47"/>
    </row>
    <row r="50" spans="1:26" ht="14.25" customHeight="1">
      <c r="A50" s="47"/>
      <c r="B50" s="47"/>
      <c r="C50" s="47"/>
      <c r="D50" s="47"/>
      <c r="E50" s="47"/>
      <c r="F50" s="47"/>
      <c r="G50" s="47"/>
      <c r="H50" s="47"/>
      <c r="I50" s="47"/>
      <c r="J50" s="47"/>
      <c r="K50" s="47"/>
      <c r="L50" s="47"/>
      <c r="M50" s="47"/>
      <c r="N50" s="47"/>
      <c r="O50" s="47"/>
      <c r="P50" s="47"/>
      <c r="Q50" s="47"/>
      <c r="R50" s="47"/>
      <c r="S50" s="47"/>
      <c r="T50" s="47"/>
      <c r="U50" s="47"/>
      <c r="V50" s="47"/>
      <c r="W50" s="47"/>
      <c r="X50" s="47"/>
      <c r="Y50" s="47"/>
      <c r="Z50" s="47"/>
    </row>
    <row r="51" spans="1:26" ht="14.25" customHeight="1">
      <c r="A51" s="47"/>
      <c r="B51" s="47"/>
      <c r="C51" s="47"/>
      <c r="D51" s="47"/>
      <c r="E51" s="47"/>
      <c r="F51" s="47"/>
      <c r="G51" s="47"/>
      <c r="H51" s="47"/>
      <c r="I51" s="47"/>
      <c r="J51" s="47"/>
      <c r="K51" s="47"/>
      <c r="L51" s="47"/>
      <c r="M51" s="47"/>
      <c r="N51" s="47"/>
      <c r="O51" s="47"/>
      <c r="P51" s="47"/>
      <c r="Q51" s="47"/>
      <c r="R51" s="47"/>
      <c r="S51" s="47"/>
      <c r="T51" s="47"/>
      <c r="U51" s="47"/>
      <c r="V51" s="47"/>
      <c r="W51" s="47"/>
      <c r="X51" s="47"/>
      <c r="Y51" s="47"/>
      <c r="Z51" s="47"/>
    </row>
    <row r="52" spans="1:26" ht="14.25" customHeight="1">
      <c r="A52" s="47"/>
      <c r="B52" s="47"/>
      <c r="C52" s="47"/>
      <c r="D52" s="47"/>
      <c r="E52" s="47"/>
      <c r="F52" s="47"/>
      <c r="G52" s="47"/>
      <c r="H52" s="47"/>
      <c r="I52" s="47"/>
      <c r="J52" s="47"/>
      <c r="K52" s="47"/>
      <c r="L52" s="47"/>
      <c r="M52" s="47"/>
      <c r="N52" s="47"/>
      <c r="O52" s="47"/>
      <c r="P52" s="47"/>
      <c r="Q52" s="47"/>
      <c r="R52" s="47"/>
      <c r="S52" s="47"/>
      <c r="T52" s="47"/>
      <c r="U52" s="47"/>
      <c r="V52" s="47"/>
      <c r="W52" s="47"/>
      <c r="X52" s="47"/>
      <c r="Y52" s="47"/>
      <c r="Z52" s="47"/>
    </row>
    <row r="53" spans="1:26" ht="14.25" customHeight="1">
      <c r="A53" s="47"/>
      <c r="B53" s="47"/>
      <c r="C53" s="47"/>
      <c r="D53" s="47"/>
      <c r="E53" s="47"/>
      <c r="F53" s="47"/>
      <c r="G53" s="47"/>
      <c r="H53" s="47"/>
      <c r="I53" s="47"/>
      <c r="J53" s="47"/>
      <c r="K53" s="47"/>
      <c r="L53" s="47"/>
      <c r="M53" s="47"/>
      <c r="N53" s="47"/>
      <c r="O53" s="47"/>
      <c r="P53" s="47"/>
      <c r="Q53" s="47"/>
      <c r="R53" s="47"/>
      <c r="S53" s="47"/>
      <c r="T53" s="47"/>
      <c r="U53" s="47"/>
      <c r="V53" s="47"/>
      <c r="W53" s="47"/>
      <c r="X53" s="47"/>
      <c r="Y53" s="47"/>
      <c r="Z53" s="47"/>
    </row>
    <row r="54" spans="1:26" ht="14.25" customHeight="1">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row>
    <row r="55" spans="1:26" ht="14.25" customHeight="1">
      <c r="A55" s="47"/>
      <c r="B55" s="47"/>
      <c r="C55" s="47"/>
      <c r="D55" s="47"/>
      <c r="E55" s="47"/>
      <c r="F55" s="47"/>
      <c r="G55" s="47"/>
      <c r="H55" s="47"/>
      <c r="I55" s="47"/>
      <c r="J55" s="47"/>
      <c r="K55" s="47"/>
      <c r="L55" s="47"/>
      <c r="M55" s="47"/>
      <c r="N55" s="47"/>
      <c r="O55" s="47"/>
      <c r="P55" s="47"/>
      <c r="Q55" s="47"/>
      <c r="R55" s="47"/>
      <c r="S55" s="47"/>
      <c r="T55" s="47"/>
      <c r="U55" s="47"/>
      <c r="V55" s="47"/>
      <c r="W55" s="47"/>
      <c r="X55" s="47"/>
      <c r="Y55" s="47"/>
      <c r="Z55" s="47"/>
    </row>
    <row r="56" spans="1:26" ht="14.25" customHeight="1">
      <c r="A56" s="47"/>
      <c r="B56" s="47"/>
      <c r="C56" s="47"/>
      <c r="D56" s="47"/>
      <c r="E56" s="47"/>
      <c r="F56" s="47"/>
      <c r="G56" s="47"/>
      <c r="H56" s="47"/>
      <c r="I56" s="47"/>
      <c r="J56" s="47"/>
      <c r="K56" s="47"/>
      <c r="L56" s="47"/>
      <c r="M56" s="47"/>
      <c r="N56" s="47"/>
      <c r="O56" s="47"/>
      <c r="P56" s="47"/>
      <c r="Q56" s="47"/>
      <c r="R56" s="47"/>
      <c r="S56" s="47"/>
      <c r="T56" s="47"/>
      <c r="U56" s="47"/>
      <c r="V56" s="47"/>
      <c r="W56" s="47"/>
      <c r="X56" s="47"/>
      <c r="Y56" s="47"/>
      <c r="Z56" s="47"/>
    </row>
    <row r="57" spans="1:26" ht="14.25" customHeight="1">
      <c r="A57" s="47"/>
      <c r="B57" s="47"/>
      <c r="C57" s="47"/>
      <c r="D57" s="47"/>
      <c r="E57" s="47"/>
      <c r="F57" s="47"/>
      <c r="G57" s="47"/>
      <c r="H57" s="47"/>
      <c r="I57" s="47"/>
      <c r="J57" s="47"/>
      <c r="K57" s="47"/>
      <c r="L57" s="47"/>
      <c r="M57" s="47"/>
      <c r="N57" s="47"/>
      <c r="O57" s="47"/>
      <c r="P57" s="47"/>
      <c r="Q57" s="47"/>
      <c r="R57" s="47"/>
      <c r="S57" s="47"/>
      <c r="T57" s="47"/>
      <c r="U57" s="47"/>
      <c r="V57" s="47"/>
      <c r="W57" s="47"/>
      <c r="X57" s="47"/>
      <c r="Y57" s="47"/>
      <c r="Z57" s="47"/>
    </row>
    <row r="58" spans="1:26" ht="14.25" customHeight="1">
      <c r="A58" s="47"/>
      <c r="B58" s="47"/>
      <c r="C58" s="47"/>
      <c r="D58" s="47"/>
      <c r="E58" s="47"/>
      <c r="F58" s="47"/>
      <c r="G58" s="47"/>
      <c r="H58" s="47"/>
      <c r="I58" s="47"/>
      <c r="J58" s="47"/>
      <c r="K58" s="47"/>
      <c r="L58" s="47"/>
      <c r="M58" s="47"/>
      <c r="N58" s="47"/>
      <c r="O58" s="47"/>
      <c r="P58" s="47"/>
      <c r="Q58" s="47"/>
      <c r="R58" s="47"/>
      <c r="S58" s="47"/>
      <c r="T58" s="47"/>
      <c r="U58" s="47"/>
      <c r="V58" s="47"/>
      <c r="W58" s="47"/>
      <c r="X58" s="47"/>
      <c r="Y58" s="47"/>
      <c r="Z58" s="47"/>
    </row>
    <row r="59" spans="1:26" ht="14.25" customHeight="1">
      <c r="A59" s="47"/>
      <c r="B59" s="47"/>
      <c r="C59" s="47"/>
      <c r="D59" s="47"/>
      <c r="E59" s="47"/>
      <c r="F59" s="47"/>
      <c r="G59" s="47"/>
      <c r="H59" s="47"/>
      <c r="I59" s="47"/>
      <c r="J59" s="47"/>
      <c r="K59" s="47"/>
      <c r="L59" s="47"/>
      <c r="M59" s="47"/>
      <c r="N59" s="47"/>
      <c r="O59" s="47"/>
      <c r="P59" s="47"/>
      <c r="Q59" s="47"/>
      <c r="R59" s="47"/>
      <c r="S59" s="47"/>
      <c r="T59" s="47"/>
      <c r="U59" s="47"/>
      <c r="V59" s="47"/>
      <c r="W59" s="47"/>
      <c r="X59" s="47"/>
      <c r="Y59" s="47"/>
      <c r="Z59" s="47"/>
    </row>
    <row r="60" spans="1:26" ht="14.25" customHeight="1">
      <c r="A60" s="47"/>
      <c r="B60" s="47"/>
      <c r="C60" s="47"/>
      <c r="D60" s="47"/>
      <c r="E60" s="47"/>
      <c r="F60" s="47"/>
      <c r="G60" s="47"/>
      <c r="H60" s="47"/>
      <c r="I60" s="47"/>
      <c r="J60" s="47"/>
      <c r="K60" s="47"/>
      <c r="L60" s="47"/>
      <c r="M60" s="47"/>
      <c r="N60" s="47"/>
      <c r="O60" s="47"/>
      <c r="P60" s="47"/>
      <c r="Q60" s="47"/>
      <c r="R60" s="47"/>
      <c r="S60" s="47"/>
      <c r="T60" s="47"/>
      <c r="U60" s="47"/>
      <c r="V60" s="47"/>
      <c r="W60" s="47"/>
      <c r="X60" s="47"/>
      <c r="Y60" s="47"/>
      <c r="Z60" s="47"/>
    </row>
    <row r="61" spans="1:26" ht="14.25" customHeight="1">
      <c r="A61" s="47"/>
      <c r="B61" s="47"/>
      <c r="C61" s="47"/>
      <c r="D61" s="47"/>
      <c r="E61" s="47"/>
      <c r="F61" s="47"/>
      <c r="G61" s="47"/>
      <c r="H61" s="47"/>
      <c r="I61" s="47"/>
      <c r="J61" s="47"/>
      <c r="K61" s="47"/>
      <c r="L61" s="47"/>
      <c r="M61" s="47"/>
      <c r="N61" s="47"/>
      <c r="O61" s="47"/>
      <c r="P61" s="47"/>
      <c r="Q61" s="47"/>
      <c r="R61" s="47"/>
      <c r="S61" s="47"/>
      <c r="T61" s="47"/>
      <c r="U61" s="47"/>
      <c r="V61" s="47"/>
      <c r="W61" s="47"/>
      <c r="X61" s="47"/>
      <c r="Y61" s="47"/>
      <c r="Z61" s="47"/>
    </row>
    <row r="62" spans="1:26" ht="14.25" customHeight="1">
      <c r="A62" s="47"/>
      <c r="B62" s="47"/>
      <c r="C62" s="47"/>
      <c r="D62" s="47"/>
      <c r="E62" s="47"/>
      <c r="F62" s="47"/>
      <c r="G62" s="47"/>
      <c r="H62" s="47"/>
      <c r="I62" s="47"/>
      <c r="J62" s="47"/>
      <c r="K62" s="47"/>
      <c r="L62" s="47"/>
      <c r="M62" s="47"/>
      <c r="N62" s="47"/>
      <c r="O62" s="47"/>
      <c r="P62" s="47"/>
      <c r="Q62" s="47"/>
      <c r="R62" s="47"/>
      <c r="S62" s="47"/>
      <c r="T62" s="47"/>
      <c r="U62" s="47"/>
      <c r="V62" s="47"/>
      <c r="W62" s="47"/>
      <c r="X62" s="47"/>
      <c r="Y62" s="47"/>
      <c r="Z62" s="47"/>
    </row>
    <row r="63" spans="1:26" ht="14.25" customHeight="1">
      <c r="A63" s="47"/>
      <c r="B63" s="47"/>
      <c r="C63" s="47"/>
      <c r="D63" s="47"/>
      <c r="E63" s="47"/>
      <c r="F63" s="47"/>
      <c r="G63" s="47"/>
      <c r="H63" s="47"/>
      <c r="I63" s="47"/>
      <c r="J63" s="47"/>
      <c r="K63" s="47"/>
      <c r="L63" s="47"/>
      <c r="M63" s="47"/>
      <c r="N63" s="47"/>
      <c r="O63" s="47"/>
      <c r="P63" s="47"/>
      <c r="Q63" s="47"/>
      <c r="R63" s="47"/>
      <c r="S63" s="47"/>
      <c r="T63" s="47"/>
      <c r="U63" s="47"/>
      <c r="V63" s="47"/>
      <c r="W63" s="47"/>
      <c r="X63" s="47"/>
      <c r="Y63" s="47"/>
      <c r="Z63" s="47"/>
    </row>
    <row r="64" spans="1:26" ht="14.25" customHeight="1">
      <c r="A64" s="47"/>
      <c r="B64" s="47"/>
      <c r="C64" s="47"/>
      <c r="D64" s="47"/>
      <c r="E64" s="47"/>
      <c r="F64" s="47"/>
      <c r="G64" s="47"/>
      <c r="H64" s="47"/>
      <c r="I64" s="47"/>
      <c r="J64" s="47"/>
      <c r="K64" s="47"/>
      <c r="L64" s="47"/>
      <c r="M64" s="47"/>
      <c r="N64" s="47"/>
      <c r="O64" s="47"/>
      <c r="P64" s="47"/>
      <c r="Q64" s="47"/>
      <c r="R64" s="47"/>
      <c r="S64" s="47"/>
      <c r="T64" s="47"/>
      <c r="U64" s="47"/>
      <c r="V64" s="47"/>
      <c r="W64" s="47"/>
      <c r="X64" s="47"/>
      <c r="Y64" s="47"/>
      <c r="Z64" s="47"/>
    </row>
    <row r="65" spans="1:26" ht="14.25" customHeight="1">
      <c r="A65" s="47"/>
      <c r="B65" s="47"/>
      <c r="C65" s="47"/>
      <c r="D65" s="47"/>
      <c r="E65" s="47"/>
      <c r="F65" s="47"/>
      <c r="G65" s="47"/>
      <c r="H65" s="47"/>
      <c r="I65" s="47"/>
      <c r="J65" s="47"/>
      <c r="K65" s="47"/>
      <c r="L65" s="47"/>
      <c r="M65" s="47"/>
      <c r="N65" s="47"/>
      <c r="O65" s="47"/>
      <c r="P65" s="47"/>
      <c r="Q65" s="47"/>
      <c r="R65" s="47"/>
      <c r="S65" s="47"/>
      <c r="T65" s="47"/>
      <c r="U65" s="47"/>
      <c r="V65" s="47"/>
      <c r="W65" s="47"/>
      <c r="X65" s="47"/>
      <c r="Y65" s="47"/>
      <c r="Z65" s="47"/>
    </row>
    <row r="66" spans="1:26" ht="14.25" customHeight="1">
      <c r="A66" s="47"/>
      <c r="B66" s="47"/>
      <c r="C66" s="47"/>
      <c r="D66" s="47"/>
      <c r="E66" s="47"/>
      <c r="F66" s="47"/>
      <c r="G66" s="47"/>
      <c r="H66" s="47"/>
      <c r="I66" s="47"/>
      <c r="J66" s="47"/>
      <c r="K66" s="47"/>
      <c r="L66" s="47"/>
      <c r="M66" s="47"/>
      <c r="N66" s="47"/>
      <c r="O66" s="47"/>
      <c r="P66" s="47"/>
      <c r="Q66" s="47"/>
      <c r="R66" s="47"/>
      <c r="S66" s="47"/>
      <c r="T66" s="47"/>
      <c r="U66" s="47"/>
      <c r="V66" s="47"/>
      <c r="W66" s="47"/>
      <c r="X66" s="47"/>
      <c r="Y66" s="47"/>
      <c r="Z66" s="47"/>
    </row>
    <row r="67" spans="1:26" ht="14.25" customHeight="1">
      <c r="A67" s="47"/>
      <c r="B67" s="47"/>
      <c r="C67" s="47"/>
      <c r="D67" s="47"/>
      <c r="E67" s="47"/>
      <c r="F67" s="47"/>
      <c r="G67" s="47"/>
      <c r="H67" s="47"/>
      <c r="I67" s="47"/>
      <c r="J67" s="47"/>
      <c r="K67" s="47"/>
      <c r="L67" s="47"/>
      <c r="M67" s="47"/>
      <c r="N67" s="47"/>
      <c r="O67" s="47"/>
      <c r="P67" s="47"/>
      <c r="Q67" s="47"/>
      <c r="R67" s="47"/>
      <c r="S67" s="47"/>
      <c r="T67" s="47"/>
      <c r="U67" s="47"/>
      <c r="V67" s="47"/>
      <c r="W67" s="47"/>
      <c r="X67" s="47"/>
      <c r="Y67" s="47"/>
      <c r="Z67" s="47"/>
    </row>
    <row r="68" spans="1:26" ht="14.25" customHeight="1">
      <c r="A68" s="47"/>
      <c r="B68" s="47"/>
      <c r="C68" s="47"/>
      <c r="D68" s="47"/>
      <c r="E68" s="47"/>
      <c r="F68" s="47"/>
      <c r="G68" s="47"/>
      <c r="H68" s="47"/>
      <c r="I68" s="47"/>
      <c r="J68" s="47"/>
      <c r="K68" s="47"/>
      <c r="L68" s="47"/>
      <c r="M68" s="47"/>
      <c r="N68" s="47"/>
      <c r="O68" s="47"/>
      <c r="P68" s="47"/>
      <c r="Q68" s="47"/>
      <c r="R68" s="47"/>
      <c r="S68" s="47"/>
      <c r="T68" s="47"/>
      <c r="U68" s="47"/>
      <c r="V68" s="47"/>
      <c r="W68" s="47"/>
      <c r="X68" s="47"/>
      <c r="Y68" s="47"/>
      <c r="Z68" s="47"/>
    </row>
    <row r="69" spans="1:26" ht="14.25" customHeight="1">
      <c r="A69" s="47"/>
      <c r="B69" s="47"/>
      <c r="C69" s="47"/>
      <c r="D69" s="47"/>
      <c r="E69" s="47"/>
      <c r="F69" s="47"/>
      <c r="G69" s="47"/>
      <c r="H69" s="47"/>
      <c r="I69" s="47"/>
      <c r="J69" s="47"/>
      <c r="K69" s="47"/>
      <c r="L69" s="47"/>
      <c r="M69" s="47"/>
      <c r="N69" s="47"/>
      <c r="O69" s="47"/>
      <c r="P69" s="47"/>
      <c r="Q69" s="47"/>
      <c r="R69" s="47"/>
      <c r="S69" s="47"/>
      <c r="T69" s="47"/>
      <c r="U69" s="47"/>
      <c r="V69" s="47"/>
      <c r="W69" s="47"/>
      <c r="X69" s="47"/>
      <c r="Y69" s="47"/>
      <c r="Z69" s="47"/>
    </row>
    <row r="70" spans="1:26" ht="14.25" customHeight="1">
      <c r="A70" s="47"/>
      <c r="B70" s="47"/>
      <c r="C70" s="47"/>
      <c r="D70" s="47"/>
      <c r="E70" s="47"/>
      <c r="F70" s="47"/>
      <c r="G70" s="47"/>
      <c r="H70" s="47"/>
      <c r="I70" s="47"/>
      <c r="J70" s="47"/>
      <c r="K70" s="47"/>
      <c r="L70" s="47"/>
      <c r="M70" s="47"/>
      <c r="N70" s="47"/>
      <c r="O70" s="47"/>
      <c r="P70" s="47"/>
      <c r="Q70" s="47"/>
      <c r="R70" s="47"/>
      <c r="S70" s="47"/>
      <c r="T70" s="47"/>
      <c r="U70" s="47"/>
      <c r="V70" s="47"/>
      <c r="W70" s="47"/>
      <c r="X70" s="47"/>
      <c r="Y70" s="47"/>
      <c r="Z70" s="47"/>
    </row>
    <row r="71" spans="1:26" ht="14.25" customHeight="1">
      <c r="A71" s="47"/>
      <c r="B71" s="47"/>
      <c r="C71" s="47"/>
      <c r="D71" s="47"/>
      <c r="E71" s="47"/>
      <c r="F71" s="47"/>
      <c r="G71" s="47"/>
      <c r="H71" s="47"/>
      <c r="I71" s="47"/>
      <c r="J71" s="47"/>
      <c r="K71" s="47"/>
      <c r="L71" s="47"/>
      <c r="M71" s="47"/>
      <c r="N71" s="47"/>
      <c r="O71" s="47"/>
      <c r="P71" s="47"/>
      <c r="Q71" s="47"/>
      <c r="R71" s="47"/>
      <c r="S71" s="47"/>
      <c r="T71" s="47"/>
      <c r="U71" s="47"/>
      <c r="V71" s="47"/>
      <c r="W71" s="47"/>
      <c r="X71" s="47"/>
      <c r="Y71" s="47"/>
      <c r="Z71" s="47"/>
    </row>
    <row r="72" spans="1:26" ht="14.25" customHeight="1">
      <c r="A72" s="47"/>
      <c r="B72" s="47"/>
      <c r="C72" s="47"/>
      <c r="D72" s="47"/>
      <c r="E72" s="47"/>
      <c r="F72" s="47"/>
      <c r="G72" s="47"/>
      <c r="H72" s="47"/>
      <c r="I72" s="47"/>
      <c r="J72" s="47"/>
      <c r="K72" s="47"/>
      <c r="L72" s="47"/>
      <c r="M72" s="47"/>
      <c r="N72" s="47"/>
      <c r="O72" s="47"/>
      <c r="P72" s="47"/>
      <c r="Q72" s="47"/>
      <c r="R72" s="47"/>
      <c r="S72" s="47"/>
      <c r="T72" s="47"/>
      <c r="U72" s="47"/>
      <c r="V72" s="47"/>
      <c r="W72" s="47"/>
      <c r="X72" s="47"/>
      <c r="Y72" s="47"/>
      <c r="Z72" s="47"/>
    </row>
    <row r="73" spans="1:26" ht="14.25" customHeight="1">
      <c r="A73" s="47"/>
      <c r="B73" s="47"/>
      <c r="C73" s="47"/>
      <c r="D73" s="47"/>
      <c r="E73" s="47"/>
      <c r="F73" s="47"/>
      <c r="G73" s="47"/>
      <c r="H73" s="47"/>
      <c r="I73" s="47"/>
      <c r="J73" s="47"/>
      <c r="K73" s="47"/>
      <c r="L73" s="47"/>
      <c r="M73" s="47"/>
      <c r="N73" s="47"/>
      <c r="O73" s="47"/>
      <c r="P73" s="47"/>
      <c r="Q73" s="47"/>
      <c r="R73" s="47"/>
      <c r="S73" s="47"/>
      <c r="T73" s="47"/>
      <c r="U73" s="47"/>
      <c r="V73" s="47"/>
      <c r="W73" s="47"/>
      <c r="X73" s="47"/>
      <c r="Y73" s="47"/>
      <c r="Z73" s="47"/>
    </row>
    <row r="74" spans="1:26" ht="14.25" customHeight="1">
      <c r="A74" s="47"/>
      <c r="B74" s="47"/>
      <c r="C74" s="47"/>
      <c r="D74" s="47"/>
      <c r="E74" s="47"/>
      <c r="F74" s="47"/>
      <c r="G74" s="47"/>
      <c r="H74" s="47"/>
      <c r="I74" s="47"/>
      <c r="J74" s="47"/>
      <c r="K74" s="47"/>
      <c r="L74" s="47"/>
      <c r="M74" s="47"/>
      <c r="N74" s="47"/>
      <c r="O74" s="47"/>
      <c r="P74" s="47"/>
      <c r="Q74" s="47"/>
      <c r="R74" s="47"/>
      <c r="S74" s="47"/>
      <c r="T74" s="47"/>
      <c r="U74" s="47"/>
      <c r="V74" s="47"/>
      <c r="W74" s="47"/>
      <c r="X74" s="47"/>
      <c r="Y74" s="47"/>
      <c r="Z74" s="47"/>
    </row>
    <row r="75" spans="1:26" ht="14.25" customHeight="1">
      <c r="A75" s="47"/>
      <c r="B75" s="47"/>
      <c r="C75" s="47"/>
      <c r="D75" s="47"/>
      <c r="E75" s="47"/>
      <c r="F75" s="47"/>
      <c r="G75" s="47"/>
      <c r="H75" s="47"/>
      <c r="I75" s="47"/>
      <c r="J75" s="47"/>
      <c r="K75" s="47"/>
      <c r="L75" s="47"/>
      <c r="M75" s="47"/>
      <c r="N75" s="47"/>
      <c r="O75" s="47"/>
      <c r="P75" s="47"/>
      <c r="Q75" s="47"/>
      <c r="R75" s="47"/>
      <c r="S75" s="47"/>
      <c r="T75" s="47"/>
      <c r="U75" s="47"/>
      <c r="V75" s="47"/>
      <c r="W75" s="47"/>
      <c r="X75" s="47"/>
      <c r="Y75" s="47"/>
      <c r="Z75" s="47"/>
    </row>
    <row r="76" spans="1:26" ht="14.25" customHeight="1">
      <c r="A76" s="47"/>
      <c r="B76" s="47"/>
      <c r="C76" s="47"/>
      <c r="D76" s="47"/>
      <c r="E76" s="47"/>
      <c r="F76" s="47"/>
      <c r="G76" s="47"/>
      <c r="H76" s="47"/>
      <c r="I76" s="47"/>
      <c r="J76" s="47"/>
      <c r="K76" s="47"/>
      <c r="L76" s="47"/>
      <c r="M76" s="47"/>
      <c r="N76" s="47"/>
      <c r="O76" s="47"/>
      <c r="P76" s="47"/>
      <c r="Q76" s="47"/>
      <c r="R76" s="47"/>
      <c r="S76" s="47"/>
      <c r="T76" s="47"/>
      <c r="U76" s="47"/>
      <c r="V76" s="47"/>
      <c r="W76" s="47"/>
      <c r="X76" s="47"/>
      <c r="Y76" s="47"/>
      <c r="Z76" s="47"/>
    </row>
    <row r="77" spans="1:26" ht="14.25" customHeight="1">
      <c r="A77" s="47"/>
      <c r="B77" s="47"/>
      <c r="C77" s="47"/>
      <c r="D77" s="47"/>
      <c r="E77" s="47"/>
      <c r="F77" s="47"/>
      <c r="G77" s="47"/>
      <c r="H77" s="47"/>
      <c r="I77" s="47"/>
      <c r="J77" s="47"/>
      <c r="K77" s="47"/>
      <c r="L77" s="47"/>
      <c r="M77" s="47"/>
      <c r="N77" s="47"/>
      <c r="O77" s="47"/>
      <c r="P77" s="47"/>
      <c r="Q77" s="47"/>
      <c r="R77" s="47"/>
      <c r="S77" s="47"/>
      <c r="T77" s="47"/>
      <c r="U77" s="47"/>
      <c r="V77" s="47"/>
      <c r="W77" s="47"/>
      <c r="X77" s="47"/>
      <c r="Y77" s="47"/>
      <c r="Z77" s="47"/>
    </row>
    <row r="78" spans="1:26" ht="14.25" customHeight="1">
      <c r="A78" s="47"/>
      <c r="B78" s="47"/>
      <c r="C78" s="47"/>
      <c r="D78" s="47"/>
      <c r="E78" s="47"/>
      <c r="F78" s="47"/>
      <c r="G78" s="47"/>
      <c r="H78" s="47"/>
      <c r="I78" s="47"/>
      <c r="J78" s="47"/>
      <c r="K78" s="47"/>
      <c r="L78" s="47"/>
      <c r="M78" s="47"/>
      <c r="N78" s="47"/>
      <c r="O78" s="47"/>
      <c r="P78" s="47"/>
      <c r="Q78" s="47"/>
      <c r="R78" s="47"/>
      <c r="S78" s="47"/>
      <c r="T78" s="47"/>
      <c r="U78" s="47"/>
      <c r="V78" s="47"/>
      <c r="W78" s="47"/>
      <c r="X78" s="47"/>
      <c r="Y78" s="47"/>
      <c r="Z78" s="47"/>
    </row>
    <row r="79" spans="1:26" ht="14.25" customHeight="1">
      <c r="A79" s="47"/>
      <c r="B79" s="47"/>
      <c r="C79" s="47"/>
      <c r="D79" s="47"/>
      <c r="E79" s="47"/>
      <c r="F79" s="47"/>
      <c r="G79" s="47"/>
      <c r="H79" s="47"/>
      <c r="I79" s="47"/>
      <c r="J79" s="47"/>
      <c r="K79" s="47"/>
      <c r="L79" s="47"/>
      <c r="M79" s="47"/>
      <c r="N79" s="47"/>
      <c r="O79" s="47"/>
      <c r="P79" s="47"/>
      <c r="Q79" s="47"/>
      <c r="R79" s="47"/>
      <c r="S79" s="47"/>
      <c r="T79" s="47"/>
      <c r="U79" s="47"/>
      <c r="V79" s="47"/>
      <c r="W79" s="47"/>
      <c r="X79" s="47"/>
      <c r="Y79" s="47"/>
      <c r="Z79" s="47"/>
    </row>
    <row r="80" spans="1:26" ht="14.25" customHeight="1">
      <c r="A80" s="47"/>
      <c r="B80" s="47"/>
      <c r="C80" s="47"/>
      <c r="D80" s="47"/>
      <c r="E80" s="47"/>
      <c r="F80" s="47"/>
      <c r="G80" s="47"/>
      <c r="H80" s="47"/>
      <c r="I80" s="47"/>
      <c r="J80" s="47"/>
      <c r="K80" s="47"/>
      <c r="L80" s="47"/>
      <c r="M80" s="47"/>
      <c r="N80" s="47"/>
      <c r="O80" s="47"/>
      <c r="P80" s="47"/>
      <c r="Q80" s="47"/>
      <c r="R80" s="47"/>
      <c r="S80" s="47"/>
      <c r="T80" s="47"/>
      <c r="U80" s="47"/>
      <c r="V80" s="47"/>
      <c r="W80" s="47"/>
      <c r="X80" s="47"/>
      <c r="Y80" s="47"/>
      <c r="Z80" s="47"/>
    </row>
    <row r="81" spans="1:26" ht="14.25" customHeight="1">
      <c r="A81" s="47"/>
      <c r="B81" s="47"/>
      <c r="C81" s="47"/>
      <c r="D81" s="47"/>
      <c r="E81" s="47"/>
      <c r="F81" s="47"/>
      <c r="G81" s="47"/>
      <c r="H81" s="47"/>
      <c r="I81" s="47"/>
      <c r="J81" s="47"/>
      <c r="K81" s="47"/>
      <c r="L81" s="47"/>
      <c r="M81" s="47"/>
      <c r="N81" s="47"/>
      <c r="O81" s="47"/>
      <c r="P81" s="47"/>
      <c r="Q81" s="47"/>
      <c r="R81" s="47"/>
      <c r="S81" s="47"/>
      <c r="T81" s="47"/>
      <c r="U81" s="47"/>
      <c r="V81" s="47"/>
      <c r="W81" s="47"/>
      <c r="X81" s="47"/>
      <c r="Y81" s="47"/>
      <c r="Z81" s="47"/>
    </row>
    <row r="82" spans="1:26" ht="14.25" customHeight="1">
      <c r="A82" s="47"/>
      <c r="B82" s="47"/>
      <c r="C82" s="47"/>
      <c r="D82" s="47"/>
      <c r="E82" s="47"/>
      <c r="F82" s="47"/>
      <c r="G82" s="47"/>
      <c r="H82" s="47"/>
      <c r="I82" s="47"/>
      <c r="J82" s="47"/>
      <c r="K82" s="47"/>
      <c r="L82" s="47"/>
      <c r="M82" s="47"/>
      <c r="N82" s="47"/>
      <c r="O82" s="47"/>
      <c r="P82" s="47"/>
      <c r="Q82" s="47"/>
      <c r="R82" s="47"/>
      <c r="S82" s="47"/>
      <c r="T82" s="47"/>
      <c r="U82" s="47"/>
      <c r="V82" s="47"/>
      <c r="W82" s="47"/>
      <c r="X82" s="47"/>
      <c r="Y82" s="47"/>
      <c r="Z82" s="47"/>
    </row>
    <row r="83" spans="1:26" ht="14.25" customHeight="1">
      <c r="A83" s="47"/>
      <c r="B83" s="47"/>
      <c r="C83" s="47"/>
      <c r="D83" s="47"/>
      <c r="E83" s="47"/>
      <c r="F83" s="47"/>
      <c r="G83" s="47"/>
      <c r="H83" s="47"/>
      <c r="I83" s="47"/>
      <c r="J83" s="47"/>
      <c r="K83" s="47"/>
      <c r="L83" s="47"/>
      <c r="M83" s="47"/>
      <c r="N83" s="47"/>
      <c r="O83" s="47"/>
      <c r="P83" s="47"/>
      <c r="Q83" s="47"/>
      <c r="R83" s="47"/>
      <c r="S83" s="47"/>
      <c r="T83" s="47"/>
      <c r="U83" s="47"/>
      <c r="V83" s="47"/>
      <c r="W83" s="47"/>
      <c r="X83" s="47"/>
      <c r="Y83" s="47"/>
      <c r="Z83" s="47"/>
    </row>
    <row r="84" spans="1:26" ht="14.25" customHeight="1">
      <c r="A84" s="47"/>
      <c r="B84" s="47"/>
      <c r="C84" s="47"/>
      <c r="D84" s="47"/>
      <c r="E84" s="47"/>
      <c r="F84" s="47"/>
      <c r="G84" s="47"/>
      <c r="H84" s="47"/>
      <c r="I84" s="47"/>
      <c r="J84" s="47"/>
      <c r="K84" s="47"/>
      <c r="L84" s="47"/>
      <c r="M84" s="47"/>
      <c r="N84" s="47"/>
      <c r="O84" s="47"/>
      <c r="P84" s="47"/>
      <c r="Q84" s="47"/>
      <c r="R84" s="47"/>
      <c r="S84" s="47"/>
      <c r="T84" s="47"/>
      <c r="U84" s="47"/>
      <c r="V84" s="47"/>
      <c r="W84" s="47"/>
      <c r="X84" s="47"/>
      <c r="Y84" s="47"/>
      <c r="Z84" s="47"/>
    </row>
    <row r="85" spans="1:26" ht="14.25" customHeight="1">
      <c r="A85" s="47"/>
      <c r="B85" s="47"/>
      <c r="C85" s="47"/>
      <c r="D85" s="47"/>
      <c r="E85" s="47"/>
      <c r="F85" s="47"/>
      <c r="G85" s="47"/>
      <c r="H85" s="47"/>
      <c r="I85" s="47"/>
      <c r="J85" s="47"/>
      <c r="K85" s="47"/>
      <c r="L85" s="47"/>
      <c r="M85" s="47"/>
      <c r="N85" s="47"/>
      <c r="O85" s="47"/>
      <c r="P85" s="47"/>
      <c r="Q85" s="47"/>
      <c r="R85" s="47"/>
      <c r="S85" s="47"/>
      <c r="T85" s="47"/>
      <c r="U85" s="47"/>
      <c r="V85" s="47"/>
      <c r="W85" s="47"/>
      <c r="X85" s="47"/>
      <c r="Y85" s="47"/>
      <c r="Z85" s="47"/>
    </row>
    <row r="86" spans="1:26" ht="14.25" customHeight="1">
      <c r="A86" s="47"/>
      <c r="B86" s="47"/>
      <c r="C86" s="47"/>
      <c r="D86" s="47"/>
      <c r="E86" s="47"/>
      <c r="F86" s="47"/>
      <c r="G86" s="47"/>
      <c r="H86" s="47"/>
      <c r="I86" s="47"/>
      <c r="J86" s="47"/>
      <c r="K86" s="47"/>
      <c r="L86" s="47"/>
      <c r="M86" s="47"/>
      <c r="N86" s="47"/>
      <c r="O86" s="47"/>
      <c r="P86" s="47"/>
      <c r="Q86" s="47"/>
      <c r="R86" s="47"/>
      <c r="S86" s="47"/>
      <c r="T86" s="47"/>
      <c r="U86" s="47"/>
      <c r="V86" s="47"/>
      <c r="W86" s="47"/>
      <c r="X86" s="47"/>
      <c r="Y86" s="47"/>
      <c r="Z86" s="47"/>
    </row>
    <row r="87" spans="1:26" ht="14.25" customHeight="1">
      <c r="A87" s="47"/>
      <c r="B87" s="47"/>
      <c r="C87" s="47"/>
      <c r="D87" s="47"/>
      <c r="E87" s="47"/>
      <c r="F87" s="47"/>
      <c r="G87" s="47"/>
      <c r="H87" s="47"/>
      <c r="I87" s="47"/>
      <c r="J87" s="47"/>
      <c r="K87" s="47"/>
      <c r="L87" s="47"/>
      <c r="M87" s="47"/>
      <c r="N87" s="47"/>
      <c r="O87" s="47"/>
      <c r="P87" s="47"/>
      <c r="Q87" s="47"/>
      <c r="R87" s="47"/>
      <c r="S87" s="47"/>
      <c r="T87" s="47"/>
      <c r="U87" s="47"/>
      <c r="V87" s="47"/>
      <c r="W87" s="47"/>
      <c r="X87" s="47"/>
      <c r="Y87" s="47"/>
      <c r="Z87" s="47"/>
    </row>
    <row r="88" spans="1:26" ht="14.25" customHeight="1">
      <c r="A88" s="47"/>
      <c r="B88" s="47"/>
      <c r="C88" s="47"/>
      <c r="D88" s="47"/>
      <c r="E88" s="47"/>
      <c r="F88" s="47"/>
      <c r="G88" s="47"/>
      <c r="H88" s="47"/>
      <c r="I88" s="47"/>
      <c r="J88" s="47"/>
      <c r="K88" s="47"/>
      <c r="L88" s="47"/>
      <c r="M88" s="47"/>
      <c r="N88" s="47"/>
      <c r="O88" s="47"/>
      <c r="P88" s="47"/>
      <c r="Q88" s="47"/>
      <c r="R88" s="47"/>
      <c r="S88" s="47"/>
      <c r="T88" s="47"/>
      <c r="U88" s="47"/>
      <c r="V88" s="47"/>
      <c r="W88" s="47"/>
      <c r="X88" s="47"/>
      <c r="Y88" s="47"/>
      <c r="Z88" s="47"/>
    </row>
    <row r="89" spans="1:26" ht="14.25" customHeight="1">
      <c r="A89" s="47"/>
      <c r="B89" s="47"/>
      <c r="C89" s="47"/>
      <c r="D89" s="47"/>
      <c r="E89" s="47"/>
      <c r="F89" s="47"/>
      <c r="G89" s="47"/>
      <c r="H89" s="47"/>
      <c r="I89" s="47"/>
      <c r="J89" s="47"/>
      <c r="K89" s="47"/>
      <c r="L89" s="47"/>
      <c r="M89" s="47"/>
      <c r="N89" s="47"/>
      <c r="O89" s="47"/>
      <c r="P89" s="47"/>
      <c r="Q89" s="47"/>
      <c r="R89" s="47"/>
      <c r="S89" s="47"/>
      <c r="T89" s="47"/>
      <c r="U89" s="47"/>
      <c r="V89" s="47"/>
      <c r="W89" s="47"/>
      <c r="X89" s="47"/>
      <c r="Y89" s="47"/>
      <c r="Z89" s="47"/>
    </row>
    <row r="90" spans="1:26" ht="14.25" customHeight="1">
      <c r="A90" s="47"/>
      <c r="B90" s="47"/>
      <c r="C90" s="47"/>
      <c r="D90" s="47"/>
      <c r="E90" s="47"/>
      <c r="F90" s="47"/>
      <c r="G90" s="47"/>
      <c r="H90" s="47"/>
      <c r="I90" s="47"/>
      <c r="J90" s="47"/>
      <c r="K90" s="47"/>
      <c r="L90" s="47"/>
      <c r="M90" s="47"/>
      <c r="N90" s="47"/>
      <c r="O90" s="47"/>
      <c r="P90" s="47"/>
      <c r="Q90" s="47"/>
      <c r="R90" s="47"/>
      <c r="S90" s="47"/>
      <c r="T90" s="47"/>
      <c r="U90" s="47"/>
      <c r="V90" s="47"/>
      <c r="W90" s="47"/>
      <c r="X90" s="47"/>
      <c r="Y90" s="47"/>
      <c r="Z90" s="47"/>
    </row>
    <row r="91" spans="1:26" ht="14.25" customHeight="1">
      <c r="A91" s="47"/>
      <c r="B91" s="47"/>
      <c r="C91" s="47"/>
      <c r="D91" s="47"/>
      <c r="E91" s="47"/>
      <c r="F91" s="47"/>
      <c r="G91" s="47"/>
      <c r="H91" s="47"/>
      <c r="I91" s="47"/>
      <c r="J91" s="47"/>
      <c r="K91" s="47"/>
      <c r="L91" s="47"/>
      <c r="M91" s="47"/>
      <c r="N91" s="47"/>
      <c r="O91" s="47"/>
      <c r="P91" s="47"/>
      <c r="Q91" s="47"/>
      <c r="R91" s="47"/>
      <c r="S91" s="47"/>
      <c r="T91" s="47"/>
      <c r="U91" s="47"/>
      <c r="V91" s="47"/>
      <c r="W91" s="47"/>
      <c r="X91" s="47"/>
      <c r="Y91" s="47"/>
      <c r="Z91" s="47"/>
    </row>
    <row r="92" spans="1:26" ht="14.25" customHeight="1">
      <c r="A92" s="47"/>
      <c r="B92" s="47"/>
      <c r="C92" s="47"/>
      <c r="D92" s="47"/>
      <c r="E92" s="47"/>
      <c r="F92" s="47"/>
      <c r="G92" s="47"/>
      <c r="H92" s="47"/>
      <c r="I92" s="47"/>
      <c r="J92" s="47"/>
      <c r="K92" s="47"/>
      <c r="L92" s="47"/>
      <c r="M92" s="47"/>
      <c r="N92" s="47"/>
      <c r="O92" s="47"/>
      <c r="P92" s="47"/>
      <c r="Q92" s="47"/>
      <c r="R92" s="47"/>
      <c r="S92" s="47"/>
      <c r="T92" s="47"/>
      <c r="U92" s="47"/>
      <c r="V92" s="47"/>
      <c r="W92" s="47"/>
      <c r="X92" s="47"/>
      <c r="Y92" s="47"/>
      <c r="Z92" s="47"/>
    </row>
    <row r="93" spans="1:26" ht="14.25" customHeight="1">
      <c r="A93" s="47"/>
      <c r="B93" s="47"/>
      <c r="C93" s="47"/>
      <c r="D93" s="47"/>
      <c r="E93" s="47"/>
      <c r="F93" s="47"/>
      <c r="G93" s="47"/>
      <c r="H93" s="47"/>
      <c r="I93" s="47"/>
      <c r="J93" s="47"/>
      <c r="K93" s="47"/>
      <c r="L93" s="47"/>
      <c r="M93" s="47"/>
      <c r="N93" s="47"/>
      <c r="O93" s="47"/>
      <c r="P93" s="47"/>
      <c r="Q93" s="47"/>
      <c r="R93" s="47"/>
      <c r="S93" s="47"/>
      <c r="T93" s="47"/>
      <c r="U93" s="47"/>
      <c r="V93" s="47"/>
      <c r="W93" s="47"/>
      <c r="X93" s="47"/>
      <c r="Y93" s="47"/>
      <c r="Z93" s="47"/>
    </row>
    <row r="94" spans="1:26" ht="14.25" customHeight="1">
      <c r="A94" s="47"/>
      <c r="B94" s="47"/>
      <c r="C94" s="47"/>
      <c r="D94" s="47"/>
      <c r="E94" s="47"/>
      <c r="F94" s="47"/>
      <c r="G94" s="47"/>
      <c r="H94" s="47"/>
      <c r="I94" s="47"/>
      <c r="J94" s="47"/>
      <c r="K94" s="47"/>
      <c r="L94" s="47"/>
      <c r="M94" s="47"/>
      <c r="N94" s="47"/>
      <c r="O94" s="47"/>
      <c r="P94" s="47"/>
      <c r="Q94" s="47"/>
      <c r="R94" s="47"/>
      <c r="S94" s="47"/>
      <c r="T94" s="47"/>
      <c r="U94" s="47"/>
      <c r="V94" s="47"/>
      <c r="W94" s="47"/>
      <c r="X94" s="47"/>
      <c r="Y94" s="47"/>
      <c r="Z94" s="47"/>
    </row>
    <row r="95" spans="1:26" ht="14.25" customHeight="1">
      <c r="A95" s="47"/>
      <c r="B95" s="47"/>
      <c r="C95" s="47"/>
      <c r="D95" s="47"/>
      <c r="E95" s="47"/>
      <c r="F95" s="47"/>
      <c r="G95" s="47"/>
      <c r="H95" s="47"/>
      <c r="I95" s="47"/>
      <c r="J95" s="47"/>
      <c r="K95" s="47"/>
      <c r="L95" s="47"/>
      <c r="M95" s="47"/>
      <c r="N95" s="47"/>
      <c r="O95" s="47"/>
      <c r="P95" s="47"/>
      <c r="Q95" s="47"/>
      <c r="R95" s="47"/>
      <c r="S95" s="47"/>
      <c r="T95" s="47"/>
      <c r="U95" s="47"/>
      <c r="V95" s="47"/>
      <c r="W95" s="47"/>
      <c r="X95" s="47"/>
      <c r="Y95" s="47"/>
      <c r="Z95" s="47"/>
    </row>
    <row r="96" spans="1:26" ht="14.25" customHeight="1">
      <c r="A96" s="47"/>
      <c r="B96" s="47"/>
      <c r="C96" s="47"/>
      <c r="D96" s="47"/>
      <c r="E96" s="47"/>
      <c r="F96" s="47"/>
      <c r="G96" s="47"/>
      <c r="H96" s="47"/>
      <c r="I96" s="47"/>
      <c r="J96" s="47"/>
      <c r="K96" s="47"/>
      <c r="L96" s="47"/>
      <c r="M96" s="47"/>
      <c r="N96" s="47"/>
      <c r="O96" s="47"/>
      <c r="P96" s="47"/>
      <c r="Q96" s="47"/>
      <c r="R96" s="47"/>
      <c r="S96" s="47"/>
      <c r="T96" s="47"/>
      <c r="U96" s="47"/>
      <c r="V96" s="47"/>
      <c r="W96" s="47"/>
      <c r="X96" s="47"/>
      <c r="Y96" s="47"/>
      <c r="Z96" s="47"/>
    </row>
    <row r="97" spans="1:26" ht="14.25" customHeight="1">
      <c r="A97" s="47"/>
      <c r="B97" s="47"/>
      <c r="C97" s="47"/>
      <c r="D97" s="47"/>
      <c r="E97" s="47"/>
      <c r="F97" s="47"/>
      <c r="G97" s="47"/>
      <c r="H97" s="47"/>
      <c r="I97" s="47"/>
      <c r="J97" s="47"/>
      <c r="K97" s="47"/>
      <c r="L97" s="47"/>
      <c r="M97" s="47"/>
      <c r="N97" s="47"/>
      <c r="O97" s="47"/>
      <c r="P97" s="47"/>
      <c r="Q97" s="47"/>
      <c r="R97" s="47"/>
      <c r="S97" s="47"/>
      <c r="T97" s="47"/>
      <c r="U97" s="47"/>
      <c r="V97" s="47"/>
      <c r="W97" s="47"/>
      <c r="X97" s="47"/>
      <c r="Y97" s="47"/>
      <c r="Z97" s="47"/>
    </row>
    <row r="98" spans="1:26" ht="14.25" customHeight="1">
      <c r="A98" s="47"/>
      <c r="B98" s="47"/>
      <c r="C98" s="47"/>
      <c r="D98" s="47"/>
      <c r="E98" s="47"/>
      <c r="F98" s="47"/>
      <c r="G98" s="47"/>
      <c r="H98" s="47"/>
      <c r="I98" s="47"/>
      <c r="J98" s="47"/>
      <c r="K98" s="47"/>
      <c r="L98" s="47"/>
      <c r="M98" s="47"/>
      <c r="N98" s="47"/>
      <c r="O98" s="47"/>
      <c r="P98" s="47"/>
      <c r="Q98" s="47"/>
      <c r="R98" s="47"/>
      <c r="S98" s="47"/>
      <c r="T98" s="47"/>
      <c r="U98" s="47"/>
      <c r="V98" s="47"/>
      <c r="W98" s="47"/>
      <c r="X98" s="47"/>
      <c r="Y98" s="47"/>
      <c r="Z98" s="47"/>
    </row>
    <row r="99" spans="1:26" ht="14.25" customHeight="1">
      <c r="A99" s="47"/>
      <c r="B99" s="47"/>
      <c r="C99" s="47"/>
      <c r="D99" s="47"/>
      <c r="E99" s="47"/>
      <c r="F99" s="47"/>
      <c r="G99" s="47"/>
      <c r="H99" s="47"/>
      <c r="I99" s="47"/>
      <c r="J99" s="47"/>
      <c r="K99" s="47"/>
      <c r="L99" s="47"/>
      <c r="M99" s="47"/>
      <c r="N99" s="47"/>
      <c r="O99" s="47"/>
      <c r="P99" s="47"/>
      <c r="Q99" s="47"/>
      <c r="R99" s="47"/>
      <c r="S99" s="47"/>
      <c r="T99" s="47"/>
      <c r="U99" s="47"/>
      <c r="V99" s="47"/>
      <c r="W99" s="47"/>
      <c r="X99" s="47"/>
      <c r="Y99" s="47"/>
      <c r="Z99" s="47"/>
    </row>
    <row r="100" spans="1:26" ht="14.25" customHeight="1">
      <c r="A100" s="47"/>
      <c r="B100" s="47"/>
      <c r="C100" s="47"/>
      <c r="D100" s="47"/>
      <c r="E100" s="47"/>
      <c r="F100" s="47"/>
      <c r="G100" s="47"/>
      <c r="H100" s="47"/>
      <c r="I100" s="47"/>
      <c r="J100" s="47"/>
      <c r="K100" s="47"/>
      <c r="L100" s="47"/>
      <c r="M100" s="47"/>
      <c r="N100" s="47"/>
      <c r="O100" s="47"/>
      <c r="P100" s="47"/>
      <c r="Q100" s="47"/>
      <c r="R100" s="47"/>
      <c r="S100" s="47"/>
      <c r="T100" s="47"/>
      <c r="U100" s="47"/>
      <c r="V100" s="47"/>
      <c r="W100" s="47"/>
      <c r="X100" s="47"/>
      <c r="Y100" s="47"/>
      <c r="Z100" s="47"/>
    </row>
    <row r="101" spans="1:26" ht="14.25" customHeight="1">
      <c r="A101" s="47"/>
      <c r="B101" s="47"/>
      <c r="C101" s="47"/>
      <c r="D101" s="47"/>
      <c r="E101" s="47"/>
      <c r="F101" s="47"/>
      <c r="G101" s="47"/>
      <c r="H101" s="47"/>
      <c r="I101" s="47"/>
      <c r="J101" s="47"/>
      <c r="K101" s="47"/>
      <c r="L101" s="47"/>
      <c r="M101" s="47"/>
      <c r="N101" s="47"/>
      <c r="O101" s="47"/>
      <c r="P101" s="47"/>
      <c r="Q101" s="47"/>
      <c r="R101" s="47"/>
      <c r="S101" s="47"/>
      <c r="T101" s="47"/>
      <c r="U101" s="47"/>
      <c r="V101" s="47"/>
      <c r="W101" s="47"/>
      <c r="X101" s="47"/>
      <c r="Y101" s="47"/>
      <c r="Z101" s="47"/>
    </row>
    <row r="102" spans="1:26" ht="14.25" customHeight="1">
      <c r="A102" s="47"/>
      <c r="B102" s="47"/>
      <c r="C102" s="47"/>
      <c r="D102" s="47"/>
      <c r="E102" s="47"/>
      <c r="F102" s="47"/>
      <c r="G102" s="47"/>
      <c r="H102" s="47"/>
      <c r="I102" s="47"/>
      <c r="J102" s="47"/>
      <c r="K102" s="47"/>
      <c r="L102" s="47"/>
      <c r="M102" s="47"/>
      <c r="N102" s="47"/>
      <c r="O102" s="47"/>
      <c r="P102" s="47"/>
      <c r="Q102" s="47"/>
      <c r="R102" s="47"/>
      <c r="S102" s="47"/>
      <c r="T102" s="47"/>
      <c r="U102" s="47"/>
      <c r="V102" s="47"/>
      <c r="W102" s="47"/>
      <c r="X102" s="47"/>
      <c r="Y102" s="47"/>
      <c r="Z102" s="47"/>
    </row>
    <row r="103" spans="1:26" ht="14.25" customHeight="1">
      <c r="A103" s="47"/>
      <c r="B103" s="47"/>
      <c r="C103" s="47"/>
      <c r="D103" s="47"/>
      <c r="E103" s="47"/>
      <c r="F103" s="47"/>
      <c r="G103" s="47"/>
      <c r="H103" s="47"/>
      <c r="I103" s="47"/>
      <c r="J103" s="47"/>
      <c r="K103" s="47"/>
      <c r="L103" s="47"/>
      <c r="M103" s="47"/>
      <c r="N103" s="47"/>
      <c r="O103" s="47"/>
      <c r="P103" s="47"/>
      <c r="Q103" s="47"/>
      <c r="R103" s="47"/>
      <c r="S103" s="47"/>
      <c r="T103" s="47"/>
      <c r="U103" s="47"/>
      <c r="V103" s="47"/>
      <c r="W103" s="47"/>
      <c r="X103" s="47"/>
      <c r="Y103" s="47"/>
      <c r="Z103" s="47"/>
    </row>
    <row r="104" spans="1:26" ht="14.25" customHeight="1">
      <c r="A104" s="47"/>
      <c r="B104" s="47"/>
      <c r="C104" s="47"/>
      <c r="D104" s="47"/>
      <c r="E104" s="47"/>
      <c r="F104" s="47"/>
      <c r="G104" s="47"/>
      <c r="H104" s="47"/>
      <c r="I104" s="47"/>
      <c r="J104" s="47"/>
      <c r="K104" s="47"/>
      <c r="L104" s="47"/>
      <c r="M104" s="47"/>
      <c r="N104" s="47"/>
      <c r="O104" s="47"/>
      <c r="P104" s="47"/>
      <c r="Q104" s="47"/>
      <c r="R104" s="47"/>
      <c r="S104" s="47"/>
      <c r="T104" s="47"/>
      <c r="U104" s="47"/>
      <c r="V104" s="47"/>
      <c r="W104" s="47"/>
      <c r="X104" s="47"/>
      <c r="Y104" s="47"/>
      <c r="Z104" s="47"/>
    </row>
    <row r="105" spans="1:26" ht="14.25" customHeight="1">
      <c r="A105" s="47"/>
      <c r="B105" s="47"/>
      <c r="C105" s="47"/>
      <c r="D105" s="47"/>
      <c r="E105" s="47"/>
      <c r="F105" s="47"/>
      <c r="G105" s="47"/>
      <c r="H105" s="47"/>
      <c r="I105" s="47"/>
      <c r="J105" s="47"/>
      <c r="K105" s="47"/>
      <c r="L105" s="47"/>
      <c r="M105" s="47"/>
      <c r="N105" s="47"/>
      <c r="O105" s="47"/>
      <c r="P105" s="47"/>
      <c r="Q105" s="47"/>
      <c r="R105" s="47"/>
      <c r="S105" s="47"/>
      <c r="T105" s="47"/>
      <c r="U105" s="47"/>
      <c r="V105" s="47"/>
      <c r="W105" s="47"/>
      <c r="X105" s="47"/>
      <c r="Y105" s="47"/>
      <c r="Z105" s="47"/>
    </row>
    <row r="106" spans="1:26" ht="14.25" customHeight="1">
      <c r="A106" s="47"/>
      <c r="B106" s="47"/>
      <c r="C106" s="47"/>
      <c r="D106" s="47"/>
      <c r="E106" s="47"/>
      <c r="F106" s="47"/>
      <c r="G106" s="47"/>
      <c r="H106" s="47"/>
      <c r="I106" s="47"/>
      <c r="J106" s="47"/>
      <c r="K106" s="47"/>
      <c r="L106" s="47"/>
      <c r="M106" s="47"/>
      <c r="N106" s="47"/>
      <c r="O106" s="47"/>
      <c r="P106" s="47"/>
      <c r="Q106" s="47"/>
      <c r="R106" s="47"/>
      <c r="S106" s="47"/>
      <c r="T106" s="47"/>
      <c r="U106" s="47"/>
      <c r="V106" s="47"/>
      <c r="W106" s="47"/>
      <c r="X106" s="47"/>
      <c r="Y106" s="47"/>
      <c r="Z106" s="47"/>
    </row>
    <row r="107" spans="1:26" ht="14.25" customHeight="1">
      <c r="A107" s="47"/>
      <c r="B107" s="47"/>
      <c r="C107" s="47"/>
      <c r="D107" s="47"/>
      <c r="E107" s="47"/>
      <c r="F107" s="47"/>
      <c r="G107" s="47"/>
      <c r="H107" s="47"/>
      <c r="I107" s="47"/>
      <c r="J107" s="47"/>
      <c r="K107" s="47"/>
      <c r="L107" s="47"/>
      <c r="M107" s="47"/>
      <c r="N107" s="47"/>
      <c r="O107" s="47"/>
      <c r="P107" s="47"/>
      <c r="Q107" s="47"/>
      <c r="R107" s="47"/>
      <c r="S107" s="47"/>
      <c r="T107" s="47"/>
      <c r="U107" s="47"/>
      <c r="V107" s="47"/>
      <c r="W107" s="47"/>
      <c r="X107" s="47"/>
      <c r="Y107" s="47"/>
      <c r="Z107" s="47"/>
    </row>
    <row r="108" spans="1:26" ht="14.25" customHeight="1">
      <c r="A108" s="47"/>
      <c r="B108" s="47"/>
      <c r="C108" s="47"/>
      <c r="D108" s="47"/>
      <c r="E108" s="47"/>
      <c r="F108" s="47"/>
      <c r="G108" s="47"/>
      <c r="H108" s="47"/>
      <c r="I108" s="47"/>
      <c r="J108" s="47"/>
      <c r="K108" s="47"/>
      <c r="L108" s="47"/>
      <c r="M108" s="47"/>
      <c r="N108" s="47"/>
      <c r="O108" s="47"/>
      <c r="P108" s="47"/>
      <c r="Q108" s="47"/>
      <c r="R108" s="47"/>
      <c r="S108" s="47"/>
      <c r="T108" s="47"/>
      <c r="U108" s="47"/>
      <c r="V108" s="47"/>
      <c r="W108" s="47"/>
      <c r="X108" s="47"/>
      <c r="Y108" s="47"/>
      <c r="Z108" s="47"/>
    </row>
    <row r="109" spans="1:26" ht="14.25" customHeight="1">
      <c r="A109" s="47"/>
      <c r="B109" s="47"/>
      <c r="C109" s="47"/>
      <c r="D109" s="47"/>
      <c r="E109" s="47"/>
      <c r="F109" s="47"/>
      <c r="G109" s="47"/>
      <c r="H109" s="47"/>
      <c r="I109" s="47"/>
      <c r="J109" s="47"/>
      <c r="K109" s="47"/>
      <c r="L109" s="47"/>
      <c r="M109" s="47"/>
      <c r="N109" s="47"/>
      <c r="O109" s="47"/>
      <c r="P109" s="47"/>
      <c r="Q109" s="47"/>
      <c r="R109" s="47"/>
      <c r="S109" s="47"/>
      <c r="T109" s="47"/>
      <c r="U109" s="47"/>
      <c r="V109" s="47"/>
      <c r="W109" s="47"/>
      <c r="X109" s="47"/>
      <c r="Y109" s="47"/>
      <c r="Z109" s="47"/>
    </row>
    <row r="110" spans="1:26" ht="14.25" customHeight="1">
      <c r="A110" s="47"/>
      <c r="B110" s="47"/>
      <c r="C110" s="47"/>
      <c r="D110" s="47"/>
      <c r="E110" s="47"/>
      <c r="F110" s="47"/>
      <c r="G110" s="47"/>
      <c r="H110" s="47"/>
      <c r="I110" s="47"/>
      <c r="J110" s="47"/>
      <c r="K110" s="47"/>
      <c r="L110" s="47"/>
      <c r="M110" s="47"/>
      <c r="N110" s="47"/>
      <c r="O110" s="47"/>
      <c r="P110" s="47"/>
      <c r="Q110" s="47"/>
      <c r="R110" s="47"/>
      <c r="S110" s="47"/>
      <c r="T110" s="47"/>
      <c r="U110" s="47"/>
      <c r="V110" s="47"/>
      <c r="W110" s="47"/>
      <c r="X110" s="47"/>
      <c r="Y110" s="47"/>
      <c r="Z110" s="47"/>
    </row>
    <row r="111" spans="1:26" ht="14.25" customHeight="1">
      <c r="A111" s="47"/>
      <c r="B111" s="47"/>
      <c r="C111" s="47"/>
      <c r="D111" s="47"/>
      <c r="E111" s="47"/>
      <c r="F111" s="47"/>
      <c r="G111" s="47"/>
      <c r="H111" s="47"/>
      <c r="I111" s="47"/>
      <c r="J111" s="47"/>
      <c r="K111" s="47"/>
      <c r="L111" s="47"/>
      <c r="M111" s="47"/>
      <c r="N111" s="47"/>
      <c r="O111" s="47"/>
      <c r="P111" s="47"/>
      <c r="Q111" s="47"/>
      <c r="R111" s="47"/>
      <c r="S111" s="47"/>
      <c r="T111" s="47"/>
      <c r="U111" s="47"/>
      <c r="V111" s="47"/>
      <c r="W111" s="47"/>
      <c r="X111" s="47"/>
      <c r="Y111" s="47"/>
      <c r="Z111" s="47"/>
    </row>
    <row r="112" spans="1:26" ht="14.25" customHeight="1">
      <c r="A112" s="47"/>
      <c r="B112" s="47"/>
      <c r="C112" s="47"/>
      <c r="D112" s="47"/>
      <c r="E112" s="47"/>
      <c r="F112" s="47"/>
      <c r="G112" s="47"/>
      <c r="H112" s="47"/>
      <c r="I112" s="47"/>
      <c r="J112" s="47"/>
      <c r="K112" s="47"/>
      <c r="L112" s="47"/>
      <c r="M112" s="47"/>
      <c r="N112" s="47"/>
      <c r="O112" s="47"/>
      <c r="P112" s="47"/>
      <c r="Q112" s="47"/>
      <c r="R112" s="47"/>
      <c r="S112" s="47"/>
      <c r="T112" s="47"/>
      <c r="U112" s="47"/>
      <c r="V112" s="47"/>
      <c r="W112" s="47"/>
      <c r="X112" s="47"/>
      <c r="Y112" s="47"/>
      <c r="Z112" s="47"/>
    </row>
    <row r="113" spans="1:26" ht="14.25" customHeight="1">
      <c r="A113" s="47"/>
      <c r="B113" s="47"/>
      <c r="C113" s="47"/>
      <c r="D113" s="47"/>
      <c r="E113" s="47"/>
      <c r="F113" s="47"/>
      <c r="G113" s="47"/>
      <c r="H113" s="47"/>
      <c r="I113" s="47"/>
      <c r="J113" s="47"/>
      <c r="K113" s="47"/>
      <c r="L113" s="47"/>
      <c r="M113" s="47"/>
      <c r="N113" s="47"/>
      <c r="O113" s="47"/>
      <c r="P113" s="47"/>
      <c r="Q113" s="47"/>
      <c r="R113" s="47"/>
      <c r="S113" s="47"/>
      <c r="T113" s="47"/>
      <c r="U113" s="47"/>
      <c r="V113" s="47"/>
      <c r="W113" s="47"/>
      <c r="X113" s="47"/>
      <c r="Y113" s="47"/>
      <c r="Z113" s="47"/>
    </row>
    <row r="114" spans="1:26" ht="14.25" customHeight="1">
      <c r="A114" s="47"/>
      <c r="B114" s="47"/>
      <c r="C114" s="47"/>
      <c r="D114" s="47"/>
      <c r="E114" s="47"/>
      <c r="F114" s="47"/>
      <c r="G114" s="47"/>
      <c r="H114" s="47"/>
      <c r="I114" s="47"/>
      <c r="J114" s="47"/>
      <c r="K114" s="47"/>
      <c r="L114" s="47"/>
      <c r="M114" s="47"/>
      <c r="N114" s="47"/>
      <c r="O114" s="47"/>
      <c r="P114" s="47"/>
      <c r="Q114" s="47"/>
      <c r="R114" s="47"/>
      <c r="S114" s="47"/>
      <c r="T114" s="47"/>
      <c r="U114" s="47"/>
      <c r="V114" s="47"/>
      <c r="W114" s="47"/>
      <c r="X114" s="47"/>
      <c r="Y114" s="47"/>
      <c r="Z114" s="47"/>
    </row>
    <row r="115" spans="1:26" ht="14.25" customHeight="1">
      <c r="A115" s="47"/>
      <c r="B115" s="47"/>
      <c r="C115" s="47"/>
      <c r="D115" s="47"/>
      <c r="E115" s="47"/>
      <c r="F115" s="47"/>
      <c r="G115" s="47"/>
      <c r="H115" s="47"/>
      <c r="I115" s="47"/>
      <c r="J115" s="47"/>
      <c r="K115" s="47"/>
      <c r="L115" s="47"/>
      <c r="M115" s="47"/>
      <c r="N115" s="47"/>
      <c r="O115" s="47"/>
      <c r="P115" s="47"/>
      <c r="Q115" s="47"/>
      <c r="R115" s="47"/>
      <c r="S115" s="47"/>
      <c r="T115" s="47"/>
      <c r="U115" s="47"/>
      <c r="V115" s="47"/>
      <c r="W115" s="47"/>
      <c r="X115" s="47"/>
      <c r="Y115" s="47"/>
      <c r="Z115" s="47"/>
    </row>
    <row r="116" spans="1:26" ht="14.25" customHeight="1">
      <c r="A116" s="47"/>
      <c r="B116" s="47"/>
      <c r="C116" s="47"/>
      <c r="D116" s="47"/>
      <c r="E116" s="47"/>
      <c r="F116" s="47"/>
      <c r="G116" s="47"/>
      <c r="H116" s="47"/>
      <c r="I116" s="47"/>
      <c r="J116" s="47"/>
      <c r="K116" s="47"/>
      <c r="L116" s="47"/>
      <c r="M116" s="47"/>
      <c r="N116" s="47"/>
      <c r="O116" s="47"/>
      <c r="P116" s="47"/>
      <c r="Q116" s="47"/>
      <c r="R116" s="47"/>
      <c r="S116" s="47"/>
      <c r="T116" s="47"/>
      <c r="U116" s="47"/>
      <c r="V116" s="47"/>
      <c r="W116" s="47"/>
      <c r="X116" s="47"/>
      <c r="Y116" s="47"/>
      <c r="Z116" s="47"/>
    </row>
    <row r="117" spans="1:26" ht="14.25" customHeight="1">
      <c r="A117" s="47"/>
      <c r="B117" s="47"/>
      <c r="C117" s="47"/>
      <c r="D117" s="47"/>
      <c r="E117" s="47"/>
      <c r="F117" s="47"/>
      <c r="G117" s="47"/>
      <c r="H117" s="47"/>
      <c r="I117" s="47"/>
      <c r="J117" s="47"/>
      <c r="K117" s="47"/>
      <c r="L117" s="47"/>
      <c r="M117" s="47"/>
      <c r="N117" s="47"/>
      <c r="O117" s="47"/>
      <c r="P117" s="47"/>
      <c r="Q117" s="47"/>
      <c r="R117" s="47"/>
      <c r="S117" s="47"/>
      <c r="T117" s="47"/>
      <c r="U117" s="47"/>
      <c r="V117" s="47"/>
      <c r="W117" s="47"/>
      <c r="X117" s="47"/>
      <c r="Y117" s="47"/>
      <c r="Z117" s="47"/>
    </row>
    <row r="118" spans="1:26" ht="14.25" customHeight="1">
      <c r="A118" s="47"/>
      <c r="B118" s="47"/>
      <c r="C118" s="47"/>
      <c r="D118" s="47"/>
      <c r="E118" s="47"/>
      <c r="F118" s="47"/>
      <c r="G118" s="47"/>
      <c r="H118" s="47"/>
      <c r="I118" s="47"/>
      <c r="J118" s="47"/>
      <c r="K118" s="47"/>
      <c r="L118" s="47"/>
      <c r="M118" s="47"/>
      <c r="N118" s="47"/>
      <c r="O118" s="47"/>
      <c r="P118" s="47"/>
      <c r="Q118" s="47"/>
      <c r="R118" s="47"/>
      <c r="S118" s="47"/>
      <c r="T118" s="47"/>
      <c r="U118" s="47"/>
      <c r="V118" s="47"/>
      <c r="W118" s="47"/>
      <c r="X118" s="47"/>
      <c r="Y118" s="47"/>
      <c r="Z118" s="47"/>
    </row>
    <row r="119" spans="1:26" ht="14.25" customHeight="1">
      <c r="A119" s="47"/>
      <c r="B119" s="47"/>
      <c r="C119" s="47"/>
      <c r="D119" s="47"/>
      <c r="E119" s="47"/>
      <c r="F119" s="47"/>
      <c r="G119" s="47"/>
      <c r="H119" s="47"/>
      <c r="I119" s="47"/>
      <c r="J119" s="47"/>
      <c r="K119" s="47"/>
      <c r="L119" s="47"/>
      <c r="M119" s="47"/>
      <c r="N119" s="47"/>
      <c r="O119" s="47"/>
      <c r="P119" s="47"/>
      <c r="Q119" s="47"/>
      <c r="R119" s="47"/>
      <c r="S119" s="47"/>
      <c r="T119" s="47"/>
      <c r="U119" s="47"/>
      <c r="V119" s="47"/>
      <c r="W119" s="47"/>
      <c r="X119" s="47"/>
      <c r="Y119" s="47"/>
      <c r="Z119" s="47"/>
    </row>
    <row r="120" spans="1:26" ht="14.25" customHeight="1">
      <c r="A120" s="47"/>
      <c r="B120" s="47"/>
      <c r="C120" s="47"/>
      <c r="D120" s="47"/>
      <c r="E120" s="47"/>
      <c r="F120" s="47"/>
      <c r="G120" s="47"/>
      <c r="H120" s="47"/>
      <c r="I120" s="47"/>
      <c r="J120" s="47"/>
      <c r="K120" s="47"/>
      <c r="L120" s="47"/>
      <c r="M120" s="47"/>
      <c r="N120" s="47"/>
      <c r="O120" s="47"/>
      <c r="P120" s="47"/>
      <c r="Q120" s="47"/>
      <c r="R120" s="47"/>
      <c r="S120" s="47"/>
      <c r="T120" s="47"/>
      <c r="U120" s="47"/>
      <c r="V120" s="47"/>
      <c r="W120" s="47"/>
      <c r="X120" s="47"/>
      <c r="Y120" s="47"/>
      <c r="Z120" s="47"/>
    </row>
    <row r="121" spans="1:26" ht="14.25" customHeight="1">
      <c r="A121" s="47"/>
      <c r="B121" s="47"/>
      <c r="C121" s="47"/>
      <c r="D121" s="47"/>
      <c r="E121" s="47"/>
      <c r="F121" s="47"/>
      <c r="G121" s="47"/>
      <c r="H121" s="47"/>
      <c r="I121" s="47"/>
      <c r="J121" s="47"/>
      <c r="K121" s="47"/>
      <c r="L121" s="47"/>
      <c r="M121" s="47"/>
      <c r="N121" s="47"/>
      <c r="O121" s="47"/>
      <c r="P121" s="47"/>
      <c r="Q121" s="47"/>
      <c r="R121" s="47"/>
      <c r="S121" s="47"/>
      <c r="T121" s="47"/>
      <c r="U121" s="47"/>
      <c r="V121" s="47"/>
      <c r="W121" s="47"/>
      <c r="X121" s="47"/>
      <c r="Y121" s="47"/>
      <c r="Z121" s="47"/>
    </row>
    <row r="122" spans="1:26" ht="14.25" customHeight="1">
      <c r="A122" s="47"/>
      <c r="B122" s="47"/>
      <c r="C122" s="47"/>
      <c r="D122" s="47"/>
      <c r="E122" s="47"/>
      <c r="F122" s="47"/>
      <c r="G122" s="47"/>
      <c r="H122" s="47"/>
      <c r="I122" s="47"/>
      <c r="J122" s="47"/>
      <c r="K122" s="47"/>
      <c r="L122" s="47"/>
      <c r="M122" s="47"/>
      <c r="N122" s="47"/>
      <c r="O122" s="47"/>
      <c r="P122" s="47"/>
      <c r="Q122" s="47"/>
      <c r="R122" s="47"/>
      <c r="S122" s="47"/>
      <c r="T122" s="47"/>
      <c r="U122" s="47"/>
      <c r="V122" s="47"/>
      <c r="W122" s="47"/>
      <c r="X122" s="47"/>
      <c r="Y122" s="47"/>
      <c r="Z122" s="47"/>
    </row>
    <row r="123" spans="1:26" ht="14.25" customHeight="1">
      <c r="A123" s="47"/>
      <c r="B123" s="47"/>
      <c r="C123" s="47"/>
      <c r="D123" s="47"/>
      <c r="E123" s="47"/>
      <c r="F123" s="47"/>
      <c r="G123" s="47"/>
      <c r="H123" s="47"/>
      <c r="I123" s="47"/>
      <c r="J123" s="47"/>
      <c r="K123" s="47"/>
      <c r="L123" s="47"/>
      <c r="M123" s="47"/>
      <c r="N123" s="47"/>
      <c r="O123" s="47"/>
      <c r="P123" s="47"/>
      <c r="Q123" s="47"/>
      <c r="R123" s="47"/>
      <c r="S123" s="47"/>
      <c r="T123" s="47"/>
      <c r="U123" s="47"/>
      <c r="V123" s="47"/>
      <c r="W123" s="47"/>
      <c r="X123" s="47"/>
      <c r="Y123" s="47"/>
      <c r="Z123" s="47"/>
    </row>
    <row r="124" spans="1:26" ht="14.25" customHeight="1">
      <c r="A124" s="47"/>
      <c r="B124" s="47"/>
      <c r="C124" s="47"/>
      <c r="D124" s="47"/>
      <c r="E124" s="47"/>
      <c r="F124" s="47"/>
      <c r="G124" s="47"/>
      <c r="H124" s="47"/>
      <c r="I124" s="47"/>
      <c r="J124" s="47"/>
      <c r="K124" s="47"/>
      <c r="L124" s="47"/>
      <c r="M124" s="47"/>
      <c r="N124" s="47"/>
      <c r="O124" s="47"/>
      <c r="P124" s="47"/>
      <c r="Q124" s="47"/>
      <c r="R124" s="47"/>
      <c r="S124" s="47"/>
      <c r="T124" s="47"/>
      <c r="U124" s="47"/>
      <c r="V124" s="47"/>
      <c r="W124" s="47"/>
      <c r="X124" s="47"/>
      <c r="Y124" s="47"/>
      <c r="Z124" s="47"/>
    </row>
    <row r="125" spans="1:26" ht="14.25" customHeight="1">
      <c r="A125" s="47"/>
      <c r="B125" s="47"/>
      <c r="C125" s="47"/>
      <c r="D125" s="47"/>
      <c r="E125" s="47"/>
      <c r="F125" s="47"/>
      <c r="G125" s="47"/>
      <c r="H125" s="47"/>
      <c r="I125" s="47"/>
      <c r="J125" s="47"/>
      <c r="K125" s="47"/>
      <c r="L125" s="47"/>
      <c r="M125" s="47"/>
      <c r="N125" s="47"/>
      <c r="O125" s="47"/>
      <c r="P125" s="47"/>
      <c r="Q125" s="47"/>
      <c r="R125" s="47"/>
      <c r="S125" s="47"/>
      <c r="T125" s="47"/>
      <c r="U125" s="47"/>
      <c r="V125" s="47"/>
      <c r="W125" s="47"/>
      <c r="X125" s="47"/>
      <c r="Y125" s="47"/>
      <c r="Z125" s="47"/>
    </row>
    <row r="126" spans="1:26" ht="14.25" customHeight="1">
      <c r="A126" s="47"/>
      <c r="B126" s="47"/>
      <c r="C126" s="47"/>
      <c r="D126" s="47"/>
      <c r="E126" s="47"/>
      <c r="F126" s="47"/>
      <c r="G126" s="47"/>
      <c r="H126" s="47"/>
      <c r="I126" s="47"/>
      <c r="J126" s="47"/>
      <c r="K126" s="47"/>
      <c r="L126" s="47"/>
      <c r="M126" s="47"/>
      <c r="N126" s="47"/>
      <c r="O126" s="47"/>
      <c r="P126" s="47"/>
      <c r="Q126" s="47"/>
      <c r="R126" s="47"/>
      <c r="S126" s="47"/>
      <c r="T126" s="47"/>
      <c r="U126" s="47"/>
      <c r="V126" s="47"/>
      <c r="W126" s="47"/>
      <c r="X126" s="47"/>
      <c r="Y126" s="47"/>
      <c r="Z126" s="47"/>
    </row>
    <row r="127" spans="1:26" ht="14.25" customHeight="1">
      <c r="A127" s="47"/>
      <c r="B127" s="47"/>
      <c r="C127" s="47"/>
      <c r="D127" s="47"/>
      <c r="E127" s="47"/>
      <c r="F127" s="47"/>
      <c r="G127" s="47"/>
      <c r="H127" s="47"/>
      <c r="I127" s="47"/>
      <c r="J127" s="47"/>
      <c r="K127" s="47"/>
      <c r="L127" s="47"/>
      <c r="M127" s="47"/>
      <c r="N127" s="47"/>
      <c r="O127" s="47"/>
      <c r="P127" s="47"/>
      <c r="Q127" s="47"/>
      <c r="R127" s="47"/>
      <c r="S127" s="47"/>
      <c r="T127" s="47"/>
      <c r="U127" s="47"/>
      <c r="V127" s="47"/>
      <c r="W127" s="47"/>
      <c r="X127" s="47"/>
      <c r="Y127" s="47"/>
      <c r="Z127" s="47"/>
    </row>
    <row r="128" spans="1:26" ht="14.25" customHeight="1">
      <c r="A128" s="47"/>
      <c r="B128" s="47"/>
      <c r="C128" s="47"/>
      <c r="D128" s="47"/>
      <c r="E128" s="47"/>
      <c r="F128" s="47"/>
      <c r="G128" s="47"/>
      <c r="H128" s="47"/>
      <c r="I128" s="47"/>
      <c r="J128" s="47"/>
      <c r="K128" s="47"/>
      <c r="L128" s="47"/>
      <c r="M128" s="47"/>
      <c r="N128" s="47"/>
      <c r="O128" s="47"/>
      <c r="P128" s="47"/>
      <c r="Q128" s="47"/>
      <c r="R128" s="47"/>
      <c r="S128" s="47"/>
      <c r="T128" s="47"/>
      <c r="U128" s="47"/>
      <c r="V128" s="47"/>
      <c r="W128" s="47"/>
      <c r="X128" s="47"/>
      <c r="Y128" s="47"/>
      <c r="Z128" s="47"/>
    </row>
    <row r="129" spans="1:26" ht="14.25" customHeight="1">
      <c r="A129" s="47"/>
      <c r="B129" s="47"/>
      <c r="C129" s="47"/>
      <c r="D129" s="47"/>
      <c r="E129" s="47"/>
      <c r="F129" s="47"/>
      <c r="G129" s="47"/>
      <c r="H129" s="47"/>
      <c r="I129" s="47"/>
      <c r="J129" s="47"/>
      <c r="K129" s="47"/>
      <c r="L129" s="47"/>
      <c r="M129" s="47"/>
      <c r="N129" s="47"/>
      <c r="O129" s="47"/>
      <c r="P129" s="47"/>
      <c r="Q129" s="47"/>
      <c r="R129" s="47"/>
      <c r="S129" s="47"/>
      <c r="T129" s="47"/>
      <c r="U129" s="47"/>
      <c r="V129" s="47"/>
      <c r="W129" s="47"/>
      <c r="X129" s="47"/>
      <c r="Y129" s="47"/>
      <c r="Z129" s="47"/>
    </row>
    <row r="130" spans="1:26" ht="14.25" customHeight="1">
      <c r="A130" s="47"/>
      <c r="B130" s="47"/>
      <c r="C130" s="47"/>
      <c r="D130" s="47"/>
      <c r="E130" s="47"/>
      <c r="F130" s="47"/>
      <c r="G130" s="47"/>
      <c r="H130" s="47"/>
      <c r="I130" s="47"/>
      <c r="J130" s="47"/>
      <c r="K130" s="47"/>
      <c r="L130" s="47"/>
      <c r="M130" s="47"/>
      <c r="N130" s="47"/>
      <c r="O130" s="47"/>
      <c r="P130" s="47"/>
      <c r="Q130" s="47"/>
      <c r="R130" s="47"/>
      <c r="S130" s="47"/>
      <c r="T130" s="47"/>
      <c r="U130" s="47"/>
      <c r="V130" s="47"/>
      <c r="W130" s="47"/>
      <c r="X130" s="47"/>
      <c r="Y130" s="47"/>
      <c r="Z130" s="47"/>
    </row>
    <row r="131" spans="1:26" ht="14.25" customHeight="1">
      <c r="A131" s="47"/>
      <c r="B131" s="47"/>
      <c r="C131" s="47"/>
      <c r="D131" s="47"/>
      <c r="E131" s="47"/>
      <c r="F131" s="47"/>
      <c r="G131" s="47"/>
      <c r="H131" s="47"/>
      <c r="I131" s="47"/>
      <c r="J131" s="47"/>
      <c r="K131" s="47"/>
      <c r="L131" s="47"/>
      <c r="M131" s="47"/>
      <c r="N131" s="47"/>
      <c r="O131" s="47"/>
      <c r="P131" s="47"/>
      <c r="Q131" s="47"/>
      <c r="R131" s="47"/>
      <c r="S131" s="47"/>
      <c r="T131" s="47"/>
      <c r="U131" s="47"/>
      <c r="V131" s="47"/>
      <c r="W131" s="47"/>
      <c r="X131" s="47"/>
      <c r="Y131" s="47"/>
      <c r="Z131" s="47"/>
    </row>
    <row r="132" spans="1:26" ht="14.25" customHeight="1">
      <c r="A132" s="47"/>
      <c r="B132" s="47"/>
      <c r="C132" s="47"/>
      <c r="D132" s="47"/>
      <c r="E132" s="47"/>
      <c r="F132" s="47"/>
      <c r="G132" s="47"/>
      <c r="H132" s="47"/>
      <c r="I132" s="47"/>
      <c r="J132" s="47"/>
      <c r="K132" s="47"/>
      <c r="L132" s="47"/>
      <c r="M132" s="47"/>
      <c r="N132" s="47"/>
      <c r="O132" s="47"/>
      <c r="P132" s="47"/>
      <c r="Q132" s="47"/>
      <c r="R132" s="47"/>
      <c r="S132" s="47"/>
      <c r="T132" s="47"/>
      <c r="U132" s="47"/>
      <c r="V132" s="47"/>
      <c r="W132" s="47"/>
      <c r="X132" s="47"/>
      <c r="Y132" s="47"/>
      <c r="Z132" s="47"/>
    </row>
    <row r="133" spans="1:26" ht="14.25" customHeight="1">
      <c r="A133" s="47"/>
      <c r="B133" s="47"/>
      <c r="C133" s="47"/>
      <c r="D133" s="47"/>
      <c r="E133" s="47"/>
      <c r="F133" s="47"/>
      <c r="G133" s="47"/>
      <c r="H133" s="47"/>
      <c r="I133" s="47"/>
      <c r="J133" s="47"/>
      <c r="K133" s="47"/>
      <c r="L133" s="47"/>
      <c r="M133" s="47"/>
      <c r="N133" s="47"/>
      <c r="O133" s="47"/>
      <c r="P133" s="47"/>
      <c r="Q133" s="47"/>
      <c r="R133" s="47"/>
      <c r="S133" s="47"/>
      <c r="T133" s="47"/>
      <c r="U133" s="47"/>
      <c r="V133" s="47"/>
      <c r="W133" s="47"/>
      <c r="X133" s="47"/>
      <c r="Y133" s="47"/>
      <c r="Z133" s="47"/>
    </row>
    <row r="134" spans="1:26" ht="14.25" customHeight="1">
      <c r="A134" s="47"/>
      <c r="B134" s="47"/>
      <c r="C134" s="47"/>
      <c r="D134" s="47"/>
      <c r="E134" s="47"/>
      <c r="F134" s="47"/>
      <c r="G134" s="47"/>
      <c r="H134" s="47"/>
      <c r="I134" s="47"/>
      <c r="J134" s="47"/>
      <c r="K134" s="47"/>
      <c r="L134" s="47"/>
      <c r="M134" s="47"/>
      <c r="N134" s="47"/>
      <c r="O134" s="47"/>
      <c r="P134" s="47"/>
      <c r="Q134" s="47"/>
      <c r="R134" s="47"/>
      <c r="S134" s="47"/>
      <c r="T134" s="47"/>
      <c r="U134" s="47"/>
      <c r="V134" s="47"/>
      <c r="W134" s="47"/>
      <c r="X134" s="47"/>
      <c r="Y134" s="47"/>
      <c r="Z134" s="47"/>
    </row>
    <row r="135" spans="1:26" ht="14.25" customHeight="1">
      <c r="A135" s="47"/>
      <c r="B135" s="47"/>
      <c r="C135" s="47"/>
      <c r="D135" s="47"/>
      <c r="E135" s="47"/>
      <c r="F135" s="47"/>
      <c r="G135" s="47"/>
      <c r="H135" s="47"/>
      <c r="I135" s="47"/>
      <c r="J135" s="47"/>
      <c r="K135" s="47"/>
      <c r="L135" s="47"/>
      <c r="M135" s="47"/>
      <c r="N135" s="47"/>
      <c r="O135" s="47"/>
      <c r="P135" s="47"/>
      <c r="Q135" s="47"/>
      <c r="R135" s="47"/>
      <c r="S135" s="47"/>
      <c r="T135" s="47"/>
      <c r="U135" s="47"/>
      <c r="V135" s="47"/>
      <c r="W135" s="47"/>
      <c r="X135" s="47"/>
      <c r="Y135" s="47"/>
      <c r="Z135" s="47"/>
    </row>
    <row r="136" spans="1:26" ht="14.25" customHeight="1">
      <c r="A136" s="47"/>
      <c r="B136" s="47"/>
      <c r="C136" s="47"/>
      <c r="D136" s="47"/>
      <c r="E136" s="47"/>
      <c r="F136" s="47"/>
      <c r="G136" s="47"/>
      <c r="H136" s="47"/>
      <c r="I136" s="47"/>
      <c r="J136" s="47"/>
      <c r="K136" s="47"/>
      <c r="L136" s="47"/>
      <c r="M136" s="47"/>
      <c r="N136" s="47"/>
      <c r="O136" s="47"/>
      <c r="P136" s="47"/>
      <c r="Q136" s="47"/>
      <c r="R136" s="47"/>
      <c r="S136" s="47"/>
      <c r="T136" s="47"/>
      <c r="U136" s="47"/>
      <c r="V136" s="47"/>
      <c r="W136" s="47"/>
      <c r="X136" s="47"/>
      <c r="Y136" s="47"/>
      <c r="Z136" s="47"/>
    </row>
    <row r="137" spans="1:26" ht="14.25" customHeight="1">
      <c r="A137" s="47"/>
      <c r="B137" s="47"/>
      <c r="C137" s="47"/>
      <c r="D137" s="47"/>
      <c r="E137" s="47"/>
      <c r="F137" s="47"/>
      <c r="G137" s="47"/>
      <c r="H137" s="47"/>
      <c r="I137" s="47"/>
      <c r="J137" s="47"/>
      <c r="K137" s="47"/>
      <c r="L137" s="47"/>
      <c r="M137" s="47"/>
      <c r="N137" s="47"/>
      <c r="O137" s="47"/>
      <c r="P137" s="47"/>
      <c r="Q137" s="47"/>
      <c r="R137" s="47"/>
      <c r="S137" s="47"/>
      <c r="T137" s="47"/>
      <c r="U137" s="47"/>
      <c r="V137" s="47"/>
      <c r="W137" s="47"/>
      <c r="X137" s="47"/>
      <c r="Y137" s="47"/>
      <c r="Z137" s="47"/>
    </row>
    <row r="138" spans="1:26" ht="14.25" customHeight="1">
      <c r="A138" s="47"/>
      <c r="B138" s="47"/>
      <c r="C138" s="47"/>
      <c r="D138" s="47"/>
      <c r="E138" s="47"/>
      <c r="F138" s="47"/>
      <c r="G138" s="47"/>
      <c r="H138" s="47"/>
      <c r="I138" s="47"/>
      <c r="J138" s="47"/>
      <c r="K138" s="47"/>
      <c r="L138" s="47"/>
      <c r="M138" s="47"/>
      <c r="N138" s="47"/>
      <c r="O138" s="47"/>
      <c r="P138" s="47"/>
      <c r="Q138" s="47"/>
      <c r="R138" s="47"/>
      <c r="S138" s="47"/>
      <c r="T138" s="47"/>
      <c r="U138" s="47"/>
      <c r="V138" s="47"/>
      <c r="W138" s="47"/>
      <c r="X138" s="47"/>
      <c r="Y138" s="47"/>
      <c r="Z138" s="47"/>
    </row>
    <row r="139" spans="1:26" ht="14.25" customHeight="1">
      <c r="A139" s="47"/>
      <c r="B139" s="47"/>
      <c r="C139" s="47"/>
      <c r="D139" s="47"/>
      <c r="E139" s="47"/>
      <c r="F139" s="47"/>
      <c r="G139" s="47"/>
      <c r="H139" s="47"/>
      <c r="I139" s="47"/>
      <c r="J139" s="47"/>
      <c r="K139" s="47"/>
      <c r="L139" s="47"/>
      <c r="M139" s="47"/>
      <c r="N139" s="47"/>
      <c r="O139" s="47"/>
      <c r="P139" s="47"/>
      <c r="Q139" s="47"/>
      <c r="R139" s="47"/>
      <c r="S139" s="47"/>
      <c r="T139" s="47"/>
      <c r="U139" s="47"/>
      <c r="V139" s="47"/>
      <c r="W139" s="47"/>
      <c r="X139" s="47"/>
      <c r="Y139" s="47"/>
      <c r="Z139" s="47"/>
    </row>
    <row r="140" spans="1:26" ht="14.25" customHeight="1">
      <c r="A140" s="47"/>
      <c r="B140" s="47"/>
      <c r="C140" s="47"/>
      <c r="D140" s="47"/>
      <c r="E140" s="47"/>
      <c r="F140" s="47"/>
      <c r="G140" s="47"/>
      <c r="H140" s="47"/>
      <c r="I140" s="47"/>
      <c r="J140" s="47"/>
      <c r="K140" s="47"/>
      <c r="L140" s="47"/>
      <c r="M140" s="47"/>
      <c r="N140" s="47"/>
      <c r="O140" s="47"/>
      <c r="P140" s="47"/>
      <c r="Q140" s="47"/>
      <c r="R140" s="47"/>
      <c r="S140" s="47"/>
      <c r="T140" s="47"/>
      <c r="U140" s="47"/>
      <c r="V140" s="47"/>
      <c r="W140" s="47"/>
      <c r="X140" s="47"/>
      <c r="Y140" s="47"/>
      <c r="Z140" s="47"/>
    </row>
    <row r="141" spans="1:26" ht="14.25" customHeight="1">
      <c r="A141" s="47"/>
      <c r="B141" s="47"/>
      <c r="C141" s="47"/>
      <c r="D141" s="47"/>
      <c r="E141" s="47"/>
      <c r="F141" s="47"/>
      <c r="G141" s="47"/>
      <c r="H141" s="47"/>
      <c r="I141" s="47"/>
      <c r="J141" s="47"/>
      <c r="K141" s="47"/>
      <c r="L141" s="47"/>
      <c r="M141" s="47"/>
      <c r="N141" s="47"/>
      <c r="O141" s="47"/>
      <c r="P141" s="47"/>
      <c r="Q141" s="47"/>
      <c r="R141" s="47"/>
      <c r="S141" s="47"/>
      <c r="T141" s="47"/>
      <c r="U141" s="47"/>
      <c r="V141" s="47"/>
      <c r="W141" s="47"/>
      <c r="X141" s="47"/>
      <c r="Y141" s="47"/>
      <c r="Z141" s="47"/>
    </row>
    <row r="142" spans="1:26" ht="14.25" customHeight="1">
      <c r="A142" s="47"/>
      <c r="B142" s="47"/>
      <c r="C142" s="47"/>
      <c r="D142" s="47"/>
      <c r="E142" s="47"/>
      <c r="F142" s="47"/>
      <c r="G142" s="47"/>
      <c r="H142" s="47"/>
      <c r="I142" s="47"/>
      <c r="J142" s="47"/>
      <c r="K142" s="47"/>
      <c r="L142" s="47"/>
      <c r="M142" s="47"/>
      <c r="N142" s="47"/>
      <c r="O142" s="47"/>
      <c r="P142" s="47"/>
      <c r="Q142" s="47"/>
      <c r="R142" s="47"/>
      <c r="S142" s="47"/>
      <c r="T142" s="47"/>
      <c r="U142" s="47"/>
      <c r="V142" s="47"/>
      <c r="W142" s="47"/>
      <c r="X142" s="47"/>
      <c r="Y142" s="47"/>
      <c r="Z142" s="47"/>
    </row>
    <row r="143" spans="1:26" ht="14.25" customHeight="1">
      <c r="A143" s="47"/>
      <c r="B143" s="47"/>
      <c r="C143" s="47"/>
      <c r="D143" s="47"/>
      <c r="E143" s="47"/>
      <c r="F143" s="47"/>
      <c r="G143" s="47"/>
      <c r="H143" s="47"/>
      <c r="I143" s="47"/>
      <c r="J143" s="47"/>
      <c r="K143" s="47"/>
      <c r="L143" s="47"/>
      <c r="M143" s="47"/>
      <c r="N143" s="47"/>
      <c r="O143" s="47"/>
      <c r="P143" s="47"/>
      <c r="Q143" s="47"/>
      <c r="R143" s="47"/>
      <c r="S143" s="47"/>
      <c r="T143" s="47"/>
      <c r="U143" s="47"/>
      <c r="V143" s="47"/>
      <c r="W143" s="47"/>
      <c r="X143" s="47"/>
      <c r="Y143" s="47"/>
      <c r="Z143" s="47"/>
    </row>
    <row r="144" spans="1:26" ht="14.25" customHeight="1">
      <c r="A144" s="47"/>
      <c r="B144" s="47"/>
      <c r="C144" s="47"/>
      <c r="D144" s="47"/>
      <c r="E144" s="47"/>
      <c r="F144" s="47"/>
      <c r="G144" s="47"/>
      <c r="H144" s="47"/>
      <c r="I144" s="47"/>
      <c r="J144" s="47"/>
      <c r="K144" s="47"/>
      <c r="L144" s="47"/>
      <c r="M144" s="47"/>
      <c r="N144" s="47"/>
      <c r="O144" s="47"/>
      <c r="P144" s="47"/>
      <c r="Q144" s="47"/>
      <c r="R144" s="47"/>
      <c r="S144" s="47"/>
      <c r="T144" s="47"/>
      <c r="U144" s="47"/>
      <c r="V144" s="47"/>
      <c r="W144" s="47"/>
      <c r="X144" s="47"/>
      <c r="Y144" s="47"/>
      <c r="Z144" s="47"/>
    </row>
    <row r="145" spans="1:26" ht="14.25" customHeight="1">
      <c r="A145" s="47"/>
      <c r="B145" s="47"/>
      <c r="C145" s="47"/>
      <c r="D145" s="47"/>
      <c r="E145" s="47"/>
      <c r="F145" s="47"/>
      <c r="G145" s="47"/>
      <c r="H145" s="47"/>
      <c r="I145" s="47"/>
      <c r="J145" s="47"/>
      <c r="K145" s="47"/>
      <c r="L145" s="47"/>
      <c r="M145" s="47"/>
      <c r="N145" s="47"/>
      <c r="O145" s="47"/>
      <c r="P145" s="47"/>
      <c r="Q145" s="47"/>
      <c r="R145" s="47"/>
      <c r="S145" s="47"/>
      <c r="T145" s="47"/>
      <c r="U145" s="47"/>
      <c r="V145" s="47"/>
      <c r="W145" s="47"/>
      <c r="X145" s="47"/>
      <c r="Y145" s="47"/>
      <c r="Z145" s="47"/>
    </row>
    <row r="146" spans="1:26" ht="14.25" customHeight="1">
      <c r="A146" s="47"/>
      <c r="B146" s="47"/>
      <c r="C146" s="47"/>
      <c r="D146" s="47"/>
      <c r="E146" s="47"/>
      <c r="F146" s="47"/>
      <c r="G146" s="47"/>
      <c r="H146" s="47"/>
      <c r="I146" s="47"/>
      <c r="J146" s="47"/>
      <c r="K146" s="47"/>
      <c r="L146" s="47"/>
      <c r="M146" s="47"/>
      <c r="N146" s="47"/>
      <c r="O146" s="47"/>
      <c r="P146" s="47"/>
      <c r="Q146" s="47"/>
      <c r="R146" s="47"/>
      <c r="S146" s="47"/>
      <c r="T146" s="47"/>
      <c r="U146" s="47"/>
      <c r="V146" s="47"/>
      <c r="W146" s="47"/>
      <c r="X146" s="47"/>
      <c r="Y146" s="47"/>
      <c r="Z146" s="47"/>
    </row>
    <row r="147" spans="1:26" ht="14.25" customHeight="1">
      <c r="A147" s="47"/>
      <c r="B147" s="47"/>
      <c r="C147" s="47"/>
      <c r="D147" s="47"/>
      <c r="E147" s="47"/>
      <c r="F147" s="47"/>
      <c r="G147" s="47"/>
      <c r="H147" s="47"/>
      <c r="I147" s="47"/>
      <c r="J147" s="47"/>
      <c r="K147" s="47"/>
      <c r="L147" s="47"/>
      <c r="M147" s="47"/>
      <c r="N147" s="47"/>
      <c r="O147" s="47"/>
      <c r="P147" s="47"/>
      <c r="Q147" s="47"/>
      <c r="R147" s="47"/>
      <c r="S147" s="47"/>
      <c r="T147" s="47"/>
      <c r="U147" s="47"/>
      <c r="V147" s="47"/>
      <c r="W147" s="47"/>
      <c r="X147" s="47"/>
      <c r="Y147" s="47"/>
      <c r="Z147" s="47"/>
    </row>
    <row r="148" spans="1:26" ht="14.25" customHeight="1">
      <c r="A148" s="47"/>
      <c r="B148" s="47"/>
      <c r="C148" s="47"/>
      <c r="D148" s="47"/>
      <c r="E148" s="47"/>
      <c r="F148" s="47"/>
      <c r="G148" s="47"/>
      <c r="H148" s="47"/>
      <c r="I148" s="47"/>
      <c r="J148" s="47"/>
      <c r="K148" s="47"/>
      <c r="L148" s="47"/>
      <c r="M148" s="47"/>
      <c r="N148" s="47"/>
      <c r="O148" s="47"/>
      <c r="P148" s="47"/>
      <c r="Q148" s="47"/>
      <c r="R148" s="47"/>
      <c r="S148" s="47"/>
      <c r="T148" s="47"/>
      <c r="U148" s="47"/>
      <c r="V148" s="47"/>
      <c r="W148" s="47"/>
      <c r="X148" s="47"/>
      <c r="Y148" s="47"/>
      <c r="Z148" s="47"/>
    </row>
    <row r="149" spans="1:26" ht="14.25" customHeight="1">
      <c r="A149" s="47"/>
      <c r="B149" s="47"/>
      <c r="C149" s="47"/>
      <c r="D149" s="47"/>
      <c r="E149" s="47"/>
      <c r="F149" s="47"/>
      <c r="G149" s="47"/>
      <c r="H149" s="47"/>
      <c r="I149" s="47"/>
      <c r="J149" s="47"/>
      <c r="K149" s="47"/>
      <c r="L149" s="47"/>
      <c r="M149" s="47"/>
      <c r="N149" s="47"/>
      <c r="O149" s="47"/>
      <c r="P149" s="47"/>
      <c r="Q149" s="47"/>
      <c r="R149" s="47"/>
      <c r="S149" s="47"/>
      <c r="T149" s="47"/>
      <c r="U149" s="47"/>
      <c r="V149" s="47"/>
      <c r="W149" s="47"/>
      <c r="X149" s="47"/>
      <c r="Y149" s="47"/>
      <c r="Z149" s="47"/>
    </row>
    <row r="150" spans="1:26" ht="14.25" customHeight="1">
      <c r="A150" s="47"/>
      <c r="B150" s="47"/>
      <c r="C150" s="47"/>
      <c r="D150" s="47"/>
      <c r="E150" s="47"/>
      <c r="F150" s="47"/>
      <c r="G150" s="47"/>
      <c r="H150" s="47"/>
      <c r="I150" s="47"/>
      <c r="J150" s="47"/>
      <c r="K150" s="47"/>
      <c r="L150" s="47"/>
      <c r="M150" s="47"/>
      <c r="N150" s="47"/>
      <c r="O150" s="47"/>
      <c r="P150" s="47"/>
      <c r="Q150" s="47"/>
      <c r="R150" s="47"/>
      <c r="S150" s="47"/>
      <c r="T150" s="47"/>
      <c r="U150" s="47"/>
      <c r="V150" s="47"/>
      <c r="W150" s="47"/>
      <c r="X150" s="47"/>
      <c r="Y150" s="47"/>
      <c r="Z150" s="47"/>
    </row>
    <row r="151" spans="1:26" ht="14.25" customHeight="1">
      <c r="A151" s="47"/>
      <c r="B151" s="47"/>
      <c r="C151" s="47"/>
      <c r="D151" s="47"/>
      <c r="E151" s="47"/>
      <c r="F151" s="47"/>
      <c r="G151" s="47"/>
      <c r="H151" s="47"/>
      <c r="I151" s="47"/>
      <c r="J151" s="47"/>
      <c r="K151" s="47"/>
      <c r="L151" s="47"/>
      <c r="M151" s="47"/>
      <c r="N151" s="47"/>
      <c r="O151" s="47"/>
      <c r="P151" s="47"/>
      <c r="Q151" s="47"/>
      <c r="R151" s="47"/>
      <c r="S151" s="47"/>
      <c r="T151" s="47"/>
      <c r="U151" s="47"/>
      <c r="V151" s="47"/>
      <c r="W151" s="47"/>
      <c r="X151" s="47"/>
      <c r="Y151" s="47"/>
      <c r="Z151" s="47"/>
    </row>
    <row r="152" spans="1:26" ht="14.25" customHeight="1">
      <c r="A152" s="47"/>
      <c r="B152" s="47"/>
      <c r="C152" s="47"/>
      <c r="D152" s="47"/>
      <c r="E152" s="47"/>
      <c r="F152" s="47"/>
      <c r="G152" s="47"/>
      <c r="H152" s="47"/>
      <c r="I152" s="47"/>
      <c r="J152" s="47"/>
      <c r="K152" s="47"/>
      <c r="L152" s="47"/>
      <c r="M152" s="47"/>
      <c r="N152" s="47"/>
      <c r="O152" s="47"/>
      <c r="P152" s="47"/>
      <c r="Q152" s="47"/>
      <c r="R152" s="47"/>
      <c r="S152" s="47"/>
      <c r="T152" s="47"/>
      <c r="U152" s="47"/>
      <c r="V152" s="47"/>
      <c r="W152" s="47"/>
      <c r="X152" s="47"/>
      <c r="Y152" s="47"/>
      <c r="Z152" s="47"/>
    </row>
    <row r="153" spans="1:26" ht="14.25" customHeight="1">
      <c r="A153" s="47"/>
      <c r="B153" s="47"/>
      <c r="C153" s="47"/>
      <c r="D153" s="47"/>
      <c r="E153" s="47"/>
      <c r="F153" s="47"/>
      <c r="G153" s="47"/>
      <c r="H153" s="47"/>
      <c r="I153" s="47"/>
      <c r="J153" s="47"/>
      <c r="K153" s="47"/>
      <c r="L153" s="47"/>
      <c r="M153" s="47"/>
      <c r="N153" s="47"/>
      <c r="O153" s="47"/>
      <c r="P153" s="47"/>
      <c r="Q153" s="47"/>
      <c r="R153" s="47"/>
      <c r="S153" s="47"/>
      <c r="T153" s="47"/>
      <c r="U153" s="47"/>
      <c r="V153" s="47"/>
      <c r="W153" s="47"/>
      <c r="X153" s="47"/>
      <c r="Y153" s="47"/>
      <c r="Z153" s="47"/>
    </row>
    <row r="154" spans="1:26" ht="14.25" customHeight="1">
      <c r="A154" s="47"/>
      <c r="B154" s="47"/>
      <c r="C154" s="47"/>
      <c r="D154" s="47"/>
      <c r="E154" s="47"/>
      <c r="F154" s="47"/>
      <c r="G154" s="47"/>
      <c r="H154" s="47"/>
      <c r="I154" s="47"/>
      <c r="J154" s="47"/>
      <c r="K154" s="47"/>
      <c r="L154" s="47"/>
      <c r="M154" s="47"/>
      <c r="N154" s="47"/>
      <c r="O154" s="47"/>
      <c r="P154" s="47"/>
      <c r="Q154" s="47"/>
      <c r="R154" s="47"/>
      <c r="S154" s="47"/>
      <c r="T154" s="47"/>
      <c r="U154" s="47"/>
      <c r="V154" s="47"/>
      <c r="W154" s="47"/>
      <c r="X154" s="47"/>
      <c r="Y154" s="47"/>
      <c r="Z154" s="47"/>
    </row>
    <row r="155" spans="1:26" ht="14.25" customHeight="1">
      <c r="A155" s="47"/>
      <c r="B155" s="47"/>
      <c r="C155" s="47"/>
      <c r="D155" s="47"/>
      <c r="E155" s="47"/>
      <c r="F155" s="47"/>
      <c r="G155" s="47"/>
      <c r="H155" s="47"/>
      <c r="I155" s="47"/>
      <c r="J155" s="47"/>
      <c r="K155" s="47"/>
      <c r="L155" s="47"/>
      <c r="M155" s="47"/>
      <c r="N155" s="47"/>
      <c r="O155" s="47"/>
      <c r="P155" s="47"/>
      <c r="Q155" s="47"/>
      <c r="R155" s="47"/>
      <c r="S155" s="47"/>
      <c r="T155" s="47"/>
      <c r="U155" s="47"/>
      <c r="V155" s="47"/>
      <c r="W155" s="47"/>
      <c r="X155" s="47"/>
      <c r="Y155" s="47"/>
      <c r="Z155" s="47"/>
    </row>
    <row r="156" spans="1:26" ht="14.25" customHeight="1">
      <c r="A156" s="47"/>
      <c r="B156" s="47"/>
      <c r="C156" s="47"/>
      <c r="D156" s="47"/>
      <c r="E156" s="47"/>
      <c r="F156" s="47"/>
      <c r="G156" s="47"/>
      <c r="H156" s="47"/>
      <c r="I156" s="47"/>
      <c r="J156" s="47"/>
      <c r="K156" s="47"/>
      <c r="L156" s="47"/>
      <c r="M156" s="47"/>
      <c r="N156" s="47"/>
      <c r="O156" s="47"/>
      <c r="P156" s="47"/>
      <c r="Q156" s="47"/>
      <c r="R156" s="47"/>
      <c r="S156" s="47"/>
      <c r="T156" s="47"/>
      <c r="U156" s="47"/>
      <c r="V156" s="47"/>
      <c r="W156" s="47"/>
      <c r="X156" s="47"/>
      <c r="Y156" s="47"/>
      <c r="Z156" s="47"/>
    </row>
    <row r="157" spans="1:26" ht="14.25" customHeight="1">
      <c r="A157" s="47"/>
      <c r="B157" s="47"/>
      <c r="C157" s="47"/>
      <c r="D157" s="47"/>
      <c r="E157" s="47"/>
      <c r="F157" s="47"/>
      <c r="G157" s="47"/>
      <c r="H157" s="47"/>
      <c r="I157" s="47"/>
      <c r="J157" s="47"/>
      <c r="K157" s="47"/>
      <c r="L157" s="47"/>
      <c r="M157" s="47"/>
      <c r="N157" s="47"/>
      <c r="O157" s="47"/>
      <c r="P157" s="47"/>
      <c r="Q157" s="47"/>
      <c r="R157" s="47"/>
      <c r="S157" s="47"/>
      <c r="T157" s="47"/>
      <c r="U157" s="47"/>
      <c r="V157" s="47"/>
      <c r="W157" s="47"/>
      <c r="X157" s="47"/>
      <c r="Y157" s="47"/>
      <c r="Z157" s="47"/>
    </row>
    <row r="158" spans="1:26" ht="14.25" customHeight="1">
      <c r="A158" s="47"/>
      <c r="B158" s="47"/>
      <c r="C158" s="47"/>
      <c r="D158" s="47"/>
      <c r="E158" s="47"/>
      <c r="F158" s="47"/>
      <c r="G158" s="47"/>
      <c r="H158" s="47"/>
      <c r="I158" s="47"/>
      <c r="J158" s="47"/>
      <c r="K158" s="47"/>
      <c r="L158" s="47"/>
      <c r="M158" s="47"/>
      <c r="N158" s="47"/>
      <c r="O158" s="47"/>
      <c r="P158" s="47"/>
      <c r="Q158" s="47"/>
      <c r="R158" s="47"/>
      <c r="S158" s="47"/>
      <c r="T158" s="47"/>
      <c r="U158" s="47"/>
      <c r="V158" s="47"/>
      <c r="W158" s="47"/>
      <c r="X158" s="47"/>
      <c r="Y158" s="47"/>
      <c r="Z158" s="47"/>
    </row>
    <row r="159" spans="1:26" ht="14.25" customHeight="1">
      <c r="A159" s="47"/>
      <c r="B159" s="47"/>
      <c r="C159" s="47"/>
      <c r="D159" s="47"/>
      <c r="E159" s="47"/>
      <c r="F159" s="47"/>
      <c r="G159" s="47"/>
      <c r="H159" s="47"/>
      <c r="I159" s="47"/>
      <c r="J159" s="47"/>
      <c r="K159" s="47"/>
      <c r="L159" s="47"/>
      <c r="M159" s="47"/>
      <c r="N159" s="47"/>
      <c r="O159" s="47"/>
      <c r="P159" s="47"/>
      <c r="Q159" s="47"/>
      <c r="R159" s="47"/>
      <c r="S159" s="47"/>
      <c r="T159" s="47"/>
      <c r="U159" s="47"/>
      <c r="V159" s="47"/>
      <c r="W159" s="47"/>
      <c r="X159" s="47"/>
      <c r="Y159" s="47"/>
      <c r="Z159" s="47"/>
    </row>
    <row r="160" spans="1:26" ht="14.25" customHeight="1">
      <c r="A160" s="47"/>
      <c r="B160" s="47"/>
      <c r="C160" s="47"/>
      <c r="D160" s="47"/>
      <c r="E160" s="47"/>
      <c r="F160" s="47"/>
      <c r="G160" s="47"/>
      <c r="H160" s="47"/>
      <c r="I160" s="47"/>
      <c r="J160" s="47"/>
      <c r="K160" s="47"/>
      <c r="L160" s="47"/>
      <c r="M160" s="47"/>
      <c r="N160" s="47"/>
      <c r="O160" s="47"/>
      <c r="P160" s="47"/>
      <c r="Q160" s="47"/>
      <c r="R160" s="47"/>
      <c r="S160" s="47"/>
      <c r="T160" s="47"/>
      <c r="U160" s="47"/>
      <c r="V160" s="47"/>
      <c r="W160" s="47"/>
      <c r="X160" s="47"/>
      <c r="Y160" s="47"/>
      <c r="Z160" s="47"/>
    </row>
    <row r="161" spans="1:26" ht="14.25" customHeight="1">
      <c r="A161" s="47"/>
      <c r="B161" s="47"/>
      <c r="C161" s="47"/>
      <c r="D161" s="47"/>
      <c r="E161" s="47"/>
      <c r="F161" s="47"/>
      <c r="G161" s="47"/>
      <c r="H161" s="47"/>
      <c r="I161" s="47"/>
      <c r="J161" s="47"/>
      <c r="K161" s="47"/>
      <c r="L161" s="47"/>
      <c r="M161" s="47"/>
      <c r="N161" s="47"/>
      <c r="O161" s="47"/>
      <c r="P161" s="47"/>
      <c r="Q161" s="47"/>
      <c r="R161" s="47"/>
      <c r="S161" s="47"/>
      <c r="T161" s="47"/>
      <c r="U161" s="47"/>
      <c r="V161" s="47"/>
      <c r="W161" s="47"/>
      <c r="X161" s="47"/>
      <c r="Y161" s="47"/>
      <c r="Z161" s="47"/>
    </row>
    <row r="162" spans="1:26" ht="14.25" customHeight="1">
      <c r="A162" s="47"/>
      <c r="B162" s="47"/>
      <c r="C162" s="47"/>
      <c r="D162" s="47"/>
      <c r="E162" s="47"/>
      <c r="F162" s="47"/>
      <c r="G162" s="47"/>
      <c r="H162" s="47"/>
      <c r="I162" s="47"/>
      <c r="J162" s="47"/>
      <c r="K162" s="47"/>
      <c r="L162" s="47"/>
      <c r="M162" s="47"/>
      <c r="N162" s="47"/>
      <c r="O162" s="47"/>
      <c r="P162" s="47"/>
      <c r="Q162" s="47"/>
      <c r="R162" s="47"/>
      <c r="S162" s="47"/>
      <c r="T162" s="47"/>
      <c r="U162" s="47"/>
      <c r="V162" s="47"/>
      <c r="W162" s="47"/>
      <c r="X162" s="47"/>
      <c r="Y162" s="47"/>
      <c r="Z162" s="47"/>
    </row>
    <row r="163" spans="1:26" ht="14.25" customHeight="1">
      <c r="A163" s="47"/>
      <c r="B163" s="47"/>
      <c r="C163" s="47"/>
      <c r="D163" s="47"/>
      <c r="E163" s="47"/>
      <c r="F163" s="47"/>
      <c r="G163" s="47"/>
      <c r="H163" s="47"/>
      <c r="I163" s="47"/>
      <c r="J163" s="47"/>
      <c r="K163" s="47"/>
      <c r="L163" s="47"/>
      <c r="M163" s="47"/>
      <c r="N163" s="47"/>
      <c r="O163" s="47"/>
      <c r="P163" s="47"/>
      <c r="Q163" s="47"/>
      <c r="R163" s="47"/>
      <c r="S163" s="47"/>
      <c r="T163" s="47"/>
      <c r="U163" s="47"/>
      <c r="V163" s="47"/>
      <c r="W163" s="47"/>
      <c r="X163" s="47"/>
      <c r="Y163" s="47"/>
      <c r="Z163" s="47"/>
    </row>
    <row r="164" spans="1:26" ht="14.25" customHeight="1">
      <c r="A164" s="47"/>
      <c r="B164" s="47"/>
      <c r="C164" s="47"/>
      <c r="D164" s="47"/>
      <c r="E164" s="47"/>
      <c r="F164" s="47"/>
      <c r="G164" s="47"/>
      <c r="H164" s="47"/>
      <c r="I164" s="47"/>
      <c r="J164" s="47"/>
      <c r="K164" s="47"/>
      <c r="L164" s="47"/>
      <c r="M164" s="47"/>
      <c r="N164" s="47"/>
      <c r="O164" s="47"/>
      <c r="P164" s="47"/>
      <c r="Q164" s="47"/>
      <c r="R164" s="47"/>
      <c r="S164" s="47"/>
      <c r="T164" s="47"/>
      <c r="U164" s="47"/>
      <c r="V164" s="47"/>
      <c r="W164" s="47"/>
      <c r="X164" s="47"/>
      <c r="Y164" s="47"/>
      <c r="Z164" s="47"/>
    </row>
    <row r="165" spans="1:26" ht="43.5" customHeight="1">
      <c r="A165" s="47"/>
      <c r="B165" s="47"/>
      <c r="C165" s="47"/>
      <c r="D165" s="47"/>
      <c r="E165" s="47"/>
      <c r="F165" s="47"/>
      <c r="G165" s="47"/>
      <c r="H165" s="47"/>
      <c r="I165" s="47"/>
      <c r="J165" s="47"/>
      <c r="K165" s="47"/>
      <c r="L165" s="47"/>
      <c r="M165" s="47"/>
      <c r="N165" s="47"/>
      <c r="O165" s="47"/>
      <c r="P165" s="47"/>
      <c r="Q165" s="47"/>
      <c r="R165" s="47"/>
      <c r="S165" s="47"/>
      <c r="T165" s="47"/>
      <c r="U165" s="47"/>
      <c r="V165" s="47"/>
      <c r="W165" s="47"/>
      <c r="X165" s="47"/>
      <c r="Y165" s="47"/>
      <c r="Z165" s="47"/>
    </row>
    <row r="166" spans="1:26" ht="14.25" customHeight="1">
      <c r="A166" s="47"/>
      <c r="B166" s="47"/>
      <c r="C166" s="47"/>
      <c r="D166" s="47"/>
      <c r="E166" s="47"/>
      <c r="F166" s="47"/>
      <c r="G166" s="47"/>
      <c r="H166" s="47"/>
      <c r="I166" s="47"/>
      <c r="J166" s="47"/>
      <c r="K166" s="47"/>
      <c r="L166" s="47"/>
      <c r="M166" s="47"/>
      <c r="N166" s="47"/>
      <c r="O166" s="47"/>
      <c r="P166" s="47"/>
      <c r="Q166" s="47"/>
      <c r="R166" s="47"/>
      <c r="S166" s="47"/>
      <c r="T166" s="47"/>
      <c r="U166" s="47"/>
      <c r="V166" s="47"/>
      <c r="W166" s="47"/>
      <c r="X166" s="47"/>
      <c r="Y166" s="47"/>
      <c r="Z166" s="47"/>
    </row>
    <row r="167" spans="1:26" ht="14.25" customHeight="1">
      <c r="A167" s="47"/>
      <c r="B167" s="47"/>
      <c r="C167" s="47"/>
      <c r="D167" s="47"/>
      <c r="E167" s="47"/>
      <c r="F167" s="47"/>
      <c r="G167" s="47"/>
      <c r="H167" s="47"/>
      <c r="I167" s="47"/>
      <c r="J167" s="47"/>
      <c r="K167" s="47"/>
      <c r="L167" s="47"/>
      <c r="M167" s="47"/>
      <c r="N167" s="47"/>
      <c r="O167" s="47"/>
      <c r="P167" s="47"/>
      <c r="Q167" s="47"/>
      <c r="R167" s="47"/>
      <c r="S167" s="47"/>
      <c r="T167" s="47"/>
      <c r="U167" s="47"/>
      <c r="V167" s="47"/>
      <c r="W167" s="47"/>
      <c r="X167" s="47"/>
      <c r="Y167" s="47"/>
      <c r="Z167" s="47"/>
    </row>
    <row r="168" spans="1:26" ht="14.25" customHeight="1">
      <c r="A168" s="47"/>
      <c r="B168" s="47"/>
      <c r="C168" s="47"/>
      <c r="D168" s="47"/>
      <c r="E168" s="47"/>
      <c r="F168" s="47"/>
      <c r="G168" s="47"/>
      <c r="H168" s="47"/>
      <c r="I168" s="47"/>
      <c r="J168" s="47"/>
      <c r="K168" s="47"/>
      <c r="L168" s="47"/>
      <c r="M168" s="47"/>
      <c r="N168" s="47"/>
      <c r="O168" s="47"/>
      <c r="P168" s="47"/>
      <c r="Q168" s="47"/>
      <c r="R168" s="47"/>
      <c r="S168" s="47"/>
      <c r="T168" s="47"/>
      <c r="U168" s="47"/>
      <c r="V168" s="47"/>
      <c r="W168" s="47"/>
      <c r="X168" s="47"/>
      <c r="Y168" s="47"/>
      <c r="Z168" s="47"/>
    </row>
    <row r="169" spans="1:26" ht="14.25" customHeight="1">
      <c r="A169" s="47"/>
      <c r="B169" s="47"/>
      <c r="C169" s="47"/>
      <c r="D169" s="47"/>
      <c r="E169" s="47"/>
      <c r="F169" s="47"/>
      <c r="G169" s="47"/>
      <c r="H169" s="47"/>
      <c r="I169" s="47"/>
      <c r="J169" s="47"/>
      <c r="K169" s="47"/>
      <c r="L169" s="47"/>
      <c r="M169" s="47"/>
      <c r="N169" s="47"/>
      <c r="O169" s="47"/>
      <c r="P169" s="47"/>
      <c r="Q169" s="47"/>
      <c r="R169" s="47"/>
      <c r="S169" s="47"/>
      <c r="T169" s="47"/>
      <c r="U169" s="47"/>
      <c r="V169" s="47"/>
      <c r="W169" s="47"/>
      <c r="X169" s="47"/>
      <c r="Y169" s="47"/>
      <c r="Z169" s="47"/>
    </row>
    <row r="170" spans="1:26" ht="14.25" customHeight="1">
      <c r="A170" s="47"/>
      <c r="B170" s="47"/>
      <c r="C170" s="47"/>
      <c r="D170" s="47"/>
      <c r="E170" s="47"/>
      <c r="F170" s="47"/>
      <c r="G170" s="47"/>
      <c r="H170" s="47"/>
      <c r="I170" s="47"/>
      <c r="J170" s="47"/>
      <c r="K170" s="47"/>
      <c r="L170" s="47"/>
      <c r="M170" s="47"/>
      <c r="N170" s="47"/>
      <c r="O170" s="47"/>
      <c r="P170" s="47"/>
      <c r="Q170" s="47"/>
      <c r="R170" s="47"/>
      <c r="S170" s="47"/>
      <c r="T170" s="47"/>
      <c r="U170" s="47"/>
      <c r="V170" s="47"/>
      <c r="W170" s="47"/>
      <c r="X170" s="47"/>
      <c r="Y170" s="47"/>
      <c r="Z170" s="47"/>
    </row>
    <row r="171" spans="1:26" ht="14.25" customHeight="1">
      <c r="A171" s="47"/>
      <c r="B171" s="47"/>
      <c r="C171" s="47"/>
      <c r="D171" s="47"/>
      <c r="E171" s="47"/>
      <c r="F171" s="47"/>
      <c r="G171" s="47"/>
      <c r="H171" s="47"/>
      <c r="I171" s="47"/>
      <c r="J171" s="47"/>
      <c r="K171" s="47"/>
      <c r="L171" s="47"/>
      <c r="M171" s="47"/>
      <c r="N171" s="47"/>
      <c r="O171" s="47"/>
      <c r="P171" s="47"/>
      <c r="Q171" s="47"/>
      <c r="R171" s="47"/>
      <c r="S171" s="47"/>
      <c r="T171" s="47"/>
      <c r="U171" s="47"/>
      <c r="V171" s="47"/>
      <c r="W171" s="47"/>
      <c r="X171" s="47"/>
      <c r="Y171" s="47"/>
      <c r="Z171" s="47"/>
    </row>
    <row r="172" spans="1:26" ht="14.25" customHeight="1">
      <c r="A172" s="47"/>
      <c r="B172" s="47"/>
      <c r="C172" s="47"/>
      <c r="D172" s="47"/>
      <c r="E172" s="47"/>
      <c r="F172" s="47"/>
      <c r="G172" s="47"/>
      <c r="H172" s="47"/>
      <c r="I172" s="47"/>
      <c r="J172" s="47"/>
      <c r="K172" s="47"/>
      <c r="L172" s="47"/>
      <c r="M172" s="47"/>
      <c r="N172" s="47"/>
      <c r="O172" s="47"/>
      <c r="P172" s="47"/>
      <c r="Q172" s="47"/>
      <c r="R172" s="47"/>
      <c r="S172" s="47"/>
      <c r="T172" s="47"/>
      <c r="U172" s="47"/>
      <c r="V172" s="47"/>
      <c r="W172" s="47"/>
      <c r="X172" s="47"/>
      <c r="Y172" s="47"/>
      <c r="Z172" s="47"/>
    </row>
    <row r="173" spans="1:26" ht="14.25" customHeight="1">
      <c r="A173" s="47"/>
      <c r="B173" s="47"/>
      <c r="C173" s="47"/>
      <c r="D173" s="47"/>
      <c r="E173" s="47"/>
      <c r="F173" s="47"/>
      <c r="G173" s="47"/>
      <c r="H173" s="47"/>
      <c r="I173" s="47"/>
      <c r="J173" s="47"/>
      <c r="K173" s="47"/>
      <c r="L173" s="47"/>
      <c r="M173" s="47"/>
      <c r="N173" s="47"/>
      <c r="O173" s="47"/>
      <c r="P173" s="47"/>
      <c r="Q173" s="47"/>
      <c r="R173" s="47"/>
      <c r="S173" s="47"/>
      <c r="T173" s="47"/>
      <c r="U173" s="47"/>
      <c r="V173" s="47"/>
      <c r="W173" s="47"/>
      <c r="X173" s="47"/>
      <c r="Y173" s="47"/>
      <c r="Z173" s="47"/>
    </row>
    <row r="174" spans="1:26" ht="14.25" customHeight="1">
      <c r="A174" s="47"/>
      <c r="B174" s="47"/>
      <c r="C174" s="47"/>
      <c r="D174" s="47"/>
      <c r="E174" s="47"/>
      <c r="F174" s="47"/>
      <c r="G174" s="47"/>
      <c r="H174" s="47"/>
      <c r="I174" s="47"/>
      <c r="J174" s="47"/>
      <c r="K174" s="47"/>
      <c r="L174" s="47"/>
      <c r="M174" s="47"/>
      <c r="N174" s="47"/>
      <c r="O174" s="47"/>
      <c r="P174" s="47"/>
      <c r="Q174" s="47"/>
      <c r="R174" s="47"/>
      <c r="S174" s="47"/>
      <c r="T174" s="47"/>
      <c r="U174" s="47"/>
      <c r="V174" s="47"/>
      <c r="W174" s="47"/>
      <c r="X174" s="47"/>
      <c r="Y174" s="47"/>
      <c r="Z174" s="47"/>
    </row>
    <row r="175" spans="1:26" ht="14.25" customHeight="1">
      <c r="A175" s="47"/>
      <c r="B175" s="47"/>
      <c r="C175" s="47"/>
      <c r="D175" s="47"/>
      <c r="E175" s="47"/>
      <c r="F175" s="47"/>
      <c r="G175" s="47"/>
      <c r="H175" s="47"/>
      <c r="I175" s="47"/>
      <c r="J175" s="47"/>
      <c r="K175" s="47"/>
      <c r="L175" s="47"/>
      <c r="M175" s="47"/>
      <c r="N175" s="47"/>
      <c r="O175" s="47"/>
      <c r="P175" s="47"/>
      <c r="Q175" s="47"/>
      <c r="R175" s="47"/>
      <c r="S175" s="47"/>
      <c r="T175" s="47"/>
      <c r="U175" s="47"/>
      <c r="V175" s="47"/>
      <c r="W175" s="47"/>
      <c r="X175" s="47"/>
      <c r="Y175" s="47"/>
      <c r="Z175" s="47"/>
    </row>
    <row r="176" spans="1:26" ht="14.25" customHeight="1">
      <c r="A176" s="47"/>
      <c r="B176" s="47"/>
      <c r="C176" s="47"/>
      <c r="D176" s="47"/>
      <c r="E176" s="47"/>
      <c r="F176" s="47"/>
      <c r="G176" s="47"/>
      <c r="H176" s="47"/>
      <c r="I176" s="47"/>
      <c r="J176" s="47"/>
      <c r="K176" s="47"/>
      <c r="L176" s="47"/>
      <c r="M176" s="47"/>
      <c r="N176" s="47"/>
      <c r="O176" s="47"/>
      <c r="P176" s="47"/>
      <c r="Q176" s="47"/>
      <c r="R176" s="47"/>
      <c r="S176" s="47"/>
      <c r="T176" s="47"/>
      <c r="U176" s="47"/>
      <c r="V176" s="47"/>
      <c r="W176" s="47"/>
      <c r="X176" s="47"/>
      <c r="Y176" s="47"/>
      <c r="Z176" s="47"/>
    </row>
    <row r="177" spans="1:26" ht="14.25" customHeight="1">
      <c r="A177" s="47"/>
      <c r="B177" s="47"/>
      <c r="C177" s="47"/>
      <c r="D177" s="47"/>
      <c r="E177" s="47"/>
      <c r="F177" s="47"/>
      <c r="G177" s="47"/>
      <c r="H177" s="47"/>
      <c r="I177" s="47"/>
      <c r="J177" s="47"/>
      <c r="K177" s="47"/>
      <c r="L177" s="47"/>
      <c r="M177" s="47"/>
      <c r="N177" s="47"/>
      <c r="O177" s="47"/>
      <c r="P177" s="47"/>
      <c r="Q177" s="47"/>
      <c r="R177" s="47"/>
      <c r="S177" s="47"/>
      <c r="T177" s="47"/>
      <c r="U177" s="47"/>
      <c r="V177" s="47"/>
      <c r="W177" s="47"/>
      <c r="X177" s="47"/>
      <c r="Y177" s="47"/>
      <c r="Z177" s="47"/>
    </row>
    <row r="178" spans="1:26" ht="14.25" customHeight="1">
      <c r="A178" s="47"/>
      <c r="B178" s="47"/>
      <c r="C178" s="47"/>
      <c r="D178" s="47"/>
      <c r="E178" s="47"/>
      <c r="F178" s="47"/>
      <c r="G178" s="47"/>
      <c r="H178" s="47"/>
      <c r="I178" s="47"/>
      <c r="J178" s="47"/>
      <c r="K178" s="47"/>
      <c r="L178" s="47"/>
      <c r="M178" s="47"/>
      <c r="N178" s="47"/>
      <c r="O178" s="47"/>
      <c r="P178" s="47"/>
      <c r="Q178" s="47"/>
      <c r="R178" s="47"/>
      <c r="S178" s="47"/>
      <c r="T178" s="47"/>
      <c r="U178" s="47"/>
      <c r="V178" s="47"/>
      <c r="W178" s="47"/>
      <c r="X178" s="47"/>
      <c r="Y178" s="47"/>
      <c r="Z178" s="47"/>
    </row>
    <row r="179" spans="1:26" ht="14.25" customHeight="1">
      <c r="A179" s="47"/>
      <c r="B179" s="47"/>
      <c r="C179" s="47"/>
      <c r="D179" s="47"/>
      <c r="E179" s="47"/>
      <c r="F179" s="47"/>
      <c r="G179" s="47"/>
      <c r="H179" s="47"/>
      <c r="I179" s="47"/>
      <c r="J179" s="47"/>
      <c r="K179" s="47"/>
      <c r="L179" s="47"/>
      <c r="M179" s="47"/>
      <c r="N179" s="47"/>
      <c r="O179" s="47"/>
      <c r="P179" s="47"/>
      <c r="Q179" s="47"/>
      <c r="R179" s="47"/>
      <c r="S179" s="47"/>
      <c r="T179" s="47"/>
      <c r="U179" s="47"/>
      <c r="V179" s="47"/>
      <c r="W179" s="47"/>
      <c r="X179" s="47"/>
      <c r="Y179" s="47"/>
      <c r="Z179" s="47"/>
    </row>
    <row r="180" spans="1:26" ht="14.25" customHeight="1">
      <c r="A180" s="47"/>
      <c r="B180" s="47"/>
      <c r="C180" s="47"/>
      <c r="D180" s="47"/>
      <c r="E180" s="47"/>
      <c r="F180" s="47"/>
      <c r="G180" s="47"/>
      <c r="H180" s="47"/>
      <c r="I180" s="47"/>
      <c r="J180" s="47"/>
      <c r="K180" s="47"/>
      <c r="L180" s="47"/>
      <c r="M180" s="47"/>
      <c r="N180" s="47"/>
      <c r="O180" s="47"/>
      <c r="P180" s="47"/>
      <c r="Q180" s="47"/>
      <c r="R180" s="47"/>
      <c r="S180" s="47"/>
      <c r="T180" s="47"/>
      <c r="U180" s="47"/>
      <c r="V180" s="47"/>
      <c r="W180" s="47"/>
      <c r="X180" s="47"/>
      <c r="Y180" s="47"/>
      <c r="Z180" s="47"/>
    </row>
    <row r="181" spans="1:26" ht="14.25" customHeight="1">
      <c r="A181" s="47"/>
      <c r="B181" s="47"/>
      <c r="C181" s="47"/>
      <c r="D181" s="47"/>
      <c r="E181" s="47"/>
      <c r="F181" s="47"/>
      <c r="G181" s="47"/>
      <c r="H181" s="47"/>
      <c r="I181" s="47"/>
      <c r="J181" s="47"/>
      <c r="K181" s="47"/>
      <c r="L181" s="47"/>
      <c r="M181" s="47"/>
      <c r="N181" s="47"/>
      <c r="O181" s="47"/>
      <c r="P181" s="47"/>
      <c r="Q181" s="47"/>
      <c r="R181" s="47"/>
      <c r="S181" s="47"/>
      <c r="T181" s="47"/>
      <c r="U181" s="47"/>
      <c r="V181" s="47"/>
      <c r="W181" s="47"/>
      <c r="X181" s="47"/>
      <c r="Y181" s="47"/>
      <c r="Z181" s="47"/>
    </row>
    <row r="182" spans="1:26" ht="14.25" customHeight="1">
      <c r="A182" s="47"/>
      <c r="B182" s="47"/>
      <c r="C182" s="47"/>
      <c r="D182" s="47"/>
      <c r="E182" s="47"/>
      <c r="F182" s="47"/>
      <c r="G182" s="47"/>
      <c r="H182" s="47"/>
      <c r="I182" s="47"/>
      <c r="J182" s="47"/>
      <c r="K182" s="47"/>
      <c r="L182" s="47"/>
      <c r="M182" s="47"/>
      <c r="N182" s="47"/>
      <c r="O182" s="47"/>
      <c r="P182" s="47"/>
      <c r="Q182" s="47"/>
      <c r="R182" s="47"/>
      <c r="S182" s="47"/>
      <c r="T182" s="47"/>
      <c r="U182" s="47"/>
      <c r="V182" s="47"/>
      <c r="W182" s="47"/>
      <c r="X182" s="47"/>
      <c r="Y182" s="47"/>
      <c r="Z182" s="47"/>
    </row>
    <row r="183" spans="1:26" ht="14.25" customHeight="1">
      <c r="A183" s="47"/>
      <c r="B183" s="47"/>
      <c r="C183" s="47"/>
      <c r="D183" s="47"/>
      <c r="E183" s="47"/>
      <c r="F183" s="47"/>
      <c r="G183" s="47"/>
      <c r="H183" s="47"/>
      <c r="I183" s="47"/>
      <c r="J183" s="47"/>
      <c r="K183" s="47"/>
      <c r="L183" s="47"/>
      <c r="M183" s="47"/>
      <c r="N183" s="47"/>
      <c r="O183" s="47"/>
      <c r="P183" s="47"/>
      <c r="Q183" s="47"/>
      <c r="R183" s="47"/>
      <c r="S183" s="47"/>
      <c r="T183" s="47"/>
      <c r="U183" s="47"/>
      <c r="V183" s="47"/>
      <c r="W183" s="47"/>
      <c r="X183" s="47"/>
      <c r="Y183" s="47"/>
      <c r="Z183" s="47"/>
    </row>
    <row r="184" spans="1:26" ht="14.25" customHeight="1">
      <c r="A184" s="47"/>
      <c r="B184" s="47"/>
      <c r="C184" s="47"/>
      <c r="D184" s="47"/>
      <c r="E184" s="47"/>
      <c r="F184" s="47"/>
      <c r="G184" s="47"/>
      <c r="H184" s="47"/>
      <c r="I184" s="47"/>
      <c r="J184" s="47"/>
      <c r="K184" s="47"/>
      <c r="L184" s="47"/>
      <c r="M184" s="47"/>
      <c r="N184" s="47"/>
      <c r="O184" s="47"/>
      <c r="P184" s="47"/>
      <c r="Q184" s="47"/>
      <c r="R184" s="47"/>
      <c r="S184" s="47"/>
      <c r="T184" s="47"/>
      <c r="U184" s="47"/>
      <c r="V184" s="47"/>
      <c r="W184" s="47"/>
      <c r="X184" s="47"/>
      <c r="Y184" s="47"/>
      <c r="Z184" s="47"/>
    </row>
    <row r="185" spans="1:26" ht="14.25" customHeight="1">
      <c r="A185" s="47"/>
      <c r="B185" s="47"/>
      <c r="C185" s="47"/>
      <c r="D185" s="47"/>
      <c r="E185" s="47"/>
      <c r="F185" s="47"/>
      <c r="G185" s="47"/>
      <c r="H185" s="47"/>
      <c r="I185" s="47"/>
      <c r="J185" s="47"/>
      <c r="K185" s="47"/>
      <c r="L185" s="47"/>
      <c r="M185" s="47"/>
      <c r="N185" s="47"/>
      <c r="O185" s="47"/>
      <c r="P185" s="47"/>
      <c r="Q185" s="47"/>
      <c r="R185" s="47"/>
      <c r="S185" s="47"/>
      <c r="T185" s="47"/>
      <c r="U185" s="47"/>
      <c r="V185" s="47"/>
      <c r="W185" s="47"/>
      <c r="X185" s="47"/>
      <c r="Y185" s="47"/>
      <c r="Z185" s="47"/>
    </row>
    <row r="186" spans="1:26" ht="14.25" customHeight="1">
      <c r="A186" s="47"/>
      <c r="B186" s="47"/>
      <c r="C186" s="47"/>
      <c r="D186" s="47"/>
      <c r="E186" s="47"/>
      <c r="F186" s="47"/>
      <c r="G186" s="47"/>
      <c r="H186" s="47"/>
      <c r="I186" s="47"/>
      <c r="J186" s="47"/>
      <c r="K186" s="47"/>
      <c r="L186" s="47"/>
      <c r="M186" s="47"/>
      <c r="N186" s="47"/>
      <c r="O186" s="47"/>
      <c r="P186" s="47"/>
      <c r="Q186" s="47"/>
      <c r="R186" s="47"/>
      <c r="S186" s="47"/>
      <c r="T186" s="47"/>
      <c r="U186" s="47"/>
      <c r="V186" s="47"/>
      <c r="W186" s="47"/>
      <c r="X186" s="47"/>
      <c r="Y186" s="47"/>
      <c r="Z186" s="47"/>
    </row>
    <row r="187" spans="1:26" ht="14.25" customHeight="1">
      <c r="A187" s="47"/>
      <c r="B187" s="47"/>
      <c r="C187" s="47"/>
      <c r="D187" s="47"/>
      <c r="E187" s="47"/>
      <c r="F187" s="47"/>
      <c r="G187" s="47"/>
      <c r="H187" s="47"/>
      <c r="I187" s="47"/>
      <c r="J187" s="47"/>
      <c r="K187" s="47"/>
      <c r="L187" s="47"/>
      <c r="M187" s="47"/>
      <c r="N187" s="47"/>
      <c r="O187" s="47"/>
      <c r="P187" s="47"/>
      <c r="Q187" s="47"/>
      <c r="R187" s="47"/>
      <c r="S187" s="47"/>
      <c r="T187" s="47"/>
      <c r="U187" s="47"/>
      <c r="V187" s="47"/>
      <c r="W187" s="47"/>
      <c r="X187" s="47"/>
      <c r="Y187" s="47"/>
      <c r="Z187" s="47"/>
    </row>
    <row r="188" spans="1:26" ht="14.25" customHeight="1">
      <c r="A188" s="47"/>
      <c r="B188" s="47"/>
      <c r="C188" s="47"/>
      <c r="D188" s="47"/>
      <c r="E188" s="47"/>
      <c r="F188" s="47"/>
      <c r="G188" s="47"/>
      <c r="H188" s="47"/>
      <c r="I188" s="47"/>
      <c r="J188" s="47"/>
      <c r="K188" s="47"/>
      <c r="L188" s="47"/>
      <c r="M188" s="47"/>
      <c r="N188" s="47"/>
      <c r="O188" s="47"/>
      <c r="P188" s="47"/>
      <c r="Q188" s="47"/>
      <c r="R188" s="47"/>
      <c r="S188" s="47"/>
      <c r="T188" s="47"/>
      <c r="U188" s="47"/>
      <c r="V188" s="47"/>
      <c r="W188" s="47"/>
      <c r="X188" s="47"/>
      <c r="Y188" s="47"/>
      <c r="Z188" s="47"/>
    </row>
    <row r="189" spans="1:26" ht="14.25" customHeight="1">
      <c r="A189" s="47"/>
      <c r="B189" s="47"/>
      <c r="C189" s="47"/>
      <c r="D189" s="47"/>
      <c r="E189" s="47"/>
      <c r="F189" s="47"/>
      <c r="G189" s="47"/>
      <c r="H189" s="47"/>
      <c r="I189" s="47"/>
      <c r="J189" s="47"/>
      <c r="K189" s="47"/>
      <c r="L189" s="47"/>
      <c r="M189" s="47"/>
      <c r="N189" s="47"/>
      <c r="O189" s="47"/>
      <c r="P189" s="47"/>
      <c r="Q189" s="47"/>
      <c r="R189" s="47"/>
      <c r="S189" s="47"/>
      <c r="T189" s="47"/>
      <c r="U189" s="47"/>
      <c r="V189" s="47"/>
      <c r="W189" s="47"/>
      <c r="X189" s="47"/>
      <c r="Y189" s="47"/>
      <c r="Z189" s="47"/>
    </row>
    <row r="190" spans="1:26" ht="14.25" customHeight="1">
      <c r="A190" s="47"/>
      <c r="B190" s="47"/>
      <c r="C190" s="47"/>
      <c r="D190" s="47"/>
      <c r="E190" s="47"/>
      <c r="F190" s="47"/>
      <c r="G190" s="47"/>
      <c r="H190" s="47"/>
      <c r="I190" s="47"/>
      <c r="J190" s="47"/>
      <c r="K190" s="47"/>
      <c r="L190" s="47"/>
      <c r="M190" s="47"/>
      <c r="N190" s="47"/>
      <c r="O190" s="47"/>
      <c r="P190" s="47"/>
      <c r="Q190" s="47"/>
      <c r="R190" s="47"/>
      <c r="S190" s="47"/>
      <c r="T190" s="47"/>
      <c r="U190" s="47"/>
      <c r="V190" s="47"/>
      <c r="W190" s="47"/>
      <c r="X190" s="47"/>
      <c r="Y190" s="47"/>
      <c r="Z190" s="47"/>
    </row>
    <row r="191" spans="1:26" ht="14.25" customHeight="1">
      <c r="A191" s="47"/>
      <c r="B191" s="47"/>
      <c r="C191" s="47"/>
      <c r="D191" s="47"/>
      <c r="E191" s="47"/>
      <c r="F191" s="47"/>
      <c r="G191" s="47"/>
      <c r="H191" s="47"/>
      <c r="I191" s="47"/>
      <c r="J191" s="47"/>
      <c r="K191" s="47"/>
      <c r="L191" s="47"/>
      <c r="M191" s="47"/>
      <c r="N191" s="47"/>
      <c r="O191" s="47"/>
      <c r="P191" s="47"/>
      <c r="Q191" s="47"/>
      <c r="R191" s="47"/>
      <c r="S191" s="47"/>
      <c r="T191" s="47"/>
      <c r="U191" s="47"/>
      <c r="V191" s="47"/>
      <c r="W191" s="47"/>
      <c r="X191" s="47"/>
      <c r="Y191" s="47"/>
      <c r="Z191" s="47"/>
    </row>
    <row r="192" spans="1:26" ht="14.25" customHeight="1">
      <c r="A192" s="47"/>
      <c r="B192" s="47"/>
      <c r="C192" s="47"/>
      <c r="D192" s="47"/>
      <c r="E192" s="47"/>
      <c r="F192" s="47"/>
      <c r="G192" s="47"/>
      <c r="H192" s="47"/>
      <c r="I192" s="47"/>
      <c r="J192" s="47"/>
      <c r="K192" s="47"/>
      <c r="L192" s="47"/>
      <c r="M192" s="47"/>
      <c r="N192" s="47"/>
      <c r="O192" s="47"/>
      <c r="P192" s="47"/>
      <c r="Q192" s="47"/>
      <c r="R192" s="47"/>
      <c r="S192" s="47"/>
      <c r="T192" s="47"/>
      <c r="U192" s="47"/>
      <c r="V192" s="47"/>
      <c r="W192" s="47"/>
      <c r="X192" s="47"/>
      <c r="Y192" s="47"/>
      <c r="Z192" s="47"/>
    </row>
    <row r="193" spans="1:26" ht="14.25" customHeight="1">
      <c r="A193" s="47"/>
      <c r="B193" s="47"/>
      <c r="C193" s="47"/>
      <c r="D193" s="47"/>
      <c r="E193" s="47"/>
      <c r="F193" s="47"/>
      <c r="G193" s="47"/>
      <c r="H193" s="47"/>
      <c r="I193" s="47"/>
      <c r="J193" s="47"/>
      <c r="K193" s="47"/>
      <c r="L193" s="47"/>
      <c r="M193" s="47"/>
      <c r="N193" s="47"/>
      <c r="O193" s="47"/>
      <c r="P193" s="47"/>
      <c r="Q193" s="47"/>
      <c r="R193" s="47"/>
      <c r="S193" s="47"/>
      <c r="T193" s="47"/>
      <c r="U193" s="47"/>
      <c r="V193" s="47"/>
      <c r="W193" s="47"/>
      <c r="X193" s="47"/>
      <c r="Y193" s="47"/>
      <c r="Z193" s="47"/>
    </row>
    <row r="194" spans="1:26" ht="14.25" customHeight="1">
      <c r="A194" s="47"/>
      <c r="B194" s="47"/>
      <c r="C194" s="47"/>
      <c r="D194" s="47"/>
      <c r="E194" s="47"/>
      <c r="F194" s="47"/>
      <c r="G194" s="47"/>
      <c r="H194" s="47"/>
      <c r="I194" s="47"/>
      <c r="J194" s="47"/>
      <c r="K194" s="47"/>
      <c r="L194" s="47"/>
      <c r="M194" s="47"/>
      <c r="N194" s="47"/>
      <c r="O194" s="47"/>
      <c r="P194" s="47"/>
      <c r="Q194" s="47"/>
      <c r="R194" s="47"/>
      <c r="S194" s="47"/>
      <c r="T194" s="47"/>
      <c r="U194" s="47"/>
      <c r="V194" s="47"/>
      <c r="W194" s="47"/>
      <c r="X194" s="47"/>
      <c r="Y194" s="47"/>
      <c r="Z194" s="47"/>
    </row>
    <row r="195" spans="1:26" ht="14.25" customHeight="1">
      <c r="A195" s="47"/>
      <c r="B195" s="47"/>
      <c r="C195" s="47"/>
      <c r="D195" s="47"/>
      <c r="E195" s="47"/>
      <c r="F195" s="47"/>
      <c r="G195" s="47"/>
      <c r="H195" s="47"/>
      <c r="I195" s="47"/>
      <c r="J195" s="47"/>
      <c r="K195" s="47"/>
      <c r="L195" s="47"/>
      <c r="M195" s="47"/>
      <c r="N195" s="47"/>
      <c r="O195" s="47"/>
      <c r="P195" s="47"/>
      <c r="Q195" s="47"/>
      <c r="R195" s="47"/>
      <c r="S195" s="47"/>
      <c r="T195" s="47"/>
      <c r="U195" s="47"/>
      <c r="V195" s="47"/>
      <c r="W195" s="47"/>
      <c r="X195" s="47"/>
      <c r="Y195" s="47"/>
      <c r="Z195" s="47"/>
    </row>
    <row r="196" spans="1:26" ht="14.25" customHeight="1">
      <c r="A196" s="47"/>
      <c r="B196" s="47"/>
      <c r="C196" s="47"/>
      <c r="D196" s="47"/>
      <c r="E196" s="47"/>
      <c r="F196" s="47"/>
      <c r="G196" s="47"/>
      <c r="H196" s="47"/>
      <c r="I196" s="47"/>
      <c r="J196" s="47"/>
      <c r="K196" s="47"/>
      <c r="L196" s="47"/>
      <c r="M196" s="47"/>
      <c r="N196" s="47"/>
      <c r="O196" s="47"/>
      <c r="P196" s="47"/>
      <c r="Q196" s="47"/>
      <c r="R196" s="47"/>
      <c r="S196" s="47"/>
      <c r="T196" s="47"/>
      <c r="U196" s="47"/>
      <c r="V196" s="47"/>
      <c r="W196" s="47"/>
      <c r="X196" s="47"/>
      <c r="Y196" s="47"/>
      <c r="Z196" s="47"/>
    </row>
    <row r="197" spans="1:26" ht="14.25" customHeight="1">
      <c r="A197" s="47"/>
      <c r="B197" s="47"/>
      <c r="C197" s="47"/>
      <c r="D197" s="47"/>
      <c r="E197" s="47"/>
      <c r="F197" s="47"/>
      <c r="G197" s="47"/>
      <c r="H197" s="47"/>
      <c r="I197" s="47"/>
      <c r="J197" s="47"/>
      <c r="K197" s="47"/>
      <c r="L197" s="47"/>
      <c r="M197" s="47"/>
      <c r="N197" s="47"/>
      <c r="O197" s="47"/>
      <c r="P197" s="47"/>
      <c r="Q197" s="47"/>
      <c r="R197" s="47"/>
      <c r="S197" s="47"/>
      <c r="T197" s="47"/>
      <c r="U197" s="47"/>
      <c r="V197" s="47"/>
      <c r="W197" s="47"/>
      <c r="X197" s="47"/>
      <c r="Y197" s="47"/>
      <c r="Z197" s="47"/>
    </row>
    <row r="198" spans="1:26" ht="14.25" customHeight="1">
      <c r="A198" s="47"/>
      <c r="B198" s="47"/>
      <c r="C198" s="47"/>
      <c r="D198" s="47"/>
      <c r="E198" s="47"/>
      <c r="F198" s="47"/>
      <c r="G198" s="47"/>
      <c r="H198" s="47"/>
      <c r="I198" s="47"/>
      <c r="J198" s="47"/>
      <c r="K198" s="47"/>
      <c r="L198" s="47"/>
      <c r="M198" s="47"/>
      <c r="N198" s="47"/>
      <c r="O198" s="47"/>
      <c r="P198" s="47"/>
      <c r="Q198" s="47"/>
      <c r="R198" s="47"/>
      <c r="S198" s="47"/>
      <c r="T198" s="47"/>
      <c r="U198" s="47"/>
      <c r="V198" s="47"/>
      <c r="W198" s="47"/>
      <c r="X198" s="47"/>
      <c r="Y198" s="47"/>
      <c r="Z198" s="47"/>
    </row>
    <row r="199" spans="1:26" ht="14.25" customHeight="1">
      <c r="A199" s="47"/>
      <c r="B199" s="47"/>
      <c r="C199" s="47"/>
      <c r="D199" s="47"/>
      <c r="E199" s="47"/>
      <c r="F199" s="47"/>
      <c r="G199" s="47"/>
      <c r="H199" s="47"/>
      <c r="I199" s="47"/>
      <c r="J199" s="47"/>
      <c r="K199" s="47"/>
      <c r="L199" s="47"/>
      <c r="M199" s="47"/>
      <c r="N199" s="47"/>
      <c r="O199" s="47"/>
      <c r="P199" s="47"/>
      <c r="Q199" s="47"/>
      <c r="R199" s="47"/>
      <c r="S199" s="47"/>
      <c r="T199" s="47"/>
      <c r="U199" s="47"/>
      <c r="V199" s="47"/>
      <c r="W199" s="47"/>
      <c r="X199" s="47"/>
      <c r="Y199" s="47"/>
      <c r="Z199" s="47"/>
    </row>
    <row r="200" spans="1:26" ht="14.25" customHeight="1">
      <c r="A200" s="47"/>
      <c r="B200" s="47"/>
      <c r="C200" s="47"/>
      <c r="D200" s="47"/>
      <c r="E200" s="47"/>
      <c r="F200" s="47"/>
      <c r="G200" s="47"/>
      <c r="H200" s="47"/>
      <c r="I200" s="47"/>
      <c r="J200" s="47"/>
      <c r="K200" s="47"/>
      <c r="L200" s="47"/>
      <c r="M200" s="47"/>
      <c r="N200" s="47"/>
      <c r="O200" s="47"/>
      <c r="P200" s="47"/>
      <c r="Q200" s="47"/>
      <c r="R200" s="47"/>
      <c r="S200" s="47"/>
      <c r="T200" s="47"/>
      <c r="U200" s="47"/>
      <c r="V200" s="47"/>
      <c r="W200" s="47"/>
      <c r="X200" s="47"/>
      <c r="Y200" s="47"/>
      <c r="Z200" s="47"/>
    </row>
    <row r="201" spans="1:26" ht="14.25" customHeight="1">
      <c r="A201" s="47"/>
      <c r="B201" s="47"/>
      <c r="C201" s="47"/>
      <c r="D201" s="47"/>
      <c r="E201" s="47"/>
      <c r="F201" s="47"/>
      <c r="G201" s="47"/>
      <c r="H201" s="47"/>
      <c r="I201" s="47"/>
      <c r="J201" s="47"/>
      <c r="K201" s="47"/>
      <c r="L201" s="47"/>
      <c r="M201" s="47"/>
      <c r="N201" s="47"/>
      <c r="O201" s="47"/>
      <c r="P201" s="47"/>
      <c r="Q201" s="47"/>
      <c r="R201" s="47"/>
      <c r="S201" s="47"/>
      <c r="T201" s="47"/>
      <c r="U201" s="47"/>
      <c r="V201" s="47"/>
      <c r="W201" s="47"/>
      <c r="X201" s="47"/>
      <c r="Y201" s="47"/>
      <c r="Z201" s="47"/>
    </row>
    <row r="202" spans="1:26" ht="14.25" customHeight="1">
      <c r="A202" s="47"/>
      <c r="B202" s="47"/>
      <c r="C202" s="47"/>
      <c r="D202" s="47"/>
      <c r="E202" s="47"/>
      <c r="F202" s="47"/>
      <c r="G202" s="47"/>
      <c r="H202" s="47"/>
      <c r="I202" s="47"/>
      <c r="J202" s="47"/>
      <c r="K202" s="47"/>
      <c r="L202" s="47"/>
      <c r="M202" s="47"/>
      <c r="N202" s="47"/>
      <c r="O202" s="47"/>
      <c r="P202" s="47"/>
      <c r="Q202" s="47"/>
      <c r="R202" s="47"/>
      <c r="S202" s="47"/>
      <c r="T202" s="47"/>
      <c r="U202" s="47"/>
      <c r="V202" s="47"/>
      <c r="W202" s="47"/>
      <c r="X202" s="47"/>
      <c r="Y202" s="47"/>
      <c r="Z202" s="47"/>
    </row>
    <row r="203" spans="1:26" ht="14.25" customHeight="1">
      <c r="A203" s="47"/>
      <c r="B203" s="47"/>
      <c r="C203" s="47"/>
      <c r="D203" s="47"/>
      <c r="E203" s="47"/>
      <c r="F203" s="47"/>
      <c r="G203" s="47"/>
      <c r="H203" s="47"/>
      <c r="I203" s="47"/>
      <c r="J203" s="47"/>
      <c r="K203" s="47"/>
      <c r="L203" s="47"/>
      <c r="M203" s="47"/>
      <c r="N203" s="47"/>
      <c r="O203" s="47"/>
      <c r="P203" s="47"/>
      <c r="Q203" s="47"/>
      <c r="R203" s="47"/>
      <c r="S203" s="47"/>
      <c r="T203" s="47"/>
      <c r="U203" s="47"/>
      <c r="V203" s="47"/>
      <c r="W203" s="47"/>
      <c r="X203" s="47"/>
      <c r="Y203" s="47"/>
      <c r="Z203" s="47"/>
    </row>
    <row r="204" spans="1:26" ht="14.25" customHeight="1">
      <c r="A204" s="47"/>
      <c r="B204" s="47"/>
      <c r="C204" s="47"/>
      <c r="D204" s="47"/>
      <c r="E204" s="47"/>
      <c r="F204" s="47"/>
      <c r="G204" s="47"/>
      <c r="H204" s="47"/>
      <c r="I204" s="47"/>
      <c r="J204" s="47"/>
      <c r="K204" s="47"/>
      <c r="L204" s="47"/>
      <c r="M204" s="47"/>
      <c r="N204" s="47"/>
      <c r="O204" s="47"/>
      <c r="P204" s="47"/>
      <c r="Q204" s="47"/>
      <c r="R204" s="47"/>
      <c r="S204" s="47"/>
      <c r="T204" s="47"/>
      <c r="U204" s="47"/>
      <c r="V204" s="47"/>
      <c r="W204" s="47"/>
      <c r="X204" s="47"/>
      <c r="Y204" s="47"/>
      <c r="Z204" s="47"/>
    </row>
    <row r="205" spans="1:26" ht="14.25" customHeight="1">
      <c r="A205" s="47"/>
      <c r="B205" s="47"/>
      <c r="C205" s="47"/>
      <c r="D205" s="47"/>
      <c r="E205" s="47"/>
      <c r="F205" s="47"/>
      <c r="G205" s="47"/>
      <c r="H205" s="47"/>
      <c r="I205" s="47"/>
      <c r="J205" s="47"/>
      <c r="K205" s="47"/>
      <c r="L205" s="47"/>
      <c r="M205" s="47"/>
      <c r="N205" s="47"/>
      <c r="O205" s="47"/>
      <c r="P205" s="47"/>
      <c r="Q205" s="47"/>
      <c r="R205" s="47"/>
      <c r="S205" s="47"/>
      <c r="T205" s="47"/>
      <c r="U205" s="47"/>
      <c r="V205" s="47"/>
      <c r="W205" s="47"/>
      <c r="X205" s="47"/>
      <c r="Y205" s="47"/>
      <c r="Z205" s="47"/>
    </row>
    <row r="206" spans="1:26" ht="14.25" customHeight="1">
      <c r="A206" s="47"/>
      <c r="B206" s="47"/>
      <c r="C206" s="47"/>
      <c r="D206" s="47"/>
      <c r="E206" s="47"/>
      <c r="F206" s="47"/>
      <c r="G206" s="47"/>
      <c r="H206" s="47"/>
      <c r="I206" s="47"/>
      <c r="J206" s="47"/>
      <c r="K206" s="47"/>
      <c r="L206" s="47"/>
      <c r="M206" s="47"/>
      <c r="N206" s="47"/>
      <c r="O206" s="47"/>
      <c r="P206" s="47"/>
      <c r="Q206" s="47"/>
      <c r="R206" s="47"/>
      <c r="S206" s="47"/>
      <c r="T206" s="47"/>
      <c r="U206" s="47"/>
      <c r="V206" s="47"/>
      <c r="W206" s="47"/>
      <c r="X206" s="47"/>
      <c r="Y206" s="47"/>
      <c r="Z206" s="47"/>
    </row>
    <row r="207" spans="1:26" ht="14.25" customHeight="1">
      <c r="A207" s="47"/>
      <c r="B207" s="47"/>
      <c r="C207" s="47"/>
      <c r="D207" s="47"/>
      <c r="E207" s="47"/>
      <c r="F207" s="47"/>
      <c r="G207" s="47"/>
      <c r="H207" s="47"/>
      <c r="I207" s="47"/>
      <c r="J207" s="47"/>
      <c r="K207" s="47"/>
      <c r="L207" s="47"/>
      <c r="M207" s="47"/>
      <c r="N207" s="47"/>
      <c r="O207" s="47"/>
      <c r="P207" s="47"/>
      <c r="Q207" s="47"/>
      <c r="R207" s="47"/>
      <c r="S207" s="47"/>
      <c r="T207" s="47"/>
      <c r="U207" s="47"/>
      <c r="V207" s="47"/>
      <c r="W207" s="47"/>
      <c r="X207" s="47"/>
      <c r="Y207" s="47"/>
      <c r="Z207" s="47"/>
    </row>
    <row r="208" spans="1:26" ht="14.25" customHeight="1">
      <c r="A208" s="47"/>
      <c r="B208" s="47"/>
      <c r="C208" s="47"/>
      <c r="D208" s="47"/>
      <c r="E208" s="47"/>
      <c r="F208" s="47"/>
      <c r="G208" s="47"/>
      <c r="H208" s="47"/>
      <c r="I208" s="47"/>
      <c r="J208" s="47"/>
      <c r="K208" s="47"/>
      <c r="L208" s="47"/>
      <c r="M208" s="47"/>
      <c r="N208" s="47"/>
      <c r="O208" s="47"/>
      <c r="P208" s="47"/>
      <c r="Q208" s="47"/>
      <c r="R208" s="47"/>
      <c r="S208" s="47"/>
      <c r="T208" s="47"/>
      <c r="U208" s="47"/>
      <c r="V208" s="47"/>
      <c r="W208" s="47"/>
      <c r="X208" s="47"/>
      <c r="Y208" s="47"/>
      <c r="Z208" s="47"/>
    </row>
    <row r="209" spans="1:26" ht="14.25" customHeight="1">
      <c r="A209" s="47"/>
      <c r="B209" s="47"/>
      <c r="C209" s="47"/>
      <c r="D209" s="47"/>
      <c r="E209" s="47"/>
      <c r="F209" s="47"/>
      <c r="G209" s="47"/>
      <c r="H209" s="47"/>
      <c r="I209" s="47"/>
      <c r="J209" s="47"/>
      <c r="K209" s="47"/>
      <c r="L209" s="47"/>
      <c r="M209" s="47"/>
      <c r="N209" s="47"/>
      <c r="O209" s="47"/>
      <c r="P209" s="47"/>
      <c r="Q209" s="47"/>
      <c r="R209" s="47"/>
      <c r="S209" s="47"/>
      <c r="T209" s="47"/>
      <c r="U209" s="47"/>
      <c r="V209" s="47"/>
      <c r="W209" s="47"/>
      <c r="X209" s="47"/>
      <c r="Y209" s="47"/>
      <c r="Z209" s="47"/>
    </row>
    <row r="210" spans="1:26" ht="14.25" customHeight="1">
      <c r="A210" s="47"/>
      <c r="B210" s="47"/>
      <c r="C210" s="47"/>
      <c r="D210" s="47"/>
      <c r="E210" s="47"/>
      <c r="F210" s="47"/>
      <c r="G210" s="47"/>
      <c r="H210" s="47"/>
      <c r="I210" s="47"/>
      <c r="J210" s="47"/>
      <c r="K210" s="47"/>
      <c r="L210" s="47"/>
      <c r="M210" s="47"/>
      <c r="N210" s="47"/>
      <c r="O210" s="47"/>
      <c r="P210" s="47"/>
      <c r="Q210" s="47"/>
      <c r="R210" s="47"/>
      <c r="S210" s="47"/>
      <c r="T210" s="47"/>
      <c r="U210" s="47"/>
      <c r="V210" s="47"/>
      <c r="W210" s="47"/>
      <c r="X210" s="47"/>
      <c r="Y210" s="47"/>
      <c r="Z210" s="47"/>
    </row>
    <row r="211" spans="1:26" ht="14.25" customHeight="1">
      <c r="A211" s="47"/>
      <c r="B211" s="47"/>
      <c r="C211" s="47"/>
      <c r="D211" s="47"/>
      <c r="E211" s="47"/>
      <c r="F211" s="47"/>
      <c r="G211" s="47"/>
      <c r="H211" s="47"/>
      <c r="I211" s="47"/>
      <c r="J211" s="47"/>
      <c r="K211" s="47"/>
      <c r="L211" s="47"/>
      <c r="M211" s="47"/>
      <c r="N211" s="47"/>
      <c r="O211" s="47"/>
      <c r="P211" s="47"/>
      <c r="Q211" s="47"/>
      <c r="R211" s="47"/>
      <c r="S211" s="47"/>
      <c r="T211" s="47"/>
      <c r="U211" s="47"/>
      <c r="V211" s="47"/>
      <c r="W211" s="47"/>
      <c r="X211" s="47"/>
      <c r="Y211" s="47"/>
      <c r="Z211" s="47"/>
    </row>
    <row r="212" spans="1:26" ht="14.25" customHeight="1">
      <c r="A212" s="47"/>
      <c r="B212" s="47"/>
      <c r="C212" s="47"/>
      <c r="D212" s="47"/>
      <c r="E212" s="47"/>
      <c r="F212" s="47"/>
      <c r="G212" s="47"/>
      <c r="H212" s="47"/>
      <c r="I212" s="47"/>
      <c r="J212" s="47"/>
      <c r="K212" s="47"/>
      <c r="L212" s="47"/>
      <c r="M212" s="47"/>
      <c r="N212" s="47"/>
      <c r="O212" s="47"/>
      <c r="P212" s="47"/>
      <c r="Q212" s="47"/>
      <c r="R212" s="47"/>
      <c r="S212" s="47"/>
      <c r="T212" s="47"/>
      <c r="U212" s="47"/>
      <c r="V212" s="47"/>
      <c r="W212" s="47"/>
      <c r="X212" s="47"/>
      <c r="Y212" s="47"/>
      <c r="Z212" s="47"/>
    </row>
    <row r="213" spans="1:26" ht="14.25" customHeight="1">
      <c r="A213" s="47"/>
      <c r="B213" s="47"/>
      <c r="C213" s="47"/>
      <c r="D213" s="47"/>
      <c r="E213" s="47"/>
      <c r="F213" s="47"/>
      <c r="G213" s="47"/>
      <c r="H213" s="47"/>
      <c r="I213" s="47"/>
      <c r="J213" s="47"/>
      <c r="K213" s="47"/>
      <c r="L213" s="47"/>
      <c r="M213" s="47"/>
      <c r="N213" s="47"/>
      <c r="O213" s="47"/>
      <c r="P213" s="47"/>
      <c r="Q213" s="47"/>
      <c r="R213" s="47"/>
      <c r="S213" s="47"/>
      <c r="T213" s="47"/>
      <c r="U213" s="47"/>
      <c r="V213" s="47"/>
      <c r="W213" s="47"/>
      <c r="X213" s="47"/>
      <c r="Y213" s="47"/>
      <c r="Z213" s="47"/>
    </row>
    <row r="214" spans="1:26" ht="14.25" customHeight="1">
      <c r="A214" s="47"/>
      <c r="B214" s="47"/>
      <c r="C214" s="47"/>
      <c r="D214" s="47"/>
      <c r="E214" s="47"/>
      <c r="F214" s="47"/>
      <c r="G214" s="47"/>
      <c r="H214" s="47"/>
      <c r="I214" s="47"/>
      <c r="J214" s="47"/>
      <c r="K214" s="47"/>
      <c r="L214" s="47"/>
      <c r="M214" s="47"/>
      <c r="N214" s="47"/>
      <c r="O214" s="47"/>
      <c r="P214" s="47"/>
      <c r="Q214" s="47"/>
      <c r="R214" s="47"/>
      <c r="S214" s="47"/>
      <c r="T214" s="47"/>
      <c r="U214" s="47"/>
      <c r="V214" s="47"/>
      <c r="W214" s="47"/>
      <c r="X214" s="47"/>
      <c r="Y214" s="47"/>
      <c r="Z214" s="47"/>
    </row>
    <row r="215" spans="1:26" ht="14.25" customHeight="1">
      <c r="A215" s="47"/>
      <c r="B215" s="47"/>
      <c r="C215" s="47"/>
      <c r="D215" s="47"/>
      <c r="E215" s="47"/>
      <c r="F215" s="47"/>
      <c r="G215" s="47"/>
      <c r="H215" s="47"/>
      <c r="I215" s="47"/>
      <c r="J215" s="47"/>
      <c r="K215" s="47"/>
      <c r="L215" s="47"/>
      <c r="M215" s="47"/>
      <c r="N215" s="47"/>
      <c r="O215" s="47"/>
      <c r="P215" s="47"/>
      <c r="Q215" s="47"/>
      <c r="R215" s="47"/>
      <c r="S215" s="47"/>
      <c r="T215" s="47"/>
      <c r="U215" s="47"/>
      <c r="V215" s="47"/>
      <c r="W215" s="47"/>
      <c r="X215" s="47"/>
      <c r="Y215" s="47"/>
      <c r="Z215" s="47"/>
    </row>
    <row r="216" spans="1:26" ht="14.25" customHeight="1">
      <c r="A216" s="47"/>
      <c r="B216" s="47"/>
      <c r="C216" s="47"/>
      <c r="D216" s="47"/>
      <c r="E216" s="47"/>
      <c r="F216" s="47"/>
      <c r="G216" s="47"/>
      <c r="H216" s="47"/>
      <c r="I216" s="47"/>
      <c r="J216" s="47"/>
      <c r="K216" s="47"/>
      <c r="L216" s="47"/>
      <c r="M216" s="47"/>
      <c r="N216" s="47"/>
      <c r="O216" s="47"/>
      <c r="P216" s="47"/>
      <c r="Q216" s="47"/>
      <c r="R216" s="47"/>
      <c r="S216" s="47"/>
      <c r="T216" s="47"/>
      <c r="U216" s="47"/>
      <c r="V216" s="47"/>
      <c r="W216" s="47"/>
      <c r="X216" s="47"/>
      <c r="Y216" s="47"/>
      <c r="Z216" s="47"/>
    </row>
    <row r="217" spans="1:26" ht="14.25" customHeight="1">
      <c r="A217" s="47"/>
      <c r="B217" s="47"/>
      <c r="C217" s="47"/>
      <c r="D217" s="47"/>
      <c r="E217" s="47"/>
      <c r="F217" s="47"/>
      <c r="G217" s="47"/>
      <c r="H217" s="47"/>
      <c r="I217" s="47"/>
      <c r="J217" s="47"/>
      <c r="K217" s="47"/>
      <c r="L217" s="47"/>
      <c r="M217" s="47"/>
      <c r="N217" s="47"/>
      <c r="O217" s="47"/>
      <c r="P217" s="47"/>
      <c r="Q217" s="47"/>
      <c r="R217" s="47"/>
      <c r="S217" s="47"/>
      <c r="T217" s="47"/>
      <c r="U217" s="47"/>
      <c r="V217" s="47"/>
      <c r="W217" s="47"/>
      <c r="X217" s="47"/>
      <c r="Y217" s="47"/>
      <c r="Z217" s="47"/>
    </row>
    <row r="218" spans="1:26" ht="14.25" customHeight="1">
      <c r="A218" s="47"/>
      <c r="B218" s="47"/>
      <c r="C218" s="47"/>
      <c r="D218" s="47"/>
      <c r="E218" s="47"/>
      <c r="F218" s="47"/>
      <c r="G218" s="47"/>
      <c r="H218" s="47"/>
      <c r="I218" s="47"/>
      <c r="J218" s="47"/>
      <c r="K218" s="47"/>
      <c r="L218" s="47"/>
      <c r="M218" s="47"/>
      <c r="N218" s="47"/>
      <c r="O218" s="47"/>
      <c r="P218" s="47"/>
      <c r="Q218" s="47"/>
      <c r="R218" s="47"/>
      <c r="S218" s="47"/>
      <c r="T218" s="47"/>
      <c r="U218" s="47"/>
      <c r="V218" s="47"/>
      <c r="W218" s="47"/>
      <c r="X218" s="47"/>
      <c r="Y218" s="47"/>
      <c r="Z218" s="47"/>
    </row>
    <row r="219" spans="1:26" ht="14.25" customHeight="1">
      <c r="A219" s="47"/>
      <c r="B219" s="47"/>
      <c r="C219" s="47"/>
      <c r="D219" s="47"/>
      <c r="E219" s="47"/>
      <c r="F219" s="47"/>
      <c r="G219" s="47"/>
      <c r="H219" s="47"/>
      <c r="I219" s="47"/>
      <c r="J219" s="47"/>
      <c r="K219" s="47"/>
      <c r="L219" s="47"/>
      <c r="M219" s="47"/>
      <c r="N219" s="47"/>
      <c r="O219" s="47"/>
      <c r="P219" s="47"/>
      <c r="Q219" s="47"/>
      <c r="R219" s="47"/>
      <c r="S219" s="47"/>
      <c r="T219" s="47"/>
      <c r="U219" s="47"/>
      <c r="V219" s="47"/>
      <c r="W219" s="47"/>
      <c r="X219" s="47"/>
      <c r="Y219" s="47"/>
      <c r="Z219" s="47"/>
    </row>
    <row r="220" spans="1:26" ht="14.25" customHeight="1">
      <c r="A220" s="47"/>
      <c r="B220" s="47"/>
      <c r="C220" s="47"/>
      <c r="D220" s="47"/>
      <c r="E220" s="47"/>
      <c r="F220" s="47"/>
      <c r="G220" s="47"/>
      <c r="H220" s="47"/>
      <c r="I220" s="47"/>
      <c r="J220" s="47"/>
      <c r="K220" s="47"/>
      <c r="L220" s="47"/>
      <c r="M220" s="47"/>
      <c r="N220" s="47"/>
      <c r="O220" s="47"/>
      <c r="P220" s="47"/>
      <c r="Q220" s="47"/>
      <c r="R220" s="47"/>
      <c r="S220" s="47"/>
      <c r="T220" s="47"/>
      <c r="U220" s="47"/>
      <c r="V220" s="47"/>
      <c r="W220" s="47"/>
      <c r="X220" s="47"/>
      <c r="Y220" s="47"/>
      <c r="Z220" s="47"/>
    </row>
    <row r="221" spans="1:26" ht="14.25" customHeight="1">
      <c r="A221" s="47"/>
      <c r="B221" s="47"/>
      <c r="C221" s="47"/>
      <c r="D221" s="47"/>
      <c r="E221" s="47"/>
      <c r="F221" s="47"/>
      <c r="G221" s="47"/>
      <c r="H221" s="47"/>
      <c r="I221" s="47"/>
      <c r="J221" s="47"/>
      <c r="K221" s="47"/>
      <c r="L221" s="47"/>
      <c r="M221" s="47"/>
      <c r="N221" s="47"/>
      <c r="O221" s="47"/>
      <c r="P221" s="47"/>
      <c r="Q221" s="47"/>
      <c r="R221" s="47"/>
      <c r="S221" s="47"/>
      <c r="T221" s="47"/>
      <c r="U221" s="47"/>
      <c r="V221" s="47"/>
      <c r="W221" s="47"/>
      <c r="X221" s="47"/>
      <c r="Y221" s="47"/>
      <c r="Z221" s="47"/>
    </row>
    <row r="222" spans="1:26" ht="14.25" customHeight="1">
      <c r="A222" s="47"/>
      <c r="B222" s="47"/>
      <c r="C222" s="47"/>
      <c r="D222" s="47"/>
      <c r="E222" s="47"/>
      <c r="F222" s="47"/>
      <c r="G222" s="47"/>
      <c r="H222" s="47"/>
      <c r="I222" s="47"/>
      <c r="J222" s="47"/>
      <c r="K222" s="47"/>
      <c r="L222" s="47"/>
      <c r="M222" s="47"/>
      <c r="N222" s="47"/>
      <c r="O222" s="47"/>
      <c r="P222" s="47"/>
      <c r="Q222" s="47"/>
      <c r="R222" s="47"/>
      <c r="S222" s="47"/>
      <c r="T222" s="47"/>
      <c r="U222" s="47"/>
      <c r="V222" s="47"/>
      <c r="W222" s="47"/>
      <c r="X222" s="47"/>
      <c r="Y222" s="47"/>
      <c r="Z222" s="47"/>
    </row>
    <row r="223" spans="1:26" ht="14.25" customHeight="1">
      <c r="A223" s="47"/>
      <c r="B223" s="47"/>
      <c r="C223" s="47"/>
      <c r="D223" s="47"/>
      <c r="E223" s="47"/>
      <c r="F223" s="47"/>
      <c r="G223" s="47"/>
      <c r="H223" s="47"/>
      <c r="I223" s="47"/>
      <c r="J223" s="47"/>
      <c r="K223" s="47"/>
      <c r="L223" s="47"/>
      <c r="M223" s="47"/>
      <c r="N223" s="47"/>
      <c r="O223" s="47"/>
      <c r="P223" s="47"/>
      <c r="Q223" s="47"/>
      <c r="R223" s="47"/>
      <c r="S223" s="47"/>
      <c r="T223" s="47"/>
      <c r="U223" s="47"/>
      <c r="V223" s="47"/>
      <c r="W223" s="47"/>
      <c r="X223" s="47"/>
      <c r="Y223" s="47"/>
      <c r="Z223" s="47"/>
    </row>
    <row r="224" spans="1:26" ht="14.25" customHeight="1">
      <c r="A224" s="47"/>
      <c r="B224" s="47"/>
      <c r="C224" s="47"/>
      <c r="D224" s="47"/>
      <c r="E224" s="47"/>
      <c r="F224" s="47"/>
      <c r="G224" s="47"/>
      <c r="H224" s="47"/>
      <c r="I224" s="47"/>
      <c r="J224" s="47"/>
      <c r="K224" s="47"/>
      <c r="L224" s="47"/>
      <c r="M224" s="47"/>
      <c r="N224" s="47"/>
      <c r="O224" s="47"/>
      <c r="P224" s="47"/>
      <c r="Q224" s="47"/>
      <c r="R224" s="47"/>
      <c r="S224" s="47"/>
      <c r="T224" s="47"/>
      <c r="U224" s="47"/>
      <c r="V224" s="47"/>
      <c r="W224" s="47"/>
      <c r="X224" s="47"/>
      <c r="Y224" s="47"/>
      <c r="Z224" s="47"/>
    </row>
    <row r="225" spans="1:26" ht="14.25" customHeight="1">
      <c r="A225" s="47"/>
      <c r="B225" s="47"/>
      <c r="C225" s="47"/>
      <c r="D225" s="47"/>
      <c r="E225" s="47"/>
      <c r="F225" s="47"/>
      <c r="G225" s="47"/>
      <c r="H225" s="47"/>
      <c r="I225" s="47"/>
      <c r="J225" s="47"/>
      <c r="K225" s="47"/>
      <c r="L225" s="47"/>
      <c r="M225" s="47"/>
      <c r="N225" s="47"/>
      <c r="O225" s="47"/>
      <c r="P225" s="47"/>
      <c r="Q225" s="47"/>
      <c r="R225" s="47"/>
      <c r="S225" s="47"/>
      <c r="T225" s="47"/>
      <c r="U225" s="47"/>
      <c r="V225" s="47"/>
      <c r="W225" s="47"/>
      <c r="X225" s="47"/>
      <c r="Y225" s="47"/>
      <c r="Z225" s="47"/>
    </row>
    <row r="226" spans="1:26" ht="14.25" customHeight="1">
      <c r="A226" s="47"/>
      <c r="B226" s="47"/>
      <c r="C226" s="47"/>
      <c r="D226" s="47"/>
      <c r="E226" s="47"/>
      <c r="F226" s="47"/>
      <c r="G226" s="47"/>
      <c r="H226" s="47"/>
      <c r="I226" s="47"/>
      <c r="J226" s="47"/>
      <c r="K226" s="47"/>
      <c r="L226" s="47"/>
      <c r="M226" s="47"/>
      <c r="N226" s="47"/>
      <c r="O226" s="47"/>
      <c r="P226" s="47"/>
      <c r="Q226" s="47"/>
      <c r="R226" s="47"/>
      <c r="S226" s="47"/>
      <c r="T226" s="47"/>
      <c r="U226" s="47"/>
      <c r="V226" s="47"/>
      <c r="W226" s="47"/>
      <c r="X226" s="47"/>
      <c r="Y226" s="47"/>
      <c r="Z226" s="47"/>
    </row>
    <row r="227" spans="1:26" ht="14.25" customHeight="1">
      <c r="A227" s="47"/>
      <c r="B227" s="47"/>
      <c r="C227" s="47"/>
      <c r="D227" s="47"/>
      <c r="E227" s="47"/>
      <c r="F227" s="47"/>
      <c r="G227" s="47"/>
      <c r="H227" s="47"/>
      <c r="I227" s="47"/>
      <c r="J227" s="47"/>
      <c r="K227" s="47"/>
      <c r="L227" s="47"/>
      <c r="M227" s="47"/>
      <c r="N227" s="47"/>
      <c r="O227" s="47"/>
      <c r="P227" s="47"/>
      <c r="Q227" s="47"/>
      <c r="R227" s="47"/>
      <c r="S227" s="47"/>
      <c r="T227" s="47"/>
      <c r="U227" s="47"/>
      <c r="V227" s="47"/>
      <c r="W227" s="47"/>
      <c r="X227" s="47"/>
      <c r="Y227" s="47"/>
      <c r="Z227" s="47"/>
    </row>
    <row r="228" spans="1:26" ht="14.25" customHeight="1">
      <c r="A228" s="47"/>
      <c r="B228" s="47"/>
      <c r="C228" s="47"/>
      <c r="D228" s="47"/>
      <c r="E228" s="47"/>
      <c r="F228" s="47"/>
      <c r="G228" s="47"/>
      <c r="H228" s="47"/>
      <c r="I228" s="47"/>
      <c r="J228" s="47"/>
      <c r="K228" s="47"/>
      <c r="L228" s="47"/>
      <c r="M228" s="47"/>
      <c r="N228" s="47"/>
      <c r="O228" s="47"/>
      <c r="P228" s="47"/>
      <c r="Q228" s="47"/>
      <c r="R228" s="47"/>
      <c r="S228" s="47"/>
      <c r="T228" s="47"/>
      <c r="U228" s="47"/>
      <c r="V228" s="47"/>
      <c r="W228" s="47"/>
      <c r="X228" s="47"/>
      <c r="Y228" s="47"/>
      <c r="Z228" s="47"/>
    </row>
    <row r="229" spans="1:26" ht="14.25" customHeight="1">
      <c r="A229" s="47"/>
      <c r="B229" s="47"/>
      <c r="C229" s="47"/>
      <c r="D229" s="47"/>
      <c r="E229" s="47"/>
      <c r="F229" s="47"/>
      <c r="G229" s="47"/>
      <c r="H229" s="47"/>
      <c r="I229" s="47"/>
      <c r="J229" s="47"/>
      <c r="K229" s="47"/>
      <c r="L229" s="47"/>
      <c r="M229" s="47"/>
      <c r="N229" s="47"/>
      <c r="O229" s="47"/>
      <c r="P229" s="47"/>
      <c r="Q229" s="47"/>
      <c r="R229" s="47"/>
      <c r="S229" s="47"/>
      <c r="T229" s="47"/>
      <c r="U229" s="47"/>
      <c r="V229" s="47"/>
      <c r="W229" s="47"/>
      <c r="X229" s="47"/>
      <c r="Y229" s="47"/>
      <c r="Z229" s="47"/>
    </row>
    <row r="230" spans="1:26" ht="14.25" customHeight="1">
      <c r="A230" s="47"/>
      <c r="B230" s="47"/>
      <c r="C230" s="47"/>
      <c r="D230" s="47"/>
      <c r="E230" s="47"/>
      <c r="F230" s="47"/>
      <c r="G230" s="47"/>
      <c r="H230" s="47"/>
      <c r="I230" s="47"/>
      <c r="J230" s="47"/>
      <c r="K230" s="47"/>
      <c r="L230" s="47"/>
      <c r="M230" s="47"/>
      <c r="N230" s="47"/>
      <c r="O230" s="47"/>
      <c r="P230" s="47"/>
      <c r="Q230" s="47"/>
      <c r="R230" s="47"/>
      <c r="S230" s="47"/>
      <c r="T230" s="47"/>
      <c r="U230" s="47"/>
      <c r="V230" s="47"/>
      <c r="W230" s="47"/>
      <c r="X230" s="47"/>
      <c r="Y230" s="47"/>
      <c r="Z230" s="47"/>
    </row>
    <row r="231" spans="1:26" ht="14.25" customHeight="1">
      <c r="A231" s="47"/>
      <c r="B231" s="47"/>
      <c r="C231" s="47"/>
      <c r="D231" s="47"/>
      <c r="E231" s="47"/>
      <c r="F231" s="47"/>
      <c r="G231" s="47"/>
      <c r="H231" s="47"/>
      <c r="I231" s="47"/>
      <c r="J231" s="47"/>
      <c r="K231" s="47"/>
      <c r="L231" s="47"/>
      <c r="M231" s="47"/>
      <c r="N231" s="47"/>
      <c r="O231" s="47"/>
      <c r="P231" s="47"/>
      <c r="Q231" s="47"/>
      <c r="R231" s="47"/>
      <c r="S231" s="47"/>
      <c r="T231" s="47"/>
      <c r="U231" s="47"/>
      <c r="V231" s="47"/>
      <c r="W231" s="47"/>
      <c r="X231" s="47"/>
      <c r="Y231" s="47"/>
      <c r="Z231" s="47"/>
    </row>
    <row r="232" spans="1:26" ht="14.25" customHeight="1">
      <c r="A232" s="47"/>
      <c r="B232" s="47"/>
      <c r="C232" s="47"/>
      <c r="D232" s="47"/>
      <c r="E232" s="47"/>
      <c r="F232" s="47"/>
      <c r="G232" s="47"/>
      <c r="H232" s="47"/>
      <c r="I232" s="47"/>
      <c r="J232" s="47"/>
      <c r="K232" s="47"/>
      <c r="L232" s="47"/>
      <c r="M232" s="47"/>
      <c r="N232" s="47"/>
      <c r="O232" s="47"/>
      <c r="P232" s="47"/>
      <c r="Q232" s="47"/>
      <c r="R232" s="47"/>
      <c r="S232" s="47"/>
      <c r="T232" s="47"/>
      <c r="U232" s="47"/>
      <c r="V232" s="47"/>
      <c r="W232" s="47"/>
      <c r="X232" s="47"/>
      <c r="Y232" s="47"/>
      <c r="Z232" s="47"/>
    </row>
    <row r="233" spans="1:26" ht="14.25" customHeight="1">
      <c r="A233" s="47"/>
      <c r="B233" s="47"/>
      <c r="C233" s="47"/>
      <c r="D233" s="47"/>
      <c r="E233" s="47"/>
      <c r="F233" s="47"/>
      <c r="G233" s="47"/>
      <c r="H233" s="47"/>
      <c r="I233" s="47"/>
      <c r="J233" s="47"/>
      <c r="K233" s="47"/>
      <c r="L233" s="47"/>
      <c r="M233" s="47"/>
      <c r="N233" s="47"/>
      <c r="O233" s="47"/>
      <c r="P233" s="47"/>
      <c r="Q233" s="47"/>
      <c r="R233" s="47"/>
      <c r="S233" s="47"/>
      <c r="T233" s="47"/>
      <c r="U233" s="47"/>
      <c r="V233" s="47"/>
      <c r="W233" s="47"/>
      <c r="X233" s="47"/>
      <c r="Y233" s="47"/>
      <c r="Z233" s="47"/>
    </row>
    <row r="234" spans="1:26" ht="14.25" customHeight="1">
      <c r="A234" s="47"/>
      <c r="B234" s="47"/>
      <c r="C234" s="47"/>
      <c r="D234" s="47"/>
      <c r="E234" s="47"/>
      <c r="F234" s="47"/>
      <c r="G234" s="47"/>
      <c r="H234" s="47"/>
      <c r="I234" s="47"/>
      <c r="J234" s="47"/>
      <c r="K234" s="47"/>
      <c r="L234" s="47"/>
      <c r="M234" s="47"/>
      <c r="N234" s="47"/>
      <c r="O234" s="47"/>
      <c r="P234" s="47"/>
      <c r="Q234" s="47"/>
      <c r="R234" s="47"/>
      <c r="S234" s="47"/>
      <c r="T234" s="47"/>
      <c r="U234" s="47"/>
      <c r="V234" s="47"/>
      <c r="W234" s="47"/>
      <c r="X234" s="47"/>
      <c r="Y234" s="47"/>
      <c r="Z234" s="47"/>
    </row>
    <row r="235" spans="1:26" ht="14.25" customHeight="1">
      <c r="A235" s="47"/>
      <c r="B235" s="47"/>
      <c r="C235" s="47"/>
      <c r="D235" s="47"/>
      <c r="E235" s="47"/>
      <c r="F235" s="47"/>
      <c r="G235" s="47"/>
      <c r="H235" s="47"/>
      <c r="I235" s="47"/>
      <c r="J235" s="47"/>
      <c r="K235" s="47"/>
      <c r="L235" s="47"/>
      <c r="M235" s="47"/>
      <c r="N235" s="47"/>
      <c r="O235" s="47"/>
      <c r="P235" s="47"/>
      <c r="Q235" s="47"/>
      <c r="R235" s="47"/>
      <c r="S235" s="47"/>
      <c r="T235" s="47"/>
      <c r="U235" s="47"/>
      <c r="V235" s="47"/>
      <c r="W235" s="47"/>
      <c r="X235" s="47"/>
      <c r="Y235" s="47"/>
      <c r="Z235" s="47"/>
    </row>
    <row r="236" spans="1:26" ht="14.25" customHeight="1">
      <c r="A236" s="47"/>
      <c r="B236" s="47"/>
      <c r="C236" s="47"/>
      <c r="D236" s="47"/>
      <c r="E236" s="47"/>
      <c r="F236" s="47"/>
      <c r="G236" s="47"/>
      <c r="H236" s="47"/>
      <c r="I236" s="47"/>
      <c r="J236" s="47"/>
      <c r="K236" s="47"/>
      <c r="L236" s="47"/>
      <c r="M236" s="47"/>
      <c r="N236" s="47"/>
      <c r="O236" s="47"/>
      <c r="P236" s="47"/>
      <c r="Q236" s="47"/>
      <c r="R236" s="47"/>
      <c r="S236" s="47"/>
      <c r="T236" s="47"/>
      <c r="U236" s="47"/>
      <c r="V236" s="47"/>
      <c r="W236" s="47"/>
      <c r="X236" s="47"/>
      <c r="Y236" s="47"/>
      <c r="Z236" s="47"/>
    </row>
    <row r="237" spans="1:26" ht="14.25" customHeight="1">
      <c r="A237" s="47"/>
      <c r="B237" s="47"/>
      <c r="C237" s="47"/>
      <c r="D237" s="47"/>
      <c r="E237" s="47"/>
      <c r="F237" s="47"/>
      <c r="G237" s="47"/>
      <c r="H237" s="47"/>
      <c r="I237" s="47"/>
      <c r="J237" s="47"/>
      <c r="K237" s="47"/>
      <c r="L237" s="47"/>
      <c r="M237" s="47"/>
      <c r="N237" s="47"/>
      <c r="O237" s="47"/>
      <c r="P237" s="47"/>
      <c r="Q237" s="47"/>
      <c r="R237" s="47"/>
      <c r="S237" s="47"/>
      <c r="T237" s="47"/>
      <c r="U237" s="47"/>
      <c r="V237" s="47"/>
      <c r="W237" s="47"/>
      <c r="X237" s="47"/>
      <c r="Y237" s="47"/>
      <c r="Z237" s="47"/>
    </row>
    <row r="238" spans="1:26" ht="14.25" customHeight="1">
      <c r="A238" s="47"/>
      <c r="B238" s="47"/>
      <c r="C238" s="47"/>
      <c r="D238" s="47"/>
      <c r="E238" s="47"/>
      <c r="F238" s="47"/>
      <c r="G238" s="47"/>
      <c r="H238" s="47"/>
      <c r="I238" s="47"/>
      <c r="J238" s="47"/>
      <c r="K238" s="47"/>
      <c r="L238" s="47"/>
      <c r="M238" s="47"/>
      <c r="N238" s="47"/>
      <c r="O238" s="47"/>
      <c r="P238" s="47"/>
      <c r="Q238" s="47"/>
      <c r="R238" s="47"/>
      <c r="S238" s="47"/>
      <c r="T238" s="47"/>
      <c r="U238" s="47"/>
      <c r="V238" s="47"/>
      <c r="W238" s="47"/>
      <c r="X238" s="47"/>
      <c r="Y238" s="47"/>
      <c r="Z238" s="47"/>
    </row>
    <row r="239" spans="1:26" ht="14.25" customHeight="1">
      <c r="A239" s="47"/>
      <c r="B239" s="47"/>
      <c r="C239" s="47"/>
      <c r="D239" s="47"/>
      <c r="E239" s="47"/>
      <c r="F239" s="47"/>
      <c r="G239" s="47"/>
      <c r="H239" s="47"/>
      <c r="I239" s="47"/>
      <c r="J239" s="47"/>
      <c r="K239" s="47"/>
      <c r="L239" s="47"/>
      <c r="M239" s="47"/>
      <c r="N239" s="47"/>
      <c r="O239" s="47"/>
      <c r="P239" s="47"/>
      <c r="Q239" s="47"/>
      <c r="R239" s="47"/>
      <c r="S239" s="47"/>
      <c r="T239" s="47"/>
      <c r="U239" s="47"/>
      <c r="V239" s="47"/>
      <c r="W239" s="47"/>
      <c r="X239" s="47"/>
      <c r="Y239" s="47"/>
      <c r="Z239" s="47"/>
    </row>
    <row r="240" spans="1:26" ht="14.25" customHeight="1">
      <c r="A240" s="47"/>
      <c r="B240" s="47"/>
      <c r="C240" s="47"/>
      <c r="D240" s="47"/>
      <c r="E240" s="47"/>
      <c r="F240" s="47"/>
      <c r="G240" s="47"/>
      <c r="H240" s="47"/>
      <c r="I240" s="47"/>
      <c r="J240" s="47"/>
      <c r="K240" s="47"/>
      <c r="L240" s="47"/>
      <c r="M240" s="47"/>
      <c r="N240" s="47"/>
      <c r="O240" s="47"/>
      <c r="P240" s="47"/>
      <c r="Q240" s="47"/>
      <c r="R240" s="47"/>
      <c r="S240" s="47"/>
      <c r="T240" s="47"/>
      <c r="U240" s="47"/>
      <c r="V240" s="47"/>
      <c r="W240" s="47"/>
      <c r="X240" s="47"/>
      <c r="Y240" s="47"/>
      <c r="Z240" s="47"/>
    </row>
    <row r="241" spans="1:26" ht="14.25" customHeight="1">
      <c r="A241" s="47"/>
      <c r="B241" s="47"/>
      <c r="C241" s="47"/>
      <c r="D241" s="47"/>
      <c r="E241" s="47"/>
      <c r="F241" s="47"/>
      <c r="G241" s="47"/>
      <c r="H241" s="47"/>
      <c r="I241" s="47"/>
      <c r="J241" s="47"/>
      <c r="K241" s="47"/>
      <c r="L241" s="47"/>
      <c r="M241" s="47"/>
      <c r="N241" s="47"/>
      <c r="O241" s="47"/>
      <c r="P241" s="47"/>
      <c r="Q241" s="47"/>
      <c r="R241" s="47"/>
      <c r="S241" s="47"/>
      <c r="T241" s="47"/>
      <c r="U241" s="47"/>
      <c r="V241" s="47"/>
      <c r="W241" s="47"/>
      <c r="X241" s="47"/>
      <c r="Y241" s="47"/>
      <c r="Z241" s="47"/>
    </row>
    <row r="242" spans="1:26" ht="14.25" customHeight="1">
      <c r="A242" s="47"/>
      <c r="B242" s="47"/>
      <c r="C242" s="47"/>
      <c r="D242" s="47"/>
      <c r="E242" s="47"/>
      <c r="F242" s="47"/>
      <c r="G242" s="47"/>
      <c r="H242" s="47"/>
      <c r="I242" s="47"/>
      <c r="J242" s="47"/>
      <c r="K242" s="47"/>
      <c r="L242" s="47"/>
      <c r="M242" s="47"/>
      <c r="N242" s="47"/>
      <c r="O242" s="47"/>
      <c r="P242" s="47"/>
      <c r="Q242" s="47"/>
      <c r="R242" s="47"/>
      <c r="S242" s="47"/>
      <c r="T242" s="47"/>
      <c r="U242" s="47"/>
      <c r="V242" s="47"/>
      <c r="W242" s="47"/>
      <c r="X242" s="47"/>
      <c r="Y242" s="47"/>
      <c r="Z242" s="47"/>
    </row>
    <row r="243" spans="1:26" ht="14.25" customHeight="1">
      <c r="A243" s="47"/>
      <c r="B243" s="47"/>
      <c r="C243" s="47"/>
      <c r="D243" s="47"/>
      <c r="E243" s="47"/>
      <c r="F243" s="47"/>
      <c r="G243" s="47"/>
      <c r="H243" s="47"/>
      <c r="I243" s="47"/>
      <c r="J243" s="47"/>
      <c r="K243" s="47"/>
      <c r="L243" s="47"/>
      <c r="M243" s="47"/>
      <c r="N243" s="47"/>
      <c r="O243" s="47"/>
      <c r="P243" s="47"/>
      <c r="Q243" s="47"/>
      <c r="R243" s="47"/>
      <c r="S243" s="47"/>
      <c r="T243" s="47"/>
      <c r="U243" s="47"/>
      <c r="V243" s="47"/>
      <c r="W243" s="47"/>
      <c r="X243" s="47"/>
      <c r="Y243" s="47"/>
      <c r="Z243" s="47"/>
    </row>
    <row r="244" spans="1:26" ht="14.25" customHeight="1">
      <c r="A244" s="47"/>
      <c r="B244" s="47"/>
      <c r="C244" s="47"/>
      <c r="D244" s="47"/>
      <c r="E244" s="47"/>
      <c r="F244" s="47"/>
      <c r="G244" s="47"/>
      <c r="H244" s="47"/>
      <c r="I244" s="47"/>
      <c r="J244" s="47"/>
      <c r="K244" s="47"/>
      <c r="L244" s="47"/>
      <c r="M244" s="47"/>
      <c r="N244" s="47"/>
      <c r="O244" s="47"/>
      <c r="P244" s="47"/>
      <c r="Q244" s="47"/>
      <c r="R244" s="47"/>
      <c r="S244" s="47"/>
      <c r="T244" s="47"/>
      <c r="U244" s="47"/>
      <c r="V244" s="47"/>
      <c r="W244" s="47"/>
      <c r="X244" s="47"/>
      <c r="Y244" s="47"/>
      <c r="Z244" s="47"/>
    </row>
    <row r="245" spans="1:26" ht="14.25" customHeight="1">
      <c r="A245" s="47"/>
      <c r="B245" s="47"/>
      <c r="C245" s="47"/>
      <c r="D245" s="47"/>
      <c r="E245" s="47"/>
      <c r="F245" s="47"/>
      <c r="G245" s="47"/>
      <c r="H245" s="47"/>
      <c r="I245" s="47"/>
      <c r="J245" s="47"/>
      <c r="K245" s="47"/>
      <c r="L245" s="47"/>
      <c r="M245" s="47"/>
      <c r="N245" s="47"/>
      <c r="O245" s="47"/>
      <c r="P245" s="47"/>
      <c r="Q245" s="47"/>
      <c r="R245" s="47"/>
      <c r="S245" s="47"/>
      <c r="T245" s="47"/>
      <c r="U245" s="47"/>
      <c r="V245" s="47"/>
      <c r="W245" s="47"/>
      <c r="X245" s="47"/>
      <c r="Y245" s="47"/>
      <c r="Z245" s="47"/>
    </row>
    <row r="246" spans="1:26" ht="14.25" customHeight="1">
      <c r="A246" s="47"/>
      <c r="B246" s="47"/>
      <c r="C246" s="47"/>
      <c r="D246" s="47"/>
      <c r="E246" s="47"/>
      <c r="F246" s="47"/>
      <c r="G246" s="47"/>
      <c r="H246" s="47"/>
      <c r="I246" s="47"/>
      <c r="J246" s="47"/>
      <c r="K246" s="47"/>
      <c r="L246" s="47"/>
      <c r="M246" s="47"/>
      <c r="N246" s="47"/>
      <c r="O246" s="47"/>
      <c r="P246" s="47"/>
      <c r="Q246" s="47"/>
      <c r="R246" s="47"/>
      <c r="S246" s="47"/>
      <c r="T246" s="47"/>
      <c r="U246" s="47"/>
      <c r="V246" s="47"/>
      <c r="W246" s="47"/>
      <c r="X246" s="47"/>
      <c r="Y246" s="47"/>
      <c r="Z246" s="47"/>
    </row>
    <row r="247" spans="1:26" ht="14.25" customHeight="1">
      <c r="A247" s="47"/>
      <c r="B247" s="47"/>
      <c r="C247" s="47"/>
      <c r="D247" s="47"/>
      <c r="E247" s="47"/>
      <c r="F247" s="47"/>
      <c r="G247" s="47"/>
      <c r="H247" s="47"/>
      <c r="I247" s="47"/>
      <c r="J247" s="47"/>
      <c r="K247" s="47"/>
      <c r="L247" s="47"/>
      <c r="M247" s="47"/>
      <c r="N247" s="47"/>
      <c r="O247" s="47"/>
      <c r="P247" s="47"/>
      <c r="Q247" s="47"/>
      <c r="R247" s="47"/>
      <c r="S247" s="47"/>
      <c r="T247" s="47"/>
      <c r="U247" s="47"/>
      <c r="V247" s="47"/>
      <c r="W247" s="47"/>
      <c r="X247" s="47"/>
      <c r="Y247" s="47"/>
      <c r="Z247" s="47"/>
    </row>
    <row r="248" spans="1:26" ht="14.25" customHeight="1">
      <c r="A248" s="47"/>
      <c r="B248" s="47"/>
      <c r="C248" s="47"/>
      <c r="D248" s="47"/>
      <c r="E248" s="47"/>
      <c r="F248" s="47"/>
      <c r="G248" s="47"/>
      <c r="H248" s="47"/>
      <c r="I248" s="47"/>
      <c r="J248" s="47"/>
      <c r="K248" s="47"/>
      <c r="L248" s="47"/>
      <c r="M248" s="47"/>
      <c r="N248" s="47"/>
      <c r="O248" s="47"/>
      <c r="P248" s="47"/>
      <c r="Q248" s="47"/>
      <c r="R248" s="47"/>
      <c r="S248" s="47"/>
      <c r="T248" s="47"/>
      <c r="U248" s="47"/>
      <c r="V248" s="47"/>
      <c r="W248" s="47"/>
      <c r="X248" s="47"/>
      <c r="Y248" s="47"/>
      <c r="Z248" s="47"/>
    </row>
    <row r="249" spans="1:26" ht="14.25" customHeight="1">
      <c r="A249" s="47"/>
      <c r="B249" s="47"/>
      <c r="C249" s="47"/>
      <c r="D249" s="47"/>
      <c r="E249" s="47"/>
      <c r="F249" s="47"/>
      <c r="G249" s="47"/>
      <c r="H249" s="47"/>
      <c r="I249" s="47"/>
      <c r="J249" s="47"/>
      <c r="K249" s="47"/>
      <c r="L249" s="47"/>
      <c r="M249" s="47"/>
      <c r="N249" s="47"/>
      <c r="O249" s="47"/>
      <c r="P249" s="47"/>
      <c r="Q249" s="47"/>
      <c r="R249" s="47"/>
      <c r="S249" s="47"/>
      <c r="T249" s="47"/>
      <c r="U249" s="47"/>
      <c r="V249" s="47"/>
      <c r="W249" s="47"/>
      <c r="X249" s="47"/>
      <c r="Y249" s="47"/>
      <c r="Z249" s="47"/>
    </row>
    <row r="250" spans="1:26" ht="14.25" customHeight="1">
      <c r="A250" s="47"/>
      <c r="B250" s="47"/>
      <c r="C250" s="47"/>
      <c r="D250" s="47"/>
      <c r="E250" s="47"/>
      <c r="F250" s="47"/>
      <c r="G250" s="47"/>
      <c r="H250" s="47"/>
      <c r="I250" s="47"/>
      <c r="J250" s="47"/>
      <c r="K250" s="47"/>
      <c r="L250" s="47"/>
      <c r="M250" s="47"/>
      <c r="N250" s="47"/>
      <c r="O250" s="47"/>
      <c r="P250" s="47"/>
      <c r="Q250" s="47"/>
      <c r="R250" s="47"/>
      <c r="S250" s="47"/>
      <c r="T250" s="47"/>
      <c r="U250" s="47"/>
      <c r="V250" s="47"/>
      <c r="W250" s="47"/>
      <c r="X250" s="47"/>
      <c r="Y250" s="47"/>
      <c r="Z250" s="47"/>
    </row>
    <row r="251" spans="1:26" ht="14.25" customHeight="1">
      <c r="A251" s="47"/>
      <c r="B251" s="47"/>
      <c r="C251" s="47"/>
      <c r="D251" s="47"/>
      <c r="E251" s="47"/>
      <c r="F251" s="47"/>
      <c r="G251" s="47"/>
      <c r="H251" s="47"/>
      <c r="I251" s="47"/>
      <c r="J251" s="47"/>
      <c r="K251" s="47"/>
      <c r="L251" s="47"/>
      <c r="M251" s="47"/>
      <c r="N251" s="47"/>
      <c r="O251" s="47"/>
      <c r="P251" s="47"/>
      <c r="Q251" s="47"/>
      <c r="R251" s="47"/>
      <c r="S251" s="47"/>
      <c r="T251" s="47"/>
      <c r="U251" s="47"/>
      <c r="V251" s="47"/>
      <c r="W251" s="47"/>
      <c r="X251" s="47"/>
      <c r="Y251" s="47"/>
      <c r="Z251" s="47"/>
    </row>
    <row r="252" spans="1:26" ht="14.25" customHeight="1">
      <c r="A252" s="47"/>
      <c r="B252" s="47"/>
      <c r="C252" s="47"/>
      <c r="D252" s="47"/>
      <c r="E252" s="47"/>
      <c r="F252" s="47"/>
      <c r="G252" s="47"/>
      <c r="H252" s="47"/>
      <c r="I252" s="47"/>
      <c r="J252" s="47"/>
      <c r="K252" s="47"/>
      <c r="L252" s="47"/>
      <c r="M252" s="47"/>
      <c r="N252" s="47"/>
      <c r="O252" s="47"/>
      <c r="P252" s="47"/>
      <c r="Q252" s="47"/>
      <c r="R252" s="47"/>
      <c r="S252" s="47"/>
      <c r="T252" s="47"/>
      <c r="U252" s="47"/>
      <c r="V252" s="47"/>
      <c r="W252" s="47"/>
      <c r="X252" s="47"/>
      <c r="Y252" s="47"/>
      <c r="Z252" s="47"/>
    </row>
    <row r="253" spans="1:26" ht="14.25" customHeight="1">
      <c r="A253" s="47"/>
      <c r="B253" s="47"/>
      <c r="C253" s="47"/>
      <c r="D253" s="47"/>
      <c r="E253" s="47"/>
      <c r="F253" s="47"/>
      <c r="G253" s="47"/>
      <c r="H253" s="47"/>
      <c r="I253" s="47"/>
      <c r="J253" s="47"/>
      <c r="K253" s="47"/>
      <c r="L253" s="47"/>
      <c r="M253" s="47"/>
      <c r="N253" s="47"/>
      <c r="O253" s="47"/>
      <c r="P253" s="47"/>
      <c r="Q253" s="47"/>
      <c r="R253" s="47"/>
      <c r="S253" s="47"/>
      <c r="T253" s="47"/>
      <c r="U253" s="47"/>
      <c r="V253" s="47"/>
      <c r="W253" s="47"/>
      <c r="X253" s="47"/>
      <c r="Y253" s="47"/>
      <c r="Z253" s="47"/>
    </row>
    <row r="254" spans="1:26" ht="14.25" customHeight="1">
      <c r="A254" s="47"/>
      <c r="B254" s="47"/>
      <c r="C254" s="47"/>
      <c r="D254" s="47"/>
      <c r="E254" s="47"/>
      <c r="F254" s="47"/>
      <c r="G254" s="47"/>
      <c r="H254" s="47"/>
      <c r="I254" s="47"/>
      <c r="J254" s="47"/>
      <c r="K254" s="47"/>
      <c r="L254" s="47"/>
      <c r="M254" s="47"/>
      <c r="N254" s="47"/>
      <c r="O254" s="47"/>
      <c r="P254" s="47"/>
      <c r="Q254" s="47"/>
      <c r="R254" s="47"/>
      <c r="S254" s="47"/>
      <c r="T254" s="47"/>
      <c r="U254" s="47"/>
      <c r="V254" s="47"/>
      <c r="W254" s="47"/>
      <c r="X254" s="47"/>
      <c r="Y254" s="47"/>
      <c r="Z254" s="47"/>
    </row>
    <row r="255" spans="1:26" ht="14.25" customHeight="1">
      <c r="A255" s="47"/>
      <c r="B255" s="47"/>
      <c r="C255" s="47"/>
      <c r="D255" s="47"/>
      <c r="E255" s="47"/>
      <c r="F255" s="47"/>
      <c r="G255" s="47"/>
      <c r="H255" s="47"/>
      <c r="I255" s="47"/>
      <c r="J255" s="47"/>
      <c r="K255" s="47"/>
      <c r="L255" s="47"/>
      <c r="M255" s="47"/>
      <c r="N255" s="47"/>
      <c r="O255" s="47"/>
      <c r="P255" s="47"/>
      <c r="Q255" s="47"/>
      <c r="R255" s="47"/>
      <c r="S255" s="47"/>
      <c r="T255" s="47"/>
      <c r="U255" s="47"/>
      <c r="V255" s="47"/>
      <c r="W255" s="47"/>
      <c r="X255" s="47"/>
      <c r="Y255" s="47"/>
      <c r="Z255" s="47"/>
    </row>
    <row r="256" spans="1:26" ht="14.25" customHeight="1">
      <c r="A256" s="47"/>
      <c r="B256" s="47"/>
      <c r="C256" s="47"/>
      <c r="D256" s="47"/>
      <c r="E256" s="47"/>
      <c r="F256" s="47"/>
      <c r="G256" s="47"/>
      <c r="H256" s="47"/>
      <c r="I256" s="47"/>
      <c r="J256" s="47"/>
      <c r="K256" s="47"/>
      <c r="L256" s="47"/>
      <c r="M256" s="47"/>
      <c r="N256" s="47"/>
      <c r="O256" s="47"/>
      <c r="P256" s="47"/>
      <c r="Q256" s="47"/>
      <c r="R256" s="47"/>
      <c r="S256" s="47"/>
      <c r="T256" s="47"/>
      <c r="U256" s="47"/>
      <c r="V256" s="47"/>
      <c r="W256" s="47"/>
      <c r="X256" s="47"/>
      <c r="Y256" s="47"/>
      <c r="Z256" s="47"/>
    </row>
    <row r="257" spans="1:26" ht="14.25" customHeight="1">
      <c r="A257" s="47"/>
      <c r="B257" s="47"/>
      <c r="C257" s="47"/>
      <c r="D257" s="47"/>
      <c r="E257" s="47"/>
      <c r="F257" s="47"/>
      <c r="G257" s="47"/>
      <c r="H257" s="47"/>
      <c r="I257" s="47"/>
      <c r="J257" s="47"/>
      <c r="K257" s="47"/>
      <c r="L257" s="47"/>
      <c r="M257" s="47"/>
      <c r="N257" s="47"/>
      <c r="O257" s="47"/>
      <c r="P257" s="47"/>
      <c r="Q257" s="47"/>
      <c r="R257" s="47"/>
      <c r="S257" s="47"/>
      <c r="T257" s="47"/>
      <c r="U257" s="47"/>
      <c r="V257" s="47"/>
      <c r="W257" s="47"/>
      <c r="X257" s="47"/>
      <c r="Y257" s="47"/>
      <c r="Z257" s="47"/>
    </row>
    <row r="258" spans="1:26" ht="14.25" customHeight="1">
      <c r="A258" s="47"/>
      <c r="B258" s="47"/>
      <c r="C258" s="47"/>
      <c r="D258" s="47"/>
      <c r="E258" s="47"/>
      <c r="F258" s="47"/>
      <c r="G258" s="47"/>
      <c r="H258" s="47"/>
      <c r="I258" s="47"/>
      <c r="J258" s="47"/>
      <c r="K258" s="47"/>
      <c r="L258" s="47"/>
      <c r="M258" s="47"/>
      <c r="N258" s="47"/>
      <c r="O258" s="47"/>
      <c r="P258" s="47"/>
      <c r="Q258" s="47"/>
      <c r="R258" s="47"/>
      <c r="S258" s="47"/>
      <c r="T258" s="47"/>
      <c r="U258" s="47"/>
      <c r="V258" s="47"/>
      <c r="W258" s="47"/>
      <c r="X258" s="47"/>
      <c r="Y258" s="47"/>
      <c r="Z258" s="47"/>
    </row>
    <row r="259" spans="1:26" ht="14.25" customHeight="1">
      <c r="A259" s="47"/>
      <c r="B259" s="47"/>
      <c r="C259" s="47"/>
      <c r="D259" s="47"/>
      <c r="E259" s="47"/>
      <c r="F259" s="47"/>
      <c r="G259" s="47"/>
      <c r="H259" s="47"/>
      <c r="I259" s="47"/>
      <c r="J259" s="47"/>
      <c r="K259" s="47"/>
      <c r="L259" s="47"/>
      <c r="M259" s="47"/>
      <c r="N259" s="47"/>
      <c r="O259" s="47"/>
      <c r="P259" s="47"/>
      <c r="Q259" s="47"/>
      <c r="R259" s="47"/>
      <c r="S259" s="47"/>
      <c r="T259" s="47"/>
      <c r="U259" s="47"/>
      <c r="V259" s="47"/>
      <c r="W259" s="47"/>
      <c r="X259" s="47"/>
      <c r="Y259" s="47"/>
      <c r="Z259" s="47"/>
    </row>
    <row r="260" spans="1:26" ht="14.25" customHeight="1">
      <c r="A260" s="47"/>
      <c r="B260" s="47"/>
      <c r="C260" s="47"/>
      <c r="D260" s="47"/>
      <c r="E260" s="47"/>
      <c r="F260" s="47"/>
      <c r="G260" s="47"/>
      <c r="H260" s="47"/>
      <c r="I260" s="47"/>
      <c r="J260" s="47"/>
      <c r="K260" s="47"/>
      <c r="L260" s="47"/>
      <c r="M260" s="47"/>
      <c r="N260" s="47"/>
      <c r="O260" s="47"/>
      <c r="P260" s="47"/>
      <c r="Q260" s="47"/>
      <c r="R260" s="47"/>
      <c r="S260" s="47"/>
      <c r="T260" s="47"/>
      <c r="U260" s="47"/>
      <c r="V260" s="47"/>
      <c r="W260" s="47"/>
      <c r="X260" s="47"/>
      <c r="Y260" s="47"/>
      <c r="Z260" s="47"/>
    </row>
    <row r="261" spans="1:26" ht="14.25" customHeight="1">
      <c r="A261" s="47"/>
      <c r="B261" s="47"/>
      <c r="C261" s="47"/>
      <c r="D261" s="47"/>
      <c r="E261" s="47"/>
      <c r="F261" s="47"/>
      <c r="G261" s="47"/>
      <c r="H261" s="47"/>
      <c r="I261" s="47"/>
      <c r="J261" s="47"/>
      <c r="K261" s="47"/>
      <c r="L261" s="47"/>
      <c r="M261" s="47"/>
      <c r="N261" s="47"/>
      <c r="O261" s="47"/>
      <c r="P261" s="47"/>
      <c r="Q261" s="47"/>
      <c r="R261" s="47"/>
      <c r="S261" s="47"/>
      <c r="T261" s="47"/>
      <c r="U261" s="47"/>
      <c r="V261" s="47"/>
      <c r="W261" s="47"/>
      <c r="X261" s="47"/>
      <c r="Y261" s="47"/>
      <c r="Z261" s="47"/>
    </row>
    <row r="262" spans="1:26" ht="14.25" customHeight="1">
      <c r="A262" s="47"/>
      <c r="B262" s="47"/>
      <c r="C262" s="47"/>
      <c r="D262" s="47"/>
      <c r="E262" s="47"/>
      <c r="F262" s="47"/>
      <c r="G262" s="47"/>
      <c r="H262" s="47"/>
      <c r="I262" s="47"/>
      <c r="J262" s="47"/>
      <c r="K262" s="47"/>
      <c r="L262" s="47"/>
      <c r="M262" s="47"/>
      <c r="N262" s="47"/>
      <c r="O262" s="47"/>
      <c r="P262" s="47"/>
      <c r="Q262" s="47"/>
      <c r="R262" s="47"/>
      <c r="S262" s="47"/>
      <c r="T262" s="47"/>
      <c r="U262" s="47"/>
      <c r="V262" s="47"/>
      <c r="W262" s="47"/>
      <c r="X262" s="47"/>
      <c r="Y262" s="47"/>
      <c r="Z262" s="47"/>
    </row>
    <row r="263" spans="1:26" ht="14.25" customHeight="1">
      <c r="A263" s="47"/>
      <c r="B263" s="47"/>
      <c r="C263" s="47"/>
      <c r="D263" s="47"/>
      <c r="E263" s="47"/>
      <c r="F263" s="47"/>
      <c r="G263" s="47"/>
      <c r="H263" s="47"/>
      <c r="I263" s="47"/>
      <c r="J263" s="47"/>
      <c r="K263" s="47"/>
      <c r="L263" s="47"/>
      <c r="M263" s="47"/>
      <c r="N263" s="47"/>
      <c r="O263" s="47"/>
      <c r="P263" s="47"/>
      <c r="Q263" s="47"/>
      <c r="R263" s="47"/>
      <c r="S263" s="47"/>
      <c r="T263" s="47"/>
      <c r="U263" s="47"/>
      <c r="V263" s="47"/>
      <c r="W263" s="47"/>
      <c r="X263" s="47"/>
      <c r="Y263" s="47"/>
      <c r="Z263" s="47"/>
    </row>
    <row r="264" spans="1:26" ht="14.25" customHeight="1">
      <c r="A264" s="47"/>
      <c r="B264" s="47"/>
      <c r="C264" s="47"/>
      <c r="D264" s="47"/>
      <c r="E264" s="47"/>
      <c r="F264" s="47"/>
      <c r="G264" s="47"/>
      <c r="H264" s="47"/>
      <c r="I264" s="47"/>
      <c r="J264" s="47"/>
      <c r="K264" s="47"/>
      <c r="L264" s="47"/>
      <c r="M264" s="47"/>
      <c r="N264" s="47"/>
      <c r="O264" s="47"/>
      <c r="P264" s="47"/>
      <c r="Q264" s="47"/>
      <c r="R264" s="47"/>
      <c r="S264" s="47"/>
      <c r="T264" s="47"/>
      <c r="U264" s="47"/>
      <c r="V264" s="47"/>
      <c r="W264" s="47"/>
      <c r="X264" s="47"/>
      <c r="Y264" s="47"/>
      <c r="Z264" s="47"/>
    </row>
    <row r="265" spans="1:26" ht="14.25" customHeight="1">
      <c r="A265" s="47"/>
      <c r="B265" s="47"/>
      <c r="C265" s="47"/>
      <c r="D265" s="47"/>
      <c r="E265" s="47"/>
      <c r="F265" s="47"/>
      <c r="G265" s="47"/>
      <c r="H265" s="47"/>
      <c r="I265" s="47"/>
      <c r="J265" s="47"/>
      <c r="K265" s="47"/>
      <c r="L265" s="47"/>
      <c r="M265" s="47"/>
      <c r="N265" s="47"/>
      <c r="O265" s="47"/>
      <c r="P265" s="47"/>
      <c r="Q265" s="47"/>
      <c r="R265" s="47"/>
      <c r="S265" s="47"/>
      <c r="T265" s="47"/>
      <c r="U265" s="47"/>
      <c r="V265" s="47"/>
      <c r="W265" s="47"/>
      <c r="X265" s="47"/>
      <c r="Y265" s="47"/>
      <c r="Z265" s="47"/>
    </row>
    <row r="266" spans="1:26" ht="14.25" customHeight="1">
      <c r="A266" s="47"/>
      <c r="B266" s="47"/>
      <c r="C266" s="47"/>
      <c r="D266" s="47"/>
      <c r="E266" s="47"/>
      <c r="F266" s="47"/>
      <c r="G266" s="47"/>
      <c r="H266" s="47"/>
      <c r="I266" s="47"/>
      <c r="J266" s="47"/>
      <c r="K266" s="47"/>
      <c r="L266" s="47"/>
      <c r="M266" s="47"/>
      <c r="N266" s="47"/>
      <c r="O266" s="47"/>
      <c r="P266" s="47"/>
      <c r="Q266" s="47"/>
      <c r="R266" s="47"/>
      <c r="S266" s="47"/>
      <c r="T266" s="47"/>
      <c r="U266" s="47"/>
      <c r="V266" s="47"/>
      <c r="W266" s="47"/>
      <c r="X266" s="47"/>
      <c r="Y266" s="47"/>
      <c r="Z266" s="47"/>
    </row>
    <row r="267" spans="1:26" ht="14.25" customHeight="1">
      <c r="A267" s="47"/>
      <c r="B267" s="47"/>
      <c r="C267" s="47"/>
      <c r="D267" s="47"/>
      <c r="E267" s="47"/>
      <c r="F267" s="47"/>
      <c r="G267" s="47"/>
      <c r="H267" s="47"/>
      <c r="I267" s="47"/>
      <c r="J267" s="47"/>
      <c r="K267" s="47"/>
      <c r="L267" s="47"/>
      <c r="M267" s="47"/>
      <c r="N267" s="47"/>
      <c r="O267" s="47"/>
      <c r="P267" s="47"/>
      <c r="Q267" s="47"/>
      <c r="R267" s="47"/>
      <c r="S267" s="47"/>
      <c r="T267" s="47"/>
      <c r="U267" s="47"/>
      <c r="V267" s="47"/>
      <c r="W267" s="47"/>
      <c r="X267" s="47"/>
      <c r="Y267" s="47"/>
      <c r="Z267" s="47"/>
    </row>
    <row r="268" spans="1:26" ht="14.25" customHeight="1">
      <c r="A268" s="47"/>
      <c r="B268" s="47"/>
      <c r="C268" s="47"/>
      <c r="D268" s="47"/>
      <c r="E268" s="47"/>
      <c r="F268" s="47"/>
      <c r="G268" s="47"/>
      <c r="H268" s="47"/>
      <c r="I268" s="47"/>
      <c r="J268" s="47"/>
      <c r="K268" s="47"/>
      <c r="L268" s="47"/>
      <c r="M268" s="47"/>
      <c r="N268" s="47"/>
      <c r="O268" s="47"/>
      <c r="P268" s="47"/>
      <c r="Q268" s="47"/>
      <c r="R268" s="47"/>
      <c r="S268" s="47"/>
      <c r="T268" s="47"/>
      <c r="U268" s="47"/>
      <c r="V268" s="47"/>
      <c r="W268" s="47"/>
      <c r="X268" s="47"/>
      <c r="Y268" s="47"/>
      <c r="Z268" s="47"/>
    </row>
    <row r="269" spans="1:26" ht="14.25" customHeight="1">
      <c r="A269" s="47"/>
      <c r="B269" s="47"/>
      <c r="C269" s="47"/>
      <c r="D269" s="47"/>
      <c r="E269" s="47"/>
      <c r="F269" s="47"/>
      <c r="G269" s="47"/>
      <c r="H269" s="47"/>
      <c r="I269" s="47"/>
      <c r="J269" s="47"/>
      <c r="K269" s="47"/>
      <c r="L269" s="47"/>
      <c r="M269" s="47"/>
      <c r="N269" s="47"/>
      <c r="O269" s="47"/>
      <c r="P269" s="47"/>
      <c r="Q269" s="47"/>
      <c r="R269" s="47"/>
      <c r="S269" s="47"/>
      <c r="T269" s="47"/>
      <c r="U269" s="47"/>
      <c r="V269" s="47"/>
      <c r="W269" s="47"/>
      <c r="X269" s="47"/>
      <c r="Y269" s="47"/>
      <c r="Z269" s="47"/>
    </row>
    <row r="270" spans="1:26" ht="14.25" customHeight="1">
      <c r="A270" s="47"/>
      <c r="B270" s="47"/>
      <c r="C270" s="47"/>
      <c r="D270" s="47"/>
      <c r="E270" s="47"/>
      <c r="F270" s="47"/>
      <c r="G270" s="47"/>
      <c r="H270" s="47"/>
      <c r="I270" s="47"/>
      <c r="J270" s="47"/>
      <c r="K270" s="47"/>
      <c r="L270" s="47"/>
      <c r="M270" s="47"/>
      <c r="N270" s="47"/>
      <c r="O270" s="47"/>
      <c r="P270" s="47"/>
      <c r="Q270" s="47"/>
      <c r="R270" s="47"/>
      <c r="S270" s="47"/>
      <c r="T270" s="47"/>
      <c r="U270" s="47"/>
      <c r="V270" s="47"/>
      <c r="W270" s="47"/>
      <c r="X270" s="47"/>
      <c r="Y270" s="47"/>
      <c r="Z270" s="47"/>
    </row>
    <row r="271" spans="1:26" ht="14.25" customHeight="1">
      <c r="A271" s="47"/>
      <c r="B271" s="47"/>
      <c r="C271" s="47"/>
      <c r="D271" s="47"/>
      <c r="E271" s="47"/>
      <c r="F271" s="47"/>
      <c r="G271" s="47"/>
      <c r="H271" s="47"/>
      <c r="I271" s="47"/>
      <c r="J271" s="47"/>
      <c r="K271" s="47"/>
      <c r="L271" s="47"/>
      <c r="M271" s="47"/>
      <c r="N271" s="47"/>
      <c r="O271" s="47"/>
      <c r="P271" s="47"/>
      <c r="Q271" s="47"/>
      <c r="R271" s="47"/>
      <c r="S271" s="47"/>
      <c r="T271" s="47"/>
      <c r="U271" s="47"/>
      <c r="V271" s="47"/>
      <c r="W271" s="47"/>
      <c r="X271" s="47"/>
      <c r="Y271" s="47"/>
      <c r="Z271" s="47"/>
    </row>
    <row r="272" spans="1:26" ht="14.25" customHeight="1">
      <c r="A272" s="47"/>
      <c r="B272" s="47"/>
      <c r="C272" s="47"/>
      <c r="D272" s="47"/>
      <c r="E272" s="47"/>
      <c r="F272" s="47"/>
      <c r="G272" s="47"/>
      <c r="H272" s="47"/>
      <c r="I272" s="47"/>
      <c r="J272" s="47"/>
      <c r="K272" s="47"/>
      <c r="L272" s="47"/>
      <c r="M272" s="47"/>
      <c r="N272" s="47"/>
      <c r="O272" s="47"/>
      <c r="P272" s="47"/>
      <c r="Q272" s="47"/>
      <c r="R272" s="47"/>
      <c r="S272" s="47"/>
      <c r="T272" s="47"/>
      <c r="U272" s="47"/>
      <c r="V272" s="47"/>
      <c r="W272" s="47"/>
      <c r="X272" s="47"/>
      <c r="Y272" s="47"/>
      <c r="Z272" s="47"/>
    </row>
    <row r="273" spans="1:26" ht="14.25" customHeight="1">
      <c r="A273" s="47"/>
      <c r="B273" s="47"/>
      <c r="C273" s="47"/>
      <c r="D273" s="47"/>
      <c r="E273" s="47"/>
      <c r="F273" s="47"/>
      <c r="G273" s="47"/>
      <c r="H273" s="47"/>
      <c r="I273" s="47"/>
      <c r="J273" s="47"/>
      <c r="K273" s="47"/>
      <c r="L273" s="47"/>
      <c r="M273" s="47"/>
      <c r="N273" s="47"/>
      <c r="O273" s="47"/>
      <c r="P273" s="47"/>
      <c r="Q273" s="47"/>
      <c r="R273" s="47"/>
      <c r="S273" s="47"/>
      <c r="T273" s="47"/>
      <c r="U273" s="47"/>
      <c r="V273" s="47"/>
      <c r="W273" s="47"/>
      <c r="X273" s="47"/>
      <c r="Y273" s="47"/>
      <c r="Z273" s="47"/>
    </row>
    <row r="274" spans="1:26" ht="14.25" customHeight="1">
      <c r="A274" s="47"/>
      <c r="B274" s="47"/>
      <c r="C274" s="47"/>
      <c r="D274" s="47"/>
      <c r="E274" s="47"/>
      <c r="F274" s="47"/>
      <c r="G274" s="47"/>
      <c r="H274" s="47"/>
      <c r="I274" s="47"/>
      <c r="J274" s="47"/>
      <c r="K274" s="47"/>
      <c r="L274" s="47"/>
      <c r="M274" s="47"/>
      <c r="N274" s="47"/>
      <c r="O274" s="47"/>
      <c r="P274" s="47"/>
      <c r="Q274" s="47"/>
      <c r="R274" s="47"/>
      <c r="S274" s="47"/>
      <c r="T274" s="47"/>
      <c r="U274" s="47"/>
      <c r="V274" s="47"/>
      <c r="W274" s="47"/>
      <c r="X274" s="47"/>
      <c r="Y274" s="47"/>
      <c r="Z274" s="47"/>
    </row>
    <row r="275" spans="1:26" ht="14.25" customHeight="1">
      <c r="A275" s="47"/>
      <c r="B275" s="47"/>
      <c r="C275" s="47"/>
      <c r="D275" s="47"/>
      <c r="E275" s="47"/>
      <c r="F275" s="47"/>
      <c r="G275" s="47"/>
      <c r="H275" s="47"/>
      <c r="I275" s="47"/>
      <c r="J275" s="47"/>
      <c r="K275" s="47"/>
      <c r="L275" s="47"/>
      <c r="M275" s="47"/>
      <c r="N275" s="47"/>
      <c r="O275" s="47"/>
      <c r="P275" s="47"/>
      <c r="Q275" s="47"/>
      <c r="R275" s="47"/>
      <c r="S275" s="47"/>
      <c r="T275" s="47"/>
      <c r="U275" s="47"/>
      <c r="V275" s="47"/>
      <c r="W275" s="47"/>
      <c r="X275" s="47"/>
      <c r="Y275" s="47"/>
      <c r="Z275" s="47"/>
    </row>
    <row r="276" spans="1:26" ht="14.25" customHeight="1">
      <c r="A276" s="47"/>
      <c r="B276" s="47"/>
      <c r="C276" s="47"/>
      <c r="D276" s="47"/>
      <c r="E276" s="47"/>
      <c r="F276" s="47"/>
      <c r="G276" s="47"/>
      <c r="H276" s="47"/>
      <c r="I276" s="47"/>
      <c r="J276" s="47"/>
      <c r="K276" s="47"/>
      <c r="L276" s="47"/>
      <c r="M276" s="47"/>
      <c r="N276" s="47"/>
      <c r="O276" s="47"/>
      <c r="P276" s="47"/>
      <c r="Q276" s="47"/>
      <c r="R276" s="47"/>
      <c r="S276" s="47"/>
      <c r="T276" s="47"/>
      <c r="U276" s="47"/>
      <c r="V276" s="47"/>
      <c r="W276" s="47"/>
      <c r="X276" s="47"/>
      <c r="Y276" s="47"/>
      <c r="Z276" s="47"/>
    </row>
    <row r="277" spans="1:26" ht="14.25" customHeight="1">
      <c r="A277" s="47"/>
      <c r="B277" s="47"/>
      <c r="C277" s="47"/>
      <c r="D277" s="47"/>
      <c r="E277" s="47"/>
      <c r="F277" s="47"/>
      <c r="G277" s="47"/>
      <c r="H277" s="47"/>
      <c r="I277" s="47"/>
      <c r="J277" s="47"/>
      <c r="K277" s="47"/>
      <c r="L277" s="47"/>
      <c r="M277" s="47"/>
      <c r="N277" s="47"/>
      <c r="O277" s="47"/>
      <c r="P277" s="47"/>
      <c r="Q277" s="47"/>
      <c r="R277" s="47"/>
      <c r="S277" s="47"/>
      <c r="T277" s="47"/>
      <c r="U277" s="47"/>
      <c r="V277" s="47"/>
      <c r="W277" s="47"/>
      <c r="X277" s="47"/>
      <c r="Y277" s="47"/>
      <c r="Z277" s="47"/>
    </row>
    <row r="278" spans="1:26" ht="14.25" customHeight="1">
      <c r="A278" s="47"/>
      <c r="B278" s="47"/>
      <c r="C278" s="47"/>
      <c r="D278" s="47"/>
      <c r="E278" s="47"/>
      <c r="F278" s="47"/>
      <c r="G278" s="47"/>
      <c r="H278" s="47"/>
      <c r="I278" s="47"/>
      <c r="J278" s="47"/>
      <c r="K278" s="47"/>
      <c r="L278" s="47"/>
      <c r="M278" s="47"/>
      <c r="N278" s="47"/>
      <c r="O278" s="47"/>
      <c r="P278" s="47"/>
      <c r="Q278" s="47"/>
      <c r="R278" s="47"/>
      <c r="S278" s="47"/>
      <c r="T278" s="47"/>
      <c r="U278" s="47"/>
      <c r="V278" s="47"/>
      <c r="W278" s="47"/>
      <c r="X278" s="47"/>
      <c r="Y278" s="47"/>
      <c r="Z278" s="47"/>
    </row>
    <row r="279" spans="1:26" ht="14.25" customHeight="1">
      <c r="A279" s="47"/>
      <c r="B279" s="47"/>
      <c r="C279" s="47"/>
      <c r="D279" s="47"/>
      <c r="E279" s="47"/>
      <c r="F279" s="47"/>
      <c r="G279" s="47"/>
      <c r="H279" s="47"/>
      <c r="I279" s="47"/>
      <c r="J279" s="47"/>
      <c r="K279" s="47"/>
      <c r="L279" s="47"/>
      <c r="M279" s="47"/>
      <c r="N279" s="47"/>
      <c r="O279" s="47"/>
      <c r="P279" s="47"/>
      <c r="Q279" s="47"/>
      <c r="R279" s="47"/>
      <c r="S279" s="47"/>
      <c r="T279" s="47"/>
      <c r="U279" s="47"/>
      <c r="V279" s="47"/>
      <c r="W279" s="47"/>
      <c r="X279" s="47"/>
      <c r="Y279" s="47"/>
      <c r="Z279" s="47"/>
    </row>
    <row r="280" spans="1:26" ht="14.25" customHeight="1">
      <c r="A280" s="47"/>
      <c r="B280" s="47"/>
      <c r="C280" s="47"/>
      <c r="D280" s="47"/>
      <c r="E280" s="47"/>
      <c r="F280" s="47"/>
      <c r="G280" s="47"/>
      <c r="H280" s="47"/>
      <c r="I280" s="47"/>
      <c r="J280" s="47"/>
      <c r="K280" s="47"/>
      <c r="L280" s="47"/>
      <c r="M280" s="47"/>
      <c r="N280" s="47"/>
      <c r="O280" s="47"/>
      <c r="P280" s="47"/>
      <c r="Q280" s="47"/>
      <c r="R280" s="47"/>
      <c r="S280" s="47"/>
      <c r="T280" s="47"/>
      <c r="U280" s="47"/>
      <c r="V280" s="47"/>
      <c r="W280" s="47"/>
      <c r="X280" s="47"/>
      <c r="Y280" s="47"/>
      <c r="Z280" s="47"/>
    </row>
    <row r="281" spans="1:26" ht="14.25" customHeight="1">
      <c r="A281" s="47"/>
      <c r="B281" s="47"/>
      <c r="C281" s="47"/>
      <c r="D281" s="47"/>
      <c r="E281" s="47"/>
      <c r="F281" s="47"/>
      <c r="G281" s="47"/>
      <c r="H281" s="47"/>
      <c r="I281" s="47"/>
      <c r="J281" s="47"/>
      <c r="K281" s="47"/>
      <c r="L281" s="47"/>
      <c r="M281" s="47"/>
      <c r="N281" s="47"/>
      <c r="O281" s="47"/>
      <c r="P281" s="47"/>
      <c r="Q281" s="47"/>
      <c r="R281" s="47"/>
      <c r="S281" s="47"/>
      <c r="T281" s="47"/>
      <c r="U281" s="47"/>
      <c r="V281" s="47"/>
      <c r="W281" s="47"/>
      <c r="X281" s="47"/>
      <c r="Y281" s="47"/>
      <c r="Z281" s="47"/>
    </row>
    <row r="282" spans="1:26" ht="14.25" customHeight="1">
      <c r="A282" s="47"/>
      <c r="B282" s="47"/>
      <c r="C282" s="47"/>
      <c r="D282" s="47"/>
      <c r="E282" s="47"/>
      <c r="F282" s="47"/>
      <c r="G282" s="47"/>
      <c r="H282" s="47"/>
      <c r="I282" s="47"/>
      <c r="J282" s="47"/>
      <c r="K282" s="47"/>
      <c r="L282" s="47"/>
      <c r="M282" s="47"/>
      <c r="N282" s="47"/>
      <c r="O282" s="47"/>
      <c r="P282" s="47"/>
      <c r="Q282" s="47"/>
      <c r="R282" s="47"/>
      <c r="S282" s="47"/>
      <c r="T282" s="47"/>
      <c r="U282" s="47"/>
      <c r="V282" s="47"/>
      <c r="W282" s="47"/>
      <c r="X282" s="47"/>
      <c r="Y282" s="47"/>
      <c r="Z282" s="47"/>
    </row>
    <row r="283" spans="1:26" ht="14.25" customHeight="1">
      <c r="A283" s="47"/>
      <c r="B283" s="47"/>
      <c r="C283" s="47"/>
      <c r="D283" s="47"/>
      <c r="E283" s="47"/>
      <c r="F283" s="47"/>
      <c r="G283" s="47"/>
      <c r="H283" s="47"/>
      <c r="I283" s="47"/>
      <c r="J283" s="47"/>
      <c r="K283" s="47"/>
      <c r="L283" s="47"/>
      <c r="M283" s="47"/>
      <c r="N283" s="47"/>
      <c r="O283" s="47"/>
      <c r="P283" s="47"/>
      <c r="Q283" s="47"/>
      <c r="R283" s="47"/>
      <c r="S283" s="47"/>
      <c r="T283" s="47"/>
      <c r="U283" s="47"/>
      <c r="V283" s="47"/>
      <c r="W283" s="47"/>
      <c r="X283" s="47"/>
      <c r="Y283" s="47"/>
      <c r="Z283" s="47"/>
    </row>
    <row r="284" spans="1:26" ht="14.25" customHeight="1">
      <c r="A284" s="47"/>
      <c r="B284" s="47"/>
      <c r="C284" s="47"/>
      <c r="D284" s="47"/>
      <c r="E284" s="47"/>
      <c r="F284" s="47"/>
      <c r="G284" s="47"/>
      <c r="H284" s="47"/>
      <c r="I284" s="47"/>
      <c r="J284" s="47"/>
      <c r="K284" s="47"/>
      <c r="L284" s="47"/>
      <c r="M284" s="47"/>
      <c r="N284" s="47"/>
      <c r="O284" s="47"/>
      <c r="P284" s="47"/>
      <c r="Q284" s="47"/>
      <c r="R284" s="47"/>
      <c r="S284" s="47"/>
      <c r="T284" s="47"/>
      <c r="U284" s="47"/>
      <c r="V284" s="47"/>
      <c r="W284" s="47"/>
      <c r="X284" s="47"/>
      <c r="Y284" s="47"/>
      <c r="Z284" s="47"/>
    </row>
    <row r="285" spans="1:26" ht="14.25" customHeight="1">
      <c r="A285" s="47"/>
      <c r="B285" s="47"/>
      <c r="C285" s="47"/>
      <c r="D285" s="47"/>
      <c r="E285" s="47"/>
      <c r="F285" s="47"/>
      <c r="G285" s="47"/>
      <c r="H285" s="47"/>
      <c r="I285" s="47"/>
      <c r="J285" s="47"/>
      <c r="K285" s="47"/>
      <c r="L285" s="47"/>
      <c r="M285" s="47"/>
      <c r="N285" s="47"/>
      <c r="O285" s="47"/>
      <c r="P285" s="47"/>
      <c r="Q285" s="47"/>
      <c r="R285" s="47"/>
      <c r="S285" s="47"/>
      <c r="T285" s="47"/>
      <c r="U285" s="47"/>
      <c r="V285" s="47"/>
      <c r="W285" s="47"/>
      <c r="X285" s="47"/>
      <c r="Y285" s="47"/>
      <c r="Z285" s="47"/>
    </row>
    <row r="286" spans="1:26" ht="14.25" customHeight="1">
      <c r="A286" s="47"/>
      <c r="B286" s="47"/>
      <c r="C286" s="47"/>
      <c r="D286" s="47"/>
      <c r="E286" s="47"/>
      <c r="F286" s="47"/>
      <c r="G286" s="47"/>
      <c r="H286" s="47"/>
      <c r="I286" s="47"/>
      <c r="J286" s="47"/>
      <c r="K286" s="47"/>
      <c r="L286" s="47"/>
      <c r="M286" s="47"/>
      <c r="N286" s="47"/>
      <c r="O286" s="47"/>
      <c r="P286" s="47"/>
      <c r="Q286" s="47"/>
      <c r="R286" s="47"/>
      <c r="S286" s="47"/>
      <c r="T286" s="47"/>
      <c r="U286" s="47"/>
      <c r="V286" s="47"/>
      <c r="W286" s="47"/>
      <c r="X286" s="47"/>
      <c r="Y286" s="47"/>
      <c r="Z286" s="47"/>
    </row>
    <row r="287" spans="1:26" ht="14.25" customHeight="1">
      <c r="A287" s="47"/>
      <c r="B287" s="47"/>
      <c r="C287" s="47"/>
      <c r="D287" s="47"/>
      <c r="E287" s="47"/>
      <c r="F287" s="47"/>
      <c r="G287" s="47"/>
      <c r="H287" s="47"/>
      <c r="I287" s="47"/>
      <c r="J287" s="47"/>
      <c r="K287" s="47"/>
      <c r="L287" s="47"/>
      <c r="M287" s="47"/>
      <c r="N287" s="47"/>
      <c r="O287" s="47"/>
      <c r="P287" s="47"/>
      <c r="Q287" s="47"/>
      <c r="R287" s="47"/>
      <c r="S287" s="47"/>
      <c r="T287" s="47"/>
      <c r="U287" s="47"/>
      <c r="V287" s="47"/>
      <c r="W287" s="47"/>
      <c r="X287" s="47"/>
      <c r="Y287" s="47"/>
      <c r="Z287" s="47"/>
    </row>
    <row r="288" spans="1:26" ht="14.25" customHeight="1">
      <c r="A288" s="47"/>
      <c r="B288" s="47"/>
      <c r="C288" s="47"/>
      <c r="D288" s="47"/>
      <c r="E288" s="47"/>
      <c r="F288" s="47"/>
      <c r="G288" s="47"/>
      <c r="H288" s="47"/>
      <c r="I288" s="47"/>
      <c r="J288" s="47"/>
      <c r="K288" s="47"/>
      <c r="L288" s="47"/>
      <c r="M288" s="47"/>
      <c r="N288" s="47"/>
      <c r="O288" s="47"/>
      <c r="P288" s="47"/>
      <c r="Q288" s="47"/>
      <c r="R288" s="47"/>
      <c r="S288" s="47"/>
      <c r="T288" s="47"/>
      <c r="U288" s="47"/>
      <c r="V288" s="47"/>
      <c r="W288" s="47"/>
      <c r="X288" s="47"/>
      <c r="Y288" s="47"/>
      <c r="Z288" s="47"/>
    </row>
    <row r="289" spans="1:26" ht="14.25" customHeight="1">
      <c r="A289" s="47"/>
      <c r="B289" s="47"/>
      <c r="C289" s="47"/>
      <c r="D289" s="47"/>
      <c r="E289" s="47"/>
      <c r="F289" s="47"/>
      <c r="G289" s="47"/>
      <c r="H289" s="47"/>
      <c r="I289" s="47"/>
      <c r="J289" s="47"/>
      <c r="K289" s="47"/>
      <c r="L289" s="47"/>
      <c r="M289" s="47"/>
      <c r="N289" s="47"/>
      <c r="O289" s="47"/>
      <c r="P289" s="47"/>
      <c r="Q289" s="47"/>
      <c r="R289" s="47"/>
      <c r="S289" s="47"/>
      <c r="T289" s="47"/>
      <c r="U289" s="47"/>
      <c r="V289" s="47"/>
      <c r="W289" s="47"/>
      <c r="X289" s="47"/>
      <c r="Y289" s="47"/>
      <c r="Z289" s="47"/>
    </row>
    <row r="290" spans="1:26" ht="14.25" customHeight="1">
      <c r="A290" s="47"/>
      <c r="B290" s="47"/>
      <c r="C290" s="47"/>
      <c r="D290" s="47"/>
      <c r="E290" s="47"/>
      <c r="F290" s="47"/>
      <c r="G290" s="47"/>
      <c r="H290" s="47"/>
      <c r="I290" s="47"/>
      <c r="J290" s="47"/>
      <c r="K290" s="47"/>
      <c r="L290" s="47"/>
      <c r="M290" s="47"/>
      <c r="N290" s="47"/>
      <c r="O290" s="47"/>
      <c r="P290" s="47"/>
      <c r="Q290" s="47"/>
      <c r="R290" s="47"/>
      <c r="S290" s="47"/>
      <c r="T290" s="47"/>
      <c r="U290" s="47"/>
      <c r="V290" s="47"/>
      <c r="W290" s="47"/>
      <c r="X290" s="47"/>
      <c r="Y290" s="47"/>
      <c r="Z290" s="47"/>
    </row>
    <row r="291" spans="1:26" ht="14.25" customHeight="1">
      <c r="A291" s="47"/>
      <c r="B291" s="47"/>
      <c r="C291" s="47"/>
      <c r="D291" s="47"/>
      <c r="E291" s="47"/>
      <c r="F291" s="47"/>
      <c r="G291" s="47"/>
      <c r="H291" s="47"/>
      <c r="I291" s="47"/>
      <c r="J291" s="47"/>
      <c r="K291" s="47"/>
      <c r="L291" s="47"/>
      <c r="M291" s="47"/>
      <c r="N291" s="47"/>
      <c r="O291" s="47"/>
      <c r="P291" s="47"/>
      <c r="Q291" s="47"/>
      <c r="R291" s="47"/>
      <c r="S291" s="47"/>
      <c r="T291" s="47"/>
      <c r="U291" s="47"/>
      <c r="V291" s="47"/>
      <c r="W291" s="47"/>
      <c r="X291" s="47"/>
      <c r="Y291" s="47"/>
      <c r="Z291" s="47"/>
    </row>
    <row r="292" spans="1:26" ht="14.25" customHeight="1">
      <c r="A292" s="47"/>
      <c r="B292" s="47"/>
      <c r="C292" s="47"/>
      <c r="D292" s="47"/>
      <c r="E292" s="47"/>
      <c r="F292" s="47"/>
      <c r="G292" s="47"/>
      <c r="H292" s="47"/>
      <c r="I292" s="47"/>
      <c r="J292" s="47"/>
      <c r="K292" s="47"/>
      <c r="L292" s="47"/>
      <c r="M292" s="47"/>
      <c r="N292" s="47"/>
      <c r="O292" s="47"/>
      <c r="P292" s="47"/>
      <c r="Q292" s="47"/>
      <c r="R292" s="47"/>
      <c r="S292" s="47"/>
      <c r="T292" s="47"/>
      <c r="U292" s="47"/>
      <c r="V292" s="47"/>
      <c r="W292" s="47"/>
      <c r="X292" s="47"/>
      <c r="Y292" s="47"/>
      <c r="Z292" s="47"/>
    </row>
    <row r="293" spans="1:26" ht="14.25" customHeight="1">
      <c r="A293" s="47"/>
      <c r="B293" s="47"/>
      <c r="C293" s="47"/>
      <c r="D293" s="47"/>
      <c r="E293" s="47"/>
      <c r="F293" s="47"/>
      <c r="G293" s="47"/>
      <c r="H293" s="47"/>
      <c r="I293" s="47"/>
      <c r="J293" s="47"/>
      <c r="K293" s="47"/>
      <c r="L293" s="47"/>
      <c r="M293" s="47"/>
      <c r="N293" s="47"/>
      <c r="O293" s="47"/>
      <c r="P293" s="47"/>
      <c r="Q293" s="47"/>
      <c r="R293" s="47"/>
      <c r="S293" s="47"/>
      <c r="T293" s="47"/>
      <c r="U293" s="47"/>
      <c r="V293" s="47"/>
      <c r="W293" s="47"/>
      <c r="X293" s="47"/>
      <c r="Y293" s="47"/>
      <c r="Z293" s="47"/>
    </row>
    <row r="294" spans="1:26" ht="14.25" customHeight="1">
      <c r="A294" s="47"/>
      <c r="B294" s="47"/>
      <c r="C294" s="47"/>
      <c r="D294" s="47"/>
      <c r="E294" s="47"/>
      <c r="F294" s="47"/>
      <c r="G294" s="47"/>
      <c r="H294" s="47"/>
      <c r="I294" s="47"/>
      <c r="J294" s="47"/>
      <c r="K294" s="47"/>
      <c r="L294" s="47"/>
      <c r="M294" s="47"/>
      <c r="N294" s="47"/>
      <c r="O294" s="47"/>
      <c r="P294" s="47"/>
      <c r="Q294" s="47"/>
      <c r="R294" s="47"/>
      <c r="S294" s="47"/>
      <c r="T294" s="47"/>
      <c r="U294" s="47"/>
      <c r="V294" s="47"/>
      <c r="W294" s="47"/>
      <c r="X294" s="47"/>
      <c r="Y294" s="47"/>
      <c r="Z294" s="47"/>
    </row>
    <row r="295" spans="1:26" ht="14.25" customHeight="1">
      <c r="A295" s="47"/>
      <c r="B295" s="47"/>
      <c r="C295" s="47"/>
      <c r="D295" s="47"/>
      <c r="E295" s="47"/>
      <c r="F295" s="47"/>
      <c r="G295" s="47"/>
      <c r="H295" s="47"/>
      <c r="I295" s="47"/>
      <c r="J295" s="47"/>
      <c r="K295" s="47"/>
      <c r="L295" s="47"/>
      <c r="M295" s="47"/>
      <c r="N295" s="47"/>
      <c r="O295" s="47"/>
      <c r="P295" s="47"/>
      <c r="Q295" s="47"/>
      <c r="R295" s="47"/>
      <c r="S295" s="47"/>
      <c r="T295" s="47"/>
      <c r="U295" s="47"/>
      <c r="V295" s="47"/>
      <c r="W295" s="47"/>
      <c r="X295" s="47"/>
      <c r="Y295" s="47"/>
      <c r="Z295" s="47"/>
    </row>
    <row r="296" spans="1:26" ht="14.25" customHeight="1">
      <c r="A296" s="47"/>
      <c r="B296" s="47"/>
      <c r="C296" s="47"/>
      <c r="D296" s="47"/>
      <c r="E296" s="47"/>
      <c r="F296" s="47"/>
      <c r="G296" s="47"/>
      <c r="H296" s="47"/>
      <c r="I296" s="47"/>
      <c r="J296" s="47"/>
      <c r="K296" s="47"/>
      <c r="L296" s="47"/>
      <c r="M296" s="47"/>
      <c r="N296" s="47"/>
      <c r="O296" s="47"/>
      <c r="P296" s="47"/>
      <c r="Q296" s="47"/>
      <c r="R296" s="47"/>
      <c r="S296" s="47"/>
      <c r="T296" s="47"/>
      <c r="U296" s="47"/>
      <c r="V296" s="47"/>
      <c r="W296" s="47"/>
      <c r="X296" s="47"/>
      <c r="Y296" s="47"/>
      <c r="Z296" s="47"/>
    </row>
    <row r="297" spans="1:26" ht="14.25" customHeight="1">
      <c r="A297" s="47"/>
      <c r="B297" s="47"/>
      <c r="C297" s="47"/>
      <c r="D297" s="47"/>
      <c r="E297" s="47"/>
      <c r="F297" s="47"/>
      <c r="G297" s="47"/>
      <c r="H297" s="47"/>
      <c r="I297" s="47"/>
      <c r="J297" s="47"/>
      <c r="K297" s="47"/>
      <c r="L297" s="47"/>
      <c r="M297" s="47"/>
      <c r="N297" s="47"/>
      <c r="O297" s="47"/>
      <c r="P297" s="47"/>
      <c r="Q297" s="47"/>
      <c r="R297" s="47"/>
      <c r="S297" s="47"/>
      <c r="T297" s="47"/>
      <c r="U297" s="47"/>
      <c r="V297" s="47"/>
      <c r="W297" s="47"/>
      <c r="X297" s="47"/>
      <c r="Y297" s="47"/>
      <c r="Z297" s="47"/>
    </row>
    <row r="298" spans="1:26" ht="14.25" customHeight="1">
      <c r="A298" s="47"/>
      <c r="B298" s="47"/>
      <c r="C298" s="47"/>
      <c r="D298" s="47"/>
      <c r="E298" s="47"/>
      <c r="F298" s="47"/>
      <c r="G298" s="47"/>
      <c r="H298" s="47"/>
      <c r="I298" s="47"/>
      <c r="J298" s="47"/>
      <c r="K298" s="47"/>
      <c r="L298" s="47"/>
      <c r="M298" s="47"/>
      <c r="N298" s="47"/>
      <c r="O298" s="47"/>
      <c r="P298" s="47"/>
      <c r="Q298" s="47"/>
      <c r="R298" s="47"/>
      <c r="S298" s="47"/>
      <c r="T298" s="47"/>
      <c r="U298" s="47"/>
      <c r="V298" s="47"/>
      <c r="W298" s="47"/>
      <c r="X298" s="47"/>
      <c r="Y298" s="47"/>
      <c r="Z298" s="47"/>
    </row>
    <row r="299" spans="1:26" ht="14.25" customHeight="1">
      <c r="A299" s="47"/>
      <c r="B299" s="47"/>
      <c r="C299" s="47"/>
      <c r="D299" s="47"/>
      <c r="E299" s="47"/>
      <c r="F299" s="47"/>
      <c r="G299" s="47"/>
      <c r="H299" s="47"/>
      <c r="I299" s="47"/>
      <c r="J299" s="47"/>
      <c r="K299" s="47"/>
      <c r="L299" s="47"/>
      <c r="M299" s="47"/>
      <c r="N299" s="47"/>
      <c r="O299" s="47"/>
      <c r="P299" s="47"/>
      <c r="Q299" s="47"/>
      <c r="R299" s="47"/>
      <c r="S299" s="47"/>
      <c r="T299" s="47"/>
      <c r="U299" s="47"/>
      <c r="V299" s="47"/>
      <c r="W299" s="47"/>
      <c r="X299" s="47"/>
      <c r="Y299" s="47"/>
      <c r="Z299" s="47"/>
    </row>
    <row r="300" spans="1:26" ht="14.25" customHeight="1">
      <c r="A300" s="47"/>
      <c r="B300" s="47"/>
      <c r="C300" s="47"/>
      <c r="D300" s="47"/>
      <c r="E300" s="47"/>
      <c r="F300" s="47"/>
      <c r="G300" s="47"/>
      <c r="H300" s="47"/>
      <c r="I300" s="47"/>
      <c r="J300" s="47"/>
      <c r="K300" s="47"/>
      <c r="L300" s="47"/>
      <c r="M300" s="47"/>
      <c r="N300" s="47"/>
      <c r="O300" s="47"/>
      <c r="P300" s="47"/>
      <c r="Q300" s="47"/>
      <c r="R300" s="47"/>
      <c r="S300" s="47"/>
      <c r="T300" s="47"/>
      <c r="U300" s="47"/>
      <c r="V300" s="47"/>
      <c r="W300" s="47"/>
      <c r="X300" s="47"/>
      <c r="Y300" s="47"/>
      <c r="Z300" s="47"/>
    </row>
    <row r="301" spans="1:26" ht="14.25" customHeight="1">
      <c r="A301" s="47"/>
      <c r="B301" s="47"/>
      <c r="C301" s="47"/>
      <c r="D301" s="47"/>
      <c r="E301" s="47"/>
      <c r="F301" s="47"/>
      <c r="G301" s="47"/>
      <c r="H301" s="47"/>
      <c r="I301" s="47"/>
      <c r="J301" s="47"/>
      <c r="K301" s="47"/>
      <c r="L301" s="47"/>
      <c r="M301" s="47"/>
      <c r="N301" s="47"/>
      <c r="O301" s="47"/>
      <c r="P301" s="47"/>
      <c r="Q301" s="47"/>
      <c r="R301" s="47"/>
      <c r="S301" s="47"/>
      <c r="T301" s="47"/>
      <c r="U301" s="47"/>
      <c r="V301" s="47"/>
      <c r="W301" s="47"/>
      <c r="X301" s="47"/>
      <c r="Y301" s="47"/>
      <c r="Z301" s="47"/>
    </row>
    <row r="302" spans="1:26" ht="14.25" customHeight="1">
      <c r="A302" s="47"/>
      <c r="B302" s="47"/>
      <c r="C302" s="47"/>
      <c r="D302" s="47"/>
      <c r="E302" s="47"/>
      <c r="F302" s="47"/>
      <c r="G302" s="47"/>
      <c r="H302" s="47"/>
      <c r="I302" s="47"/>
      <c r="J302" s="47"/>
      <c r="K302" s="47"/>
      <c r="L302" s="47"/>
      <c r="M302" s="47"/>
      <c r="N302" s="47"/>
      <c r="O302" s="47"/>
      <c r="P302" s="47"/>
      <c r="Q302" s="47"/>
      <c r="R302" s="47"/>
      <c r="S302" s="47"/>
      <c r="T302" s="47"/>
      <c r="U302" s="47"/>
      <c r="V302" s="47"/>
      <c r="W302" s="47"/>
      <c r="X302" s="47"/>
      <c r="Y302" s="47"/>
      <c r="Z302" s="47"/>
    </row>
    <row r="303" spans="1:26" ht="14.25" customHeight="1">
      <c r="A303" s="47"/>
      <c r="B303" s="47"/>
      <c r="C303" s="47"/>
      <c r="D303" s="47"/>
      <c r="E303" s="47"/>
      <c r="F303" s="47"/>
      <c r="G303" s="47"/>
      <c r="H303" s="47"/>
      <c r="I303" s="47"/>
      <c r="J303" s="47"/>
      <c r="K303" s="47"/>
      <c r="L303" s="47"/>
      <c r="M303" s="47"/>
      <c r="N303" s="47"/>
      <c r="O303" s="47"/>
      <c r="P303" s="47"/>
      <c r="Q303" s="47"/>
      <c r="R303" s="47"/>
      <c r="S303" s="47"/>
      <c r="T303" s="47"/>
      <c r="U303" s="47"/>
      <c r="V303" s="47"/>
      <c r="W303" s="47"/>
      <c r="X303" s="47"/>
      <c r="Y303" s="47"/>
      <c r="Z303" s="47"/>
    </row>
    <row r="304" spans="1:26" ht="14.25" customHeight="1">
      <c r="A304" s="47"/>
      <c r="B304" s="47"/>
      <c r="C304" s="47"/>
      <c r="D304" s="47"/>
      <c r="E304" s="47"/>
      <c r="F304" s="47"/>
      <c r="G304" s="47"/>
      <c r="H304" s="47"/>
      <c r="I304" s="47"/>
      <c r="J304" s="47"/>
      <c r="K304" s="47"/>
      <c r="L304" s="47"/>
      <c r="M304" s="47"/>
      <c r="N304" s="47"/>
      <c r="O304" s="47"/>
      <c r="P304" s="47"/>
      <c r="Q304" s="47"/>
      <c r="R304" s="47"/>
      <c r="S304" s="47"/>
      <c r="T304" s="47"/>
      <c r="U304" s="47"/>
      <c r="V304" s="47"/>
      <c r="W304" s="47"/>
      <c r="X304" s="47"/>
      <c r="Y304" s="47"/>
      <c r="Z304" s="47"/>
    </row>
    <row r="305" spans="1:26" ht="14.25" customHeight="1">
      <c r="A305" s="47"/>
      <c r="B305" s="47"/>
      <c r="C305" s="47"/>
      <c r="D305" s="47"/>
      <c r="E305" s="47"/>
      <c r="F305" s="47"/>
      <c r="G305" s="47"/>
      <c r="H305" s="47"/>
      <c r="I305" s="47"/>
      <c r="J305" s="47"/>
      <c r="K305" s="47"/>
      <c r="L305" s="47"/>
      <c r="M305" s="47"/>
      <c r="N305" s="47"/>
      <c r="O305" s="47"/>
      <c r="P305" s="47"/>
      <c r="Q305" s="47"/>
      <c r="R305" s="47"/>
      <c r="S305" s="47"/>
      <c r="T305" s="47"/>
      <c r="U305" s="47"/>
      <c r="V305" s="47"/>
      <c r="W305" s="47"/>
      <c r="X305" s="47"/>
      <c r="Y305" s="47"/>
      <c r="Z305" s="47"/>
    </row>
    <row r="306" spans="1:26" ht="14.25" customHeight="1">
      <c r="A306" s="47"/>
      <c r="B306" s="47"/>
      <c r="C306" s="47"/>
      <c r="D306" s="47"/>
      <c r="E306" s="47"/>
      <c r="F306" s="47"/>
      <c r="G306" s="47"/>
      <c r="H306" s="47"/>
      <c r="I306" s="47"/>
      <c r="J306" s="47"/>
      <c r="K306" s="47"/>
      <c r="L306" s="47"/>
      <c r="M306" s="47"/>
      <c r="N306" s="47"/>
      <c r="O306" s="47"/>
      <c r="P306" s="47"/>
      <c r="Q306" s="47"/>
      <c r="R306" s="47"/>
      <c r="S306" s="47"/>
      <c r="T306" s="47"/>
      <c r="U306" s="47"/>
      <c r="V306" s="47"/>
      <c r="W306" s="47"/>
      <c r="X306" s="47"/>
      <c r="Y306" s="47"/>
      <c r="Z306" s="47"/>
    </row>
    <row r="307" spans="1:26" ht="14.25" customHeight="1">
      <c r="A307" s="47"/>
      <c r="B307" s="47"/>
      <c r="C307" s="47"/>
      <c r="D307" s="47"/>
      <c r="E307" s="47"/>
      <c r="F307" s="47"/>
      <c r="G307" s="47"/>
      <c r="H307" s="47"/>
      <c r="I307" s="47"/>
      <c r="J307" s="47"/>
      <c r="K307" s="47"/>
      <c r="L307" s="47"/>
      <c r="M307" s="47"/>
      <c r="N307" s="47"/>
      <c r="O307" s="47"/>
      <c r="P307" s="47"/>
      <c r="Q307" s="47"/>
      <c r="R307" s="47"/>
      <c r="S307" s="47"/>
      <c r="T307" s="47"/>
      <c r="U307" s="47"/>
      <c r="V307" s="47"/>
      <c r="W307" s="47"/>
      <c r="X307" s="47"/>
      <c r="Y307" s="47"/>
      <c r="Z307" s="47"/>
    </row>
    <row r="308" spans="1:26" ht="14.25" customHeight="1">
      <c r="A308" s="47"/>
      <c r="B308" s="47"/>
      <c r="C308" s="47"/>
      <c r="D308" s="47"/>
      <c r="E308" s="47"/>
      <c r="F308" s="47"/>
      <c r="G308" s="47"/>
      <c r="H308" s="47"/>
      <c r="I308" s="47"/>
      <c r="J308" s="47"/>
      <c r="K308" s="47"/>
      <c r="L308" s="47"/>
      <c r="M308" s="47"/>
      <c r="N308" s="47"/>
      <c r="O308" s="47"/>
      <c r="P308" s="47"/>
      <c r="Q308" s="47"/>
      <c r="R308" s="47"/>
      <c r="S308" s="47"/>
      <c r="T308" s="47"/>
      <c r="U308" s="47"/>
      <c r="V308" s="47"/>
      <c r="W308" s="47"/>
      <c r="X308" s="47"/>
      <c r="Y308" s="47"/>
      <c r="Z308" s="47"/>
    </row>
    <row r="309" spans="1:26" ht="14.25" customHeight="1">
      <c r="A309" s="47"/>
      <c r="B309" s="47"/>
      <c r="C309" s="47"/>
      <c r="D309" s="47"/>
      <c r="E309" s="47"/>
      <c r="F309" s="47"/>
      <c r="G309" s="47"/>
      <c r="H309" s="47"/>
      <c r="I309" s="47"/>
      <c r="J309" s="47"/>
      <c r="K309" s="47"/>
      <c r="L309" s="47"/>
      <c r="M309" s="47"/>
      <c r="N309" s="47"/>
      <c r="O309" s="47"/>
      <c r="P309" s="47"/>
      <c r="Q309" s="47"/>
      <c r="R309" s="47"/>
      <c r="S309" s="47"/>
      <c r="T309" s="47"/>
      <c r="U309" s="47"/>
      <c r="V309" s="47"/>
      <c r="W309" s="47"/>
      <c r="X309" s="47"/>
      <c r="Y309" s="47"/>
      <c r="Z309" s="47"/>
    </row>
    <row r="310" spans="1:26" ht="14.25" customHeight="1">
      <c r="A310" s="47"/>
      <c r="B310" s="47"/>
      <c r="C310" s="47"/>
      <c r="D310" s="47"/>
      <c r="E310" s="47"/>
      <c r="F310" s="47"/>
      <c r="G310" s="47"/>
      <c r="H310" s="47"/>
      <c r="I310" s="47"/>
      <c r="J310" s="47"/>
      <c r="K310" s="47"/>
      <c r="L310" s="47"/>
      <c r="M310" s="47"/>
      <c r="N310" s="47"/>
      <c r="O310" s="47"/>
      <c r="P310" s="47"/>
      <c r="Q310" s="47"/>
      <c r="R310" s="47"/>
      <c r="S310" s="47"/>
      <c r="T310" s="47"/>
      <c r="U310" s="47"/>
      <c r="V310" s="47"/>
      <c r="W310" s="47"/>
      <c r="X310" s="47"/>
      <c r="Y310" s="47"/>
      <c r="Z310" s="47"/>
    </row>
    <row r="311" spans="1:26" ht="14.25" customHeight="1">
      <c r="A311" s="47"/>
      <c r="B311" s="47"/>
      <c r="C311" s="47"/>
      <c r="D311" s="47"/>
      <c r="E311" s="47"/>
      <c r="F311" s="47"/>
      <c r="G311" s="47"/>
      <c r="H311" s="47"/>
      <c r="I311" s="47"/>
      <c r="J311" s="47"/>
      <c r="K311" s="47"/>
      <c r="L311" s="47"/>
      <c r="M311" s="47"/>
      <c r="N311" s="47"/>
      <c r="O311" s="47"/>
      <c r="P311" s="47"/>
      <c r="Q311" s="47"/>
      <c r="R311" s="47"/>
      <c r="S311" s="47"/>
      <c r="T311" s="47"/>
      <c r="U311" s="47"/>
      <c r="V311" s="47"/>
      <c r="W311" s="47"/>
      <c r="X311" s="47"/>
      <c r="Y311" s="47"/>
      <c r="Z311" s="47"/>
    </row>
    <row r="312" spans="1:26" ht="14.25" customHeight="1">
      <c r="A312" s="47"/>
      <c r="B312" s="47"/>
      <c r="C312" s="47"/>
      <c r="D312" s="47"/>
      <c r="E312" s="47"/>
      <c r="F312" s="47"/>
      <c r="G312" s="47"/>
      <c r="H312" s="47"/>
      <c r="I312" s="47"/>
      <c r="J312" s="47"/>
      <c r="K312" s="47"/>
      <c r="L312" s="47"/>
      <c r="M312" s="47"/>
      <c r="N312" s="47"/>
      <c r="O312" s="47"/>
      <c r="P312" s="47"/>
      <c r="Q312" s="47"/>
      <c r="R312" s="47"/>
      <c r="S312" s="47"/>
      <c r="T312" s="47"/>
      <c r="U312" s="47"/>
      <c r="V312" s="47"/>
      <c r="W312" s="47"/>
      <c r="X312" s="47"/>
      <c r="Y312" s="47"/>
      <c r="Z312" s="47"/>
    </row>
    <row r="313" spans="1:26" ht="14.25" customHeight="1">
      <c r="A313" s="47"/>
      <c r="B313" s="47"/>
      <c r="C313" s="47"/>
      <c r="D313" s="47"/>
      <c r="E313" s="47"/>
      <c r="F313" s="47"/>
      <c r="G313" s="47"/>
      <c r="H313" s="47"/>
      <c r="I313" s="47"/>
      <c r="J313" s="47"/>
      <c r="K313" s="47"/>
      <c r="L313" s="47"/>
      <c r="M313" s="47"/>
      <c r="N313" s="47"/>
      <c r="O313" s="47"/>
      <c r="P313" s="47"/>
      <c r="Q313" s="47"/>
      <c r="R313" s="47"/>
      <c r="S313" s="47"/>
      <c r="T313" s="47"/>
      <c r="U313" s="47"/>
      <c r="V313" s="47"/>
      <c r="W313" s="47"/>
      <c r="X313" s="47"/>
      <c r="Y313" s="47"/>
      <c r="Z313" s="47"/>
    </row>
    <row r="314" spans="1:26" ht="14.25" customHeight="1">
      <c r="A314" s="47"/>
      <c r="B314" s="47"/>
      <c r="C314" s="47"/>
      <c r="D314" s="47"/>
      <c r="E314" s="47"/>
      <c r="F314" s="47"/>
      <c r="G314" s="47"/>
      <c r="H314" s="47"/>
      <c r="I314" s="47"/>
      <c r="J314" s="47"/>
      <c r="K314" s="47"/>
      <c r="L314" s="47"/>
      <c r="M314" s="47"/>
      <c r="N314" s="47"/>
      <c r="O314" s="47"/>
      <c r="P314" s="47"/>
      <c r="Q314" s="47"/>
      <c r="R314" s="47"/>
      <c r="S314" s="47"/>
      <c r="T314" s="47"/>
      <c r="U314" s="47"/>
      <c r="V314" s="47"/>
      <c r="W314" s="47"/>
      <c r="X314" s="47"/>
      <c r="Y314" s="47"/>
      <c r="Z314" s="47"/>
    </row>
    <row r="315" spans="1:26" ht="14.25" customHeight="1">
      <c r="A315" s="47"/>
      <c r="B315" s="47"/>
      <c r="C315" s="47"/>
      <c r="D315" s="47"/>
      <c r="E315" s="47"/>
      <c r="F315" s="47"/>
      <c r="G315" s="47"/>
      <c r="H315" s="47"/>
      <c r="I315" s="47"/>
      <c r="J315" s="47"/>
      <c r="K315" s="47"/>
      <c r="L315" s="47"/>
      <c r="M315" s="47"/>
      <c r="N315" s="47"/>
      <c r="O315" s="47"/>
      <c r="P315" s="47"/>
      <c r="Q315" s="47"/>
      <c r="R315" s="47"/>
      <c r="S315" s="47"/>
      <c r="T315" s="47"/>
      <c r="U315" s="47"/>
      <c r="V315" s="47"/>
      <c r="W315" s="47"/>
      <c r="X315" s="47"/>
      <c r="Y315" s="47"/>
      <c r="Z315" s="47"/>
    </row>
    <row r="316" spans="1:26" ht="14.25" customHeight="1">
      <c r="A316" s="47"/>
      <c r="B316" s="47"/>
      <c r="C316" s="47"/>
      <c r="D316" s="47"/>
      <c r="E316" s="47"/>
      <c r="F316" s="47"/>
      <c r="G316" s="47"/>
      <c r="H316" s="47"/>
      <c r="I316" s="47"/>
      <c r="J316" s="47"/>
      <c r="K316" s="47"/>
      <c r="L316" s="47"/>
      <c r="M316" s="47"/>
      <c r="N316" s="47"/>
      <c r="O316" s="47"/>
      <c r="P316" s="47"/>
      <c r="Q316" s="47"/>
      <c r="R316" s="47"/>
      <c r="S316" s="47"/>
      <c r="T316" s="47"/>
      <c r="U316" s="47"/>
      <c r="V316" s="47"/>
      <c r="W316" s="47"/>
      <c r="X316" s="47"/>
      <c r="Y316" s="47"/>
      <c r="Z316" s="47"/>
    </row>
    <row r="317" spans="1:26" ht="14.25" customHeight="1">
      <c r="A317" s="47"/>
      <c r="B317" s="47"/>
      <c r="C317" s="47"/>
      <c r="D317" s="47"/>
      <c r="E317" s="47"/>
      <c r="F317" s="47"/>
      <c r="G317" s="47"/>
      <c r="H317" s="47"/>
      <c r="I317" s="47"/>
      <c r="J317" s="47"/>
      <c r="K317" s="47"/>
      <c r="L317" s="47"/>
      <c r="M317" s="47"/>
      <c r="N317" s="47"/>
      <c r="O317" s="47"/>
      <c r="P317" s="47"/>
      <c r="Q317" s="47"/>
      <c r="R317" s="47"/>
      <c r="S317" s="47"/>
      <c r="T317" s="47"/>
      <c r="U317" s="47"/>
      <c r="V317" s="47"/>
      <c r="W317" s="47"/>
      <c r="X317" s="47"/>
      <c r="Y317" s="47"/>
      <c r="Z317" s="47"/>
    </row>
    <row r="318" spans="1:26" ht="14.25" customHeight="1">
      <c r="A318" s="47"/>
      <c r="B318" s="47"/>
      <c r="C318" s="47"/>
      <c r="D318" s="47"/>
      <c r="E318" s="47"/>
      <c r="F318" s="47"/>
      <c r="G318" s="47"/>
      <c r="H318" s="47"/>
      <c r="I318" s="47"/>
      <c r="J318" s="47"/>
      <c r="K318" s="47"/>
      <c r="L318" s="47"/>
      <c r="M318" s="47"/>
      <c r="N318" s="47"/>
      <c r="O318" s="47"/>
      <c r="P318" s="47"/>
      <c r="Q318" s="47"/>
      <c r="R318" s="47"/>
      <c r="S318" s="47"/>
      <c r="T318" s="47"/>
      <c r="U318" s="47"/>
      <c r="V318" s="47"/>
      <c r="W318" s="47"/>
      <c r="X318" s="47"/>
      <c r="Y318" s="47"/>
      <c r="Z318" s="47"/>
    </row>
    <row r="319" spans="1:26" ht="14.25" customHeight="1">
      <c r="A319" s="47"/>
      <c r="B319" s="47"/>
      <c r="C319" s="47"/>
      <c r="D319" s="47"/>
      <c r="E319" s="47"/>
      <c r="F319" s="47"/>
      <c r="G319" s="47"/>
      <c r="H319" s="47"/>
      <c r="I319" s="47"/>
      <c r="J319" s="47"/>
      <c r="K319" s="47"/>
      <c r="L319" s="47"/>
      <c r="M319" s="47"/>
      <c r="N319" s="47"/>
      <c r="O319" s="47"/>
      <c r="P319" s="47"/>
      <c r="Q319" s="47"/>
      <c r="R319" s="47"/>
      <c r="S319" s="47"/>
      <c r="T319" s="47"/>
      <c r="U319" s="47"/>
      <c r="V319" s="47"/>
      <c r="W319" s="47"/>
      <c r="X319" s="47"/>
      <c r="Y319" s="47"/>
      <c r="Z319" s="47"/>
    </row>
    <row r="320" spans="1:26" ht="14.25" customHeight="1">
      <c r="A320" s="47"/>
      <c r="B320" s="47"/>
      <c r="C320" s="47"/>
      <c r="D320" s="47"/>
      <c r="E320" s="47"/>
      <c r="F320" s="47"/>
      <c r="G320" s="47"/>
      <c r="H320" s="47"/>
      <c r="I320" s="47"/>
      <c r="J320" s="47"/>
      <c r="K320" s="47"/>
      <c r="L320" s="47"/>
      <c r="M320" s="47"/>
      <c r="N320" s="47"/>
      <c r="O320" s="47"/>
      <c r="P320" s="47"/>
      <c r="Q320" s="47"/>
      <c r="R320" s="47"/>
      <c r="S320" s="47"/>
      <c r="T320" s="47"/>
      <c r="U320" s="47"/>
      <c r="V320" s="47"/>
      <c r="W320" s="47"/>
      <c r="X320" s="47"/>
      <c r="Y320" s="47"/>
      <c r="Z320" s="47"/>
    </row>
    <row r="321" spans="1:26" ht="14.25" customHeight="1">
      <c r="A321" s="47"/>
      <c r="B321" s="47"/>
      <c r="C321" s="47"/>
      <c r="D321" s="47"/>
      <c r="E321" s="47"/>
      <c r="F321" s="47"/>
      <c r="G321" s="47"/>
      <c r="H321" s="47"/>
      <c r="I321" s="47"/>
      <c r="J321" s="47"/>
      <c r="K321" s="47"/>
      <c r="L321" s="47"/>
      <c r="M321" s="47"/>
      <c r="N321" s="47"/>
      <c r="O321" s="47"/>
      <c r="P321" s="47"/>
      <c r="Q321" s="47"/>
      <c r="R321" s="47"/>
      <c r="S321" s="47"/>
      <c r="T321" s="47"/>
      <c r="U321" s="47"/>
      <c r="V321" s="47"/>
      <c r="W321" s="47"/>
      <c r="X321" s="47"/>
      <c r="Y321" s="47"/>
      <c r="Z321" s="47"/>
    </row>
    <row r="322" spans="1:26" ht="14.25" customHeight="1">
      <c r="A322" s="47"/>
      <c r="B322" s="47"/>
      <c r="C322" s="47"/>
      <c r="D322" s="47"/>
      <c r="E322" s="47"/>
      <c r="F322" s="47"/>
      <c r="G322" s="47"/>
      <c r="H322" s="47"/>
      <c r="I322" s="47"/>
      <c r="J322" s="47"/>
      <c r="K322" s="47"/>
      <c r="L322" s="47"/>
      <c r="M322" s="47"/>
      <c r="N322" s="47"/>
      <c r="O322" s="47"/>
      <c r="P322" s="47"/>
      <c r="Q322" s="47"/>
      <c r="R322" s="47"/>
      <c r="S322" s="47"/>
      <c r="T322" s="47"/>
      <c r="U322" s="47"/>
      <c r="V322" s="47"/>
      <c r="W322" s="47"/>
      <c r="X322" s="47"/>
      <c r="Y322" s="47"/>
      <c r="Z322" s="47"/>
    </row>
    <row r="323" spans="1:26" ht="14.25" customHeight="1">
      <c r="A323" s="47"/>
      <c r="B323" s="47"/>
      <c r="C323" s="47"/>
      <c r="D323" s="47"/>
      <c r="E323" s="47"/>
      <c r="F323" s="47"/>
      <c r="G323" s="47"/>
      <c r="H323" s="47"/>
      <c r="I323" s="47"/>
      <c r="J323" s="47"/>
      <c r="K323" s="47"/>
      <c r="L323" s="47"/>
      <c r="M323" s="47"/>
      <c r="N323" s="47"/>
      <c r="O323" s="47"/>
      <c r="P323" s="47"/>
      <c r="Q323" s="47"/>
      <c r="R323" s="47"/>
      <c r="S323" s="47"/>
      <c r="T323" s="47"/>
      <c r="U323" s="47"/>
      <c r="V323" s="47"/>
      <c r="W323" s="47"/>
      <c r="X323" s="47"/>
      <c r="Y323" s="47"/>
      <c r="Z323" s="47"/>
    </row>
    <row r="324" spans="1:26" ht="14.25" customHeight="1">
      <c r="A324" s="47"/>
      <c r="B324" s="47"/>
      <c r="C324" s="47"/>
      <c r="D324" s="47"/>
      <c r="E324" s="47"/>
      <c r="F324" s="47"/>
      <c r="G324" s="47"/>
      <c r="H324" s="47"/>
      <c r="I324" s="47"/>
      <c r="J324" s="47"/>
      <c r="K324" s="47"/>
      <c r="L324" s="47"/>
      <c r="M324" s="47"/>
      <c r="N324" s="47"/>
      <c r="O324" s="47"/>
      <c r="P324" s="47"/>
      <c r="Q324" s="47"/>
      <c r="R324" s="47"/>
      <c r="S324" s="47"/>
      <c r="T324" s="47"/>
      <c r="U324" s="47"/>
      <c r="V324" s="47"/>
      <c r="W324" s="47"/>
      <c r="X324" s="47"/>
      <c r="Y324" s="47"/>
      <c r="Z324" s="47"/>
    </row>
    <row r="325" spans="1:26" ht="14.25" customHeight="1">
      <c r="A325" s="47"/>
      <c r="B325" s="47"/>
      <c r="C325" s="47"/>
      <c r="D325" s="47"/>
      <c r="E325" s="47"/>
      <c r="F325" s="47"/>
      <c r="G325" s="47"/>
      <c r="H325" s="47"/>
      <c r="I325" s="47"/>
      <c r="J325" s="47"/>
      <c r="K325" s="47"/>
      <c r="L325" s="47"/>
      <c r="M325" s="47"/>
      <c r="N325" s="47"/>
      <c r="O325" s="47"/>
      <c r="P325" s="47"/>
      <c r="Q325" s="47"/>
      <c r="R325" s="47"/>
      <c r="S325" s="47"/>
      <c r="T325" s="47"/>
      <c r="U325" s="47"/>
      <c r="V325" s="47"/>
      <c r="W325" s="47"/>
      <c r="X325" s="47"/>
      <c r="Y325" s="47"/>
      <c r="Z325" s="47"/>
    </row>
    <row r="326" spans="1:26" ht="14.25" customHeight="1">
      <c r="A326" s="47"/>
      <c r="B326" s="47"/>
      <c r="C326" s="47"/>
      <c r="D326" s="47"/>
      <c r="E326" s="47"/>
      <c r="F326" s="47"/>
      <c r="G326" s="47"/>
      <c r="H326" s="47"/>
      <c r="I326" s="47"/>
      <c r="J326" s="47"/>
      <c r="K326" s="47"/>
      <c r="L326" s="47"/>
      <c r="M326" s="47"/>
      <c r="N326" s="47"/>
      <c r="O326" s="47"/>
      <c r="P326" s="47"/>
      <c r="Q326" s="47"/>
      <c r="R326" s="47"/>
      <c r="S326" s="47"/>
      <c r="T326" s="47"/>
      <c r="U326" s="47"/>
      <c r="V326" s="47"/>
      <c r="W326" s="47"/>
      <c r="X326" s="47"/>
      <c r="Y326" s="47"/>
      <c r="Z326" s="47"/>
    </row>
    <row r="327" spans="1:26" ht="14.25" customHeight="1">
      <c r="A327" s="47"/>
      <c r="B327" s="47"/>
      <c r="C327" s="47"/>
      <c r="D327" s="47"/>
      <c r="E327" s="47"/>
      <c r="F327" s="47"/>
      <c r="G327" s="47"/>
      <c r="H327" s="47"/>
      <c r="I327" s="47"/>
      <c r="J327" s="47"/>
      <c r="K327" s="47"/>
      <c r="L327" s="47"/>
      <c r="M327" s="47"/>
      <c r="N327" s="47"/>
      <c r="O327" s="47"/>
      <c r="P327" s="47"/>
      <c r="Q327" s="47"/>
      <c r="R327" s="47"/>
      <c r="S327" s="47"/>
      <c r="T327" s="47"/>
      <c r="U327" s="47"/>
      <c r="V327" s="47"/>
      <c r="W327" s="47"/>
      <c r="X327" s="47"/>
      <c r="Y327" s="47"/>
      <c r="Z327" s="47"/>
    </row>
    <row r="328" spans="1:26" ht="14.25" customHeight="1">
      <c r="A328" s="47"/>
      <c r="B328" s="47"/>
      <c r="C328" s="47"/>
      <c r="D328" s="47"/>
      <c r="E328" s="47"/>
      <c r="F328" s="47"/>
      <c r="G328" s="47"/>
      <c r="H328" s="47"/>
      <c r="I328" s="47"/>
      <c r="J328" s="47"/>
      <c r="K328" s="47"/>
      <c r="L328" s="47"/>
      <c r="M328" s="47"/>
      <c r="N328" s="47"/>
      <c r="O328" s="47"/>
      <c r="P328" s="47"/>
      <c r="Q328" s="47"/>
      <c r="R328" s="47"/>
      <c r="S328" s="47"/>
      <c r="T328" s="47"/>
      <c r="U328" s="47"/>
      <c r="V328" s="47"/>
      <c r="W328" s="47"/>
      <c r="X328" s="47"/>
      <c r="Y328" s="47"/>
      <c r="Z328" s="47"/>
    </row>
    <row r="329" spans="1:26" ht="14.25" customHeight="1">
      <c r="A329" s="47"/>
      <c r="B329" s="47"/>
      <c r="C329" s="47"/>
      <c r="D329" s="47"/>
      <c r="E329" s="47"/>
      <c r="F329" s="47"/>
      <c r="G329" s="47"/>
      <c r="H329" s="47"/>
      <c r="I329" s="47"/>
      <c r="J329" s="47"/>
      <c r="K329" s="47"/>
      <c r="L329" s="47"/>
      <c r="M329" s="47"/>
      <c r="N329" s="47"/>
      <c r="O329" s="47"/>
      <c r="P329" s="47"/>
      <c r="Q329" s="47"/>
      <c r="R329" s="47"/>
      <c r="S329" s="47"/>
      <c r="T329" s="47"/>
      <c r="U329" s="47"/>
      <c r="V329" s="47"/>
      <c r="W329" s="47"/>
      <c r="X329" s="47"/>
      <c r="Y329" s="47"/>
      <c r="Z329" s="47"/>
    </row>
    <row r="330" spans="1:26" ht="14.25" customHeight="1">
      <c r="A330" s="47"/>
      <c r="B330" s="47"/>
      <c r="C330" s="47"/>
      <c r="D330" s="47"/>
      <c r="E330" s="47"/>
      <c r="F330" s="47"/>
      <c r="G330" s="47"/>
      <c r="H330" s="47"/>
      <c r="I330" s="47"/>
      <c r="J330" s="47"/>
      <c r="K330" s="47"/>
      <c r="L330" s="47"/>
      <c r="M330" s="47"/>
      <c r="N330" s="47"/>
      <c r="O330" s="47"/>
      <c r="P330" s="47"/>
      <c r="Q330" s="47"/>
      <c r="R330" s="47"/>
      <c r="S330" s="47"/>
      <c r="T330" s="47"/>
      <c r="U330" s="47"/>
      <c r="V330" s="47"/>
      <c r="W330" s="47"/>
      <c r="X330" s="47"/>
      <c r="Y330" s="47"/>
      <c r="Z330" s="47"/>
    </row>
    <row r="331" spans="1:26" ht="14.25" customHeight="1">
      <c r="A331" s="47"/>
      <c r="B331" s="47"/>
      <c r="C331" s="47"/>
      <c r="D331" s="47"/>
      <c r="E331" s="47"/>
      <c r="F331" s="47"/>
      <c r="G331" s="47"/>
      <c r="H331" s="47"/>
      <c r="I331" s="47"/>
      <c r="J331" s="47"/>
      <c r="K331" s="47"/>
      <c r="L331" s="47"/>
      <c r="M331" s="47"/>
      <c r="N331" s="47"/>
      <c r="O331" s="47"/>
      <c r="P331" s="47"/>
      <c r="Q331" s="47"/>
      <c r="R331" s="47"/>
      <c r="S331" s="47"/>
      <c r="T331" s="47"/>
      <c r="U331" s="47"/>
      <c r="V331" s="47"/>
      <c r="W331" s="47"/>
      <c r="X331" s="47"/>
      <c r="Y331" s="47"/>
      <c r="Z331" s="47"/>
    </row>
    <row r="332" spans="1:26" ht="14.25" customHeight="1">
      <c r="A332" s="47"/>
      <c r="B332" s="47"/>
      <c r="C332" s="47"/>
      <c r="D332" s="47"/>
      <c r="E332" s="47"/>
      <c r="F332" s="47"/>
      <c r="G332" s="47"/>
      <c r="H332" s="47"/>
      <c r="I332" s="47"/>
      <c r="J332" s="47"/>
      <c r="K332" s="47"/>
      <c r="L332" s="47"/>
      <c r="M332" s="47"/>
      <c r="N332" s="47"/>
      <c r="O332" s="47"/>
      <c r="P332" s="47"/>
      <c r="Q332" s="47"/>
      <c r="R332" s="47"/>
      <c r="S332" s="47"/>
      <c r="T332" s="47"/>
      <c r="U332" s="47"/>
      <c r="V332" s="47"/>
      <c r="W332" s="47"/>
      <c r="X332" s="47"/>
      <c r="Y332" s="47"/>
      <c r="Z332" s="47"/>
    </row>
    <row r="333" spans="1:26" ht="14.25" customHeight="1">
      <c r="A333" s="47"/>
      <c r="B333" s="47"/>
      <c r="C333" s="47"/>
      <c r="D333" s="47"/>
      <c r="E333" s="47"/>
      <c r="F333" s="47"/>
      <c r="G333" s="47"/>
      <c r="H333" s="47"/>
      <c r="I333" s="47"/>
      <c r="J333" s="47"/>
      <c r="K333" s="47"/>
      <c r="L333" s="47"/>
      <c r="M333" s="47"/>
      <c r="N333" s="47"/>
      <c r="O333" s="47"/>
      <c r="P333" s="47"/>
      <c r="Q333" s="47"/>
      <c r="R333" s="47"/>
      <c r="S333" s="47"/>
      <c r="T333" s="47"/>
      <c r="U333" s="47"/>
      <c r="V333" s="47"/>
      <c r="W333" s="47"/>
      <c r="X333" s="47"/>
      <c r="Y333" s="47"/>
      <c r="Z333" s="47"/>
    </row>
    <row r="334" spans="1:26" ht="14.25" customHeight="1">
      <c r="A334" s="47"/>
      <c r="B334" s="47"/>
      <c r="C334" s="47"/>
      <c r="D334" s="47"/>
      <c r="E334" s="47"/>
      <c r="F334" s="47"/>
      <c r="G334" s="47"/>
      <c r="H334" s="47"/>
      <c r="I334" s="47"/>
      <c r="J334" s="47"/>
      <c r="K334" s="47"/>
      <c r="L334" s="47"/>
      <c r="M334" s="47"/>
      <c r="N334" s="47"/>
      <c r="O334" s="47"/>
      <c r="P334" s="47"/>
      <c r="Q334" s="47"/>
      <c r="R334" s="47"/>
      <c r="S334" s="47"/>
      <c r="T334" s="47"/>
      <c r="U334" s="47"/>
      <c r="V334" s="47"/>
      <c r="W334" s="47"/>
      <c r="X334" s="47"/>
      <c r="Y334" s="47"/>
      <c r="Z334" s="47"/>
    </row>
    <row r="335" spans="1:26" ht="14.25" customHeight="1">
      <c r="A335" s="47"/>
      <c r="B335" s="47"/>
      <c r="C335" s="47"/>
      <c r="D335" s="47"/>
      <c r="E335" s="47"/>
      <c r="F335" s="47"/>
      <c r="G335" s="47"/>
      <c r="H335" s="47"/>
      <c r="I335" s="47"/>
      <c r="J335" s="47"/>
      <c r="K335" s="47"/>
      <c r="L335" s="47"/>
      <c r="M335" s="47"/>
      <c r="N335" s="47"/>
      <c r="O335" s="47"/>
      <c r="P335" s="47"/>
      <c r="Q335" s="47"/>
      <c r="R335" s="47"/>
      <c r="S335" s="47"/>
      <c r="T335" s="47"/>
      <c r="U335" s="47"/>
      <c r="V335" s="47"/>
      <c r="W335" s="47"/>
      <c r="X335" s="47"/>
      <c r="Y335" s="47"/>
      <c r="Z335" s="47"/>
    </row>
    <row r="336" spans="1:26" ht="14.25" customHeight="1">
      <c r="A336" s="47"/>
      <c r="B336" s="47"/>
      <c r="C336" s="47"/>
      <c r="D336" s="47"/>
      <c r="E336" s="47"/>
      <c r="F336" s="47"/>
      <c r="G336" s="47"/>
      <c r="H336" s="47"/>
      <c r="I336" s="47"/>
      <c r="J336" s="47"/>
      <c r="K336" s="47"/>
      <c r="L336" s="47"/>
      <c r="M336" s="47"/>
      <c r="N336" s="47"/>
      <c r="O336" s="47"/>
      <c r="P336" s="47"/>
      <c r="Q336" s="47"/>
      <c r="R336" s="47"/>
      <c r="S336" s="47"/>
      <c r="T336" s="47"/>
      <c r="U336" s="47"/>
      <c r="V336" s="47"/>
      <c r="W336" s="47"/>
      <c r="X336" s="47"/>
      <c r="Y336" s="47"/>
      <c r="Z336" s="47"/>
    </row>
    <row r="337" spans="1:26" ht="14.25" customHeight="1">
      <c r="A337" s="47"/>
      <c r="B337" s="47"/>
      <c r="C337" s="47"/>
      <c r="D337" s="47"/>
      <c r="E337" s="47"/>
      <c r="F337" s="47"/>
      <c r="G337" s="47"/>
      <c r="H337" s="47"/>
      <c r="I337" s="47"/>
      <c r="J337" s="47"/>
      <c r="K337" s="47"/>
      <c r="L337" s="47"/>
      <c r="M337" s="47"/>
      <c r="N337" s="47"/>
      <c r="O337" s="47"/>
      <c r="P337" s="47"/>
      <c r="Q337" s="47"/>
      <c r="R337" s="47"/>
      <c r="S337" s="47"/>
      <c r="T337" s="47"/>
      <c r="U337" s="47"/>
      <c r="V337" s="47"/>
      <c r="W337" s="47"/>
      <c r="X337" s="47"/>
      <c r="Y337" s="47"/>
      <c r="Z337" s="47"/>
    </row>
    <row r="338" spans="1:26" ht="14.25" customHeight="1">
      <c r="A338" s="47"/>
      <c r="B338" s="47"/>
      <c r="C338" s="47"/>
      <c r="D338" s="47"/>
      <c r="E338" s="47"/>
      <c r="F338" s="47"/>
      <c r="G338" s="47"/>
      <c r="H338" s="47"/>
      <c r="I338" s="47"/>
      <c r="J338" s="47"/>
      <c r="K338" s="47"/>
      <c r="L338" s="47"/>
      <c r="M338" s="47"/>
      <c r="N338" s="47"/>
      <c r="O338" s="47"/>
      <c r="P338" s="47"/>
      <c r="Q338" s="47"/>
      <c r="R338" s="47"/>
      <c r="S338" s="47"/>
      <c r="T338" s="47"/>
      <c r="U338" s="47"/>
      <c r="V338" s="47"/>
      <c r="W338" s="47"/>
      <c r="X338" s="47"/>
      <c r="Y338" s="47"/>
      <c r="Z338" s="47"/>
    </row>
    <row r="339" spans="1:26" ht="14.25" customHeight="1">
      <c r="A339" s="47"/>
      <c r="B339" s="47"/>
      <c r="C339" s="47"/>
      <c r="D339" s="47"/>
      <c r="E339" s="47"/>
      <c r="F339" s="47"/>
      <c r="G339" s="47"/>
      <c r="H339" s="47"/>
      <c r="I339" s="47"/>
      <c r="J339" s="47"/>
      <c r="K339" s="47"/>
      <c r="L339" s="47"/>
      <c r="M339" s="47"/>
      <c r="N339" s="47"/>
      <c r="O339" s="47"/>
      <c r="P339" s="47"/>
      <c r="Q339" s="47"/>
      <c r="R339" s="47"/>
      <c r="S339" s="47"/>
      <c r="T339" s="47"/>
      <c r="U339" s="47"/>
      <c r="V339" s="47"/>
      <c r="W339" s="47"/>
      <c r="X339" s="47"/>
      <c r="Y339" s="47"/>
      <c r="Z339" s="47"/>
    </row>
    <row r="340" spans="1:26" ht="14.25" customHeight="1">
      <c r="A340" s="47"/>
      <c r="B340" s="47"/>
      <c r="C340" s="47"/>
      <c r="D340" s="47"/>
      <c r="E340" s="47"/>
      <c r="F340" s="47"/>
      <c r="G340" s="47"/>
      <c r="H340" s="47"/>
      <c r="I340" s="47"/>
      <c r="J340" s="47"/>
      <c r="K340" s="47"/>
      <c r="L340" s="47"/>
      <c r="M340" s="47"/>
      <c r="N340" s="47"/>
      <c r="O340" s="47"/>
      <c r="P340" s="47"/>
      <c r="Q340" s="47"/>
      <c r="R340" s="47"/>
      <c r="S340" s="47"/>
      <c r="T340" s="47"/>
      <c r="U340" s="47"/>
      <c r="V340" s="47"/>
      <c r="W340" s="47"/>
      <c r="X340" s="47"/>
      <c r="Y340" s="47"/>
      <c r="Z340" s="47"/>
    </row>
    <row r="341" spans="1:26" ht="14.25" customHeight="1">
      <c r="A341" s="47"/>
      <c r="B341" s="47"/>
      <c r="C341" s="47"/>
      <c r="D341" s="47"/>
      <c r="E341" s="47"/>
      <c r="F341" s="47"/>
      <c r="G341" s="47"/>
      <c r="H341" s="47"/>
      <c r="I341" s="47"/>
      <c r="J341" s="47"/>
      <c r="K341" s="47"/>
      <c r="L341" s="47"/>
      <c r="M341" s="47"/>
      <c r="N341" s="47"/>
      <c r="O341" s="47"/>
      <c r="P341" s="47"/>
      <c r="Q341" s="47"/>
      <c r="R341" s="47"/>
      <c r="S341" s="47"/>
      <c r="T341" s="47"/>
      <c r="U341" s="47"/>
      <c r="V341" s="47"/>
      <c r="W341" s="47"/>
      <c r="X341" s="47"/>
      <c r="Y341" s="47"/>
      <c r="Z341" s="47"/>
    </row>
    <row r="342" spans="1:26" ht="14.25" customHeight="1">
      <c r="A342" s="47"/>
      <c r="B342" s="47"/>
      <c r="C342" s="47"/>
      <c r="D342" s="47"/>
      <c r="E342" s="47"/>
      <c r="F342" s="47"/>
      <c r="G342" s="47"/>
      <c r="H342" s="47"/>
      <c r="I342" s="47"/>
      <c r="J342" s="47"/>
      <c r="K342" s="47"/>
      <c r="L342" s="47"/>
      <c r="M342" s="47"/>
      <c r="N342" s="47"/>
      <c r="O342" s="47"/>
      <c r="P342" s="47"/>
      <c r="Q342" s="47"/>
      <c r="R342" s="47"/>
      <c r="S342" s="47"/>
      <c r="T342" s="47"/>
      <c r="U342" s="47"/>
      <c r="V342" s="47"/>
      <c r="W342" s="47"/>
      <c r="X342" s="47"/>
      <c r="Y342" s="47"/>
      <c r="Z342" s="47"/>
    </row>
    <row r="343" spans="1:26" ht="14.25" customHeight="1">
      <c r="A343" s="47"/>
      <c r="B343" s="47"/>
      <c r="C343" s="47"/>
      <c r="D343" s="47"/>
      <c r="E343" s="47"/>
      <c r="F343" s="47"/>
      <c r="G343" s="47"/>
      <c r="H343" s="47"/>
      <c r="I343" s="47"/>
      <c r="J343" s="47"/>
      <c r="K343" s="47"/>
      <c r="L343" s="47"/>
      <c r="M343" s="47"/>
      <c r="N343" s="47"/>
      <c r="O343" s="47"/>
      <c r="P343" s="47"/>
      <c r="Q343" s="47"/>
      <c r="R343" s="47"/>
      <c r="S343" s="47"/>
      <c r="T343" s="47"/>
      <c r="U343" s="47"/>
      <c r="V343" s="47"/>
      <c r="W343" s="47"/>
      <c r="X343" s="47"/>
      <c r="Y343" s="47"/>
      <c r="Z343" s="47"/>
    </row>
    <row r="344" spans="1:26" ht="14.25" customHeight="1">
      <c r="A344" s="47"/>
      <c r="B344" s="47"/>
      <c r="C344" s="47"/>
      <c r="D344" s="47"/>
      <c r="E344" s="47"/>
      <c r="F344" s="47"/>
      <c r="G344" s="47"/>
      <c r="H344" s="47"/>
      <c r="I344" s="47"/>
      <c r="J344" s="47"/>
      <c r="K344" s="47"/>
      <c r="L344" s="47"/>
      <c r="M344" s="47"/>
      <c r="N344" s="47"/>
      <c r="O344" s="47"/>
      <c r="P344" s="47"/>
      <c r="Q344" s="47"/>
      <c r="R344" s="47"/>
      <c r="S344" s="47"/>
      <c r="T344" s="47"/>
      <c r="U344" s="47"/>
      <c r="V344" s="47"/>
      <c r="W344" s="47"/>
      <c r="X344" s="47"/>
      <c r="Y344" s="47"/>
      <c r="Z344" s="47"/>
    </row>
    <row r="345" spans="1:26" ht="14.25" customHeight="1">
      <c r="A345" s="47"/>
      <c r="B345" s="47"/>
      <c r="C345" s="47"/>
      <c r="D345" s="47"/>
      <c r="E345" s="47"/>
      <c r="F345" s="47"/>
      <c r="G345" s="47"/>
      <c r="H345" s="47"/>
      <c r="I345" s="47"/>
      <c r="J345" s="47"/>
      <c r="K345" s="47"/>
      <c r="L345" s="47"/>
      <c r="M345" s="47"/>
      <c r="N345" s="47"/>
      <c r="O345" s="47"/>
      <c r="P345" s="47"/>
      <c r="Q345" s="47"/>
      <c r="R345" s="47"/>
      <c r="S345" s="47"/>
      <c r="T345" s="47"/>
      <c r="U345" s="47"/>
      <c r="V345" s="47"/>
      <c r="W345" s="47"/>
      <c r="X345" s="47"/>
      <c r="Y345" s="47"/>
      <c r="Z345" s="47"/>
    </row>
    <row r="346" spans="1:26" ht="14.25" customHeight="1">
      <c r="A346" s="47"/>
      <c r="B346" s="47"/>
      <c r="C346" s="47"/>
      <c r="D346" s="47"/>
      <c r="E346" s="47"/>
      <c r="F346" s="47"/>
      <c r="G346" s="47"/>
      <c r="H346" s="47"/>
      <c r="I346" s="47"/>
      <c r="J346" s="47"/>
      <c r="K346" s="47"/>
      <c r="L346" s="47"/>
      <c r="M346" s="47"/>
      <c r="N346" s="47"/>
      <c r="O346" s="47"/>
      <c r="P346" s="47"/>
      <c r="Q346" s="47"/>
      <c r="R346" s="47"/>
      <c r="S346" s="47"/>
      <c r="T346" s="47"/>
      <c r="U346" s="47"/>
      <c r="V346" s="47"/>
      <c r="W346" s="47"/>
      <c r="X346" s="47"/>
      <c r="Y346" s="47"/>
      <c r="Z346" s="47"/>
    </row>
    <row r="347" spans="1:26" ht="14.25" customHeight="1">
      <c r="A347" s="47"/>
      <c r="B347" s="47"/>
      <c r="C347" s="47"/>
      <c r="D347" s="47"/>
      <c r="E347" s="47"/>
      <c r="F347" s="47"/>
      <c r="G347" s="47"/>
      <c r="H347" s="47"/>
      <c r="I347" s="47"/>
      <c r="J347" s="47"/>
      <c r="K347" s="47"/>
      <c r="L347" s="47"/>
      <c r="M347" s="47"/>
      <c r="N347" s="47"/>
      <c r="O347" s="47"/>
      <c r="P347" s="47"/>
      <c r="Q347" s="47"/>
      <c r="R347" s="47"/>
      <c r="S347" s="47"/>
      <c r="T347" s="47"/>
      <c r="U347" s="47"/>
      <c r="V347" s="47"/>
      <c r="W347" s="47"/>
      <c r="X347" s="47"/>
      <c r="Y347" s="47"/>
      <c r="Z347" s="47"/>
    </row>
    <row r="348" spans="1:26" ht="14.25" customHeight="1">
      <c r="A348" s="47"/>
      <c r="B348" s="47"/>
      <c r="C348" s="47"/>
      <c r="D348" s="47"/>
      <c r="E348" s="47"/>
      <c r="F348" s="47"/>
      <c r="G348" s="47"/>
      <c r="H348" s="47"/>
      <c r="I348" s="47"/>
      <c r="J348" s="47"/>
      <c r="K348" s="47"/>
      <c r="L348" s="47"/>
      <c r="M348" s="47"/>
      <c r="N348" s="47"/>
      <c r="O348" s="47"/>
      <c r="P348" s="47"/>
      <c r="Q348" s="47"/>
      <c r="R348" s="47"/>
      <c r="S348" s="47"/>
      <c r="T348" s="47"/>
      <c r="U348" s="47"/>
      <c r="V348" s="47"/>
      <c r="W348" s="47"/>
      <c r="X348" s="47"/>
      <c r="Y348" s="47"/>
      <c r="Z348" s="47"/>
    </row>
    <row r="349" spans="1:26" ht="14.25" customHeight="1">
      <c r="A349" s="47"/>
      <c r="B349" s="47"/>
      <c r="C349" s="47"/>
      <c r="D349" s="47"/>
      <c r="E349" s="47"/>
      <c r="F349" s="47"/>
      <c r="G349" s="47"/>
      <c r="H349" s="47"/>
      <c r="I349" s="47"/>
      <c r="J349" s="47"/>
      <c r="K349" s="47"/>
      <c r="L349" s="47"/>
      <c r="M349" s="47"/>
      <c r="N349" s="47"/>
      <c r="O349" s="47"/>
      <c r="P349" s="47"/>
      <c r="Q349" s="47"/>
      <c r="R349" s="47"/>
      <c r="S349" s="47"/>
      <c r="T349" s="47"/>
      <c r="U349" s="47"/>
      <c r="V349" s="47"/>
      <c r="W349" s="47"/>
      <c r="X349" s="47"/>
      <c r="Y349" s="47"/>
      <c r="Z349" s="47"/>
    </row>
    <row r="350" spans="1:26" ht="14.25" customHeight="1">
      <c r="A350" s="47"/>
      <c r="B350" s="47"/>
      <c r="C350" s="47"/>
      <c r="D350" s="47"/>
      <c r="E350" s="47"/>
      <c r="F350" s="47"/>
      <c r="G350" s="47"/>
      <c r="H350" s="47"/>
      <c r="I350" s="47"/>
      <c r="J350" s="47"/>
      <c r="K350" s="47"/>
      <c r="L350" s="47"/>
      <c r="M350" s="47"/>
      <c r="N350" s="47"/>
      <c r="O350" s="47"/>
      <c r="P350" s="47"/>
      <c r="Q350" s="47"/>
      <c r="R350" s="47"/>
      <c r="S350" s="47"/>
      <c r="T350" s="47"/>
      <c r="U350" s="47"/>
      <c r="V350" s="47"/>
      <c r="W350" s="47"/>
      <c r="X350" s="47"/>
      <c r="Y350" s="47"/>
      <c r="Z350" s="47"/>
    </row>
    <row r="351" spans="1:26" ht="14.25" customHeight="1">
      <c r="A351" s="47"/>
      <c r="B351" s="47"/>
      <c r="C351" s="47"/>
      <c r="D351" s="47"/>
      <c r="E351" s="47"/>
      <c r="F351" s="47"/>
      <c r="G351" s="47"/>
      <c r="H351" s="47"/>
      <c r="I351" s="47"/>
      <c r="J351" s="47"/>
      <c r="K351" s="47"/>
      <c r="L351" s="47"/>
      <c r="M351" s="47"/>
      <c r="N351" s="47"/>
      <c r="O351" s="47"/>
      <c r="P351" s="47"/>
      <c r="Q351" s="47"/>
      <c r="R351" s="47"/>
      <c r="S351" s="47"/>
      <c r="T351" s="47"/>
      <c r="U351" s="47"/>
      <c r="V351" s="47"/>
      <c r="W351" s="47"/>
      <c r="X351" s="47"/>
      <c r="Y351" s="47"/>
      <c r="Z351" s="47"/>
    </row>
    <row r="352" spans="1:26" ht="14.25" customHeight="1">
      <c r="A352" s="47"/>
      <c r="B352" s="47"/>
      <c r="C352" s="47"/>
      <c r="D352" s="47"/>
      <c r="E352" s="47"/>
      <c r="F352" s="47"/>
      <c r="G352" s="47"/>
      <c r="H352" s="47"/>
      <c r="I352" s="47"/>
      <c r="J352" s="47"/>
      <c r="K352" s="47"/>
      <c r="L352" s="47"/>
      <c r="M352" s="47"/>
      <c r="N352" s="47"/>
      <c r="O352" s="47"/>
      <c r="P352" s="47"/>
      <c r="Q352" s="47"/>
      <c r="R352" s="47"/>
      <c r="S352" s="47"/>
      <c r="T352" s="47"/>
      <c r="U352" s="47"/>
      <c r="V352" s="47"/>
      <c r="W352" s="47"/>
      <c r="X352" s="47"/>
      <c r="Y352" s="47"/>
      <c r="Z352" s="47"/>
    </row>
    <row r="353" spans="1:26" ht="14.25" customHeight="1">
      <c r="A353" s="47"/>
      <c r="B353" s="47"/>
      <c r="C353" s="47"/>
      <c r="D353" s="47"/>
      <c r="E353" s="47"/>
      <c r="F353" s="47"/>
      <c r="G353" s="47"/>
      <c r="H353" s="47"/>
      <c r="I353" s="47"/>
      <c r="J353" s="47"/>
      <c r="K353" s="47"/>
      <c r="L353" s="47"/>
      <c r="M353" s="47"/>
      <c r="N353" s="47"/>
      <c r="O353" s="47"/>
      <c r="P353" s="47"/>
      <c r="Q353" s="47"/>
      <c r="R353" s="47"/>
      <c r="S353" s="47"/>
      <c r="T353" s="47"/>
      <c r="U353" s="47"/>
      <c r="V353" s="47"/>
      <c r="W353" s="47"/>
      <c r="X353" s="47"/>
      <c r="Y353" s="47"/>
      <c r="Z353" s="47"/>
    </row>
    <row r="354" spans="1:26" ht="14.25" customHeight="1">
      <c r="A354" s="47"/>
      <c r="B354" s="47"/>
      <c r="C354" s="47"/>
      <c r="D354" s="47"/>
      <c r="E354" s="47"/>
      <c r="F354" s="47"/>
      <c r="G354" s="47"/>
      <c r="H354" s="47"/>
      <c r="I354" s="47"/>
      <c r="J354" s="47"/>
      <c r="K354" s="47"/>
      <c r="L354" s="47"/>
      <c r="M354" s="47"/>
      <c r="N354" s="47"/>
      <c r="O354" s="47"/>
      <c r="P354" s="47"/>
      <c r="Q354" s="47"/>
      <c r="R354" s="47"/>
      <c r="S354" s="47"/>
      <c r="T354" s="47"/>
      <c r="U354" s="47"/>
      <c r="V354" s="47"/>
      <c r="W354" s="47"/>
      <c r="X354" s="47"/>
      <c r="Y354" s="47"/>
      <c r="Z354" s="47"/>
    </row>
    <row r="355" spans="1:26" ht="14.25" customHeight="1">
      <c r="A355" s="47"/>
      <c r="B355" s="47"/>
      <c r="C355" s="47"/>
      <c r="D355" s="47"/>
      <c r="E355" s="47"/>
      <c r="F355" s="47"/>
      <c r="G355" s="47"/>
      <c r="H355" s="47"/>
      <c r="I355" s="47"/>
      <c r="J355" s="47"/>
      <c r="K355" s="47"/>
      <c r="L355" s="47"/>
      <c r="M355" s="47"/>
      <c r="N355" s="47"/>
      <c r="O355" s="47"/>
      <c r="P355" s="47"/>
      <c r="Q355" s="47"/>
      <c r="R355" s="47"/>
      <c r="S355" s="47"/>
      <c r="T355" s="47"/>
      <c r="U355" s="47"/>
      <c r="V355" s="47"/>
      <c r="W355" s="47"/>
      <c r="X355" s="47"/>
      <c r="Y355" s="47"/>
      <c r="Z355" s="47"/>
    </row>
    <row r="356" spans="1:26" ht="14.25" customHeight="1">
      <c r="A356" s="47"/>
      <c r="B356" s="47"/>
      <c r="C356" s="47"/>
      <c r="D356" s="47"/>
      <c r="E356" s="47"/>
      <c r="F356" s="47"/>
      <c r="G356" s="47"/>
      <c r="H356" s="47"/>
      <c r="I356" s="47"/>
      <c r="J356" s="47"/>
      <c r="K356" s="47"/>
      <c r="L356" s="47"/>
      <c r="M356" s="47"/>
      <c r="N356" s="47"/>
      <c r="O356" s="47"/>
      <c r="P356" s="47"/>
      <c r="Q356" s="47"/>
      <c r="R356" s="47"/>
      <c r="S356" s="47"/>
      <c r="T356" s="47"/>
      <c r="U356" s="47"/>
      <c r="V356" s="47"/>
      <c r="W356" s="47"/>
      <c r="X356" s="47"/>
      <c r="Y356" s="47"/>
      <c r="Z356" s="47"/>
    </row>
    <row r="357" spans="1:26" ht="14.25" customHeight="1">
      <c r="A357" s="47"/>
      <c r="B357" s="47"/>
      <c r="C357" s="47"/>
      <c r="D357" s="47"/>
      <c r="E357" s="47"/>
      <c r="F357" s="47"/>
      <c r="G357" s="47"/>
      <c r="H357" s="47"/>
      <c r="I357" s="47"/>
      <c r="J357" s="47"/>
      <c r="K357" s="47"/>
      <c r="L357" s="47"/>
      <c r="M357" s="47"/>
      <c r="N357" s="47"/>
      <c r="O357" s="47"/>
      <c r="P357" s="47"/>
      <c r="Q357" s="47"/>
      <c r="R357" s="47"/>
      <c r="S357" s="47"/>
      <c r="T357" s="47"/>
      <c r="U357" s="47"/>
      <c r="V357" s="47"/>
      <c r="W357" s="47"/>
      <c r="X357" s="47"/>
      <c r="Y357" s="47"/>
      <c r="Z357" s="47"/>
    </row>
    <row r="358" spans="1:26" ht="14.25" customHeight="1">
      <c r="A358" s="47"/>
      <c r="B358" s="47"/>
      <c r="C358" s="47"/>
      <c r="D358" s="47"/>
      <c r="E358" s="47"/>
      <c r="F358" s="47"/>
      <c r="G358" s="47"/>
      <c r="H358" s="47"/>
      <c r="I358" s="47"/>
      <c r="J358" s="47"/>
      <c r="K358" s="47"/>
      <c r="L358" s="47"/>
      <c r="M358" s="47"/>
      <c r="N358" s="47"/>
      <c r="O358" s="47"/>
      <c r="P358" s="47"/>
      <c r="Q358" s="47"/>
      <c r="R358" s="47"/>
      <c r="S358" s="47"/>
      <c r="T358" s="47"/>
      <c r="U358" s="47"/>
      <c r="V358" s="47"/>
      <c r="W358" s="47"/>
      <c r="X358" s="47"/>
      <c r="Y358" s="47"/>
      <c r="Z358" s="47"/>
    </row>
    <row r="359" spans="1:26" ht="14.25" customHeight="1">
      <c r="A359" s="47"/>
      <c r="B359" s="47"/>
      <c r="C359" s="47"/>
      <c r="D359" s="47"/>
      <c r="E359" s="47"/>
      <c r="F359" s="47"/>
      <c r="G359" s="47"/>
      <c r="H359" s="47"/>
      <c r="I359" s="47"/>
      <c r="J359" s="47"/>
      <c r="K359" s="47"/>
      <c r="L359" s="47"/>
      <c r="M359" s="47"/>
      <c r="N359" s="47"/>
      <c r="O359" s="47"/>
      <c r="P359" s="47"/>
      <c r="Q359" s="47"/>
      <c r="R359" s="47"/>
      <c r="S359" s="47"/>
      <c r="T359" s="47"/>
      <c r="U359" s="47"/>
      <c r="V359" s="47"/>
      <c r="W359" s="47"/>
      <c r="X359" s="47"/>
      <c r="Y359" s="47"/>
      <c r="Z359" s="47"/>
    </row>
    <row r="360" spans="1:26" ht="14.25" customHeight="1">
      <c r="A360" s="47"/>
      <c r="B360" s="47"/>
      <c r="C360" s="47"/>
      <c r="D360" s="47"/>
      <c r="E360" s="47"/>
      <c r="F360" s="47"/>
      <c r="G360" s="47"/>
      <c r="H360" s="47"/>
      <c r="I360" s="47"/>
      <c r="J360" s="47"/>
      <c r="K360" s="47"/>
      <c r="L360" s="47"/>
      <c r="M360" s="47"/>
      <c r="N360" s="47"/>
      <c r="O360" s="47"/>
      <c r="P360" s="47"/>
      <c r="Q360" s="47"/>
      <c r="R360" s="47"/>
      <c r="S360" s="47"/>
      <c r="T360" s="47"/>
      <c r="U360" s="47"/>
      <c r="V360" s="47"/>
      <c r="W360" s="47"/>
      <c r="X360" s="47"/>
      <c r="Y360" s="47"/>
      <c r="Z360" s="47"/>
    </row>
    <row r="361" spans="1:26" ht="14.25" customHeight="1">
      <c r="A361" s="47"/>
      <c r="B361" s="47"/>
      <c r="C361" s="47"/>
      <c r="D361" s="47"/>
      <c r="E361" s="47"/>
      <c r="F361" s="47"/>
      <c r="G361" s="47"/>
      <c r="H361" s="47"/>
      <c r="I361" s="47"/>
      <c r="J361" s="47"/>
      <c r="K361" s="47"/>
      <c r="L361" s="47"/>
      <c r="M361" s="47"/>
      <c r="N361" s="47"/>
      <c r="O361" s="47"/>
      <c r="P361" s="47"/>
      <c r="Q361" s="47"/>
      <c r="R361" s="47"/>
      <c r="S361" s="47"/>
      <c r="T361" s="47"/>
      <c r="U361" s="47"/>
      <c r="V361" s="47"/>
      <c r="W361" s="47"/>
      <c r="X361" s="47"/>
      <c r="Y361" s="47"/>
      <c r="Z361" s="47"/>
    </row>
    <row r="362" spans="1:26" ht="14.25" customHeight="1">
      <c r="A362" s="47"/>
      <c r="B362" s="47"/>
      <c r="C362" s="47"/>
      <c r="D362" s="47"/>
      <c r="E362" s="47"/>
      <c r="F362" s="47"/>
      <c r="G362" s="47"/>
      <c r="H362" s="47"/>
      <c r="I362" s="47"/>
      <c r="J362" s="47"/>
      <c r="K362" s="47"/>
      <c r="L362" s="47"/>
      <c r="M362" s="47"/>
      <c r="N362" s="47"/>
      <c r="O362" s="47"/>
      <c r="P362" s="47"/>
      <c r="Q362" s="47"/>
      <c r="R362" s="47"/>
      <c r="S362" s="47"/>
      <c r="T362" s="47"/>
      <c r="U362" s="47"/>
      <c r="V362" s="47"/>
      <c r="W362" s="47"/>
      <c r="X362" s="47"/>
      <c r="Y362" s="47"/>
      <c r="Z362" s="47"/>
    </row>
    <row r="363" spans="1:26" ht="14.25" customHeight="1">
      <c r="A363" s="47"/>
      <c r="B363" s="47"/>
      <c r="C363" s="47"/>
      <c r="D363" s="47"/>
      <c r="E363" s="47"/>
      <c r="F363" s="47"/>
      <c r="G363" s="47"/>
      <c r="H363" s="47"/>
      <c r="I363" s="47"/>
      <c r="J363" s="47"/>
      <c r="K363" s="47"/>
      <c r="L363" s="47"/>
      <c r="M363" s="47"/>
      <c r="N363" s="47"/>
      <c r="O363" s="47"/>
      <c r="P363" s="47"/>
      <c r="Q363" s="47"/>
      <c r="R363" s="47"/>
      <c r="S363" s="47"/>
      <c r="T363" s="47"/>
      <c r="U363" s="47"/>
      <c r="V363" s="47"/>
      <c r="W363" s="47"/>
      <c r="X363" s="47"/>
      <c r="Y363" s="47"/>
      <c r="Z363" s="47"/>
    </row>
    <row r="364" spans="1:26" ht="14.25" customHeight="1">
      <c r="A364" s="47"/>
      <c r="B364" s="47"/>
      <c r="C364" s="47"/>
      <c r="D364" s="47"/>
      <c r="E364" s="47"/>
      <c r="F364" s="47"/>
      <c r="G364" s="47"/>
      <c r="H364" s="47"/>
      <c r="I364" s="47"/>
      <c r="J364" s="47"/>
      <c r="K364" s="47"/>
      <c r="L364" s="47"/>
      <c r="M364" s="47"/>
      <c r="N364" s="47"/>
      <c r="O364" s="47"/>
      <c r="P364" s="47"/>
      <c r="Q364" s="47"/>
      <c r="R364" s="47"/>
      <c r="S364" s="47"/>
      <c r="T364" s="47"/>
      <c r="U364" s="47"/>
      <c r="V364" s="47"/>
      <c r="W364" s="47"/>
      <c r="X364" s="47"/>
      <c r="Y364" s="47"/>
      <c r="Z364" s="47"/>
    </row>
    <row r="365" spans="1:26" ht="14.25" customHeight="1">
      <c r="A365" s="47"/>
      <c r="B365" s="47"/>
      <c r="C365" s="47"/>
      <c r="D365" s="47"/>
      <c r="E365" s="47"/>
      <c r="F365" s="47"/>
      <c r="G365" s="47"/>
      <c r="H365" s="47"/>
      <c r="I365" s="47"/>
      <c r="J365" s="47"/>
      <c r="K365" s="47"/>
      <c r="L365" s="47"/>
      <c r="M365" s="47"/>
      <c r="N365" s="47"/>
      <c r="O365" s="47"/>
      <c r="P365" s="47"/>
      <c r="Q365" s="47"/>
      <c r="R365" s="47"/>
      <c r="S365" s="47"/>
      <c r="T365" s="47"/>
      <c r="U365" s="47"/>
      <c r="V365" s="47"/>
      <c r="W365" s="47"/>
      <c r="X365" s="47"/>
      <c r="Y365" s="47"/>
      <c r="Z365" s="47"/>
    </row>
    <row r="366" spans="1:26" ht="14.25" customHeight="1">
      <c r="A366" s="47"/>
      <c r="B366" s="47"/>
      <c r="C366" s="47"/>
      <c r="D366" s="47"/>
      <c r="E366" s="47"/>
      <c r="F366" s="47"/>
      <c r="G366" s="47"/>
      <c r="H366" s="47"/>
      <c r="I366" s="47"/>
      <c r="J366" s="47"/>
      <c r="K366" s="47"/>
      <c r="L366" s="47"/>
      <c r="M366" s="47"/>
      <c r="N366" s="47"/>
      <c r="O366" s="47"/>
      <c r="P366" s="47"/>
      <c r="Q366" s="47"/>
      <c r="R366" s="47"/>
      <c r="S366" s="47"/>
      <c r="T366" s="47"/>
      <c r="U366" s="47"/>
      <c r="V366" s="47"/>
      <c r="W366" s="47"/>
      <c r="X366" s="47"/>
      <c r="Y366" s="47"/>
      <c r="Z366" s="47"/>
    </row>
    <row r="367" spans="1:26" ht="14.25" customHeight="1">
      <c r="A367" s="47"/>
      <c r="B367" s="47"/>
      <c r="C367" s="47"/>
      <c r="D367" s="47"/>
      <c r="E367" s="47"/>
      <c r="F367" s="47"/>
      <c r="G367" s="47"/>
      <c r="H367" s="47"/>
      <c r="I367" s="47"/>
      <c r="J367" s="47"/>
      <c r="K367" s="47"/>
      <c r="L367" s="47"/>
      <c r="M367" s="47"/>
      <c r="N367" s="47"/>
      <c r="O367" s="47"/>
      <c r="P367" s="47"/>
      <c r="Q367" s="47"/>
      <c r="R367" s="47"/>
      <c r="S367" s="47"/>
      <c r="T367" s="47"/>
      <c r="U367" s="47"/>
      <c r="V367" s="47"/>
      <c r="W367" s="47"/>
      <c r="X367" s="47"/>
      <c r="Y367" s="47"/>
      <c r="Z367" s="47"/>
    </row>
    <row r="368" spans="1:26" ht="14.25" customHeight="1">
      <c r="A368" s="47"/>
      <c r="B368" s="47"/>
      <c r="C368" s="47"/>
      <c r="D368" s="47"/>
      <c r="E368" s="47"/>
      <c r="F368" s="47"/>
      <c r="G368" s="47"/>
      <c r="H368" s="47"/>
      <c r="I368" s="47"/>
      <c r="J368" s="47"/>
      <c r="K368" s="47"/>
      <c r="L368" s="47"/>
      <c r="M368" s="47"/>
      <c r="N368" s="47"/>
      <c r="O368" s="47"/>
      <c r="P368" s="47"/>
      <c r="Q368" s="47"/>
      <c r="R368" s="47"/>
      <c r="S368" s="47"/>
      <c r="T368" s="47"/>
      <c r="U368" s="47"/>
      <c r="V368" s="47"/>
      <c r="W368" s="47"/>
      <c r="X368" s="47"/>
      <c r="Y368" s="47"/>
      <c r="Z368" s="47"/>
    </row>
    <row r="369" spans="1:26" ht="14.25" customHeight="1">
      <c r="A369" s="47"/>
      <c r="B369" s="47"/>
      <c r="C369" s="47"/>
      <c r="D369" s="47"/>
      <c r="E369" s="47"/>
      <c r="F369" s="47"/>
      <c r="G369" s="47"/>
      <c r="H369" s="47"/>
      <c r="I369" s="47"/>
      <c r="J369" s="47"/>
      <c r="K369" s="47"/>
      <c r="L369" s="47"/>
      <c r="M369" s="47"/>
      <c r="N369" s="47"/>
      <c r="O369" s="47"/>
      <c r="P369" s="47"/>
      <c r="Q369" s="47"/>
      <c r="R369" s="47"/>
      <c r="S369" s="47"/>
      <c r="T369" s="47"/>
      <c r="U369" s="47"/>
      <c r="V369" s="47"/>
      <c r="W369" s="47"/>
      <c r="X369" s="47"/>
      <c r="Y369" s="47"/>
      <c r="Z369" s="47"/>
    </row>
    <row r="370" spans="1:26" ht="14.25" customHeight="1">
      <c r="A370" s="47"/>
      <c r="B370" s="47"/>
      <c r="C370" s="47"/>
      <c r="D370" s="47"/>
      <c r="E370" s="47"/>
      <c r="F370" s="47"/>
      <c r="G370" s="47"/>
      <c r="H370" s="47"/>
      <c r="I370" s="47"/>
      <c r="J370" s="47"/>
      <c r="K370" s="47"/>
      <c r="L370" s="47"/>
      <c r="M370" s="47"/>
      <c r="N370" s="47"/>
      <c r="O370" s="47"/>
      <c r="P370" s="47"/>
      <c r="Q370" s="47"/>
      <c r="R370" s="47"/>
      <c r="S370" s="47"/>
      <c r="T370" s="47"/>
      <c r="U370" s="47"/>
      <c r="V370" s="47"/>
      <c r="W370" s="47"/>
      <c r="X370" s="47"/>
      <c r="Y370" s="47"/>
      <c r="Z370" s="47"/>
    </row>
    <row r="371" spans="1:26" ht="14.25" customHeight="1">
      <c r="A371" s="47"/>
      <c r="B371" s="47"/>
      <c r="C371" s="47"/>
      <c r="D371" s="47"/>
      <c r="E371" s="47"/>
      <c r="F371" s="47"/>
      <c r="G371" s="47"/>
      <c r="H371" s="47"/>
      <c r="I371" s="47"/>
      <c r="J371" s="47"/>
      <c r="K371" s="47"/>
      <c r="L371" s="47"/>
      <c r="M371" s="47"/>
      <c r="N371" s="47"/>
      <c r="O371" s="47"/>
      <c r="P371" s="47"/>
      <c r="Q371" s="47"/>
      <c r="R371" s="47"/>
      <c r="S371" s="47"/>
      <c r="T371" s="47"/>
      <c r="U371" s="47"/>
      <c r="V371" s="47"/>
      <c r="W371" s="47"/>
      <c r="X371" s="47"/>
      <c r="Y371" s="47"/>
      <c r="Z371" s="47"/>
    </row>
    <row r="372" spans="1:26" ht="14.25" customHeight="1">
      <c r="A372" s="47"/>
      <c r="B372" s="47"/>
      <c r="C372" s="47"/>
      <c r="D372" s="47"/>
      <c r="E372" s="47"/>
      <c r="F372" s="47"/>
      <c r="G372" s="47"/>
      <c r="H372" s="47"/>
      <c r="I372" s="47"/>
      <c r="J372" s="47"/>
      <c r="K372" s="47"/>
      <c r="L372" s="47"/>
      <c r="M372" s="47"/>
      <c r="N372" s="47"/>
      <c r="O372" s="47"/>
      <c r="P372" s="47"/>
      <c r="Q372" s="47"/>
      <c r="R372" s="47"/>
      <c r="S372" s="47"/>
      <c r="T372" s="47"/>
      <c r="U372" s="47"/>
      <c r="V372" s="47"/>
      <c r="W372" s="47"/>
      <c r="X372" s="47"/>
      <c r="Y372" s="47"/>
      <c r="Z372" s="47"/>
    </row>
    <row r="373" spans="1:26" ht="14.25" customHeight="1">
      <c r="A373" s="47"/>
      <c r="B373" s="47"/>
      <c r="C373" s="47"/>
      <c r="D373" s="47"/>
      <c r="E373" s="47"/>
      <c r="F373" s="47"/>
      <c r="G373" s="47"/>
      <c r="H373" s="47"/>
      <c r="I373" s="47"/>
      <c r="J373" s="47"/>
      <c r="K373" s="47"/>
      <c r="L373" s="47"/>
      <c r="M373" s="47"/>
      <c r="N373" s="47"/>
      <c r="O373" s="47"/>
      <c r="P373" s="47"/>
      <c r="Q373" s="47"/>
      <c r="R373" s="47"/>
      <c r="S373" s="47"/>
      <c r="T373" s="47"/>
      <c r="U373" s="47"/>
      <c r="V373" s="47"/>
      <c r="W373" s="47"/>
      <c r="X373" s="47"/>
      <c r="Y373" s="47"/>
      <c r="Z373" s="47"/>
    </row>
    <row r="374" spans="1:26" ht="14.25" customHeight="1">
      <c r="A374" s="47"/>
      <c r="B374" s="47"/>
      <c r="C374" s="47"/>
      <c r="D374" s="47"/>
      <c r="E374" s="47"/>
      <c r="F374" s="47"/>
      <c r="G374" s="47"/>
      <c r="H374" s="47"/>
      <c r="I374" s="47"/>
      <c r="J374" s="47"/>
      <c r="K374" s="47"/>
      <c r="L374" s="47"/>
      <c r="M374" s="47"/>
      <c r="N374" s="47"/>
      <c r="O374" s="47"/>
      <c r="P374" s="47"/>
      <c r="Q374" s="47"/>
      <c r="R374" s="47"/>
      <c r="S374" s="47"/>
      <c r="T374" s="47"/>
      <c r="U374" s="47"/>
      <c r="V374" s="47"/>
      <c r="W374" s="47"/>
      <c r="X374" s="47"/>
      <c r="Y374" s="47"/>
      <c r="Z374" s="47"/>
    </row>
    <row r="375" spans="1:26" ht="14.25" customHeight="1">
      <c r="A375" s="47"/>
      <c r="B375" s="47"/>
      <c r="C375" s="47"/>
      <c r="D375" s="47"/>
      <c r="E375" s="47"/>
      <c r="F375" s="47"/>
      <c r="G375" s="47"/>
      <c r="H375" s="47"/>
      <c r="I375" s="47"/>
      <c r="J375" s="47"/>
      <c r="K375" s="47"/>
      <c r="L375" s="47"/>
      <c r="M375" s="47"/>
      <c r="N375" s="47"/>
      <c r="O375" s="47"/>
      <c r="P375" s="47"/>
      <c r="Q375" s="47"/>
      <c r="R375" s="47"/>
      <c r="S375" s="47"/>
      <c r="T375" s="47"/>
      <c r="U375" s="47"/>
      <c r="V375" s="47"/>
      <c r="W375" s="47"/>
      <c r="X375" s="47"/>
      <c r="Y375" s="47"/>
      <c r="Z375" s="47"/>
    </row>
    <row r="376" spans="1:26" ht="14.25" customHeight="1">
      <c r="A376" s="47"/>
      <c r="B376" s="47"/>
      <c r="C376" s="47"/>
      <c r="D376" s="47"/>
      <c r="E376" s="47"/>
      <c r="F376" s="47"/>
      <c r="G376" s="47"/>
      <c r="H376" s="47"/>
      <c r="I376" s="47"/>
      <c r="J376" s="47"/>
      <c r="K376" s="47"/>
      <c r="L376" s="47"/>
      <c r="M376" s="47"/>
      <c r="N376" s="47"/>
      <c r="O376" s="47"/>
      <c r="P376" s="47"/>
      <c r="Q376" s="47"/>
      <c r="R376" s="47"/>
      <c r="S376" s="47"/>
      <c r="T376" s="47"/>
      <c r="U376" s="47"/>
      <c r="V376" s="47"/>
      <c r="W376" s="47"/>
      <c r="X376" s="47"/>
      <c r="Y376" s="47"/>
      <c r="Z376" s="47"/>
    </row>
    <row r="377" spans="1:26" ht="14.25" customHeight="1">
      <c r="A377" s="47"/>
      <c r="B377" s="47"/>
      <c r="C377" s="47"/>
      <c r="D377" s="47"/>
      <c r="E377" s="47"/>
      <c r="F377" s="47"/>
      <c r="G377" s="47"/>
      <c r="H377" s="47"/>
      <c r="I377" s="47"/>
      <c r="J377" s="47"/>
      <c r="K377" s="47"/>
      <c r="L377" s="47"/>
      <c r="M377" s="47"/>
      <c r="N377" s="47"/>
      <c r="O377" s="47"/>
      <c r="P377" s="47"/>
      <c r="Q377" s="47"/>
      <c r="R377" s="47"/>
      <c r="S377" s="47"/>
      <c r="T377" s="47"/>
      <c r="U377" s="47"/>
      <c r="V377" s="47"/>
      <c r="W377" s="47"/>
      <c r="X377" s="47"/>
      <c r="Y377" s="47"/>
      <c r="Z377" s="47"/>
    </row>
    <row r="378" spans="1:26" ht="14.25" customHeight="1">
      <c r="A378" s="47"/>
      <c r="B378" s="47"/>
      <c r="C378" s="47"/>
      <c r="D378" s="47"/>
      <c r="E378" s="47"/>
      <c r="F378" s="47"/>
      <c r="G378" s="47"/>
      <c r="H378" s="47"/>
      <c r="I378" s="47"/>
      <c r="J378" s="47"/>
      <c r="K378" s="47"/>
      <c r="L378" s="47"/>
      <c r="M378" s="47"/>
      <c r="N378" s="47"/>
      <c r="O378" s="47"/>
      <c r="P378" s="47"/>
      <c r="Q378" s="47"/>
      <c r="R378" s="47"/>
      <c r="S378" s="47"/>
      <c r="T378" s="47"/>
      <c r="U378" s="47"/>
      <c r="V378" s="47"/>
      <c r="W378" s="47"/>
      <c r="X378" s="47"/>
      <c r="Y378" s="47"/>
      <c r="Z378" s="47"/>
    </row>
    <row r="379" spans="1:26" ht="14.25" customHeight="1">
      <c r="A379" s="47"/>
      <c r="B379" s="47"/>
      <c r="C379" s="47"/>
      <c r="D379" s="47"/>
      <c r="E379" s="47"/>
      <c r="F379" s="47"/>
      <c r="G379" s="47"/>
      <c r="H379" s="47"/>
      <c r="I379" s="47"/>
      <c r="J379" s="47"/>
      <c r="K379" s="47"/>
      <c r="L379" s="47"/>
      <c r="M379" s="47"/>
      <c r="N379" s="47"/>
      <c r="O379" s="47"/>
      <c r="P379" s="47"/>
      <c r="Q379" s="47"/>
      <c r="R379" s="47"/>
      <c r="S379" s="47"/>
      <c r="T379" s="47"/>
      <c r="U379" s="47"/>
      <c r="V379" s="47"/>
      <c r="W379" s="47"/>
      <c r="X379" s="47"/>
      <c r="Y379" s="47"/>
      <c r="Z379" s="47"/>
    </row>
    <row r="380" spans="1:26" ht="14.25" customHeight="1">
      <c r="A380" s="47"/>
      <c r="B380" s="47"/>
      <c r="C380" s="47"/>
      <c r="D380" s="47"/>
      <c r="E380" s="47"/>
      <c r="F380" s="47"/>
      <c r="G380" s="47"/>
      <c r="H380" s="47"/>
      <c r="I380" s="47"/>
      <c r="J380" s="47"/>
      <c r="K380" s="47"/>
      <c r="L380" s="47"/>
      <c r="M380" s="47"/>
      <c r="N380" s="47"/>
      <c r="O380" s="47"/>
      <c r="P380" s="47"/>
      <c r="Q380" s="47"/>
      <c r="R380" s="47"/>
      <c r="S380" s="47"/>
      <c r="T380" s="47"/>
      <c r="U380" s="47"/>
      <c r="V380" s="47"/>
      <c r="W380" s="47"/>
      <c r="X380" s="47"/>
      <c r="Y380" s="47"/>
      <c r="Z380" s="47"/>
    </row>
    <row r="381" spans="1:26" ht="14.25" customHeight="1">
      <c r="A381" s="47"/>
      <c r="B381" s="47"/>
      <c r="C381" s="47"/>
      <c r="D381" s="47"/>
      <c r="E381" s="47"/>
      <c r="F381" s="47"/>
      <c r="G381" s="47"/>
      <c r="H381" s="47"/>
      <c r="I381" s="47"/>
      <c r="J381" s="47"/>
      <c r="K381" s="47"/>
      <c r="L381" s="47"/>
      <c r="M381" s="47"/>
      <c r="N381" s="47"/>
      <c r="O381" s="47"/>
      <c r="P381" s="47"/>
      <c r="Q381" s="47"/>
      <c r="R381" s="47"/>
      <c r="S381" s="47"/>
      <c r="T381" s="47"/>
      <c r="U381" s="47"/>
      <c r="V381" s="47"/>
      <c r="W381" s="47"/>
      <c r="X381" s="47"/>
      <c r="Y381" s="47"/>
      <c r="Z381" s="47"/>
    </row>
    <row r="382" spans="1:26" ht="14.25" customHeight="1">
      <c r="A382" s="47"/>
      <c r="B382" s="47"/>
      <c r="C382" s="47"/>
      <c r="D382" s="47"/>
      <c r="E382" s="47"/>
      <c r="F382" s="47"/>
      <c r="G382" s="47"/>
      <c r="H382" s="47"/>
      <c r="I382" s="47"/>
      <c r="J382" s="47"/>
      <c r="K382" s="47"/>
      <c r="L382" s="47"/>
      <c r="M382" s="47"/>
      <c r="N382" s="47"/>
      <c r="O382" s="47"/>
      <c r="P382" s="47"/>
      <c r="Q382" s="47"/>
      <c r="R382" s="47"/>
      <c r="S382" s="47"/>
      <c r="T382" s="47"/>
      <c r="U382" s="47"/>
      <c r="V382" s="47"/>
      <c r="W382" s="47"/>
      <c r="X382" s="47"/>
      <c r="Y382" s="47"/>
      <c r="Z382" s="47"/>
    </row>
    <row r="383" spans="1:26" ht="14.25" customHeight="1">
      <c r="A383" s="47"/>
      <c r="B383" s="47"/>
      <c r="C383" s="47"/>
      <c r="D383" s="47"/>
      <c r="E383" s="47"/>
      <c r="F383" s="47"/>
      <c r="G383" s="47"/>
      <c r="H383" s="47"/>
      <c r="I383" s="47"/>
      <c r="J383" s="47"/>
      <c r="K383" s="47"/>
      <c r="L383" s="47"/>
      <c r="M383" s="47"/>
      <c r="N383" s="47"/>
      <c r="O383" s="47"/>
      <c r="P383" s="47"/>
      <c r="Q383" s="47"/>
      <c r="R383" s="47"/>
      <c r="S383" s="47"/>
      <c r="T383" s="47"/>
      <c r="U383" s="47"/>
      <c r="V383" s="47"/>
      <c r="W383" s="47"/>
      <c r="X383" s="47"/>
      <c r="Y383" s="47"/>
      <c r="Z383" s="47"/>
    </row>
    <row r="384" spans="1:26" ht="14.25" customHeight="1">
      <c r="A384" s="47"/>
      <c r="B384" s="47"/>
      <c r="C384" s="47"/>
      <c r="D384" s="47"/>
      <c r="E384" s="47"/>
      <c r="F384" s="47"/>
      <c r="G384" s="47"/>
      <c r="H384" s="47"/>
      <c r="I384" s="47"/>
      <c r="J384" s="47"/>
      <c r="K384" s="47"/>
      <c r="L384" s="47"/>
      <c r="M384" s="47"/>
      <c r="N384" s="47"/>
      <c r="O384" s="47"/>
      <c r="P384" s="47"/>
      <c r="Q384" s="47"/>
      <c r="R384" s="47"/>
      <c r="S384" s="47"/>
      <c r="T384" s="47"/>
      <c r="U384" s="47"/>
      <c r="V384" s="47"/>
      <c r="W384" s="47"/>
      <c r="X384" s="47"/>
      <c r="Y384" s="47"/>
      <c r="Z384" s="47"/>
    </row>
    <row r="385" spans="1:26" ht="14.25" customHeight="1">
      <c r="A385" s="47"/>
      <c r="B385" s="47"/>
      <c r="C385" s="47"/>
      <c r="D385" s="47"/>
      <c r="E385" s="47"/>
      <c r="F385" s="47"/>
      <c r="G385" s="47"/>
      <c r="H385" s="47"/>
      <c r="I385" s="47"/>
      <c r="J385" s="47"/>
      <c r="K385" s="47"/>
      <c r="L385" s="47"/>
      <c r="M385" s="47"/>
      <c r="N385" s="47"/>
      <c r="O385" s="47"/>
      <c r="P385" s="47"/>
      <c r="Q385" s="47"/>
      <c r="R385" s="47"/>
      <c r="S385" s="47"/>
      <c r="T385" s="47"/>
      <c r="U385" s="47"/>
      <c r="V385" s="47"/>
      <c r="W385" s="47"/>
      <c r="X385" s="47"/>
      <c r="Y385" s="47"/>
      <c r="Z385" s="47"/>
    </row>
    <row r="386" spans="1:26" ht="14.25" customHeight="1">
      <c r="A386" s="47"/>
      <c r="B386" s="47"/>
      <c r="C386" s="47"/>
      <c r="D386" s="47"/>
      <c r="E386" s="47"/>
      <c r="F386" s="47"/>
      <c r="G386" s="47"/>
      <c r="H386" s="47"/>
      <c r="I386" s="47"/>
      <c r="J386" s="47"/>
      <c r="K386" s="47"/>
      <c r="L386" s="47"/>
      <c r="M386" s="47"/>
      <c r="N386" s="47"/>
      <c r="O386" s="47"/>
      <c r="P386" s="47"/>
      <c r="Q386" s="47"/>
      <c r="R386" s="47"/>
      <c r="S386" s="47"/>
      <c r="T386" s="47"/>
      <c r="U386" s="47"/>
      <c r="V386" s="47"/>
      <c r="W386" s="47"/>
      <c r="X386" s="47"/>
      <c r="Y386" s="47"/>
      <c r="Z386" s="47"/>
    </row>
    <row r="387" spans="1:26" ht="14.25" customHeight="1">
      <c r="A387" s="47"/>
      <c r="B387" s="47"/>
      <c r="C387" s="47"/>
      <c r="D387" s="47"/>
      <c r="E387" s="47"/>
      <c r="F387" s="47"/>
      <c r="G387" s="47"/>
      <c r="H387" s="47"/>
      <c r="I387" s="47"/>
      <c r="J387" s="47"/>
      <c r="K387" s="47"/>
      <c r="L387" s="47"/>
      <c r="M387" s="47"/>
      <c r="N387" s="47"/>
      <c r="O387" s="47"/>
      <c r="P387" s="47"/>
      <c r="Q387" s="47"/>
      <c r="R387" s="47"/>
      <c r="S387" s="47"/>
      <c r="T387" s="47"/>
      <c r="U387" s="47"/>
      <c r="V387" s="47"/>
      <c r="W387" s="47"/>
      <c r="X387" s="47"/>
      <c r="Y387" s="47"/>
      <c r="Z387" s="47"/>
    </row>
    <row r="388" spans="1:26" ht="14.25" customHeight="1">
      <c r="A388" s="47"/>
      <c r="B388" s="47"/>
      <c r="C388" s="47"/>
      <c r="D388" s="47"/>
      <c r="E388" s="47"/>
      <c r="F388" s="47"/>
      <c r="G388" s="47"/>
      <c r="H388" s="47"/>
      <c r="I388" s="47"/>
      <c r="J388" s="47"/>
      <c r="K388" s="47"/>
      <c r="L388" s="47"/>
      <c r="M388" s="47"/>
      <c r="N388" s="47"/>
      <c r="O388" s="47"/>
      <c r="P388" s="47"/>
      <c r="Q388" s="47"/>
      <c r="R388" s="47"/>
      <c r="S388" s="47"/>
      <c r="T388" s="47"/>
      <c r="U388" s="47"/>
      <c r="V388" s="47"/>
      <c r="W388" s="47"/>
      <c r="X388" s="47"/>
      <c r="Y388" s="47"/>
      <c r="Z388" s="47"/>
    </row>
    <row r="389" spans="1:26" ht="14.25" customHeight="1">
      <c r="A389" s="47"/>
      <c r="B389" s="47"/>
      <c r="C389" s="47"/>
      <c r="D389" s="47"/>
      <c r="E389" s="47"/>
      <c r="F389" s="47"/>
      <c r="G389" s="47"/>
      <c r="H389" s="47"/>
      <c r="I389" s="47"/>
      <c r="J389" s="47"/>
      <c r="K389" s="47"/>
      <c r="L389" s="47"/>
      <c r="M389" s="47"/>
      <c r="N389" s="47"/>
      <c r="O389" s="47"/>
      <c r="P389" s="47"/>
      <c r="Q389" s="47"/>
      <c r="R389" s="47"/>
      <c r="S389" s="47"/>
      <c r="T389" s="47"/>
      <c r="U389" s="47"/>
      <c r="V389" s="47"/>
      <c r="W389" s="47"/>
      <c r="X389" s="47"/>
      <c r="Y389" s="47"/>
      <c r="Z389" s="47"/>
    </row>
    <row r="390" spans="1:26" ht="14.25" customHeight="1">
      <c r="A390" s="47"/>
      <c r="B390" s="47"/>
      <c r="C390" s="47"/>
      <c r="D390" s="47"/>
      <c r="E390" s="47"/>
      <c r="F390" s="47"/>
      <c r="G390" s="47"/>
      <c r="H390" s="47"/>
      <c r="I390" s="47"/>
      <c r="J390" s="47"/>
      <c r="K390" s="47"/>
      <c r="L390" s="47"/>
      <c r="M390" s="47"/>
      <c r="N390" s="47"/>
      <c r="O390" s="47"/>
      <c r="P390" s="47"/>
      <c r="Q390" s="47"/>
      <c r="R390" s="47"/>
      <c r="S390" s="47"/>
      <c r="T390" s="47"/>
      <c r="U390" s="47"/>
      <c r="V390" s="47"/>
      <c r="W390" s="47"/>
      <c r="X390" s="47"/>
      <c r="Y390" s="47"/>
      <c r="Z390" s="47"/>
    </row>
    <row r="391" spans="1:26" ht="14.25" customHeight="1">
      <c r="A391" s="47"/>
      <c r="B391" s="47"/>
      <c r="C391" s="47"/>
      <c r="D391" s="47"/>
      <c r="E391" s="47"/>
      <c r="F391" s="47"/>
      <c r="G391" s="47"/>
      <c r="H391" s="47"/>
      <c r="I391" s="47"/>
      <c r="J391" s="47"/>
      <c r="K391" s="47"/>
      <c r="L391" s="47"/>
      <c r="M391" s="47"/>
      <c r="N391" s="47"/>
      <c r="O391" s="47"/>
      <c r="P391" s="47"/>
      <c r="Q391" s="47"/>
      <c r="R391" s="47"/>
      <c r="S391" s="47"/>
      <c r="T391" s="47"/>
      <c r="U391" s="47"/>
      <c r="V391" s="47"/>
      <c r="W391" s="47"/>
      <c r="X391" s="47"/>
      <c r="Y391" s="47"/>
      <c r="Z391" s="47"/>
    </row>
    <row r="392" spans="1:26" ht="14.25" customHeight="1">
      <c r="A392" s="47"/>
      <c r="B392" s="47"/>
      <c r="C392" s="47"/>
      <c r="D392" s="47"/>
      <c r="E392" s="47"/>
      <c r="F392" s="47"/>
      <c r="G392" s="47"/>
      <c r="H392" s="47"/>
      <c r="I392" s="47"/>
      <c r="J392" s="47"/>
      <c r="K392" s="47"/>
      <c r="L392" s="47"/>
      <c r="M392" s="47"/>
      <c r="N392" s="47"/>
      <c r="O392" s="47"/>
      <c r="P392" s="47"/>
      <c r="Q392" s="47"/>
      <c r="R392" s="47"/>
      <c r="S392" s="47"/>
      <c r="T392" s="47"/>
      <c r="U392" s="47"/>
      <c r="V392" s="47"/>
      <c r="W392" s="47"/>
      <c r="X392" s="47"/>
      <c r="Y392" s="47"/>
      <c r="Z392" s="47"/>
    </row>
    <row r="393" spans="1:26" ht="14.25" customHeight="1">
      <c r="A393" s="47"/>
      <c r="B393" s="47"/>
      <c r="C393" s="47"/>
      <c r="D393" s="47"/>
      <c r="E393" s="47"/>
      <c r="F393" s="47"/>
      <c r="G393" s="47"/>
      <c r="H393" s="47"/>
      <c r="I393" s="47"/>
      <c r="J393" s="47"/>
      <c r="K393" s="47"/>
      <c r="L393" s="47"/>
      <c r="M393" s="47"/>
      <c r="N393" s="47"/>
      <c r="O393" s="47"/>
      <c r="P393" s="47"/>
      <c r="Q393" s="47"/>
      <c r="R393" s="47"/>
      <c r="S393" s="47"/>
      <c r="T393" s="47"/>
      <c r="U393" s="47"/>
      <c r="V393" s="47"/>
      <c r="W393" s="47"/>
      <c r="X393" s="47"/>
      <c r="Y393" s="47"/>
      <c r="Z393" s="47"/>
    </row>
    <row r="394" spans="1:26" ht="14.25" customHeight="1">
      <c r="A394" s="47"/>
      <c r="B394" s="47"/>
      <c r="C394" s="47"/>
      <c r="D394" s="47"/>
      <c r="E394" s="47"/>
      <c r="F394" s="47"/>
      <c r="G394" s="47"/>
      <c r="H394" s="47"/>
      <c r="I394" s="47"/>
      <c r="J394" s="47"/>
      <c r="K394" s="47"/>
      <c r="L394" s="47"/>
      <c r="M394" s="47"/>
      <c r="N394" s="47"/>
      <c r="O394" s="47"/>
      <c r="P394" s="47"/>
      <c r="Q394" s="47"/>
      <c r="R394" s="47"/>
      <c r="S394" s="47"/>
      <c r="T394" s="47"/>
      <c r="U394" s="47"/>
      <c r="V394" s="47"/>
      <c r="W394" s="47"/>
      <c r="X394" s="47"/>
      <c r="Y394" s="47"/>
      <c r="Z394" s="47"/>
    </row>
    <row r="395" spans="1:26" ht="14.25" customHeight="1">
      <c r="A395" s="47"/>
      <c r="B395" s="47"/>
      <c r="C395" s="47"/>
      <c r="D395" s="47"/>
      <c r="E395" s="47"/>
      <c r="F395" s="47"/>
      <c r="G395" s="47"/>
      <c r="H395" s="47"/>
      <c r="I395" s="47"/>
      <c r="J395" s="47"/>
      <c r="K395" s="47"/>
      <c r="L395" s="47"/>
      <c r="M395" s="47"/>
      <c r="N395" s="47"/>
      <c r="O395" s="47"/>
      <c r="P395" s="47"/>
      <c r="Q395" s="47"/>
      <c r="R395" s="47"/>
      <c r="S395" s="47"/>
      <c r="T395" s="47"/>
      <c r="U395" s="47"/>
      <c r="V395" s="47"/>
      <c r="W395" s="47"/>
      <c r="X395" s="47"/>
      <c r="Y395" s="47"/>
      <c r="Z395" s="47"/>
    </row>
    <row r="396" spans="1:26" ht="14.25" customHeight="1">
      <c r="A396" s="47"/>
      <c r="B396" s="47"/>
      <c r="C396" s="47"/>
      <c r="D396" s="47"/>
      <c r="E396" s="47"/>
      <c r="F396" s="47"/>
      <c r="G396" s="47"/>
      <c r="H396" s="47"/>
      <c r="I396" s="47"/>
      <c r="J396" s="47"/>
      <c r="K396" s="47"/>
      <c r="L396" s="47"/>
      <c r="M396" s="47"/>
      <c r="N396" s="47"/>
      <c r="O396" s="47"/>
      <c r="P396" s="47"/>
      <c r="Q396" s="47"/>
      <c r="R396" s="47"/>
      <c r="S396" s="47"/>
      <c r="T396" s="47"/>
      <c r="U396" s="47"/>
      <c r="V396" s="47"/>
      <c r="W396" s="47"/>
      <c r="X396" s="47"/>
      <c r="Y396" s="47"/>
      <c r="Z396" s="47"/>
    </row>
    <row r="397" spans="1:26" ht="14.25" customHeight="1">
      <c r="A397" s="47"/>
      <c r="B397" s="47"/>
      <c r="C397" s="47"/>
      <c r="D397" s="47"/>
      <c r="E397" s="47"/>
      <c r="F397" s="47"/>
      <c r="G397" s="47"/>
      <c r="H397" s="47"/>
      <c r="I397" s="47"/>
      <c r="J397" s="47"/>
      <c r="K397" s="47"/>
      <c r="L397" s="47"/>
      <c r="M397" s="47"/>
      <c r="N397" s="47"/>
      <c r="O397" s="47"/>
      <c r="P397" s="47"/>
      <c r="Q397" s="47"/>
      <c r="R397" s="47"/>
      <c r="S397" s="47"/>
      <c r="T397" s="47"/>
      <c r="U397" s="47"/>
      <c r="V397" s="47"/>
      <c r="W397" s="47"/>
      <c r="X397" s="47"/>
      <c r="Y397" s="47"/>
      <c r="Z397" s="47"/>
    </row>
    <row r="398" spans="1:26" ht="14.25" customHeight="1">
      <c r="A398" s="47"/>
      <c r="B398" s="47"/>
      <c r="C398" s="47"/>
      <c r="D398" s="47"/>
      <c r="E398" s="47"/>
      <c r="F398" s="47"/>
      <c r="G398" s="47"/>
      <c r="H398" s="47"/>
      <c r="I398" s="47"/>
      <c r="J398" s="47"/>
      <c r="K398" s="47"/>
      <c r="L398" s="47"/>
      <c r="M398" s="47"/>
      <c r="N398" s="47"/>
      <c r="O398" s="47"/>
      <c r="P398" s="47"/>
      <c r="Q398" s="47"/>
      <c r="R398" s="47"/>
      <c r="S398" s="47"/>
      <c r="T398" s="47"/>
      <c r="U398" s="47"/>
      <c r="V398" s="47"/>
      <c r="W398" s="47"/>
      <c r="X398" s="47"/>
      <c r="Y398" s="47"/>
      <c r="Z398" s="47"/>
    </row>
    <row r="399" spans="1:26" ht="14.25" customHeight="1">
      <c r="A399" s="47"/>
      <c r="B399" s="47"/>
      <c r="C399" s="47"/>
      <c r="D399" s="47"/>
      <c r="E399" s="47"/>
      <c r="F399" s="47"/>
      <c r="G399" s="47"/>
      <c r="H399" s="47"/>
      <c r="I399" s="47"/>
      <c r="J399" s="47"/>
      <c r="K399" s="47"/>
      <c r="L399" s="47"/>
      <c r="M399" s="47"/>
      <c r="N399" s="47"/>
      <c r="O399" s="47"/>
      <c r="P399" s="47"/>
      <c r="Q399" s="47"/>
      <c r="R399" s="47"/>
      <c r="S399" s="47"/>
      <c r="T399" s="47"/>
      <c r="U399" s="47"/>
      <c r="V399" s="47"/>
      <c r="W399" s="47"/>
      <c r="X399" s="47"/>
      <c r="Y399" s="47"/>
      <c r="Z399" s="47"/>
    </row>
    <row r="400" spans="1:26" ht="14.25" customHeight="1">
      <c r="A400" s="47"/>
      <c r="B400" s="47"/>
      <c r="C400" s="47"/>
      <c r="D400" s="47"/>
      <c r="E400" s="47"/>
      <c r="F400" s="47"/>
      <c r="G400" s="47"/>
      <c r="H400" s="47"/>
      <c r="I400" s="47"/>
      <c r="J400" s="47"/>
      <c r="K400" s="47"/>
      <c r="L400" s="47"/>
      <c r="M400" s="47"/>
      <c r="N400" s="47"/>
      <c r="O400" s="47"/>
      <c r="P400" s="47"/>
      <c r="Q400" s="47"/>
      <c r="R400" s="47"/>
      <c r="S400" s="47"/>
      <c r="T400" s="47"/>
      <c r="U400" s="47"/>
      <c r="V400" s="47"/>
      <c r="W400" s="47"/>
      <c r="X400" s="47"/>
      <c r="Y400" s="47"/>
      <c r="Z400" s="47"/>
    </row>
    <row r="401" spans="1:26" ht="14.25" customHeight="1">
      <c r="A401" s="47"/>
      <c r="B401" s="47"/>
      <c r="C401" s="47"/>
      <c r="D401" s="47"/>
      <c r="E401" s="47"/>
      <c r="F401" s="47"/>
      <c r="G401" s="47"/>
      <c r="H401" s="47"/>
      <c r="I401" s="47"/>
      <c r="J401" s="47"/>
      <c r="K401" s="47"/>
      <c r="L401" s="47"/>
      <c r="M401" s="47"/>
      <c r="N401" s="47"/>
      <c r="O401" s="47"/>
      <c r="P401" s="47"/>
      <c r="Q401" s="47"/>
      <c r="R401" s="47"/>
      <c r="S401" s="47"/>
      <c r="T401" s="47"/>
      <c r="U401" s="47"/>
      <c r="V401" s="47"/>
      <c r="W401" s="47"/>
      <c r="X401" s="47"/>
      <c r="Y401" s="47"/>
      <c r="Z401" s="47"/>
    </row>
    <row r="402" spans="1:26" ht="14.25" customHeight="1">
      <c r="A402" s="47"/>
      <c r="B402" s="47"/>
      <c r="C402" s="47"/>
      <c r="D402" s="47"/>
      <c r="E402" s="47"/>
      <c r="F402" s="47"/>
      <c r="G402" s="47"/>
      <c r="H402" s="47"/>
      <c r="I402" s="47"/>
      <c r="J402" s="47"/>
      <c r="K402" s="47"/>
      <c r="L402" s="47"/>
      <c r="M402" s="47"/>
      <c r="N402" s="47"/>
      <c r="O402" s="47"/>
      <c r="P402" s="47"/>
      <c r="Q402" s="47"/>
      <c r="R402" s="47"/>
      <c r="S402" s="47"/>
      <c r="T402" s="47"/>
      <c r="U402" s="47"/>
      <c r="V402" s="47"/>
      <c r="W402" s="47"/>
      <c r="X402" s="47"/>
      <c r="Y402" s="47"/>
      <c r="Z402" s="47"/>
    </row>
    <row r="403" spans="1:26" ht="14.25" customHeight="1">
      <c r="A403" s="47"/>
      <c r="B403" s="47"/>
      <c r="C403" s="47"/>
      <c r="D403" s="47"/>
      <c r="E403" s="47"/>
      <c r="F403" s="47"/>
      <c r="G403" s="47"/>
      <c r="H403" s="47"/>
      <c r="I403" s="47"/>
      <c r="J403" s="47"/>
      <c r="K403" s="47"/>
      <c r="L403" s="47"/>
      <c r="M403" s="47"/>
      <c r="N403" s="47"/>
      <c r="O403" s="47"/>
      <c r="P403" s="47"/>
      <c r="Q403" s="47"/>
      <c r="R403" s="47"/>
      <c r="S403" s="47"/>
      <c r="T403" s="47"/>
      <c r="U403" s="47"/>
      <c r="V403" s="47"/>
      <c r="W403" s="47"/>
      <c r="X403" s="47"/>
      <c r="Y403" s="47"/>
      <c r="Z403" s="47"/>
    </row>
    <row r="404" spans="1:26" ht="14.25" customHeight="1">
      <c r="A404" s="47"/>
      <c r="B404" s="47"/>
      <c r="C404" s="47"/>
      <c r="D404" s="47"/>
      <c r="E404" s="47"/>
      <c r="F404" s="47"/>
      <c r="G404" s="47"/>
      <c r="H404" s="47"/>
      <c r="I404" s="47"/>
      <c r="J404" s="47"/>
      <c r="K404" s="47"/>
      <c r="L404" s="47"/>
      <c r="M404" s="47"/>
      <c r="N404" s="47"/>
      <c r="O404" s="47"/>
      <c r="P404" s="47"/>
      <c r="Q404" s="47"/>
      <c r="R404" s="47"/>
      <c r="S404" s="47"/>
      <c r="T404" s="47"/>
      <c r="U404" s="47"/>
      <c r="V404" s="47"/>
      <c r="W404" s="47"/>
      <c r="X404" s="47"/>
      <c r="Y404" s="47"/>
      <c r="Z404" s="47"/>
    </row>
    <row r="405" spans="1:26" ht="14.25" customHeight="1">
      <c r="A405" s="47"/>
      <c r="B405" s="47"/>
      <c r="C405" s="47"/>
      <c r="D405" s="47"/>
      <c r="E405" s="47"/>
      <c r="F405" s="47"/>
      <c r="G405" s="47"/>
      <c r="H405" s="47"/>
      <c r="I405" s="47"/>
      <c r="J405" s="47"/>
      <c r="K405" s="47"/>
      <c r="L405" s="47"/>
      <c r="M405" s="47"/>
      <c r="N405" s="47"/>
      <c r="O405" s="47"/>
      <c r="P405" s="47"/>
      <c r="Q405" s="47"/>
      <c r="R405" s="47"/>
      <c r="S405" s="47"/>
      <c r="T405" s="47"/>
      <c r="U405" s="47"/>
      <c r="V405" s="47"/>
      <c r="W405" s="47"/>
      <c r="X405" s="47"/>
      <c r="Y405" s="47"/>
      <c r="Z405" s="47"/>
    </row>
    <row r="406" spans="1:26" ht="14.25" customHeight="1">
      <c r="A406" s="47"/>
      <c r="B406" s="47"/>
      <c r="C406" s="47"/>
      <c r="D406" s="47"/>
      <c r="E406" s="47"/>
      <c r="F406" s="47"/>
      <c r="G406" s="47"/>
      <c r="H406" s="47"/>
      <c r="I406" s="47"/>
      <c r="J406" s="47"/>
      <c r="K406" s="47"/>
      <c r="L406" s="47"/>
      <c r="M406" s="47"/>
      <c r="N406" s="47"/>
      <c r="O406" s="47"/>
      <c r="P406" s="47"/>
      <c r="Q406" s="47"/>
      <c r="R406" s="47"/>
      <c r="S406" s="47"/>
      <c r="T406" s="47"/>
      <c r="U406" s="47"/>
      <c r="V406" s="47"/>
      <c r="W406" s="47"/>
      <c r="X406" s="47"/>
      <c r="Y406" s="47"/>
      <c r="Z406" s="47"/>
    </row>
    <row r="407" spans="1:26" ht="14.25" customHeight="1">
      <c r="A407" s="47"/>
      <c r="B407" s="47"/>
      <c r="C407" s="47"/>
      <c r="D407" s="47"/>
      <c r="E407" s="47"/>
      <c r="F407" s="47"/>
      <c r="G407" s="47"/>
      <c r="H407" s="47"/>
      <c r="I407" s="47"/>
      <c r="J407" s="47"/>
      <c r="K407" s="47"/>
      <c r="L407" s="47"/>
      <c r="M407" s="47"/>
      <c r="N407" s="47"/>
      <c r="O407" s="47"/>
      <c r="P407" s="47"/>
      <c r="Q407" s="47"/>
      <c r="R407" s="47"/>
      <c r="S407" s="47"/>
      <c r="T407" s="47"/>
      <c r="U407" s="47"/>
      <c r="V407" s="47"/>
      <c r="W407" s="47"/>
      <c r="X407" s="47"/>
      <c r="Y407" s="47"/>
      <c r="Z407" s="47"/>
    </row>
    <row r="408" spans="1:26" ht="14.25" customHeight="1">
      <c r="A408" s="47"/>
      <c r="B408" s="47"/>
      <c r="C408" s="47"/>
      <c r="D408" s="47"/>
      <c r="E408" s="47"/>
      <c r="F408" s="47"/>
      <c r="G408" s="47"/>
      <c r="H408" s="47"/>
      <c r="I408" s="47"/>
      <c r="J408" s="47"/>
      <c r="K408" s="47"/>
      <c r="L408" s="47"/>
      <c r="M408" s="47"/>
      <c r="N408" s="47"/>
      <c r="O408" s="47"/>
      <c r="P408" s="47"/>
      <c r="Q408" s="47"/>
      <c r="R408" s="47"/>
      <c r="S408" s="47"/>
      <c r="T408" s="47"/>
      <c r="U408" s="47"/>
      <c r="V408" s="47"/>
      <c r="W408" s="47"/>
      <c r="X408" s="47"/>
      <c r="Y408" s="47"/>
      <c r="Z408" s="47"/>
    </row>
    <row r="409" spans="1:26" ht="14.25" customHeight="1">
      <c r="A409" s="47"/>
      <c r="B409" s="47"/>
      <c r="C409" s="47"/>
      <c r="D409" s="47"/>
      <c r="E409" s="47"/>
      <c r="F409" s="47"/>
      <c r="G409" s="47"/>
      <c r="H409" s="47"/>
      <c r="I409" s="47"/>
      <c r="J409" s="47"/>
      <c r="K409" s="47"/>
      <c r="L409" s="47"/>
      <c r="M409" s="47"/>
      <c r="N409" s="47"/>
      <c r="O409" s="47"/>
      <c r="P409" s="47"/>
      <c r="Q409" s="47"/>
      <c r="R409" s="47"/>
      <c r="S409" s="47"/>
      <c r="T409" s="47"/>
      <c r="U409" s="47"/>
      <c r="V409" s="47"/>
      <c r="W409" s="47"/>
      <c r="X409" s="47"/>
      <c r="Y409" s="47"/>
      <c r="Z409" s="47"/>
    </row>
    <row r="410" spans="1:26" ht="14.25" customHeight="1">
      <c r="A410" s="47"/>
      <c r="B410" s="47"/>
      <c r="C410" s="47"/>
      <c r="D410" s="47"/>
      <c r="E410" s="47"/>
      <c r="F410" s="47"/>
      <c r="G410" s="47"/>
      <c r="H410" s="47"/>
      <c r="I410" s="47"/>
      <c r="J410" s="47"/>
      <c r="K410" s="47"/>
      <c r="L410" s="47"/>
      <c r="M410" s="47"/>
      <c r="N410" s="47"/>
      <c r="O410" s="47"/>
      <c r="P410" s="47"/>
      <c r="Q410" s="47"/>
      <c r="R410" s="47"/>
      <c r="S410" s="47"/>
      <c r="T410" s="47"/>
      <c r="U410" s="47"/>
      <c r="V410" s="47"/>
      <c r="W410" s="47"/>
      <c r="X410" s="47"/>
      <c r="Y410" s="47"/>
      <c r="Z410" s="47"/>
    </row>
    <row r="411" spans="1:26" ht="14.25" customHeight="1">
      <c r="A411" s="47"/>
      <c r="B411" s="47"/>
      <c r="C411" s="47"/>
      <c r="D411" s="47"/>
      <c r="E411" s="47"/>
      <c r="F411" s="47"/>
      <c r="G411" s="47"/>
      <c r="H411" s="47"/>
      <c r="I411" s="47"/>
      <c r="J411" s="47"/>
      <c r="K411" s="47"/>
      <c r="L411" s="47"/>
      <c r="M411" s="47"/>
      <c r="N411" s="47"/>
      <c r="O411" s="47"/>
      <c r="P411" s="47"/>
      <c r="Q411" s="47"/>
      <c r="R411" s="47"/>
      <c r="S411" s="47"/>
      <c r="T411" s="47"/>
      <c r="U411" s="47"/>
      <c r="V411" s="47"/>
      <c r="W411" s="47"/>
      <c r="X411" s="47"/>
      <c r="Y411" s="47"/>
      <c r="Z411" s="47"/>
    </row>
    <row r="412" spans="1:26" ht="14.25" customHeight="1">
      <c r="A412" s="47"/>
      <c r="B412" s="47"/>
      <c r="C412" s="47"/>
      <c r="D412" s="47"/>
      <c r="E412" s="47"/>
      <c r="F412" s="47"/>
      <c r="G412" s="47"/>
      <c r="H412" s="47"/>
      <c r="I412" s="47"/>
      <c r="J412" s="47"/>
      <c r="K412" s="47"/>
      <c r="L412" s="47"/>
      <c r="M412" s="47"/>
      <c r="N412" s="47"/>
      <c r="O412" s="47"/>
      <c r="P412" s="47"/>
      <c r="Q412" s="47"/>
      <c r="R412" s="47"/>
      <c r="S412" s="47"/>
      <c r="T412" s="47"/>
      <c r="U412" s="47"/>
      <c r="V412" s="47"/>
      <c r="W412" s="47"/>
      <c r="X412" s="47"/>
      <c r="Y412" s="47"/>
      <c r="Z412" s="47"/>
    </row>
    <row r="413" spans="1:26" ht="14.25" customHeight="1">
      <c r="A413" s="47"/>
      <c r="B413" s="47"/>
      <c r="C413" s="47"/>
      <c r="D413" s="47"/>
      <c r="E413" s="47"/>
      <c r="F413" s="47"/>
      <c r="G413" s="47"/>
      <c r="H413" s="47"/>
      <c r="I413" s="47"/>
      <c r="J413" s="47"/>
      <c r="K413" s="47"/>
      <c r="L413" s="47"/>
      <c r="M413" s="47"/>
      <c r="N413" s="47"/>
      <c r="O413" s="47"/>
      <c r="P413" s="47"/>
      <c r="Q413" s="47"/>
      <c r="R413" s="47"/>
      <c r="S413" s="47"/>
      <c r="T413" s="47"/>
      <c r="U413" s="47"/>
      <c r="V413" s="47"/>
      <c r="W413" s="47"/>
      <c r="X413" s="47"/>
      <c r="Y413" s="47"/>
      <c r="Z413" s="47"/>
    </row>
    <row r="414" spans="1:26" ht="14.25" customHeight="1">
      <c r="A414" s="47"/>
      <c r="B414" s="47"/>
      <c r="C414" s="47"/>
      <c r="D414" s="47"/>
      <c r="E414" s="47"/>
      <c r="F414" s="47"/>
      <c r="G414" s="47"/>
      <c r="H414" s="47"/>
      <c r="I414" s="47"/>
      <c r="J414" s="47"/>
      <c r="K414" s="47"/>
      <c r="L414" s="47"/>
      <c r="M414" s="47"/>
      <c r="N414" s="47"/>
      <c r="O414" s="47"/>
      <c r="P414" s="47"/>
      <c r="Q414" s="47"/>
      <c r="R414" s="47"/>
      <c r="S414" s="47"/>
      <c r="T414" s="47"/>
      <c r="U414" s="47"/>
      <c r="V414" s="47"/>
      <c r="W414" s="47"/>
      <c r="X414" s="47"/>
      <c r="Y414" s="47"/>
      <c r="Z414" s="47"/>
    </row>
    <row r="415" spans="1:26" ht="14.25" customHeight="1">
      <c r="A415" s="47"/>
      <c r="B415" s="47"/>
      <c r="C415" s="47"/>
      <c r="D415" s="47"/>
      <c r="E415" s="47"/>
      <c r="F415" s="47"/>
      <c r="G415" s="47"/>
      <c r="H415" s="47"/>
      <c r="I415" s="47"/>
      <c r="J415" s="47"/>
      <c r="K415" s="47"/>
      <c r="L415" s="47"/>
      <c r="M415" s="47"/>
      <c r="N415" s="47"/>
      <c r="O415" s="47"/>
      <c r="P415" s="47"/>
      <c r="Q415" s="47"/>
      <c r="R415" s="47"/>
      <c r="S415" s="47"/>
      <c r="T415" s="47"/>
      <c r="U415" s="47"/>
      <c r="V415" s="47"/>
      <c r="W415" s="47"/>
      <c r="X415" s="47"/>
      <c r="Y415" s="47"/>
      <c r="Z415" s="47"/>
    </row>
    <row r="416" spans="1:26" ht="14.25" customHeight="1">
      <c r="A416" s="47"/>
      <c r="B416" s="47"/>
      <c r="C416" s="47"/>
      <c r="D416" s="47"/>
      <c r="E416" s="47"/>
      <c r="F416" s="47"/>
      <c r="G416" s="47"/>
      <c r="H416" s="47"/>
      <c r="I416" s="47"/>
      <c r="J416" s="47"/>
      <c r="K416" s="47"/>
      <c r="L416" s="47"/>
      <c r="M416" s="47"/>
      <c r="N416" s="47"/>
      <c r="O416" s="47"/>
      <c r="P416" s="47"/>
      <c r="Q416" s="47"/>
      <c r="R416" s="47"/>
      <c r="S416" s="47"/>
      <c r="T416" s="47"/>
      <c r="U416" s="47"/>
      <c r="V416" s="47"/>
      <c r="W416" s="47"/>
      <c r="X416" s="47"/>
      <c r="Y416" s="47"/>
      <c r="Z416" s="47"/>
    </row>
    <row r="417" spans="1:26" ht="14.25" customHeight="1">
      <c r="A417" s="47"/>
      <c r="B417" s="47"/>
      <c r="C417" s="47"/>
      <c r="D417" s="47"/>
      <c r="E417" s="47"/>
      <c r="F417" s="47"/>
      <c r="G417" s="47"/>
      <c r="H417" s="47"/>
      <c r="I417" s="47"/>
      <c r="J417" s="47"/>
      <c r="K417" s="47"/>
      <c r="L417" s="47"/>
      <c r="M417" s="47"/>
      <c r="N417" s="47"/>
      <c r="O417" s="47"/>
      <c r="P417" s="47"/>
      <c r="Q417" s="47"/>
      <c r="R417" s="47"/>
      <c r="S417" s="47"/>
      <c r="T417" s="47"/>
      <c r="U417" s="47"/>
      <c r="V417" s="47"/>
      <c r="W417" s="47"/>
      <c r="X417" s="47"/>
      <c r="Y417" s="47"/>
      <c r="Z417" s="47"/>
    </row>
    <row r="418" spans="1:26" ht="14.25" customHeight="1">
      <c r="A418" s="47"/>
      <c r="B418" s="47"/>
      <c r="C418" s="47"/>
      <c r="D418" s="47"/>
      <c r="E418" s="47"/>
      <c r="F418" s="47"/>
      <c r="G418" s="47"/>
      <c r="H418" s="47"/>
      <c r="I418" s="47"/>
      <c r="J418" s="47"/>
      <c r="K418" s="47"/>
      <c r="L418" s="47"/>
      <c r="M418" s="47"/>
      <c r="N418" s="47"/>
      <c r="O418" s="47"/>
      <c r="P418" s="47"/>
      <c r="Q418" s="47"/>
      <c r="R418" s="47"/>
      <c r="S418" s="47"/>
      <c r="T418" s="47"/>
      <c r="U418" s="47"/>
      <c r="V418" s="47"/>
      <c r="W418" s="47"/>
      <c r="X418" s="47"/>
      <c r="Y418" s="47"/>
      <c r="Z418" s="47"/>
    </row>
    <row r="419" spans="1:26" ht="14.25" customHeight="1">
      <c r="A419" s="47"/>
      <c r="B419" s="47"/>
      <c r="C419" s="47"/>
      <c r="D419" s="47"/>
      <c r="E419" s="47"/>
      <c r="F419" s="47"/>
      <c r="G419" s="47"/>
      <c r="H419" s="47"/>
      <c r="I419" s="47"/>
      <c r="J419" s="47"/>
      <c r="K419" s="47"/>
      <c r="L419" s="47"/>
      <c r="M419" s="47"/>
      <c r="N419" s="47"/>
      <c r="O419" s="47"/>
      <c r="P419" s="47"/>
      <c r="Q419" s="47"/>
      <c r="R419" s="47"/>
      <c r="S419" s="47"/>
      <c r="T419" s="47"/>
      <c r="U419" s="47"/>
      <c r="V419" s="47"/>
      <c r="W419" s="47"/>
      <c r="X419" s="47"/>
      <c r="Y419" s="47"/>
      <c r="Z419" s="47"/>
    </row>
    <row r="420" spans="1:26" ht="14.25" customHeight="1">
      <c r="A420" s="47"/>
      <c r="B420" s="47"/>
      <c r="C420" s="47"/>
      <c r="D420" s="47"/>
      <c r="E420" s="47"/>
      <c r="F420" s="47"/>
      <c r="G420" s="47"/>
      <c r="H420" s="47"/>
      <c r="I420" s="47"/>
      <c r="J420" s="47"/>
      <c r="K420" s="47"/>
      <c r="L420" s="47"/>
      <c r="M420" s="47"/>
      <c r="N420" s="47"/>
      <c r="O420" s="47"/>
      <c r="P420" s="47"/>
      <c r="Q420" s="47"/>
      <c r="R420" s="47"/>
      <c r="S420" s="47"/>
      <c r="T420" s="47"/>
      <c r="U420" s="47"/>
      <c r="V420" s="47"/>
      <c r="W420" s="47"/>
      <c r="X420" s="47"/>
      <c r="Y420" s="47"/>
      <c r="Z420" s="47"/>
    </row>
    <row r="421" spans="1:26" ht="14.25" customHeight="1">
      <c r="A421" s="47"/>
      <c r="B421" s="47"/>
      <c r="C421" s="47"/>
      <c r="D421" s="47"/>
      <c r="E421" s="47"/>
      <c r="F421" s="47"/>
      <c r="G421" s="47"/>
      <c r="H421" s="47"/>
      <c r="I421" s="47"/>
      <c r="J421" s="47"/>
      <c r="K421" s="47"/>
      <c r="L421" s="47"/>
      <c r="M421" s="47"/>
      <c r="N421" s="47"/>
      <c r="O421" s="47"/>
      <c r="P421" s="47"/>
      <c r="Q421" s="47"/>
      <c r="R421" s="47"/>
      <c r="S421" s="47"/>
      <c r="T421" s="47"/>
      <c r="U421" s="47"/>
      <c r="V421" s="47"/>
      <c r="W421" s="47"/>
      <c r="X421" s="47"/>
      <c r="Y421" s="47"/>
      <c r="Z421" s="47"/>
    </row>
    <row r="422" spans="1:26" ht="14.25" customHeight="1">
      <c r="A422" s="47"/>
      <c r="B422" s="47"/>
      <c r="C422" s="47"/>
      <c r="D422" s="47"/>
      <c r="E422" s="47"/>
      <c r="F422" s="47"/>
      <c r="G422" s="47"/>
      <c r="H422" s="47"/>
      <c r="I422" s="47"/>
      <c r="J422" s="47"/>
      <c r="K422" s="47"/>
      <c r="L422" s="47"/>
      <c r="M422" s="47"/>
      <c r="N422" s="47"/>
      <c r="O422" s="47"/>
      <c r="P422" s="47"/>
      <c r="Q422" s="47"/>
      <c r="R422" s="47"/>
      <c r="S422" s="47"/>
      <c r="T422" s="47"/>
      <c r="U422" s="47"/>
      <c r="V422" s="47"/>
      <c r="W422" s="47"/>
      <c r="X422" s="47"/>
      <c r="Y422" s="47"/>
      <c r="Z422" s="47"/>
    </row>
    <row r="423" spans="1:26" ht="14.25" customHeight="1">
      <c r="A423" s="47"/>
      <c r="B423" s="47"/>
      <c r="C423" s="47"/>
      <c r="D423" s="47"/>
      <c r="E423" s="47"/>
      <c r="F423" s="47"/>
      <c r="G423" s="47"/>
      <c r="H423" s="47"/>
      <c r="I423" s="47"/>
      <c r="J423" s="47"/>
      <c r="K423" s="47"/>
      <c r="L423" s="47"/>
      <c r="M423" s="47"/>
      <c r="N423" s="47"/>
      <c r="O423" s="47"/>
      <c r="P423" s="47"/>
      <c r="Q423" s="47"/>
      <c r="R423" s="47"/>
      <c r="S423" s="47"/>
      <c r="T423" s="47"/>
      <c r="U423" s="47"/>
      <c r="V423" s="47"/>
      <c r="W423" s="47"/>
      <c r="X423" s="47"/>
      <c r="Y423" s="47"/>
      <c r="Z423" s="47"/>
    </row>
    <row r="424" spans="1:26" ht="14.25" customHeight="1">
      <c r="A424" s="47"/>
      <c r="B424" s="47"/>
      <c r="C424" s="47"/>
      <c r="D424" s="47"/>
      <c r="E424" s="47"/>
      <c r="F424" s="47"/>
      <c r="G424" s="47"/>
      <c r="H424" s="47"/>
      <c r="I424" s="47"/>
      <c r="J424" s="47"/>
      <c r="K424" s="47"/>
      <c r="L424" s="47"/>
      <c r="M424" s="47"/>
      <c r="N424" s="47"/>
      <c r="O424" s="47"/>
      <c r="P424" s="47"/>
      <c r="Q424" s="47"/>
      <c r="R424" s="47"/>
      <c r="S424" s="47"/>
      <c r="T424" s="47"/>
      <c r="U424" s="47"/>
      <c r="V424" s="47"/>
      <c r="W424" s="47"/>
      <c r="X424" s="47"/>
      <c r="Y424" s="47"/>
      <c r="Z424" s="47"/>
    </row>
    <row r="425" spans="1:26" ht="14.25" customHeight="1">
      <c r="A425" s="47"/>
      <c r="B425" s="47"/>
      <c r="C425" s="47"/>
      <c r="D425" s="47"/>
      <c r="E425" s="47"/>
      <c r="F425" s="47"/>
      <c r="G425" s="47"/>
      <c r="H425" s="47"/>
      <c r="I425" s="47"/>
      <c r="J425" s="47"/>
      <c r="K425" s="47"/>
      <c r="L425" s="47"/>
      <c r="M425" s="47"/>
      <c r="N425" s="47"/>
      <c r="O425" s="47"/>
      <c r="P425" s="47"/>
      <c r="Q425" s="47"/>
      <c r="R425" s="47"/>
      <c r="S425" s="47"/>
      <c r="T425" s="47"/>
      <c r="U425" s="47"/>
      <c r="V425" s="47"/>
      <c r="W425" s="47"/>
      <c r="X425" s="47"/>
      <c r="Y425" s="47"/>
      <c r="Z425" s="47"/>
    </row>
    <row r="426" spans="1:26" ht="14.25" customHeight="1">
      <c r="A426" s="47"/>
      <c r="B426" s="47"/>
      <c r="C426" s="47"/>
      <c r="D426" s="47"/>
      <c r="E426" s="47"/>
      <c r="F426" s="47"/>
      <c r="G426" s="47"/>
      <c r="H426" s="47"/>
      <c r="I426" s="47"/>
      <c r="J426" s="47"/>
      <c r="K426" s="47"/>
      <c r="L426" s="47"/>
      <c r="M426" s="47"/>
      <c r="N426" s="47"/>
      <c r="O426" s="47"/>
      <c r="P426" s="47"/>
      <c r="Q426" s="47"/>
      <c r="R426" s="47"/>
      <c r="S426" s="47"/>
      <c r="T426" s="47"/>
      <c r="U426" s="47"/>
      <c r="V426" s="47"/>
      <c r="W426" s="47"/>
      <c r="X426" s="47"/>
      <c r="Y426" s="47"/>
      <c r="Z426" s="47"/>
    </row>
    <row r="427" spans="1:26" ht="14.25" customHeight="1">
      <c r="A427" s="47"/>
      <c r="B427" s="47"/>
      <c r="C427" s="47"/>
      <c r="D427" s="47"/>
      <c r="E427" s="47"/>
      <c r="F427" s="47"/>
      <c r="G427" s="47"/>
      <c r="H427" s="47"/>
      <c r="I427" s="47"/>
      <c r="J427" s="47"/>
      <c r="K427" s="47"/>
      <c r="L427" s="47"/>
      <c r="M427" s="47"/>
      <c r="N427" s="47"/>
      <c r="O427" s="47"/>
      <c r="P427" s="47"/>
      <c r="Q427" s="47"/>
      <c r="R427" s="47"/>
      <c r="S427" s="47"/>
      <c r="T427" s="47"/>
      <c r="U427" s="47"/>
      <c r="V427" s="47"/>
      <c r="W427" s="47"/>
      <c r="X427" s="47"/>
      <c r="Y427" s="47"/>
      <c r="Z427" s="47"/>
    </row>
    <row r="428" spans="1:26" ht="14.25" customHeight="1">
      <c r="A428" s="47"/>
      <c r="B428" s="47"/>
      <c r="C428" s="47"/>
      <c r="D428" s="47"/>
      <c r="E428" s="47"/>
      <c r="F428" s="47"/>
      <c r="G428" s="47"/>
      <c r="H428" s="47"/>
      <c r="I428" s="47"/>
      <c r="J428" s="47"/>
      <c r="K428" s="47"/>
      <c r="L428" s="47"/>
      <c r="M428" s="47"/>
      <c r="N428" s="47"/>
      <c r="O428" s="47"/>
      <c r="P428" s="47"/>
      <c r="Q428" s="47"/>
      <c r="R428" s="47"/>
      <c r="S428" s="47"/>
      <c r="T428" s="47"/>
      <c r="U428" s="47"/>
      <c r="V428" s="47"/>
      <c r="W428" s="47"/>
      <c r="X428" s="47"/>
      <c r="Y428" s="47"/>
      <c r="Z428" s="47"/>
    </row>
    <row r="429" spans="1:26" ht="14.25" customHeight="1">
      <c r="A429" s="47"/>
      <c r="B429" s="47"/>
      <c r="C429" s="47"/>
      <c r="D429" s="47"/>
      <c r="E429" s="47"/>
      <c r="F429" s="47"/>
      <c r="G429" s="47"/>
      <c r="H429" s="47"/>
      <c r="I429" s="47"/>
      <c r="J429" s="47"/>
      <c r="K429" s="47"/>
      <c r="L429" s="47"/>
      <c r="M429" s="47"/>
      <c r="N429" s="47"/>
      <c r="O429" s="47"/>
      <c r="P429" s="47"/>
      <c r="Q429" s="47"/>
      <c r="R429" s="47"/>
      <c r="S429" s="47"/>
      <c r="T429" s="47"/>
      <c r="U429" s="47"/>
      <c r="V429" s="47"/>
      <c r="W429" s="47"/>
      <c r="X429" s="47"/>
      <c r="Y429" s="47"/>
      <c r="Z429" s="47"/>
    </row>
    <row r="430" spans="1:26" ht="14.25" customHeight="1">
      <c r="A430" s="47"/>
      <c r="B430" s="47"/>
      <c r="C430" s="47"/>
      <c r="D430" s="47"/>
      <c r="E430" s="47"/>
      <c r="F430" s="47"/>
      <c r="G430" s="47"/>
      <c r="H430" s="47"/>
      <c r="I430" s="47"/>
      <c r="J430" s="47"/>
      <c r="K430" s="47"/>
      <c r="L430" s="47"/>
      <c r="M430" s="47"/>
      <c r="N430" s="47"/>
      <c r="O430" s="47"/>
      <c r="P430" s="47"/>
      <c r="Q430" s="47"/>
      <c r="R430" s="47"/>
      <c r="S430" s="47"/>
      <c r="T430" s="47"/>
      <c r="U430" s="47"/>
      <c r="V430" s="47"/>
      <c r="W430" s="47"/>
      <c r="X430" s="47"/>
      <c r="Y430" s="47"/>
      <c r="Z430" s="47"/>
    </row>
    <row r="431" spans="1:26" ht="14.25" customHeight="1">
      <c r="A431" s="47"/>
      <c r="B431" s="47"/>
      <c r="C431" s="47"/>
      <c r="D431" s="47"/>
      <c r="E431" s="47"/>
      <c r="F431" s="47"/>
      <c r="G431" s="47"/>
      <c r="H431" s="47"/>
      <c r="I431" s="47"/>
      <c r="J431" s="47"/>
      <c r="K431" s="47"/>
      <c r="L431" s="47"/>
      <c r="M431" s="47"/>
      <c r="N431" s="47"/>
      <c r="O431" s="47"/>
      <c r="P431" s="47"/>
      <c r="Q431" s="47"/>
      <c r="R431" s="47"/>
      <c r="S431" s="47"/>
      <c r="T431" s="47"/>
      <c r="U431" s="47"/>
      <c r="V431" s="47"/>
      <c r="W431" s="47"/>
      <c r="X431" s="47"/>
      <c r="Y431" s="47"/>
      <c r="Z431" s="47"/>
    </row>
    <row r="432" spans="1:26" ht="14.25" customHeight="1">
      <c r="A432" s="47"/>
      <c r="B432" s="47"/>
      <c r="C432" s="47"/>
      <c r="D432" s="47"/>
      <c r="E432" s="47"/>
      <c r="F432" s="47"/>
      <c r="G432" s="47"/>
      <c r="H432" s="47"/>
      <c r="I432" s="47"/>
      <c r="J432" s="47"/>
      <c r="K432" s="47"/>
      <c r="L432" s="47"/>
      <c r="M432" s="47"/>
      <c r="N432" s="47"/>
      <c r="O432" s="47"/>
      <c r="P432" s="47"/>
      <c r="Q432" s="47"/>
      <c r="R432" s="47"/>
      <c r="S432" s="47"/>
      <c r="T432" s="47"/>
      <c r="U432" s="47"/>
      <c r="V432" s="47"/>
      <c r="W432" s="47"/>
      <c r="X432" s="47"/>
      <c r="Y432" s="47"/>
      <c r="Z432" s="47"/>
    </row>
    <row r="433" spans="1:26" ht="14.25" customHeight="1">
      <c r="A433" s="47"/>
      <c r="B433" s="47"/>
      <c r="C433" s="47"/>
      <c r="D433" s="47"/>
      <c r="E433" s="47"/>
      <c r="F433" s="47"/>
      <c r="G433" s="47"/>
      <c r="H433" s="47"/>
      <c r="I433" s="47"/>
      <c r="J433" s="47"/>
      <c r="K433" s="47"/>
      <c r="L433" s="47"/>
      <c r="M433" s="47"/>
      <c r="N433" s="47"/>
      <c r="O433" s="47"/>
      <c r="P433" s="47"/>
      <c r="Q433" s="47"/>
      <c r="R433" s="47"/>
      <c r="S433" s="47"/>
      <c r="T433" s="47"/>
      <c r="U433" s="47"/>
      <c r="V433" s="47"/>
      <c r="W433" s="47"/>
      <c r="X433" s="47"/>
      <c r="Y433" s="47"/>
      <c r="Z433" s="47"/>
    </row>
    <row r="434" spans="1:26" ht="14.25" customHeight="1">
      <c r="A434" s="47"/>
      <c r="B434" s="47"/>
      <c r="C434" s="47"/>
      <c r="D434" s="47"/>
      <c r="E434" s="47"/>
      <c r="F434" s="47"/>
      <c r="G434" s="47"/>
      <c r="H434" s="47"/>
      <c r="I434" s="47"/>
      <c r="J434" s="47"/>
      <c r="K434" s="47"/>
      <c r="L434" s="47"/>
      <c r="M434" s="47"/>
      <c r="N434" s="47"/>
      <c r="O434" s="47"/>
      <c r="P434" s="47"/>
      <c r="Q434" s="47"/>
      <c r="R434" s="47"/>
      <c r="S434" s="47"/>
      <c r="T434" s="47"/>
      <c r="U434" s="47"/>
      <c r="V434" s="47"/>
      <c r="W434" s="47"/>
      <c r="X434" s="47"/>
      <c r="Y434" s="47"/>
      <c r="Z434" s="47"/>
    </row>
    <row r="435" spans="1:26" ht="14.25" customHeight="1">
      <c r="A435" s="47"/>
      <c r="B435" s="47"/>
      <c r="C435" s="47"/>
      <c r="D435" s="47"/>
      <c r="E435" s="47"/>
      <c r="F435" s="47"/>
      <c r="G435" s="47"/>
      <c r="H435" s="47"/>
      <c r="I435" s="47"/>
      <c r="J435" s="47"/>
      <c r="K435" s="47"/>
      <c r="L435" s="47"/>
      <c r="M435" s="47"/>
      <c r="N435" s="47"/>
      <c r="O435" s="47"/>
      <c r="P435" s="47"/>
      <c r="Q435" s="47"/>
      <c r="R435" s="47"/>
      <c r="S435" s="47"/>
      <c r="T435" s="47"/>
      <c r="U435" s="47"/>
      <c r="V435" s="47"/>
      <c r="W435" s="47"/>
      <c r="X435" s="47"/>
      <c r="Y435" s="47"/>
      <c r="Z435" s="47"/>
    </row>
    <row r="436" spans="1:26" ht="14.25" customHeight="1">
      <c r="A436" s="47"/>
      <c r="B436" s="47"/>
      <c r="C436" s="47"/>
      <c r="D436" s="47"/>
      <c r="E436" s="47"/>
      <c r="F436" s="47"/>
      <c r="G436" s="47"/>
      <c r="H436" s="47"/>
      <c r="I436" s="47"/>
      <c r="J436" s="47"/>
      <c r="K436" s="47"/>
      <c r="L436" s="47"/>
      <c r="M436" s="47"/>
      <c r="N436" s="47"/>
      <c r="O436" s="47"/>
      <c r="P436" s="47"/>
      <c r="Q436" s="47"/>
      <c r="R436" s="47"/>
      <c r="S436" s="47"/>
      <c r="T436" s="47"/>
      <c r="U436" s="47"/>
      <c r="V436" s="47"/>
      <c r="W436" s="47"/>
      <c r="X436" s="47"/>
      <c r="Y436" s="47"/>
      <c r="Z436" s="47"/>
    </row>
    <row r="437" spans="1:26" ht="14.25" customHeight="1">
      <c r="A437" s="47"/>
      <c r="B437" s="47"/>
      <c r="C437" s="47"/>
      <c r="D437" s="47"/>
      <c r="E437" s="47"/>
      <c r="F437" s="47"/>
      <c r="G437" s="47"/>
      <c r="H437" s="47"/>
      <c r="I437" s="47"/>
      <c r="J437" s="47"/>
      <c r="K437" s="47"/>
      <c r="L437" s="47"/>
      <c r="M437" s="47"/>
      <c r="N437" s="47"/>
      <c r="O437" s="47"/>
      <c r="P437" s="47"/>
      <c r="Q437" s="47"/>
      <c r="R437" s="47"/>
      <c r="S437" s="47"/>
      <c r="T437" s="47"/>
      <c r="U437" s="47"/>
      <c r="V437" s="47"/>
      <c r="W437" s="47"/>
      <c r="X437" s="47"/>
      <c r="Y437" s="47"/>
      <c r="Z437" s="47"/>
    </row>
    <row r="438" spans="1:26" ht="14.25" customHeight="1">
      <c r="A438" s="47"/>
      <c r="B438" s="47"/>
      <c r="C438" s="47"/>
      <c r="D438" s="47"/>
      <c r="E438" s="47"/>
      <c r="F438" s="47"/>
      <c r="G438" s="47"/>
      <c r="H438" s="47"/>
      <c r="I438" s="47"/>
      <c r="J438" s="47"/>
      <c r="K438" s="47"/>
      <c r="L438" s="47"/>
      <c r="M438" s="47"/>
      <c r="N438" s="47"/>
      <c r="O438" s="47"/>
      <c r="P438" s="47"/>
      <c r="Q438" s="47"/>
      <c r="R438" s="47"/>
      <c r="S438" s="47"/>
      <c r="T438" s="47"/>
      <c r="U438" s="47"/>
      <c r="V438" s="47"/>
      <c r="W438" s="47"/>
      <c r="X438" s="47"/>
      <c r="Y438" s="47"/>
      <c r="Z438" s="47"/>
    </row>
    <row r="439" spans="1:26" ht="14.25" customHeight="1">
      <c r="A439" s="47"/>
      <c r="B439" s="47"/>
      <c r="C439" s="47"/>
      <c r="D439" s="47"/>
      <c r="E439" s="47"/>
      <c r="F439" s="47"/>
      <c r="G439" s="47"/>
      <c r="H439" s="47"/>
      <c r="I439" s="47"/>
      <c r="J439" s="47"/>
      <c r="K439" s="47"/>
      <c r="L439" s="47"/>
      <c r="M439" s="47"/>
      <c r="N439" s="47"/>
      <c r="O439" s="47"/>
      <c r="P439" s="47"/>
      <c r="Q439" s="47"/>
      <c r="R439" s="47"/>
      <c r="S439" s="47"/>
      <c r="T439" s="47"/>
      <c r="U439" s="47"/>
      <c r="V439" s="47"/>
      <c r="W439" s="47"/>
      <c r="X439" s="47"/>
      <c r="Y439" s="47"/>
      <c r="Z439" s="47"/>
    </row>
    <row r="440" spans="1:26" ht="14.25" customHeight="1">
      <c r="A440" s="47"/>
      <c r="B440" s="47"/>
      <c r="C440" s="47"/>
      <c r="D440" s="47"/>
      <c r="E440" s="47"/>
      <c r="F440" s="47"/>
      <c r="G440" s="47"/>
      <c r="H440" s="47"/>
      <c r="I440" s="47"/>
      <c r="J440" s="47"/>
      <c r="K440" s="47"/>
      <c r="L440" s="47"/>
      <c r="M440" s="47"/>
      <c r="N440" s="47"/>
      <c r="O440" s="47"/>
      <c r="P440" s="47"/>
      <c r="Q440" s="47"/>
      <c r="R440" s="47"/>
      <c r="S440" s="47"/>
      <c r="T440" s="47"/>
      <c r="U440" s="47"/>
      <c r="V440" s="47"/>
      <c r="W440" s="47"/>
      <c r="X440" s="47"/>
      <c r="Y440" s="47"/>
      <c r="Z440" s="47"/>
    </row>
    <row r="441" spans="1:26" ht="14.25" customHeight="1">
      <c r="A441" s="47"/>
      <c r="B441" s="47"/>
      <c r="C441" s="47"/>
      <c r="D441" s="47"/>
      <c r="E441" s="47"/>
      <c r="F441" s="47"/>
      <c r="G441" s="47"/>
      <c r="H441" s="47"/>
      <c r="I441" s="47"/>
      <c r="J441" s="47"/>
      <c r="K441" s="47"/>
      <c r="L441" s="47"/>
      <c r="M441" s="47"/>
      <c r="N441" s="47"/>
      <c r="O441" s="47"/>
      <c r="P441" s="47"/>
      <c r="Q441" s="47"/>
      <c r="R441" s="47"/>
      <c r="S441" s="47"/>
      <c r="T441" s="47"/>
      <c r="U441" s="47"/>
      <c r="V441" s="47"/>
      <c r="W441" s="47"/>
      <c r="X441" s="47"/>
      <c r="Y441" s="47"/>
      <c r="Z441" s="47"/>
    </row>
    <row r="442" spans="1:26" ht="14.25" customHeight="1">
      <c r="A442" s="47"/>
      <c r="B442" s="47"/>
      <c r="C442" s="47"/>
      <c r="D442" s="47"/>
      <c r="E442" s="47"/>
      <c r="F442" s="47"/>
      <c r="G442" s="47"/>
      <c r="H442" s="47"/>
      <c r="I442" s="47"/>
      <c r="J442" s="47"/>
      <c r="K442" s="47"/>
      <c r="L442" s="47"/>
      <c r="M442" s="47"/>
      <c r="N442" s="47"/>
      <c r="O442" s="47"/>
      <c r="P442" s="47"/>
      <c r="Q442" s="47"/>
      <c r="R442" s="47"/>
      <c r="S442" s="47"/>
      <c r="T442" s="47"/>
      <c r="U442" s="47"/>
      <c r="V442" s="47"/>
      <c r="W442" s="47"/>
      <c r="X442" s="47"/>
      <c r="Y442" s="47"/>
      <c r="Z442" s="47"/>
    </row>
    <row r="443" spans="1:26" ht="14.25" customHeight="1">
      <c r="A443" s="47"/>
      <c r="B443" s="47"/>
      <c r="C443" s="47"/>
      <c r="D443" s="47"/>
      <c r="E443" s="47"/>
      <c r="F443" s="47"/>
      <c r="G443" s="47"/>
      <c r="H443" s="47"/>
      <c r="I443" s="47"/>
      <c r="J443" s="47"/>
      <c r="K443" s="47"/>
      <c r="L443" s="47"/>
      <c r="M443" s="47"/>
      <c r="N443" s="47"/>
      <c r="O443" s="47"/>
      <c r="P443" s="47"/>
      <c r="Q443" s="47"/>
      <c r="R443" s="47"/>
      <c r="S443" s="47"/>
      <c r="T443" s="47"/>
      <c r="U443" s="47"/>
      <c r="V443" s="47"/>
      <c r="W443" s="47"/>
      <c r="X443" s="47"/>
      <c r="Y443" s="47"/>
      <c r="Z443" s="47"/>
    </row>
    <row r="444" spans="1:26" ht="14.25" customHeight="1">
      <c r="A444" s="47"/>
      <c r="B444" s="47"/>
      <c r="C444" s="47"/>
      <c r="D444" s="47"/>
      <c r="E444" s="47"/>
      <c r="F444" s="47"/>
      <c r="G444" s="47"/>
      <c r="H444" s="47"/>
      <c r="I444" s="47"/>
      <c r="J444" s="47"/>
      <c r="K444" s="47"/>
      <c r="L444" s="47"/>
      <c r="M444" s="47"/>
      <c r="N444" s="47"/>
      <c r="O444" s="47"/>
      <c r="P444" s="47"/>
      <c r="Q444" s="47"/>
      <c r="R444" s="47"/>
      <c r="S444" s="47"/>
      <c r="T444" s="47"/>
      <c r="U444" s="47"/>
      <c r="V444" s="47"/>
      <c r="W444" s="47"/>
      <c r="X444" s="47"/>
      <c r="Y444" s="47"/>
      <c r="Z444" s="47"/>
    </row>
    <row r="445" spans="1:26" ht="14.25" customHeight="1">
      <c r="A445" s="47"/>
      <c r="B445" s="47"/>
      <c r="C445" s="47"/>
      <c r="D445" s="47"/>
      <c r="E445" s="47"/>
      <c r="F445" s="47"/>
      <c r="G445" s="47"/>
      <c r="H445" s="47"/>
      <c r="I445" s="47"/>
      <c r="J445" s="47"/>
      <c r="K445" s="47"/>
      <c r="L445" s="47"/>
      <c r="M445" s="47"/>
      <c r="N445" s="47"/>
      <c r="O445" s="47"/>
      <c r="P445" s="47"/>
      <c r="Q445" s="47"/>
      <c r="R445" s="47"/>
      <c r="S445" s="47"/>
      <c r="T445" s="47"/>
      <c r="U445" s="47"/>
      <c r="V445" s="47"/>
      <c r="W445" s="47"/>
      <c r="X445" s="47"/>
      <c r="Y445" s="47"/>
      <c r="Z445" s="47"/>
    </row>
    <row r="446" spans="1:26" ht="14.25" customHeight="1">
      <c r="A446" s="47"/>
      <c r="B446" s="47"/>
      <c r="C446" s="47"/>
      <c r="D446" s="47"/>
      <c r="E446" s="47"/>
      <c r="F446" s="47"/>
      <c r="G446" s="47"/>
      <c r="H446" s="47"/>
      <c r="I446" s="47"/>
      <c r="J446" s="47"/>
      <c r="K446" s="47"/>
      <c r="L446" s="47"/>
      <c r="M446" s="47"/>
      <c r="N446" s="47"/>
      <c r="O446" s="47"/>
      <c r="P446" s="47"/>
      <c r="Q446" s="47"/>
      <c r="R446" s="47"/>
      <c r="S446" s="47"/>
      <c r="T446" s="47"/>
      <c r="U446" s="47"/>
      <c r="V446" s="47"/>
      <c r="W446" s="47"/>
      <c r="X446" s="47"/>
      <c r="Y446" s="47"/>
      <c r="Z446" s="47"/>
    </row>
    <row r="447" spans="1:26" ht="14.25" customHeight="1">
      <c r="A447" s="47"/>
      <c r="B447" s="47"/>
      <c r="C447" s="47"/>
      <c r="D447" s="47"/>
      <c r="E447" s="47"/>
      <c r="F447" s="47"/>
      <c r="G447" s="47"/>
      <c r="H447" s="47"/>
      <c r="I447" s="47"/>
      <c r="J447" s="47"/>
      <c r="K447" s="47"/>
      <c r="L447" s="47"/>
      <c r="M447" s="47"/>
      <c r="N447" s="47"/>
      <c r="O447" s="47"/>
      <c r="P447" s="47"/>
      <c r="Q447" s="47"/>
      <c r="R447" s="47"/>
      <c r="S447" s="47"/>
      <c r="T447" s="47"/>
      <c r="U447" s="47"/>
      <c r="V447" s="47"/>
      <c r="W447" s="47"/>
      <c r="X447" s="47"/>
      <c r="Y447" s="47"/>
      <c r="Z447" s="47"/>
    </row>
    <row r="448" spans="1:26" ht="14.25" customHeight="1">
      <c r="A448" s="47"/>
      <c r="B448" s="47"/>
      <c r="C448" s="47"/>
      <c r="D448" s="47"/>
      <c r="E448" s="47"/>
      <c r="F448" s="47"/>
      <c r="G448" s="47"/>
      <c r="H448" s="47"/>
      <c r="I448" s="47"/>
      <c r="J448" s="47"/>
      <c r="K448" s="47"/>
      <c r="L448" s="47"/>
      <c r="M448" s="47"/>
      <c r="N448" s="47"/>
      <c r="O448" s="47"/>
      <c r="P448" s="47"/>
      <c r="Q448" s="47"/>
      <c r="R448" s="47"/>
      <c r="S448" s="47"/>
      <c r="T448" s="47"/>
      <c r="U448" s="47"/>
      <c r="V448" s="47"/>
      <c r="W448" s="47"/>
      <c r="X448" s="47"/>
      <c r="Y448" s="47"/>
      <c r="Z448" s="47"/>
    </row>
    <row r="449" spans="1:26" ht="14.25" customHeight="1">
      <c r="A449" s="47"/>
      <c r="B449" s="47"/>
      <c r="C449" s="47"/>
      <c r="D449" s="47"/>
      <c r="E449" s="47"/>
      <c r="F449" s="47"/>
      <c r="G449" s="47"/>
      <c r="H449" s="47"/>
      <c r="I449" s="47"/>
      <c r="J449" s="47"/>
      <c r="K449" s="47"/>
      <c r="L449" s="47"/>
      <c r="M449" s="47"/>
      <c r="N449" s="47"/>
      <c r="O449" s="47"/>
      <c r="P449" s="47"/>
      <c r="Q449" s="47"/>
      <c r="R449" s="47"/>
      <c r="S449" s="47"/>
      <c r="T449" s="47"/>
      <c r="U449" s="47"/>
      <c r="V449" s="47"/>
      <c r="W449" s="47"/>
      <c r="X449" s="47"/>
      <c r="Y449" s="47"/>
      <c r="Z449" s="47"/>
    </row>
    <row r="450" spans="1:26" ht="14.25" customHeight="1">
      <c r="A450" s="47"/>
      <c r="B450" s="47"/>
      <c r="C450" s="47"/>
      <c r="D450" s="47"/>
      <c r="E450" s="47"/>
      <c r="F450" s="47"/>
      <c r="G450" s="47"/>
      <c r="H450" s="47"/>
      <c r="I450" s="47"/>
      <c r="J450" s="47"/>
      <c r="K450" s="47"/>
      <c r="L450" s="47"/>
      <c r="M450" s="47"/>
      <c r="N450" s="47"/>
      <c r="O450" s="47"/>
      <c r="P450" s="47"/>
      <c r="Q450" s="47"/>
      <c r="R450" s="47"/>
      <c r="S450" s="47"/>
      <c r="T450" s="47"/>
      <c r="U450" s="47"/>
      <c r="V450" s="47"/>
      <c r="W450" s="47"/>
      <c r="X450" s="47"/>
      <c r="Y450" s="47"/>
      <c r="Z450" s="47"/>
    </row>
    <row r="451" spans="1:26" ht="14.25" customHeight="1">
      <c r="A451" s="47"/>
      <c r="B451" s="47"/>
      <c r="C451" s="47"/>
      <c r="D451" s="47"/>
      <c r="E451" s="47"/>
      <c r="F451" s="47"/>
      <c r="G451" s="47"/>
      <c r="H451" s="47"/>
      <c r="I451" s="47"/>
      <c r="J451" s="47"/>
      <c r="K451" s="47"/>
      <c r="L451" s="47"/>
      <c r="M451" s="47"/>
      <c r="N451" s="47"/>
      <c r="O451" s="47"/>
      <c r="P451" s="47"/>
      <c r="Q451" s="47"/>
      <c r="R451" s="47"/>
      <c r="S451" s="47"/>
      <c r="T451" s="47"/>
      <c r="U451" s="47"/>
      <c r="V451" s="47"/>
      <c r="W451" s="47"/>
      <c r="X451" s="47"/>
      <c r="Y451" s="47"/>
      <c r="Z451" s="47"/>
    </row>
    <row r="452" spans="1:26" ht="14.25" customHeight="1">
      <c r="A452" s="47"/>
      <c r="B452" s="47"/>
      <c r="C452" s="47"/>
      <c r="D452" s="47"/>
      <c r="E452" s="47"/>
      <c r="F452" s="47"/>
      <c r="G452" s="47"/>
      <c r="H452" s="47"/>
      <c r="I452" s="47"/>
      <c r="J452" s="47"/>
      <c r="K452" s="47"/>
      <c r="L452" s="47"/>
      <c r="M452" s="47"/>
      <c r="N452" s="47"/>
      <c r="O452" s="47"/>
      <c r="P452" s="47"/>
      <c r="Q452" s="47"/>
      <c r="R452" s="47"/>
      <c r="S452" s="47"/>
      <c r="T452" s="47"/>
      <c r="U452" s="47"/>
      <c r="V452" s="47"/>
      <c r="W452" s="47"/>
      <c r="X452" s="47"/>
      <c r="Y452" s="47"/>
      <c r="Z452" s="47"/>
    </row>
    <row r="453" spans="1:26" ht="14.25" customHeight="1">
      <c r="A453" s="47"/>
      <c r="B453" s="47"/>
      <c r="C453" s="47"/>
      <c r="D453" s="47"/>
      <c r="E453" s="47"/>
      <c r="F453" s="47"/>
      <c r="G453" s="47"/>
      <c r="H453" s="47"/>
      <c r="I453" s="47"/>
      <c r="J453" s="47"/>
      <c r="K453" s="47"/>
      <c r="L453" s="47"/>
      <c r="M453" s="47"/>
      <c r="N453" s="47"/>
      <c r="O453" s="47"/>
      <c r="P453" s="47"/>
      <c r="Q453" s="47"/>
      <c r="R453" s="47"/>
      <c r="S453" s="47"/>
      <c r="T453" s="47"/>
      <c r="U453" s="47"/>
      <c r="V453" s="47"/>
      <c r="W453" s="47"/>
      <c r="X453" s="47"/>
      <c r="Y453" s="47"/>
      <c r="Z453" s="47"/>
    </row>
    <row r="454" spans="1:26" ht="14.25" customHeight="1">
      <c r="A454" s="47"/>
      <c r="B454" s="47"/>
      <c r="C454" s="47"/>
      <c r="D454" s="47"/>
      <c r="E454" s="47"/>
      <c r="F454" s="47"/>
      <c r="G454" s="47"/>
      <c r="H454" s="47"/>
      <c r="I454" s="47"/>
      <c r="J454" s="47"/>
      <c r="K454" s="47"/>
      <c r="L454" s="47"/>
      <c r="M454" s="47"/>
      <c r="N454" s="47"/>
      <c r="O454" s="47"/>
      <c r="P454" s="47"/>
      <c r="Q454" s="47"/>
      <c r="R454" s="47"/>
      <c r="S454" s="47"/>
      <c r="T454" s="47"/>
      <c r="U454" s="47"/>
      <c r="V454" s="47"/>
      <c r="W454" s="47"/>
      <c r="X454" s="47"/>
      <c r="Y454" s="47"/>
      <c r="Z454" s="47"/>
    </row>
    <row r="455" spans="1:26" ht="14.25" customHeight="1">
      <c r="A455" s="47"/>
      <c r="B455" s="47"/>
      <c r="C455" s="47"/>
      <c r="D455" s="47"/>
      <c r="E455" s="47"/>
      <c r="F455" s="47"/>
      <c r="G455" s="47"/>
      <c r="H455" s="47"/>
      <c r="I455" s="47"/>
      <c r="J455" s="47"/>
      <c r="K455" s="47"/>
      <c r="L455" s="47"/>
      <c r="M455" s="47"/>
      <c r="N455" s="47"/>
      <c r="O455" s="47"/>
      <c r="P455" s="47"/>
      <c r="Q455" s="47"/>
      <c r="R455" s="47"/>
      <c r="S455" s="47"/>
      <c r="T455" s="47"/>
      <c r="U455" s="47"/>
      <c r="V455" s="47"/>
      <c r="W455" s="47"/>
      <c r="X455" s="47"/>
      <c r="Y455" s="47"/>
      <c r="Z455" s="47"/>
    </row>
    <row r="456" spans="1:26" ht="14.25" customHeight="1">
      <c r="A456" s="47"/>
      <c r="B456" s="47"/>
      <c r="C456" s="47"/>
      <c r="D456" s="47"/>
      <c r="E456" s="47"/>
      <c r="F456" s="47"/>
      <c r="G456" s="47"/>
      <c r="H456" s="47"/>
      <c r="I456" s="47"/>
      <c r="J456" s="47"/>
      <c r="K456" s="47"/>
      <c r="L456" s="47"/>
      <c r="M456" s="47"/>
      <c r="N456" s="47"/>
      <c r="O456" s="47"/>
      <c r="P456" s="47"/>
      <c r="Q456" s="47"/>
      <c r="R456" s="47"/>
      <c r="S456" s="47"/>
      <c r="T456" s="47"/>
      <c r="U456" s="47"/>
      <c r="V456" s="47"/>
      <c r="W456" s="47"/>
      <c r="X456" s="47"/>
      <c r="Y456" s="47"/>
      <c r="Z456" s="47"/>
    </row>
    <row r="457" spans="1:26" ht="14.25" customHeight="1">
      <c r="A457" s="47"/>
      <c r="B457" s="47"/>
      <c r="C457" s="47"/>
      <c r="D457" s="47"/>
      <c r="E457" s="47"/>
      <c r="F457" s="47"/>
      <c r="G457" s="47"/>
      <c r="H457" s="47"/>
      <c r="I457" s="47"/>
      <c r="J457" s="47"/>
      <c r="K457" s="47"/>
      <c r="L457" s="47"/>
      <c r="M457" s="47"/>
      <c r="N457" s="47"/>
      <c r="O457" s="47"/>
      <c r="P457" s="47"/>
      <c r="Q457" s="47"/>
      <c r="R457" s="47"/>
      <c r="S457" s="47"/>
      <c r="T457" s="47"/>
      <c r="U457" s="47"/>
      <c r="V457" s="47"/>
      <c r="W457" s="47"/>
      <c r="X457" s="47"/>
      <c r="Y457" s="47"/>
      <c r="Z457" s="47"/>
    </row>
    <row r="458" spans="1:26" ht="14.25" customHeight="1">
      <c r="A458" s="47"/>
      <c r="B458" s="47"/>
      <c r="C458" s="47"/>
      <c r="D458" s="47"/>
      <c r="E458" s="47"/>
      <c r="F458" s="47"/>
      <c r="G458" s="47"/>
      <c r="H458" s="47"/>
      <c r="I458" s="47"/>
      <c r="J458" s="47"/>
      <c r="K458" s="47"/>
      <c r="L458" s="47"/>
      <c r="M458" s="47"/>
      <c r="N458" s="47"/>
      <c r="O458" s="47"/>
      <c r="P458" s="47"/>
      <c r="Q458" s="47"/>
      <c r="R458" s="47"/>
      <c r="S458" s="47"/>
      <c r="T458" s="47"/>
      <c r="U458" s="47"/>
      <c r="V458" s="47"/>
      <c r="W458" s="47"/>
      <c r="X458" s="47"/>
      <c r="Y458" s="47"/>
      <c r="Z458" s="47"/>
    </row>
    <row r="459" spans="1:26" ht="14.25" customHeight="1">
      <c r="A459" s="47"/>
      <c r="B459" s="47"/>
      <c r="C459" s="47"/>
      <c r="D459" s="47"/>
      <c r="E459" s="47"/>
      <c r="F459" s="47"/>
      <c r="G459" s="47"/>
      <c r="H459" s="47"/>
      <c r="I459" s="47"/>
      <c r="J459" s="47"/>
      <c r="K459" s="47"/>
      <c r="L459" s="47"/>
      <c r="M459" s="47"/>
      <c r="N459" s="47"/>
      <c r="O459" s="47"/>
      <c r="P459" s="47"/>
      <c r="Q459" s="47"/>
      <c r="R459" s="47"/>
      <c r="S459" s="47"/>
      <c r="T459" s="47"/>
      <c r="U459" s="47"/>
      <c r="V459" s="47"/>
      <c r="W459" s="47"/>
      <c r="X459" s="47"/>
      <c r="Y459" s="47"/>
      <c r="Z459" s="47"/>
    </row>
    <row r="460" spans="1:26" ht="14.25" customHeight="1">
      <c r="A460" s="47"/>
      <c r="B460" s="47"/>
      <c r="C460" s="47"/>
      <c r="D460" s="47"/>
      <c r="E460" s="47"/>
      <c r="F460" s="47"/>
      <c r="G460" s="47"/>
      <c r="H460" s="47"/>
      <c r="I460" s="47"/>
      <c r="J460" s="47"/>
      <c r="K460" s="47"/>
      <c r="L460" s="47"/>
      <c r="M460" s="47"/>
      <c r="N460" s="47"/>
      <c r="O460" s="47"/>
      <c r="P460" s="47"/>
      <c r="Q460" s="47"/>
      <c r="R460" s="47"/>
      <c r="S460" s="47"/>
      <c r="T460" s="47"/>
      <c r="U460" s="47"/>
      <c r="V460" s="47"/>
      <c r="W460" s="47"/>
      <c r="X460" s="47"/>
      <c r="Y460" s="47"/>
      <c r="Z460" s="47"/>
    </row>
    <row r="461" spans="1:26" ht="14.25" customHeight="1">
      <c r="A461" s="47"/>
      <c r="B461" s="47"/>
      <c r="C461" s="47"/>
      <c r="D461" s="47"/>
      <c r="E461" s="47"/>
      <c r="F461" s="47"/>
      <c r="G461" s="47"/>
      <c r="H461" s="47"/>
      <c r="I461" s="47"/>
      <c r="J461" s="47"/>
      <c r="K461" s="47"/>
      <c r="L461" s="47"/>
      <c r="M461" s="47"/>
      <c r="N461" s="47"/>
      <c r="O461" s="47"/>
      <c r="P461" s="47"/>
      <c r="Q461" s="47"/>
      <c r="R461" s="47"/>
      <c r="S461" s="47"/>
      <c r="T461" s="47"/>
      <c r="U461" s="47"/>
      <c r="V461" s="47"/>
      <c r="W461" s="47"/>
      <c r="X461" s="47"/>
      <c r="Y461" s="47"/>
      <c r="Z461" s="47"/>
    </row>
    <row r="462" spans="1:26" ht="14.25" customHeight="1">
      <c r="A462" s="47"/>
      <c r="B462" s="47"/>
      <c r="C462" s="47"/>
      <c r="D462" s="47"/>
      <c r="E462" s="47"/>
      <c r="F462" s="47"/>
      <c r="G462" s="47"/>
      <c r="H462" s="47"/>
      <c r="I462" s="47"/>
      <c r="J462" s="47"/>
      <c r="K462" s="47"/>
      <c r="L462" s="47"/>
      <c r="M462" s="47"/>
      <c r="N462" s="47"/>
      <c r="O462" s="47"/>
      <c r="P462" s="47"/>
      <c r="Q462" s="47"/>
      <c r="R462" s="47"/>
      <c r="S462" s="47"/>
      <c r="T462" s="47"/>
      <c r="U462" s="47"/>
      <c r="V462" s="47"/>
      <c r="W462" s="47"/>
      <c r="X462" s="47"/>
      <c r="Y462" s="47"/>
      <c r="Z462" s="47"/>
    </row>
    <row r="463" spans="1:26" ht="14.25" customHeight="1">
      <c r="A463" s="47"/>
      <c r="B463" s="47"/>
      <c r="C463" s="47"/>
      <c r="D463" s="47"/>
      <c r="E463" s="47"/>
      <c r="F463" s="47"/>
      <c r="G463" s="47"/>
      <c r="H463" s="47"/>
      <c r="I463" s="47"/>
      <c r="J463" s="47"/>
      <c r="K463" s="47"/>
      <c r="L463" s="47"/>
      <c r="M463" s="47"/>
      <c r="N463" s="47"/>
      <c r="O463" s="47"/>
      <c r="P463" s="47"/>
      <c r="Q463" s="47"/>
      <c r="R463" s="47"/>
      <c r="S463" s="47"/>
      <c r="T463" s="47"/>
      <c r="U463" s="47"/>
      <c r="V463" s="47"/>
      <c r="W463" s="47"/>
      <c r="X463" s="47"/>
      <c r="Y463" s="47"/>
      <c r="Z463" s="47"/>
    </row>
    <row r="464" spans="1:26" ht="14.25" customHeight="1">
      <c r="A464" s="47"/>
      <c r="B464" s="47"/>
      <c r="C464" s="47"/>
      <c r="D464" s="47"/>
      <c r="E464" s="47"/>
      <c r="F464" s="47"/>
      <c r="G464" s="47"/>
      <c r="H464" s="47"/>
      <c r="I464" s="47"/>
      <c r="J464" s="47"/>
      <c r="K464" s="47"/>
      <c r="L464" s="47"/>
      <c r="M464" s="47"/>
      <c r="N464" s="47"/>
      <c r="O464" s="47"/>
      <c r="P464" s="47"/>
      <c r="Q464" s="47"/>
      <c r="R464" s="47"/>
      <c r="S464" s="47"/>
      <c r="T464" s="47"/>
      <c r="U464" s="47"/>
      <c r="V464" s="47"/>
      <c r="W464" s="47"/>
      <c r="X464" s="47"/>
      <c r="Y464" s="47"/>
      <c r="Z464" s="47"/>
    </row>
    <row r="465" spans="1:26" ht="14.25" customHeight="1">
      <c r="A465" s="47"/>
      <c r="B465" s="47"/>
      <c r="C465" s="47"/>
      <c r="D465" s="47"/>
      <c r="E465" s="47"/>
      <c r="F465" s="47"/>
      <c r="G465" s="47"/>
      <c r="H465" s="47"/>
      <c r="I465" s="47"/>
      <c r="J465" s="47"/>
      <c r="K465" s="47"/>
      <c r="L465" s="47"/>
      <c r="M465" s="47"/>
      <c r="N465" s="47"/>
      <c r="O465" s="47"/>
      <c r="P465" s="47"/>
      <c r="Q465" s="47"/>
      <c r="R465" s="47"/>
      <c r="S465" s="47"/>
      <c r="T465" s="47"/>
      <c r="U465" s="47"/>
      <c r="V465" s="47"/>
      <c r="W465" s="47"/>
      <c r="X465" s="47"/>
      <c r="Y465" s="47"/>
      <c r="Z465" s="47"/>
    </row>
    <row r="466" spans="1:26" ht="14.25" customHeight="1">
      <c r="A466" s="47"/>
      <c r="B466" s="47"/>
      <c r="C466" s="47"/>
      <c r="D466" s="47"/>
      <c r="E466" s="47"/>
      <c r="F466" s="47"/>
      <c r="G466" s="47"/>
      <c r="H466" s="47"/>
      <c r="I466" s="47"/>
      <c r="J466" s="47"/>
      <c r="K466" s="47"/>
      <c r="L466" s="47"/>
      <c r="M466" s="47"/>
      <c r="N466" s="47"/>
      <c r="O466" s="47"/>
      <c r="P466" s="47"/>
      <c r="Q466" s="47"/>
      <c r="R466" s="47"/>
      <c r="S466" s="47"/>
      <c r="T466" s="47"/>
      <c r="U466" s="47"/>
      <c r="V466" s="47"/>
      <c r="W466" s="47"/>
      <c r="X466" s="47"/>
      <c r="Y466" s="47"/>
      <c r="Z466" s="47"/>
    </row>
    <row r="467" spans="1:26" ht="14.25" customHeight="1">
      <c r="A467" s="47"/>
      <c r="B467" s="47"/>
      <c r="C467" s="47"/>
      <c r="D467" s="47"/>
      <c r="E467" s="47"/>
      <c r="F467" s="47"/>
      <c r="G467" s="47"/>
      <c r="H467" s="47"/>
      <c r="I467" s="47"/>
      <c r="J467" s="47"/>
      <c r="K467" s="47"/>
      <c r="L467" s="47"/>
      <c r="M467" s="47"/>
      <c r="N467" s="47"/>
      <c r="O467" s="47"/>
      <c r="P467" s="47"/>
      <c r="Q467" s="47"/>
      <c r="R467" s="47"/>
      <c r="S467" s="47"/>
      <c r="T467" s="47"/>
      <c r="U467" s="47"/>
      <c r="V467" s="47"/>
      <c r="W467" s="47"/>
      <c r="X467" s="47"/>
      <c r="Y467" s="47"/>
      <c r="Z467" s="47"/>
    </row>
    <row r="468" spans="1:26" ht="14.25" customHeight="1">
      <c r="A468" s="47"/>
      <c r="B468" s="47"/>
      <c r="C468" s="47"/>
      <c r="D468" s="47"/>
      <c r="E468" s="47"/>
      <c r="F468" s="47"/>
      <c r="G468" s="47"/>
      <c r="H468" s="47"/>
      <c r="I468" s="47"/>
      <c r="J468" s="47"/>
      <c r="K468" s="47"/>
      <c r="L468" s="47"/>
      <c r="M468" s="47"/>
      <c r="N468" s="47"/>
      <c r="O468" s="47"/>
      <c r="P468" s="47"/>
      <c r="Q468" s="47"/>
      <c r="R468" s="47"/>
      <c r="S468" s="47"/>
      <c r="T468" s="47"/>
      <c r="U468" s="47"/>
      <c r="V468" s="47"/>
      <c r="W468" s="47"/>
      <c r="X468" s="47"/>
      <c r="Y468" s="47"/>
      <c r="Z468" s="47"/>
    </row>
    <row r="469" spans="1:26" ht="14.25" customHeight="1">
      <c r="A469" s="47"/>
      <c r="B469" s="47"/>
      <c r="C469" s="47"/>
      <c r="D469" s="47"/>
      <c r="E469" s="47"/>
      <c r="F469" s="47"/>
      <c r="G469" s="47"/>
      <c r="H469" s="47"/>
      <c r="I469" s="47"/>
      <c r="J469" s="47"/>
      <c r="K469" s="47"/>
      <c r="L469" s="47"/>
      <c r="M469" s="47"/>
      <c r="N469" s="47"/>
      <c r="O469" s="47"/>
      <c r="P469" s="47"/>
      <c r="Q469" s="47"/>
      <c r="R469" s="47"/>
      <c r="S469" s="47"/>
      <c r="T469" s="47"/>
      <c r="U469" s="47"/>
      <c r="V469" s="47"/>
      <c r="W469" s="47"/>
      <c r="X469" s="47"/>
      <c r="Y469" s="47"/>
      <c r="Z469" s="47"/>
    </row>
    <row r="470" spans="1:26" ht="14.25" customHeight="1">
      <c r="A470" s="47"/>
      <c r="B470" s="47"/>
      <c r="C470" s="47"/>
      <c r="D470" s="47"/>
      <c r="E470" s="47"/>
      <c r="F470" s="47"/>
      <c r="G470" s="47"/>
      <c r="H470" s="47"/>
      <c r="I470" s="47"/>
      <c r="J470" s="47"/>
      <c r="K470" s="47"/>
      <c r="L470" s="47"/>
      <c r="M470" s="47"/>
      <c r="N470" s="47"/>
      <c r="O470" s="47"/>
      <c r="P470" s="47"/>
      <c r="Q470" s="47"/>
      <c r="R470" s="47"/>
      <c r="S470" s="47"/>
      <c r="T470" s="47"/>
      <c r="U470" s="47"/>
      <c r="V470" s="47"/>
      <c r="W470" s="47"/>
      <c r="X470" s="47"/>
      <c r="Y470" s="47"/>
      <c r="Z470" s="47"/>
    </row>
    <row r="471" spans="1:26" ht="14.25" customHeight="1">
      <c r="A471" s="47"/>
      <c r="B471" s="47"/>
      <c r="C471" s="47"/>
      <c r="D471" s="47"/>
      <c r="E471" s="47"/>
      <c r="F471" s="47"/>
      <c r="G471" s="47"/>
      <c r="H471" s="47"/>
      <c r="I471" s="47"/>
      <c r="J471" s="47"/>
      <c r="K471" s="47"/>
      <c r="L471" s="47"/>
      <c r="M471" s="47"/>
      <c r="N471" s="47"/>
      <c r="O471" s="47"/>
      <c r="P471" s="47"/>
      <c r="Q471" s="47"/>
      <c r="R471" s="47"/>
      <c r="S471" s="47"/>
      <c r="T471" s="47"/>
      <c r="U471" s="47"/>
      <c r="V471" s="47"/>
      <c r="W471" s="47"/>
      <c r="X471" s="47"/>
      <c r="Y471" s="47"/>
      <c r="Z471" s="47"/>
    </row>
    <row r="472" spans="1:26" ht="14.25" customHeight="1">
      <c r="A472" s="47"/>
      <c r="B472" s="47"/>
      <c r="C472" s="47"/>
      <c r="D472" s="47"/>
      <c r="E472" s="47"/>
      <c r="F472" s="47"/>
      <c r="G472" s="47"/>
      <c r="H472" s="47"/>
      <c r="I472" s="47"/>
      <c r="J472" s="47"/>
      <c r="K472" s="47"/>
      <c r="L472" s="47"/>
      <c r="M472" s="47"/>
      <c r="N472" s="47"/>
      <c r="O472" s="47"/>
      <c r="P472" s="47"/>
      <c r="Q472" s="47"/>
      <c r="R472" s="47"/>
      <c r="S472" s="47"/>
      <c r="T472" s="47"/>
      <c r="U472" s="47"/>
      <c r="V472" s="47"/>
      <c r="W472" s="47"/>
      <c r="X472" s="47"/>
      <c r="Y472" s="47"/>
      <c r="Z472" s="47"/>
    </row>
    <row r="473" spans="1:26" ht="14.25" customHeight="1">
      <c r="A473" s="47"/>
      <c r="B473" s="47"/>
      <c r="C473" s="47"/>
      <c r="D473" s="47"/>
      <c r="E473" s="47"/>
      <c r="F473" s="47"/>
      <c r="G473" s="47"/>
      <c r="H473" s="47"/>
      <c r="I473" s="47"/>
      <c r="J473" s="47"/>
      <c r="K473" s="47"/>
      <c r="L473" s="47"/>
      <c r="M473" s="47"/>
      <c r="N473" s="47"/>
      <c r="O473" s="47"/>
      <c r="P473" s="47"/>
      <c r="Q473" s="47"/>
      <c r="R473" s="47"/>
      <c r="S473" s="47"/>
      <c r="T473" s="47"/>
      <c r="U473" s="47"/>
      <c r="V473" s="47"/>
      <c r="W473" s="47"/>
      <c r="X473" s="47"/>
      <c r="Y473" s="47"/>
      <c r="Z473" s="47"/>
    </row>
    <row r="474" spans="1:26" ht="14.25" customHeight="1">
      <c r="A474" s="47"/>
      <c r="B474" s="47"/>
      <c r="C474" s="47"/>
      <c r="D474" s="47"/>
      <c r="E474" s="47"/>
      <c r="F474" s="47"/>
      <c r="G474" s="47"/>
      <c r="H474" s="47"/>
      <c r="I474" s="47"/>
      <c r="J474" s="47"/>
      <c r="K474" s="47"/>
      <c r="L474" s="47"/>
      <c r="M474" s="47"/>
      <c r="N474" s="47"/>
      <c r="O474" s="47"/>
      <c r="P474" s="47"/>
      <c r="Q474" s="47"/>
      <c r="R474" s="47"/>
      <c r="S474" s="47"/>
      <c r="T474" s="47"/>
      <c r="U474" s="47"/>
      <c r="V474" s="47"/>
      <c r="W474" s="47"/>
      <c r="X474" s="47"/>
      <c r="Y474" s="47"/>
      <c r="Z474" s="47"/>
    </row>
    <row r="475" spans="1:26" ht="14.25" customHeight="1">
      <c r="A475" s="47"/>
      <c r="B475" s="47"/>
      <c r="C475" s="47"/>
      <c r="D475" s="47"/>
      <c r="E475" s="47"/>
      <c r="F475" s="47"/>
      <c r="G475" s="47"/>
      <c r="H475" s="47"/>
      <c r="I475" s="47"/>
      <c r="J475" s="47"/>
      <c r="K475" s="47"/>
      <c r="L475" s="47"/>
      <c r="M475" s="47"/>
      <c r="N475" s="47"/>
      <c r="O475" s="47"/>
      <c r="P475" s="47"/>
      <c r="Q475" s="47"/>
      <c r="R475" s="47"/>
      <c r="S475" s="47"/>
      <c r="T475" s="47"/>
      <c r="U475" s="47"/>
      <c r="V475" s="47"/>
      <c r="W475" s="47"/>
      <c r="X475" s="47"/>
      <c r="Y475" s="47"/>
      <c r="Z475" s="47"/>
    </row>
    <row r="476" spans="1:26" ht="14.25" customHeight="1">
      <c r="A476" s="47"/>
      <c r="B476" s="47"/>
      <c r="C476" s="47"/>
      <c r="D476" s="47"/>
      <c r="E476" s="47"/>
      <c r="F476" s="47"/>
      <c r="G476" s="47"/>
      <c r="H476" s="47"/>
      <c r="I476" s="47"/>
      <c r="J476" s="47"/>
      <c r="K476" s="47"/>
      <c r="L476" s="47"/>
      <c r="M476" s="47"/>
      <c r="N476" s="47"/>
      <c r="O476" s="47"/>
      <c r="P476" s="47"/>
      <c r="Q476" s="47"/>
      <c r="R476" s="47"/>
      <c r="S476" s="47"/>
      <c r="T476" s="47"/>
      <c r="U476" s="47"/>
      <c r="V476" s="47"/>
      <c r="W476" s="47"/>
      <c r="X476" s="47"/>
      <c r="Y476" s="47"/>
      <c r="Z476" s="47"/>
    </row>
    <row r="477" spans="1:26" ht="14.25" customHeight="1">
      <c r="A477" s="47"/>
      <c r="B477" s="47"/>
      <c r="C477" s="47"/>
      <c r="D477" s="47"/>
      <c r="E477" s="47"/>
      <c r="F477" s="47"/>
      <c r="G477" s="47"/>
      <c r="H477" s="47"/>
      <c r="I477" s="47"/>
      <c r="J477" s="47"/>
      <c r="K477" s="47"/>
      <c r="L477" s="47"/>
      <c r="M477" s="47"/>
      <c r="N477" s="47"/>
      <c r="O477" s="47"/>
      <c r="P477" s="47"/>
      <c r="Q477" s="47"/>
      <c r="R477" s="47"/>
      <c r="S477" s="47"/>
      <c r="T477" s="47"/>
      <c r="U477" s="47"/>
      <c r="V477" s="47"/>
      <c r="W477" s="47"/>
      <c r="X477" s="47"/>
      <c r="Y477" s="47"/>
      <c r="Z477" s="47"/>
    </row>
    <row r="478" spans="1:26" ht="14.25" customHeight="1">
      <c r="A478" s="47"/>
      <c r="B478" s="47"/>
      <c r="C478" s="47"/>
      <c r="D478" s="47"/>
      <c r="E478" s="47"/>
      <c r="F478" s="47"/>
      <c r="G478" s="47"/>
      <c r="H478" s="47"/>
      <c r="I478" s="47"/>
      <c r="J478" s="47"/>
      <c r="K478" s="47"/>
      <c r="L478" s="47"/>
      <c r="M478" s="47"/>
      <c r="N478" s="47"/>
      <c r="O478" s="47"/>
      <c r="P478" s="47"/>
      <c r="Q478" s="47"/>
      <c r="R478" s="47"/>
      <c r="S478" s="47"/>
      <c r="T478" s="47"/>
      <c r="U478" s="47"/>
      <c r="V478" s="47"/>
      <c r="W478" s="47"/>
      <c r="X478" s="47"/>
      <c r="Y478" s="47"/>
      <c r="Z478" s="47"/>
    </row>
    <row r="479" spans="1:26" ht="14.25" customHeight="1">
      <c r="A479" s="47"/>
      <c r="B479" s="47"/>
      <c r="C479" s="47"/>
      <c r="D479" s="47"/>
      <c r="E479" s="47"/>
      <c r="F479" s="47"/>
      <c r="G479" s="47"/>
      <c r="H479" s="47"/>
      <c r="I479" s="47"/>
      <c r="J479" s="47"/>
      <c r="K479" s="47"/>
      <c r="L479" s="47"/>
      <c r="M479" s="47"/>
      <c r="N479" s="47"/>
      <c r="O479" s="47"/>
      <c r="P479" s="47"/>
      <c r="Q479" s="47"/>
      <c r="R479" s="47"/>
      <c r="S479" s="47"/>
      <c r="T479" s="47"/>
      <c r="U479" s="47"/>
      <c r="V479" s="47"/>
      <c r="W479" s="47"/>
      <c r="X479" s="47"/>
      <c r="Y479" s="47"/>
      <c r="Z479" s="47"/>
    </row>
    <row r="480" spans="1:26" ht="14.25" customHeight="1">
      <c r="A480" s="47"/>
      <c r="B480" s="47"/>
      <c r="C480" s="47"/>
      <c r="D480" s="47"/>
      <c r="E480" s="47"/>
      <c r="F480" s="47"/>
      <c r="G480" s="47"/>
      <c r="H480" s="47"/>
      <c r="I480" s="47"/>
      <c r="J480" s="47"/>
      <c r="K480" s="47"/>
      <c r="L480" s="47"/>
      <c r="M480" s="47"/>
      <c r="N480" s="47"/>
      <c r="O480" s="47"/>
      <c r="P480" s="47"/>
      <c r="Q480" s="47"/>
      <c r="R480" s="47"/>
      <c r="S480" s="47"/>
      <c r="T480" s="47"/>
      <c r="U480" s="47"/>
      <c r="V480" s="47"/>
      <c r="W480" s="47"/>
      <c r="X480" s="47"/>
      <c r="Y480" s="47"/>
      <c r="Z480" s="47"/>
    </row>
    <row r="481" spans="1:26" ht="14.25" customHeight="1">
      <c r="A481" s="47"/>
      <c r="B481" s="47"/>
      <c r="C481" s="47"/>
      <c r="D481" s="47"/>
      <c r="E481" s="47"/>
      <c r="F481" s="47"/>
      <c r="G481" s="47"/>
      <c r="H481" s="47"/>
      <c r="I481" s="47"/>
      <c r="J481" s="47"/>
      <c r="K481" s="47"/>
      <c r="L481" s="47"/>
      <c r="M481" s="47"/>
      <c r="N481" s="47"/>
      <c r="O481" s="47"/>
      <c r="P481" s="47"/>
      <c r="Q481" s="47"/>
      <c r="R481" s="47"/>
      <c r="S481" s="47"/>
      <c r="T481" s="47"/>
      <c r="U481" s="47"/>
      <c r="V481" s="47"/>
      <c r="W481" s="47"/>
      <c r="X481" s="47"/>
      <c r="Y481" s="47"/>
      <c r="Z481" s="47"/>
    </row>
    <row r="482" spans="1:26" ht="14.25" customHeight="1">
      <c r="A482" s="47"/>
      <c r="B482" s="47"/>
      <c r="C482" s="47"/>
      <c r="D482" s="47"/>
      <c r="E482" s="47"/>
      <c r="F482" s="47"/>
      <c r="G482" s="47"/>
      <c r="H482" s="47"/>
      <c r="I482" s="47"/>
      <c r="J482" s="47"/>
      <c r="K482" s="47"/>
      <c r="L482" s="47"/>
      <c r="M482" s="47"/>
      <c r="N482" s="47"/>
      <c r="O482" s="47"/>
      <c r="P482" s="47"/>
      <c r="Q482" s="47"/>
      <c r="R482" s="47"/>
      <c r="S482" s="47"/>
      <c r="T482" s="47"/>
      <c r="U482" s="47"/>
      <c r="V482" s="47"/>
      <c r="W482" s="47"/>
      <c r="X482" s="47"/>
      <c r="Y482" s="47"/>
      <c r="Z482" s="47"/>
    </row>
    <row r="483" spans="1:26" ht="14.25" customHeight="1">
      <c r="A483" s="47"/>
      <c r="B483" s="47"/>
      <c r="C483" s="47"/>
      <c r="D483" s="47"/>
      <c r="E483" s="47"/>
      <c r="F483" s="47"/>
      <c r="G483" s="47"/>
      <c r="H483" s="47"/>
      <c r="I483" s="47"/>
      <c r="J483" s="47"/>
      <c r="K483" s="47"/>
      <c r="L483" s="47"/>
      <c r="M483" s="47"/>
      <c r="N483" s="47"/>
      <c r="O483" s="47"/>
      <c r="P483" s="47"/>
      <c r="Q483" s="47"/>
      <c r="R483" s="47"/>
      <c r="S483" s="47"/>
      <c r="T483" s="47"/>
      <c r="U483" s="47"/>
      <c r="V483" s="47"/>
      <c r="W483" s="47"/>
      <c r="X483" s="47"/>
      <c r="Y483" s="47"/>
      <c r="Z483" s="47"/>
    </row>
    <row r="484" spans="1:26" ht="14.25" customHeight="1">
      <c r="A484" s="47"/>
      <c r="B484" s="47"/>
      <c r="C484" s="47"/>
      <c r="D484" s="47"/>
      <c r="E484" s="47"/>
      <c r="F484" s="47"/>
      <c r="G484" s="47"/>
      <c r="H484" s="47"/>
      <c r="I484" s="47"/>
      <c r="J484" s="47"/>
      <c r="K484" s="47"/>
      <c r="L484" s="47"/>
      <c r="M484" s="47"/>
      <c r="N484" s="47"/>
      <c r="O484" s="47"/>
      <c r="P484" s="47"/>
      <c r="Q484" s="47"/>
      <c r="R484" s="47"/>
      <c r="S484" s="47"/>
      <c r="T484" s="47"/>
      <c r="U484" s="47"/>
      <c r="V484" s="47"/>
      <c r="W484" s="47"/>
      <c r="X484" s="47"/>
      <c r="Y484" s="47"/>
      <c r="Z484" s="47"/>
    </row>
    <row r="485" spans="1:26" ht="14.25" customHeight="1">
      <c r="A485" s="47"/>
      <c r="B485" s="47"/>
      <c r="C485" s="47"/>
      <c r="D485" s="47"/>
      <c r="E485" s="47"/>
      <c r="F485" s="47"/>
      <c r="G485" s="47"/>
      <c r="H485" s="47"/>
      <c r="I485" s="47"/>
      <c r="J485" s="47"/>
      <c r="K485" s="47"/>
      <c r="L485" s="47"/>
      <c r="M485" s="47"/>
      <c r="N485" s="47"/>
      <c r="O485" s="47"/>
      <c r="P485" s="47"/>
      <c r="Q485" s="47"/>
      <c r="R485" s="47"/>
      <c r="S485" s="47"/>
      <c r="T485" s="47"/>
      <c r="U485" s="47"/>
      <c r="V485" s="47"/>
      <c r="W485" s="47"/>
      <c r="X485" s="47"/>
      <c r="Y485" s="47"/>
      <c r="Z485" s="47"/>
    </row>
    <row r="486" spans="1:26" ht="14.25" customHeight="1">
      <c r="A486" s="47"/>
      <c r="B486" s="47"/>
      <c r="C486" s="47"/>
      <c r="D486" s="47"/>
      <c r="E486" s="47"/>
      <c r="F486" s="47"/>
      <c r="G486" s="47"/>
      <c r="H486" s="47"/>
      <c r="I486" s="47"/>
      <c r="J486" s="47"/>
      <c r="K486" s="47"/>
      <c r="L486" s="47"/>
      <c r="M486" s="47"/>
      <c r="N486" s="47"/>
      <c r="O486" s="47"/>
      <c r="P486" s="47"/>
      <c r="Q486" s="47"/>
      <c r="R486" s="47"/>
      <c r="S486" s="47"/>
      <c r="T486" s="47"/>
      <c r="U486" s="47"/>
      <c r="V486" s="47"/>
      <c r="W486" s="47"/>
      <c r="X486" s="47"/>
      <c r="Y486" s="47"/>
      <c r="Z486" s="47"/>
    </row>
    <row r="487" spans="1:26" ht="14.25" customHeight="1">
      <c r="A487" s="47"/>
      <c r="B487" s="47"/>
      <c r="C487" s="47"/>
      <c r="D487" s="47"/>
      <c r="E487" s="47"/>
      <c r="F487" s="47"/>
      <c r="G487" s="47"/>
      <c r="H487" s="47"/>
      <c r="I487" s="47"/>
      <c r="J487" s="47"/>
      <c r="K487" s="47"/>
      <c r="L487" s="47"/>
      <c r="M487" s="47"/>
      <c r="N487" s="47"/>
      <c r="O487" s="47"/>
      <c r="P487" s="47"/>
      <c r="Q487" s="47"/>
      <c r="R487" s="47"/>
      <c r="S487" s="47"/>
      <c r="T487" s="47"/>
      <c r="U487" s="47"/>
      <c r="V487" s="47"/>
      <c r="W487" s="47"/>
      <c r="X487" s="47"/>
      <c r="Y487" s="47"/>
      <c r="Z487" s="47"/>
    </row>
    <row r="488" spans="1:26" ht="14.25" customHeight="1">
      <c r="A488" s="47"/>
      <c r="B488" s="47"/>
      <c r="C488" s="47"/>
      <c r="D488" s="47"/>
      <c r="E488" s="47"/>
      <c r="F488" s="47"/>
      <c r="G488" s="47"/>
      <c r="H488" s="47"/>
      <c r="I488" s="47"/>
      <c r="J488" s="47"/>
      <c r="K488" s="47"/>
      <c r="L488" s="47"/>
      <c r="M488" s="47"/>
      <c r="N488" s="47"/>
      <c r="O488" s="47"/>
      <c r="P488" s="47"/>
      <c r="Q488" s="47"/>
      <c r="R488" s="47"/>
      <c r="S488" s="47"/>
      <c r="T488" s="47"/>
      <c r="U488" s="47"/>
      <c r="V488" s="47"/>
      <c r="W488" s="47"/>
      <c r="X488" s="47"/>
      <c r="Y488" s="47"/>
      <c r="Z488" s="47"/>
    </row>
    <row r="489" spans="1:26" ht="14.25" customHeight="1">
      <c r="A489" s="83"/>
      <c r="B489" s="83"/>
      <c r="C489" s="83"/>
      <c r="D489" s="83"/>
      <c r="E489" s="83"/>
      <c r="F489" s="83"/>
      <c r="G489" s="83"/>
      <c r="H489" s="83"/>
      <c r="I489" s="83"/>
      <c r="J489" s="83"/>
      <c r="K489" s="83"/>
      <c r="L489" s="83"/>
      <c r="M489" s="83"/>
      <c r="N489" s="83"/>
      <c r="O489" s="83"/>
      <c r="P489" s="83"/>
      <c r="Q489" s="83"/>
      <c r="R489" s="83"/>
      <c r="S489" s="83"/>
      <c r="T489" s="83"/>
      <c r="U489" s="83"/>
      <c r="V489" s="83"/>
      <c r="W489" s="83"/>
      <c r="X489" s="83"/>
      <c r="Y489" s="83"/>
      <c r="Z489" s="83"/>
    </row>
    <row r="490" spans="1:26" ht="14.25" customHeight="1">
      <c r="A490" s="83"/>
      <c r="B490" s="83"/>
      <c r="C490" s="83"/>
      <c r="D490" s="83"/>
      <c r="E490" s="83"/>
      <c r="F490" s="83"/>
      <c r="G490" s="83"/>
      <c r="H490" s="83"/>
      <c r="I490" s="83"/>
      <c r="J490" s="83"/>
      <c r="K490" s="83"/>
      <c r="L490" s="83"/>
      <c r="M490" s="83"/>
      <c r="N490" s="83"/>
      <c r="O490" s="83"/>
      <c r="P490" s="83"/>
      <c r="Q490" s="83"/>
      <c r="R490" s="83"/>
      <c r="S490" s="83"/>
      <c r="T490" s="83"/>
      <c r="U490" s="83"/>
      <c r="V490" s="83"/>
      <c r="W490" s="83"/>
      <c r="X490" s="83"/>
      <c r="Y490" s="83"/>
      <c r="Z490" s="83"/>
    </row>
    <row r="491" spans="1:26" ht="14.25" customHeight="1">
      <c r="A491" s="83"/>
      <c r="B491" s="83"/>
      <c r="C491" s="83"/>
      <c r="D491" s="83"/>
      <c r="E491" s="83"/>
      <c r="F491" s="83"/>
      <c r="G491" s="83"/>
      <c r="H491" s="83"/>
      <c r="I491" s="83"/>
      <c r="J491" s="83"/>
      <c r="K491" s="83"/>
      <c r="L491" s="83"/>
      <c r="M491" s="83"/>
      <c r="N491" s="83"/>
      <c r="O491" s="83"/>
      <c r="P491" s="83"/>
      <c r="Q491" s="83"/>
      <c r="R491" s="83"/>
      <c r="S491" s="83"/>
      <c r="T491" s="83"/>
      <c r="U491" s="83"/>
      <c r="V491" s="83"/>
      <c r="W491" s="83"/>
      <c r="X491" s="83"/>
      <c r="Y491" s="83"/>
      <c r="Z491" s="83"/>
    </row>
    <row r="492" spans="1:26" ht="14.25" customHeight="1">
      <c r="A492" s="83"/>
      <c r="B492" s="83"/>
      <c r="C492" s="83"/>
      <c r="D492" s="83"/>
      <c r="E492" s="83"/>
      <c r="F492" s="83"/>
      <c r="G492" s="83"/>
      <c r="H492" s="83"/>
      <c r="I492" s="83"/>
      <c r="J492" s="83"/>
      <c r="K492" s="83"/>
      <c r="L492" s="83"/>
      <c r="M492" s="83"/>
      <c r="N492" s="83"/>
      <c r="O492" s="83"/>
      <c r="P492" s="83"/>
      <c r="Q492" s="83"/>
      <c r="R492" s="83"/>
      <c r="S492" s="83"/>
      <c r="T492" s="83"/>
      <c r="U492" s="83"/>
      <c r="V492" s="83"/>
      <c r="W492" s="83"/>
      <c r="X492" s="83"/>
      <c r="Y492" s="83"/>
      <c r="Z492" s="83"/>
    </row>
    <row r="493" spans="1:26" ht="14.25" customHeight="1">
      <c r="A493" s="83"/>
      <c r="B493" s="83"/>
      <c r="C493" s="83"/>
      <c r="D493" s="83"/>
      <c r="E493" s="83"/>
      <c r="F493" s="83"/>
      <c r="G493" s="83"/>
      <c r="H493" s="83"/>
      <c r="I493" s="83"/>
      <c r="J493" s="83"/>
      <c r="K493" s="83"/>
      <c r="L493" s="83"/>
      <c r="M493" s="83"/>
      <c r="N493" s="83"/>
      <c r="O493" s="83"/>
      <c r="P493" s="83"/>
      <c r="Q493" s="83"/>
      <c r="R493" s="83"/>
      <c r="S493" s="83"/>
      <c r="T493" s="83"/>
      <c r="U493" s="83"/>
      <c r="V493" s="83"/>
      <c r="W493" s="83"/>
      <c r="X493" s="83"/>
      <c r="Y493" s="83"/>
      <c r="Z493" s="83"/>
    </row>
    <row r="494" spans="1:26" ht="14.25" customHeight="1">
      <c r="A494" s="83"/>
      <c r="B494" s="83"/>
      <c r="C494" s="83"/>
      <c r="D494" s="83"/>
      <c r="E494" s="83"/>
      <c r="F494" s="83"/>
      <c r="G494" s="83"/>
      <c r="H494" s="83"/>
      <c r="I494" s="83"/>
      <c r="J494" s="83"/>
      <c r="K494" s="83"/>
      <c r="L494" s="83"/>
      <c r="M494" s="83"/>
      <c r="N494" s="83"/>
      <c r="O494" s="83"/>
      <c r="P494" s="83"/>
      <c r="Q494" s="83"/>
      <c r="R494" s="83"/>
      <c r="S494" s="83"/>
      <c r="T494" s="83"/>
      <c r="U494" s="83"/>
      <c r="V494" s="83"/>
      <c r="W494" s="83"/>
      <c r="X494" s="83"/>
      <c r="Y494" s="83"/>
      <c r="Z494" s="83"/>
    </row>
    <row r="495" spans="1:26" ht="14.25" customHeight="1">
      <c r="A495" s="83"/>
      <c r="B495" s="83"/>
      <c r="C495" s="83"/>
      <c r="D495" s="83"/>
      <c r="E495" s="83"/>
      <c r="F495" s="83"/>
      <c r="G495" s="83"/>
      <c r="H495" s="83"/>
      <c r="I495" s="83"/>
      <c r="J495" s="83"/>
      <c r="K495" s="83"/>
      <c r="L495" s="83"/>
      <c r="M495" s="83"/>
      <c r="N495" s="83"/>
      <c r="O495" s="83"/>
      <c r="P495" s="83"/>
      <c r="Q495" s="83"/>
      <c r="R495" s="83"/>
      <c r="S495" s="83"/>
      <c r="T495" s="83"/>
      <c r="U495" s="83"/>
      <c r="V495" s="83"/>
      <c r="W495" s="83"/>
      <c r="X495" s="83"/>
      <c r="Y495" s="83"/>
      <c r="Z495" s="83"/>
    </row>
    <row r="496" spans="1:26" ht="14.25" customHeight="1">
      <c r="A496" s="83"/>
      <c r="B496" s="83"/>
      <c r="C496" s="83"/>
      <c r="D496" s="83"/>
      <c r="E496" s="83"/>
      <c r="F496" s="83"/>
      <c r="G496" s="83"/>
      <c r="H496" s="83"/>
      <c r="I496" s="83"/>
      <c r="J496" s="83"/>
      <c r="K496" s="83"/>
      <c r="L496" s="83"/>
      <c r="M496" s="83"/>
      <c r="N496" s="83"/>
      <c r="O496" s="83"/>
      <c r="P496" s="83"/>
      <c r="Q496" s="83"/>
      <c r="R496" s="83"/>
      <c r="S496" s="83"/>
      <c r="T496" s="83"/>
      <c r="U496" s="83"/>
      <c r="V496" s="83"/>
      <c r="W496" s="83"/>
      <c r="X496" s="83"/>
      <c r="Y496" s="83"/>
      <c r="Z496" s="83"/>
    </row>
    <row r="497" spans="1:26" ht="14.25" customHeight="1">
      <c r="A497" s="83"/>
      <c r="B497" s="83"/>
      <c r="C497" s="83"/>
      <c r="D497" s="83"/>
      <c r="E497" s="83"/>
      <c r="F497" s="83"/>
      <c r="G497" s="83"/>
      <c r="H497" s="83"/>
      <c r="I497" s="83"/>
      <c r="J497" s="83"/>
      <c r="K497" s="83"/>
      <c r="L497" s="83"/>
      <c r="M497" s="83"/>
      <c r="N497" s="83"/>
      <c r="O497" s="83"/>
      <c r="P497" s="83"/>
      <c r="Q497" s="83"/>
      <c r="R497" s="83"/>
      <c r="S497" s="83"/>
      <c r="T497" s="83"/>
      <c r="U497" s="83"/>
      <c r="V497" s="83"/>
      <c r="W497" s="83"/>
      <c r="X497" s="83"/>
      <c r="Y497" s="83"/>
      <c r="Z497" s="83"/>
    </row>
    <row r="498" spans="1:26" ht="14.25" customHeight="1">
      <c r="A498" s="83"/>
      <c r="B498" s="83"/>
      <c r="C498" s="83"/>
      <c r="D498" s="83"/>
      <c r="E498" s="83"/>
      <c r="F498" s="83"/>
      <c r="G498" s="83"/>
      <c r="H498" s="83"/>
      <c r="I498" s="83"/>
      <c r="J498" s="83"/>
      <c r="K498" s="83"/>
      <c r="L498" s="83"/>
      <c r="M498" s="83"/>
      <c r="N498" s="83"/>
      <c r="O498" s="83"/>
      <c r="P498" s="83"/>
      <c r="Q498" s="83"/>
      <c r="R498" s="83"/>
      <c r="S498" s="83"/>
      <c r="T498" s="83"/>
      <c r="U498" s="83"/>
      <c r="V498" s="83"/>
      <c r="W498" s="83"/>
      <c r="X498" s="83"/>
      <c r="Y498" s="83"/>
      <c r="Z498" s="83"/>
    </row>
    <row r="499" spans="1:26" ht="14.25" customHeight="1">
      <c r="A499" s="83"/>
      <c r="B499" s="83"/>
      <c r="C499" s="83"/>
      <c r="D499" s="83"/>
      <c r="E499" s="83"/>
      <c r="F499" s="83"/>
      <c r="G499" s="83"/>
      <c r="H499" s="83"/>
      <c r="I499" s="83"/>
      <c r="J499" s="83"/>
      <c r="K499" s="83"/>
      <c r="L499" s="83"/>
      <c r="M499" s="83"/>
      <c r="N499" s="83"/>
      <c r="O499" s="83"/>
      <c r="P499" s="83"/>
      <c r="Q499" s="83"/>
      <c r="R499" s="83"/>
      <c r="S499" s="83"/>
      <c r="T499" s="83"/>
      <c r="U499" s="83"/>
      <c r="V499" s="83"/>
      <c r="W499" s="83"/>
      <c r="X499" s="83"/>
      <c r="Y499" s="83"/>
      <c r="Z499" s="83"/>
    </row>
    <row r="500" spans="1:26" ht="14.25" customHeight="1">
      <c r="A500" s="83"/>
      <c r="B500" s="83"/>
      <c r="C500" s="83"/>
      <c r="D500" s="83"/>
      <c r="E500" s="83"/>
      <c r="F500" s="83"/>
      <c r="G500" s="83"/>
      <c r="H500" s="83"/>
      <c r="I500" s="83"/>
      <c r="J500" s="83"/>
      <c r="K500" s="83"/>
      <c r="L500" s="83"/>
      <c r="M500" s="83"/>
      <c r="N500" s="83"/>
      <c r="O500" s="83"/>
      <c r="P500" s="83"/>
      <c r="Q500" s="83"/>
      <c r="R500" s="83"/>
      <c r="S500" s="83"/>
      <c r="T500" s="83"/>
      <c r="U500" s="83"/>
      <c r="V500" s="83"/>
      <c r="W500" s="83"/>
      <c r="X500" s="83"/>
      <c r="Y500" s="83"/>
      <c r="Z500" s="83"/>
    </row>
    <row r="501" spans="1:26" ht="14.25" customHeight="1">
      <c r="A501" s="83"/>
      <c r="B501" s="83"/>
      <c r="C501" s="83"/>
      <c r="D501" s="83"/>
      <c r="E501" s="83"/>
      <c r="F501" s="83"/>
      <c r="G501" s="83"/>
      <c r="H501" s="83"/>
      <c r="I501" s="83"/>
      <c r="J501" s="83"/>
      <c r="K501" s="83"/>
      <c r="L501" s="83"/>
      <c r="M501" s="83"/>
      <c r="N501" s="83"/>
      <c r="O501" s="83"/>
      <c r="P501" s="83"/>
      <c r="Q501" s="83"/>
      <c r="R501" s="83"/>
      <c r="S501" s="83"/>
      <c r="T501" s="83"/>
      <c r="U501" s="83"/>
      <c r="V501" s="83"/>
      <c r="W501" s="83"/>
      <c r="X501" s="83"/>
      <c r="Y501" s="83"/>
      <c r="Z501" s="83"/>
    </row>
    <row r="502" spans="1:26" ht="14.25" customHeight="1">
      <c r="A502" s="47"/>
      <c r="B502" s="47"/>
      <c r="C502" s="47"/>
      <c r="D502" s="47"/>
      <c r="E502" s="47"/>
      <c r="F502" s="47"/>
      <c r="G502" s="47"/>
      <c r="H502" s="47"/>
      <c r="I502" s="47"/>
      <c r="J502" s="47"/>
      <c r="K502" s="47"/>
      <c r="L502" s="47"/>
      <c r="M502" s="47"/>
      <c r="N502" s="47"/>
      <c r="O502" s="47"/>
      <c r="P502" s="47"/>
      <c r="Q502" s="47"/>
      <c r="R502" s="47"/>
      <c r="S502" s="47"/>
      <c r="T502" s="47"/>
      <c r="U502" s="47"/>
      <c r="V502" s="47"/>
      <c r="W502" s="47"/>
      <c r="X502" s="47"/>
      <c r="Y502" s="47"/>
      <c r="Z502" s="47"/>
    </row>
    <row r="503" spans="1:26" ht="14.25" customHeight="1">
      <c r="A503" s="83"/>
      <c r="B503" s="83"/>
      <c r="C503" s="83"/>
      <c r="D503" s="83"/>
      <c r="E503" s="83"/>
      <c r="F503" s="83"/>
      <c r="G503" s="83"/>
      <c r="H503" s="83"/>
      <c r="I503" s="83"/>
      <c r="J503" s="83"/>
      <c r="K503" s="83"/>
      <c r="L503" s="83"/>
      <c r="M503" s="83"/>
      <c r="N503" s="83"/>
      <c r="O503" s="83"/>
      <c r="P503" s="83"/>
      <c r="Q503" s="83"/>
      <c r="R503" s="83"/>
      <c r="S503" s="83"/>
      <c r="T503" s="83"/>
      <c r="U503" s="83"/>
      <c r="V503" s="83"/>
      <c r="W503" s="83"/>
      <c r="X503" s="83"/>
      <c r="Y503" s="83"/>
      <c r="Z503" s="83"/>
    </row>
    <row r="504" spans="1:26" ht="14.25" customHeight="1">
      <c r="A504" s="83"/>
      <c r="B504" s="83"/>
      <c r="C504" s="83"/>
      <c r="D504" s="83"/>
      <c r="E504" s="83"/>
      <c r="F504" s="83"/>
      <c r="G504" s="83"/>
      <c r="H504" s="83"/>
      <c r="I504" s="83"/>
      <c r="J504" s="83"/>
      <c r="K504" s="83"/>
      <c r="L504" s="83"/>
      <c r="M504" s="83"/>
      <c r="N504" s="83"/>
      <c r="O504" s="83"/>
      <c r="P504" s="83"/>
      <c r="Q504" s="83"/>
      <c r="R504" s="83"/>
      <c r="S504" s="83"/>
      <c r="T504" s="83"/>
      <c r="U504" s="83"/>
      <c r="V504" s="83"/>
      <c r="W504" s="83"/>
      <c r="X504" s="83"/>
      <c r="Y504" s="83"/>
      <c r="Z504" s="83"/>
    </row>
    <row r="505" spans="1:26" ht="14.25" customHeight="1">
      <c r="A505" s="83"/>
      <c r="B505" s="83"/>
      <c r="C505" s="83"/>
      <c r="D505" s="83"/>
      <c r="E505" s="83"/>
      <c r="F505" s="83"/>
      <c r="G505" s="83"/>
      <c r="H505" s="83"/>
      <c r="I505" s="83"/>
      <c r="J505" s="83"/>
      <c r="K505" s="83"/>
      <c r="L505" s="83"/>
      <c r="M505" s="83"/>
      <c r="N505" s="83"/>
      <c r="O505" s="83"/>
      <c r="P505" s="83"/>
      <c r="Q505" s="83"/>
      <c r="R505" s="83"/>
      <c r="S505" s="83"/>
      <c r="T505" s="83"/>
      <c r="U505" s="83"/>
      <c r="V505" s="83"/>
      <c r="W505" s="83"/>
      <c r="X505" s="83"/>
      <c r="Y505" s="83"/>
      <c r="Z505" s="83"/>
    </row>
    <row r="506" spans="1:26" ht="14.25" customHeight="1">
      <c r="A506" s="83"/>
      <c r="B506" s="83"/>
      <c r="C506" s="83"/>
      <c r="D506" s="83"/>
      <c r="E506" s="83"/>
      <c r="F506" s="83"/>
      <c r="G506" s="83"/>
      <c r="H506" s="83"/>
      <c r="I506" s="83"/>
      <c r="J506" s="83"/>
      <c r="K506" s="83"/>
      <c r="L506" s="83"/>
      <c r="M506" s="83"/>
      <c r="N506" s="83"/>
      <c r="O506" s="83"/>
      <c r="P506" s="83"/>
      <c r="Q506" s="83"/>
      <c r="R506" s="83"/>
      <c r="S506" s="83"/>
      <c r="T506" s="83"/>
      <c r="U506" s="83"/>
      <c r="V506" s="83"/>
      <c r="W506" s="83"/>
      <c r="X506" s="83"/>
      <c r="Y506" s="83"/>
      <c r="Z506" s="83"/>
    </row>
    <row r="507" spans="1:26" ht="14.25" customHeight="1">
      <c r="A507" s="83"/>
      <c r="B507" s="83"/>
      <c r="C507" s="83"/>
      <c r="D507" s="83"/>
      <c r="E507" s="83"/>
      <c r="F507" s="83"/>
      <c r="G507" s="83"/>
      <c r="H507" s="83"/>
      <c r="I507" s="83"/>
      <c r="J507" s="83"/>
      <c r="K507" s="83"/>
      <c r="L507" s="83"/>
      <c r="M507" s="83"/>
      <c r="N507" s="83"/>
      <c r="O507" s="83"/>
      <c r="P507" s="83"/>
      <c r="Q507" s="83"/>
      <c r="R507" s="83"/>
      <c r="S507" s="83"/>
      <c r="T507" s="83"/>
      <c r="U507" s="83"/>
      <c r="V507" s="83"/>
      <c r="W507" s="83"/>
      <c r="X507" s="83"/>
      <c r="Y507" s="83"/>
      <c r="Z507" s="83"/>
    </row>
    <row r="508" spans="1:26" ht="14.25" customHeight="1">
      <c r="A508" s="83"/>
      <c r="B508" s="83"/>
      <c r="C508" s="83"/>
      <c r="D508" s="83"/>
      <c r="E508" s="83"/>
      <c r="F508" s="83"/>
      <c r="G508" s="83"/>
      <c r="H508" s="83"/>
      <c r="I508" s="83"/>
      <c r="J508" s="83"/>
      <c r="K508" s="83"/>
      <c r="L508" s="83"/>
      <c r="M508" s="83"/>
      <c r="N508" s="83"/>
      <c r="O508" s="83"/>
      <c r="P508" s="83"/>
      <c r="Q508" s="83"/>
      <c r="R508" s="83"/>
      <c r="S508" s="83"/>
      <c r="T508" s="83"/>
      <c r="U508" s="83"/>
      <c r="V508" s="83"/>
      <c r="W508" s="83"/>
      <c r="X508" s="83"/>
      <c r="Y508" s="83"/>
      <c r="Z508" s="83"/>
    </row>
    <row r="509" spans="1:26" ht="14.25" customHeight="1">
      <c r="A509" s="83"/>
      <c r="B509" s="83"/>
      <c r="C509" s="83"/>
      <c r="D509" s="83"/>
      <c r="E509" s="83"/>
      <c r="F509" s="83"/>
      <c r="G509" s="83"/>
      <c r="H509" s="83"/>
      <c r="I509" s="83"/>
      <c r="J509" s="83"/>
      <c r="K509" s="83"/>
      <c r="L509" s="83"/>
      <c r="M509" s="83"/>
      <c r="N509" s="83"/>
      <c r="O509" s="83"/>
      <c r="P509" s="83"/>
      <c r="Q509" s="83"/>
      <c r="R509" s="83"/>
      <c r="S509" s="83"/>
      <c r="T509" s="83"/>
      <c r="U509" s="83"/>
      <c r="V509" s="83"/>
      <c r="W509" s="83"/>
      <c r="X509" s="83"/>
      <c r="Y509" s="83"/>
      <c r="Z509" s="83"/>
    </row>
    <row r="510" spans="1:26" ht="14.25" customHeight="1">
      <c r="A510" s="83"/>
      <c r="B510" s="83"/>
      <c r="C510" s="83"/>
      <c r="D510" s="83"/>
      <c r="E510" s="83"/>
      <c r="F510" s="83"/>
      <c r="G510" s="83"/>
      <c r="H510" s="83"/>
      <c r="I510" s="83"/>
      <c r="J510" s="83"/>
      <c r="K510" s="83"/>
      <c r="L510" s="83"/>
      <c r="M510" s="83"/>
      <c r="N510" s="83"/>
      <c r="O510" s="83"/>
      <c r="P510" s="83"/>
      <c r="Q510" s="83"/>
      <c r="R510" s="83"/>
      <c r="S510" s="83"/>
      <c r="T510" s="83"/>
      <c r="U510" s="83"/>
      <c r="V510" s="83"/>
      <c r="W510" s="83"/>
      <c r="X510" s="83"/>
      <c r="Y510" s="83"/>
      <c r="Z510" s="83"/>
    </row>
    <row r="511" spans="1:26" ht="14.25" customHeight="1">
      <c r="A511" s="83"/>
      <c r="B511" s="83"/>
      <c r="C511" s="83"/>
      <c r="D511" s="83"/>
      <c r="E511" s="83"/>
      <c r="F511" s="83"/>
      <c r="G511" s="83"/>
      <c r="H511" s="83"/>
      <c r="I511" s="83"/>
      <c r="J511" s="83"/>
      <c r="K511" s="83"/>
      <c r="L511" s="83"/>
      <c r="M511" s="83"/>
      <c r="N511" s="83"/>
      <c r="O511" s="83"/>
      <c r="P511" s="83"/>
      <c r="Q511" s="83"/>
      <c r="R511" s="83"/>
      <c r="S511" s="83"/>
      <c r="T511" s="83"/>
      <c r="U511" s="83"/>
      <c r="V511" s="83"/>
      <c r="W511" s="83"/>
      <c r="X511" s="83"/>
      <c r="Y511" s="83"/>
      <c r="Z511" s="83"/>
    </row>
    <row r="512" spans="1:26" ht="14.25" customHeight="1">
      <c r="A512" s="83"/>
      <c r="B512" s="83"/>
      <c r="C512" s="83"/>
      <c r="D512" s="83"/>
      <c r="E512" s="83"/>
      <c r="F512" s="83"/>
      <c r="G512" s="83"/>
      <c r="H512" s="83"/>
      <c r="I512" s="83"/>
      <c r="J512" s="83"/>
      <c r="K512" s="83"/>
      <c r="L512" s="83"/>
      <c r="M512" s="83"/>
      <c r="N512" s="83"/>
      <c r="O512" s="83"/>
      <c r="P512" s="83"/>
      <c r="Q512" s="83"/>
      <c r="R512" s="83"/>
      <c r="S512" s="83"/>
      <c r="T512" s="83"/>
      <c r="U512" s="83"/>
      <c r="V512" s="83"/>
      <c r="W512" s="83"/>
      <c r="X512" s="83"/>
      <c r="Y512" s="83"/>
      <c r="Z512" s="83"/>
    </row>
    <row r="513" spans="1:26" ht="14.25" customHeight="1">
      <c r="A513" s="83"/>
      <c r="B513" s="83"/>
      <c r="C513" s="83"/>
      <c r="D513" s="83"/>
      <c r="E513" s="83"/>
      <c r="F513" s="83"/>
      <c r="G513" s="83"/>
      <c r="H513" s="83"/>
      <c r="I513" s="83"/>
      <c r="J513" s="83"/>
      <c r="K513" s="83"/>
      <c r="L513" s="83"/>
      <c r="M513" s="83"/>
      <c r="N513" s="83"/>
      <c r="O513" s="83"/>
      <c r="P513" s="83"/>
      <c r="Q513" s="83"/>
      <c r="R513" s="83"/>
      <c r="S513" s="83"/>
      <c r="T513" s="83"/>
      <c r="U513" s="83"/>
      <c r="V513" s="83"/>
      <c r="W513" s="83"/>
      <c r="X513" s="83"/>
      <c r="Y513" s="83"/>
      <c r="Z513" s="83"/>
    </row>
    <row r="514" spans="1:26" ht="14.25" customHeight="1">
      <c r="A514" s="83"/>
      <c r="B514" s="83"/>
      <c r="C514" s="83"/>
      <c r="D514" s="83"/>
      <c r="E514" s="83"/>
      <c r="F514" s="83"/>
      <c r="G514" s="83"/>
      <c r="H514" s="83"/>
      <c r="I514" s="83"/>
      <c r="J514" s="83"/>
      <c r="K514" s="83"/>
      <c r="L514" s="83"/>
      <c r="M514" s="83"/>
      <c r="N514" s="83"/>
      <c r="O514" s="83"/>
      <c r="P514" s="83"/>
      <c r="Q514" s="83"/>
      <c r="R514" s="83"/>
      <c r="S514" s="83"/>
      <c r="T514" s="83"/>
      <c r="U514" s="83"/>
      <c r="V514" s="83"/>
      <c r="W514" s="83"/>
      <c r="X514" s="83"/>
      <c r="Y514" s="83"/>
      <c r="Z514" s="83"/>
    </row>
    <row r="515" spans="1:26" ht="14.25" customHeight="1">
      <c r="A515" s="83"/>
      <c r="B515" s="83"/>
      <c r="C515" s="83"/>
      <c r="D515" s="83"/>
      <c r="E515" s="83"/>
      <c r="F515" s="83"/>
      <c r="G515" s="83"/>
      <c r="H515" s="83"/>
      <c r="I515" s="83"/>
      <c r="J515" s="83"/>
      <c r="K515" s="83"/>
      <c r="L515" s="83"/>
      <c r="M515" s="83"/>
      <c r="N515" s="83"/>
      <c r="O515" s="83"/>
      <c r="P515" s="83"/>
      <c r="Q515" s="83"/>
      <c r="R515" s="83"/>
      <c r="S515" s="83"/>
      <c r="T515" s="83"/>
      <c r="U515" s="83"/>
      <c r="V515" s="83"/>
      <c r="W515" s="83"/>
      <c r="X515" s="83"/>
      <c r="Y515" s="83"/>
      <c r="Z515" s="83"/>
    </row>
    <row r="516" spans="1:26" ht="14.25" customHeight="1">
      <c r="A516" s="83"/>
      <c r="B516" s="83"/>
      <c r="C516" s="83"/>
      <c r="D516" s="83"/>
      <c r="E516" s="83"/>
      <c r="F516" s="83"/>
      <c r="G516" s="83"/>
      <c r="H516" s="83"/>
      <c r="I516" s="83"/>
      <c r="J516" s="83"/>
      <c r="K516" s="83"/>
      <c r="L516" s="83"/>
      <c r="M516" s="83"/>
      <c r="N516" s="83"/>
      <c r="O516" s="83"/>
      <c r="P516" s="83"/>
      <c r="Q516" s="83"/>
      <c r="R516" s="83"/>
      <c r="S516" s="83"/>
      <c r="T516" s="83"/>
      <c r="U516" s="83"/>
      <c r="V516" s="83"/>
      <c r="W516" s="83"/>
      <c r="X516" s="83"/>
      <c r="Y516" s="83"/>
      <c r="Z516" s="83"/>
    </row>
    <row r="517" spans="1:26" ht="14.25" customHeight="1">
      <c r="A517" s="47"/>
      <c r="B517" s="47"/>
      <c r="C517" s="47"/>
      <c r="D517" s="47"/>
      <c r="E517" s="47"/>
      <c r="F517" s="47"/>
      <c r="G517" s="47"/>
      <c r="H517" s="47"/>
      <c r="I517" s="47"/>
      <c r="J517" s="47"/>
      <c r="K517" s="47"/>
      <c r="L517" s="47"/>
      <c r="M517" s="47"/>
      <c r="N517" s="47"/>
      <c r="O517" s="47"/>
      <c r="P517" s="47"/>
      <c r="Q517" s="47"/>
      <c r="R517" s="47"/>
      <c r="S517" s="47"/>
      <c r="T517" s="47"/>
      <c r="U517" s="47"/>
      <c r="V517" s="47"/>
      <c r="W517" s="47"/>
      <c r="X517" s="47"/>
      <c r="Y517" s="47"/>
      <c r="Z517" s="47"/>
    </row>
    <row r="518" spans="1:26" ht="14.25" customHeight="1">
      <c r="A518" s="83"/>
      <c r="B518" s="83"/>
      <c r="C518" s="83"/>
      <c r="D518" s="83"/>
      <c r="E518" s="83"/>
      <c r="F518" s="83"/>
      <c r="G518" s="83"/>
      <c r="H518" s="83"/>
      <c r="I518" s="83"/>
      <c r="J518" s="83"/>
      <c r="K518" s="83"/>
      <c r="L518" s="83"/>
      <c r="M518" s="83"/>
      <c r="N518" s="83"/>
      <c r="O518" s="83"/>
      <c r="P518" s="83"/>
      <c r="Q518" s="83"/>
      <c r="R518" s="83"/>
      <c r="S518" s="83"/>
      <c r="T518" s="83"/>
      <c r="U518" s="83"/>
      <c r="V518" s="83"/>
      <c r="W518" s="83"/>
      <c r="X518" s="83"/>
      <c r="Y518" s="83"/>
      <c r="Z518" s="83"/>
    </row>
    <row r="519" spans="1:26" ht="14.25" customHeight="1">
      <c r="A519" s="83"/>
      <c r="B519" s="83"/>
      <c r="C519" s="83"/>
      <c r="D519" s="83"/>
      <c r="E519" s="83"/>
      <c r="F519" s="83"/>
      <c r="G519" s="83"/>
      <c r="H519" s="83"/>
      <c r="I519" s="83"/>
      <c r="J519" s="83"/>
      <c r="K519" s="83"/>
      <c r="L519" s="83"/>
      <c r="M519" s="83"/>
      <c r="N519" s="83"/>
      <c r="O519" s="83"/>
      <c r="P519" s="83"/>
      <c r="Q519" s="83"/>
      <c r="R519" s="83"/>
      <c r="S519" s="83"/>
      <c r="T519" s="83"/>
      <c r="U519" s="83"/>
      <c r="V519" s="83"/>
      <c r="W519" s="83"/>
      <c r="X519" s="83"/>
      <c r="Y519" s="83"/>
      <c r="Z519" s="83"/>
    </row>
    <row r="520" spans="1:26" ht="14.25" customHeight="1">
      <c r="A520" s="83"/>
      <c r="B520" s="83"/>
      <c r="C520" s="83"/>
      <c r="D520" s="83"/>
      <c r="E520" s="83"/>
      <c r="F520" s="83"/>
      <c r="G520" s="83"/>
      <c r="H520" s="83"/>
      <c r="I520" s="83"/>
      <c r="J520" s="83"/>
      <c r="K520" s="83"/>
      <c r="L520" s="83"/>
      <c r="M520" s="83"/>
      <c r="N520" s="83"/>
      <c r="O520" s="83"/>
      <c r="P520" s="83"/>
      <c r="Q520" s="83"/>
      <c r="R520" s="83"/>
      <c r="S520" s="83"/>
      <c r="T520" s="83"/>
      <c r="U520" s="83"/>
      <c r="V520" s="83"/>
      <c r="W520" s="83"/>
      <c r="X520" s="83"/>
      <c r="Y520" s="83"/>
      <c r="Z520" s="83"/>
    </row>
    <row r="521" spans="1:26" ht="14.25" customHeight="1">
      <c r="A521" s="83"/>
      <c r="B521" s="83"/>
      <c r="C521" s="83"/>
      <c r="D521" s="83"/>
      <c r="E521" s="83"/>
      <c r="F521" s="83"/>
      <c r="G521" s="83"/>
      <c r="H521" s="83"/>
      <c r="I521" s="83"/>
      <c r="J521" s="83"/>
      <c r="K521" s="83"/>
      <c r="L521" s="83"/>
      <c r="M521" s="83"/>
      <c r="N521" s="83"/>
      <c r="O521" s="83"/>
      <c r="P521" s="83"/>
      <c r="Q521" s="83"/>
      <c r="R521" s="83"/>
      <c r="S521" s="83"/>
      <c r="T521" s="83"/>
      <c r="U521" s="83"/>
      <c r="V521" s="83"/>
      <c r="W521" s="83"/>
      <c r="X521" s="83"/>
      <c r="Y521" s="83"/>
      <c r="Z521" s="83"/>
    </row>
    <row r="522" spans="1:26" ht="14.25" customHeight="1">
      <c r="A522" s="47"/>
      <c r="B522" s="47"/>
      <c r="C522" s="47"/>
      <c r="D522" s="47"/>
      <c r="E522" s="47"/>
      <c r="F522" s="47"/>
      <c r="G522" s="47"/>
      <c r="H522" s="47"/>
      <c r="I522" s="47"/>
      <c r="J522" s="47"/>
      <c r="K522" s="47"/>
      <c r="L522" s="47"/>
      <c r="M522" s="47"/>
      <c r="N522" s="47"/>
      <c r="O522" s="47"/>
      <c r="P522" s="47"/>
      <c r="Q522" s="47"/>
      <c r="R522" s="47"/>
      <c r="S522" s="47"/>
      <c r="T522" s="47"/>
      <c r="U522" s="47"/>
      <c r="V522" s="47"/>
      <c r="W522" s="47"/>
      <c r="X522" s="47"/>
      <c r="Y522" s="47"/>
      <c r="Z522" s="47"/>
    </row>
    <row r="523" spans="1:26" ht="14.25" customHeight="1">
      <c r="A523" s="83"/>
      <c r="B523" s="83"/>
      <c r="C523" s="83"/>
      <c r="D523" s="83"/>
      <c r="E523" s="83"/>
      <c r="F523" s="83"/>
      <c r="G523" s="83"/>
      <c r="H523" s="83"/>
      <c r="I523" s="83"/>
      <c r="J523" s="83"/>
      <c r="K523" s="83"/>
      <c r="L523" s="83"/>
      <c r="M523" s="83"/>
      <c r="N523" s="83"/>
      <c r="O523" s="83"/>
      <c r="P523" s="83"/>
      <c r="Q523" s="83"/>
      <c r="R523" s="83"/>
      <c r="S523" s="83"/>
      <c r="T523" s="83"/>
      <c r="U523" s="83"/>
      <c r="V523" s="83"/>
      <c r="W523" s="83"/>
      <c r="X523" s="83"/>
      <c r="Y523" s="83"/>
      <c r="Z523" s="83"/>
    </row>
    <row r="524" spans="1:26" ht="14.25" customHeight="1">
      <c r="A524" s="47"/>
      <c r="B524" s="47"/>
      <c r="C524" s="47"/>
      <c r="D524" s="47"/>
      <c r="E524" s="47"/>
      <c r="F524" s="47"/>
      <c r="G524" s="47"/>
      <c r="H524" s="47"/>
      <c r="I524" s="47"/>
      <c r="J524" s="47"/>
      <c r="K524" s="47"/>
      <c r="L524" s="47"/>
      <c r="M524" s="47"/>
      <c r="N524" s="47"/>
      <c r="O524" s="47"/>
      <c r="P524" s="47"/>
      <c r="Q524" s="47"/>
      <c r="R524" s="47"/>
      <c r="S524" s="47"/>
      <c r="T524" s="47"/>
      <c r="U524" s="47"/>
      <c r="V524" s="47"/>
      <c r="W524" s="47"/>
      <c r="X524" s="47"/>
      <c r="Y524" s="47"/>
      <c r="Z524" s="47"/>
    </row>
    <row r="525" spans="1:26" ht="14.25" customHeight="1">
      <c r="A525" s="83"/>
      <c r="B525" s="83"/>
      <c r="C525" s="83"/>
      <c r="D525" s="83"/>
      <c r="E525" s="83"/>
      <c r="F525" s="83"/>
      <c r="G525" s="83"/>
      <c r="H525" s="83"/>
      <c r="I525" s="83"/>
      <c r="J525" s="83"/>
      <c r="K525" s="83"/>
      <c r="L525" s="83"/>
      <c r="M525" s="83"/>
      <c r="N525" s="83"/>
      <c r="O525" s="83"/>
      <c r="P525" s="83"/>
      <c r="Q525" s="83"/>
      <c r="R525" s="83"/>
      <c r="S525" s="83"/>
      <c r="T525" s="83"/>
      <c r="U525" s="83"/>
      <c r="V525" s="83"/>
      <c r="W525" s="83"/>
      <c r="X525" s="83"/>
      <c r="Y525" s="83"/>
      <c r="Z525" s="83"/>
    </row>
    <row r="526" spans="1:26" ht="14.25" customHeight="1">
      <c r="A526" s="47"/>
      <c r="B526" s="47"/>
      <c r="C526" s="47"/>
      <c r="D526" s="47"/>
      <c r="E526" s="47"/>
      <c r="F526" s="47"/>
      <c r="G526" s="47"/>
      <c r="H526" s="47"/>
      <c r="I526" s="47"/>
      <c r="J526" s="47"/>
      <c r="K526" s="47"/>
      <c r="L526" s="47"/>
      <c r="M526" s="47"/>
      <c r="N526" s="47"/>
      <c r="O526" s="47"/>
      <c r="P526" s="47"/>
      <c r="Q526" s="47"/>
      <c r="R526" s="47"/>
      <c r="S526" s="47"/>
      <c r="T526" s="47"/>
      <c r="U526" s="47"/>
      <c r="V526" s="47"/>
      <c r="W526" s="47"/>
      <c r="X526" s="47"/>
      <c r="Y526" s="47"/>
      <c r="Z526" s="47"/>
    </row>
    <row r="527" spans="1:26" ht="14.25" customHeight="1">
      <c r="A527" s="83"/>
      <c r="B527" s="83"/>
      <c r="C527" s="83"/>
      <c r="D527" s="83"/>
      <c r="E527" s="83"/>
      <c r="F527" s="83"/>
      <c r="G527" s="83"/>
      <c r="H527" s="83"/>
      <c r="I527" s="83"/>
      <c r="J527" s="83"/>
      <c r="K527" s="83"/>
      <c r="L527" s="83"/>
      <c r="M527" s="83"/>
      <c r="N527" s="83"/>
      <c r="O527" s="83"/>
      <c r="P527" s="83"/>
      <c r="Q527" s="83"/>
      <c r="R527" s="83"/>
      <c r="S527" s="83"/>
      <c r="T527" s="83"/>
      <c r="U527" s="83"/>
      <c r="V527" s="83"/>
      <c r="W527" s="83"/>
      <c r="X527" s="83"/>
      <c r="Y527" s="83"/>
      <c r="Z527" s="83"/>
    </row>
    <row r="528" spans="1:26" ht="14.25" customHeight="1">
      <c r="A528" s="83"/>
      <c r="B528" s="83"/>
      <c r="C528" s="83"/>
      <c r="D528" s="83"/>
      <c r="E528" s="83"/>
      <c r="F528" s="83"/>
      <c r="G528" s="83"/>
      <c r="H528" s="83"/>
      <c r="I528" s="83"/>
      <c r="J528" s="83"/>
      <c r="K528" s="83"/>
      <c r="L528" s="83"/>
      <c r="M528" s="83"/>
      <c r="N528" s="83"/>
      <c r="O528" s="83"/>
      <c r="P528" s="83"/>
      <c r="Q528" s="83"/>
      <c r="R528" s="83"/>
      <c r="S528" s="83"/>
      <c r="T528" s="83"/>
      <c r="U528" s="83"/>
      <c r="V528" s="83"/>
      <c r="W528" s="83"/>
      <c r="X528" s="83"/>
      <c r="Y528" s="83"/>
      <c r="Z528" s="83"/>
    </row>
    <row r="529" spans="1:26" ht="14.25" customHeight="1">
      <c r="A529" s="83"/>
      <c r="B529" s="83"/>
      <c r="C529" s="83"/>
      <c r="D529" s="83"/>
      <c r="E529" s="83"/>
      <c r="F529" s="83"/>
      <c r="G529" s="83"/>
      <c r="H529" s="83"/>
      <c r="I529" s="83"/>
      <c r="J529" s="83"/>
      <c r="K529" s="83"/>
      <c r="L529" s="83"/>
      <c r="M529" s="83"/>
      <c r="N529" s="83"/>
      <c r="O529" s="83"/>
      <c r="P529" s="83"/>
      <c r="Q529" s="83"/>
      <c r="R529" s="83"/>
      <c r="S529" s="83"/>
      <c r="T529" s="83"/>
      <c r="U529" s="83"/>
      <c r="V529" s="83"/>
      <c r="W529" s="83"/>
      <c r="X529" s="83"/>
      <c r="Y529" s="83"/>
      <c r="Z529" s="83"/>
    </row>
    <row r="530" spans="1:26" ht="14.25" customHeight="1">
      <c r="A530" s="83"/>
      <c r="B530" s="83"/>
      <c r="C530" s="83"/>
      <c r="D530" s="83"/>
      <c r="E530" s="83"/>
      <c r="F530" s="83"/>
      <c r="G530" s="83"/>
      <c r="H530" s="83"/>
      <c r="I530" s="83"/>
      <c r="J530" s="83"/>
      <c r="K530" s="83"/>
      <c r="L530" s="83"/>
      <c r="M530" s="83"/>
      <c r="N530" s="83"/>
      <c r="O530" s="83"/>
      <c r="P530" s="83"/>
      <c r="Q530" s="83"/>
      <c r="R530" s="83"/>
      <c r="S530" s="83"/>
      <c r="T530" s="83"/>
      <c r="U530" s="83"/>
      <c r="V530" s="83"/>
      <c r="W530" s="83"/>
      <c r="X530" s="83"/>
      <c r="Y530" s="83"/>
      <c r="Z530" s="83"/>
    </row>
    <row r="531" spans="1:26" ht="14.25" customHeight="1">
      <c r="A531" s="47"/>
      <c r="B531" s="47"/>
      <c r="C531" s="47"/>
      <c r="D531" s="47"/>
      <c r="E531" s="47"/>
      <c r="F531" s="47"/>
      <c r="G531" s="47"/>
      <c r="H531" s="47"/>
      <c r="I531" s="47"/>
      <c r="J531" s="47"/>
      <c r="K531" s="47"/>
      <c r="L531" s="47"/>
      <c r="M531" s="47"/>
      <c r="N531" s="47"/>
      <c r="O531" s="47"/>
      <c r="P531" s="47"/>
      <c r="Q531" s="47"/>
      <c r="R531" s="47"/>
      <c r="S531" s="47"/>
      <c r="T531" s="47"/>
      <c r="U531" s="47"/>
      <c r="V531" s="47"/>
      <c r="W531" s="47"/>
      <c r="X531" s="47"/>
      <c r="Y531" s="47"/>
      <c r="Z531" s="47"/>
    </row>
    <row r="532" spans="1:26" ht="14.25" customHeight="1">
      <c r="A532" s="83"/>
      <c r="B532" s="83"/>
      <c r="C532" s="83"/>
      <c r="D532" s="83"/>
      <c r="E532" s="83"/>
      <c r="F532" s="83"/>
      <c r="G532" s="83"/>
      <c r="H532" s="83"/>
      <c r="I532" s="83"/>
      <c r="J532" s="83"/>
      <c r="K532" s="83"/>
      <c r="L532" s="83"/>
      <c r="M532" s="83"/>
      <c r="N532" s="83"/>
      <c r="O532" s="83"/>
      <c r="P532" s="83"/>
      <c r="Q532" s="83"/>
      <c r="R532" s="83"/>
      <c r="S532" s="83"/>
      <c r="T532" s="83"/>
      <c r="U532" s="83"/>
      <c r="V532" s="83"/>
      <c r="W532" s="83"/>
      <c r="X532" s="83"/>
      <c r="Y532" s="83"/>
      <c r="Z532" s="83"/>
    </row>
    <row r="533" spans="1:26" ht="14.25" customHeight="1">
      <c r="A533" s="83"/>
      <c r="B533" s="83"/>
      <c r="C533" s="83"/>
      <c r="D533" s="83"/>
      <c r="E533" s="83"/>
      <c r="F533" s="83"/>
      <c r="G533" s="83"/>
      <c r="H533" s="83"/>
      <c r="I533" s="83"/>
      <c r="J533" s="83"/>
      <c r="K533" s="83"/>
      <c r="L533" s="83"/>
      <c r="M533" s="83"/>
      <c r="N533" s="83"/>
      <c r="O533" s="83"/>
      <c r="P533" s="83"/>
      <c r="Q533" s="83"/>
      <c r="R533" s="83"/>
      <c r="S533" s="83"/>
      <c r="T533" s="83"/>
      <c r="U533" s="83"/>
      <c r="V533" s="83"/>
      <c r="W533" s="83"/>
      <c r="X533" s="83"/>
      <c r="Y533" s="83"/>
      <c r="Z533" s="83"/>
    </row>
    <row r="534" spans="1:26" ht="14.25" customHeight="1">
      <c r="A534" s="83"/>
      <c r="B534" s="83"/>
      <c r="C534" s="83"/>
      <c r="D534" s="83"/>
      <c r="E534" s="83"/>
      <c r="F534" s="83"/>
      <c r="G534" s="83"/>
      <c r="H534" s="83"/>
      <c r="I534" s="83"/>
      <c r="J534" s="83"/>
      <c r="K534" s="83"/>
      <c r="L534" s="83"/>
      <c r="M534" s="83"/>
      <c r="N534" s="83"/>
      <c r="O534" s="83"/>
      <c r="P534" s="83"/>
      <c r="Q534" s="83"/>
      <c r="R534" s="83"/>
      <c r="S534" s="83"/>
      <c r="T534" s="83"/>
      <c r="U534" s="83"/>
      <c r="V534" s="83"/>
      <c r="W534" s="83"/>
      <c r="X534" s="83"/>
      <c r="Y534" s="83"/>
      <c r="Z534" s="83"/>
    </row>
    <row r="535" spans="1:26" ht="14.25" customHeight="1">
      <c r="A535" s="83"/>
      <c r="B535" s="83"/>
      <c r="C535" s="83"/>
      <c r="D535" s="83"/>
      <c r="E535" s="83"/>
      <c r="F535" s="83"/>
      <c r="G535" s="83"/>
      <c r="H535" s="83"/>
      <c r="I535" s="83"/>
      <c r="J535" s="83"/>
      <c r="K535" s="83"/>
      <c r="L535" s="83"/>
      <c r="M535" s="83"/>
      <c r="N535" s="83"/>
      <c r="O535" s="83"/>
      <c r="P535" s="83"/>
      <c r="Q535" s="83"/>
      <c r="R535" s="83"/>
      <c r="S535" s="83"/>
      <c r="T535" s="83"/>
      <c r="U535" s="83"/>
      <c r="V535" s="83"/>
      <c r="W535" s="83"/>
      <c r="X535" s="83"/>
      <c r="Y535" s="83"/>
      <c r="Z535" s="83"/>
    </row>
    <row r="536" spans="1:26" ht="14.25" customHeight="1">
      <c r="A536" s="83"/>
      <c r="B536" s="83"/>
      <c r="C536" s="83"/>
      <c r="D536" s="83"/>
      <c r="E536" s="83"/>
      <c r="F536" s="83"/>
      <c r="G536" s="83"/>
      <c r="H536" s="83"/>
      <c r="I536" s="83"/>
      <c r="J536" s="83"/>
      <c r="K536" s="83"/>
      <c r="L536" s="83"/>
      <c r="M536" s="83"/>
      <c r="N536" s="83"/>
      <c r="O536" s="83"/>
      <c r="P536" s="83"/>
      <c r="Q536" s="83"/>
      <c r="R536" s="83"/>
      <c r="S536" s="83"/>
      <c r="T536" s="83"/>
      <c r="U536" s="83"/>
      <c r="V536" s="83"/>
      <c r="W536" s="83"/>
      <c r="X536" s="83"/>
      <c r="Y536" s="83"/>
      <c r="Z536" s="83"/>
    </row>
    <row r="537" spans="1:26" ht="14.25" customHeight="1">
      <c r="A537" s="83"/>
      <c r="B537" s="83"/>
      <c r="C537" s="83"/>
      <c r="D537" s="83"/>
      <c r="E537" s="83"/>
      <c r="F537" s="83"/>
      <c r="G537" s="83"/>
      <c r="H537" s="83"/>
      <c r="I537" s="83"/>
      <c r="J537" s="83"/>
      <c r="K537" s="83"/>
      <c r="L537" s="83"/>
      <c r="M537" s="83"/>
      <c r="N537" s="83"/>
      <c r="O537" s="83"/>
      <c r="P537" s="83"/>
      <c r="Q537" s="83"/>
      <c r="R537" s="83"/>
      <c r="S537" s="83"/>
      <c r="T537" s="83"/>
      <c r="U537" s="83"/>
      <c r="V537" s="83"/>
      <c r="W537" s="83"/>
      <c r="X537" s="83"/>
      <c r="Y537" s="83"/>
      <c r="Z537" s="83"/>
    </row>
    <row r="538" spans="1:26" ht="14.25" customHeight="1">
      <c r="A538" s="83"/>
      <c r="B538" s="83"/>
      <c r="C538" s="83"/>
      <c r="D538" s="83"/>
      <c r="E538" s="83"/>
      <c r="F538" s="83"/>
      <c r="G538" s="83"/>
      <c r="H538" s="83"/>
      <c r="I538" s="83"/>
      <c r="J538" s="83"/>
      <c r="K538" s="83"/>
      <c r="L538" s="83"/>
      <c r="M538" s="83"/>
      <c r="N538" s="83"/>
      <c r="O538" s="83"/>
      <c r="P538" s="83"/>
      <c r="Q538" s="83"/>
      <c r="R538" s="83"/>
      <c r="S538" s="83"/>
      <c r="T538" s="83"/>
      <c r="U538" s="83"/>
      <c r="V538" s="83"/>
      <c r="W538" s="83"/>
      <c r="X538" s="83"/>
      <c r="Y538" s="83"/>
      <c r="Z538" s="83"/>
    </row>
    <row r="539" spans="1:26" ht="14.25" customHeight="1">
      <c r="A539" s="47"/>
      <c r="B539" s="47"/>
      <c r="C539" s="47"/>
      <c r="D539" s="47"/>
      <c r="E539" s="47"/>
      <c r="F539" s="47"/>
      <c r="G539" s="47"/>
      <c r="H539" s="47"/>
      <c r="I539" s="47"/>
      <c r="J539" s="47"/>
      <c r="K539" s="47"/>
      <c r="L539" s="47"/>
      <c r="M539" s="47"/>
      <c r="N539" s="47"/>
      <c r="O539" s="47"/>
      <c r="P539" s="47"/>
      <c r="Q539" s="47"/>
      <c r="R539" s="47"/>
      <c r="S539" s="47"/>
      <c r="T539" s="47"/>
      <c r="U539" s="47"/>
      <c r="V539" s="47"/>
      <c r="W539" s="47"/>
      <c r="X539" s="47"/>
      <c r="Y539" s="47"/>
      <c r="Z539" s="47"/>
    </row>
    <row r="540" spans="1:26" ht="14.25" customHeight="1">
      <c r="A540" s="47"/>
      <c r="B540" s="47"/>
      <c r="C540" s="47"/>
      <c r="D540" s="47"/>
      <c r="E540" s="47"/>
      <c r="F540" s="47"/>
      <c r="G540" s="47"/>
      <c r="H540" s="47"/>
      <c r="I540" s="47"/>
      <c r="J540" s="47"/>
      <c r="K540" s="47"/>
      <c r="L540" s="47"/>
      <c r="M540" s="47"/>
      <c r="N540" s="47"/>
      <c r="O540" s="47"/>
      <c r="P540" s="47"/>
      <c r="Q540" s="47"/>
      <c r="R540" s="47"/>
      <c r="S540" s="47"/>
      <c r="T540" s="47"/>
      <c r="U540" s="47"/>
      <c r="V540" s="47"/>
      <c r="W540" s="47"/>
      <c r="X540" s="47"/>
      <c r="Y540" s="47"/>
      <c r="Z540" s="47"/>
    </row>
    <row r="541" spans="1:26" ht="14.25" customHeight="1">
      <c r="A541" s="83"/>
      <c r="B541" s="83"/>
      <c r="C541" s="83"/>
      <c r="D541" s="83"/>
      <c r="E541" s="83"/>
      <c r="F541" s="83"/>
      <c r="G541" s="83"/>
      <c r="H541" s="83"/>
      <c r="I541" s="83"/>
      <c r="J541" s="83"/>
      <c r="K541" s="83"/>
      <c r="L541" s="83"/>
      <c r="M541" s="83"/>
      <c r="N541" s="83"/>
      <c r="O541" s="83"/>
      <c r="P541" s="83"/>
      <c r="Q541" s="83"/>
      <c r="R541" s="83"/>
      <c r="S541" s="83"/>
      <c r="T541" s="83"/>
      <c r="U541" s="83"/>
      <c r="V541" s="83"/>
      <c r="W541" s="83"/>
      <c r="X541" s="83"/>
      <c r="Y541" s="83"/>
      <c r="Z541" s="83"/>
    </row>
    <row r="542" spans="1:26" ht="14.25" customHeight="1">
      <c r="A542" s="47"/>
      <c r="B542" s="47"/>
      <c r="C542" s="47"/>
      <c r="D542" s="47"/>
      <c r="E542" s="47"/>
      <c r="F542" s="47"/>
      <c r="G542" s="47"/>
      <c r="H542" s="47"/>
      <c r="I542" s="47"/>
      <c r="J542" s="47"/>
      <c r="K542" s="47"/>
      <c r="L542" s="47"/>
      <c r="M542" s="47"/>
      <c r="N542" s="47"/>
      <c r="O542" s="47"/>
      <c r="P542" s="47"/>
      <c r="Q542" s="47"/>
      <c r="R542" s="47"/>
      <c r="S542" s="47"/>
      <c r="T542" s="47"/>
      <c r="U542" s="47"/>
      <c r="V542" s="47"/>
      <c r="W542" s="47"/>
      <c r="X542" s="47"/>
      <c r="Y542" s="47"/>
      <c r="Z542" s="47"/>
    </row>
    <row r="543" spans="1:26" ht="14.25" customHeight="1">
      <c r="A543" s="83"/>
      <c r="B543" s="83"/>
      <c r="C543" s="83"/>
      <c r="D543" s="83"/>
      <c r="E543" s="83"/>
      <c r="F543" s="83"/>
      <c r="G543" s="83"/>
      <c r="H543" s="83"/>
      <c r="I543" s="83"/>
      <c r="J543" s="83"/>
      <c r="K543" s="83"/>
      <c r="L543" s="83"/>
      <c r="M543" s="83"/>
      <c r="N543" s="83"/>
      <c r="O543" s="83"/>
      <c r="P543" s="83"/>
      <c r="Q543" s="83"/>
      <c r="R543" s="83"/>
      <c r="S543" s="83"/>
      <c r="T543" s="83"/>
      <c r="U543" s="83"/>
      <c r="V543" s="83"/>
      <c r="W543" s="83"/>
      <c r="X543" s="83"/>
      <c r="Y543" s="83"/>
      <c r="Z543" s="83"/>
    </row>
    <row r="544" spans="1:26" ht="14.25" customHeight="1">
      <c r="A544" s="47"/>
      <c r="B544" s="47"/>
      <c r="C544" s="47"/>
      <c r="D544" s="47"/>
      <c r="E544" s="47"/>
      <c r="F544" s="47"/>
      <c r="G544" s="47"/>
      <c r="H544" s="47"/>
      <c r="I544" s="47"/>
      <c r="J544" s="47"/>
      <c r="K544" s="47"/>
      <c r="L544" s="47"/>
      <c r="M544" s="47"/>
      <c r="N544" s="47"/>
      <c r="O544" s="47"/>
      <c r="P544" s="47"/>
      <c r="Q544" s="47"/>
      <c r="R544" s="47"/>
      <c r="S544" s="47"/>
      <c r="T544" s="47"/>
      <c r="U544" s="47"/>
      <c r="V544" s="47"/>
      <c r="W544" s="47"/>
      <c r="X544" s="47"/>
      <c r="Y544" s="47"/>
      <c r="Z544" s="47"/>
    </row>
    <row r="545" spans="1:26" ht="14.25" customHeight="1">
      <c r="A545" s="83"/>
      <c r="B545" s="83"/>
      <c r="C545" s="83"/>
      <c r="D545" s="83"/>
      <c r="E545" s="83"/>
      <c r="F545" s="83"/>
      <c r="G545" s="83"/>
      <c r="H545" s="83"/>
      <c r="I545" s="83"/>
      <c r="J545" s="83"/>
      <c r="K545" s="83"/>
      <c r="L545" s="83"/>
      <c r="M545" s="83"/>
      <c r="N545" s="83"/>
      <c r="O545" s="83"/>
      <c r="P545" s="83"/>
      <c r="Q545" s="83"/>
      <c r="R545" s="83"/>
      <c r="S545" s="83"/>
      <c r="T545" s="83"/>
      <c r="U545" s="83"/>
      <c r="V545" s="83"/>
      <c r="W545" s="83"/>
      <c r="X545" s="83"/>
      <c r="Y545" s="83"/>
      <c r="Z545" s="83"/>
    </row>
    <row r="546" spans="1:26" ht="14.25" customHeight="1">
      <c r="A546" s="47"/>
      <c r="B546" s="47"/>
      <c r="C546" s="47"/>
      <c r="D546" s="47"/>
      <c r="E546" s="47"/>
      <c r="F546" s="47"/>
      <c r="G546" s="47"/>
      <c r="H546" s="47"/>
      <c r="I546" s="47"/>
      <c r="J546" s="47"/>
      <c r="K546" s="47"/>
      <c r="L546" s="47"/>
      <c r="M546" s="47"/>
      <c r="N546" s="47"/>
      <c r="O546" s="47"/>
      <c r="P546" s="47"/>
      <c r="Q546" s="47"/>
      <c r="R546" s="47"/>
      <c r="S546" s="47"/>
      <c r="T546" s="47"/>
      <c r="U546" s="47"/>
      <c r="V546" s="47"/>
      <c r="W546" s="47"/>
      <c r="X546" s="47"/>
      <c r="Y546" s="47"/>
      <c r="Z546" s="47"/>
    </row>
    <row r="547" spans="1:26" ht="14.25" customHeight="1">
      <c r="A547" s="47"/>
      <c r="B547" s="47"/>
      <c r="C547" s="47"/>
      <c r="D547" s="47"/>
      <c r="E547" s="47"/>
      <c r="F547" s="47"/>
      <c r="G547" s="47"/>
      <c r="H547" s="47"/>
      <c r="I547" s="47"/>
      <c r="J547" s="47"/>
      <c r="K547" s="47"/>
      <c r="L547" s="47"/>
      <c r="M547" s="47"/>
      <c r="N547" s="47"/>
      <c r="O547" s="47"/>
      <c r="P547" s="47"/>
      <c r="Q547" s="47"/>
      <c r="R547" s="47"/>
      <c r="S547" s="47"/>
      <c r="T547" s="47"/>
      <c r="U547" s="47"/>
      <c r="V547" s="47"/>
      <c r="W547" s="47"/>
      <c r="X547" s="47"/>
      <c r="Y547" s="47"/>
      <c r="Z547" s="47"/>
    </row>
    <row r="548" spans="1:26" ht="14.25" customHeight="1">
      <c r="A548" s="47"/>
      <c r="B548" s="47"/>
      <c r="C548" s="47"/>
      <c r="D548" s="47"/>
      <c r="E548" s="47"/>
      <c r="F548" s="47"/>
      <c r="G548" s="47"/>
      <c r="H548" s="47"/>
      <c r="I548" s="47"/>
      <c r="J548" s="47"/>
      <c r="K548" s="47"/>
      <c r="L548" s="47"/>
      <c r="M548" s="47"/>
      <c r="N548" s="47"/>
      <c r="O548" s="47"/>
      <c r="P548" s="47"/>
      <c r="Q548" s="47"/>
      <c r="R548" s="47"/>
      <c r="S548" s="47"/>
      <c r="T548" s="47"/>
      <c r="U548" s="47"/>
      <c r="V548" s="47"/>
      <c r="W548" s="47"/>
      <c r="X548" s="47"/>
      <c r="Y548" s="47"/>
      <c r="Z548" s="47"/>
    </row>
    <row r="549" spans="1:26" ht="14.25" customHeight="1">
      <c r="A549" s="47"/>
      <c r="B549" s="47"/>
      <c r="C549" s="47"/>
      <c r="D549" s="47"/>
      <c r="E549" s="47"/>
      <c r="F549" s="47"/>
      <c r="G549" s="47"/>
      <c r="H549" s="47"/>
      <c r="I549" s="47"/>
      <c r="J549" s="47"/>
      <c r="K549" s="47"/>
      <c r="L549" s="47"/>
      <c r="M549" s="47"/>
      <c r="N549" s="47"/>
      <c r="O549" s="47"/>
      <c r="P549" s="47"/>
      <c r="Q549" s="47"/>
      <c r="R549" s="47"/>
      <c r="S549" s="47"/>
      <c r="T549" s="47"/>
      <c r="U549" s="47"/>
      <c r="V549" s="47"/>
      <c r="W549" s="47"/>
      <c r="X549" s="47"/>
      <c r="Y549" s="47"/>
      <c r="Z549" s="47"/>
    </row>
    <row r="550" spans="1:26" ht="14.25" customHeight="1">
      <c r="A550" s="47"/>
      <c r="B550" s="47"/>
      <c r="C550" s="47"/>
      <c r="D550" s="47"/>
      <c r="E550" s="47"/>
      <c r="F550" s="47"/>
      <c r="G550" s="47"/>
      <c r="H550" s="47"/>
      <c r="I550" s="47"/>
      <c r="J550" s="47"/>
      <c r="K550" s="47"/>
      <c r="L550" s="47"/>
      <c r="M550" s="47"/>
      <c r="N550" s="47"/>
      <c r="O550" s="47"/>
      <c r="P550" s="47"/>
      <c r="Q550" s="47"/>
      <c r="R550" s="47"/>
      <c r="S550" s="47"/>
      <c r="T550" s="47"/>
      <c r="U550" s="47"/>
      <c r="V550" s="47"/>
      <c r="W550" s="47"/>
      <c r="X550" s="47"/>
      <c r="Y550" s="47"/>
      <c r="Z550" s="47"/>
    </row>
    <row r="551" spans="1:26" ht="14.25" customHeight="1">
      <c r="A551" s="47"/>
      <c r="B551" s="47"/>
      <c r="C551" s="47"/>
      <c r="D551" s="47"/>
      <c r="E551" s="47"/>
      <c r="F551" s="47"/>
      <c r="G551" s="47"/>
      <c r="H551" s="47"/>
      <c r="I551" s="47"/>
      <c r="J551" s="47"/>
      <c r="K551" s="47"/>
      <c r="L551" s="47"/>
      <c r="M551" s="47"/>
      <c r="N551" s="47"/>
      <c r="O551" s="47"/>
      <c r="P551" s="47"/>
      <c r="Q551" s="47"/>
      <c r="R551" s="47"/>
      <c r="S551" s="47"/>
      <c r="T551" s="47"/>
      <c r="U551" s="47"/>
      <c r="V551" s="47"/>
      <c r="W551" s="47"/>
      <c r="X551" s="47"/>
      <c r="Y551" s="47"/>
      <c r="Z551" s="47"/>
    </row>
    <row r="552" spans="1:26" ht="14.25" customHeight="1">
      <c r="A552" s="47"/>
      <c r="B552" s="47"/>
      <c r="C552" s="47"/>
      <c r="D552" s="47"/>
      <c r="E552" s="47"/>
      <c r="F552" s="47"/>
      <c r="G552" s="47"/>
      <c r="H552" s="47"/>
      <c r="I552" s="47"/>
      <c r="J552" s="47"/>
      <c r="K552" s="47"/>
      <c r="L552" s="47"/>
      <c r="M552" s="47"/>
      <c r="N552" s="47"/>
      <c r="O552" s="47"/>
      <c r="P552" s="47"/>
      <c r="Q552" s="47"/>
      <c r="R552" s="47"/>
      <c r="S552" s="47"/>
      <c r="T552" s="47"/>
      <c r="U552" s="47"/>
      <c r="V552" s="47"/>
      <c r="W552" s="47"/>
      <c r="X552" s="47"/>
      <c r="Y552" s="47"/>
      <c r="Z552" s="47"/>
    </row>
    <row r="553" spans="1:26" ht="14.25" customHeight="1">
      <c r="A553" s="47"/>
      <c r="B553" s="47"/>
      <c r="C553" s="47"/>
      <c r="D553" s="47"/>
      <c r="E553" s="47"/>
      <c r="F553" s="47"/>
      <c r="G553" s="47"/>
      <c r="H553" s="47"/>
      <c r="I553" s="47"/>
      <c r="J553" s="47"/>
      <c r="K553" s="47"/>
      <c r="L553" s="47"/>
      <c r="M553" s="47"/>
      <c r="N553" s="47"/>
      <c r="O553" s="47"/>
      <c r="P553" s="47"/>
      <c r="Q553" s="47"/>
      <c r="R553" s="47"/>
      <c r="S553" s="47"/>
      <c r="T553" s="47"/>
      <c r="U553" s="47"/>
      <c r="V553" s="47"/>
      <c r="W553" s="47"/>
      <c r="X553" s="47"/>
      <c r="Y553" s="47"/>
      <c r="Z553" s="47"/>
    </row>
    <row r="554" spans="1:26" ht="14.25" customHeight="1">
      <c r="A554" s="47"/>
      <c r="B554" s="47"/>
      <c r="C554" s="47"/>
      <c r="D554" s="47"/>
      <c r="E554" s="47"/>
      <c r="F554" s="47"/>
      <c r="G554" s="47"/>
      <c r="H554" s="47"/>
      <c r="I554" s="47"/>
      <c r="J554" s="47"/>
      <c r="K554" s="47"/>
      <c r="L554" s="47"/>
      <c r="M554" s="47"/>
      <c r="N554" s="47"/>
      <c r="O554" s="47"/>
      <c r="P554" s="47"/>
      <c r="Q554" s="47"/>
      <c r="R554" s="47"/>
      <c r="S554" s="47"/>
      <c r="T554" s="47"/>
      <c r="U554" s="47"/>
      <c r="V554" s="47"/>
      <c r="W554" s="47"/>
      <c r="X554" s="47"/>
      <c r="Y554" s="47"/>
      <c r="Z554" s="47"/>
    </row>
    <row r="555" spans="1:26" ht="14.25" customHeight="1">
      <c r="A555" s="47"/>
      <c r="B555" s="47"/>
      <c r="C555" s="47"/>
      <c r="D555" s="47"/>
      <c r="E555" s="47"/>
      <c r="F555" s="47"/>
      <c r="G555" s="47"/>
      <c r="H555" s="47"/>
      <c r="I555" s="47"/>
      <c r="J555" s="47"/>
      <c r="K555" s="47"/>
      <c r="L555" s="47"/>
      <c r="M555" s="47"/>
      <c r="N555" s="47"/>
      <c r="O555" s="47"/>
      <c r="P555" s="47"/>
      <c r="Q555" s="47"/>
      <c r="R555" s="47"/>
      <c r="S555" s="47"/>
      <c r="T555" s="47"/>
      <c r="U555" s="47"/>
      <c r="V555" s="47"/>
      <c r="W555" s="47"/>
      <c r="X555" s="47"/>
      <c r="Y555" s="47"/>
      <c r="Z555" s="47"/>
    </row>
    <row r="556" spans="1:26" ht="14.25" customHeight="1">
      <c r="A556" s="47"/>
      <c r="B556" s="47"/>
      <c r="C556" s="47"/>
      <c r="D556" s="47"/>
      <c r="E556" s="47"/>
      <c r="F556" s="47"/>
      <c r="G556" s="47"/>
      <c r="H556" s="47"/>
      <c r="I556" s="47"/>
      <c r="J556" s="47"/>
      <c r="K556" s="47"/>
      <c r="L556" s="47"/>
      <c r="M556" s="47"/>
      <c r="N556" s="47"/>
      <c r="O556" s="47"/>
      <c r="P556" s="47"/>
      <c r="Q556" s="47"/>
      <c r="R556" s="47"/>
      <c r="S556" s="47"/>
      <c r="T556" s="47"/>
      <c r="U556" s="47"/>
      <c r="V556" s="47"/>
      <c r="W556" s="47"/>
      <c r="X556" s="47"/>
      <c r="Y556" s="47"/>
      <c r="Z556" s="47"/>
    </row>
    <row r="557" spans="1:26" ht="14.25" customHeight="1">
      <c r="A557" s="47"/>
      <c r="B557" s="47"/>
      <c r="C557" s="47"/>
      <c r="D557" s="47"/>
      <c r="E557" s="47"/>
      <c r="F557" s="47"/>
      <c r="G557" s="47"/>
      <c r="H557" s="47"/>
      <c r="I557" s="47"/>
      <c r="J557" s="47"/>
      <c r="K557" s="47"/>
      <c r="L557" s="47"/>
      <c r="M557" s="47"/>
      <c r="N557" s="47"/>
      <c r="O557" s="47"/>
      <c r="P557" s="47"/>
      <c r="Q557" s="47"/>
      <c r="R557" s="47"/>
      <c r="S557" s="47"/>
      <c r="T557" s="47"/>
      <c r="U557" s="47"/>
      <c r="V557" s="47"/>
      <c r="W557" s="47"/>
      <c r="X557" s="47"/>
      <c r="Y557" s="47"/>
      <c r="Z557" s="47"/>
    </row>
    <row r="558" spans="1:26" ht="14.25" customHeight="1">
      <c r="A558" s="47"/>
      <c r="B558" s="47"/>
      <c r="C558" s="47"/>
      <c r="D558" s="47"/>
      <c r="E558" s="47"/>
      <c r="F558" s="47"/>
      <c r="G558" s="47"/>
      <c r="H558" s="47"/>
      <c r="I558" s="47"/>
      <c r="J558" s="47"/>
      <c r="K558" s="47"/>
      <c r="L558" s="47"/>
      <c r="M558" s="47"/>
      <c r="N558" s="47"/>
      <c r="O558" s="47"/>
      <c r="P558" s="47"/>
      <c r="Q558" s="47"/>
      <c r="R558" s="47"/>
      <c r="S558" s="47"/>
      <c r="T558" s="47"/>
      <c r="U558" s="47"/>
      <c r="V558" s="47"/>
      <c r="W558" s="47"/>
      <c r="X558" s="47"/>
      <c r="Y558" s="47"/>
      <c r="Z558" s="47"/>
    </row>
    <row r="559" spans="1:26" ht="14.25" customHeight="1">
      <c r="A559" s="47"/>
      <c r="B559" s="47"/>
      <c r="C559" s="47"/>
      <c r="D559" s="47"/>
      <c r="E559" s="47"/>
      <c r="F559" s="47"/>
      <c r="G559" s="47"/>
      <c r="H559" s="47"/>
      <c r="I559" s="47"/>
      <c r="J559" s="47"/>
      <c r="K559" s="47"/>
      <c r="L559" s="47"/>
      <c r="M559" s="47"/>
      <c r="N559" s="47"/>
      <c r="O559" s="47"/>
      <c r="P559" s="47"/>
      <c r="Q559" s="47"/>
      <c r="R559" s="47"/>
      <c r="S559" s="47"/>
      <c r="T559" s="47"/>
      <c r="U559" s="47"/>
      <c r="V559" s="47"/>
      <c r="W559" s="47"/>
      <c r="X559" s="47"/>
      <c r="Y559" s="47"/>
      <c r="Z559" s="47"/>
    </row>
    <row r="560" spans="1:26" ht="14.25" customHeight="1">
      <c r="A560" s="47"/>
      <c r="B560" s="47"/>
      <c r="C560" s="47"/>
      <c r="D560" s="47"/>
      <c r="E560" s="47"/>
      <c r="F560" s="47"/>
      <c r="G560" s="47"/>
      <c r="H560" s="47"/>
      <c r="I560" s="47"/>
      <c r="J560" s="47"/>
      <c r="K560" s="47"/>
      <c r="L560" s="47"/>
      <c r="M560" s="47"/>
      <c r="N560" s="47"/>
      <c r="O560" s="47"/>
      <c r="P560" s="47"/>
      <c r="Q560" s="47"/>
      <c r="R560" s="47"/>
      <c r="S560" s="47"/>
      <c r="T560" s="47"/>
      <c r="U560" s="47"/>
      <c r="V560" s="47"/>
      <c r="W560" s="47"/>
      <c r="X560" s="47"/>
      <c r="Y560" s="47"/>
      <c r="Z560" s="47"/>
    </row>
    <row r="561" spans="1:26" ht="14.25" customHeight="1">
      <c r="A561" s="47"/>
      <c r="B561" s="47"/>
      <c r="C561" s="47"/>
      <c r="D561" s="47"/>
      <c r="E561" s="47"/>
      <c r="F561" s="47"/>
      <c r="G561" s="47"/>
      <c r="H561" s="47"/>
      <c r="I561" s="47"/>
      <c r="J561" s="47"/>
      <c r="K561" s="47"/>
      <c r="L561" s="47"/>
      <c r="M561" s="47"/>
      <c r="N561" s="47"/>
      <c r="O561" s="47"/>
      <c r="P561" s="47"/>
      <c r="Q561" s="47"/>
      <c r="R561" s="47"/>
      <c r="S561" s="47"/>
      <c r="T561" s="47"/>
      <c r="U561" s="47"/>
      <c r="V561" s="47"/>
      <c r="W561" s="47"/>
      <c r="X561" s="47"/>
      <c r="Y561" s="47"/>
      <c r="Z561" s="47"/>
    </row>
    <row r="562" spans="1:26" ht="14.25" customHeight="1">
      <c r="A562" s="47"/>
      <c r="B562" s="47"/>
      <c r="C562" s="47"/>
      <c r="D562" s="47"/>
      <c r="E562" s="47"/>
      <c r="F562" s="47"/>
      <c r="G562" s="47"/>
      <c r="H562" s="47"/>
      <c r="I562" s="47"/>
      <c r="J562" s="47"/>
      <c r="K562" s="47"/>
      <c r="L562" s="47"/>
      <c r="M562" s="47"/>
      <c r="N562" s="47"/>
      <c r="O562" s="47"/>
      <c r="P562" s="47"/>
      <c r="Q562" s="47"/>
      <c r="R562" s="47"/>
      <c r="S562" s="47"/>
      <c r="T562" s="47"/>
      <c r="U562" s="47"/>
      <c r="V562" s="47"/>
      <c r="W562" s="47"/>
      <c r="X562" s="47"/>
      <c r="Y562" s="47"/>
      <c r="Z562" s="47"/>
    </row>
    <row r="563" spans="1:26" ht="14.25" customHeight="1">
      <c r="A563" s="47"/>
      <c r="B563" s="47"/>
      <c r="C563" s="47"/>
      <c r="D563" s="47"/>
      <c r="E563" s="47"/>
      <c r="F563" s="47"/>
      <c r="G563" s="47"/>
      <c r="H563" s="47"/>
      <c r="I563" s="47"/>
      <c r="J563" s="47"/>
      <c r="K563" s="47"/>
      <c r="L563" s="47"/>
      <c r="M563" s="47"/>
      <c r="N563" s="47"/>
      <c r="O563" s="47"/>
      <c r="P563" s="47"/>
      <c r="Q563" s="47"/>
      <c r="R563" s="47"/>
      <c r="S563" s="47"/>
      <c r="T563" s="47"/>
      <c r="U563" s="47"/>
      <c r="V563" s="47"/>
      <c r="W563" s="47"/>
      <c r="X563" s="47"/>
      <c r="Y563" s="47"/>
      <c r="Z563" s="47"/>
    </row>
    <row r="564" spans="1:26" ht="14.25" customHeight="1">
      <c r="A564" s="47"/>
      <c r="B564" s="47"/>
      <c r="C564" s="47"/>
      <c r="D564" s="47"/>
      <c r="E564" s="47"/>
      <c r="F564" s="47"/>
      <c r="G564" s="47"/>
      <c r="H564" s="47"/>
      <c r="I564" s="47"/>
      <c r="J564" s="47"/>
      <c r="K564" s="47"/>
      <c r="L564" s="47"/>
      <c r="M564" s="47"/>
      <c r="N564" s="47"/>
      <c r="O564" s="47"/>
      <c r="P564" s="47"/>
      <c r="Q564" s="47"/>
      <c r="R564" s="47"/>
      <c r="S564" s="47"/>
      <c r="T564" s="47"/>
      <c r="U564" s="47"/>
      <c r="V564" s="47"/>
      <c r="W564" s="47"/>
      <c r="X564" s="47"/>
      <c r="Y564" s="47"/>
      <c r="Z564" s="47"/>
    </row>
    <row r="565" spans="1:26" ht="14.25" customHeight="1">
      <c r="A565" s="47"/>
      <c r="B565" s="47"/>
      <c r="C565" s="47"/>
      <c r="D565" s="47"/>
      <c r="E565" s="47"/>
      <c r="F565" s="47"/>
      <c r="G565" s="47"/>
      <c r="H565" s="47"/>
      <c r="I565" s="47"/>
      <c r="J565" s="47"/>
      <c r="K565" s="47"/>
      <c r="L565" s="47"/>
      <c r="M565" s="47"/>
      <c r="N565" s="47"/>
      <c r="O565" s="47"/>
      <c r="P565" s="47"/>
      <c r="Q565" s="47"/>
      <c r="R565" s="47"/>
      <c r="S565" s="47"/>
      <c r="T565" s="47"/>
      <c r="U565" s="47"/>
      <c r="V565" s="47"/>
      <c r="W565" s="47"/>
      <c r="X565" s="47"/>
      <c r="Y565" s="47"/>
      <c r="Z565" s="47"/>
    </row>
    <row r="566" spans="1:26" ht="14.25" customHeight="1">
      <c r="A566" s="47"/>
      <c r="B566" s="47"/>
      <c r="C566" s="47"/>
      <c r="D566" s="47"/>
      <c r="E566" s="47"/>
      <c r="F566" s="47"/>
      <c r="G566" s="47"/>
      <c r="H566" s="47"/>
      <c r="I566" s="47"/>
      <c r="J566" s="47"/>
      <c r="K566" s="47"/>
      <c r="L566" s="47"/>
      <c r="M566" s="47"/>
      <c r="N566" s="47"/>
      <c r="O566" s="47"/>
      <c r="P566" s="47"/>
      <c r="Q566" s="47"/>
      <c r="R566" s="47"/>
      <c r="S566" s="47"/>
      <c r="T566" s="47"/>
      <c r="U566" s="47"/>
      <c r="V566" s="47"/>
      <c r="W566" s="47"/>
      <c r="X566" s="47"/>
      <c r="Y566" s="47"/>
      <c r="Z566" s="47"/>
    </row>
    <row r="567" spans="1:26" ht="14.25" customHeight="1">
      <c r="A567" s="47"/>
      <c r="B567" s="47"/>
      <c r="C567" s="47"/>
      <c r="D567" s="47"/>
      <c r="E567" s="47"/>
      <c r="F567" s="47"/>
      <c r="G567" s="47"/>
      <c r="H567" s="47"/>
      <c r="I567" s="47"/>
      <c r="J567" s="47"/>
      <c r="K567" s="47"/>
      <c r="L567" s="47"/>
      <c r="M567" s="47"/>
      <c r="N567" s="47"/>
      <c r="O567" s="47"/>
      <c r="P567" s="47"/>
      <c r="Q567" s="47"/>
      <c r="R567" s="47"/>
      <c r="S567" s="47"/>
      <c r="T567" s="47"/>
      <c r="U567" s="47"/>
      <c r="V567" s="47"/>
      <c r="W567" s="47"/>
      <c r="X567" s="47"/>
      <c r="Y567" s="47"/>
      <c r="Z567" s="47"/>
    </row>
    <row r="568" spans="1:26" ht="14.25" customHeight="1">
      <c r="A568" s="47"/>
      <c r="B568" s="47"/>
      <c r="C568" s="47"/>
      <c r="D568" s="47"/>
      <c r="E568" s="47"/>
      <c r="F568" s="47"/>
      <c r="G568" s="47"/>
      <c r="H568" s="47"/>
      <c r="I568" s="47"/>
      <c r="J568" s="47"/>
      <c r="K568" s="47"/>
      <c r="L568" s="47"/>
      <c r="M568" s="47"/>
      <c r="N568" s="47"/>
      <c r="O568" s="47"/>
      <c r="P568" s="47"/>
      <c r="Q568" s="47"/>
      <c r="R568" s="47"/>
      <c r="S568" s="47"/>
      <c r="T568" s="47"/>
      <c r="U568" s="47"/>
      <c r="V568" s="47"/>
      <c r="W568" s="47"/>
      <c r="X568" s="47"/>
      <c r="Y568" s="47"/>
      <c r="Z568" s="47"/>
    </row>
    <row r="569" spans="1:26" ht="14.25" customHeight="1">
      <c r="A569" s="47"/>
      <c r="B569" s="47"/>
      <c r="C569" s="47"/>
      <c r="D569" s="47"/>
      <c r="E569" s="47"/>
      <c r="F569" s="47"/>
      <c r="G569" s="47"/>
      <c r="H569" s="47"/>
      <c r="I569" s="47"/>
      <c r="J569" s="47"/>
      <c r="K569" s="47"/>
      <c r="L569" s="47"/>
      <c r="M569" s="47"/>
      <c r="N569" s="47"/>
      <c r="O569" s="47"/>
      <c r="P569" s="47"/>
      <c r="Q569" s="47"/>
      <c r="R569" s="47"/>
      <c r="S569" s="47"/>
      <c r="T569" s="47"/>
      <c r="U569" s="47"/>
      <c r="V569" s="47"/>
      <c r="W569" s="47"/>
      <c r="X569" s="47"/>
      <c r="Y569" s="47"/>
      <c r="Z569" s="47"/>
    </row>
    <row r="570" spans="1:26" ht="14.25" customHeight="1">
      <c r="A570" s="47"/>
      <c r="B570" s="47"/>
      <c r="C570" s="47"/>
      <c r="D570" s="47"/>
      <c r="E570" s="47"/>
      <c r="F570" s="47"/>
      <c r="G570" s="47"/>
      <c r="H570" s="47"/>
      <c r="I570" s="47"/>
      <c r="J570" s="47"/>
      <c r="K570" s="47"/>
      <c r="L570" s="47"/>
      <c r="M570" s="47"/>
      <c r="N570" s="47"/>
      <c r="O570" s="47"/>
      <c r="P570" s="47"/>
      <c r="Q570" s="47"/>
      <c r="R570" s="47"/>
      <c r="S570" s="47"/>
      <c r="T570" s="47"/>
      <c r="U570" s="47"/>
      <c r="V570" s="47"/>
      <c r="W570" s="47"/>
      <c r="X570" s="47"/>
      <c r="Y570" s="47"/>
      <c r="Z570" s="47"/>
    </row>
    <row r="571" spans="1:26" ht="14.25" customHeight="1">
      <c r="A571" s="47"/>
      <c r="B571" s="47"/>
      <c r="C571" s="47"/>
      <c r="D571" s="47"/>
      <c r="E571" s="47"/>
      <c r="F571" s="47"/>
      <c r="G571" s="47"/>
      <c r="H571" s="47"/>
      <c r="I571" s="47"/>
      <c r="J571" s="47"/>
      <c r="K571" s="47"/>
      <c r="L571" s="47"/>
      <c r="M571" s="47"/>
      <c r="N571" s="47"/>
      <c r="O571" s="47"/>
      <c r="P571" s="47"/>
      <c r="Q571" s="47"/>
      <c r="R571" s="47"/>
      <c r="S571" s="47"/>
      <c r="T571" s="47"/>
      <c r="U571" s="47"/>
      <c r="V571" s="47"/>
      <c r="W571" s="47"/>
      <c r="X571" s="47"/>
      <c r="Y571" s="47"/>
      <c r="Z571" s="47"/>
    </row>
    <row r="572" spans="1:26" ht="14.25" customHeight="1">
      <c r="A572" s="47"/>
      <c r="B572" s="47"/>
      <c r="C572" s="47"/>
      <c r="D572" s="47"/>
      <c r="E572" s="47"/>
      <c r="F572" s="47"/>
      <c r="G572" s="47"/>
      <c r="H572" s="47"/>
      <c r="I572" s="47"/>
      <c r="J572" s="47"/>
      <c r="K572" s="47"/>
      <c r="L572" s="47"/>
      <c r="M572" s="47"/>
      <c r="N572" s="47"/>
      <c r="O572" s="47"/>
      <c r="P572" s="47"/>
      <c r="Q572" s="47"/>
      <c r="R572" s="47"/>
      <c r="S572" s="47"/>
      <c r="T572" s="47"/>
      <c r="U572" s="47"/>
      <c r="V572" s="47"/>
      <c r="W572" s="47"/>
      <c r="X572" s="47"/>
      <c r="Y572" s="47"/>
      <c r="Z572" s="47"/>
    </row>
    <row r="573" spans="1:26" ht="14.25" customHeight="1">
      <c r="A573" s="47"/>
      <c r="B573" s="47"/>
      <c r="C573" s="47"/>
      <c r="D573" s="47"/>
      <c r="E573" s="47"/>
      <c r="F573" s="47"/>
      <c r="G573" s="47"/>
      <c r="H573" s="47"/>
      <c r="I573" s="47"/>
      <c r="J573" s="47"/>
      <c r="K573" s="47"/>
      <c r="L573" s="47"/>
      <c r="M573" s="47"/>
      <c r="N573" s="47"/>
      <c r="O573" s="47"/>
      <c r="P573" s="47"/>
      <c r="Q573" s="47"/>
      <c r="R573" s="47"/>
      <c r="S573" s="47"/>
      <c r="T573" s="47"/>
      <c r="U573" s="47"/>
      <c r="V573" s="47"/>
      <c r="W573" s="47"/>
      <c r="X573" s="47"/>
      <c r="Y573" s="47"/>
      <c r="Z573" s="47"/>
    </row>
    <row r="574" spans="1:26" ht="14.25" customHeight="1">
      <c r="A574" s="47"/>
      <c r="B574" s="47"/>
      <c r="C574" s="47"/>
      <c r="D574" s="47"/>
      <c r="E574" s="47"/>
      <c r="F574" s="47"/>
      <c r="G574" s="47"/>
      <c r="H574" s="47"/>
      <c r="I574" s="47"/>
      <c r="J574" s="47"/>
      <c r="K574" s="47"/>
      <c r="L574" s="47"/>
      <c r="M574" s="47"/>
      <c r="N574" s="47"/>
      <c r="O574" s="47"/>
      <c r="P574" s="47"/>
      <c r="Q574" s="47"/>
      <c r="R574" s="47"/>
      <c r="S574" s="47"/>
      <c r="T574" s="47"/>
      <c r="U574" s="47"/>
      <c r="V574" s="47"/>
      <c r="W574" s="47"/>
      <c r="X574" s="47"/>
      <c r="Y574" s="47"/>
      <c r="Z574" s="47"/>
    </row>
    <row r="575" spans="1:26" ht="14.25" customHeight="1">
      <c r="A575" s="47"/>
      <c r="B575" s="47"/>
      <c r="C575" s="47"/>
      <c r="D575" s="47"/>
      <c r="E575" s="47"/>
      <c r="F575" s="47"/>
      <c r="G575" s="47"/>
      <c r="H575" s="47"/>
      <c r="I575" s="47"/>
      <c r="J575" s="47"/>
      <c r="K575" s="47"/>
      <c r="L575" s="47"/>
      <c r="M575" s="47"/>
      <c r="N575" s="47"/>
      <c r="O575" s="47"/>
      <c r="P575" s="47"/>
      <c r="Q575" s="47"/>
      <c r="R575" s="47"/>
      <c r="S575" s="47"/>
      <c r="T575" s="47"/>
      <c r="U575" s="47"/>
      <c r="V575" s="47"/>
      <c r="W575" s="47"/>
      <c r="X575" s="47"/>
      <c r="Y575" s="47"/>
      <c r="Z575" s="47"/>
    </row>
    <row r="576" spans="1:26" ht="14.25" customHeight="1">
      <c r="A576" s="47"/>
      <c r="B576" s="47"/>
      <c r="C576" s="47"/>
      <c r="D576" s="47"/>
      <c r="E576" s="47"/>
      <c r="F576" s="47"/>
      <c r="G576" s="47"/>
      <c r="H576" s="47"/>
      <c r="I576" s="47"/>
      <c r="J576" s="47"/>
      <c r="K576" s="47"/>
      <c r="L576" s="47"/>
      <c r="M576" s="47"/>
      <c r="N576" s="47"/>
      <c r="O576" s="47"/>
      <c r="P576" s="47"/>
      <c r="Q576" s="47"/>
      <c r="R576" s="47"/>
      <c r="S576" s="47"/>
      <c r="T576" s="47"/>
      <c r="U576" s="47"/>
      <c r="V576" s="47"/>
      <c r="W576" s="47"/>
      <c r="X576" s="47"/>
      <c r="Y576" s="47"/>
      <c r="Z576" s="47"/>
    </row>
    <row r="577" spans="1:26" ht="14.25" customHeight="1">
      <c r="A577" s="47"/>
      <c r="B577" s="47"/>
      <c r="C577" s="47"/>
      <c r="D577" s="47"/>
      <c r="E577" s="47"/>
      <c r="F577" s="47"/>
      <c r="G577" s="47"/>
      <c r="H577" s="47"/>
      <c r="I577" s="47"/>
      <c r="J577" s="47"/>
      <c r="K577" s="47"/>
      <c r="L577" s="47"/>
      <c r="M577" s="47"/>
      <c r="N577" s="47"/>
      <c r="O577" s="47"/>
      <c r="P577" s="47"/>
      <c r="Q577" s="47"/>
      <c r="R577" s="47"/>
      <c r="S577" s="47"/>
      <c r="T577" s="47"/>
      <c r="U577" s="47"/>
      <c r="V577" s="47"/>
      <c r="W577" s="47"/>
      <c r="X577" s="47"/>
      <c r="Y577" s="47"/>
      <c r="Z577" s="47"/>
    </row>
    <row r="578" spans="1:26" ht="14.25" customHeight="1">
      <c r="A578" s="47"/>
      <c r="B578" s="47"/>
      <c r="C578" s="47"/>
      <c r="D578" s="47"/>
      <c r="E578" s="47"/>
      <c r="F578" s="47"/>
      <c r="G578" s="47"/>
      <c r="H578" s="47"/>
      <c r="I578" s="47"/>
      <c r="J578" s="47"/>
      <c r="K578" s="47"/>
      <c r="L578" s="47"/>
      <c r="M578" s="47"/>
      <c r="N578" s="47"/>
      <c r="O578" s="47"/>
      <c r="P578" s="47"/>
      <c r="Q578" s="47"/>
      <c r="R578" s="47"/>
      <c r="S578" s="47"/>
      <c r="T578" s="47"/>
      <c r="U578" s="47"/>
      <c r="V578" s="47"/>
      <c r="W578" s="47"/>
      <c r="X578" s="47"/>
      <c r="Y578" s="47"/>
      <c r="Z578" s="47"/>
    </row>
    <row r="579" spans="1:26" ht="14.25" customHeight="1">
      <c r="A579" s="47"/>
      <c r="B579" s="47"/>
      <c r="C579" s="47"/>
      <c r="D579" s="47"/>
      <c r="E579" s="47"/>
      <c r="F579" s="47"/>
      <c r="G579" s="47"/>
      <c r="H579" s="47"/>
      <c r="I579" s="47"/>
      <c r="J579" s="47"/>
      <c r="K579" s="47"/>
      <c r="L579" s="47"/>
      <c r="M579" s="47"/>
      <c r="N579" s="47"/>
      <c r="O579" s="47"/>
      <c r="P579" s="47"/>
      <c r="Q579" s="47"/>
      <c r="R579" s="47"/>
      <c r="S579" s="47"/>
      <c r="T579" s="47"/>
      <c r="U579" s="47"/>
      <c r="V579" s="47"/>
      <c r="W579" s="47"/>
      <c r="X579" s="47"/>
      <c r="Y579" s="47"/>
      <c r="Z579" s="47"/>
    </row>
    <row r="580" spans="1:26" ht="14.25" customHeight="1">
      <c r="A580" s="47"/>
      <c r="B580" s="47"/>
      <c r="C580" s="47"/>
      <c r="D580" s="47"/>
      <c r="E580" s="47"/>
      <c r="F580" s="47"/>
      <c r="G580" s="47"/>
      <c r="H580" s="47"/>
      <c r="I580" s="47"/>
      <c r="J580" s="47"/>
      <c r="K580" s="47"/>
      <c r="L580" s="47"/>
      <c r="M580" s="47"/>
      <c r="N580" s="47"/>
      <c r="O580" s="47"/>
      <c r="P580" s="47"/>
      <c r="Q580" s="47"/>
      <c r="R580" s="47"/>
      <c r="S580" s="47"/>
      <c r="T580" s="47"/>
      <c r="U580" s="47"/>
      <c r="V580" s="47"/>
      <c r="W580" s="47"/>
      <c r="X580" s="47"/>
      <c r="Y580" s="47"/>
      <c r="Z580" s="47"/>
    </row>
    <row r="581" spans="1:26" ht="14.25" customHeight="1">
      <c r="A581" s="47"/>
      <c r="B581" s="47"/>
      <c r="C581" s="47"/>
      <c r="D581" s="47"/>
      <c r="E581" s="47"/>
      <c r="F581" s="47"/>
      <c r="G581" s="47"/>
      <c r="H581" s="47"/>
      <c r="I581" s="47"/>
      <c r="J581" s="47"/>
      <c r="K581" s="47"/>
      <c r="L581" s="47"/>
      <c r="M581" s="47"/>
      <c r="N581" s="47"/>
      <c r="O581" s="47"/>
      <c r="P581" s="47"/>
      <c r="Q581" s="47"/>
      <c r="R581" s="47"/>
      <c r="S581" s="47"/>
      <c r="T581" s="47"/>
      <c r="U581" s="47"/>
      <c r="V581" s="47"/>
      <c r="W581" s="47"/>
      <c r="X581" s="47"/>
      <c r="Y581" s="47"/>
      <c r="Z581" s="47"/>
    </row>
    <row r="582" spans="1:26" ht="14.25" customHeight="1">
      <c r="A582" s="47"/>
      <c r="B582" s="47"/>
      <c r="C582" s="47"/>
      <c r="D582" s="47"/>
      <c r="E582" s="47"/>
      <c r="F582" s="47"/>
      <c r="G582" s="47"/>
      <c r="H582" s="47"/>
      <c r="I582" s="47"/>
      <c r="J582" s="47"/>
      <c r="K582" s="47"/>
      <c r="L582" s="47"/>
      <c r="M582" s="47"/>
      <c r="N582" s="47"/>
      <c r="O582" s="47"/>
      <c r="P582" s="47"/>
      <c r="Q582" s="47"/>
      <c r="R582" s="47"/>
      <c r="S582" s="47"/>
      <c r="T582" s="47"/>
      <c r="U582" s="47"/>
      <c r="V582" s="47"/>
      <c r="W582" s="47"/>
      <c r="X582" s="47"/>
      <c r="Y582" s="47"/>
      <c r="Z582" s="47"/>
    </row>
    <row r="583" spans="1:26" ht="14.25" customHeight="1">
      <c r="A583" s="47"/>
      <c r="B583" s="47"/>
      <c r="C583" s="47"/>
      <c r="D583" s="47"/>
      <c r="E583" s="47"/>
      <c r="F583" s="47"/>
      <c r="G583" s="47"/>
      <c r="H583" s="47"/>
      <c r="I583" s="47"/>
      <c r="J583" s="47"/>
      <c r="K583" s="47"/>
      <c r="L583" s="47"/>
      <c r="M583" s="47"/>
      <c r="N583" s="47"/>
      <c r="O583" s="47"/>
      <c r="P583" s="47"/>
      <c r="Q583" s="47"/>
      <c r="R583" s="47"/>
      <c r="S583" s="47"/>
      <c r="T583" s="47"/>
      <c r="U583" s="47"/>
      <c r="V583" s="47"/>
      <c r="W583" s="47"/>
      <c r="X583" s="47"/>
      <c r="Y583" s="47"/>
      <c r="Z583" s="47"/>
    </row>
    <row r="584" spans="1:26" ht="14.25" customHeight="1">
      <c r="A584" s="47"/>
      <c r="B584" s="47"/>
      <c r="C584" s="47"/>
      <c r="D584" s="47"/>
      <c r="E584" s="47"/>
      <c r="F584" s="47"/>
      <c r="G584" s="47"/>
      <c r="H584" s="47"/>
      <c r="I584" s="47"/>
      <c r="J584" s="47"/>
      <c r="K584" s="47"/>
      <c r="L584" s="47"/>
      <c r="M584" s="47"/>
      <c r="N584" s="47"/>
      <c r="O584" s="47"/>
      <c r="P584" s="47"/>
      <c r="Q584" s="47"/>
      <c r="R584" s="47"/>
      <c r="S584" s="47"/>
      <c r="T584" s="47"/>
      <c r="U584" s="47"/>
      <c r="V584" s="47"/>
      <c r="W584" s="47"/>
      <c r="X584" s="47"/>
      <c r="Y584" s="47"/>
      <c r="Z584" s="47"/>
    </row>
    <row r="585" spans="1:26" ht="14.25" customHeight="1">
      <c r="A585" s="47"/>
      <c r="B585" s="47"/>
      <c r="C585" s="47"/>
      <c r="D585" s="47"/>
      <c r="E585" s="47"/>
      <c r="F585" s="47"/>
      <c r="G585" s="47"/>
      <c r="H585" s="47"/>
      <c r="I585" s="47"/>
      <c r="J585" s="47"/>
      <c r="K585" s="47"/>
      <c r="L585" s="47"/>
      <c r="M585" s="47"/>
      <c r="N585" s="47"/>
      <c r="O585" s="47"/>
      <c r="P585" s="47"/>
      <c r="Q585" s="47"/>
      <c r="R585" s="47"/>
      <c r="S585" s="47"/>
      <c r="T585" s="47"/>
      <c r="U585" s="47"/>
      <c r="V585" s="47"/>
      <c r="W585" s="47"/>
      <c r="X585" s="47"/>
      <c r="Y585" s="47"/>
      <c r="Z585" s="47"/>
    </row>
    <row r="586" spans="1:26" ht="14.25" customHeight="1">
      <c r="A586" s="47"/>
      <c r="B586" s="47"/>
      <c r="C586" s="47"/>
      <c r="D586" s="47"/>
      <c r="E586" s="47"/>
      <c r="F586" s="47"/>
      <c r="G586" s="47"/>
      <c r="H586" s="47"/>
      <c r="I586" s="47"/>
      <c r="J586" s="47"/>
      <c r="K586" s="47"/>
      <c r="L586" s="47"/>
      <c r="M586" s="47"/>
      <c r="N586" s="47"/>
      <c r="O586" s="47"/>
      <c r="P586" s="47"/>
      <c r="Q586" s="47"/>
      <c r="R586" s="47"/>
      <c r="S586" s="47"/>
      <c r="T586" s="47"/>
      <c r="U586" s="47"/>
      <c r="V586" s="47"/>
      <c r="W586" s="47"/>
      <c r="X586" s="47"/>
      <c r="Y586" s="47"/>
      <c r="Z586" s="47"/>
    </row>
    <row r="587" spans="1:26" ht="14.25" customHeight="1">
      <c r="A587" s="47"/>
      <c r="B587" s="47"/>
      <c r="C587" s="47"/>
      <c r="D587" s="47"/>
      <c r="E587" s="47"/>
      <c r="F587" s="47"/>
      <c r="G587" s="47"/>
      <c r="H587" s="47"/>
      <c r="I587" s="47"/>
      <c r="J587" s="47"/>
      <c r="K587" s="47"/>
      <c r="L587" s="47"/>
      <c r="M587" s="47"/>
      <c r="N587" s="47"/>
      <c r="O587" s="47"/>
      <c r="P587" s="47"/>
      <c r="Q587" s="47"/>
      <c r="R587" s="47"/>
      <c r="S587" s="47"/>
      <c r="T587" s="47"/>
      <c r="U587" s="47"/>
      <c r="V587" s="47"/>
      <c r="W587" s="47"/>
      <c r="X587" s="47"/>
      <c r="Y587" s="47"/>
      <c r="Z587" s="47"/>
    </row>
    <row r="588" spans="1:26" ht="14.25" customHeight="1">
      <c r="A588" s="47"/>
      <c r="B588" s="47"/>
      <c r="C588" s="47"/>
      <c r="D588" s="47"/>
      <c r="E588" s="47"/>
      <c r="F588" s="47"/>
      <c r="G588" s="47"/>
      <c r="H588" s="47"/>
      <c r="I588" s="47"/>
      <c r="J588" s="47"/>
      <c r="K588" s="47"/>
      <c r="L588" s="47"/>
      <c r="M588" s="47"/>
      <c r="N588" s="47"/>
      <c r="O588" s="47"/>
      <c r="P588" s="47"/>
      <c r="Q588" s="47"/>
      <c r="R588" s="47"/>
      <c r="S588" s="47"/>
      <c r="T588" s="47"/>
      <c r="U588" s="47"/>
      <c r="V588" s="47"/>
      <c r="W588" s="47"/>
      <c r="X588" s="47"/>
      <c r="Y588" s="47"/>
      <c r="Z588" s="47"/>
    </row>
    <row r="589" spans="1:26" ht="14.25" customHeight="1">
      <c r="A589" s="47"/>
      <c r="B589" s="47"/>
      <c r="C589" s="47"/>
      <c r="D589" s="47"/>
      <c r="E589" s="47"/>
      <c r="F589" s="47"/>
      <c r="G589" s="47"/>
      <c r="H589" s="47"/>
      <c r="I589" s="47"/>
      <c r="J589" s="47"/>
      <c r="K589" s="47"/>
      <c r="L589" s="47"/>
      <c r="M589" s="47"/>
      <c r="N589" s="47"/>
      <c r="O589" s="47"/>
      <c r="P589" s="47"/>
      <c r="Q589" s="47"/>
      <c r="R589" s="47"/>
      <c r="S589" s="47"/>
      <c r="T589" s="47"/>
      <c r="U589" s="47"/>
      <c r="V589" s="47"/>
      <c r="W589" s="47"/>
      <c r="X589" s="47"/>
      <c r="Y589" s="47"/>
      <c r="Z589" s="47"/>
    </row>
    <row r="590" spans="1:26" ht="14.25" customHeight="1">
      <c r="A590" s="47"/>
      <c r="B590" s="47"/>
      <c r="C590" s="47"/>
      <c r="D590" s="47"/>
      <c r="E590" s="47"/>
      <c r="F590" s="47"/>
      <c r="G590" s="47"/>
      <c r="H590" s="47"/>
      <c r="I590" s="47"/>
      <c r="J590" s="47"/>
      <c r="K590" s="47"/>
      <c r="L590" s="47"/>
      <c r="M590" s="47"/>
      <c r="N590" s="47"/>
      <c r="O590" s="47"/>
      <c r="P590" s="47"/>
      <c r="Q590" s="47"/>
      <c r="R590" s="47"/>
      <c r="S590" s="47"/>
      <c r="T590" s="47"/>
      <c r="U590" s="47"/>
      <c r="V590" s="47"/>
      <c r="W590" s="47"/>
      <c r="X590" s="47"/>
      <c r="Y590" s="47"/>
      <c r="Z590" s="47"/>
    </row>
    <row r="591" spans="1:26" ht="14.25" customHeight="1">
      <c r="A591" s="47"/>
      <c r="B591" s="47"/>
      <c r="C591" s="47"/>
      <c r="D591" s="47"/>
      <c r="E591" s="47"/>
      <c r="F591" s="47"/>
      <c r="G591" s="47"/>
      <c r="H591" s="47"/>
      <c r="I591" s="47"/>
      <c r="J591" s="47"/>
      <c r="K591" s="47"/>
      <c r="L591" s="47"/>
      <c r="M591" s="47"/>
      <c r="N591" s="47"/>
      <c r="O591" s="47"/>
      <c r="P591" s="47"/>
      <c r="Q591" s="47"/>
      <c r="R591" s="47"/>
      <c r="S591" s="47"/>
      <c r="T591" s="47"/>
      <c r="U591" s="47"/>
      <c r="V591" s="47"/>
      <c r="W591" s="47"/>
      <c r="X591" s="47"/>
      <c r="Y591" s="47"/>
      <c r="Z591" s="47"/>
    </row>
    <row r="592" spans="1:26" ht="14.25" customHeight="1">
      <c r="A592" s="47"/>
      <c r="B592" s="47"/>
      <c r="C592" s="47"/>
      <c r="D592" s="47"/>
      <c r="E592" s="47"/>
      <c r="F592" s="47"/>
      <c r="G592" s="47"/>
      <c r="H592" s="47"/>
      <c r="I592" s="47"/>
      <c r="J592" s="47"/>
      <c r="K592" s="47"/>
      <c r="L592" s="47"/>
      <c r="M592" s="47"/>
      <c r="N592" s="47"/>
      <c r="O592" s="47"/>
      <c r="P592" s="47"/>
      <c r="Q592" s="47"/>
      <c r="R592" s="47"/>
      <c r="S592" s="47"/>
      <c r="T592" s="47"/>
      <c r="U592" s="47"/>
      <c r="V592" s="47"/>
      <c r="W592" s="47"/>
      <c r="X592" s="47"/>
      <c r="Y592" s="47"/>
      <c r="Z592" s="47"/>
    </row>
    <row r="593" spans="1:26" ht="14.25" customHeight="1">
      <c r="A593" s="47"/>
      <c r="B593" s="47"/>
      <c r="C593" s="47"/>
      <c r="D593" s="47"/>
      <c r="E593" s="47"/>
      <c r="F593" s="47"/>
      <c r="G593" s="47"/>
      <c r="H593" s="47"/>
      <c r="I593" s="47"/>
      <c r="J593" s="47"/>
      <c r="K593" s="47"/>
      <c r="L593" s="47"/>
      <c r="M593" s="47"/>
      <c r="N593" s="47"/>
      <c r="O593" s="47"/>
      <c r="P593" s="47"/>
      <c r="Q593" s="47"/>
      <c r="R593" s="47"/>
      <c r="S593" s="47"/>
      <c r="T593" s="47"/>
      <c r="U593" s="47"/>
      <c r="V593" s="47"/>
      <c r="W593" s="47"/>
      <c r="X593" s="47"/>
      <c r="Y593" s="47"/>
      <c r="Z593" s="47"/>
    </row>
    <row r="594" spans="1:26" ht="14.25" customHeight="1">
      <c r="A594" s="47"/>
      <c r="B594" s="47"/>
      <c r="C594" s="47"/>
      <c r="D594" s="47"/>
      <c r="E594" s="47"/>
      <c r="F594" s="47"/>
      <c r="G594" s="47"/>
      <c r="H594" s="47"/>
      <c r="I594" s="47"/>
      <c r="J594" s="47"/>
      <c r="K594" s="47"/>
      <c r="L594" s="47"/>
      <c r="M594" s="47"/>
      <c r="N594" s="47"/>
      <c r="O594" s="47"/>
      <c r="P594" s="47"/>
      <c r="Q594" s="47"/>
      <c r="R594" s="47"/>
      <c r="S594" s="47"/>
      <c r="T594" s="47"/>
      <c r="U594" s="47"/>
      <c r="V594" s="47"/>
      <c r="W594" s="47"/>
      <c r="X594" s="47"/>
      <c r="Y594" s="47"/>
      <c r="Z594" s="47"/>
    </row>
    <row r="595" spans="1:26" ht="14.25" customHeight="1">
      <c r="A595" s="47"/>
      <c r="B595" s="47"/>
      <c r="C595" s="47"/>
      <c r="D595" s="47"/>
      <c r="E595" s="47"/>
      <c r="F595" s="47"/>
      <c r="G595" s="47"/>
      <c r="H595" s="47"/>
      <c r="I595" s="47"/>
      <c r="J595" s="47"/>
      <c r="K595" s="47"/>
      <c r="L595" s="47"/>
      <c r="M595" s="47"/>
      <c r="N595" s="47"/>
      <c r="O595" s="47"/>
      <c r="P595" s="47"/>
      <c r="Q595" s="47"/>
      <c r="R595" s="47"/>
      <c r="S595" s="47"/>
      <c r="T595" s="47"/>
      <c r="U595" s="47"/>
      <c r="V595" s="47"/>
      <c r="W595" s="47"/>
      <c r="X595" s="47"/>
      <c r="Y595" s="47"/>
      <c r="Z595" s="47"/>
    </row>
    <row r="596" spans="1:26" ht="14.25" customHeight="1">
      <c r="A596" s="47"/>
      <c r="B596" s="47"/>
      <c r="C596" s="47"/>
      <c r="D596" s="47"/>
      <c r="E596" s="47"/>
      <c r="F596" s="47"/>
      <c r="G596" s="47"/>
      <c r="H596" s="47"/>
      <c r="I596" s="47"/>
      <c r="J596" s="47"/>
      <c r="K596" s="47"/>
      <c r="L596" s="47"/>
      <c r="M596" s="47"/>
      <c r="N596" s="47"/>
      <c r="O596" s="47"/>
      <c r="P596" s="47"/>
      <c r="Q596" s="47"/>
      <c r="R596" s="47"/>
      <c r="S596" s="47"/>
      <c r="T596" s="47"/>
      <c r="U596" s="47"/>
      <c r="V596" s="47"/>
      <c r="W596" s="47"/>
      <c r="X596" s="47"/>
      <c r="Y596" s="47"/>
      <c r="Z596" s="47"/>
    </row>
    <row r="597" spans="1:26" ht="14.25" customHeight="1">
      <c r="A597" s="47"/>
      <c r="B597" s="47"/>
      <c r="C597" s="47"/>
      <c r="D597" s="47"/>
      <c r="E597" s="47"/>
      <c r="F597" s="47"/>
      <c r="G597" s="47"/>
      <c r="H597" s="47"/>
      <c r="I597" s="47"/>
      <c r="J597" s="47"/>
      <c r="K597" s="47"/>
      <c r="L597" s="47"/>
      <c r="M597" s="47"/>
      <c r="N597" s="47"/>
      <c r="O597" s="47"/>
      <c r="P597" s="47"/>
      <c r="Q597" s="47"/>
      <c r="R597" s="47"/>
      <c r="S597" s="47"/>
      <c r="T597" s="47"/>
      <c r="U597" s="47"/>
      <c r="V597" s="47"/>
      <c r="W597" s="47"/>
      <c r="X597" s="47"/>
      <c r="Y597" s="47"/>
      <c r="Z597" s="47"/>
    </row>
    <row r="598" spans="1:26" ht="14.25" customHeight="1">
      <c r="A598" s="47"/>
      <c r="B598" s="47"/>
      <c r="C598" s="47"/>
      <c r="D598" s="47"/>
      <c r="E598" s="47"/>
      <c r="F598" s="47"/>
      <c r="G598" s="47"/>
      <c r="H598" s="47"/>
      <c r="I598" s="47"/>
      <c r="J598" s="47"/>
      <c r="K598" s="47"/>
      <c r="L598" s="47"/>
      <c r="M598" s="47"/>
      <c r="N598" s="47"/>
      <c r="O598" s="47"/>
      <c r="P598" s="47"/>
      <c r="Q598" s="47"/>
      <c r="R598" s="47"/>
      <c r="S598" s="47"/>
      <c r="T598" s="47"/>
      <c r="U598" s="47"/>
      <c r="V598" s="47"/>
      <c r="W598" s="47"/>
      <c r="X598" s="47"/>
      <c r="Y598" s="47"/>
      <c r="Z598" s="47"/>
    </row>
    <row r="599" spans="1:26" ht="14.25" customHeight="1">
      <c r="A599" s="47"/>
      <c r="B599" s="47"/>
      <c r="C599" s="47"/>
      <c r="D599" s="47"/>
      <c r="E599" s="47"/>
      <c r="F599" s="47"/>
      <c r="G599" s="47"/>
      <c r="H599" s="47"/>
      <c r="I599" s="47"/>
      <c r="J599" s="47"/>
      <c r="K599" s="47"/>
      <c r="L599" s="47"/>
      <c r="M599" s="47"/>
      <c r="N599" s="47"/>
      <c r="O599" s="47"/>
      <c r="P599" s="47"/>
      <c r="Q599" s="47"/>
      <c r="R599" s="47"/>
      <c r="S599" s="47"/>
      <c r="T599" s="47"/>
      <c r="U599" s="47"/>
      <c r="V599" s="47"/>
      <c r="W599" s="47"/>
      <c r="X599" s="47"/>
      <c r="Y599" s="47"/>
      <c r="Z599" s="47"/>
    </row>
    <row r="600" spans="1:26" ht="14.25" customHeight="1">
      <c r="A600" s="47"/>
      <c r="B600" s="47"/>
      <c r="C600" s="47"/>
      <c r="D600" s="47"/>
      <c r="E600" s="47"/>
      <c r="F600" s="47"/>
      <c r="G600" s="47"/>
      <c r="H600" s="47"/>
      <c r="I600" s="47"/>
      <c r="J600" s="47"/>
      <c r="K600" s="47"/>
      <c r="L600" s="47"/>
      <c r="M600" s="47"/>
      <c r="N600" s="47"/>
      <c r="O600" s="47"/>
      <c r="P600" s="47"/>
      <c r="Q600" s="47"/>
      <c r="R600" s="47"/>
      <c r="S600" s="47"/>
      <c r="T600" s="47"/>
      <c r="U600" s="47"/>
      <c r="V600" s="47"/>
      <c r="W600" s="47"/>
      <c r="X600" s="47"/>
      <c r="Y600" s="47"/>
      <c r="Z600" s="47"/>
    </row>
    <row r="601" spans="1:26" ht="14.25" customHeight="1">
      <c r="A601" s="47"/>
      <c r="B601" s="47"/>
      <c r="C601" s="47"/>
      <c r="D601" s="47"/>
      <c r="E601" s="47"/>
      <c r="F601" s="47"/>
      <c r="G601" s="47"/>
      <c r="H601" s="47"/>
      <c r="I601" s="47"/>
      <c r="J601" s="47"/>
      <c r="K601" s="47"/>
      <c r="L601" s="47"/>
      <c r="M601" s="47"/>
      <c r="N601" s="47"/>
      <c r="O601" s="47"/>
      <c r="P601" s="47"/>
      <c r="Q601" s="47"/>
      <c r="R601" s="47"/>
      <c r="S601" s="47"/>
      <c r="T601" s="47"/>
      <c r="U601" s="47"/>
      <c r="V601" s="47"/>
      <c r="W601" s="47"/>
      <c r="X601" s="47"/>
      <c r="Y601" s="47"/>
      <c r="Z601" s="47"/>
    </row>
    <row r="602" spans="1:26" ht="14.25" customHeight="1">
      <c r="A602" s="47"/>
      <c r="B602" s="47"/>
      <c r="C602" s="47"/>
      <c r="D602" s="47"/>
      <c r="E602" s="47"/>
      <c r="F602" s="47"/>
      <c r="G602" s="47"/>
      <c r="H602" s="47"/>
      <c r="I602" s="47"/>
      <c r="J602" s="47"/>
      <c r="K602" s="47"/>
      <c r="L602" s="47"/>
      <c r="M602" s="47"/>
      <c r="N602" s="47"/>
      <c r="O602" s="47"/>
      <c r="P602" s="47"/>
      <c r="Q602" s="47"/>
      <c r="R602" s="47"/>
      <c r="S602" s="47"/>
      <c r="T602" s="47"/>
      <c r="U602" s="47"/>
      <c r="V602" s="47"/>
      <c r="W602" s="47"/>
      <c r="X602" s="47"/>
      <c r="Y602" s="47"/>
      <c r="Z602" s="47"/>
    </row>
    <row r="603" spans="1:26" ht="14.25" customHeight="1">
      <c r="A603" s="47"/>
      <c r="B603" s="47"/>
      <c r="C603" s="47"/>
      <c r="D603" s="47"/>
      <c r="E603" s="47"/>
      <c r="F603" s="47"/>
      <c r="G603" s="47"/>
      <c r="H603" s="47"/>
      <c r="I603" s="47"/>
      <c r="J603" s="47"/>
      <c r="K603" s="47"/>
      <c r="L603" s="47"/>
      <c r="M603" s="47"/>
      <c r="N603" s="47"/>
      <c r="O603" s="47"/>
      <c r="P603" s="47"/>
      <c r="Q603" s="47"/>
      <c r="R603" s="47"/>
      <c r="S603" s="47"/>
      <c r="T603" s="47"/>
      <c r="U603" s="47"/>
      <c r="V603" s="47"/>
      <c r="W603" s="47"/>
      <c r="X603" s="47"/>
      <c r="Y603" s="47"/>
      <c r="Z603" s="47"/>
    </row>
    <row r="604" spans="1:26" ht="14.25" customHeight="1">
      <c r="A604" s="47"/>
      <c r="B604" s="47"/>
      <c r="C604" s="47"/>
      <c r="D604" s="47"/>
      <c r="E604" s="47"/>
      <c r="F604" s="47"/>
      <c r="G604" s="47"/>
      <c r="H604" s="47"/>
      <c r="I604" s="47"/>
      <c r="J604" s="47"/>
      <c r="K604" s="47"/>
      <c r="L604" s="47"/>
      <c r="M604" s="47"/>
      <c r="N604" s="47"/>
      <c r="O604" s="47"/>
      <c r="P604" s="47"/>
      <c r="Q604" s="47"/>
      <c r="R604" s="47"/>
      <c r="S604" s="47"/>
      <c r="T604" s="47"/>
      <c r="U604" s="47"/>
      <c r="V604" s="47"/>
      <c r="W604" s="47"/>
      <c r="X604" s="47"/>
      <c r="Y604" s="47"/>
      <c r="Z604" s="47"/>
    </row>
    <row r="605" spans="1:26" ht="14.25" customHeight="1">
      <c r="A605" s="47"/>
      <c r="B605" s="47"/>
      <c r="C605" s="47"/>
      <c r="D605" s="47"/>
      <c r="E605" s="47"/>
      <c r="F605" s="47"/>
      <c r="G605" s="47"/>
      <c r="H605" s="47"/>
      <c r="I605" s="47"/>
      <c r="J605" s="47"/>
      <c r="K605" s="47"/>
      <c r="L605" s="47"/>
      <c r="M605" s="47"/>
      <c r="N605" s="47"/>
      <c r="O605" s="47"/>
      <c r="P605" s="47"/>
      <c r="Q605" s="47"/>
      <c r="R605" s="47"/>
      <c r="S605" s="47"/>
      <c r="T605" s="47"/>
      <c r="U605" s="47"/>
      <c r="V605" s="47"/>
      <c r="W605" s="47"/>
      <c r="X605" s="47"/>
      <c r="Y605" s="47"/>
      <c r="Z605" s="47"/>
    </row>
    <row r="606" spans="1:26" ht="14.25" customHeight="1">
      <c r="A606" s="47"/>
      <c r="B606" s="47"/>
      <c r="C606" s="47"/>
      <c r="D606" s="47"/>
      <c r="E606" s="47"/>
      <c r="F606" s="47"/>
      <c r="G606" s="47"/>
      <c r="H606" s="47"/>
      <c r="I606" s="47"/>
      <c r="J606" s="47"/>
      <c r="K606" s="47"/>
      <c r="L606" s="47"/>
      <c r="M606" s="47"/>
      <c r="N606" s="47"/>
      <c r="O606" s="47"/>
      <c r="P606" s="47"/>
      <c r="Q606" s="47"/>
      <c r="R606" s="47"/>
      <c r="S606" s="47"/>
      <c r="T606" s="47"/>
      <c r="U606" s="47"/>
      <c r="V606" s="47"/>
      <c r="W606" s="47"/>
      <c r="X606" s="47"/>
      <c r="Y606" s="47"/>
      <c r="Z606" s="47"/>
    </row>
    <row r="607" spans="1:26" ht="14.25" customHeight="1">
      <c r="A607" s="47"/>
      <c r="B607" s="47"/>
      <c r="C607" s="47"/>
      <c r="D607" s="47"/>
      <c r="E607" s="47"/>
      <c r="F607" s="47"/>
      <c r="G607" s="47"/>
      <c r="H607" s="47"/>
      <c r="I607" s="47"/>
      <c r="J607" s="47"/>
      <c r="K607" s="47"/>
      <c r="L607" s="47"/>
      <c r="M607" s="47"/>
      <c r="N607" s="47"/>
      <c r="O607" s="47"/>
      <c r="P607" s="47"/>
      <c r="Q607" s="47"/>
      <c r="R607" s="47"/>
      <c r="S607" s="47"/>
      <c r="T607" s="47"/>
      <c r="U607" s="47"/>
      <c r="V607" s="47"/>
      <c r="W607" s="47"/>
      <c r="X607" s="47"/>
      <c r="Y607" s="47"/>
      <c r="Z607" s="47"/>
    </row>
    <row r="608" spans="1:26" ht="14.25" customHeight="1">
      <c r="A608" s="47"/>
      <c r="B608" s="47"/>
      <c r="C608" s="47"/>
      <c r="D608" s="47"/>
      <c r="E608" s="47"/>
      <c r="F608" s="47"/>
      <c r="G608" s="47"/>
      <c r="H608" s="47"/>
      <c r="I608" s="47"/>
      <c r="J608" s="47"/>
      <c r="K608" s="47"/>
      <c r="L608" s="47"/>
      <c r="M608" s="47"/>
      <c r="N608" s="47"/>
      <c r="O608" s="47"/>
      <c r="P608" s="47"/>
      <c r="Q608" s="47"/>
      <c r="R608" s="47"/>
      <c r="S608" s="47"/>
      <c r="T608" s="47"/>
      <c r="U608" s="47"/>
      <c r="V608" s="47"/>
      <c r="W608" s="47"/>
      <c r="X608" s="47"/>
      <c r="Y608" s="47"/>
      <c r="Z608" s="47"/>
    </row>
    <row r="609" spans="1:26" ht="14.25" customHeight="1">
      <c r="A609" s="47"/>
      <c r="B609" s="47"/>
      <c r="C609" s="47"/>
      <c r="D609" s="47"/>
      <c r="E609" s="47"/>
      <c r="F609" s="47"/>
      <c r="G609" s="47"/>
      <c r="H609" s="47"/>
      <c r="I609" s="47"/>
      <c r="J609" s="47"/>
      <c r="K609" s="47"/>
      <c r="L609" s="47"/>
      <c r="M609" s="47"/>
      <c r="N609" s="47"/>
      <c r="O609" s="47"/>
      <c r="P609" s="47"/>
      <c r="Q609" s="47"/>
      <c r="R609" s="47"/>
      <c r="S609" s="47"/>
      <c r="T609" s="47"/>
      <c r="U609" s="47"/>
      <c r="V609" s="47"/>
      <c r="W609" s="47"/>
      <c r="X609" s="47"/>
      <c r="Y609" s="47"/>
      <c r="Z609" s="47"/>
    </row>
    <row r="610" spans="1:26" ht="14.25" customHeight="1">
      <c r="A610" s="47"/>
      <c r="B610" s="47"/>
      <c r="C610" s="47"/>
      <c r="D610" s="47"/>
      <c r="E610" s="47"/>
      <c r="F610" s="47"/>
      <c r="G610" s="47"/>
      <c r="H610" s="47"/>
      <c r="I610" s="47"/>
      <c r="J610" s="47"/>
      <c r="K610" s="47"/>
      <c r="L610" s="47"/>
      <c r="M610" s="47"/>
      <c r="N610" s="47"/>
      <c r="O610" s="47"/>
      <c r="P610" s="47"/>
      <c r="Q610" s="47"/>
      <c r="R610" s="47"/>
      <c r="S610" s="47"/>
      <c r="T610" s="47"/>
      <c r="U610" s="47"/>
      <c r="V610" s="47"/>
      <c r="W610" s="47"/>
      <c r="X610" s="47"/>
      <c r="Y610" s="47"/>
      <c r="Z610" s="47"/>
    </row>
    <row r="611" spans="1:26" ht="14.25" customHeight="1">
      <c r="A611" s="47"/>
      <c r="B611" s="47"/>
      <c r="C611" s="47"/>
      <c r="D611" s="47"/>
      <c r="E611" s="47"/>
      <c r="F611" s="47"/>
      <c r="G611" s="47"/>
      <c r="H611" s="47"/>
      <c r="I611" s="47"/>
      <c r="J611" s="47"/>
      <c r="K611" s="47"/>
      <c r="L611" s="47"/>
      <c r="M611" s="47"/>
      <c r="N611" s="47"/>
      <c r="O611" s="47"/>
      <c r="P611" s="47"/>
      <c r="Q611" s="47"/>
      <c r="R611" s="47"/>
      <c r="S611" s="47"/>
      <c r="T611" s="47"/>
      <c r="U611" s="47"/>
      <c r="V611" s="47"/>
      <c r="W611" s="47"/>
      <c r="X611" s="47"/>
      <c r="Y611" s="47"/>
      <c r="Z611" s="47"/>
    </row>
    <row r="612" spans="1:26" ht="14.25" customHeight="1">
      <c r="A612" s="47"/>
      <c r="B612" s="47"/>
      <c r="C612" s="47"/>
      <c r="D612" s="47"/>
      <c r="E612" s="47"/>
      <c r="F612" s="47"/>
      <c r="G612" s="47"/>
      <c r="H612" s="47"/>
      <c r="I612" s="47"/>
      <c r="J612" s="47"/>
      <c r="K612" s="47"/>
      <c r="L612" s="47"/>
      <c r="M612" s="47"/>
      <c r="N612" s="47"/>
      <c r="O612" s="47"/>
      <c r="P612" s="47"/>
      <c r="Q612" s="47"/>
      <c r="R612" s="47"/>
      <c r="S612" s="47"/>
      <c r="T612" s="47"/>
      <c r="U612" s="47"/>
      <c r="V612" s="47"/>
      <c r="W612" s="47"/>
      <c r="X612" s="47"/>
      <c r="Y612" s="47"/>
      <c r="Z612" s="47"/>
    </row>
    <row r="613" spans="1:26" ht="14.25" customHeight="1">
      <c r="A613" s="47"/>
      <c r="B613" s="47"/>
      <c r="C613" s="47"/>
      <c r="D613" s="47"/>
      <c r="E613" s="47"/>
      <c r="F613" s="47"/>
      <c r="G613" s="47"/>
      <c r="H613" s="47"/>
      <c r="I613" s="47"/>
      <c r="J613" s="47"/>
      <c r="K613" s="47"/>
      <c r="L613" s="47"/>
      <c r="M613" s="47"/>
      <c r="N613" s="47"/>
      <c r="O613" s="47"/>
      <c r="P613" s="47"/>
      <c r="Q613" s="47"/>
      <c r="R613" s="47"/>
      <c r="S613" s="47"/>
      <c r="T613" s="47"/>
      <c r="U613" s="47"/>
      <c r="V613" s="47"/>
      <c r="W613" s="47"/>
      <c r="X613" s="47"/>
      <c r="Y613" s="47"/>
      <c r="Z613" s="47"/>
    </row>
    <row r="614" spans="1:26" ht="14.25" customHeight="1">
      <c r="A614" s="47"/>
      <c r="B614" s="47"/>
      <c r="C614" s="47"/>
      <c r="D614" s="47"/>
      <c r="E614" s="47"/>
      <c r="F614" s="47"/>
      <c r="G614" s="47"/>
      <c r="H614" s="47"/>
      <c r="I614" s="47"/>
      <c r="J614" s="47"/>
      <c r="K614" s="47"/>
      <c r="L614" s="47"/>
      <c r="M614" s="47"/>
      <c r="N614" s="47"/>
      <c r="O614" s="47"/>
      <c r="P614" s="47"/>
      <c r="Q614" s="47"/>
      <c r="R614" s="47"/>
      <c r="S614" s="47"/>
      <c r="T614" s="47"/>
      <c r="U614" s="47"/>
      <c r="V614" s="47"/>
      <c r="W614" s="47"/>
      <c r="X614" s="47"/>
      <c r="Y614" s="47"/>
      <c r="Z614" s="47"/>
    </row>
    <row r="615" spans="1:26" ht="14.25" customHeight="1">
      <c r="A615" s="47"/>
      <c r="B615" s="47"/>
      <c r="C615" s="47"/>
      <c r="D615" s="47"/>
      <c r="E615" s="47"/>
      <c r="F615" s="47"/>
      <c r="G615" s="47"/>
      <c r="H615" s="47"/>
      <c r="I615" s="47"/>
      <c r="J615" s="47"/>
      <c r="K615" s="47"/>
      <c r="L615" s="47"/>
      <c r="M615" s="47"/>
      <c r="N615" s="47"/>
      <c r="O615" s="47"/>
      <c r="P615" s="47"/>
      <c r="Q615" s="47"/>
      <c r="R615" s="47"/>
      <c r="S615" s="47"/>
      <c r="T615" s="47"/>
      <c r="U615" s="47"/>
      <c r="V615" s="47"/>
      <c r="W615" s="47"/>
      <c r="X615" s="47"/>
      <c r="Y615" s="47"/>
      <c r="Z615" s="47"/>
    </row>
    <row r="616" spans="1:26" ht="14.25" customHeight="1">
      <c r="A616" s="47"/>
      <c r="B616" s="47"/>
      <c r="C616" s="47"/>
      <c r="D616" s="47"/>
      <c r="E616" s="47"/>
      <c r="F616" s="47"/>
      <c r="G616" s="47"/>
      <c r="H616" s="47"/>
      <c r="I616" s="47"/>
      <c r="J616" s="47"/>
      <c r="K616" s="47"/>
      <c r="L616" s="47"/>
      <c r="M616" s="47"/>
      <c r="N616" s="47"/>
      <c r="O616" s="47"/>
      <c r="P616" s="47"/>
      <c r="Q616" s="47"/>
      <c r="R616" s="47"/>
      <c r="S616" s="47"/>
      <c r="T616" s="47"/>
      <c r="U616" s="47"/>
      <c r="V616" s="47"/>
      <c r="W616" s="47"/>
      <c r="X616" s="47"/>
      <c r="Y616" s="47"/>
      <c r="Z616" s="47"/>
    </row>
    <row r="617" spans="1:26" ht="14.25" customHeight="1">
      <c r="A617" s="47"/>
      <c r="B617" s="47"/>
      <c r="C617" s="47"/>
      <c r="D617" s="47"/>
      <c r="E617" s="47"/>
      <c r="F617" s="47"/>
      <c r="G617" s="47"/>
      <c r="H617" s="47"/>
      <c r="I617" s="47"/>
      <c r="J617" s="47"/>
      <c r="K617" s="47"/>
      <c r="L617" s="47"/>
      <c r="M617" s="47"/>
      <c r="N617" s="47"/>
      <c r="O617" s="47"/>
      <c r="P617" s="47"/>
      <c r="Q617" s="47"/>
      <c r="R617" s="47"/>
      <c r="S617" s="47"/>
      <c r="T617" s="47"/>
      <c r="U617" s="47"/>
      <c r="V617" s="47"/>
      <c r="W617" s="47"/>
      <c r="X617" s="47"/>
      <c r="Y617" s="47"/>
      <c r="Z617" s="47"/>
    </row>
    <row r="618" spans="1:26" ht="14.25" customHeight="1">
      <c r="A618" s="47"/>
      <c r="B618" s="47"/>
      <c r="C618" s="47"/>
      <c r="D618" s="47"/>
      <c r="E618" s="47"/>
      <c r="F618" s="47"/>
      <c r="G618" s="47"/>
      <c r="H618" s="47"/>
      <c r="I618" s="47"/>
      <c r="J618" s="47"/>
      <c r="K618" s="47"/>
      <c r="L618" s="47"/>
      <c r="M618" s="47"/>
      <c r="N618" s="47"/>
      <c r="O618" s="47"/>
      <c r="P618" s="47"/>
      <c r="Q618" s="47"/>
      <c r="R618" s="47"/>
      <c r="S618" s="47"/>
      <c r="T618" s="47"/>
      <c r="U618" s="47"/>
      <c r="V618" s="47"/>
      <c r="W618" s="47"/>
      <c r="X618" s="47"/>
      <c r="Y618" s="47"/>
      <c r="Z618" s="47"/>
    </row>
    <row r="619" spans="1:26" ht="14.25" customHeight="1">
      <c r="A619" s="47"/>
      <c r="B619" s="47"/>
      <c r="C619" s="47"/>
      <c r="D619" s="47"/>
      <c r="E619" s="47"/>
      <c r="F619" s="47"/>
      <c r="G619" s="47"/>
      <c r="H619" s="47"/>
      <c r="I619" s="47"/>
      <c r="J619" s="47"/>
      <c r="K619" s="47"/>
      <c r="L619" s="47"/>
      <c r="M619" s="47"/>
      <c r="N619" s="47"/>
      <c r="O619" s="47"/>
      <c r="P619" s="47"/>
      <c r="Q619" s="47"/>
      <c r="R619" s="47"/>
      <c r="S619" s="47"/>
      <c r="T619" s="47"/>
      <c r="U619" s="47"/>
      <c r="V619" s="47"/>
      <c r="W619" s="47"/>
      <c r="X619" s="47"/>
      <c r="Y619" s="47"/>
      <c r="Z619" s="47"/>
    </row>
    <row r="620" spans="1:26" ht="14.25" customHeight="1">
      <c r="A620" s="47"/>
      <c r="B620" s="47"/>
      <c r="C620" s="47"/>
      <c r="D620" s="47"/>
      <c r="E620" s="47"/>
      <c r="F620" s="47"/>
      <c r="G620" s="47"/>
      <c r="H620" s="47"/>
      <c r="I620" s="47"/>
      <c r="J620" s="47"/>
      <c r="K620" s="47"/>
      <c r="L620" s="47"/>
      <c r="M620" s="47"/>
      <c r="N620" s="47"/>
      <c r="O620" s="47"/>
      <c r="P620" s="47"/>
      <c r="Q620" s="47"/>
      <c r="R620" s="47"/>
      <c r="S620" s="47"/>
      <c r="T620" s="47"/>
      <c r="U620" s="47"/>
      <c r="V620" s="47"/>
      <c r="W620" s="47"/>
      <c r="X620" s="47"/>
      <c r="Y620" s="47"/>
      <c r="Z620" s="47"/>
    </row>
    <row r="621" spans="1:26" ht="14.25" customHeight="1">
      <c r="A621" s="47"/>
      <c r="B621" s="47"/>
      <c r="C621" s="47"/>
      <c r="D621" s="47"/>
      <c r="E621" s="47"/>
      <c r="F621" s="47"/>
      <c r="G621" s="47"/>
      <c r="H621" s="47"/>
      <c r="I621" s="47"/>
      <c r="J621" s="47"/>
      <c r="K621" s="47"/>
      <c r="L621" s="47"/>
      <c r="M621" s="47"/>
      <c r="N621" s="47"/>
      <c r="O621" s="47"/>
      <c r="P621" s="47"/>
      <c r="Q621" s="47"/>
      <c r="R621" s="47"/>
      <c r="S621" s="47"/>
      <c r="T621" s="47"/>
      <c r="U621" s="47"/>
      <c r="V621" s="47"/>
      <c r="W621" s="47"/>
      <c r="X621" s="47"/>
      <c r="Y621" s="47"/>
      <c r="Z621" s="47"/>
    </row>
    <row r="622" spans="1:26" ht="14.25" customHeight="1">
      <c r="A622" s="47"/>
      <c r="B622" s="47"/>
      <c r="C622" s="47"/>
      <c r="D622" s="47"/>
      <c r="E622" s="47"/>
      <c r="F622" s="47"/>
      <c r="G622" s="47"/>
      <c r="H622" s="47"/>
      <c r="I622" s="47"/>
      <c r="J622" s="47"/>
      <c r="K622" s="47"/>
      <c r="L622" s="47"/>
      <c r="M622" s="47"/>
      <c r="N622" s="47"/>
      <c r="O622" s="47"/>
      <c r="P622" s="47"/>
      <c r="Q622" s="47"/>
      <c r="R622" s="47"/>
      <c r="S622" s="47"/>
      <c r="T622" s="47"/>
      <c r="U622" s="47"/>
      <c r="V622" s="47"/>
      <c r="W622" s="47"/>
      <c r="X622" s="47"/>
      <c r="Y622" s="47"/>
      <c r="Z622" s="47"/>
    </row>
    <row r="623" spans="1:26" ht="14.25" customHeight="1">
      <c r="A623" s="47"/>
      <c r="B623" s="47"/>
      <c r="C623" s="47"/>
      <c r="D623" s="47"/>
      <c r="E623" s="47"/>
      <c r="F623" s="47"/>
      <c r="G623" s="47"/>
      <c r="H623" s="47"/>
      <c r="I623" s="47"/>
      <c r="J623" s="47"/>
      <c r="K623" s="47"/>
      <c r="L623" s="47"/>
      <c r="M623" s="47"/>
      <c r="N623" s="47"/>
      <c r="O623" s="47"/>
      <c r="P623" s="47"/>
      <c r="Q623" s="47"/>
      <c r="R623" s="47"/>
      <c r="S623" s="47"/>
      <c r="T623" s="47"/>
      <c r="U623" s="47"/>
      <c r="V623" s="47"/>
      <c r="W623" s="47"/>
      <c r="X623" s="47"/>
      <c r="Y623" s="47"/>
      <c r="Z623" s="47"/>
    </row>
    <row r="624" spans="1:26" ht="14.25" customHeight="1">
      <c r="A624" s="47"/>
      <c r="B624" s="47"/>
      <c r="C624" s="47"/>
      <c r="D624" s="47"/>
      <c r="E624" s="47"/>
      <c r="F624" s="47"/>
      <c r="G624" s="47"/>
      <c r="H624" s="47"/>
      <c r="I624" s="47"/>
      <c r="J624" s="47"/>
      <c r="K624" s="47"/>
      <c r="L624" s="47"/>
      <c r="M624" s="47"/>
      <c r="N624" s="47"/>
      <c r="O624" s="47"/>
      <c r="P624" s="47"/>
      <c r="Q624" s="47"/>
      <c r="R624" s="47"/>
      <c r="S624" s="47"/>
      <c r="T624" s="47"/>
      <c r="U624" s="47"/>
      <c r="V624" s="47"/>
      <c r="W624" s="47"/>
      <c r="X624" s="47"/>
      <c r="Y624" s="47"/>
      <c r="Z624" s="47"/>
    </row>
    <row r="625" spans="1:26" ht="14.25" customHeight="1">
      <c r="A625" s="47"/>
      <c r="B625" s="47"/>
      <c r="C625" s="47"/>
      <c r="D625" s="47"/>
      <c r="E625" s="47"/>
      <c r="F625" s="47"/>
      <c r="G625" s="47"/>
      <c r="H625" s="47"/>
      <c r="I625" s="47"/>
      <c r="J625" s="47"/>
      <c r="K625" s="47"/>
      <c r="L625" s="47"/>
      <c r="M625" s="47"/>
      <c r="N625" s="47"/>
      <c r="O625" s="47"/>
      <c r="P625" s="47"/>
      <c r="Q625" s="47"/>
      <c r="R625" s="47"/>
      <c r="S625" s="47"/>
      <c r="T625" s="47"/>
      <c r="U625" s="47"/>
      <c r="V625" s="47"/>
      <c r="W625" s="47"/>
      <c r="X625" s="47"/>
      <c r="Y625" s="47"/>
      <c r="Z625" s="47"/>
    </row>
    <row r="626" spans="1:26" ht="14.25" customHeight="1">
      <c r="A626" s="47"/>
      <c r="B626" s="47"/>
      <c r="C626" s="47"/>
      <c r="D626" s="47"/>
      <c r="E626" s="47"/>
      <c r="F626" s="47"/>
      <c r="G626" s="47"/>
      <c r="H626" s="47"/>
      <c r="I626" s="47"/>
      <c r="J626" s="47"/>
      <c r="K626" s="47"/>
      <c r="L626" s="47"/>
      <c r="M626" s="47"/>
      <c r="N626" s="47"/>
      <c r="O626" s="47"/>
      <c r="P626" s="47"/>
      <c r="Q626" s="47"/>
      <c r="R626" s="47"/>
      <c r="S626" s="47"/>
      <c r="T626" s="47"/>
      <c r="U626" s="47"/>
      <c r="V626" s="47"/>
      <c r="W626" s="47"/>
      <c r="X626" s="47"/>
      <c r="Y626" s="47"/>
      <c r="Z626" s="47"/>
    </row>
    <row r="627" spans="1:26" ht="14.25" customHeight="1">
      <c r="A627" s="47"/>
      <c r="B627" s="47"/>
      <c r="C627" s="47"/>
      <c r="D627" s="47"/>
      <c r="E627" s="47"/>
      <c r="F627" s="47"/>
      <c r="G627" s="47"/>
      <c r="H627" s="47"/>
      <c r="I627" s="47"/>
      <c r="J627" s="47"/>
      <c r="K627" s="47"/>
      <c r="L627" s="47"/>
      <c r="M627" s="47"/>
      <c r="N627" s="47"/>
      <c r="O627" s="47"/>
      <c r="P627" s="47"/>
      <c r="Q627" s="47"/>
      <c r="R627" s="47"/>
      <c r="S627" s="47"/>
      <c r="T627" s="47"/>
      <c r="U627" s="47"/>
      <c r="V627" s="47"/>
      <c r="W627" s="47"/>
      <c r="X627" s="47"/>
      <c r="Y627" s="47"/>
      <c r="Z627" s="47"/>
    </row>
    <row r="628" spans="1:26" ht="14.25" customHeight="1">
      <c r="A628" s="47"/>
      <c r="B628" s="47"/>
      <c r="C628" s="47"/>
      <c r="D628" s="47"/>
      <c r="E628" s="47"/>
      <c r="F628" s="47"/>
      <c r="G628" s="47"/>
      <c r="H628" s="47"/>
      <c r="I628" s="47"/>
      <c r="J628" s="47"/>
      <c r="K628" s="47"/>
      <c r="L628" s="47"/>
      <c r="M628" s="47"/>
      <c r="N628" s="47"/>
      <c r="O628" s="47"/>
      <c r="P628" s="47"/>
      <c r="Q628" s="47"/>
      <c r="R628" s="47"/>
      <c r="S628" s="47"/>
      <c r="T628" s="47"/>
      <c r="U628" s="47"/>
      <c r="V628" s="47"/>
      <c r="W628" s="47"/>
      <c r="X628" s="47"/>
      <c r="Y628" s="47"/>
      <c r="Z628" s="47"/>
    </row>
    <row r="629" spans="1:26" ht="14.25" customHeight="1">
      <c r="A629" s="47"/>
      <c r="B629" s="47"/>
      <c r="C629" s="47"/>
      <c r="D629" s="47"/>
      <c r="E629" s="47"/>
      <c r="F629" s="47"/>
      <c r="G629" s="47"/>
      <c r="H629" s="47"/>
      <c r="I629" s="47"/>
      <c r="J629" s="47"/>
      <c r="K629" s="47"/>
      <c r="L629" s="47"/>
      <c r="M629" s="47"/>
      <c r="N629" s="47"/>
      <c r="O629" s="47"/>
      <c r="P629" s="47"/>
      <c r="Q629" s="47"/>
      <c r="R629" s="47"/>
      <c r="S629" s="47"/>
      <c r="T629" s="47"/>
      <c r="U629" s="47"/>
      <c r="V629" s="47"/>
      <c r="W629" s="47"/>
      <c r="X629" s="47"/>
      <c r="Y629" s="47"/>
      <c r="Z629" s="47"/>
    </row>
    <row r="630" spans="1:26" ht="14.25" customHeight="1">
      <c r="A630" s="47"/>
      <c r="B630" s="47"/>
      <c r="C630" s="47"/>
      <c r="D630" s="47"/>
      <c r="E630" s="47"/>
      <c r="F630" s="47"/>
      <c r="G630" s="47"/>
      <c r="H630" s="47"/>
      <c r="I630" s="47"/>
      <c r="J630" s="47"/>
      <c r="K630" s="47"/>
      <c r="L630" s="47"/>
      <c r="M630" s="47"/>
      <c r="N630" s="47"/>
      <c r="O630" s="47"/>
      <c r="P630" s="47"/>
      <c r="Q630" s="47"/>
      <c r="R630" s="47"/>
      <c r="S630" s="47"/>
      <c r="T630" s="47"/>
      <c r="U630" s="47"/>
      <c r="V630" s="47"/>
      <c r="W630" s="47"/>
      <c r="X630" s="47"/>
      <c r="Y630" s="47"/>
      <c r="Z630" s="47"/>
    </row>
    <row r="631" spans="1:26" ht="14.25" customHeight="1">
      <c r="A631" s="47"/>
      <c r="B631" s="47"/>
      <c r="C631" s="47"/>
      <c r="D631" s="47"/>
      <c r="E631" s="47"/>
      <c r="F631" s="47"/>
      <c r="G631" s="47"/>
      <c r="H631" s="47"/>
      <c r="I631" s="47"/>
      <c r="J631" s="47"/>
      <c r="K631" s="47"/>
      <c r="L631" s="47"/>
      <c r="M631" s="47"/>
      <c r="N631" s="47"/>
      <c r="O631" s="47"/>
      <c r="P631" s="47"/>
      <c r="Q631" s="47"/>
      <c r="R631" s="47"/>
      <c r="S631" s="47"/>
      <c r="T631" s="47"/>
      <c r="U631" s="47"/>
      <c r="V631" s="47"/>
      <c r="W631" s="47"/>
      <c r="X631" s="47"/>
      <c r="Y631" s="47"/>
      <c r="Z631" s="47"/>
    </row>
    <row r="632" spans="1:26" ht="14.25" customHeight="1">
      <c r="A632" s="47"/>
      <c r="B632" s="47"/>
      <c r="C632" s="47"/>
      <c r="D632" s="47"/>
      <c r="E632" s="47"/>
      <c r="F632" s="47"/>
      <c r="G632" s="47"/>
      <c r="H632" s="47"/>
      <c r="I632" s="47"/>
      <c r="J632" s="47"/>
      <c r="K632" s="47"/>
      <c r="L632" s="47"/>
      <c r="M632" s="47"/>
      <c r="N632" s="47"/>
      <c r="O632" s="47"/>
      <c r="P632" s="47"/>
      <c r="Q632" s="47"/>
      <c r="R632" s="47"/>
      <c r="S632" s="47"/>
      <c r="T632" s="47"/>
      <c r="U632" s="47"/>
      <c r="V632" s="47"/>
      <c r="W632" s="47"/>
      <c r="X632" s="47"/>
      <c r="Y632" s="47"/>
      <c r="Z632" s="47"/>
    </row>
    <row r="633" spans="1:26" ht="14.25" customHeight="1">
      <c r="A633" s="47"/>
      <c r="B633" s="47"/>
      <c r="C633" s="47"/>
      <c r="D633" s="47"/>
      <c r="E633" s="47"/>
      <c r="F633" s="47"/>
      <c r="G633" s="47"/>
      <c r="H633" s="47"/>
      <c r="I633" s="47"/>
      <c r="J633" s="47"/>
      <c r="K633" s="47"/>
      <c r="L633" s="47"/>
      <c r="M633" s="47"/>
      <c r="N633" s="47"/>
      <c r="O633" s="47"/>
      <c r="P633" s="47"/>
      <c r="Q633" s="47"/>
      <c r="R633" s="47"/>
      <c r="S633" s="47"/>
      <c r="T633" s="47"/>
      <c r="U633" s="47"/>
      <c r="V633" s="47"/>
      <c r="W633" s="47"/>
      <c r="X633" s="47"/>
      <c r="Y633" s="47"/>
      <c r="Z633" s="47"/>
    </row>
    <row r="634" spans="1:26" ht="14.25" customHeight="1">
      <c r="A634" s="47"/>
      <c r="B634" s="47"/>
      <c r="C634" s="47"/>
      <c r="D634" s="47"/>
      <c r="E634" s="47"/>
      <c r="F634" s="47"/>
      <c r="G634" s="47"/>
      <c r="H634" s="47"/>
      <c r="I634" s="47"/>
      <c r="J634" s="47"/>
      <c r="K634" s="47"/>
      <c r="L634" s="47"/>
      <c r="M634" s="47"/>
      <c r="N634" s="47"/>
      <c r="O634" s="47"/>
      <c r="P634" s="47"/>
      <c r="Q634" s="47"/>
      <c r="R634" s="47"/>
      <c r="S634" s="47"/>
      <c r="T634" s="47"/>
      <c r="U634" s="47"/>
      <c r="V634" s="47"/>
      <c r="W634" s="47"/>
      <c r="X634" s="47"/>
      <c r="Y634" s="47"/>
      <c r="Z634" s="47"/>
    </row>
    <row r="635" spans="1:26" ht="14.25" customHeight="1">
      <c r="A635" s="47"/>
      <c r="B635" s="47"/>
      <c r="C635" s="47"/>
      <c r="D635" s="47"/>
      <c r="E635" s="47"/>
      <c r="F635" s="47"/>
      <c r="G635" s="47"/>
      <c r="H635" s="47"/>
      <c r="I635" s="47"/>
      <c r="J635" s="47"/>
      <c r="K635" s="47"/>
      <c r="L635" s="47"/>
      <c r="M635" s="47"/>
      <c r="N635" s="47"/>
      <c r="O635" s="47"/>
      <c r="P635" s="47"/>
      <c r="Q635" s="47"/>
      <c r="R635" s="47"/>
      <c r="S635" s="47"/>
      <c r="T635" s="47"/>
      <c r="U635" s="47"/>
      <c r="V635" s="47"/>
      <c r="W635" s="47"/>
      <c r="X635" s="47"/>
      <c r="Y635" s="47"/>
      <c r="Z635" s="47"/>
    </row>
    <row r="636" spans="1:26" ht="14.25" customHeight="1">
      <c r="A636" s="47"/>
      <c r="B636" s="47"/>
      <c r="C636" s="47"/>
      <c r="D636" s="47"/>
      <c r="E636" s="47"/>
      <c r="F636" s="47"/>
      <c r="G636" s="47"/>
      <c r="H636" s="47"/>
      <c r="I636" s="47"/>
      <c r="J636" s="47"/>
      <c r="K636" s="47"/>
      <c r="L636" s="47"/>
      <c r="M636" s="47"/>
      <c r="N636" s="47"/>
      <c r="O636" s="47"/>
      <c r="P636" s="47"/>
      <c r="Q636" s="47"/>
      <c r="R636" s="47"/>
      <c r="S636" s="47"/>
      <c r="T636" s="47"/>
      <c r="U636" s="47"/>
      <c r="V636" s="47"/>
      <c r="W636" s="47"/>
      <c r="X636" s="47"/>
      <c r="Y636" s="47"/>
      <c r="Z636" s="47"/>
    </row>
    <row r="637" spans="1:26" ht="14.25" customHeight="1">
      <c r="A637" s="47"/>
      <c r="B637" s="47"/>
      <c r="C637" s="47"/>
      <c r="D637" s="47"/>
      <c r="E637" s="47"/>
      <c r="F637" s="47"/>
      <c r="G637" s="47"/>
      <c r="H637" s="47"/>
      <c r="I637" s="47"/>
      <c r="J637" s="47"/>
      <c r="K637" s="47"/>
      <c r="L637" s="47"/>
      <c r="M637" s="47"/>
      <c r="N637" s="47"/>
      <c r="O637" s="47"/>
      <c r="P637" s="47"/>
      <c r="Q637" s="47"/>
      <c r="R637" s="47"/>
      <c r="S637" s="47"/>
      <c r="T637" s="47"/>
      <c r="U637" s="47"/>
      <c r="V637" s="47"/>
      <c r="W637" s="47"/>
      <c r="X637" s="47"/>
      <c r="Y637" s="47"/>
      <c r="Z637" s="47"/>
    </row>
    <row r="638" spans="1:26" ht="14.25" customHeight="1">
      <c r="A638" s="47"/>
      <c r="B638" s="47"/>
      <c r="C638" s="47"/>
      <c r="D638" s="47"/>
      <c r="E638" s="47"/>
      <c r="F638" s="47"/>
      <c r="G638" s="47"/>
      <c r="H638" s="47"/>
      <c r="I638" s="47"/>
      <c r="J638" s="47"/>
      <c r="K638" s="47"/>
      <c r="L638" s="47"/>
      <c r="M638" s="47"/>
      <c r="N638" s="47"/>
      <c r="O638" s="47"/>
      <c r="P638" s="47"/>
      <c r="Q638" s="47"/>
      <c r="R638" s="47"/>
      <c r="S638" s="47"/>
      <c r="T638" s="47"/>
      <c r="U638" s="47"/>
      <c r="V638" s="47"/>
      <c r="W638" s="47"/>
      <c r="X638" s="47"/>
      <c r="Y638" s="47"/>
      <c r="Z638" s="47"/>
    </row>
    <row r="639" spans="1:26" ht="14.25" customHeight="1">
      <c r="A639" s="47"/>
      <c r="B639" s="47"/>
      <c r="C639" s="47"/>
      <c r="D639" s="47"/>
      <c r="E639" s="47"/>
      <c r="F639" s="47"/>
      <c r="G639" s="47"/>
      <c r="H639" s="47"/>
      <c r="I639" s="47"/>
      <c r="J639" s="47"/>
      <c r="K639" s="47"/>
      <c r="L639" s="47"/>
      <c r="M639" s="47"/>
      <c r="N639" s="47"/>
      <c r="O639" s="47"/>
      <c r="P639" s="47"/>
      <c r="Q639" s="47"/>
      <c r="R639" s="47"/>
      <c r="S639" s="47"/>
      <c r="T639" s="47"/>
      <c r="U639" s="47"/>
      <c r="V639" s="47"/>
      <c r="W639" s="47"/>
      <c r="X639" s="47"/>
      <c r="Y639" s="47"/>
      <c r="Z639" s="47"/>
    </row>
    <row r="640" spans="1:26" ht="14.25" customHeight="1">
      <c r="A640" s="47"/>
      <c r="B640" s="47"/>
      <c r="C640" s="47"/>
      <c r="D640" s="47"/>
      <c r="E640" s="47"/>
      <c r="F640" s="47"/>
      <c r="G640" s="47"/>
      <c r="H640" s="47"/>
      <c r="I640" s="47"/>
      <c r="J640" s="47"/>
      <c r="K640" s="47"/>
      <c r="L640" s="47"/>
      <c r="M640" s="47"/>
      <c r="N640" s="47"/>
      <c r="O640" s="47"/>
      <c r="P640" s="47"/>
      <c r="Q640" s="47"/>
      <c r="R640" s="47"/>
      <c r="S640" s="47"/>
      <c r="T640" s="47"/>
      <c r="U640" s="47"/>
      <c r="V640" s="47"/>
      <c r="W640" s="47"/>
      <c r="X640" s="47"/>
      <c r="Y640" s="47"/>
      <c r="Z640" s="47"/>
    </row>
    <row r="641" spans="1:26" ht="14.25" customHeight="1">
      <c r="A641" s="47"/>
      <c r="B641" s="47"/>
      <c r="C641" s="47"/>
      <c r="D641" s="47"/>
      <c r="E641" s="47"/>
      <c r="F641" s="47"/>
      <c r="G641" s="47"/>
      <c r="H641" s="47"/>
      <c r="I641" s="47"/>
      <c r="J641" s="47"/>
      <c r="K641" s="47"/>
      <c r="L641" s="47"/>
      <c r="M641" s="47"/>
      <c r="N641" s="47"/>
      <c r="O641" s="47"/>
      <c r="P641" s="47"/>
      <c r="Q641" s="47"/>
      <c r="R641" s="47"/>
      <c r="S641" s="47"/>
      <c r="T641" s="47"/>
      <c r="U641" s="47"/>
      <c r="V641" s="47"/>
      <c r="W641" s="47"/>
      <c r="X641" s="47"/>
      <c r="Y641" s="47"/>
      <c r="Z641" s="47"/>
    </row>
    <row r="642" spans="1:26" ht="14.25" customHeight="1">
      <c r="A642" s="47"/>
      <c r="B642" s="47"/>
      <c r="C642" s="47"/>
      <c r="D642" s="47"/>
      <c r="E642" s="47"/>
      <c r="F642" s="47"/>
      <c r="G642" s="47"/>
      <c r="H642" s="47"/>
      <c r="I642" s="47"/>
      <c r="J642" s="47"/>
      <c r="K642" s="47"/>
      <c r="L642" s="47"/>
      <c r="M642" s="47"/>
      <c r="N642" s="47"/>
      <c r="O642" s="47"/>
      <c r="P642" s="47"/>
      <c r="Q642" s="47"/>
      <c r="R642" s="47"/>
      <c r="S642" s="47"/>
      <c r="T642" s="47"/>
      <c r="U642" s="47"/>
      <c r="V642" s="47"/>
      <c r="W642" s="47"/>
      <c r="X642" s="47"/>
      <c r="Y642" s="47"/>
      <c r="Z642" s="47"/>
    </row>
    <row r="643" spans="1:26" ht="14.25" customHeight="1">
      <c r="A643" s="47"/>
      <c r="B643" s="47"/>
      <c r="C643" s="47"/>
      <c r="D643" s="47"/>
      <c r="E643" s="47"/>
      <c r="F643" s="47"/>
      <c r="G643" s="47"/>
      <c r="H643" s="47"/>
      <c r="I643" s="47"/>
      <c r="J643" s="47"/>
      <c r="K643" s="47"/>
      <c r="L643" s="47"/>
      <c r="M643" s="47"/>
      <c r="N643" s="47"/>
      <c r="O643" s="47"/>
      <c r="P643" s="47"/>
      <c r="Q643" s="47"/>
      <c r="R643" s="47"/>
      <c r="S643" s="47"/>
      <c r="T643" s="47"/>
      <c r="U643" s="47"/>
      <c r="V643" s="47"/>
      <c r="W643" s="47"/>
      <c r="X643" s="47"/>
      <c r="Y643" s="47"/>
      <c r="Z643" s="47"/>
    </row>
    <row r="644" spans="1:26" ht="14.25" customHeight="1">
      <c r="A644" s="47"/>
      <c r="B644" s="47"/>
      <c r="C644" s="47"/>
      <c r="D644" s="47"/>
      <c r="E644" s="47"/>
      <c r="F644" s="47"/>
      <c r="G644" s="47"/>
      <c r="H644" s="47"/>
      <c r="I644" s="47"/>
      <c r="J644" s="47"/>
      <c r="K644" s="47"/>
      <c r="L644" s="47"/>
      <c r="M644" s="47"/>
      <c r="N644" s="47"/>
      <c r="O644" s="47"/>
      <c r="P644" s="47"/>
      <c r="Q644" s="47"/>
      <c r="R644" s="47"/>
      <c r="S644" s="47"/>
      <c r="T644" s="47"/>
      <c r="U644" s="47"/>
      <c r="V644" s="47"/>
      <c r="W644" s="47"/>
      <c r="X644" s="47"/>
      <c r="Y644" s="47"/>
      <c r="Z644" s="47"/>
    </row>
    <row r="645" spans="1:26" ht="14.25" customHeight="1">
      <c r="A645" s="47"/>
      <c r="B645" s="47"/>
      <c r="C645" s="47"/>
      <c r="D645" s="47"/>
      <c r="E645" s="47"/>
      <c r="F645" s="47"/>
      <c r="G645" s="47"/>
      <c r="H645" s="47"/>
      <c r="I645" s="47"/>
      <c r="J645" s="47"/>
      <c r="K645" s="47"/>
      <c r="L645" s="47"/>
      <c r="M645" s="47"/>
      <c r="N645" s="47"/>
      <c r="O645" s="47"/>
      <c r="P645" s="47"/>
      <c r="Q645" s="47"/>
      <c r="R645" s="47"/>
      <c r="S645" s="47"/>
      <c r="T645" s="47"/>
      <c r="U645" s="47"/>
      <c r="V645" s="47"/>
      <c r="W645" s="47"/>
      <c r="X645" s="47"/>
      <c r="Y645" s="47"/>
      <c r="Z645" s="47"/>
    </row>
    <row r="646" spans="1:26" ht="14.25" customHeight="1">
      <c r="A646" s="47"/>
      <c r="B646" s="47"/>
      <c r="C646" s="47"/>
      <c r="D646" s="47"/>
      <c r="E646" s="47"/>
      <c r="F646" s="47"/>
      <c r="G646" s="47"/>
      <c r="H646" s="47"/>
      <c r="I646" s="47"/>
      <c r="J646" s="47"/>
      <c r="K646" s="47"/>
      <c r="L646" s="47"/>
      <c r="M646" s="47"/>
      <c r="N646" s="47"/>
      <c r="O646" s="47"/>
      <c r="P646" s="47"/>
      <c r="Q646" s="47"/>
      <c r="R646" s="47"/>
      <c r="S646" s="47"/>
      <c r="T646" s="47"/>
      <c r="U646" s="47"/>
      <c r="V646" s="47"/>
      <c r="W646" s="47"/>
      <c r="X646" s="47"/>
      <c r="Y646" s="47"/>
      <c r="Z646" s="47"/>
    </row>
    <row r="647" spans="1:26" ht="14.25" customHeight="1">
      <c r="A647" s="47"/>
      <c r="B647" s="47"/>
      <c r="C647" s="47"/>
      <c r="D647" s="47"/>
      <c r="E647" s="47"/>
      <c r="F647" s="47"/>
      <c r="G647" s="47"/>
      <c r="H647" s="47"/>
      <c r="I647" s="47"/>
      <c r="J647" s="47"/>
      <c r="K647" s="47"/>
      <c r="L647" s="47"/>
      <c r="M647" s="47"/>
      <c r="N647" s="47"/>
      <c r="O647" s="47"/>
      <c r="P647" s="47"/>
      <c r="Q647" s="47"/>
      <c r="R647" s="47"/>
      <c r="S647" s="47"/>
      <c r="T647" s="47"/>
      <c r="U647" s="47"/>
      <c r="V647" s="47"/>
      <c r="W647" s="47"/>
      <c r="X647" s="47"/>
      <c r="Y647" s="47"/>
      <c r="Z647" s="47"/>
    </row>
    <row r="648" spans="1:26" ht="14.25" customHeight="1">
      <c r="A648" s="47"/>
      <c r="B648" s="47"/>
      <c r="C648" s="47"/>
      <c r="D648" s="47"/>
      <c r="E648" s="47"/>
      <c r="F648" s="47"/>
      <c r="G648" s="47"/>
      <c r="H648" s="47"/>
      <c r="I648" s="47"/>
      <c r="J648" s="47"/>
      <c r="K648" s="47"/>
      <c r="L648" s="47"/>
      <c r="M648" s="47"/>
      <c r="N648" s="47"/>
      <c r="O648" s="47"/>
      <c r="P648" s="47"/>
      <c r="Q648" s="47"/>
      <c r="R648" s="47"/>
      <c r="S648" s="47"/>
      <c r="T648" s="47"/>
      <c r="U648" s="47"/>
      <c r="V648" s="47"/>
      <c r="W648" s="47"/>
      <c r="X648" s="47"/>
      <c r="Y648" s="47"/>
      <c r="Z648" s="47"/>
    </row>
    <row r="649" spans="1:26" ht="14.25" customHeight="1">
      <c r="A649" s="47"/>
      <c r="B649" s="47"/>
      <c r="C649" s="47"/>
      <c r="D649" s="47"/>
      <c r="E649" s="47"/>
      <c r="F649" s="47"/>
      <c r="G649" s="47"/>
      <c r="H649" s="47"/>
      <c r="I649" s="47"/>
      <c r="J649" s="47"/>
      <c r="K649" s="47"/>
      <c r="L649" s="47"/>
      <c r="M649" s="47"/>
      <c r="N649" s="47"/>
      <c r="O649" s="47"/>
      <c r="P649" s="47"/>
      <c r="Q649" s="47"/>
      <c r="R649" s="47"/>
      <c r="S649" s="47"/>
      <c r="T649" s="47"/>
      <c r="U649" s="47"/>
      <c r="V649" s="47"/>
      <c r="W649" s="47"/>
      <c r="X649" s="47"/>
      <c r="Y649" s="47"/>
      <c r="Z649" s="47"/>
    </row>
    <row r="650" spans="1:26" ht="14.25" customHeight="1">
      <c r="A650" s="47"/>
      <c r="B650" s="47"/>
      <c r="C650" s="47"/>
      <c r="D650" s="47"/>
      <c r="E650" s="47"/>
      <c r="F650" s="47"/>
      <c r="G650" s="47"/>
      <c r="H650" s="47"/>
      <c r="I650" s="47"/>
      <c r="J650" s="47"/>
      <c r="K650" s="47"/>
      <c r="L650" s="47"/>
      <c r="M650" s="47"/>
      <c r="N650" s="47"/>
      <c r="O650" s="47"/>
      <c r="P650" s="47"/>
      <c r="Q650" s="47"/>
      <c r="R650" s="47"/>
      <c r="S650" s="47"/>
      <c r="T650" s="47"/>
      <c r="U650" s="47"/>
      <c r="V650" s="47"/>
      <c r="W650" s="47"/>
      <c r="X650" s="47"/>
      <c r="Y650" s="47"/>
      <c r="Z650" s="47"/>
    </row>
    <row r="651" spans="1:26" ht="14.25" customHeight="1">
      <c r="A651" s="47"/>
      <c r="B651" s="47"/>
      <c r="C651" s="47"/>
      <c r="D651" s="47"/>
      <c r="E651" s="47"/>
      <c r="F651" s="47"/>
      <c r="G651" s="47"/>
      <c r="H651" s="47"/>
      <c r="I651" s="47"/>
      <c r="J651" s="47"/>
      <c r="K651" s="47"/>
      <c r="L651" s="47"/>
      <c r="M651" s="47"/>
      <c r="N651" s="47"/>
      <c r="O651" s="47"/>
      <c r="P651" s="47"/>
      <c r="Q651" s="47"/>
      <c r="R651" s="47"/>
      <c r="S651" s="47"/>
      <c r="T651" s="47"/>
      <c r="U651" s="47"/>
      <c r="V651" s="47"/>
      <c r="W651" s="47"/>
      <c r="X651" s="47"/>
      <c r="Y651" s="47"/>
      <c r="Z651" s="47"/>
    </row>
    <row r="652" spans="1:26" ht="14.25" customHeight="1">
      <c r="A652" s="47"/>
      <c r="B652" s="47"/>
      <c r="C652" s="47"/>
      <c r="D652" s="47"/>
      <c r="E652" s="47"/>
      <c r="F652" s="47"/>
      <c r="G652" s="47"/>
      <c r="H652" s="47"/>
      <c r="I652" s="47"/>
      <c r="J652" s="47"/>
      <c r="K652" s="47"/>
      <c r="L652" s="47"/>
      <c r="M652" s="47"/>
      <c r="N652" s="47"/>
      <c r="O652" s="47"/>
      <c r="P652" s="47"/>
      <c r="Q652" s="47"/>
      <c r="R652" s="47"/>
      <c r="S652" s="47"/>
      <c r="T652" s="47"/>
      <c r="U652" s="47"/>
      <c r="V652" s="47"/>
      <c r="W652" s="47"/>
      <c r="X652" s="47"/>
      <c r="Y652" s="47"/>
      <c r="Z652" s="47"/>
    </row>
    <row r="653" spans="1:26" ht="14.25" customHeight="1">
      <c r="A653" s="47"/>
      <c r="B653" s="47"/>
      <c r="C653" s="47"/>
      <c r="D653" s="47"/>
      <c r="E653" s="47"/>
      <c r="F653" s="47"/>
      <c r="G653" s="47"/>
      <c r="H653" s="47"/>
      <c r="I653" s="47"/>
      <c r="J653" s="47"/>
      <c r="K653" s="47"/>
      <c r="L653" s="47"/>
      <c r="M653" s="47"/>
      <c r="N653" s="47"/>
      <c r="O653" s="47"/>
      <c r="P653" s="47"/>
      <c r="Q653" s="47"/>
      <c r="R653" s="47"/>
      <c r="S653" s="47"/>
      <c r="T653" s="47"/>
      <c r="U653" s="47"/>
      <c r="V653" s="47"/>
      <c r="W653" s="47"/>
      <c r="X653" s="47"/>
      <c r="Y653" s="47"/>
      <c r="Z653" s="47"/>
    </row>
    <row r="654" spans="1:26" ht="14.25" customHeight="1">
      <c r="A654" s="47"/>
      <c r="B654" s="47"/>
      <c r="C654" s="47"/>
      <c r="D654" s="47"/>
      <c r="E654" s="47"/>
      <c r="F654" s="47"/>
      <c r="G654" s="47"/>
      <c r="H654" s="47"/>
      <c r="I654" s="47"/>
      <c r="J654" s="47"/>
      <c r="K654" s="47"/>
      <c r="L654" s="47"/>
      <c r="M654" s="47"/>
      <c r="N654" s="47"/>
      <c r="O654" s="47"/>
      <c r="P654" s="47"/>
      <c r="Q654" s="47"/>
      <c r="R654" s="47"/>
      <c r="S654" s="47"/>
      <c r="T654" s="47"/>
      <c r="U654" s="47"/>
      <c r="V654" s="47"/>
      <c r="W654" s="47"/>
      <c r="X654" s="47"/>
      <c r="Y654" s="47"/>
      <c r="Z654" s="47"/>
    </row>
    <row r="655" spans="1:26" ht="14.25" customHeight="1">
      <c r="A655" s="47"/>
      <c r="B655" s="47"/>
      <c r="C655" s="47"/>
      <c r="D655" s="47"/>
      <c r="E655" s="47"/>
      <c r="F655" s="47"/>
      <c r="G655" s="47"/>
      <c r="H655" s="47"/>
      <c r="I655" s="47"/>
      <c r="J655" s="47"/>
      <c r="K655" s="47"/>
      <c r="L655" s="47"/>
      <c r="M655" s="47"/>
      <c r="N655" s="47"/>
      <c r="O655" s="47"/>
      <c r="P655" s="47"/>
      <c r="Q655" s="47"/>
      <c r="R655" s="47"/>
      <c r="S655" s="47"/>
      <c r="T655" s="47"/>
      <c r="U655" s="47"/>
      <c r="V655" s="47"/>
      <c r="W655" s="47"/>
      <c r="X655" s="47"/>
      <c r="Y655" s="47"/>
      <c r="Z655" s="47"/>
    </row>
    <row r="656" spans="1:26" ht="14.25" customHeight="1">
      <c r="A656" s="47"/>
      <c r="B656" s="47"/>
      <c r="C656" s="47"/>
      <c r="D656" s="47"/>
      <c r="E656" s="47"/>
      <c r="F656" s="47"/>
      <c r="G656" s="47"/>
      <c r="H656" s="47"/>
      <c r="I656" s="47"/>
      <c r="J656" s="47"/>
      <c r="K656" s="47"/>
      <c r="L656" s="47"/>
      <c r="M656" s="47"/>
      <c r="N656" s="47"/>
      <c r="O656" s="47"/>
      <c r="P656" s="47"/>
      <c r="Q656" s="47"/>
      <c r="R656" s="47"/>
      <c r="S656" s="47"/>
      <c r="T656" s="47"/>
      <c r="U656" s="47"/>
      <c r="V656" s="47"/>
      <c r="W656" s="47"/>
      <c r="X656" s="47"/>
      <c r="Y656" s="47"/>
      <c r="Z656" s="47"/>
    </row>
    <row r="657" spans="1:26" ht="14.25" customHeight="1">
      <c r="A657" s="47"/>
      <c r="B657" s="47"/>
      <c r="C657" s="47"/>
      <c r="D657" s="47"/>
      <c r="E657" s="47"/>
      <c r="F657" s="47"/>
      <c r="G657" s="47"/>
      <c r="H657" s="47"/>
      <c r="I657" s="47"/>
      <c r="J657" s="47"/>
      <c r="K657" s="47"/>
      <c r="L657" s="47"/>
      <c r="M657" s="47"/>
      <c r="N657" s="47"/>
      <c r="O657" s="47"/>
      <c r="P657" s="47"/>
      <c r="Q657" s="47"/>
      <c r="R657" s="47"/>
      <c r="S657" s="47"/>
      <c r="T657" s="47"/>
      <c r="U657" s="47"/>
      <c r="V657" s="47"/>
      <c r="W657" s="47"/>
      <c r="X657" s="47"/>
      <c r="Y657" s="47"/>
      <c r="Z657" s="47"/>
    </row>
    <row r="658" spans="1:26" ht="14.25" customHeight="1">
      <c r="A658" s="47"/>
      <c r="B658" s="47"/>
      <c r="C658" s="47"/>
      <c r="D658" s="47"/>
      <c r="E658" s="47"/>
      <c r="F658" s="47"/>
      <c r="G658" s="47"/>
      <c r="H658" s="47"/>
      <c r="I658" s="47"/>
      <c r="J658" s="47"/>
      <c r="K658" s="47"/>
      <c r="L658" s="47"/>
      <c r="M658" s="47"/>
      <c r="N658" s="47"/>
      <c r="O658" s="47"/>
      <c r="P658" s="47"/>
      <c r="Q658" s="47"/>
      <c r="R658" s="47"/>
      <c r="S658" s="47"/>
      <c r="T658" s="47"/>
      <c r="U658" s="47"/>
      <c r="V658" s="47"/>
      <c r="W658" s="47"/>
      <c r="X658" s="47"/>
      <c r="Y658" s="47"/>
      <c r="Z658" s="47"/>
    </row>
    <row r="659" spans="1:26" ht="14.25" customHeight="1">
      <c r="A659" s="47"/>
      <c r="B659" s="47"/>
      <c r="C659" s="47"/>
      <c r="D659" s="47"/>
      <c r="E659" s="47"/>
      <c r="F659" s="47"/>
      <c r="G659" s="47"/>
      <c r="H659" s="47"/>
      <c r="I659" s="47"/>
      <c r="J659" s="47"/>
      <c r="K659" s="47"/>
      <c r="L659" s="47"/>
      <c r="M659" s="47"/>
      <c r="N659" s="47"/>
      <c r="O659" s="47"/>
      <c r="P659" s="47"/>
      <c r="Q659" s="47"/>
      <c r="R659" s="47"/>
      <c r="S659" s="47"/>
      <c r="T659" s="47"/>
      <c r="U659" s="47"/>
      <c r="V659" s="47"/>
      <c r="W659" s="47"/>
      <c r="X659" s="47"/>
      <c r="Y659" s="47"/>
      <c r="Z659" s="47"/>
    </row>
    <row r="660" spans="1:26" ht="14.25" customHeight="1">
      <c r="A660" s="47"/>
      <c r="B660" s="47"/>
      <c r="C660" s="47"/>
      <c r="D660" s="47"/>
      <c r="E660" s="47"/>
      <c r="F660" s="47"/>
      <c r="G660" s="47"/>
      <c r="H660" s="47"/>
      <c r="I660" s="47"/>
      <c r="J660" s="47"/>
      <c r="K660" s="47"/>
      <c r="L660" s="47"/>
      <c r="M660" s="47"/>
      <c r="N660" s="47"/>
      <c r="O660" s="47"/>
      <c r="P660" s="47"/>
      <c r="Q660" s="47"/>
      <c r="R660" s="47"/>
      <c r="S660" s="47"/>
      <c r="T660" s="47"/>
      <c r="U660" s="47"/>
      <c r="V660" s="47"/>
      <c r="W660" s="47"/>
      <c r="X660" s="47"/>
      <c r="Y660" s="47"/>
      <c r="Z660" s="47"/>
    </row>
    <row r="661" spans="1:26" ht="14.25" customHeight="1">
      <c r="A661" s="47"/>
      <c r="B661" s="47"/>
      <c r="C661" s="47"/>
      <c r="D661" s="47"/>
      <c r="E661" s="47"/>
      <c r="F661" s="47"/>
      <c r="G661" s="47"/>
      <c r="H661" s="47"/>
      <c r="I661" s="47"/>
      <c r="J661" s="47"/>
      <c r="K661" s="47"/>
      <c r="L661" s="47"/>
      <c r="M661" s="47"/>
      <c r="N661" s="47"/>
      <c r="O661" s="47"/>
      <c r="P661" s="47"/>
      <c r="Q661" s="47"/>
      <c r="R661" s="47"/>
      <c r="S661" s="47"/>
      <c r="T661" s="47"/>
      <c r="U661" s="47"/>
      <c r="V661" s="47"/>
      <c r="W661" s="47"/>
      <c r="X661" s="47"/>
      <c r="Y661" s="47"/>
      <c r="Z661" s="47"/>
    </row>
    <row r="662" spans="1:26" ht="14.25" customHeight="1">
      <c r="A662" s="47"/>
      <c r="B662" s="47"/>
      <c r="C662" s="47"/>
      <c r="D662" s="47"/>
      <c r="E662" s="47"/>
      <c r="F662" s="47"/>
      <c r="G662" s="47"/>
      <c r="H662" s="47"/>
      <c r="I662" s="47"/>
      <c r="J662" s="47"/>
      <c r="K662" s="47"/>
      <c r="L662" s="47"/>
      <c r="M662" s="47"/>
      <c r="N662" s="47"/>
      <c r="O662" s="47"/>
      <c r="P662" s="47"/>
      <c r="Q662" s="47"/>
      <c r="R662" s="47"/>
      <c r="S662" s="47"/>
      <c r="T662" s="47"/>
      <c r="U662" s="47"/>
      <c r="V662" s="47"/>
      <c r="W662" s="47"/>
      <c r="X662" s="47"/>
      <c r="Y662" s="47"/>
      <c r="Z662" s="47"/>
    </row>
    <row r="663" spans="1:26" ht="14.25" customHeight="1">
      <c r="A663" s="47"/>
      <c r="B663" s="47"/>
      <c r="C663" s="47"/>
      <c r="D663" s="47"/>
      <c r="E663" s="47"/>
      <c r="F663" s="47"/>
      <c r="G663" s="47"/>
      <c r="H663" s="47"/>
      <c r="I663" s="47"/>
      <c r="J663" s="47"/>
      <c r="K663" s="47"/>
      <c r="L663" s="47"/>
      <c r="M663" s="47"/>
      <c r="N663" s="47"/>
      <c r="O663" s="47"/>
      <c r="P663" s="47"/>
      <c r="Q663" s="47"/>
      <c r="R663" s="47"/>
      <c r="S663" s="47"/>
      <c r="T663" s="47"/>
      <c r="U663" s="47"/>
      <c r="V663" s="47"/>
      <c r="W663" s="47"/>
      <c r="X663" s="47"/>
      <c r="Y663" s="47"/>
      <c r="Z663" s="47"/>
    </row>
    <row r="664" spans="1:26" ht="14.25" customHeight="1">
      <c r="A664" s="47"/>
      <c r="B664" s="47"/>
      <c r="C664" s="47"/>
      <c r="D664" s="47"/>
      <c r="E664" s="47"/>
      <c r="F664" s="47"/>
      <c r="G664" s="47"/>
      <c r="H664" s="47"/>
      <c r="I664" s="47"/>
      <c r="J664" s="47"/>
      <c r="K664" s="47"/>
      <c r="L664" s="47"/>
      <c r="M664" s="47"/>
      <c r="N664" s="47"/>
      <c r="O664" s="47"/>
      <c r="P664" s="47"/>
      <c r="Q664" s="47"/>
      <c r="R664" s="47"/>
      <c r="S664" s="47"/>
      <c r="T664" s="47"/>
      <c r="U664" s="47"/>
      <c r="V664" s="47"/>
      <c r="W664" s="47"/>
      <c r="X664" s="47"/>
      <c r="Y664" s="47"/>
      <c r="Z664" s="47"/>
    </row>
    <row r="665" spans="1:26" ht="14.25" customHeight="1">
      <c r="A665" s="47"/>
      <c r="B665" s="47"/>
      <c r="C665" s="47"/>
      <c r="D665" s="47"/>
      <c r="E665" s="47"/>
      <c r="F665" s="47"/>
      <c r="G665" s="47"/>
      <c r="H665" s="47"/>
      <c r="I665" s="47"/>
      <c r="J665" s="47"/>
      <c r="K665" s="47"/>
      <c r="L665" s="47"/>
      <c r="M665" s="47"/>
      <c r="N665" s="47"/>
      <c r="O665" s="47"/>
      <c r="P665" s="47"/>
      <c r="Q665" s="47"/>
      <c r="R665" s="47"/>
      <c r="S665" s="47"/>
      <c r="T665" s="47"/>
      <c r="U665" s="47"/>
      <c r="V665" s="47"/>
      <c r="W665" s="47"/>
      <c r="X665" s="47"/>
      <c r="Y665" s="47"/>
      <c r="Z665" s="47"/>
    </row>
    <row r="666" spans="1:26" ht="14.25" customHeight="1">
      <c r="A666" s="47"/>
      <c r="B666" s="47"/>
      <c r="C666" s="47"/>
      <c r="D666" s="47"/>
      <c r="E666" s="47"/>
      <c r="F666" s="47"/>
      <c r="G666" s="47"/>
      <c r="H666" s="47"/>
      <c r="I666" s="47"/>
      <c r="J666" s="47"/>
      <c r="K666" s="47"/>
      <c r="L666" s="47"/>
      <c r="M666" s="47"/>
      <c r="N666" s="47"/>
      <c r="O666" s="47"/>
      <c r="P666" s="47"/>
      <c r="Q666" s="47"/>
      <c r="R666" s="47"/>
      <c r="S666" s="47"/>
      <c r="T666" s="47"/>
      <c r="U666" s="47"/>
      <c r="V666" s="47"/>
      <c r="W666" s="47"/>
      <c r="X666" s="47"/>
      <c r="Y666" s="47"/>
      <c r="Z666" s="47"/>
    </row>
    <row r="667" spans="1:26" ht="14.25" customHeight="1">
      <c r="A667" s="47"/>
      <c r="B667" s="47"/>
      <c r="C667" s="47"/>
      <c r="D667" s="47"/>
      <c r="E667" s="47"/>
      <c r="F667" s="47"/>
      <c r="G667" s="47"/>
      <c r="H667" s="47"/>
      <c r="I667" s="47"/>
      <c r="J667" s="47"/>
      <c r="K667" s="47"/>
      <c r="L667" s="47"/>
      <c r="M667" s="47"/>
      <c r="N667" s="47"/>
      <c r="O667" s="47"/>
      <c r="P667" s="47"/>
      <c r="Q667" s="47"/>
      <c r="R667" s="47"/>
      <c r="S667" s="47"/>
      <c r="T667" s="47"/>
      <c r="U667" s="47"/>
      <c r="V667" s="47"/>
      <c r="W667" s="47"/>
      <c r="X667" s="47"/>
      <c r="Y667" s="47"/>
      <c r="Z667" s="47"/>
    </row>
    <row r="668" spans="1:26" ht="14.25" customHeight="1">
      <c r="A668" s="47"/>
      <c r="B668" s="47"/>
      <c r="C668" s="47"/>
      <c r="D668" s="47"/>
      <c r="E668" s="47"/>
      <c r="F668" s="47"/>
      <c r="G668" s="47"/>
      <c r="H668" s="47"/>
      <c r="I668" s="47"/>
      <c r="J668" s="47"/>
      <c r="K668" s="47"/>
      <c r="L668" s="47"/>
      <c r="M668" s="47"/>
      <c r="N668" s="47"/>
      <c r="O668" s="47"/>
      <c r="P668" s="47"/>
      <c r="Q668" s="47"/>
      <c r="R668" s="47"/>
      <c r="S668" s="47"/>
      <c r="T668" s="47"/>
      <c r="U668" s="47"/>
      <c r="V668" s="47"/>
      <c r="W668" s="47"/>
      <c r="X668" s="47"/>
      <c r="Y668" s="47"/>
      <c r="Z668" s="47"/>
    </row>
    <row r="669" spans="1:26" ht="14.25" customHeight="1">
      <c r="A669" s="47"/>
      <c r="B669" s="47"/>
      <c r="C669" s="47"/>
      <c r="D669" s="47"/>
      <c r="E669" s="47"/>
      <c r="F669" s="47"/>
      <c r="G669" s="47"/>
      <c r="H669" s="47"/>
      <c r="I669" s="47"/>
      <c r="J669" s="47"/>
      <c r="K669" s="47"/>
      <c r="L669" s="47"/>
      <c r="M669" s="47"/>
      <c r="N669" s="47"/>
      <c r="O669" s="47"/>
      <c r="P669" s="47"/>
      <c r="Q669" s="47"/>
      <c r="R669" s="47"/>
      <c r="S669" s="47"/>
      <c r="T669" s="47"/>
      <c r="U669" s="47"/>
      <c r="V669" s="47"/>
      <c r="W669" s="47"/>
      <c r="X669" s="47"/>
      <c r="Y669" s="47"/>
      <c r="Z669" s="47"/>
    </row>
    <row r="670" spans="1:26" ht="14.25" customHeight="1">
      <c r="A670" s="47"/>
      <c r="B670" s="47"/>
      <c r="C670" s="47"/>
      <c r="D670" s="47"/>
      <c r="E670" s="47"/>
      <c r="F670" s="47"/>
      <c r="G670" s="47"/>
      <c r="H670" s="47"/>
      <c r="I670" s="47"/>
      <c r="J670" s="47"/>
      <c r="K670" s="47"/>
      <c r="L670" s="47"/>
      <c r="M670" s="47"/>
      <c r="N670" s="47"/>
      <c r="O670" s="47"/>
      <c r="P670" s="47"/>
      <c r="Q670" s="47"/>
      <c r="R670" s="47"/>
      <c r="S670" s="47"/>
      <c r="T670" s="47"/>
      <c r="U670" s="47"/>
      <c r="V670" s="47"/>
      <c r="W670" s="47"/>
      <c r="X670" s="47"/>
      <c r="Y670" s="47"/>
      <c r="Z670" s="47"/>
    </row>
    <row r="671" spans="1:26" ht="14.25" customHeight="1">
      <c r="A671" s="47"/>
      <c r="B671" s="47"/>
      <c r="C671" s="47"/>
      <c r="D671" s="47"/>
      <c r="E671" s="47"/>
      <c r="F671" s="47"/>
      <c r="G671" s="47"/>
      <c r="H671" s="47"/>
      <c r="I671" s="47"/>
      <c r="J671" s="47"/>
      <c r="K671" s="47"/>
      <c r="L671" s="47"/>
      <c r="M671" s="47"/>
      <c r="N671" s="47"/>
      <c r="O671" s="47"/>
      <c r="P671" s="47"/>
      <c r="Q671" s="47"/>
      <c r="R671" s="47"/>
      <c r="S671" s="47"/>
      <c r="T671" s="47"/>
      <c r="U671" s="47"/>
      <c r="V671" s="47"/>
      <c r="W671" s="47"/>
      <c r="X671" s="47"/>
      <c r="Y671" s="47"/>
      <c r="Z671" s="47"/>
    </row>
    <row r="672" spans="1:26" ht="14.25" customHeight="1">
      <c r="A672" s="47"/>
      <c r="B672" s="47"/>
      <c r="C672" s="47"/>
      <c r="D672" s="47"/>
      <c r="E672" s="47"/>
      <c r="F672" s="47"/>
      <c r="G672" s="47"/>
      <c r="H672" s="47"/>
      <c r="I672" s="47"/>
      <c r="J672" s="47"/>
      <c r="K672" s="47"/>
      <c r="L672" s="47"/>
      <c r="M672" s="47"/>
      <c r="N672" s="47"/>
      <c r="O672" s="47"/>
      <c r="P672" s="47"/>
      <c r="Q672" s="47"/>
      <c r="R672" s="47"/>
      <c r="S672" s="47"/>
      <c r="T672" s="47"/>
      <c r="U672" s="47"/>
      <c r="V672" s="47"/>
      <c r="W672" s="47"/>
      <c r="X672" s="47"/>
      <c r="Y672" s="47"/>
      <c r="Z672" s="47"/>
    </row>
    <row r="673" spans="1:26" ht="14.25" customHeight="1">
      <c r="A673" s="47"/>
      <c r="B673" s="47"/>
      <c r="C673" s="47"/>
      <c r="D673" s="47"/>
      <c r="E673" s="47"/>
      <c r="F673" s="47"/>
      <c r="G673" s="47"/>
      <c r="H673" s="47"/>
      <c r="I673" s="47"/>
      <c r="J673" s="47"/>
      <c r="K673" s="47"/>
      <c r="L673" s="47"/>
      <c r="M673" s="47"/>
      <c r="N673" s="47"/>
      <c r="O673" s="47"/>
      <c r="P673" s="47"/>
      <c r="Q673" s="47"/>
      <c r="R673" s="47"/>
      <c r="S673" s="47"/>
      <c r="T673" s="47"/>
      <c r="U673" s="47"/>
      <c r="V673" s="47"/>
      <c r="W673" s="47"/>
      <c r="X673" s="47"/>
      <c r="Y673" s="47"/>
      <c r="Z673" s="47"/>
    </row>
    <row r="674" spans="1:26" ht="14.25" customHeight="1">
      <c r="A674" s="47"/>
      <c r="B674" s="47"/>
      <c r="C674" s="47"/>
      <c r="D674" s="47"/>
      <c r="E674" s="47"/>
      <c r="F674" s="47"/>
      <c r="G674" s="47"/>
      <c r="H674" s="47"/>
      <c r="I674" s="47"/>
      <c r="J674" s="47"/>
      <c r="K674" s="47"/>
      <c r="L674" s="47"/>
      <c r="M674" s="47"/>
      <c r="N674" s="47"/>
      <c r="O674" s="47"/>
      <c r="P674" s="47"/>
      <c r="Q674" s="47"/>
      <c r="R674" s="47"/>
      <c r="S674" s="47"/>
      <c r="T674" s="47"/>
      <c r="U674" s="47"/>
      <c r="V674" s="47"/>
      <c r="W674" s="47"/>
      <c r="X674" s="47"/>
      <c r="Y674" s="47"/>
      <c r="Z674" s="47"/>
    </row>
    <row r="675" spans="1:26" ht="14.25" customHeight="1">
      <c r="A675" s="47"/>
      <c r="B675" s="47"/>
      <c r="C675" s="47"/>
      <c r="D675" s="47"/>
      <c r="E675" s="47"/>
      <c r="F675" s="47"/>
      <c r="G675" s="47"/>
      <c r="H675" s="47"/>
      <c r="I675" s="47"/>
      <c r="J675" s="47"/>
      <c r="K675" s="47"/>
      <c r="L675" s="47"/>
      <c r="M675" s="47"/>
      <c r="N675" s="47"/>
      <c r="O675" s="47"/>
      <c r="P675" s="47"/>
      <c r="Q675" s="47"/>
      <c r="R675" s="47"/>
      <c r="S675" s="47"/>
      <c r="T675" s="47"/>
      <c r="U675" s="47"/>
      <c r="V675" s="47"/>
      <c r="W675" s="47"/>
      <c r="X675" s="47"/>
      <c r="Y675" s="47"/>
      <c r="Z675" s="47"/>
    </row>
    <row r="676" spans="1:26" ht="14.25" customHeight="1">
      <c r="A676" s="47"/>
      <c r="B676" s="47"/>
      <c r="C676" s="47"/>
      <c r="D676" s="47"/>
      <c r="E676" s="47"/>
      <c r="F676" s="47"/>
      <c r="G676" s="47"/>
      <c r="H676" s="47"/>
      <c r="I676" s="47"/>
      <c r="J676" s="47"/>
      <c r="K676" s="47"/>
      <c r="L676" s="47"/>
      <c r="M676" s="47"/>
      <c r="N676" s="47"/>
      <c r="O676" s="47"/>
      <c r="P676" s="47"/>
      <c r="Q676" s="47"/>
      <c r="R676" s="47"/>
      <c r="S676" s="47"/>
      <c r="T676" s="47"/>
      <c r="U676" s="47"/>
      <c r="V676" s="47"/>
      <c r="W676" s="47"/>
      <c r="X676" s="47"/>
      <c r="Y676" s="47"/>
      <c r="Z676" s="47"/>
    </row>
    <row r="677" spans="1:26" ht="14.25" customHeight="1">
      <c r="A677" s="47"/>
      <c r="B677" s="47"/>
      <c r="C677" s="47"/>
      <c r="D677" s="47"/>
      <c r="E677" s="47"/>
      <c r="F677" s="47"/>
      <c r="G677" s="47"/>
      <c r="H677" s="47"/>
      <c r="I677" s="47"/>
      <c r="J677" s="47"/>
      <c r="K677" s="47"/>
      <c r="L677" s="47"/>
      <c r="M677" s="47"/>
      <c r="N677" s="47"/>
      <c r="O677" s="47"/>
      <c r="P677" s="47"/>
      <c r="Q677" s="47"/>
      <c r="R677" s="47"/>
      <c r="S677" s="47"/>
      <c r="T677" s="47"/>
      <c r="U677" s="47"/>
      <c r="V677" s="47"/>
      <c r="W677" s="47"/>
      <c r="X677" s="47"/>
      <c r="Y677" s="47"/>
      <c r="Z677" s="47"/>
    </row>
    <row r="678" spans="1:26" ht="14.25" customHeight="1">
      <c r="A678" s="47"/>
      <c r="B678" s="47"/>
      <c r="C678" s="47"/>
      <c r="D678" s="47"/>
      <c r="E678" s="47"/>
      <c r="F678" s="47"/>
      <c r="G678" s="47"/>
      <c r="H678" s="47"/>
      <c r="I678" s="47"/>
      <c r="J678" s="47"/>
      <c r="K678" s="47"/>
      <c r="L678" s="47"/>
      <c r="M678" s="47"/>
      <c r="N678" s="47"/>
      <c r="O678" s="47"/>
      <c r="P678" s="47"/>
      <c r="Q678" s="47"/>
      <c r="R678" s="47"/>
      <c r="S678" s="47"/>
      <c r="T678" s="47"/>
      <c r="U678" s="47"/>
      <c r="V678" s="47"/>
      <c r="W678" s="47"/>
      <c r="X678" s="47"/>
      <c r="Y678" s="47"/>
      <c r="Z678" s="47"/>
    </row>
    <row r="679" spans="1:26" ht="14.25" customHeight="1">
      <c r="A679" s="47"/>
      <c r="B679" s="47"/>
      <c r="C679" s="47"/>
      <c r="D679" s="47"/>
      <c r="E679" s="47"/>
      <c r="F679" s="47"/>
      <c r="G679" s="47"/>
      <c r="H679" s="47"/>
      <c r="I679" s="47"/>
      <c r="J679" s="47"/>
      <c r="K679" s="47"/>
      <c r="L679" s="47"/>
      <c r="M679" s="47"/>
      <c r="N679" s="47"/>
      <c r="O679" s="47"/>
      <c r="P679" s="47"/>
      <c r="Q679" s="47"/>
      <c r="R679" s="47"/>
      <c r="S679" s="47"/>
      <c r="T679" s="47"/>
      <c r="U679" s="47"/>
      <c r="V679" s="47"/>
      <c r="W679" s="47"/>
      <c r="X679" s="47"/>
      <c r="Y679" s="47"/>
      <c r="Z679" s="47"/>
    </row>
    <row r="680" spans="1:26" ht="14.25" customHeight="1">
      <c r="A680" s="47"/>
      <c r="B680" s="47"/>
      <c r="C680" s="47"/>
      <c r="D680" s="47"/>
      <c r="E680" s="47"/>
      <c r="F680" s="47"/>
      <c r="G680" s="47"/>
      <c r="H680" s="47"/>
      <c r="I680" s="47"/>
      <c r="J680" s="47"/>
      <c r="K680" s="47"/>
      <c r="L680" s="47"/>
      <c r="M680" s="47"/>
      <c r="N680" s="47"/>
      <c r="O680" s="47"/>
      <c r="P680" s="47"/>
      <c r="Q680" s="47"/>
      <c r="R680" s="47"/>
      <c r="S680" s="47"/>
      <c r="T680" s="47"/>
      <c r="U680" s="47"/>
      <c r="V680" s="47"/>
      <c r="W680" s="47"/>
      <c r="X680" s="47"/>
      <c r="Y680" s="47"/>
      <c r="Z680" s="47"/>
    </row>
    <row r="681" spans="1:26" ht="14.25" customHeight="1">
      <c r="A681" s="47"/>
      <c r="B681" s="47"/>
      <c r="C681" s="47"/>
      <c r="D681" s="47"/>
      <c r="E681" s="47"/>
      <c r="F681" s="47"/>
      <c r="G681" s="47"/>
      <c r="H681" s="47"/>
      <c r="I681" s="47"/>
      <c r="J681" s="47"/>
      <c r="K681" s="47"/>
      <c r="L681" s="47"/>
      <c r="M681" s="47"/>
      <c r="N681" s="47"/>
      <c r="O681" s="47"/>
      <c r="P681" s="47"/>
      <c r="Q681" s="47"/>
      <c r="R681" s="47"/>
      <c r="S681" s="47"/>
      <c r="T681" s="47"/>
      <c r="U681" s="47"/>
      <c r="V681" s="47"/>
      <c r="W681" s="47"/>
      <c r="X681" s="47"/>
      <c r="Y681" s="47"/>
      <c r="Z681" s="47"/>
    </row>
    <row r="682" spans="1:26" ht="14.25" customHeight="1">
      <c r="A682" s="47"/>
      <c r="B682" s="47"/>
      <c r="C682" s="47"/>
      <c r="D682" s="47"/>
      <c r="E682" s="47"/>
      <c r="F682" s="47"/>
      <c r="G682" s="47"/>
      <c r="H682" s="47"/>
      <c r="I682" s="47"/>
      <c r="J682" s="47"/>
      <c r="K682" s="47"/>
      <c r="L682" s="47"/>
      <c r="M682" s="47"/>
      <c r="N682" s="47"/>
      <c r="O682" s="47"/>
      <c r="P682" s="47"/>
      <c r="Q682" s="47"/>
      <c r="R682" s="47"/>
      <c r="S682" s="47"/>
      <c r="T682" s="47"/>
      <c r="U682" s="47"/>
      <c r="V682" s="47"/>
      <c r="W682" s="47"/>
      <c r="X682" s="47"/>
      <c r="Y682" s="47"/>
      <c r="Z682" s="47"/>
    </row>
    <row r="683" spans="1:26" ht="14.25" customHeight="1">
      <c r="A683" s="47"/>
      <c r="B683" s="47"/>
      <c r="C683" s="47"/>
      <c r="D683" s="47"/>
      <c r="E683" s="47"/>
      <c r="F683" s="47"/>
      <c r="G683" s="47"/>
      <c r="H683" s="47"/>
      <c r="I683" s="47"/>
      <c r="J683" s="47"/>
      <c r="K683" s="47"/>
      <c r="L683" s="47"/>
      <c r="M683" s="47"/>
      <c r="N683" s="47"/>
      <c r="O683" s="47"/>
      <c r="P683" s="47"/>
      <c r="Q683" s="47"/>
      <c r="R683" s="47"/>
      <c r="S683" s="47"/>
      <c r="T683" s="47"/>
      <c r="U683" s="47"/>
      <c r="V683" s="47"/>
      <c r="W683" s="47"/>
      <c r="X683" s="47"/>
      <c r="Y683" s="47"/>
      <c r="Z683" s="47"/>
    </row>
    <row r="684" spans="1:26" ht="14.25" customHeight="1">
      <c r="A684" s="47"/>
      <c r="B684" s="47"/>
      <c r="C684" s="47"/>
      <c r="D684" s="47"/>
      <c r="E684" s="47"/>
      <c r="F684" s="47"/>
      <c r="G684" s="47"/>
      <c r="H684" s="47"/>
      <c r="I684" s="47"/>
      <c r="J684" s="47"/>
      <c r="K684" s="47"/>
      <c r="L684" s="47"/>
      <c r="M684" s="47"/>
      <c r="N684" s="47"/>
      <c r="O684" s="47"/>
      <c r="P684" s="47"/>
      <c r="Q684" s="47"/>
      <c r="R684" s="47"/>
      <c r="S684" s="47"/>
      <c r="T684" s="47"/>
      <c r="U684" s="47"/>
      <c r="V684" s="47"/>
      <c r="W684" s="47"/>
      <c r="X684" s="47"/>
      <c r="Y684" s="47"/>
      <c r="Z684" s="47"/>
    </row>
    <row r="685" spans="1:26" ht="14.25" customHeight="1">
      <c r="A685" s="47"/>
      <c r="B685" s="47"/>
      <c r="C685" s="47"/>
      <c r="D685" s="47"/>
      <c r="E685" s="47"/>
      <c r="F685" s="47"/>
      <c r="G685" s="47"/>
      <c r="H685" s="47"/>
      <c r="I685" s="47"/>
      <c r="J685" s="47"/>
      <c r="K685" s="47"/>
      <c r="L685" s="47"/>
      <c r="M685" s="47"/>
      <c r="N685" s="47"/>
      <c r="O685" s="47"/>
      <c r="P685" s="47"/>
      <c r="Q685" s="47"/>
      <c r="R685" s="47"/>
      <c r="S685" s="47"/>
      <c r="T685" s="47"/>
      <c r="U685" s="47"/>
      <c r="V685" s="47"/>
      <c r="W685" s="47"/>
      <c r="X685" s="47"/>
      <c r="Y685" s="47"/>
      <c r="Z685" s="47"/>
    </row>
    <row r="686" spans="1:26" ht="14.25" customHeight="1">
      <c r="A686" s="47"/>
      <c r="B686" s="47"/>
      <c r="C686" s="47"/>
      <c r="D686" s="47"/>
      <c r="E686" s="47"/>
      <c r="F686" s="47"/>
      <c r="G686" s="47"/>
      <c r="H686" s="47"/>
      <c r="I686" s="47"/>
      <c r="J686" s="47"/>
      <c r="K686" s="47"/>
      <c r="L686" s="47"/>
      <c r="M686" s="47"/>
      <c r="N686" s="47"/>
      <c r="O686" s="47"/>
      <c r="P686" s="47"/>
      <c r="Q686" s="47"/>
      <c r="R686" s="47"/>
      <c r="S686" s="47"/>
      <c r="T686" s="47"/>
      <c r="U686" s="47"/>
      <c r="V686" s="47"/>
      <c r="W686" s="47"/>
      <c r="X686" s="47"/>
      <c r="Y686" s="47"/>
      <c r="Z686" s="47"/>
    </row>
    <row r="687" spans="1:26" ht="14.25" customHeight="1">
      <c r="A687" s="47"/>
      <c r="B687" s="47"/>
      <c r="C687" s="47"/>
      <c r="D687" s="47"/>
      <c r="E687" s="47"/>
      <c r="F687" s="47"/>
      <c r="G687" s="47"/>
      <c r="H687" s="47"/>
      <c r="I687" s="47"/>
      <c r="J687" s="47"/>
      <c r="K687" s="47"/>
      <c r="L687" s="47"/>
      <c r="M687" s="47"/>
      <c r="N687" s="47"/>
      <c r="O687" s="47"/>
      <c r="P687" s="47"/>
      <c r="Q687" s="47"/>
      <c r="R687" s="47"/>
      <c r="S687" s="47"/>
      <c r="T687" s="47"/>
      <c r="U687" s="47"/>
      <c r="V687" s="47"/>
      <c r="W687" s="47"/>
      <c r="X687" s="47"/>
      <c r="Y687" s="47"/>
      <c r="Z687" s="47"/>
    </row>
    <row r="688" spans="1:26" ht="14.25" customHeight="1">
      <c r="A688" s="47"/>
      <c r="B688" s="47"/>
      <c r="C688" s="47"/>
      <c r="D688" s="47"/>
      <c r="E688" s="47"/>
      <c r="F688" s="47"/>
      <c r="G688" s="47"/>
      <c r="H688" s="47"/>
      <c r="I688" s="47"/>
      <c r="J688" s="47"/>
      <c r="K688" s="47"/>
      <c r="L688" s="47"/>
      <c r="M688" s="47"/>
      <c r="N688" s="47"/>
      <c r="O688" s="47"/>
      <c r="P688" s="47"/>
      <c r="Q688" s="47"/>
      <c r="R688" s="47"/>
      <c r="S688" s="47"/>
      <c r="T688" s="47"/>
      <c r="U688" s="47"/>
      <c r="V688" s="47"/>
      <c r="W688" s="47"/>
      <c r="X688" s="47"/>
      <c r="Y688" s="47"/>
      <c r="Z688" s="47"/>
    </row>
    <row r="689" spans="1:26" ht="14.25" customHeight="1">
      <c r="A689" s="47"/>
      <c r="B689" s="47"/>
      <c r="C689" s="47"/>
      <c r="D689" s="47"/>
      <c r="E689" s="47"/>
      <c r="F689" s="47"/>
      <c r="G689" s="47"/>
      <c r="H689" s="47"/>
      <c r="I689" s="47"/>
      <c r="J689" s="47"/>
      <c r="K689" s="47"/>
      <c r="L689" s="47"/>
      <c r="M689" s="47"/>
      <c r="N689" s="47"/>
      <c r="O689" s="47"/>
      <c r="P689" s="47"/>
      <c r="Q689" s="47"/>
      <c r="R689" s="47"/>
      <c r="S689" s="47"/>
      <c r="T689" s="47"/>
      <c r="U689" s="47"/>
      <c r="V689" s="47"/>
      <c r="W689" s="47"/>
      <c r="X689" s="47"/>
      <c r="Y689" s="47"/>
      <c r="Z689" s="47"/>
    </row>
    <row r="690" spans="1:26" ht="14.25" customHeight="1">
      <c r="A690" s="47"/>
      <c r="B690" s="47"/>
      <c r="C690" s="47"/>
      <c r="D690" s="47"/>
      <c r="E690" s="47"/>
      <c r="F690" s="47"/>
      <c r="G690" s="47"/>
      <c r="H690" s="47"/>
      <c r="I690" s="47"/>
      <c r="J690" s="47"/>
      <c r="K690" s="47"/>
      <c r="L690" s="47"/>
      <c r="M690" s="47"/>
      <c r="N690" s="47"/>
      <c r="O690" s="47"/>
      <c r="P690" s="47"/>
      <c r="Q690" s="47"/>
      <c r="R690" s="47"/>
      <c r="S690" s="47"/>
      <c r="T690" s="47"/>
      <c r="U690" s="47"/>
      <c r="V690" s="47"/>
      <c r="W690" s="47"/>
      <c r="X690" s="47"/>
      <c r="Y690" s="47"/>
      <c r="Z690" s="47"/>
    </row>
    <row r="691" spans="1:26" ht="14.25" customHeight="1">
      <c r="A691" s="47"/>
      <c r="B691" s="47"/>
      <c r="C691" s="47"/>
      <c r="D691" s="47"/>
      <c r="E691" s="47"/>
      <c r="F691" s="47"/>
      <c r="G691" s="47"/>
      <c r="H691" s="47"/>
      <c r="I691" s="47"/>
      <c r="J691" s="47"/>
      <c r="K691" s="47"/>
      <c r="L691" s="47"/>
      <c r="M691" s="47"/>
      <c r="N691" s="47"/>
      <c r="O691" s="47"/>
      <c r="P691" s="47"/>
      <c r="Q691" s="47"/>
      <c r="R691" s="47"/>
      <c r="S691" s="47"/>
      <c r="T691" s="47"/>
      <c r="U691" s="47"/>
      <c r="V691" s="47"/>
      <c r="W691" s="47"/>
      <c r="X691" s="47"/>
      <c r="Y691" s="47"/>
      <c r="Z691" s="47"/>
    </row>
    <row r="692" spans="1:26" ht="14.25" customHeight="1">
      <c r="A692" s="47"/>
      <c r="B692" s="47"/>
      <c r="C692" s="47"/>
      <c r="D692" s="47"/>
      <c r="E692" s="47"/>
      <c r="F692" s="47"/>
      <c r="G692" s="47"/>
      <c r="H692" s="47"/>
      <c r="I692" s="47"/>
      <c r="J692" s="47"/>
      <c r="K692" s="47"/>
      <c r="L692" s="47"/>
      <c r="M692" s="47"/>
      <c r="N692" s="47"/>
      <c r="O692" s="47"/>
      <c r="P692" s="47"/>
      <c r="Q692" s="47"/>
      <c r="R692" s="47"/>
      <c r="S692" s="47"/>
      <c r="T692" s="47"/>
      <c r="U692" s="47"/>
      <c r="V692" s="47"/>
      <c r="W692" s="47"/>
      <c r="X692" s="47"/>
      <c r="Y692" s="47"/>
      <c r="Z692" s="47"/>
    </row>
    <row r="693" spans="1:26" ht="14.25" customHeight="1">
      <c r="A693" s="47"/>
      <c r="B693" s="47"/>
      <c r="C693" s="47"/>
      <c r="D693" s="47"/>
      <c r="E693" s="47"/>
      <c r="F693" s="47"/>
      <c r="G693" s="47"/>
      <c r="H693" s="47"/>
      <c r="I693" s="47"/>
      <c r="J693" s="47"/>
      <c r="K693" s="47"/>
      <c r="L693" s="47"/>
      <c r="M693" s="47"/>
      <c r="N693" s="47"/>
      <c r="O693" s="47"/>
      <c r="P693" s="47"/>
      <c r="Q693" s="47"/>
      <c r="R693" s="47"/>
      <c r="S693" s="47"/>
      <c r="T693" s="47"/>
      <c r="U693" s="47"/>
      <c r="V693" s="47"/>
      <c r="W693" s="47"/>
      <c r="X693" s="47"/>
      <c r="Y693" s="47"/>
      <c r="Z693" s="47"/>
    </row>
    <row r="694" spans="1:26" ht="14.25" customHeight="1">
      <c r="A694" s="47"/>
      <c r="B694" s="47"/>
      <c r="C694" s="47"/>
      <c r="D694" s="47"/>
      <c r="E694" s="47"/>
      <c r="F694" s="47"/>
      <c r="G694" s="47"/>
      <c r="H694" s="47"/>
      <c r="I694" s="47"/>
      <c r="J694" s="47"/>
      <c r="K694" s="47"/>
      <c r="L694" s="47"/>
      <c r="M694" s="47"/>
      <c r="N694" s="47"/>
      <c r="O694" s="47"/>
      <c r="P694" s="47"/>
      <c r="Q694" s="47"/>
      <c r="R694" s="47"/>
      <c r="S694" s="47"/>
      <c r="T694" s="47"/>
      <c r="U694" s="47"/>
      <c r="V694" s="47"/>
      <c r="W694" s="47"/>
      <c r="X694" s="47"/>
      <c r="Y694" s="47"/>
      <c r="Z694" s="47"/>
    </row>
    <row r="695" spans="1:26" ht="14.25" customHeight="1">
      <c r="A695" s="47"/>
      <c r="B695" s="47"/>
      <c r="C695" s="47"/>
      <c r="D695" s="47"/>
      <c r="E695" s="47"/>
      <c r="F695" s="47"/>
      <c r="G695" s="47"/>
      <c r="H695" s="47"/>
      <c r="I695" s="47"/>
      <c r="J695" s="47"/>
      <c r="K695" s="47"/>
      <c r="L695" s="47"/>
      <c r="M695" s="47"/>
      <c r="N695" s="47"/>
      <c r="O695" s="47"/>
      <c r="P695" s="47"/>
      <c r="Q695" s="47"/>
      <c r="R695" s="47"/>
      <c r="S695" s="47"/>
      <c r="T695" s="47"/>
      <c r="U695" s="47"/>
      <c r="V695" s="47"/>
      <c r="W695" s="47"/>
      <c r="X695" s="47"/>
      <c r="Y695" s="47"/>
      <c r="Z695" s="47"/>
    </row>
    <row r="696" spans="1:26" ht="14.25" customHeight="1">
      <c r="A696" s="47"/>
      <c r="B696" s="47"/>
      <c r="C696" s="47"/>
      <c r="D696" s="47"/>
      <c r="E696" s="47"/>
      <c r="F696" s="47"/>
      <c r="G696" s="47"/>
      <c r="H696" s="47"/>
      <c r="I696" s="47"/>
      <c r="J696" s="47"/>
      <c r="K696" s="47"/>
      <c r="L696" s="47"/>
      <c r="M696" s="47"/>
      <c r="N696" s="47"/>
      <c r="O696" s="47"/>
      <c r="P696" s="47"/>
      <c r="Q696" s="47"/>
      <c r="R696" s="47"/>
      <c r="S696" s="47"/>
      <c r="T696" s="47"/>
      <c r="U696" s="47"/>
      <c r="V696" s="47"/>
      <c r="W696" s="47"/>
      <c r="X696" s="47"/>
      <c r="Y696" s="47"/>
      <c r="Z696" s="47"/>
    </row>
    <row r="697" spans="1:26" ht="14.25" customHeight="1">
      <c r="A697" s="47"/>
      <c r="B697" s="47"/>
      <c r="C697" s="47"/>
      <c r="D697" s="47"/>
      <c r="E697" s="47"/>
      <c r="F697" s="47"/>
      <c r="G697" s="47"/>
      <c r="H697" s="47"/>
      <c r="I697" s="47"/>
      <c r="J697" s="47"/>
      <c r="K697" s="47"/>
      <c r="L697" s="47"/>
      <c r="M697" s="47"/>
      <c r="N697" s="47"/>
      <c r="O697" s="47"/>
      <c r="P697" s="47"/>
      <c r="Q697" s="47"/>
      <c r="R697" s="47"/>
      <c r="S697" s="47"/>
      <c r="T697" s="47"/>
      <c r="U697" s="47"/>
      <c r="V697" s="47"/>
      <c r="W697" s="47"/>
      <c r="X697" s="47"/>
      <c r="Y697" s="47"/>
      <c r="Z697" s="47"/>
    </row>
    <row r="698" spans="1:26" ht="14.25" customHeight="1">
      <c r="A698" s="47"/>
      <c r="B698" s="47"/>
      <c r="C698" s="47"/>
      <c r="D698" s="47"/>
      <c r="E698" s="47"/>
      <c r="F698" s="47"/>
      <c r="G698" s="47"/>
      <c r="H698" s="47"/>
      <c r="I698" s="47"/>
      <c r="J698" s="47"/>
      <c r="K698" s="47"/>
      <c r="L698" s="47"/>
      <c r="M698" s="47"/>
      <c r="N698" s="47"/>
      <c r="O698" s="47"/>
      <c r="P698" s="47"/>
      <c r="Q698" s="47"/>
      <c r="R698" s="47"/>
      <c r="S698" s="47"/>
      <c r="T698" s="47"/>
      <c r="U698" s="47"/>
      <c r="V698" s="47"/>
      <c r="W698" s="47"/>
      <c r="X698" s="47"/>
      <c r="Y698" s="47"/>
      <c r="Z698" s="47"/>
    </row>
    <row r="699" spans="1:26" ht="14.25" customHeight="1">
      <c r="A699" s="47"/>
      <c r="B699" s="47"/>
      <c r="C699" s="47"/>
      <c r="D699" s="47"/>
      <c r="E699" s="47"/>
      <c r="F699" s="47"/>
      <c r="G699" s="47"/>
      <c r="H699" s="47"/>
      <c r="I699" s="47"/>
      <c r="J699" s="47"/>
      <c r="K699" s="47"/>
      <c r="L699" s="47"/>
      <c r="M699" s="47"/>
      <c r="N699" s="47"/>
      <c r="O699" s="47"/>
      <c r="P699" s="47"/>
      <c r="Q699" s="47"/>
      <c r="R699" s="47"/>
      <c r="S699" s="47"/>
      <c r="T699" s="47"/>
      <c r="U699" s="47"/>
      <c r="V699" s="47"/>
      <c r="W699" s="47"/>
      <c r="X699" s="47"/>
      <c r="Y699" s="47"/>
      <c r="Z699" s="47"/>
    </row>
    <row r="700" spans="1:26" ht="14.25" customHeight="1">
      <c r="A700" s="47"/>
      <c r="B700" s="47"/>
      <c r="C700" s="47"/>
      <c r="D700" s="47"/>
      <c r="E700" s="47"/>
      <c r="F700" s="47"/>
      <c r="G700" s="47"/>
      <c r="H700" s="47"/>
      <c r="I700" s="47"/>
      <c r="J700" s="47"/>
      <c r="K700" s="47"/>
      <c r="L700" s="47"/>
      <c r="M700" s="47"/>
      <c r="N700" s="47"/>
      <c r="O700" s="47"/>
      <c r="P700" s="47"/>
      <c r="Q700" s="47"/>
      <c r="R700" s="47"/>
      <c r="S700" s="47"/>
      <c r="T700" s="47"/>
      <c r="U700" s="47"/>
      <c r="V700" s="47"/>
      <c r="W700" s="47"/>
      <c r="X700" s="47"/>
      <c r="Y700" s="47"/>
      <c r="Z700" s="47"/>
    </row>
    <row r="701" spans="1:26" ht="14.25" customHeight="1">
      <c r="A701" s="47"/>
      <c r="B701" s="47"/>
      <c r="C701" s="47"/>
      <c r="D701" s="47"/>
      <c r="E701" s="47"/>
      <c r="F701" s="47"/>
      <c r="G701" s="47"/>
      <c r="H701" s="47"/>
      <c r="I701" s="47"/>
      <c r="J701" s="47"/>
      <c r="K701" s="47"/>
      <c r="L701" s="47"/>
      <c r="M701" s="47"/>
      <c r="N701" s="47"/>
      <c r="O701" s="47"/>
      <c r="P701" s="47"/>
      <c r="Q701" s="47"/>
      <c r="R701" s="47"/>
      <c r="S701" s="47"/>
      <c r="T701" s="47"/>
      <c r="U701" s="47"/>
      <c r="V701" s="47"/>
      <c r="W701" s="47"/>
      <c r="X701" s="47"/>
      <c r="Y701" s="47"/>
      <c r="Z701" s="47"/>
    </row>
    <row r="702" spans="1:26" ht="14.25" customHeight="1">
      <c r="A702" s="47"/>
      <c r="B702" s="47"/>
      <c r="C702" s="47"/>
      <c r="D702" s="47"/>
      <c r="E702" s="47"/>
      <c r="F702" s="47"/>
      <c r="G702" s="47"/>
      <c r="H702" s="47"/>
      <c r="I702" s="47"/>
      <c r="J702" s="47"/>
      <c r="K702" s="47"/>
      <c r="L702" s="47"/>
      <c r="M702" s="47"/>
      <c r="N702" s="47"/>
      <c r="O702" s="47"/>
      <c r="P702" s="47"/>
      <c r="Q702" s="47"/>
      <c r="R702" s="47"/>
      <c r="S702" s="47"/>
      <c r="T702" s="47"/>
      <c r="U702" s="47"/>
      <c r="V702" s="47"/>
      <c r="W702" s="47"/>
      <c r="X702" s="47"/>
      <c r="Y702" s="47"/>
      <c r="Z702" s="47"/>
    </row>
    <row r="703" spans="1:26" ht="14.25" customHeight="1">
      <c r="A703" s="47"/>
      <c r="B703" s="47"/>
      <c r="C703" s="47"/>
      <c r="D703" s="47"/>
      <c r="E703" s="47"/>
      <c r="F703" s="47"/>
      <c r="G703" s="47"/>
      <c r="H703" s="47"/>
      <c r="I703" s="47"/>
      <c r="J703" s="47"/>
      <c r="K703" s="47"/>
      <c r="L703" s="47"/>
      <c r="M703" s="47"/>
      <c r="N703" s="47"/>
      <c r="O703" s="47"/>
      <c r="P703" s="47"/>
      <c r="Q703" s="47"/>
      <c r="R703" s="47"/>
      <c r="S703" s="47"/>
      <c r="T703" s="47"/>
      <c r="U703" s="47"/>
      <c r="V703" s="47"/>
      <c r="W703" s="47"/>
      <c r="X703" s="47"/>
      <c r="Y703" s="47"/>
      <c r="Z703" s="47"/>
    </row>
    <row r="704" spans="1:26" ht="14.25" customHeight="1">
      <c r="A704" s="47"/>
      <c r="B704" s="47"/>
      <c r="C704" s="47"/>
      <c r="D704" s="47"/>
      <c r="E704" s="47"/>
      <c r="F704" s="47"/>
      <c r="G704" s="47"/>
      <c r="H704" s="47"/>
      <c r="I704" s="47"/>
      <c r="J704" s="47"/>
      <c r="K704" s="47"/>
      <c r="L704" s="47"/>
      <c r="M704" s="47"/>
      <c r="N704" s="47"/>
      <c r="O704" s="47"/>
      <c r="P704" s="47"/>
      <c r="Q704" s="47"/>
      <c r="R704" s="47"/>
      <c r="S704" s="47"/>
      <c r="T704" s="47"/>
      <c r="U704" s="47"/>
      <c r="V704" s="47"/>
      <c r="W704" s="47"/>
      <c r="X704" s="47"/>
      <c r="Y704" s="47"/>
      <c r="Z704" s="47"/>
    </row>
    <row r="705" spans="1:26" ht="14.25" customHeight="1">
      <c r="A705" s="47"/>
      <c r="B705" s="47"/>
      <c r="C705" s="47"/>
      <c r="D705" s="47"/>
      <c r="E705" s="47"/>
      <c r="F705" s="47"/>
      <c r="G705" s="47"/>
      <c r="H705" s="47"/>
      <c r="I705" s="47"/>
      <c r="J705" s="47"/>
      <c r="K705" s="47"/>
      <c r="L705" s="47"/>
      <c r="M705" s="47"/>
      <c r="N705" s="47"/>
      <c r="O705" s="47"/>
      <c r="P705" s="47"/>
      <c r="Q705" s="47"/>
      <c r="R705" s="47"/>
      <c r="S705" s="47"/>
      <c r="T705" s="47"/>
      <c r="U705" s="47"/>
      <c r="V705" s="47"/>
      <c r="W705" s="47"/>
      <c r="X705" s="47"/>
      <c r="Y705" s="47"/>
      <c r="Z705" s="47"/>
    </row>
    <row r="706" spans="1:26" ht="14.25" customHeight="1">
      <c r="A706" s="47"/>
      <c r="B706" s="47"/>
      <c r="C706" s="47"/>
      <c r="D706" s="47"/>
      <c r="E706" s="47"/>
      <c r="F706" s="47"/>
      <c r="G706" s="47"/>
      <c r="H706" s="47"/>
      <c r="I706" s="47"/>
      <c r="J706" s="47"/>
      <c r="K706" s="47"/>
      <c r="L706" s="47"/>
      <c r="M706" s="47"/>
      <c r="N706" s="47"/>
      <c r="O706" s="47"/>
      <c r="P706" s="47"/>
      <c r="Q706" s="47"/>
      <c r="R706" s="47"/>
      <c r="S706" s="47"/>
      <c r="T706" s="47"/>
      <c r="U706" s="47"/>
      <c r="V706" s="47"/>
      <c r="W706" s="47"/>
      <c r="X706" s="47"/>
      <c r="Y706" s="47"/>
      <c r="Z706" s="47"/>
    </row>
    <row r="707" spans="1:26" ht="14.25" customHeight="1">
      <c r="A707" s="47"/>
      <c r="B707" s="47"/>
      <c r="C707" s="47"/>
      <c r="D707" s="47"/>
      <c r="E707" s="47"/>
      <c r="F707" s="47"/>
      <c r="G707" s="47"/>
      <c r="H707" s="47"/>
      <c r="I707" s="47"/>
      <c r="J707" s="47"/>
      <c r="K707" s="47"/>
      <c r="L707" s="47"/>
      <c r="M707" s="47"/>
      <c r="N707" s="47"/>
      <c r="O707" s="47"/>
      <c r="P707" s="47"/>
      <c r="Q707" s="47"/>
      <c r="R707" s="47"/>
      <c r="S707" s="47"/>
      <c r="T707" s="47"/>
      <c r="U707" s="47"/>
      <c r="V707" s="47"/>
      <c r="W707" s="47"/>
      <c r="X707" s="47"/>
      <c r="Y707" s="47"/>
      <c r="Z707" s="47"/>
    </row>
    <row r="708" spans="1:26" ht="14.25" customHeight="1">
      <c r="A708" s="47"/>
      <c r="B708" s="47"/>
      <c r="C708" s="47"/>
      <c r="D708" s="47"/>
      <c r="E708" s="47"/>
      <c r="F708" s="47"/>
      <c r="G708" s="47"/>
      <c r="H708" s="47"/>
      <c r="I708" s="47"/>
      <c r="J708" s="47"/>
      <c r="K708" s="47"/>
      <c r="L708" s="47"/>
      <c r="M708" s="47"/>
      <c r="N708" s="47"/>
      <c r="O708" s="47"/>
      <c r="P708" s="47"/>
      <c r="Q708" s="47"/>
      <c r="R708" s="47"/>
      <c r="S708" s="47"/>
      <c r="T708" s="47"/>
      <c r="U708" s="47"/>
      <c r="V708" s="47"/>
      <c r="W708" s="47"/>
      <c r="X708" s="47"/>
      <c r="Y708" s="47"/>
      <c r="Z708" s="47"/>
    </row>
    <row r="709" spans="1:26" ht="14.25" customHeight="1">
      <c r="A709" s="47"/>
      <c r="B709" s="47"/>
      <c r="C709" s="47"/>
      <c r="D709" s="47"/>
      <c r="E709" s="47"/>
      <c r="F709" s="47"/>
      <c r="G709" s="47"/>
      <c r="H709" s="47"/>
      <c r="I709" s="47"/>
      <c r="J709" s="47"/>
      <c r="K709" s="47"/>
      <c r="L709" s="47"/>
      <c r="M709" s="47"/>
      <c r="N709" s="47"/>
      <c r="O709" s="47"/>
      <c r="P709" s="47"/>
      <c r="Q709" s="47"/>
      <c r="R709" s="47"/>
      <c r="S709" s="47"/>
      <c r="T709" s="47"/>
      <c r="U709" s="47"/>
      <c r="V709" s="47"/>
      <c r="W709" s="47"/>
      <c r="X709" s="47"/>
      <c r="Y709" s="47"/>
      <c r="Z709" s="47"/>
    </row>
    <row r="710" spans="1:26" ht="14.25" customHeight="1">
      <c r="A710" s="47"/>
      <c r="B710" s="47"/>
      <c r="C710" s="47"/>
      <c r="D710" s="47"/>
      <c r="E710" s="47"/>
      <c r="F710" s="47"/>
      <c r="G710" s="47"/>
      <c r="H710" s="47"/>
      <c r="I710" s="47"/>
      <c r="J710" s="47"/>
      <c r="K710" s="47"/>
      <c r="L710" s="47"/>
      <c r="M710" s="47"/>
      <c r="N710" s="47"/>
      <c r="O710" s="47"/>
      <c r="P710" s="47"/>
      <c r="Q710" s="47"/>
      <c r="R710" s="47"/>
      <c r="S710" s="47"/>
      <c r="T710" s="47"/>
      <c r="U710" s="47"/>
      <c r="V710" s="47"/>
      <c r="W710" s="47"/>
      <c r="X710" s="47"/>
      <c r="Y710" s="47"/>
      <c r="Z710" s="47"/>
    </row>
    <row r="711" spans="1:26" ht="14.25" customHeight="1">
      <c r="A711" s="47"/>
      <c r="B711" s="47"/>
      <c r="C711" s="47"/>
      <c r="D711" s="47"/>
      <c r="E711" s="47"/>
      <c r="F711" s="47"/>
      <c r="G711" s="47"/>
      <c r="H711" s="47"/>
      <c r="I711" s="47"/>
      <c r="J711" s="47"/>
      <c r="K711" s="47"/>
      <c r="L711" s="47"/>
      <c r="M711" s="47"/>
      <c r="N711" s="47"/>
      <c r="O711" s="47"/>
      <c r="P711" s="47"/>
      <c r="Q711" s="47"/>
      <c r="R711" s="47"/>
      <c r="S711" s="47"/>
      <c r="T711" s="47"/>
      <c r="U711" s="47"/>
      <c r="V711" s="47"/>
      <c r="W711" s="47"/>
      <c r="X711" s="47"/>
      <c r="Y711" s="47"/>
      <c r="Z711" s="47"/>
    </row>
    <row r="712" spans="1:26" ht="14.25" customHeight="1">
      <c r="A712" s="47"/>
      <c r="B712" s="47"/>
      <c r="C712" s="47"/>
      <c r="D712" s="47"/>
      <c r="E712" s="47"/>
      <c r="F712" s="47"/>
      <c r="G712" s="47"/>
      <c r="H712" s="47"/>
      <c r="I712" s="47"/>
      <c r="J712" s="47"/>
      <c r="K712" s="47"/>
      <c r="L712" s="47"/>
      <c r="M712" s="47"/>
      <c r="N712" s="47"/>
      <c r="O712" s="47"/>
      <c r="P712" s="47"/>
      <c r="Q712" s="47"/>
      <c r="R712" s="47"/>
      <c r="S712" s="47"/>
      <c r="T712" s="47"/>
      <c r="U712" s="47"/>
      <c r="V712" s="47"/>
      <c r="W712" s="47"/>
      <c r="X712" s="47"/>
      <c r="Y712" s="47"/>
      <c r="Z712" s="47"/>
    </row>
    <row r="713" spans="1:26" ht="14.25" customHeight="1">
      <c r="A713" s="47"/>
      <c r="B713" s="47"/>
      <c r="C713" s="47"/>
      <c r="D713" s="47"/>
      <c r="E713" s="47"/>
      <c r="F713" s="47"/>
      <c r="G713" s="47"/>
      <c r="H713" s="47"/>
      <c r="I713" s="47"/>
      <c r="J713" s="47"/>
      <c r="K713" s="47"/>
      <c r="L713" s="47"/>
      <c r="M713" s="47"/>
      <c r="N713" s="47"/>
      <c r="O713" s="47"/>
      <c r="P713" s="47"/>
      <c r="Q713" s="47"/>
      <c r="R713" s="47"/>
      <c r="S713" s="47"/>
      <c r="T713" s="47"/>
      <c r="U713" s="47"/>
      <c r="V713" s="47"/>
      <c r="W713" s="47"/>
      <c r="X713" s="47"/>
      <c r="Y713" s="47"/>
      <c r="Z713" s="47"/>
    </row>
    <row r="714" spans="1:26" ht="14.25" customHeight="1">
      <c r="A714" s="47"/>
      <c r="B714" s="47"/>
      <c r="C714" s="47"/>
      <c r="D714" s="47"/>
      <c r="E714" s="47"/>
      <c r="F714" s="47"/>
      <c r="G714" s="47"/>
      <c r="H714" s="47"/>
      <c r="I714" s="47"/>
      <c r="J714" s="47"/>
      <c r="K714" s="47"/>
      <c r="L714" s="47"/>
      <c r="M714" s="47"/>
      <c r="N714" s="47"/>
      <c r="O714" s="47"/>
      <c r="P714" s="47"/>
      <c r="Q714" s="47"/>
      <c r="R714" s="47"/>
      <c r="S714" s="47"/>
      <c r="T714" s="47"/>
      <c r="U714" s="47"/>
      <c r="V714" s="47"/>
      <c r="W714" s="47"/>
      <c r="X714" s="47"/>
      <c r="Y714" s="47"/>
      <c r="Z714" s="47"/>
    </row>
    <row r="715" spans="1:26" ht="14.25" customHeight="1">
      <c r="A715" s="47"/>
      <c r="B715" s="47"/>
      <c r="C715" s="47"/>
      <c r="D715" s="47"/>
      <c r="E715" s="47"/>
      <c r="F715" s="47"/>
      <c r="G715" s="47"/>
      <c r="H715" s="47"/>
      <c r="I715" s="47"/>
      <c r="J715" s="47"/>
      <c r="K715" s="47"/>
      <c r="L715" s="47"/>
      <c r="M715" s="47"/>
      <c r="N715" s="47"/>
      <c r="O715" s="47"/>
      <c r="P715" s="47"/>
      <c r="Q715" s="47"/>
      <c r="R715" s="47"/>
      <c r="S715" s="47"/>
      <c r="T715" s="47"/>
      <c r="U715" s="47"/>
      <c r="V715" s="47"/>
      <c r="W715" s="47"/>
      <c r="X715" s="47"/>
      <c r="Y715" s="47"/>
      <c r="Z715" s="47"/>
    </row>
    <row r="716" spans="1:26" ht="14.25" customHeight="1">
      <c r="A716" s="47"/>
      <c r="B716" s="47"/>
      <c r="C716" s="47"/>
      <c r="D716" s="47"/>
      <c r="E716" s="47"/>
      <c r="F716" s="47"/>
      <c r="G716" s="47"/>
      <c r="H716" s="47"/>
      <c r="I716" s="47"/>
      <c r="J716" s="47"/>
      <c r="K716" s="47"/>
      <c r="L716" s="47"/>
      <c r="M716" s="47"/>
      <c r="N716" s="47"/>
      <c r="O716" s="47"/>
      <c r="P716" s="47"/>
      <c r="Q716" s="47"/>
      <c r="R716" s="47"/>
      <c r="S716" s="47"/>
      <c r="T716" s="47"/>
      <c r="U716" s="47"/>
      <c r="V716" s="47"/>
      <c r="W716" s="47"/>
      <c r="X716" s="47"/>
      <c r="Y716" s="47"/>
      <c r="Z716" s="47"/>
    </row>
    <row r="717" spans="1:26" ht="14.25" customHeight="1">
      <c r="A717" s="47"/>
      <c r="B717" s="47"/>
      <c r="C717" s="47"/>
      <c r="D717" s="47"/>
      <c r="E717" s="47"/>
      <c r="F717" s="47"/>
      <c r="G717" s="47"/>
      <c r="H717" s="47"/>
      <c r="I717" s="47"/>
      <c r="J717" s="47"/>
      <c r="K717" s="47"/>
      <c r="L717" s="47"/>
      <c r="M717" s="47"/>
      <c r="N717" s="47"/>
      <c r="O717" s="47"/>
      <c r="P717" s="47"/>
      <c r="Q717" s="47"/>
      <c r="R717" s="47"/>
      <c r="S717" s="47"/>
      <c r="T717" s="47"/>
      <c r="U717" s="47"/>
      <c r="V717" s="47"/>
      <c r="W717" s="47"/>
      <c r="X717" s="47"/>
      <c r="Y717" s="47"/>
      <c r="Z717" s="47"/>
    </row>
    <row r="718" spans="1:26" ht="14.25" customHeight="1">
      <c r="A718" s="47"/>
      <c r="B718" s="47"/>
      <c r="C718" s="47"/>
      <c r="D718" s="47"/>
      <c r="E718" s="47"/>
      <c r="F718" s="47"/>
      <c r="G718" s="47"/>
      <c r="H718" s="47"/>
      <c r="I718" s="47"/>
      <c r="J718" s="47"/>
      <c r="K718" s="47"/>
      <c r="L718" s="47"/>
      <c r="M718" s="47"/>
      <c r="N718" s="47"/>
      <c r="O718" s="47"/>
      <c r="P718" s="47"/>
      <c r="Q718" s="47"/>
      <c r="R718" s="47"/>
      <c r="S718" s="47"/>
      <c r="T718" s="47"/>
      <c r="U718" s="47"/>
      <c r="V718" s="47"/>
      <c r="W718" s="47"/>
      <c r="X718" s="47"/>
      <c r="Y718" s="47"/>
      <c r="Z718" s="47"/>
    </row>
    <row r="719" spans="1:26" ht="14.25" customHeight="1">
      <c r="A719" s="47"/>
      <c r="B719" s="47"/>
      <c r="C719" s="47"/>
      <c r="D719" s="47"/>
      <c r="E719" s="47"/>
      <c r="F719" s="47"/>
      <c r="G719" s="47"/>
      <c r="H719" s="47"/>
      <c r="I719" s="47"/>
      <c r="J719" s="47"/>
      <c r="K719" s="47"/>
      <c r="L719" s="47"/>
      <c r="M719" s="47"/>
      <c r="N719" s="47"/>
      <c r="O719" s="47"/>
      <c r="P719" s="47"/>
      <c r="Q719" s="47"/>
      <c r="R719" s="47"/>
      <c r="S719" s="47"/>
      <c r="T719" s="47"/>
      <c r="U719" s="47"/>
      <c r="V719" s="47"/>
      <c r="W719" s="47"/>
      <c r="X719" s="47"/>
      <c r="Y719" s="47"/>
      <c r="Z719" s="47"/>
    </row>
    <row r="720" spans="1:26" ht="14.25" customHeight="1">
      <c r="A720" s="47"/>
      <c r="B720" s="47"/>
      <c r="C720" s="47"/>
      <c r="D720" s="47"/>
      <c r="E720" s="47"/>
      <c r="F720" s="47"/>
      <c r="G720" s="47"/>
      <c r="H720" s="47"/>
      <c r="I720" s="47"/>
      <c r="J720" s="47"/>
      <c r="K720" s="47"/>
      <c r="L720" s="47"/>
      <c r="M720" s="47"/>
      <c r="N720" s="47"/>
      <c r="O720" s="47"/>
      <c r="P720" s="47"/>
      <c r="Q720" s="47"/>
      <c r="R720" s="47"/>
      <c r="S720" s="47"/>
      <c r="T720" s="47"/>
      <c r="U720" s="47"/>
      <c r="V720" s="47"/>
      <c r="W720" s="47"/>
      <c r="X720" s="47"/>
      <c r="Y720" s="47"/>
      <c r="Z720" s="47"/>
    </row>
    <row r="721" spans="1:26" ht="14.25" customHeight="1">
      <c r="A721" s="47"/>
      <c r="B721" s="47"/>
      <c r="C721" s="47"/>
      <c r="D721" s="47"/>
      <c r="E721" s="47"/>
      <c r="F721" s="47"/>
      <c r="G721" s="47"/>
      <c r="H721" s="47"/>
      <c r="I721" s="47"/>
      <c r="J721" s="47"/>
      <c r="K721" s="47"/>
      <c r="L721" s="47"/>
      <c r="M721" s="47"/>
      <c r="N721" s="47"/>
      <c r="O721" s="47"/>
      <c r="P721" s="47"/>
      <c r="Q721" s="47"/>
      <c r="R721" s="47"/>
      <c r="S721" s="47"/>
      <c r="T721" s="47"/>
      <c r="U721" s="47"/>
      <c r="V721" s="47"/>
      <c r="W721" s="47"/>
      <c r="X721" s="47"/>
      <c r="Y721" s="47"/>
      <c r="Z721" s="47"/>
    </row>
    <row r="722" spans="1:26" ht="14.25" customHeight="1">
      <c r="A722" s="47"/>
      <c r="B722" s="47"/>
      <c r="C722" s="47"/>
      <c r="D722" s="47"/>
      <c r="E722" s="47"/>
      <c r="F722" s="47"/>
      <c r="G722" s="47"/>
      <c r="H722" s="47"/>
      <c r="I722" s="47"/>
      <c r="J722" s="47"/>
      <c r="K722" s="47"/>
      <c r="L722" s="47"/>
      <c r="M722" s="47"/>
      <c r="N722" s="47"/>
      <c r="O722" s="47"/>
      <c r="P722" s="47"/>
      <c r="Q722" s="47"/>
      <c r="R722" s="47"/>
      <c r="S722" s="47"/>
      <c r="T722" s="47"/>
      <c r="U722" s="47"/>
      <c r="V722" s="47"/>
      <c r="W722" s="47"/>
      <c r="X722" s="47"/>
      <c r="Y722" s="47"/>
      <c r="Z722" s="47"/>
    </row>
    <row r="723" spans="1:26" ht="14.25" customHeight="1">
      <c r="A723" s="47"/>
      <c r="B723" s="47"/>
      <c r="C723" s="47"/>
      <c r="D723" s="47"/>
      <c r="E723" s="47"/>
      <c r="F723" s="47"/>
      <c r="G723" s="47"/>
      <c r="H723" s="47"/>
      <c r="I723" s="47"/>
      <c r="J723" s="47"/>
      <c r="K723" s="47"/>
      <c r="L723" s="47"/>
      <c r="M723" s="47"/>
      <c r="N723" s="47"/>
      <c r="O723" s="47"/>
      <c r="P723" s="47"/>
      <c r="Q723" s="47"/>
      <c r="R723" s="47"/>
      <c r="S723" s="47"/>
      <c r="T723" s="47"/>
      <c r="U723" s="47"/>
      <c r="V723" s="47"/>
      <c r="W723" s="47"/>
      <c r="X723" s="47"/>
      <c r="Y723" s="47"/>
      <c r="Z723" s="47"/>
    </row>
    <row r="724" spans="1:26" ht="14.25" customHeight="1">
      <c r="A724" s="47"/>
      <c r="B724" s="47"/>
      <c r="C724" s="47"/>
      <c r="D724" s="47"/>
      <c r="E724" s="47"/>
      <c r="F724" s="47"/>
      <c r="G724" s="47"/>
      <c r="H724" s="47"/>
      <c r="I724" s="47"/>
      <c r="J724" s="47"/>
      <c r="K724" s="47"/>
      <c r="L724" s="47"/>
      <c r="M724" s="47"/>
      <c r="N724" s="47"/>
      <c r="O724" s="47"/>
      <c r="P724" s="47"/>
      <c r="Q724" s="47"/>
      <c r="R724" s="47"/>
      <c r="S724" s="47"/>
      <c r="T724" s="47"/>
      <c r="U724" s="47"/>
      <c r="V724" s="47"/>
      <c r="W724" s="47"/>
      <c r="X724" s="47"/>
      <c r="Y724" s="47"/>
      <c r="Z724" s="47"/>
    </row>
    <row r="725" spans="1:26" ht="14.25" customHeight="1">
      <c r="A725" s="47"/>
      <c r="B725" s="47"/>
      <c r="C725" s="47"/>
      <c r="D725" s="47"/>
      <c r="E725" s="47"/>
      <c r="F725" s="47"/>
      <c r="G725" s="47"/>
      <c r="H725" s="47"/>
      <c r="I725" s="47"/>
      <c r="J725" s="47"/>
      <c r="K725" s="47"/>
      <c r="L725" s="47"/>
      <c r="M725" s="47"/>
      <c r="N725" s="47"/>
      <c r="O725" s="47"/>
      <c r="P725" s="47"/>
      <c r="Q725" s="47"/>
      <c r="R725" s="47"/>
      <c r="S725" s="47"/>
      <c r="T725" s="47"/>
      <c r="U725" s="47"/>
      <c r="V725" s="47"/>
      <c r="W725" s="47"/>
      <c r="X725" s="47"/>
      <c r="Y725" s="47"/>
      <c r="Z725" s="47"/>
    </row>
    <row r="726" spans="1:26" ht="14.25" customHeight="1">
      <c r="A726" s="47"/>
      <c r="B726" s="47"/>
      <c r="C726" s="47"/>
      <c r="D726" s="47"/>
      <c r="E726" s="47"/>
      <c r="F726" s="47"/>
      <c r="G726" s="47"/>
      <c r="H726" s="47"/>
      <c r="I726" s="47"/>
      <c r="J726" s="47"/>
      <c r="K726" s="47"/>
      <c r="L726" s="47"/>
      <c r="M726" s="47"/>
      <c r="N726" s="47"/>
      <c r="O726" s="47"/>
      <c r="P726" s="47"/>
      <c r="Q726" s="47"/>
      <c r="R726" s="47"/>
      <c r="S726" s="47"/>
      <c r="T726" s="47"/>
      <c r="U726" s="47"/>
      <c r="V726" s="47"/>
      <c r="W726" s="47"/>
      <c r="X726" s="47"/>
      <c r="Y726" s="47"/>
      <c r="Z726" s="47"/>
    </row>
    <row r="727" spans="1:26" ht="14.25" customHeight="1">
      <c r="A727" s="47"/>
      <c r="B727" s="47"/>
      <c r="C727" s="47"/>
      <c r="D727" s="47"/>
      <c r="E727" s="47"/>
      <c r="F727" s="47"/>
      <c r="G727" s="47"/>
      <c r="H727" s="47"/>
      <c r="I727" s="47"/>
      <c r="J727" s="47"/>
      <c r="K727" s="47"/>
      <c r="L727" s="47"/>
      <c r="M727" s="47"/>
      <c r="N727" s="47"/>
      <c r="O727" s="47"/>
      <c r="P727" s="47"/>
      <c r="Q727" s="47"/>
      <c r="R727" s="47"/>
      <c r="S727" s="47"/>
      <c r="T727" s="47"/>
      <c r="U727" s="47"/>
      <c r="V727" s="47"/>
      <c r="W727" s="47"/>
      <c r="X727" s="47"/>
      <c r="Y727" s="47"/>
      <c r="Z727" s="47"/>
    </row>
    <row r="728" spans="1:26" ht="14.25" customHeight="1">
      <c r="A728" s="47"/>
      <c r="B728" s="47"/>
      <c r="C728" s="47"/>
      <c r="D728" s="47"/>
      <c r="E728" s="47"/>
      <c r="F728" s="47"/>
      <c r="G728" s="47"/>
      <c r="H728" s="47"/>
      <c r="I728" s="47"/>
      <c r="J728" s="47"/>
      <c r="K728" s="47"/>
      <c r="L728" s="47"/>
      <c r="M728" s="47"/>
      <c r="N728" s="47"/>
      <c r="O728" s="47"/>
      <c r="P728" s="47"/>
      <c r="Q728" s="47"/>
      <c r="R728" s="47"/>
      <c r="S728" s="47"/>
      <c r="T728" s="47"/>
      <c r="U728" s="47"/>
      <c r="V728" s="47"/>
      <c r="W728" s="47"/>
      <c r="X728" s="47"/>
      <c r="Y728" s="47"/>
      <c r="Z728" s="47"/>
    </row>
    <row r="729" spans="1:26" ht="14.25" customHeight="1">
      <c r="A729" s="47"/>
      <c r="B729" s="47"/>
      <c r="C729" s="47"/>
      <c r="D729" s="47"/>
      <c r="E729" s="47"/>
      <c r="F729" s="47"/>
      <c r="G729" s="47"/>
      <c r="H729" s="47"/>
      <c r="I729" s="47"/>
      <c r="J729" s="47"/>
      <c r="K729" s="47"/>
      <c r="L729" s="47"/>
      <c r="M729" s="47"/>
      <c r="N729" s="47"/>
      <c r="O729" s="47"/>
      <c r="P729" s="47"/>
      <c r="Q729" s="47"/>
      <c r="R729" s="47"/>
      <c r="S729" s="47"/>
      <c r="T729" s="47"/>
      <c r="U729" s="47"/>
      <c r="V729" s="47"/>
      <c r="W729" s="47"/>
      <c r="X729" s="47"/>
      <c r="Y729" s="47"/>
      <c r="Z729" s="47"/>
    </row>
    <row r="730" spans="1:26" ht="14.25" customHeight="1">
      <c r="A730" s="47"/>
      <c r="B730" s="47"/>
      <c r="C730" s="47"/>
      <c r="D730" s="47"/>
      <c r="E730" s="47"/>
      <c r="F730" s="47"/>
      <c r="G730" s="47"/>
      <c r="H730" s="47"/>
      <c r="I730" s="47"/>
      <c r="J730" s="47"/>
      <c r="K730" s="47"/>
      <c r="L730" s="47"/>
      <c r="M730" s="47"/>
      <c r="N730" s="47"/>
      <c r="O730" s="47"/>
      <c r="P730" s="47"/>
      <c r="Q730" s="47"/>
      <c r="R730" s="47"/>
      <c r="S730" s="47"/>
      <c r="T730" s="47"/>
      <c r="U730" s="47"/>
      <c r="V730" s="47"/>
      <c r="W730" s="47"/>
      <c r="X730" s="47"/>
      <c r="Y730" s="47"/>
      <c r="Z730" s="47"/>
    </row>
    <row r="731" spans="1:26" ht="14.25" customHeight="1">
      <c r="A731" s="47"/>
      <c r="B731" s="47"/>
      <c r="C731" s="47"/>
      <c r="D731" s="47"/>
      <c r="E731" s="47"/>
      <c r="F731" s="47"/>
      <c r="G731" s="47"/>
      <c r="H731" s="47"/>
      <c r="I731" s="47"/>
      <c r="J731" s="47"/>
      <c r="K731" s="47"/>
      <c r="L731" s="47"/>
      <c r="M731" s="47"/>
      <c r="N731" s="47"/>
      <c r="O731" s="47"/>
      <c r="P731" s="47"/>
      <c r="Q731" s="47"/>
      <c r="R731" s="47"/>
      <c r="S731" s="47"/>
      <c r="T731" s="47"/>
      <c r="U731" s="47"/>
      <c r="V731" s="47"/>
      <c r="W731" s="47"/>
      <c r="X731" s="47"/>
      <c r="Y731" s="47"/>
      <c r="Z731" s="47"/>
    </row>
    <row r="732" spans="1:26" ht="14.25" customHeight="1">
      <c r="A732" s="47"/>
      <c r="B732" s="47"/>
      <c r="C732" s="47"/>
      <c r="D732" s="47"/>
      <c r="E732" s="47"/>
      <c r="F732" s="47"/>
      <c r="G732" s="47"/>
      <c r="H732" s="47"/>
      <c r="I732" s="47"/>
      <c r="J732" s="47"/>
      <c r="K732" s="47"/>
      <c r="L732" s="47"/>
      <c r="M732" s="47"/>
      <c r="N732" s="47"/>
      <c r="O732" s="47"/>
      <c r="P732" s="47"/>
      <c r="Q732" s="47"/>
      <c r="R732" s="47"/>
      <c r="S732" s="47"/>
      <c r="T732" s="47"/>
      <c r="U732" s="47"/>
      <c r="V732" s="47"/>
      <c r="W732" s="47"/>
      <c r="X732" s="47"/>
      <c r="Y732" s="47"/>
      <c r="Z732" s="47"/>
    </row>
    <row r="733" spans="1:26" ht="14.25" customHeight="1">
      <c r="A733" s="47"/>
      <c r="B733" s="47"/>
      <c r="C733" s="47"/>
      <c r="D733" s="47"/>
      <c r="E733" s="47"/>
      <c r="F733" s="47"/>
      <c r="G733" s="47"/>
      <c r="H733" s="47"/>
      <c r="I733" s="47"/>
      <c r="J733" s="47"/>
      <c r="K733" s="47"/>
      <c r="L733" s="47"/>
      <c r="M733" s="47"/>
      <c r="N733" s="47"/>
      <c r="O733" s="47"/>
      <c r="P733" s="47"/>
      <c r="Q733" s="47"/>
      <c r="R733" s="47"/>
      <c r="S733" s="47"/>
      <c r="T733" s="47"/>
      <c r="U733" s="47"/>
      <c r="V733" s="47"/>
      <c r="W733" s="47"/>
      <c r="X733" s="47"/>
      <c r="Y733" s="47"/>
      <c r="Z733" s="47"/>
    </row>
    <row r="734" spans="1:26" ht="14.25" customHeight="1">
      <c r="A734" s="47"/>
      <c r="B734" s="47"/>
      <c r="C734" s="47"/>
      <c r="D734" s="47"/>
      <c r="E734" s="47"/>
      <c r="F734" s="47"/>
      <c r="G734" s="47"/>
      <c r="H734" s="47"/>
      <c r="I734" s="47"/>
      <c r="J734" s="47"/>
      <c r="K734" s="47"/>
      <c r="L734" s="47"/>
      <c r="M734" s="47"/>
      <c r="N734" s="47"/>
      <c r="O734" s="47"/>
      <c r="P734" s="47"/>
      <c r="Q734" s="47"/>
      <c r="R734" s="47"/>
      <c r="S734" s="47"/>
      <c r="T734" s="47"/>
      <c r="U734" s="47"/>
      <c r="V734" s="47"/>
      <c r="W734" s="47"/>
      <c r="X734" s="47"/>
      <c r="Y734" s="47"/>
      <c r="Z734" s="47"/>
    </row>
    <row r="735" spans="1:26" ht="14.25" customHeight="1">
      <c r="A735" s="47"/>
      <c r="B735" s="47"/>
      <c r="C735" s="47"/>
      <c r="D735" s="47"/>
      <c r="E735" s="47"/>
      <c r="F735" s="47"/>
      <c r="G735" s="47"/>
      <c r="H735" s="47"/>
      <c r="I735" s="47"/>
      <c r="J735" s="47"/>
      <c r="K735" s="47"/>
      <c r="L735" s="47"/>
      <c r="M735" s="47"/>
      <c r="N735" s="47"/>
      <c r="O735" s="47"/>
      <c r="P735" s="47"/>
      <c r="Q735" s="47"/>
      <c r="R735" s="47"/>
      <c r="S735" s="47"/>
      <c r="T735" s="47"/>
      <c r="U735" s="47"/>
      <c r="V735" s="47"/>
      <c r="W735" s="47"/>
      <c r="X735" s="47"/>
      <c r="Y735" s="47"/>
      <c r="Z735" s="47"/>
    </row>
    <row r="736" spans="1:26" ht="14.25" customHeight="1">
      <c r="A736" s="47"/>
      <c r="B736" s="47"/>
      <c r="C736" s="47"/>
      <c r="D736" s="47"/>
      <c r="E736" s="47"/>
      <c r="F736" s="47"/>
      <c r="G736" s="47"/>
      <c r="H736" s="47"/>
      <c r="I736" s="47"/>
      <c r="J736" s="47"/>
      <c r="K736" s="47"/>
      <c r="L736" s="47"/>
      <c r="M736" s="47"/>
      <c r="N736" s="47"/>
      <c r="O736" s="47"/>
      <c r="P736" s="47"/>
      <c r="Q736" s="47"/>
      <c r="R736" s="47"/>
      <c r="S736" s="47"/>
      <c r="T736" s="47"/>
      <c r="U736" s="47"/>
      <c r="V736" s="47"/>
      <c r="W736" s="47"/>
      <c r="X736" s="47"/>
      <c r="Y736" s="47"/>
      <c r="Z736" s="47"/>
    </row>
    <row r="737" spans="1:26" ht="14.25" customHeight="1">
      <c r="A737" s="47"/>
      <c r="B737" s="47"/>
      <c r="C737" s="47"/>
      <c r="D737" s="47"/>
      <c r="E737" s="47"/>
      <c r="F737" s="47"/>
      <c r="G737" s="47"/>
      <c r="H737" s="47"/>
      <c r="I737" s="47"/>
      <c r="J737" s="47"/>
      <c r="K737" s="47"/>
      <c r="L737" s="47"/>
      <c r="M737" s="47"/>
      <c r="N737" s="47"/>
      <c r="O737" s="47"/>
      <c r="P737" s="47"/>
      <c r="Q737" s="47"/>
      <c r="R737" s="47"/>
      <c r="S737" s="47"/>
      <c r="T737" s="47"/>
      <c r="U737" s="47"/>
      <c r="V737" s="47"/>
      <c r="W737" s="47"/>
      <c r="X737" s="47"/>
      <c r="Y737" s="47"/>
      <c r="Z737" s="47"/>
    </row>
    <row r="738" spans="1:26" ht="14.25" customHeight="1">
      <c r="A738" s="47"/>
      <c r="B738" s="47"/>
      <c r="C738" s="47"/>
      <c r="D738" s="47"/>
      <c r="E738" s="47"/>
      <c r="F738" s="47"/>
      <c r="G738" s="47"/>
      <c r="H738" s="47"/>
      <c r="I738" s="47"/>
      <c r="J738" s="47"/>
      <c r="K738" s="47"/>
      <c r="L738" s="47"/>
      <c r="M738" s="47"/>
      <c r="N738" s="47"/>
      <c r="O738" s="47"/>
      <c r="P738" s="47"/>
      <c r="Q738" s="47"/>
      <c r="R738" s="47"/>
      <c r="S738" s="47"/>
      <c r="T738" s="47"/>
      <c r="U738" s="47"/>
      <c r="V738" s="47"/>
      <c r="W738" s="47"/>
      <c r="X738" s="47"/>
      <c r="Y738" s="47"/>
      <c r="Z738" s="47"/>
    </row>
    <row r="739" spans="1:26" ht="14.25" customHeight="1">
      <c r="A739" s="47"/>
      <c r="B739" s="47"/>
      <c r="C739" s="47"/>
      <c r="D739" s="47"/>
      <c r="E739" s="47"/>
      <c r="F739" s="47"/>
      <c r="G739" s="47"/>
      <c r="H739" s="47"/>
      <c r="I739" s="47"/>
      <c r="J739" s="47"/>
      <c r="K739" s="47"/>
      <c r="L739" s="47"/>
      <c r="M739" s="47"/>
      <c r="N739" s="47"/>
      <c r="O739" s="47"/>
      <c r="P739" s="47"/>
      <c r="Q739" s="47"/>
      <c r="R739" s="47"/>
      <c r="S739" s="47"/>
      <c r="T739" s="47"/>
      <c r="U739" s="47"/>
      <c r="V739" s="47"/>
      <c r="W739" s="47"/>
      <c r="X739" s="47"/>
      <c r="Y739" s="47"/>
      <c r="Z739" s="47"/>
    </row>
    <row r="740" spans="1:26" ht="14.25" customHeight="1">
      <c r="A740" s="47"/>
      <c r="B740" s="47"/>
      <c r="C740" s="47"/>
      <c r="D740" s="47"/>
      <c r="E740" s="47"/>
      <c r="F740" s="47"/>
      <c r="G740" s="47"/>
      <c r="H740" s="47"/>
      <c r="I740" s="47"/>
      <c r="J740" s="47"/>
      <c r="K740" s="47"/>
      <c r="L740" s="47"/>
      <c r="M740" s="47"/>
      <c r="N740" s="47"/>
      <c r="O740" s="47"/>
      <c r="P740" s="47"/>
      <c r="Q740" s="47"/>
      <c r="R740" s="47"/>
      <c r="S740" s="47"/>
      <c r="T740" s="47"/>
      <c r="U740" s="47"/>
      <c r="V740" s="47"/>
      <c r="W740" s="47"/>
      <c r="X740" s="47"/>
      <c r="Y740" s="47"/>
      <c r="Z740" s="47"/>
    </row>
    <row r="741" spans="1:26" ht="14.25" customHeight="1">
      <c r="A741" s="47"/>
      <c r="B741" s="47"/>
      <c r="C741" s="47"/>
      <c r="D741" s="47"/>
      <c r="E741" s="47"/>
      <c r="F741" s="47"/>
      <c r="G741" s="47"/>
      <c r="H741" s="47"/>
      <c r="I741" s="47"/>
      <c r="J741" s="47"/>
      <c r="K741" s="47"/>
      <c r="L741" s="47"/>
      <c r="M741" s="47"/>
      <c r="N741" s="47"/>
      <c r="O741" s="47"/>
      <c r="P741" s="47"/>
      <c r="Q741" s="47"/>
      <c r="R741" s="47"/>
      <c r="S741" s="47"/>
      <c r="T741" s="47"/>
      <c r="U741" s="47"/>
      <c r="V741" s="47"/>
      <c r="W741" s="47"/>
      <c r="X741" s="47"/>
      <c r="Y741" s="47"/>
      <c r="Z741" s="47"/>
    </row>
    <row r="742" spans="1:26" ht="14.25" customHeight="1">
      <c r="A742" s="47"/>
      <c r="B742" s="47"/>
      <c r="C742" s="47"/>
      <c r="D742" s="47"/>
      <c r="E742" s="47"/>
      <c r="F742" s="47"/>
      <c r="G742" s="47"/>
      <c r="H742" s="47"/>
      <c r="I742" s="47"/>
      <c r="J742" s="47"/>
      <c r="K742" s="47"/>
      <c r="L742" s="47"/>
      <c r="M742" s="47"/>
      <c r="N742" s="47"/>
      <c r="O742" s="47"/>
      <c r="P742" s="47"/>
      <c r="Q742" s="47"/>
      <c r="R742" s="47"/>
      <c r="S742" s="47"/>
      <c r="T742" s="47"/>
      <c r="U742" s="47"/>
      <c r="V742" s="47"/>
      <c r="W742" s="47"/>
      <c r="X742" s="47"/>
      <c r="Y742" s="47"/>
      <c r="Z742" s="47"/>
    </row>
    <row r="743" spans="1:26" ht="14.25" customHeight="1">
      <c r="A743" s="47"/>
      <c r="B743" s="47"/>
      <c r="C743" s="47"/>
      <c r="D743" s="47"/>
      <c r="E743" s="47"/>
      <c r="F743" s="47"/>
      <c r="G743" s="47"/>
      <c r="H743" s="47"/>
      <c r="I743" s="47"/>
      <c r="J743" s="47"/>
      <c r="K743" s="47"/>
      <c r="L743" s="47"/>
      <c r="M743" s="47"/>
      <c r="N743" s="47"/>
      <c r="O743" s="47"/>
      <c r="P743" s="47"/>
      <c r="Q743" s="47"/>
      <c r="R743" s="47"/>
      <c r="S743" s="47"/>
      <c r="T743" s="47"/>
      <c r="U743" s="47"/>
      <c r="V743" s="47"/>
      <c r="W743" s="47"/>
      <c r="X743" s="47"/>
      <c r="Y743" s="47"/>
      <c r="Z743" s="47"/>
    </row>
    <row r="744" spans="1:26" ht="14.25" customHeight="1">
      <c r="A744" s="47"/>
      <c r="B744" s="47"/>
      <c r="C744" s="47"/>
      <c r="D744" s="47"/>
      <c r="E744" s="47"/>
      <c r="F744" s="47"/>
      <c r="G744" s="47"/>
      <c r="H744" s="47"/>
      <c r="I744" s="47"/>
      <c r="J744" s="47"/>
      <c r="K744" s="47"/>
      <c r="L744" s="47"/>
      <c r="M744" s="47"/>
      <c r="N744" s="47"/>
      <c r="O744" s="47"/>
      <c r="P744" s="47"/>
      <c r="Q744" s="47"/>
      <c r="R744" s="47"/>
      <c r="S744" s="47"/>
      <c r="T744" s="47"/>
      <c r="U744" s="47"/>
      <c r="V744" s="47"/>
      <c r="W744" s="47"/>
      <c r="X744" s="47"/>
      <c r="Y744" s="47"/>
      <c r="Z744" s="47"/>
    </row>
    <row r="745" spans="1:26" ht="14.25" customHeight="1">
      <c r="A745" s="47"/>
      <c r="B745" s="47"/>
      <c r="C745" s="47"/>
      <c r="D745" s="47"/>
      <c r="E745" s="47"/>
      <c r="F745" s="47"/>
      <c r="G745" s="47"/>
      <c r="H745" s="47"/>
      <c r="I745" s="47"/>
      <c r="J745" s="47"/>
      <c r="K745" s="47"/>
      <c r="L745" s="47"/>
      <c r="M745" s="47"/>
      <c r="N745" s="47"/>
      <c r="O745" s="47"/>
      <c r="P745" s="47"/>
      <c r="Q745" s="47"/>
      <c r="R745" s="47"/>
      <c r="S745" s="47"/>
      <c r="T745" s="47"/>
      <c r="U745" s="47"/>
      <c r="V745" s="47"/>
      <c r="W745" s="47"/>
      <c r="X745" s="47"/>
      <c r="Y745" s="47"/>
      <c r="Z745" s="47"/>
    </row>
    <row r="746" spans="1:26" ht="14.25" customHeight="1">
      <c r="A746" s="47"/>
      <c r="B746" s="47"/>
      <c r="C746" s="47"/>
      <c r="D746" s="47"/>
      <c r="E746" s="47"/>
      <c r="F746" s="47"/>
      <c r="G746" s="47"/>
      <c r="H746" s="47"/>
      <c r="I746" s="47"/>
      <c r="J746" s="47"/>
      <c r="K746" s="47"/>
      <c r="L746" s="47"/>
      <c r="M746" s="47"/>
      <c r="N746" s="47"/>
      <c r="O746" s="47"/>
      <c r="P746" s="47"/>
      <c r="Q746" s="47"/>
      <c r="R746" s="47"/>
      <c r="S746" s="47"/>
      <c r="T746" s="47"/>
      <c r="U746" s="47"/>
      <c r="V746" s="47"/>
      <c r="W746" s="47"/>
      <c r="X746" s="47"/>
      <c r="Y746" s="47"/>
      <c r="Z746" s="47"/>
    </row>
    <row r="747" spans="1:26" ht="14.25" customHeight="1">
      <c r="A747" s="47"/>
      <c r="B747" s="47"/>
      <c r="C747" s="47"/>
      <c r="D747" s="47"/>
      <c r="E747" s="47"/>
      <c r="F747" s="47"/>
      <c r="G747" s="47"/>
      <c r="H747" s="47"/>
      <c r="I747" s="47"/>
      <c r="J747" s="47"/>
      <c r="K747" s="47"/>
      <c r="L747" s="47"/>
      <c r="M747" s="47"/>
      <c r="N747" s="47"/>
      <c r="O747" s="47"/>
      <c r="P747" s="47"/>
      <c r="Q747" s="47"/>
      <c r="R747" s="47"/>
      <c r="S747" s="47"/>
      <c r="T747" s="47"/>
      <c r="U747" s="47"/>
      <c r="V747" s="47"/>
      <c r="W747" s="47"/>
      <c r="X747" s="47"/>
      <c r="Y747" s="47"/>
      <c r="Z747" s="47"/>
    </row>
    <row r="748" spans="1:26" ht="14.25" customHeight="1">
      <c r="A748" s="47"/>
      <c r="B748" s="47"/>
      <c r="C748" s="47"/>
      <c r="D748" s="47"/>
      <c r="E748" s="47"/>
      <c r="F748" s="47"/>
      <c r="G748" s="47"/>
      <c r="H748" s="47"/>
      <c r="I748" s="47"/>
      <c r="J748" s="47"/>
      <c r="K748" s="47"/>
      <c r="L748" s="47"/>
      <c r="M748" s="47"/>
      <c r="N748" s="47"/>
      <c r="O748" s="47"/>
      <c r="P748" s="47"/>
      <c r="Q748" s="47"/>
      <c r="R748" s="47"/>
      <c r="S748" s="47"/>
      <c r="T748" s="47"/>
      <c r="U748" s="47"/>
      <c r="V748" s="47"/>
      <c r="W748" s="47"/>
      <c r="X748" s="47"/>
      <c r="Y748" s="47"/>
      <c r="Z748" s="47"/>
    </row>
    <row r="749" spans="1:26" ht="14.25" customHeight="1">
      <c r="A749" s="47"/>
      <c r="B749" s="47"/>
      <c r="C749" s="47"/>
      <c r="D749" s="47"/>
      <c r="E749" s="47"/>
      <c r="F749" s="47"/>
      <c r="G749" s="47"/>
      <c r="H749" s="47"/>
      <c r="I749" s="47"/>
      <c r="J749" s="47"/>
      <c r="K749" s="47"/>
      <c r="L749" s="47"/>
      <c r="M749" s="47"/>
      <c r="N749" s="47"/>
      <c r="O749" s="47"/>
      <c r="P749" s="47"/>
      <c r="Q749" s="47"/>
      <c r="R749" s="47"/>
      <c r="S749" s="47"/>
      <c r="T749" s="47"/>
      <c r="U749" s="47"/>
      <c r="V749" s="47"/>
      <c r="W749" s="47"/>
      <c r="X749" s="47"/>
      <c r="Y749" s="47"/>
      <c r="Z749" s="47"/>
    </row>
    <row r="750" spans="1:26" ht="14.25" customHeight="1">
      <c r="A750" s="47"/>
      <c r="B750" s="47"/>
      <c r="C750" s="47"/>
      <c r="D750" s="47"/>
      <c r="E750" s="47"/>
      <c r="F750" s="47"/>
      <c r="G750" s="47"/>
      <c r="H750" s="47"/>
      <c r="I750" s="47"/>
      <c r="J750" s="47"/>
      <c r="K750" s="47"/>
      <c r="L750" s="47"/>
      <c r="M750" s="47"/>
      <c r="N750" s="47"/>
      <c r="O750" s="47"/>
      <c r="P750" s="47"/>
      <c r="Q750" s="47"/>
      <c r="R750" s="47"/>
      <c r="S750" s="47"/>
      <c r="T750" s="47"/>
      <c r="U750" s="47"/>
      <c r="V750" s="47"/>
      <c r="W750" s="47"/>
      <c r="X750" s="47"/>
      <c r="Y750" s="47"/>
      <c r="Z750" s="47"/>
    </row>
    <row r="751" spans="1:26" ht="14.25" customHeight="1">
      <c r="A751" s="47"/>
      <c r="B751" s="47"/>
      <c r="C751" s="47"/>
      <c r="D751" s="47"/>
      <c r="E751" s="47"/>
      <c r="F751" s="47"/>
      <c r="G751" s="47"/>
      <c r="H751" s="47"/>
      <c r="I751" s="47"/>
      <c r="J751" s="47"/>
      <c r="K751" s="47"/>
      <c r="L751" s="47"/>
      <c r="M751" s="47"/>
      <c r="N751" s="47"/>
      <c r="O751" s="47"/>
      <c r="P751" s="47"/>
      <c r="Q751" s="47"/>
      <c r="R751" s="47"/>
      <c r="S751" s="47"/>
      <c r="T751" s="47"/>
      <c r="U751" s="47"/>
      <c r="V751" s="47"/>
      <c r="W751" s="47"/>
      <c r="X751" s="47"/>
      <c r="Y751" s="47"/>
      <c r="Z751" s="47"/>
    </row>
    <row r="752" spans="1:26" ht="14.25" customHeight="1">
      <c r="A752" s="47"/>
      <c r="B752" s="47"/>
      <c r="C752" s="47"/>
      <c r="D752" s="47"/>
      <c r="E752" s="47"/>
      <c r="F752" s="47"/>
      <c r="G752" s="47"/>
      <c r="H752" s="47"/>
      <c r="I752" s="47"/>
      <c r="J752" s="47"/>
      <c r="K752" s="47"/>
      <c r="L752" s="47"/>
      <c r="M752" s="47"/>
      <c r="N752" s="47"/>
      <c r="O752" s="47"/>
      <c r="P752" s="47"/>
      <c r="Q752" s="47"/>
      <c r="R752" s="47"/>
      <c r="S752" s="47"/>
      <c r="T752" s="47"/>
      <c r="U752" s="47"/>
      <c r="V752" s="47"/>
      <c r="W752" s="47"/>
      <c r="X752" s="47"/>
      <c r="Y752" s="47"/>
      <c r="Z752" s="47"/>
    </row>
    <row r="753" spans="1:26" ht="14.25" customHeight="1">
      <c r="A753" s="47"/>
      <c r="B753" s="47"/>
      <c r="C753" s="47"/>
      <c r="D753" s="47"/>
      <c r="E753" s="47"/>
      <c r="F753" s="47"/>
      <c r="G753" s="47"/>
      <c r="H753" s="47"/>
      <c r="I753" s="47"/>
      <c r="J753" s="47"/>
      <c r="K753" s="47"/>
      <c r="L753" s="47"/>
      <c r="M753" s="47"/>
      <c r="N753" s="47"/>
      <c r="O753" s="47"/>
      <c r="P753" s="47"/>
      <c r="Q753" s="47"/>
      <c r="R753" s="47"/>
      <c r="S753" s="47"/>
      <c r="T753" s="47"/>
      <c r="U753" s="47"/>
      <c r="V753" s="47"/>
      <c r="W753" s="47"/>
      <c r="X753" s="47"/>
      <c r="Y753" s="47"/>
      <c r="Z753" s="47"/>
    </row>
    <row r="754" spans="1:26" ht="14.25" customHeight="1">
      <c r="A754" s="47"/>
      <c r="B754" s="47"/>
      <c r="C754" s="47"/>
      <c r="D754" s="47"/>
      <c r="E754" s="47"/>
      <c r="F754" s="47"/>
      <c r="G754" s="47"/>
      <c r="H754" s="47"/>
      <c r="I754" s="47"/>
      <c r="J754" s="47"/>
      <c r="K754" s="47"/>
      <c r="L754" s="47"/>
      <c r="M754" s="47"/>
      <c r="N754" s="47"/>
      <c r="O754" s="47"/>
      <c r="P754" s="47"/>
      <c r="Q754" s="47"/>
      <c r="R754" s="47"/>
      <c r="S754" s="47"/>
      <c r="T754" s="47"/>
      <c r="U754" s="47"/>
      <c r="V754" s="47"/>
      <c r="W754" s="47"/>
      <c r="X754" s="47"/>
      <c r="Y754" s="47"/>
      <c r="Z754" s="47"/>
    </row>
    <row r="755" spans="1:26" ht="14.25" customHeight="1">
      <c r="A755" s="47"/>
      <c r="B755" s="47"/>
      <c r="C755" s="47"/>
      <c r="D755" s="47"/>
      <c r="E755" s="47"/>
      <c r="F755" s="47"/>
      <c r="G755" s="47"/>
      <c r="H755" s="47"/>
      <c r="I755" s="47"/>
      <c r="J755" s="47"/>
      <c r="K755" s="47"/>
      <c r="L755" s="47"/>
      <c r="M755" s="47"/>
      <c r="N755" s="47"/>
      <c r="O755" s="47"/>
      <c r="P755" s="47"/>
      <c r="Q755" s="47"/>
      <c r="R755" s="47"/>
      <c r="S755" s="47"/>
      <c r="T755" s="47"/>
      <c r="U755" s="47"/>
      <c r="V755" s="47"/>
      <c r="W755" s="47"/>
      <c r="X755" s="47"/>
      <c r="Y755" s="47"/>
      <c r="Z755" s="47"/>
    </row>
    <row r="756" spans="1:26" ht="14.25" customHeight="1">
      <c r="A756" s="47"/>
      <c r="B756" s="47"/>
      <c r="C756" s="47"/>
      <c r="D756" s="47"/>
      <c r="E756" s="47"/>
      <c r="F756" s="47"/>
      <c r="G756" s="47"/>
      <c r="H756" s="47"/>
      <c r="I756" s="47"/>
      <c r="J756" s="47"/>
      <c r="K756" s="47"/>
      <c r="L756" s="47"/>
      <c r="M756" s="47"/>
      <c r="N756" s="47"/>
      <c r="O756" s="47"/>
      <c r="P756" s="47"/>
      <c r="Q756" s="47"/>
      <c r="R756" s="47"/>
      <c r="S756" s="47"/>
      <c r="T756" s="47"/>
      <c r="U756" s="47"/>
      <c r="V756" s="47"/>
      <c r="W756" s="47"/>
      <c r="X756" s="47"/>
      <c r="Y756" s="47"/>
      <c r="Z756" s="47"/>
    </row>
    <row r="757" spans="1:26" ht="14.25" customHeight="1">
      <c r="A757" s="47"/>
      <c r="B757" s="47"/>
      <c r="C757" s="47"/>
      <c r="D757" s="47"/>
      <c r="E757" s="47"/>
      <c r="F757" s="47"/>
      <c r="G757" s="47"/>
      <c r="H757" s="47"/>
      <c r="I757" s="47"/>
      <c r="J757" s="47"/>
      <c r="K757" s="47"/>
      <c r="L757" s="47"/>
      <c r="M757" s="47"/>
      <c r="N757" s="47"/>
      <c r="O757" s="47"/>
      <c r="P757" s="47"/>
      <c r="Q757" s="47"/>
      <c r="R757" s="47"/>
      <c r="S757" s="47"/>
      <c r="T757" s="47"/>
      <c r="U757" s="47"/>
      <c r="V757" s="47"/>
      <c r="W757" s="47"/>
      <c r="X757" s="47"/>
      <c r="Y757" s="47"/>
      <c r="Z757" s="47"/>
    </row>
    <row r="758" spans="1:26" ht="14.25" customHeight="1">
      <c r="A758" s="47"/>
      <c r="B758" s="47"/>
      <c r="C758" s="47"/>
      <c r="D758" s="47"/>
      <c r="E758" s="47"/>
      <c r="F758" s="47"/>
      <c r="G758" s="47"/>
      <c r="H758" s="47"/>
      <c r="I758" s="47"/>
      <c r="J758" s="47"/>
      <c r="K758" s="47"/>
      <c r="L758" s="47"/>
      <c r="M758" s="47"/>
      <c r="N758" s="47"/>
      <c r="O758" s="47"/>
      <c r="P758" s="47"/>
      <c r="Q758" s="47"/>
      <c r="R758" s="47"/>
      <c r="S758" s="47"/>
      <c r="T758" s="47"/>
      <c r="U758" s="47"/>
      <c r="V758" s="47"/>
      <c r="W758" s="47"/>
      <c r="X758" s="47"/>
      <c r="Y758" s="47"/>
      <c r="Z758" s="47"/>
    </row>
    <row r="759" spans="1:26" ht="14.25" customHeight="1">
      <c r="A759" s="47"/>
      <c r="B759" s="47"/>
      <c r="C759" s="47"/>
      <c r="D759" s="47"/>
      <c r="E759" s="47"/>
      <c r="F759" s="47"/>
      <c r="G759" s="47"/>
      <c r="H759" s="47"/>
      <c r="I759" s="47"/>
      <c r="J759" s="47"/>
      <c r="K759" s="47"/>
      <c r="L759" s="47"/>
      <c r="M759" s="47"/>
      <c r="N759" s="47"/>
      <c r="O759" s="47"/>
      <c r="P759" s="47"/>
      <c r="Q759" s="47"/>
      <c r="R759" s="47"/>
      <c r="S759" s="47"/>
      <c r="T759" s="47"/>
      <c r="U759" s="47"/>
      <c r="V759" s="47"/>
      <c r="W759" s="47"/>
      <c r="X759" s="47"/>
      <c r="Y759" s="47"/>
      <c r="Z759" s="47"/>
    </row>
    <row r="760" spans="1:26" ht="14.25" customHeight="1">
      <c r="A760" s="47"/>
      <c r="B760" s="47"/>
      <c r="C760" s="47"/>
      <c r="D760" s="47"/>
      <c r="E760" s="47"/>
      <c r="F760" s="47"/>
      <c r="G760" s="47"/>
      <c r="H760" s="47"/>
      <c r="I760" s="47"/>
      <c r="J760" s="47"/>
      <c r="K760" s="47"/>
      <c r="L760" s="47"/>
      <c r="M760" s="47"/>
      <c r="N760" s="47"/>
      <c r="O760" s="47"/>
      <c r="P760" s="47"/>
      <c r="Q760" s="47"/>
      <c r="R760" s="47"/>
      <c r="S760" s="47"/>
      <c r="T760" s="47"/>
      <c r="U760" s="47"/>
      <c r="V760" s="47"/>
      <c r="W760" s="47"/>
      <c r="X760" s="47"/>
      <c r="Y760" s="47"/>
      <c r="Z760" s="47"/>
    </row>
    <row r="761" spans="1:26" ht="14.25" customHeight="1">
      <c r="A761" s="47"/>
      <c r="B761" s="47"/>
      <c r="C761" s="47"/>
      <c r="D761" s="47"/>
      <c r="E761" s="47"/>
      <c r="F761" s="47"/>
      <c r="G761" s="47"/>
      <c r="H761" s="47"/>
      <c r="I761" s="47"/>
      <c r="J761" s="47"/>
      <c r="K761" s="47"/>
      <c r="L761" s="47"/>
      <c r="M761" s="47"/>
      <c r="N761" s="47"/>
      <c r="O761" s="47"/>
      <c r="P761" s="47"/>
      <c r="Q761" s="47"/>
      <c r="R761" s="47"/>
      <c r="S761" s="47"/>
      <c r="T761" s="47"/>
      <c r="U761" s="47"/>
      <c r="V761" s="47"/>
      <c r="W761" s="47"/>
      <c r="X761" s="47"/>
      <c r="Y761" s="47"/>
      <c r="Z761" s="47"/>
    </row>
    <row r="762" spans="1:26" ht="14.25" customHeight="1">
      <c r="A762" s="47"/>
      <c r="B762" s="47"/>
      <c r="C762" s="47"/>
      <c r="D762" s="47"/>
      <c r="E762" s="47"/>
      <c r="F762" s="47"/>
      <c r="G762" s="47"/>
      <c r="H762" s="47"/>
      <c r="I762" s="47"/>
      <c r="J762" s="47"/>
      <c r="K762" s="47"/>
      <c r="L762" s="47"/>
      <c r="M762" s="47"/>
      <c r="N762" s="47"/>
      <c r="O762" s="47"/>
      <c r="P762" s="47"/>
      <c r="Q762" s="47"/>
      <c r="R762" s="47"/>
      <c r="S762" s="47"/>
      <c r="T762" s="47"/>
      <c r="U762" s="47"/>
      <c r="V762" s="47"/>
      <c r="W762" s="47"/>
      <c r="X762" s="47"/>
      <c r="Y762" s="47"/>
      <c r="Z762" s="47"/>
    </row>
    <row r="763" spans="1:26" ht="14.25" customHeight="1">
      <c r="A763" s="47"/>
      <c r="B763" s="47"/>
      <c r="C763" s="47"/>
      <c r="D763" s="47"/>
      <c r="E763" s="47"/>
      <c r="F763" s="47"/>
      <c r="G763" s="47"/>
      <c r="H763" s="47"/>
      <c r="I763" s="47"/>
      <c r="J763" s="47"/>
      <c r="K763" s="47"/>
      <c r="L763" s="47"/>
      <c r="M763" s="47"/>
      <c r="N763" s="47"/>
      <c r="O763" s="47"/>
      <c r="P763" s="47"/>
      <c r="Q763" s="47"/>
      <c r="R763" s="47"/>
      <c r="S763" s="47"/>
      <c r="T763" s="47"/>
      <c r="U763" s="47"/>
      <c r="V763" s="47"/>
      <c r="W763" s="47"/>
      <c r="X763" s="47"/>
      <c r="Y763" s="47"/>
      <c r="Z763" s="47"/>
    </row>
    <row r="764" spans="1:26" ht="14.25" customHeight="1">
      <c r="A764" s="47"/>
      <c r="B764" s="47"/>
      <c r="C764" s="47"/>
      <c r="D764" s="47"/>
      <c r="E764" s="47"/>
      <c r="F764" s="47"/>
      <c r="G764" s="47"/>
      <c r="H764" s="47"/>
      <c r="I764" s="47"/>
      <c r="J764" s="47"/>
      <c r="K764" s="47"/>
      <c r="L764" s="47"/>
      <c r="M764" s="47"/>
      <c r="N764" s="47"/>
      <c r="O764" s="47"/>
      <c r="P764" s="47"/>
      <c r="Q764" s="47"/>
      <c r="R764" s="47"/>
      <c r="S764" s="47"/>
      <c r="T764" s="47"/>
      <c r="U764" s="47"/>
      <c r="V764" s="47"/>
      <c r="W764" s="47"/>
      <c r="X764" s="47"/>
      <c r="Y764" s="47"/>
      <c r="Z764" s="47"/>
    </row>
    <row r="765" spans="1:26" ht="14.25" customHeight="1">
      <c r="A765" s="47"/>
      <c r="B765" s="47"/>
      <c r="C765" s="47"/>
      <c r="D765" s="47"/>
      <c r="E765" s="47"/>
      <c r="F765" s="47"/>
      <c r="G765" s="47"/>
      <c r="H765" s="47"/>
      <c r="I765" s="47"/>
      <c r="J765" s="47"/>
      <c r="K765" s="47"/>
      <c r="L765" s="47"/>
      <c r="M765" s="47"/>
      <c r="N765" s="47"/>
      <c r="O765" s="47"/>
      <c r="P765" s="47"/>
      <c r="Q765" s="47"/>
      <c r="R765" s="47"/>
      <c r="S765" s="47"/>
      <c r="T765" s="47"/>
      <c r="U765" s="47"/>
      <c r="V765" s="47"/>
      <c r="W765" s="47"/>
      <c r="X765" s="47"/>
      <c r="Y765" s="47"/>
      <c r="Z765" s="47"/>
    </row>
    <row r="766" spans="1:26" ht="14.25" customHeight="1">
      <c r="A766" s="47"/>
      <c r="B766" s="47"/>
      <c r="C766" s="47"/>
      <c r="D766" s="47"/>
      <c r="E766" s="47"/>
      <c r="F766" s="47"/>
      <c r="G766" s="47"/>
      <c r="H766" s="47"/>
      <c r="I766" s="47"/>
      <c r="J766" s="47"/>
      <c r="K766" s="47"/>
      <c r="L766" s="47"/>
      <c r="M766" s="47"/>
      <c r="N766" s="47"/>
      <c r="O766" s="47"/>
      <c r="P766" s="47"/>
      <c r="Q766" s="47"/>
      <c r="R766" s="47"/>
      <c r="S766" s="47"/>
      <c r="T766" s="47"/>
      <c r="U766" s="47"/>
      <c r="V766" s="47"/>
      <c r="W766" s="47"/>
      <c r="X766" s="47"/>
      <c r="Y766" s="47"/>
      <c r="Z766" s="47"/>
    </row>
    <row r="767" spans="1:26" ht="14.25" customHeight="1">
      <c r="A767" s="47"/>
      <c r="B767" s="47"/>
      <c r="C767" s="47"/>
      <c r="D767" s="47"/>
      <c r="E767" s="47"/>
      <c r="F767" s="47"/>
      <c r="G767" s="47"/>
      <c r="H767" s="47"/>
      <c r="I767" s="47"/>
      <c r="J767" s="47"/>
      <c r="K767" s="47"/>
      <c r="L767" s="47"/>
      <c r="M767" s="47"/>
      <c r="N767" s="47"/>
      <c r="O767" s="47"/>
      <c r="P767" s="47"/>
      <c r="Q767" s="47"/>
      <c r="R767" s="47"/>
      <c r="S767" s="47"/>
      <c r="T767" s="47"/>
      <c r="U767" s="47"/>
      <c r="V767" s="47"/>
      <c r="W767" s="47"/>
      <c r="X767" s="47"/>
      <c r="Y767" s="47"/>
      <c r="Z767" s="47"/>
    </row>
    <row r="768" spans="1:26" ht="14.25" customHeight="1">
      <c r="A768" s="47"/>
      <c r="B768" s="47"/>
      <c r="C768" s="47"/>
      <c r="D768" s="47"/>
      <c r="E768" s="47"/>
      <c r="F768" s="47"/>
      <c r="G768" s="47"/>
      <c r="H768" s="47"/>
      <c r="I768" s="47"/>
      <c r="J768" s="47"/>
      <c r="K768" s="47"/>
      <c r="L768" s="47"/>
      <c r="M768" s="47"/>
      <c r="N768" s="47"/>
      <c r="O768" s="47"/>
      <c r="P768" s="47"/>
      <c r="Q768" s="47"/>
      <c r="R768" s="47"/>
      <c r="S768" s="47"/>
      <c r="T768" s="47"/>
      <c r="U768" s="47"/>
      <c r="V768" s="47"/>
      <c r="W768" s="47"/>
      <c r="X768" s="47"/>
      <c r="Y768" s="47"/>
      <c r="Z768" s="47"/>
    </row>
    <row r="769" spans="1:26" ht="14.25" customHeight="1">
      <c r="A769" s="47"/>
      <c r="B769" s="47"/>
      <c r="C769" s="47"/>
      <c r="D769" s="47"/>
      <c r="E769" s="47"/>
      <c r="F769" s="47"/>
      <c r="G769" s="47"/>
      <c r="H769" s="47"/>
      <c r="I769" s="47"/>
      <c r="J769" s="47"/>
      <c r="K769" s="47"/>
      <c r="L769" s="47"/>
      <c r="M769" s="47"/>
      <c r="N769" s="47"/>
      <c r="O769" s="47"/>
      <c r="P769" s="47"/>
      <c r="Q769" s="47"/>
      <c r="R769" s="47"/>
      <c r="S769" s="47"/>
      <c r="T769" s="47"/>
      <c r="U769" s="47"/>
      <c r="V769" s="47"/>
      <c r="W769" s="47"/>
      <c r="X769" s="47"/>
      <c r="Y769" s="47"/>
      <c r="Z769" s="47"/>
    </row>
    <row r="770" spans="1:26" ht="14.25" customHeight="1">
      <c r="A770" s="47"/>
      <c r="B770" s="47"/>
      <c r="C770" s="47"/>
      <c r="D770" s="47"/>
      <c r="E770" s="47"/>
      <c r="F770" s="47"/>
      <c r="G770" s="47"/>
      <c r="H770" s="47"/>
      <c r="I770" s="47"/>
      <c r="J770" s="47"/>
      <c r="K770" s="47"/>
      <c r="L770" s="47"/>
      <c r="M770" s="47"/>
      <c r="N770" s="47"/>
      <c r="O770" s="47"/>
      <c r="P770" s="47"/>
      <c r="Q770" s="47"/>
      <c r="R770" s="47"/>
      <c r="S770" s="47"/>
      <c r="T770" s="47"/>
      <c r="U770" s="47"/>
      <c r="V770" s="47"/>
      <c r="W770" s="47"/>
      <c r="X770" s="47"/>
      <c r="Y770" s="47"/>
      <c r="Z770" s="47"/>
    </row>
    <row r="771" spans="1:26" ht="14.25" customHeight="1">
      <c r="A771" s="47"/>
      <c r="B771" s="47"/>
      <c r="C771" s="47"/>
      <c r="D771" s="47"/>
      <c r="E771" s="47"/>
      <c r="F771" s="47"/>
      <c r="G771" s="47"/>
      <c r="H771" s="47"/>
      <c r="I771" s="47"/>
      <c r="J771" s="47"/>
      <c r="K771" s="47"/>
      <c r="L771" s="47"/>
      <c r="M771" s="47"/>
      <c r="N771" s="47"/>
      <c r="O771" s="47"/>
      <c r="P771" s="47"/>
      <c r="Q771" s="47"/>
      <c r="R771" s="47"/>
      <c r="S771" s="47"/>
      <c r="T771" s="47"/>
      <c r="U771" s="47"/>
      <c r="V771" s="47"/>
      <c r="W771" s="47"/>
      <c r="X771" s="47"/>
      <c r="Y771" s="47"/>
      <c r="Z771" s="47"/>
    </row>
    <row r="772" spans="1:26" ht="14.25" customHeight="1">
      <c r="A772" s="47"/>
      <c r="B772" s="47"/>
      <c r="C772" s="47"/>
      <c r="D772" s="47"/>
      <c r="E772" s="47"/>
      <c r="F772" s="47"/>
      <c r="G772" s="47"/>
      <c r="H772" s="47"/>
      <c r="I772" s="47"/>
      <c r="J772" s="47"/>
      <c r="K772" s="47"/>
      <c r="L772" s="47"/>
      <c r="M772" s="47"/>
      <c r="N772" s="47"/>
      <c r="O772" s="47"/>
      <c r="P772" s="47"/>
      <c r="Q772" s="47"/>
      <c r="R772" s="47"/>
      <c r="S772" s="47"/>
      <c r="T772" s="47"/>
      <c r="U772" s="47"/>
      <c r="V772" s="47"/>
      <c r="W772" s="47"/>
      <c r="X772" s="47"/>
      <c r="Y772" s="47"/>
      <c r="Z772" s="47"/>
    </row>
    <row r="773" spans="1:26" ht="14.25" customHeight="1">
      <c r="A773" s="47"/>
      <c r="B773" s="47"/>
      <c r="C773" s="47"/>
      <c r="D773" s="47"/>
      <c r="E773" s="47"/>
      <c r="F773" s="47"/>
      <c r="G773" s="47"/>
      <c r="H773" s="47"/>
      <c r="I773" s="47"/>
      <c r="J773" s="47"/>
      <c r="K773" s="47"/>
      <c r="L773" s="47"/>
      <c r="M773" s="47"/>
      <c r="N773" s="47"/>
      <c r="O773" s="47"/>
      <c r="P773" s="47"/>
      <c r="Q773" s="47"/>
      <c r="R773" s="47"/>
      <c r="S773" s="47"/>
      <c r="T773" s="47"/>
      <c r="U773" s="47"/>
      <c r="V773" s="47"/>
      <c r="W773" s="47"/>
      <c r="X773" s="47"/>
      <c r="Y773" s="47"/>
      <c r="Z773" s="47"/>
    </row>
    <row r="774" spans="1:26" ht="14.25" customHeight="1">
      <c r="A774" s="47"/>
      <c r="B774" s="47"/>
      <c r="C774" s="47"/>
      <c r="D774" s="47"/>
      <c r="E774" s="47"/>
      <c r="F774" s="47"/>
      <c r="G774" s="47"/>
      <c r="H774" s="47"/>
      <c r="I774" s="47"/>
      <c r="J774" s="47"/>
      <c r="K774" s="47"/>
      <c r="L774" s="47"/>
      <c r="M774" s="47"/>
      <c r="N774" s="47"/>
      <c r="O774" s="47"/>
      <c r="P774" s="47"/>
      <c r="Q774" s="47"/>
      <c r="R774" s="47"/>
      <c r="S774" s="47"/>
      <c r="T774" s="47"/>
      <c r="U774" s="47"/>
      <c r="V774" s="47"/>
      <c r="W774" s="47"/>
      <c r="X774" s="47"/>
      <c r="Y774" s="47"/>
      <c r="Z774" s="47"/>
    </row>
    <row r="775" spans="1:26" ht="14.25" customHeight="1">
      <c r="A775" s="47"/>
      <c r="B775" s="47"/>
      <c r="C775" s="47"/>
      <c r="D775" s="47"/>
      <c r="E775" s="47"/>
      <c r="F775" s="47"/>
      <c r="G775" s="47"/>
      <c r="H775" s="47"/>
      <c r="I775" s="47"/>
      <c r="J775" s="47"/>
      <c r="K775" s="47"/>
      <c r="L775" s="47"/>
      <c r="M775" s="47"/>
      <c r="N775" s="47"/>
      <c r="O775" s="47"/>
      <c r="P775" s="47"/>
      <c r="Q775" s="47"/>
      <c r="R775" s="47"/>
      <c r="S775" s="47"/>
      <c r="T775" s="47"/>
      <c r="U775" s="47"/>
      <c r="V775" s="47"/>
      <c r="W775" s="47"/>
      <c r="X775" s="47"/>
      <c r="Y775" s="47"/>
      <c r="Z775" s="47"/>
    </row>
    <row r="776" spans="1:26" ht="14.25" customHeight="1">
      <c r="A776" s="47"/>
      <c r="B776" s="47"/>
      <c r="C776" s="47"/>
      <c r="D776" s="47"/>
      <c r="E776" s="47"/>
      <c r="F776" s="47"/>
      <c r="G776" s="47"/>
      <c r="H776" s="47"/>
      <c r="I776" s="47"/>
      <c r="J776" s="47"/>
      <c r="K776" s="47"/>
      <c r="L776" s="47"/>
      <c r="M776" s="47"/>
      <c r="N776" s="47"/>
      <c r="O776" s="47"/>
      <c r="P776" s="47"/>
      <c r="Q776" s="47"/>
      <c r="R776" s="47"/>
      <c r="S776" s="47"/>
      <c r="T776" s="47"/>
      <c r="U776" s="47"/>
      <c r="V776" s="47"/>
      <c r="W776" s="47"/>
      <c r="X776" s="47"/>
      <c r="Y776" s="47"/>
      <c r="Z776" s="47"/>
    </row>
    <row r="777" spans="1:26" ht="14.25" customHeight="1">
      <c r="A777" s="47"/>
      <c r="B777" s="47"/>
      <c r="C777" s="47"/>
      <c r="D777" s="47"/>
      <c r="E777" s="47"/>
      <c r="F777" s="47"/>
      <c r="G777" s="47"/>
      <c r="H777" s="47"/>
      <c r="I777" s="47"/>
      <c r="J777" s="47"/>
      <c r="K777" s="47"/>
      <c r="L777" s="47"/>
      <c r="M777" s="47"/>
      <c r="N777" s="47"/>
      <c r="O777" s="47"/>
      <c r="P777" s="47"/>
      <c r="Q777" s="47"/>
      <c r="R777" s="47"/>
      <c r="S777" s="47"/>
      <c r="T777" s="47"/>
      <c r="U777" s="47"/>
      <c r="V777" s="47"/>
      <c r="W777" s="47"/>
      <c r="X777" s="47"/>
      <c r="Y777" s="47"/>
      <c r="Z777" s="47"/>
    </row>
    <row r="778" spans="1:26" ht="14.25" customHeight="1">
      <c r="A778" s="47"/>
      <c r="B778" s="47"/>
      <c r="C778" s="47"/>
      <c r="D778" s="47"/>
      <c r="E778" s="47"/>
      <c r="F778" s="47"/>
      <c r="G778" s="47"/>
      <c r="H778" s="47"/>
      <c r="I778" s="47"/>
      <c r="J778" s="47"/>
      <c r="K778" s="47"/>
      <c r="L778" s="47"/>
      <c r="M778" s="47"/>
      <c r="N778" s="47"/>
      <c r="O778" s="47"/>
      <c r="P778" s="47"/>
      <c r="Q778" s="47"/>
      <c r="R778" s="47"/>
      <c r="S778" s="47"/>
      <c r="T778" s="47"/>
      <c r="U778" s="47"/>
      <c r="V778" s="47"/>
      <c r="W778" s="47"/>
      <c r="X778" s="47"/>
      <c r="Y778" s="47"/>
      <c r="Z778" s="47"/>
    </row>
    <row r="779" spans="1:26" ht="14.25" customHeight="1">
      <c r="A779" s="47"/>
      <c r="B779" s="47"/>
      <c r="C779" s="47"/>
      <c r="D779" s="47"/>
      <c r="E779" s="47"/>
      <c r="F779" s="47"/>
      <c r="G779" s="47"/>
      <c r="H779" s="47"/>
      <c r="I779" s="47"/>
      <c r="J779" s="47"/>
      <c r="K779" s="47"/>
      <c r="L779" s="47"/>
      <c r="M779" s="47"/>
      <c r="N779" s="47"/>
      <c r="O779" s="47"/>
      <c r="P779" s="47"/>
      <c r="Q779" s="47"/>
      <c r="R779" s="47"/>
      <c r="S779" s="47"/>
      <c r="T779" s="47"/>
      <c r="U779" s="47"/>
      <c r="V779" s="47"/>
      <c r="W779" s="47"/>
      <c r="X779" s="47"/>
      <c r="Y779" s="47"/>
      <c r="Z779" s="47"/>
    </row>
    <row r="780" spans="1:26" ht="14.25" customHeight="1">
      <c r="A780" s="47"/>
      <c r="B780" s="47"/>
      <c r="C780" s="47"/>
      <c r="D780" s="47"/>
      <c r="E780" s="47"/>
      <c r="F780" s="47"/>
      <c r="G780" s="47"/>
      <c r="H780" s="47"/>
      <c r="I780" s="47"/>
      <c r="J780" s="47"/>
      <c r="K780" s="47"/>
      <c r="L780" s="47"/>
      <c r="M780" s="47"/>
      <c r="N780" s="47"/>
      <c r="O780" s="47"/>
      <c r="P780" s="47"/>
      <c r="Q780" s="47"/>
      <c r="R780" s="47"/>
      <c r="S780" s="47"/>
      <c r="T780" s="47"/>
      <c r="U780" s="47"/>
      <c r="V780" s="47"/>
      <c r="W780" s="47"/>
      <c r="X780" s="47"/>
      <c r="Y780" s="47"/>
      <c r="Z780" s="47"/>
    </row>
    <row r="781" spans="1:26" ht="14.25" customHeight="1">
      <c r="A781" s="47"/>
      <c r="B781" s="47"/>
      <c r="C781" s="47"/>
      <c r="D781" s="47"/>
      <c r="E781" s="47"/>
      <c r="F781" s="47"/>
      <c r="G781" s="47"/>
      <c r="H781" s="47"/>
      <c r="I781" s="47"/>
      <c r="J781" s="47"/>
      <c r="K781" s="47"/>
      <c r="L781" s="47"/>
      <c r="M781" s="47"/>
      <c r="N781" s="47"/>
      <c r="O781" s="47"/>
      <c r="P781" s="47"/>
      <c r="Q781" s="47"/>
      <c r="R781" s="47"/>
      <c r="S781" s="47"/>
      <c r="T781" s="47"/>
      <c r="U781" s="47"/>
      <c r="V781" s="47"/>
      <c r="W781" s="47"/>
      <c r="X781" s="47"/>
      <c r="Y781" s="47"/>
      <c r="Z781" s="47"/>
    </row>
    <row r="782" spans="1:26" ht="14.25" customHeight="1">
      <c r="A782" s="47"/>
      <c r="B782" s="47"/>
      <c r="C782" s="47"/>
      <c r="D782" s="47"/>
      <c r="E782" s="47"/>
      <c r="F782" s="47"/>
      <c r="G782" s="47"/>
      <c r="H782" s="47"/>
      <c r="I782" s="47"/>
      <c r="J782" s="47"/>
      <c r="K782" s="47"/>
      <c r="L782" s="47"/>
      <c r="M782" s="47"/>
      <c r="N782" s="47"/>
      <c r="O782" s="47"/>
      <c r="P782" s="47"/>
      <c r="Q782" s="47"/>
      <c r="R782" s="47"/>
      <c r="S782" s="47"/>
      <c r="T782" s="47"/>
      <c r="U782" s="47"/>
      <c r="V782" s="47"/>
      <c r="W782" s="47"/>
      <c r="X782" s="47"/>
      <c r="Y782" s="47"/>
      <c r="Z782" s="47"/>
    </row>
    <row r="783" spans="1:26" ht="14.25" customHeight="1">
      <c r="A783" s="47"/>
      <c r="B783" s="47"/>
      <c r="C783" s="47"/>
      <c r="D783" s="47"/>
      <c r="E783" s="47"/>
      <c r="F783" s="47"/>
      <c r="G783" s="47"/>
      <c r="H783" s="47"/>
      <c r="I783" s="47"/>
      <c r="J783" s="47"/>
      <c r="K783" s="47"/>
      <c r="L783" s="47"/>
      <c r="M783" s="47"/>
      <c r="N783" s="47"/>
      <c r="O783" s="47"/>
      <c r="P783" s="47"/>
      <c r="Q783" s="47"/>
      <c r="R783" s="47"/>
      <c r="S783" s="47"/>
      <c r="T783" s="47"/>
      <c r="U783" s="47"/>
      <c r="V783" s="47"/>
      <c r="W783" s="47"/>
      <c r="X783" s="47"/>
      <c r="Y783" s="47"/>
      <c r="Z783" s="47"/>
    </row>
    <row r="784" spans="1:26" ht="14.25" customHeight="1">
      <c r="A784" s="47"/>
      <c r="B784" s="47"/>
      <c r="C784" s="47"/>
      <c r="D784" s="47"/>
      <c r="E784" s="47"/>
      <c r="F784" s="47"/>
      <c r="G784" s="47"/>
      <c r="H784" s="47"/>
      <c r="I784" s="47"/>
      <c r="J784" s="47"/>
      <c r="K784" s="47"/>
      <c r="L784" s="47"/>
      <c r="M784" s="47"/>
      <c r="N784" s="47"/>
      <c r="O784" s="47"/>
      <c r="P784" s="47"/>
      <c r="Q784" s="47"/>
      <c r="R784" s="47"/>
      <c r="S784" s="47"/>
      <c r="T784" s="47"/>
      <c r="U784" s="47"/>
      <c r="V784" s="47"/>
      <c r="W784" s="47"/>
      <c r="X784" s="47"/>
      <c r="Y784" s="47"/>
      <c r="Z784" s="47"/>
    </row>
    <row r="785" spans="1:26" ht="14.25" customHeight="1">
      <c r="A785" s="47"/>
      <c r="B785" s="47"/>
      <c r="C785" s="47"/>
      <c r="D785" s="47"/>
      <c r="E785" s="47"/>
      <c r="F785" s="47"/>
      <c r="G785" s="47"/>
      <c r="H785" s="47"/>
      <c r="I785" s="47"/>
      <c r="J785" s="47"/>
      <c r="K785" s="47"/>
      <c r="L785" s="47"/>
      <c r="M785" s="47"/>
      <c r="N785" s="47"/>
      <c r="O785" s="47"/>
      <c r="P785" s="47"/>
      <c r="Q785" s="47"/>
      <c r="R785" s="47"/>
      <c r="S785" s="47"/>
      <c r="T785" s="47"/>
      <c r="U785" s="47"/>
      <c r="V785" s="47"/>
      <c r="W785" s="47"/>
      <c r="X785" s="47"/>
      <c r="Y785" s="47"/>
      <c r="Z785" s="47"/>
    </row>
    <row r="786" spans="1:26" ht="14.25" customHeight="1">
      <c r="A786" s="47"/>
      <c r="B786" s="47"/>
      <c r="C786" s="47"/>
      <c r="D786" s="47"/>
      <c r="E786" s="47"/>
      <c r="F786" s="47"/>
      <c r="G786" s="47"/>
      <c r="H786" s="47"/>
      <c r="I786" s="47"/>
      <c r="J786" s="47"/>
      <c r="K786" s="47"/>
      <c r="L786" s="47"/>
      <c r="M786" s="47"/>
      <c r="N786" s="47"/>
      <c r="O786" s="47"/>
      <c r="P786" s="47"/>
      <c r="Q786" s="47"/>
      <c r="R786" s="47"/>
      <c r="S786" s="47"/>
      <c r="T786" s="47"/>
      <c r="U786" s="47"/>
      <c r="V786" s="47"/>
      <c r="W786" s="47"/>
      <c r="X786" s="47"/>
      <c r="Y786" s="47"/>
      <c r="Z786" s="47"/>
    </row>
    <row r="787" spans="1:26" ht="14.25" customHeight="1">
      <c r="A787" s="47"/>
      <c r="B787" s="47"/>
      <c r="C787" s="47"/>
      <c r="D787" s="47"/>
      <c r="E787" s="47"/>
      <c r="F787" s="47"/>
      <c r="G787" s="47"/>
      <c r="H787" s="47"/>
      <c r="I787" s="47"/>
      <c r="J787" s="47"/>
      <c r="K787" s="47"/>
      <c r="L787" s="47"/>
      <c r="M787" s="47"/>
      <c r="N787" s="47"/>
      <c r="O787" s="47"/>
      <c r="P787" s="47"/>
      <c r="Q787" s="47"/>
      <c r="R787" s="47"/>
      <c r="S787" s="47"/>
      <c r="T787" s="47"/>
      <c r="U787" s="47"/>
      <c r="V787" s="47"/>
      <c r="W787" s="47"/>
      <c r="X787" s="47"/>
      <c r="Y787" s="47"/>
      <c r="Z787" s="47"/>
    </row>
    <row r="788" spans="1:26" ht="14.25" customHeight="1">
      <c r="A788" s="47"/>
      <c r="B788" s="47"/>
      <c r="C788" s="47"/>
      <c r="D788" s="47"/>
      <c r="E788" s="47"/>
      <c r="F788" s="47"/>
      <c r="G788" s="47"/>
      <c r="H788" s="47"/>
      <c r="I788" s="47"/>
      <c r="J788" s="47"/>
      <c r="K788" s="47"/>
      <c r="L788" s="47"/>
      <c r="M788" s="47"/>
      <c r="N788" s="47"/>
      <c r="O788" s="47"/>
      <c r="P788" s="47"/>
      <c r="Q788" s="47"/>
      <c r="R788" s="47"/>
      <c r="S788" s="47"/>
      <c r="T788" s="47"/>
      <c r="U788" s="47"/>
      <c r="V788" s="47"/>
      <c r="W788" s="47"/>
      <c r="X788" s="47"/>
      <c r="Y788" s="47"/>
      <c r="Z788" s="47"/>
    </row>
    <row r="789" spans="1:26" ht="14.25" customHeight="1">
      <c r="A789" s="47"/>
      <c r="B789" s="47"/>
      <c r="C789" s="47"/>
      <c r="D789" s="47"/>
      <c r="E789" s="47"/>
      <c r="F789" s="47"/>
      <c r="G789" s="47"/>
      <c r="H789" s="47"/>
      <c r="I789" s="47"/>
      <c r="J789" s="47"/>
      <c r="K789" s="47"/>
      <c r="L789" s="47"/>
      <c r="M789" s="47"/>
      <c r="N789" s="47"/>
      <c r="O789" s="47"/>
      <c r="P789" s="47"/>
      <c r="Q789" s="47"/>
      <c r="R789" s="47"/>
      <c r="S789" s="47"/>
      <c r="T789" s="47"/>
      <c r="U789" s="47"/>
      <c r="V789" s="47"/>
      <c r="W789" s="47"/>
      <c r="X789" s="47"/>
      <c r="Y789" s="47"/>
      <c r="Z789" s="47"/>
    </row>
    <row r="790" spans="1:26" ht="14.25" customHeight="1">
      <c r="A790" s="47"/>
      <c r="B790" s="47"/>
      <c r="C790" s="47"/>
      <c r="D790" s="47"/>
      <c r="E790" s="47"/>
      <c r="F790" s="47"/>
      <c r="G790" s="47"/>
      <c r="H790" s="47"/>
      <c r="I790" s="47"/>
      <c r="J790" s="47"/>
      <c r="K790" s="47"/>
      <c r="L790" s="47"/>
      <c r="M790" s="47"/>
      <c r="N790" s="47"/>
      <c r="O790" s="47"/>
      <c r="P790" s="47"/>
      <c r="Q790" s="47"/>
      <c r="R790" s="47"/>
      <c r="S790" s="47"/>
      <c r="T790" s="47"/>
      <c r="U790" s="47"/>
      <c r="V790" s="47"/>
      <c r="W790" s="47"/>
      <c r="X790" s="47"/>
      <c r="Y790" s="47"/>
      <c r="Z790" s="47"/>
    </row>
    <row r="791" spans="1:26" ht="14.25" customHeight="1">
      <c r="A791" s="47"/>
      <c r="B791" s="47"/>
      <c r="C791" s="47"/>
      <c r="D791" s="47"/>
      <c r="E791" s="47"/>
      <c r="F791" s="47"/>
      <c r="G791" s="47"/>
      <c r="H791" s="47"/>
      <c r="I791" s="47"/>
      <c r="J791" s="47"/>
      <c r="K791" s="47"/>
      <c r="L791" s="47"/>
      <c r="M791" s="47"/>
      <c r="N791" s="47"/>
      <c r="O791" s="47"/>
      <c r="P791" s="47"/>
      <c r="Q791" s="47"/>
      <c r="R791" s="47"/>
      <c r="S791" s="47"/>
      <c r="T791" s="47"/>
      <c r="U791" s="47"/>
      <c r="V791" s="47"/>
      <c r="W791" s="47"/>
      <c r="X791" s="47"/>
      <c r="Y791" s="47"/>
      <c r="Z791" s="47"/>
    </row>
    <row r="792" spans="1:26" ht="14.25" customHeight="1">
      <c r="A792" s="47"/>
      <c r="B792" s="47"/>
      <c r="C792" s="47"/>
      <c r="D792" s="47"/>
      <c r="E792" s="47"/>
      <c r="F792" s="47"/>
      <c r="G792" s="47"/>
      <c r="H792" s="47"/>
      <c r="I792" s="47"/>
      <c r="J792" s="47"/>
      <c r="K792" s="47"/>
      <c r="L792" s="47"/>
      <c r="M792" s="47"/>
      <c r="N792" s="47"/>
      <c r="O792" s="47"/>
      <c r="P792" s="47"/>
      <c r="Q792" s="47"/>
      <c r="R792" s="47"/>
      <c r="S792" s="47"/>
      <c r="T792" s="47"/>
      <c r="U792" s="47"/>
      <c r="V792" s="47"/>
      <c r="W792" s="47"/>
      <c r="X792" s="47"/>
      <c r="Y792" s="47"/>
      <c r="Z792" s="47"/>
    </row>
    <row r="793" spans="1:26" ht="14.25" customHeight="1">
      <c r="A793" s="47"/>
      <c r="B793" s="47"/>
      <c r="C793" s="47"/>
      <c r="D793" s="47"/>
      <c r="E793" s="47"/>
      <c r="F793" s="47"/>
      <c r="G793" s="47"/>
      <c r="H793" s="47"/>
      <c r="I793" s="47"/>
      <c r="J793" s="47"/>
      <c r="K793" s="47"/>
      <c r="L793" s="47"/>
      <c r="M793" s="47"/>
      <c r="N793" s="47"/>
      <c r="O793" s="47"/>
      <c r="P793" s="47"/>
      <c r="Q793" s="47"/>
      <c r="R793" s="47"/>
      <c r="S793" s="47"/>
      <c r="T793" s="47"/>
      <c r="U793" s="47"/>
      <c r="V793" s="47"/>
      <c r="W793" s="47"/>
      <c r="X793" s="47"/>
      <c r="Y793" s="47"/>
      <c r="Z793" s="47"/>
    </row>
    <row r="794" spans="1:26" ht="14.25" customHeight="1">
      <c r="A794" s="47"/>
      <c r="B794" s="47"/>
      <c r="C794" s="47"/>
      <c r="D794" s="47"/>
      <c r="E794" s="47"/>
      <c r="F794" s="47"/>
      <c r="G794" s="47"/>
      <c r="H794" s="47"/>
      <c r="I794" s="47"/>
      <c r="J794" s="47"/>
      <c r="K794" s="47"/>
      <c r="L794" s="47"/>
      <c r="M794" s="47"/>
      <c r="N794" s="47"/>
      <c r="O794" s="47"/>
      <c r="P794" s="47"/>
      <c r="Q794" s="47"/>
      <c r="R794" s="47"/>
      <c r="S794" s="47"/>
      <c r="T794" s="47"/>
      <c r="U794" s="47"/>
      <c r="V794" s="47"/>
      <c r="W794" s="47"/>
      <c r="X794" s="47"/>
      <c r="Y794" s="47"/>
      <c r="Z794" s="47"/>
    </row>
    <row r="795" spans="1:26" ht="14.25" customHeight="1">
      <c r="A795" s="47"/>
      <c r="B795" s="47"/>
      <c r="C795" s="47"/>
      <c r="D795" s="47"/>
      <c r="E795" s="47"/>
      <c r="F795" s="47"/>
      <c r="G795" s="47"/>
      <c r="H795" s="47"/>
      <c r="I795" s="47"/>
      <c r="J795" s="47"/>
      <c r="K795" s="47"/>
      <c r="L795" s="47"/>
      <c r="M795" s="47"/>
      <c r="N795" s="47"/>
      <c r="O795" s="47"/>
      <c r="P795" s="47"/>
      <c r="Q795" s="47"/>
      <c r="R795" s="47"/>
      <c r="S795" s="47"/>
      <c r="T795" s="47"/>
      <c r="U795" s="47"/>
      <c r="V795" s="47"/>
      <c r="W795" s="47"/>
      <c r="X795" s="47"/>
      <c r="Y795" s="47"/>
      <c r="Z795" s="47"/>
    </row>
    <row r="796" spans="1:26" ht="14.25" customHeight="1">
      <c r="A796" s="47"/>
      <c r="B796" s="47"/>
      <c r="C796" s="47"/>
      <c r="D796" s="47"/>
      <c r="E796" s="47"/>
      <c r="F796" s="47"/>
      <c r="G796" s="47"/>
      <c r="H796" s="47"/>
      <c r="I796" s="47"/>
      <c r="J796" s="47"/>
      <c r="K796" s="47"/>
      <c r="L796" s="47"/>
      <c r="M796" s="47"/>
      <c r="N796" s="47"/>
      <c r="O796" s="47"/>
      <c r="P796" s="47"/>
      <c r="Q796" s="47"/>
      <c r="R796" s="47"/>
      <c r="S796" s="47"/>
      <c r="T796" s="47"/>
      <c r="U796" s="47"/>
      <c r="V796" s="47"/>
      <c r="W796" s="47"/>
      <c r="X796" s="47"/>
      <c r="Y796" s="47"/>
      <c r="Z796" s="47"/>
    </row>
    <row r="797" spans="1:26" ht="14.25" customHeight="1">
      <c r="A797" s="47"/>
      <c r="B797" s="47"/>
      <c r="C797" s="47"/>
      <c r="D797" s="47"/>
      <c r="E797" s="47"/>
      <c r="F797" s="47"/>
      <c r="G797" s="47"/>
      <c r="H797" s="47"/>
      <c r="I797" s="47"/>
      <c r="J797" s="47"/>
      <c r="K797" s="47"/>
      <c r="L797" s="47"/>
      <c r="M797" s="47"/>
      <c r="N797" s="47"/>
      <c r="O797" s="47"/>
      <c r="P797" s="47"/>
      <c r="Q797" s="47"/>
      <c r="R797" s="47"/>
      <c r="S797" s="47"/>
      <c r="T797" s="47"/>
      <c r="U797" s="47"/>
      <c r="V797" s="47"/>
      <c r="W797" s="47"/>
      <c r="X797" s="47"/>
      <c r="Y797" s="47"/>
      <c r="Z797" s="47"/>
    </row>
    <row r="798" spans="1:26" ht="14.25" customHeight="1">
      <c r="A798" s="47"/>
      <c r="B798" s="47"/>
      <c r="C798" s="47"/>
      <c r="D798" s="47"/>
      <c r="E798" s="47"/>
      <c r="F798" s="47"/>
      <c r="G798" s="47"/>
      <c r="H798" s="47"/>
      <c r="I798" s="47"/>
      <c r="J798" s="47"/>
      <c r="K798" s="47"/>
      <c r="L798" s="47"/>
      <c r="M798" s="47"/>
      <c r="N798" s="47"/>
      <c r="O798" s="47"/>
      <c r="P798" s="47"/>
      <c r="Q798" s="47"/>
      <c r="R798" s="47"/>
      <c r="S798" s="47"/>
      <c r="T798" s="47"/>
      <c r="U798" s="47"/>
      <c r="V798" s="47"/>
      <c r="W798" s="47"/>
      <c r="X798" s="47"/>
      <c r="Y798" s="47"/>
      <c r="Z798" s="47"/>
    </row>
    <row r="799" spans="1:26" ht="14.25" customHeight="1">
      <c r="A799" s="47"/>
      <c r="B799" s="47"/>
      <c r="C799" s="47"/>
      <c r="D799" s="47"/>
      <c r="E799" s="47"/>
      <c r="F799" s="47"/>
      <c r="G799" s="47"/>
      <c r="H799" s="47"/>
      <c r="I799" s="47"/>
      <c r="J799" s="47"/>
      <c r="K799" s="47"/>
      <c r="L799" s="47"/>
      <c r="M799" s="47"/>
      <c r="N799" s="47"/>
      <c r="O799" s="47"/>
      <c r="P799" s="47"/>
      <c r="Q799" s="47"/>
      <c r="R799" s="47"/>
      <c r="S799" s="47"/>
      <c r="T799" s="47"/>
      <c r="U799" s="47"/>
      <c r="V799" s="47"/>
      <c r="W799" s="47"/>
      <c r="X799" s="47"/>
      <c r="Y799" s="47"/>
      <c r="Z799" s="47"/>
    </row>
    <row r="800" spans="1:26" ht="14.25" customHeight="1">
      <c r="A800" s="47"/>
      <c r="B800" s="47"/>
      <c r="C800" s="47"/>
      <c r="D800" s="47"/>
      <c r="E800" s="47"/>
      <c r="F800" s="47"/>
      <c r="G800" s="47"/>
      <c r="H800" s="47"/>
      <c r="I800" s="47"/>
      <c r="J800" s="47"/>
      <c r="K800" s="47"/>
      <c r="L800" s="47"/>
      <c r="M800" s="47"/>
      <c r="N800" s="47"/>
      <c r="O800" s="47"/>
      <c r="P800" s="47"/>
      <c r="Q800" s="47"/>
      <c r="R800" s="47"/>
      <c r="S800" s="47"/>
      <c r="T800" s="47"/>
      <c r="U800" s="47"/>
      <c r="V800" s="47"/>
      <c r="W800" s="47"/>
      <c r="X800" s="47"/>
      <c r="Y800" s="47"/>
      <c r="Z800" s="47"/>
    </row>
    <row r="801" spans="1:26" ht="14.25" customHeight="1">
      <c r="A801" s="47"/>
      <c r="B801" s="47"/>
      <c r="C801" s="47"/>
      <c r="D801" s="47"/>
      <c r="E801" s="47"/>
      <c r="F801" s="47"/>
      <c r="G801" s="47"/>
      <c r="H801" s="47"/>
      <c r="I801" s="47"/>
      <c r="J801" s="47"/>
      <c r="K801" s="47"/>
      <c r="L801" s="47"/>
      <c r="M801" s="47"/>
      <c r="N801" s="47"/>
      <c r="O801" s="47"/>
      <c r="P801" s="47"/>
      <c r="Q801" s="47"/>
      <c r="R801" s="47"/>
      <c r="S801" s="47"/>
      <c r="T801" s="47"/>
      <c r="U801" s="47"/>
      <c r="V801" s="47"/>
      <c r="W801" s="47"/>
      <c r="X801" s="47"/>
      <c r="Y801" s="47"/>
      <c r="Z801" s="47"/>
    </row>
    <row r="802" spans="1:26" ht="14.25" customHeight="1">
      <c r="A802" s="47"/>
      <c r="B802" s="47"/>
      <c r="C802" s="47"/>
      <c r="D802" s="47"/>
      <c r="E802" s="47"/>
      <c r="F802" s="47"/>
      <c r="G802" s="47"/>
      <c r="H802" s="47"/>
      <c r="I802" s="47"/>
      <c r="J802" s="47"/>
      <c r="K802" s="47"/>
      <c r="L802" s="47"/>
      <c r="M802" s="47"/>
      <c r="N802" s="47"/>
      <c r="O802" s="47"/>
      <c r="P802" s="47"/>
      <c r="Q802" s="47"/>
      <c r="R802" s="47"/>
      <c r="S802" s="47"/>
      <c r="T802" s="47"/>
      <c r="U802" s="47"/>
      <c r="V802" s="47"/>
      <c r="W802" s="47"/>
      <c r="X802" s="47"/>
      <c r="Y802" s="47"/>
      <c r="Z802" s="47"/>
    </row>
    <row r="803" spans="1:26" ht="14.25" customHeight="1">
      <c r="A803" s="47"/>
      <c r="B803" s="47"/>
      <c r="C803" s="47"/>
      <c r="D803" s="47"/>
      <c r="E803" s="47"/>
      <c r="F803" s="47"/>
      <c r="G803" s="47"/>
      <c r="H803" s="47"/>
      <c r="I803" s="47"/>
      <c r="J803" s="47"/>
      <c r="K803" s="47"/>
      <c r="L803" s="47"/>
      <c r="M803" s="47"/>
      <c r="N803" s="47"/>
      <c r="O803" s="47"/>
      <c r="P803" s="47"/>
      <c r="Q803" s="47"/>
      <c r="R803" s="47"/>
      <c r="S803" s="47"/>
      <c r="T803" s="47"/>
      <c r="U803" s="47"/>
      <c r="V803" s="47"/>
      <c r="W803" s="47"/>
      <c r="X803" s="47"/>
      <c r="Y803" s="47"/>
      <c r="Z803" s="47"/>
    </row>
    <row r="804" spans="1:26" ht="14.25" customHeight="1">
      <c r="A804" s="47"/>
      <c r="B804" s="47"/>
      <c r="C804" s="47"/>
      <c r="D804" s="47"/>
      <c r="E804" s="47"/>
      <c r="F804" s="47"/>
      <c r="G804" s="47"/>
      <c r="H804" s="47"/>
      <c r="I804" s="47"/>
      <c r="J804" s="47"/>
      <c r="K804" s="47"/>
      <c r="L804" s="47"/>
      <c r="M804" s="47"/>
      <c r="N804" s="47"/>
      <c r="O804" s="47"/>
      <c r="P804" s="47"/>
      <c r="Q804" s="47"/>
      <c r="R804" s="47"/>
      <c r="S804" s="47"/>
      <c r="T804" s="47"/>
      <c r="U804" s="47"/>
      <c r="V804" s="47"/>
      <c r="W804" s="47"/>
      <c r="X804" s="47"/>
      <c r="Y804" s="47"/>
      <c r="Z804" s="47"/>
    </row>
    <row r="805" spans="1:26" ht="14.25" customHeight="1">
      <c r="A805" s="47"/>
      <c r="B805" s="47"/>
      <c r="C805" s="47"/>
      <c r="D805" s="47"/>
      <c r="E805" s="47"/>
      <c r="F805" s="47"/>
      <c r="G805" s="47"/>
      <c r="H805" s="47"/>
      <c r="I805" s="47"/>
      <c r="J805" s="47"/>
      <c r="K805" s="47"/>
      <c r="L805" s="47"/>
      <c r="M805" s="47"/>
      <c r="N805" s="47"/>
      <c r="O805" s="47"/>
      <c r="P805" s="47"/>
      <c r="Q805" s="47"/>
      <c r="R805" s="47"/>
      <c r="S805" s="47"/>
      <c r="T805" s="47"/>
      <c r="U805" s="47"/>
      <c r="V805" s="47"/>
      <c r="W805" s="47"/>
      <c r="X805" s="47"/>
      <c r="Y805" s="47"/>
      <c r="Z805" s="47"/>
    </row>
    <row r="806" spans="1:26" ht="14.25" customHeight="1">
      <c r="A806" s="47"/>
      <c r="B806" s="47"/>
      <c r="C806" s="47"/>
      <c r="D806" s="47"/>
      <c r="E806" s="47"/>
      <c r="F806" s="47"/>
      <c r="G806" s="47"/>
      <c r="H806" s="47"/>
      <c r="I806" s="47"/>
      <c r="J806" s="47"/>
      <c r="K806" s="47"/>
      <c r="L806" s="47"/>
      <c r="M806" s="47"/>
      <c r="N806" s="47"/>
      <c r="O806" s="47"/>
      <c r="P806" s="47"/>
      <c r="Q806" s="47"/>
      <c r="R806" s="47"/>
      <c r="S806" s="47"/>
      <c r="T806" s="47"/>
      <c r="U806" s="47"/>
      <c r="V806" s="47"/>
      <c r="W806" s="47"/>
      <c r="X806" s="47"/>
      <c r="Y806" s="47"/>
      <c r="Z806" s="47"/>
    </row>
    <row r="807" spans="1:26" ht="14.25" customHeight="1">
      <c r="A807" s="47"/>
      <c r="B807" s="47"/>
      <c r="C807" s="47"/>
      <c r="D807" s="47"/>
      <c r="E807" s="47"/>
      <c r="F807" s="47"/>
      <c r="G807" s="47"/>
      <c r="H807" s="47"/>
      <c r="I807" s="47"/>
      <c r="J807" s="47"/>
      <c r="K807" s="47"/>
      <c r="L807" s="47"/>
      <c r="M807" s="47"/>
      <c r="N807" s="47"/>
      <c r="O807" s="47"/>
      <c r="P807" s="47"/>
      <c r="Q807" s="47"/>
      <c r="R807" s="47"/>
      <c r="S807" s="47"/>
      <c r="T807" s="47"/>
      <c r="U807" s="47"/>
      <c r="V807" s="47"/>
      <c r="W807" s="47"/>
      <c r="X807" s="47"/>
      <c r="Y807" s="47"/>
      <c r="Z807" s="47"/>
    </row>
    <row r="808" spans="1:26" ht="14.25" customHeight="1">
      <c r="A808" s="47"/>
      <c r="B808" s="47"/>
      <c r="C808" s="47"/>
      <c r="D808" s="47"/>
      <c r="E808" s="47"/>
      <c r="F808" s="47"/>
      <c r="G808" s="47"/>
      <c r="H808" s="47"/>
      <c r="I808" s="47"/>
      <c r="J808" s="47"/>
      <c r="K808" s="47"/>
      <c r="L808" s="47"/>
      <c r="M808" s="47"/>
      <c r="N808" s="47"/>
      <c r="O808" s="47"/>
      <c r="P808" s="47"/>
      <c r="Q808" s="47"/>
      <c r="R808" s="47"/>
      <c r="S808" s="47"/>
      <c r="T808" s="47"/>
      <c r="U808" s="47"/>
      <c r="V808" s="47"/>
      <c r="W808" s="47"/>
      <c r="X808" s="47"/>
      <c r="Y808" s="47"/>
      <c r="Z808" s="47"/>
    </row>
    <row r="809" spans="1:26" ht="14.25" customHeight="1">
      <c r="A809" s="47"/>
      <c r="B809" s="47"/>
      <c r="C809" s="47"/>
      <c r="D809" s="47"/>
      <c r="E809" s="47"/>
      <c r="F809" s="47"/>
      <c r="G809" s="47"/>
      <c r="H809" s="47"/>
      <c r="I809" s="47"/>
      <c r="J809" s="47"/>
      <c r="K809" s="47"/>
      <c r="L809" s="47"/>
      <c r="M809" s="47"/>
      <c r="N809" s="47"/>
      <c r="O809" s="47"/>
      <c r="P809" s="47"/>
      <c r="Q809" s="47"/>
      <c r="R809" s="47"/>
      <c r="S809" s="47"/>
      <c r="T809" s="47"/>
      <c r="U809" s="47"/>
      <c r="V809" s="47"/>
      <c r="W809" s="47"/>
      <c r="X809" s="47"/>
      <c r="Y809" s="47"/>
      <c r="Z809" s="47"/>
    </row>
    <row r="810" spans="1:26" ht="14.25" customHeight="1">
      <c r="A810" s="47"/>
      <c r="B810" s="47"/>
      <c r="C810" s="47"/>
      <c r="D810" s="47"/>
      <c r="E810" s="47"/>
      <c r="F810" s="47"/>
      <c r="G810" s="47"/>
      <c r="H810" s="47"/>
      <c r="I810" s="47"/>
      <c r="J810" s="47"/>
      <c r="K810" s="47"/>
      <c r="L810" s="47"/>
      <c r="M810" s="47"/>
      <c r="N810" s="47"/>
      <c r="O810" s="47"/>
      <c r="P810" s="47"/>
      <c r="Q810" s="47"/>
      <c r="R810" s="47"/>
      <c r="S810" s="47"/>
      <c r="T810" s="47"/>
      <c r="U810" s="47"/>
      <c r="V810" s="47"/>
      <c r="W810" s="47"/>
      <c r="X810" s="47"/>
      <c r="Y810" s="47"/>
      <c r="Z810" s="47"/>
    </row>
    <row r="811" spans="1:26" ht="14.25" customHeight="1">
      <c r="A811" s="47"/>
      <c r="B811" s="47"/>
      <c r="C811" s="47"/>
      <c r="D811" s="47"/>
      <c r="E811" s="47"/>
      <c r="F811" s="47"/>
      <c r="G811" s="47"/>
      <c r="H811" s="47"/>
      <c r="I811" s="47"/>
      <c r="J811" s="47"/>
      <c r="K811" s="47"/>
      <c r="L811" s="47"/>
      <c r="M811" s="47"/>
      <c r="N811" s="47"/>
      <c r="O811" s="47"/>
      <c r="P811" s="47"/>
      <c r="Q811" s="47"/>
      <c r="R811" s="47"/>
      <c r="S811" s="47"/>
      <c r="T811" s="47"/>
      <c r="U811" s="47"/>
      <c r="V811" s="47"/>
      <c r="W811" s="47"/>
      <c r="X811" s="47"/>
      <c r="Y811" s="47"/>
      <c r="Z811" s="47"/>
    </row>
    <row r="812" spans="1:26" ht="14.25" customHeight="1">
      <c r="A812" s="47"/>
      <c r="B812" s="47"/>
      <c r="C812" s="47"/>
      <c r="D812" s="47"/>
      <c r="E812" s="47"/>
      <c r="F812" s="47"/>
      <c r="G812" s="47"/>
      <c r="H812" s="47"/>
      <c r="I812" s="47"/>
      <c r="J812" s="47"/>
      <c r="K812" s="47"/>
      <c r="L812" s="47"/>
      <c r="M812" s="47"/>
      <c r="N812" s="47"/>
      <c r="O812" s="47"/>
      <c r="P812" s="47"/>
      <c r="Q812" s="47"/>
      <c r="R812" s="47"/>
      <c r="S812" s="47"/>
      <c r="T812" s="47"/>
      <c r="U812" s="47"/>
      <c r="V812" s="47"/>
      <c r="W812" s="47"/>
      <c r="X812" s="47"/>
      <c r="Y812" s="47"/>
      <c r="Z812" s="47"/>
    </row>
    <row r="813" spans="1:26" ht="14.25" customHeight="1">
      <c r="A813" s="47"/>
      <c r="B813" s="47"/>
      <c r="C813" s="47"/>
      <c r="D813" s="47"/>
      <c r="E813" s="47"/>
      <c r="F813" s="47"/>
      <c r="G813" s="47"/>
      <c r="H813" s="47"/>
      <c r="I813" s="47"/>
      <c r="J813" s="47"/>
      <c r="K813" s="47"/>
      <c r="L813" s="47"/>
      <c r="M813" s="47"/>
      <c r="N813" s="47"/>
      <c r="O813" s="47"/>
      <c r="P813" s="47"/>
      <c r="Q813" s="47"/>
      <c r="R813" s="47"/>
      <c r="S813" s="47"/>
      <c r="T813" s="47"/>
      <c r="U813" s="47"/>
      <c r="V813" s="47"/>
      <c r="W813" s="47"/>
      <c r="X813" s="47"/>
      <c r="Y813" s="47"/>
      <c r="Z813" s="47"/>
    </row>
    <row r="814" spans="1:26" ht="14.25" customHeight="1">
      <c r="A814" s="47"/>
      <c r="B814" s="47"/>
      <c r="C814" s="47"/>
      <c r="D814" s="47"/>
      <c r="E814" s="47"/>
      <c r="F814" s="47"/>
      <c r="G814" s="47"/>
      <c r="H814" s="47"/>
      <c r="I814" s="47"/>
      <c r="J814" s="47"/>
      <c r="K814" s="47"/>
      <c r="L814" s="47"/>
      <c r="M814" s="47"/>
      <c r="N814" s="47"/>
      <c r="O814" s="47"/>
      <c r="P814" s="47"/>
      <c r="Q814" s="47"/>
      <c r="R814" s="47"/>
      <c r="S814" s="47"/>
      <c r="T814" s="47"/>
      <c r="U814" s="47"/>
      <c r="V814" s="47"/>
      <c r="W814" s="47"/>
      <c r="X814" s="47"/>
      <c r="Y814" s="47"/>
      <c r="Z814" s="47"/>
    </row>
    <row r="815" spans="1:26" ht="14.25" customHeight="1">
      <c r="A815" s="47"/>
      <c r="B815" s="47"/>
      <c r="C815" s="47"/>
      <c r="D815" s="47"/>
      <c r="E815" s="47"/>
      <c r="F815" s="47"/>
      <c r="G815" s="47"/>
      <c r="H815" s="47"/>
      <c r="I815" s="47"/>
      <c r="J815" s="47"/>
      <c r="K815" s="47"/>
      <c r="L815" s="47"/>
      <c r="M815" s="47"/>
      <c r="N815" s="47"/>
      <c r="O815" s="47"/>
      <c r="P815" s="47"/>
      <c r="Q815" s="47"/>
      <c r="R815" s="47"/>
      <c r="S815" s="47"/>
      <c r="T815" s="47"/>
      <c r="U815" s="47"/>
      <c r="V815" s="47"/>
      <c r="W815" s="47"/>
      <c r="X815" s="47"/>
      <c r="Y815" s="47"/>
      <c r="Z815" s="47"/>
    </row>
    <row r="816" spans="1:26" ht="14.25" customHeight="1">
      <c r="A816" s="47"/>
      <c r="B816" s="47"/>
      <c r="C816" s="47"/>
      <c r="D816" s="47"/>
      <c r="E816" s="47"/>
      <c r="F816" s="47"/>
      <c r="G816" s="47"/>
      <c r="H816" s="47"/>
      <c r="I816" s="47"/>
      <c r="J816" s="47"/>
      <c r="K816" s="47"/>
      <c r="L816" s="47"/>
      <c r="M816" s="47"/>
      <c r="N816" s="47"/>
      <c r="O816" s="47"/>
      <c r="P816" s="47"/>
      <c r="Q816" s="47"/>
      <c r="R816" s="47"/>
      <c r="S816" s="47"/>
      <c r="T816" s="47"/>
      <c r="U816" s="47"/>
      <c r="V816" s="47"/>
      <c r="W816" s="47"/>
      <c r="X816" s="47"/>
      <c r="Y816" s="47"/>
      <c r="Z816" s="47"/>
    </row>
    <row r="817" spans="1:26" ht="14.25" customHeight="1">
      <c r="A817" s="47"/>
      <c r="B817" s="47"/>
      <c r="C817" s="47"/>
      <c r="D817" s="47"/>
      <c r="E817" s="47"/>
      <c r="F817" s="47"/>
      <c r="G817" s="47"/>
      <c r="H817" s="47"/>
      <c r="I817" s="47"/>
      <c r="J817" s="47"/>
      <c r="K817" s="47"/>
      <c r="L817" s="47"/>
      <c r="M817" s="47"/>
      <c r="N817" s="47"/>
      <c r="O817" s="47"/>
      <c r="P817" s="47"/>
      <c r="Q817" s="47"/>
      <c r="R817" s="47"/>
      <c r="S817" s="47"/>
      <c r="T817" s="47"/>
      <c r="U817" s="47"/>
      <c r="V817" s="47"/>
      <c r="W817" s="47"/>
      <c r="X817" s="47"/>
      <c r="Y817" s="47"/>
      <c r="Z817" s="47"/>
    </row>
    <row r="818" spans="1:26" ht="14.25" customHeight="1">
      <c r="A818" s="47"/>
      <c r="B818" s="47"/>
      <c r="C818" s="47"/>
      <c r="D818" s="47"/>
      <c r="E818" s="47"/>
      <c r="F818" s="47"/>
      <c r="G818" s="47"/>
      <c r="H818" s="47"/>
      <c r="I818" s="47"/>
      <c r="J818" s="47"/>
      <c r="K818" s="47"/>
      <c r="L818" s="47"/>
      <c r="M818" s="47"/>
      <c r="N818" s="47"/>
      <c r="O818" s="47"/>
      <c r="P818" s="47"/>
      <c r="Q818" s="47"/>
      <c r="R818" s="47"/>
      <c r="S818" s="47"/>
      <c r="T818" s="47"/>
      <c r="U818" s="47"/>
      <c r="V818" s="47"/>
      <c r="W818" s="47"/>
      <c r="X818" s="47"/>
      <c r="Y818" s="47"/>
      <c r="Z818" s="47"/>
    </row>
    <row r="819" spans="1:26" ht="14.25" customHeight="1">
      <c r="A819" s="47"/>
      <c r="B819" s="47"/>
      <c r="C819" s="47"/>
      <c r="D819" s="47"/>
      <c r="E819" s="47"/>
      <c r="F819" s="47"/>
      <c r="G819" s="47"/>
      <c r="H819" s="47"/>
      <c r="I819" s="47"/>
      <c r="J819" s="47"/>
      <c r="K819" s="47"/>
      <c r="L819" s="47"/>
      <c r="M819" s="47"/>
      <c r="N819" s="47"/>
      <c r="O819" s="47"/>
      <c r="P819" s="47"/>
      <c r="Q819" s="47"/>
      <c r="R819" s="47"/>
      <c r="S819" s="47"/>
      <c r="T819" s="47"/>
      <c r="U819" s="47"/>
      <c r="V819" s="47"/>
      <c r="W819" s="47"/>
      <c r="X819" s="47"/>
      <c r="Y819" s="47"/>
      <c r="Z819" s="47"/>
    </row>
    <row r="820" spans="1:26" ht="14.25" customHeight="1">
      <c r="A820" s="47"/>
      <c r="B820" s="47"/>
      <c r="C820" s="47"/>
      <c r="D820" s="47"/>
      <c r="E820" s="47"/>
      <c r="F820" s="47"/>
      <c r="G820" s="47"/>
      <c r="H820" s="47"/>
      <c r="I820" s="47"/>
      <c r="J820" s="47"/>
      <c r="K820" s="47"/>
      <c r="L820" s="47"/>
      <c r="M820" s="47"/>
      <c r="N820" s="47"/>
      <c r="O820" s="47"/>
      <c r="P820" s="47"/>
      <c r="Q820" s="47"/>
      <c r="R820" s="47"/>
      <c r="S820" s="47"/>
      <c r="T820" s="47"/>
      <c r="U820" s="47"/>
      <c r="V820" s="47"/>
      <c r="W820" s="47"/>
      <c r="X820" s="47"/>
      <c r="Y820" s="47"/>
      <c r="Z820" s="47"/>
    </row>
    <row r="821" spans="1:26" ht="14.25" customHeight="1">
      <c r="A821" s="47"/>
      <c r="B821" s="47"/>
      <c r="C821" s="47"/>
      <c r="D821" s="47"/>
      <c r="E821" s="47"/>
      <c r="F821" s="47"/>
      <c r="G821" s="47"/>
      <c r="H821" s="47"/>
      <c r="I821" s="47"/>
      <c r="J821" s="47"/>
      <c r="K821" s="47"/>
      <c r="L821" s="47"/>
      <c r="M821" s="47"/>
      <c r="N821" s="47"/>
      <c r="O821" s="47"/>
      <c r="P821" s="47"/>
      <c r="Q821" s="47"/>
      <c r="R821" s="47"/>
      <c r="S821" s="47"/>
      <c r="T821" s="47"/>
      <c r="U821" s="47"/>
      <c r="V821" s="47"/>
      <c r="W821" s="47"/>
      <c r="X821" s="47"/>
      <c r="Y821" s="47"/>
      <c r="Z821" s="47"/>
    </row>
    <row r="822" spans="1:26" ht="14.25" customHeight="1">
      <c r="A822" s="47"/>
      <c r="B822" s="47"/>
      <c r="C822" s="47"/>
      <c r="D822" s="47"/>
      <c r="E822" s="47"/>
      <c r="F822" s="47"/>
      <c r="G822" s="47"/>
      <c r="H822" s="47"/>
      <c r="I822" s="47"/>
      <c r="J822" s="47"/>
      <c r="K822" s="47"/>
      <c r="L822" s="47"/>
      <c r="M822" s="47"/>
      <c r="N822" s="47"/>
      <c r="O822" s="47"/>
      <c r="P822" s="47"/>
      <c r="Q822" s="47"/>
      <c r="R822" s="47"/>
      <c r="S822" s="47"/>
      <c r="T822" s="47"/>
      <c r="U822" s="47"/>
      <c r="V822" s="47"/>
      <c r="W822" s="47"/>
      <c r="X822" s="47"/>
      <c r="Y822" s="47"/>
      <c r="Z822" s="47"/>
    </row>
    <row r="823" spans="1:26" ht="14.25" customHeight="1">
      <c r="A823" s="47"/>
      <c r="B823" s="47"/>
      <c r="C823" s="47"/>
      <c r="D823" s="47"/>
      <c r="E823" s="47"/>
      <c r="F823" s="47"/>
      <c r="G823" s="47"/>
      <c r="H823" s="47"/>
      <c r="I823" s="47"/>
      <c r="J823" s="47"/>
      <c r="K823" s="47"/>
      <c r="L823" s="47"/>
      <c r="M823" s="47"/>
      <c r="N823" s="47"/>
      <c r="O823" s="47"/>
      <c r="P823" s="47"/>
      <c r="Q823" s="47"/>
      <c r="R823" s="47"/>
      <c r="S823" s="47"/>
      <c r="T823" s="47"/>
      <c r="U823" s="47"/>
      <c r="V823" s="47"/>
      <c r="W823" s="47"/>
      <c r="X823" s="47"/>
      <c r="Y823" s="47"/>
      <c r="Z823" s="47"/>
    </row>
    <row r="824" spans="1:26" ht="14.25" customHeight="1">
      <c r="A824" s="47"/>
      <c r="B824" s="47"/>
      <c r="C824" s="47"/>
      <c r="D824" s="47"/>
      <c r="E824" s="47"/>
      <c r="F824" s="47"/>
      <c r="G824" s="47"/>
      <c r="H824" s="47"/>
      <c r="I824" s="47"/>
      <c r="J824" s="47"/>
      <c r="K824" s="47"/>
      <c r="L824" s="47"/>
      <c r="M824" s="47"/>
      <c r="N824" s="47"/>
      <c r="O824" s="47"/>
      <c r="P824" s="47"/>
      <c r="Q824" s="47"/>
      <c r="R824" s="47"/>
      <c r="S824" s="47"/>
      <c r="T824" s="47"/>
      <c r="U824" s="47"/>
      <c r="V824" s="47"/>
      <c r="W824" s="47"/>
      <c r="X824" s="47"/>
      <c r="Y824" s="47"/>
      <c r="Z824" s="47"/>
    </row>
    <row r="825" spans="1:26" ht="14.25" customHeight="1">
      <c r="A825" s="47"/>
      <c r="B825" s="47"/>
      <c r="C825" s="47"/>
      <c r="D825" s="47"/>
      <c r="E825" s="47"/>
      <c r="F825" s="47"/>
      <c r="G825" s="47"/>
      <c r="H825" s="47"/>
      <c r="I825" s="47"/>
      <c r="J825" s="47"/>
      <c r="K825" s="47"/>
      <c r="L825" s="47"/>
      <c r="M825" s="47"/>
      <c r="N825" s="47"/>
      <c r="O825" s="47"/>
      <c r="P825" s="47"/>
      <c r="Q825" s="47"/>
      <c r="R825" s="47"/>
      <c r="S825" s="47"/>
      <c r="T825" s="47"/>
      <c r="U825" s="47"/>
      <c r="V825" s="47"/>
      <c r="W825" s="47"/>
      <c r="X825" s="47"/>
      <c r="Y825" s="47"/>
      <c r="Z825" s="47"/>
    </row>
    <row r="826" spans="1:26" ht="14.25" customHeight="1">
      <c r="A826" s="47"/>
      <c r="B826" s="47"/>
      <c r="C826" s="47"/>
      <c r="D826" s="47"/>
      <c r="E826" s="47"/>
      <c r="F826" s="47"/>
      <c r="G826" s="47"/>
      <c r="H826" s="47"/>
      <c r="I826" s="47"/>
      <c r="J826" s="47"/>
      <c r="K826" s="47"/>
      <c r="L826" s="47"/>
      <c r="M826" s="47"/>
      <c r="N826" s="47"/>
      <c r="O826" s="47"/>
      <c r="P826" s="47"/>
      <c r="Q826" s="47"/>
      <c r="R826" s="47"/>
      <c r="S826" s="47"/>
      <c r="T826" s="47"/>
      <c r="U826" s="47"/>
      <c r="V826" s="47"/>
      <c r="W826" s="47"/>
      <c r="X826" s="47"/>
      <c r="Y826" s="47"/>
      <c r="Z826" s="47"/>
    </row>
    <row r="827" spans="1:26" ht="14.25" customHeight="1">
      <c r="A827" s="47"/>
      <c r="B827" s="47"/>
      <c r="C827" s="47"/>
      <c r="D827" s="47"/>
      <c r="E827" s="47"/>
      <c r="F827" s="47"/>
      <c r="G827" s="47"/>
      <c r="H827" s="47"/>
      <c r="I827" s="47"/>
      <c r="J827" s="47"/>
      <c r="K827" s="47"/>
      <c r="L827" s="47"/>
      <c r="M827" s="47"/>
      <c r="N827" s="47"/>
      <c r="O827" s="47"/>
      <c r="P827" s="47"/>
      <c r="Q827" s="47"/>
      <c r="R827" s="47"/>
      <c r="S827" s="47"/>
      <c r="T827" s="47"/>
      <c r="U827" s="47"/>
      <c r="V827" s="47"/>
      <c r="W827" s="47"/>
      <c r="X827" s="47"/>
      <c r="Y827" s="47"/>
      <c r="Z827" s="47"/>
    </row>
    <row r="828" spans="1:26" ht="14.25" customHeight="1">
      <c r="A828" s="47"/>
      <c r="B828" s="47"/>
      <c r="C828" s="47"/>
      <c r="D828" s="47"/>
      <c r="E828" s="47"/>
      <c r="F828" s="47"/>
      <c r="G828" s="47"/>
      <c r="H828" s="47"/>
      <c r="I828" s="47"/>
      <c r="J828" s="47"/>
      <c r="K828" s="47"/>
      <c r="L828" s="47"/>
      <c r="M828" s="47"/>
      <c r="N828" s="47"/>
      <c r="O828" s="47"/>
      <c r="P828" s="47"/>
      <c r="Q828" s="47"/>
      <c r="R828" s="47"/>
      <c r="S828" s="47"/>
      <c r="T828" s="47"/>
      <c r="U828" s="47"/>
      <c r="V828" s="47"/>
      <c r="W828" s="47"/>
      <c r="X828" s="47"/>
      <c r="Y828" s="47"/>
      <c r="Z828" s="47"/>
    </row>
    <row r="829" spans="1:26" ht="14.25" customHeight="1">
      <c r="A829" s="47"/>
      <c r="B829" s="47"/>
      <c r="C829" s="47"/>
      <c r="D829" s="47"/>
      <c r="E829" s="47"/>
      <c r="F829" s="47"/>
      <c r="G829" s="47"/>
      <c r="H829" s="47"/>
      <c r="I829" s="47"/>
      <c r="J829" s="47"/>
      <c r="K829" s="47"/>
      <c r="L829" s="47"/>
      <c r="M829" s="47"/>
      <c r="N829" s="47"/>
      <c r="O829" s="47"/>
      <c r="P829" s="47"/>
      <c r="Q829" s="47"/>
      <c r="R829" s="47"/>
      <c r="S829" s="47"/>
      <c r="T829" s="47"/>
      <c r="U829" s="47"/>
      <c r="V829" s="47"/>
      <c r="W829" s="47"/>
      <c r="X829" s="47"/>
      <c r="Y829" s="47"/>
      <c r="Z829" s="47"/>
    </row>
    <row r="830" spans="1:26" ht="14.25" customHeight="1">
      <c r="A830" s="47"/>
      <c r="B830" s="47"/>
      <c r="C830" s="47"/>
      <c r="D830" s="47"/>
      <c r="E830" s="47"/>
      <c r="F830" s="47"/>
      <c r="G830" s="47"/>
      <c r="H830" s="47"/>
      <c r="I830" s="47"/>
      <c r="J830" s="47"/>
      <c r="K830" s="47"/>
      <c r="L830" s="47"/>
      <c r="M830" s="47"/>
      <c r="N830" s="47"/>
      <c r="O830" s="47"/>
      <c r="P830" s="47"/>
      <c r="Q830" s="47"/>
      <c r="R830" s="47"/>
      <c r="S830" s="47"/>
      <c r="T830" s="47"/>
      <c r="U830" s="47"/>
      <c r="V830" s="47"/>
      <c r="W830" s="47"/>
      <c r="X830" s="47"/>
      <c r="Y830" s="47"/>
      <c r="Z830" s="47"/>
    </row>
    <row r="831" spans="1:26" ht="14.25" customHeight="1">
      <c r="A831" s="47"/>
      <c r="B831" s="47"/>
      <c r="C831" s="47"/>
      <c r="D831" s="47"/>
      <c r="E831" s="47"/>
      <c r="F831" s="47"/>
      <c r="G831" s="47"/>
      <c r="H831" s="47"/>
      <c r="I831" s="47"/>
      <c r="J831" s="47"/>
      <c r="K831" s="47"/>
      <c r="L831" s="47"/>
      <c r="M831" s="47"/>
      <c r="N831" s="47"/>
      <c r="O831" s="47"/>
      <c r="P831" s="47"/>
      <c r="Q831" s="47"/>
      <c r="R831" s="47"/>
      <c r="S831" s="47"/>
      <c r="T831" s="47"/>
      <c r="U831" s="47"/>
      <c r="V831" s="47"/>
      <c r="W831" s="47"/>
      <c r="X831" s="47"/>
      <c r="Y831" s="47"/>
      <c r="Z831" s="47"/>
    </row>
    <row r="832" spans="1:26" ht="14.25" customHeight="1">
      <c r="A832" s="47"/>
      <c r="B832" s="47"/>
      <c r="C832" s="47"/>
      <c r="D832" s="47"/>
      <c r="E832" s="47"/>
      <c r="F832" s="47"/>
      <c r="G832" s="47"/>
      <c r="H832" s="47"/>
      <c r="I832" s="47"/>
      <c r="J832" s="47"/>
      <c r="K832" s="47"/>
      <c r="L832" s="47"/>
      <c r="M832" s="47"/>
      <c r="N832" s="47"/>
      <c r="O832" s="47"/>
      <c r="P832" s="47"/>
      <c r="Q832" s="47"/>
      <c r="R832" s="47"/>
      <c r="S832" s="47"/>
      <c r="T832" s="47"/>
      <c r="U832" s="47"/>
      <c r="V832" s="47"/>
      <c r="W832" s="47"/>
      <c r="X832" s="47"/>
      <c r="Y832" s="47"/>
      <c r="Z832" s="47"/>
    </row>
    <row r="833" spans="1:26" ht="14.25" customHeight="1">
      <c r="A833" s="47"/>
      <c r="B833" s="47"/>
      <c r="C833" s="47"/>
      <c r="D833" s="47"/>
      <c r="E833" s="47"/>
      <c r="F833" s="47"/>
      <c r="G833" s="47"/>
      <c r="H833" s="47"/>
      <c r="I833" s="47"/>
      <c r="J833" s="47"/>
      <c r="K833" s="47"/>
      <c r="L833" s="47"/>
      <c r="M833" s="47"/>
      <c r="N833" s="47"/>
      <c r="O833" s="47"/>
      <c r="P833" s="47"/>
      <c r="Q833" s="47"/>
      <c r="R833" s="47"/>
      <c r="S833" s="47"/>
      <c r="T833" s="47"/>
      <c r="U833" s="47"/>
      <c r="V833" s="47"/>
      <c r="W833" s="47"/>
      <c r="X833" s="47"/>
      <c r="Y833" s="47"/>
      <c r="Z833" s="47"/>
    </row>
    <row r="834" spans="1:26" ht="14.25" customHeight="1">
      <c r="A834" s="47"/>
      <c r="B834" s="47"/>
      <c r="C834" s="47"/>
      <c r="D834" s="47"/>
      <c r="E834" s="47"/>
      <c r="F834" s="47"/>
      <c r="G834" s="47"/>
      <c r="H834" s="47"/>
      <c r="I834" s="47"/>
      <c r="J834" s="47"/>
      <c r="K834" s="47"/>
      <c r="L834" s="47"/>
      <c r="M834" s="47"/>
      <c r="N834" s="47"/>
      <c r="O834" s="47"/>
      <c r="P834" s="47"/>
      <c r="Q834" s="47"/>
      <c r="R834" s="47"/>
      <c r="S834" s="47"/>
      <c r="T834" s="47"/>
      <c r="U834" s="47"/>
      <c r="V834" s="47"/>
      <c r="W834" s="47"/>
      <c r="X834" s="47"/>
      <c r="Y834" s="47"/>
      <c r="Z834" s="47"/>
    </row>
    <row r="835" spans="1:26" ht="14.25" customHeight="1">
      <c r="A835" s="47"/>
      <c r="B835" s="47"/>
      <c r="C835" s="47"/>
      <c r="D835" s="47"/>
      <c r="E835" s="47"/>
      <c r="F835" s="47"/>
      <c r="G835" s="47"/>
      <c r="H835" s="47"/>
      <c r="I835" s="47"/>
      <c r="J835" s="47"/>
      <c r="K835" s="47"/>
      <c r="L835" s="47"/>
      <c r="M835" s="47"/>
      <c r="N835" s="47"/>
      <c r="O835" s="47"/>
      <c r="P835" s="47"/>
      <c r="Q835" s="47"/>
      <c r="R835" s="47"/>
      <c r="S835" s="47"/>
      <c r="T835" s="47"/>
      <c r="U835" s="47"/>
      <c r="V835" s="47"/>
      <c r="W835" s="47"/>
      <c r="X835" s="47"/>
      <c r="Y835" s="47"/>
      <c r="Z835" s="47"/>
    </row>
    <row r="836" spans="1:26" ht="14.25" customHeight="1">
      <c r="A836" s="47"/>
      <c r="B836" s="47"/>
      <c r="C836" s="47"/>
      <c r="D836" s="47"/>
      <c r="E836" s="47"/>
      <c r="F836" s="47"/>
      <c r="G836" s="47"/>
      <c r="H836" s="47"/>
      <c r="I836" s="47"/>
      <c r="J836" s="47"/>
      <c r="K836" s="47"/>
      <c r="L836" s="47"/>
      <c r="M836" s="47"/>
      <c r="N836" s="47"/>
      <c r="O836" s="47"/>
      <c r="P836" s="47"/>
      <c r="Q836" s="47"/>
      <c r="R836" s="47"/>
      <c r="S836" s="47"/>
      <c r="T836" s="47"/>
      <c r="U836" s="47"/>
      <c r="V836" s="47"/>
      <c r="W836" s="47"/>
      <c r="X836" s="47"/>
      <c r="Y836" s="47"/>
      <c r="Z836" s="47"/>
    </row>
    <row r="837" spans="1:26" ht="14.25" customHeight="1">
      <c r="A837" s="47"/>
      <c r="B837" s="47"/>
      <c r="C837" s="47"/>
      <c r="D837" s="47"/>
      <c r="E837" s="47"/>
      <c r="F837" s="47"/>
      <c r="G837" s="47"/>
      <c r="H837" s="47"/>
      <c r="I837" s="47"/>
      <c r="J837" s="47"/>
      <c r="K837" s="47"/>
      <c r="L837" s="47"/>
      <c r="M837" s="47"/>
      <c r="N837" s="47"/>
      <c r="O837" s="47"/>
      <c r="P837" s="47"/>
      <c r="Q837" s="47"/>
      <c r="R837" s="47"/>
      <c r="S837" s="47"/>
      <c r="T837" s="47"/>
      <c r="U837" s="47"/>
      <c r="V837" s="47"/>
      <c r="W837" s="47"/>
      <c r="X837" s="47"/>
      <c r="Y837" s="47"/>
      <c r="Z837" s="47"/>
    </row>
    <row r="838" spans="1:26" ht="14.25" customHeight="1">
      <c r="A838" s="47"/>
      <c r="B838" s="47"/>
      <c r="C838" s="47"/>
      <c r="D838" s="47"/>
      <c r="E838" s="47"/>
      <c r="F838" s="47"/>
      <c r="G838" s="47"/>
      <c r="H838" s="47"/>
      <c r="I838" s="47"/>
      <c r="J838" s="47"/>
      <c r="K838" s="47"/>
      <c r="L838" s="47"/>
      <c r="M838" s="47"/>
      <c r="N838" s="47"/>
      <c r="O838" s="47"/>
      <c r="P838" s="47"/>
      <c r="Q838" s="47"/>
      <c r="R838" s="47"/>
      <c r="S838" s="47"/>
      <c r="T838" s="47"/>
      <c r="U838" s="47"/>
      <c r="V838" s="47"/>
      <c r="W838" s="47"/>
      <c r="X838" s="47"/>
      <c r="Y838" s="47"/>
      <c r="Z838" s="47"/>
    </row>
    <row r="839" spans="1:26" ht="14.25" customHeight="1">
      <c r="A839" s="47"/>
      <c r="B839" s="47"/>
      <c r="C839" s="47"/>
      <c r="D839" s="47"/>
      <c r="E839" s="47"/>
      <c r="F839" s="47"/>
      <c r="G839" s="47"/>
      <c r="H839" s="47"/>
      <c r="I839" s="47"/>
      <c r="J839" s="47"/>
      <c r="K839" s="47"/>
      <c r="L839" s="47"/>
      <c r="M839" s="47"/>
      <c r="N839" s="47"/>
      <c r="O839" s="47"/>
      <c r="P839" s="47"/>
      <c r="Q839" s="47"/>
      <c r="R839" s="47"/>
      <c r="S839" s="47"/>
      <c r="T839" s="47"/>
      <c r="U839" s="47"/>
      <c r="V839" s="47"/>
      <c r="W839" s="47"/>
      <c r="X839" s="47"/>
      <c r="Y839" s="47"/>
      <c r="Z839" s="47"/>
    </row>
    <row r="840" spans="1:26" ht="14.25" customHeight="1">
      <c r="A840" s="47"/>
      <c r="B840" s="47"/>
      <c r="C840" s="47"/>
      <c r="D840" s="47"/>
      <c r="E840" s="47"/>
      <c r="F840" s="47"/>
      <c r="G840" s="47"/>
      <c r="H840" s="47"/>
      <c r="I840" s="47"/>
      <c r="J840" s="47"/>
      <c r="K840" s="47"/>
      <c r="L840" s="47"/>
      <c r="M840" s="47"/>
      <c r="N840" s="47"/>
      <c r="O840" s="47"/>
      <c r="P840" s="47"/>
      <c r="Q840" s="47"/>
      <c r="R840" s="47"/>
      <c r="S840" s="47"/>
      <c r="T840" s="47"/>
      <c r="U840" s="47"/>
      <c r="V840" s="47"/>
      <c r="W840" s="47"/>
      <c r="X840" s="47"/>
      <c r="Y840" s="47"/>
      <c r="Z840" s="47"/>
    </row>
    <row r="841" spans="1:26" ht="14.25" customHeight="1">
      <c r="A841" s="47"/>
      <c r="B841" s="47"/>
      <c r="C841" s="47"/>
      <c r="D841" s="47"/>
      <c r="E841" s="47"/>
      <c r="F841" s="47"/>
      <c r="G841" s="47"/>
      <c r="H841" s="47"/>
      <c r="I841" s="47"/>
      <c r="J841" s="47"/>
      <c r="K841" s="47"/>
      <c r="L841" s="47"/>
      <c r="M841" s="47"/>
      <c r="N841" s="47"/>
      <c r="O841" s="47"/>
      <c r="P841" s="47"/>
      <c r="Q841" s="47"/>
      <c r="R841" s="47"/>
      <c r="S841" s="47"/>
      <c r="T841" s="47"/>
      <c r="U841" s="47"/>
      <c r="V841" s="47"/>
      <c r="W841" s="47"/>
      <c r="X841" s="47"/>
      <c r="Y841" s="47"/>
      <c r="Z841" s="47"/>
    </row>
    <row r="842" spans="1:26" ht="14.25" customHeight="1">
      <c r="A842" s="47"/>
      <c r="B842" s="47"/>
      <c r="C842" s="47"/>
      <c r="D842" s="47"/>
      <c r="E842" s="47"/>
      <c r="F842" s="47"/>
      <c r="G842" s="47"/>
      <c r="H842" s="47"/>
      <c r="I842" s="47"/>
      <c r="J842" s="47"/>
      <c r="K842" s="47"/>
      <c r="L842" s="47"/>
      <c r="M842" s="47"/>
      <c r="N842" s="47"/>
      <c r="O842" s="47"/>
      <c r="P842" s="47"/>
      <c r="Q842" s="47"/>
      <c r="R842" s="47"/>
      <c r="S842" s="47"/>
      <c r="T842" s="47"/>
      <c r="U842" s="47"/>
      <c r="V842" s="47"/>
      <c r="W842" s="47"/>
      <c r="X842" s="47"/>
      <c r="Y842" s="47"/>
      <c r="Z842" s="47"/>
    </row>
    <row r="843" spans="1:26" ht="14.25" customHeight="1">
      <c r="A843" s="47"/>
      <c r="B843" s="47"/>
      <c r="C843" s="47"/>
      <c r="D843" s="47"/>
      <c r="E843" s="47"/>
      <c r="F843" s="47"/>
      <c r="G843" s="47"/>
      <c r="H843" s="47"/>
      <c r="I843" s="47"/>
      <c r="J843" s="47"/>
      <c r="K843" s="47"/>
      <c r="L843" s="47"/>
      <c r="M843" s="47"/>
      <c r="N843" s="47"/>
      <c r="O843" s="47"/>
      <c r="P843" s="47"/>
      <c r="Q843" s="47"/>
      <c r="R843" s="47"/>
      <c r="S843" s="47"/>
      <c r="T843" s="47"/>
      <c r="U843" s="47"/>
      <c r="V843" s="47"/>
      <c r="W843" s="47"/>
      <c r="X843" s="47"/>
      <c r="Y843" s="47"/>
      <c r="Z843" s="47"/>
    </row>
    <row r="844" spans="1:26" ht="14.25" customHeight="1">
      <c r="A844" s="47"/>
      <c r="B844" s="47"/>
      <c r="C844" s="47"/>
      <c r="D844" s="47"/>
      <c r="E844" s="47"/>
      <c r="F844" s="47"/>
      <c r="G844" s="47"/>
      <c r="H844" s="47"/>
      <c r="I844" s="47"/>
      <c r="J844" s="47"/>
      <c r="K844" s="47"/>
      <c r="L844" s="47"/>
      <c r="M844" s="47"/>
      <c r="N844" s="47"/>
      <c r="O844" s="47"/>
      <c r="P844" s="47"/>
      <c r="Q844" s="47"/>
      <c r="R844" s="47"/>
      <c r="S844" s="47"/>
      <c r="T844" s="47"/>
      <c r="U844" s="47"/>
      <c r="V844" s="47"/>
      <c r="W844" s="47"/>
      <c r="X844" s="47"/>
      <c r="Y844" s="47"/>
      <c r="Z844" s="47"/>
    </row>
    <row r="845" spans="1:26" ht="14.25" customHeight="1">
      <c r="A845" s="47"/>
      <c r="B845" s="47"/>
      <c r="C845" s="47"/>
      <c r="D845" s="47"/>
      <c r="E845" s="47"/>
      <c r="F845" s="47"/>
      <c r="G845" s="47"/>
      <c r="H845" s="47"/>
      <c r="I845" s="47"/>
      <c r="J845" s="47"/>
      <c r="K845" s="47"/>
      <c r="L845" s="47"/>
      <c r="M845" s="47"/>
      <c r="N845" s="47"/>
      <c r="O845" s="47"/>
      <c r="P845" s="47"/>
      <c r="Q845" s="47"/>
      <c r="R845" s="47"/>
      <c r="S845" s="47"/>
      <c r="T845" s="47"/>
      <c r="U845" s="47"/>
      <c r="V845" s="47"/>
      <c r="W845" s="47"/>
      <c r="X845" s="47"/>
      <c r="Y845" s="47"/>
      <c r="Z845" s="47"/>
    </row>
    <row r="846" spans="1:26" ht="14.25" customHeight="1">
      <c r="A846" s="47"/>
      <c r="B846" s="47"/>
      <c r="C846" s="47"/>
      <c r="D846" s="47"/>
      <c r="E846" s="47"/>
      <c r="F846" s="47"/>
      <c r="G846" s="47"/>
      <c r="H846" s="47"/>
      <c r="I846" s="47"/>
      <c r="J846" s="47"/>
      <c r="K846" s="47"/>
      <c r="L846" s="47"/>
      <c r="M846" s="47"/>
      <c r="N846" s="47"/>
      <c r="O846" s="47"/>
      <c r="P846" s="47"/>
      <c r="Q846" s="47"/>
      <c r="R846" s="47"/>
      <c r="S846" s="47"/>
      <c r="T846" s="47"/>
      <c r="U846" s="47"/>
      <c r="V846" s="47"/>
      <c r="W846" s="47"/>
      <c r="X846" s="47"/>
      <c r="Y846" s="47"/>
      <c r="Z846" s="47"/>
    </row>
    <row r="847" spans="1:26" ht="14.25" customHeight="1">
      <c r="A847" s="47"/>
      <c r="B847" s="47"/>
      <c r="C847" s="47"/>
      <c r="D847" s="47"/>
      <c r="E847" s="47"/>
      <c r="F847" s="47"/>
      <c r="G847" s="47"/>
      <c r="H847" s="47"/>
      <c r="I847" s="47"/>
      <c r="J847" s="47"/>
      <c r="K847" s="47"/>
      <c r="L847" s="47"/>
      <c r="M847" s="47"/>
      <c r="N847" s="47"/>
      <c r="O847" s="47"/>
      <c r="P847" s="47"/>
      <c r="Q847" s="47"/>
      <c r="R847" s="47"/>
      <c r="S847" s="47"/>
      <c r="T847" s="47"/>
      <c r="U847" s="47"/>
      <c r="V847" s="47"/>
      <c r="W847" s="47"/>
      <c r="X847" s="47"/>
      <c r="Y847" s="47"/>
      <c r="Z847" s="47"/>
    </row>
    <row r="848" spans="1:26" ht="14.25" customHeight="1">
      <c r="A848" s="47"/>
      <c r="B848" s="47"/>
      <c r="C848" s="47"/>
      <c r="D848" s="47"/>
      <c r="E848" s="47"/>
      <c r="F848" s="47"/>
      <c r="G848" s="47"/>
      <c r="H848" s="47"/>
      <c r="I848" s="47"/>
      <c r="J848" s="47"/>
      <c r="K848" s="47"/>
      <c r="L848" s="47"/>
      <c r="M848" s="47"/>
      <c r="N848" s="47"/>
      <c r="O848" s="47"/>
      <c r="P848" s="47"/>
      <c r="Q848" s="47"/>
      <c r="R848" s="47"/>
      <c r="S848" s="47"/>
      <c r="T848" s="47"/>
      <c r="U848" s="47"/>
      <c r="V848" s="47"/>
      <c r="W848" s="47"/>
      <c r="X848" s="47"/>
      <c r="Y848" s="47"/>
      <c r="Z848" s="47"/>
    </row>
    <row r="849" spans="1:26" ht="14.25" customHeight="1">
      <c r="A849" s="47"/>
      <c r="B849" s="47"/>
      <c r="C849" s="47"/>
      <c r="D849" s="47"/>
      <c r="E849" s="47"/>
      <c r="F849" s="47"/>
      <c r="G849" s="47"/>
      <c r="H849" s="47"/>
      <c r="I849" s="47"/>
      <c r="J849" s="47"/>
      <c r="K849" s="47"/>
      <c r="L849" s="47"/>
      <c r="M849" s="47"/>
      <c r="N849" s="47"/>
      <c r="O849" s="47"/>
      <c r="P849" s="47"/>
      <c r="Q849" s="47"/>
      <c r="R849" s="47"/>
      <c r="S849" s="47"/>
      <c r="T849" s="47"/>
      <c r="U849" s="47"/>
      <c r="V849" s="47"/>
      <c r="W849" s="47"/>
      <c r="X849" s="47"/>
      <c r="Y849" s="47"/>
      <c r="Z849" s="47"/>
    </row>
    <row r="850" spans="1:26" ht="14.25" customHeight="1">
      <c r="A850" s="47"/>
      <c r="B850" s="47"/>
      <c r="C850" s="47"/>
      <c r="D850" s="47"/>
      <c r="E850" s="47"/>
      <c r="F850" s="47"/>
      <c r="G850" s="47"/>
      <c r="H850" s="47"/>
      <c r="I850" s="47"/>
      <c r="J850" s="47"/>
      <c r="K850" s="47"/>
      <c r="L850" s="47"/>
      <c r="M850" s="47"/>
      <c r="N850" s="47"/>
      <c r="O850" s="47"/>
      <c r="P850" s="47"/>
      <c r="Q850" s="47"/>
      <c r="R850" s="47"/>
      <c r="S850" s="47"/>
      <c r="T850" s="47"/>
      <c r="U850" s="47"/>
      <c r="V850" s="47"/>
      <c r="W850" s="47"/>
      <c r="X850" s="47"/>
      <c r="Y850" s="47"/>
      <c r="Z850" s="47"/>
    </row>
    <row r="851" spans="1:26" ht="14.25" customHeight="1">
      <c r="A851" s="47"/>
      <c r="B851" s="47"/>
      <c r="C851" s="47"/>
      <c r="D851" s="47"/>
      <c r="E851" s="47"/>
      <c r="F851" s="47"/>
      <c r="G851" s="47"/>
      <c r="H851" s="47"/>
      <c r="I851" s="47"/>
      <c r="J851" s="47"/>
      <c r="K851" s="47"/>
      <c r="L851" s="47"/>
      <c r="M851" s="47"/>
      <c r="N851" s="47"/>
      <c r="O851" s="47"/>
      <c r="P851" s="47"/>
      <c r="Q851" s="47"/>
      <c r="R851" s="47"/>
      <c r="S851" s="47"/>
      <c r="T851" s="47"/>
      <c r="U851" s="47"/>
      <c r="V851" s="47"/>
      <c r="W851" s="47"/>
      <c r="X851" s="47"/>
      <c r="Y851" s="47"/>
      <c r="Z851" s="47"/>
    </row>
    <row r="852" spans="1:26" ht="14.25" customHeight="1">
      <c r="A852" s="47"/>
      <c r="B852" s="47"/>
      <c r="C852" s="47"/>
      <c r="D852" s="47"/>
      <c r="E852" s="47"/>
      <c r="F852" s="47"/>
      <c r="G852" s="47"/>
      <c r="H852" s="47"/>
      <c r="I852" s="47"/>
      <c r="J852" s="47"/>
      <c r="K852" s="47"/>
      <c r="L852" s="47"/>
      <c r="M852" s="47"/>
      <c r="N852" s="47"/>
      <c r="O852" s="47"/>
      <c r="P852" s="47"/>
      <c r="Q852" s="47"/>
      <c r="R852" s="47"/>
      <c r="S852" s="47"/>
      <c r="T852" s="47"/>
      <c r="U852" s="47"/>
      <c r="V852" s="47"/>
      <c r="W852" s="47"/>
      <c r="X852" s="47"/>
      <c r="Y852" s="47"/>
      <c r="Z852" s="47"/>
    </row>
    <row r="853" spans="1:26" ht="14.25" customHeight="1">
      <c r="A853" s="47"/>
      <c r="B853" s="47"/>
      <c r="C853" s="47"/>
      <c r="D853" s="47"/>
      <c r="E853" s="47"/>
      <c r="F853" s="47"/>
      <c r="G853" s="47"/>
      <c r="H853" s="47"/>
      <c r="I853" s="47"/>
      <c r="J853" s="47"/>
      <c r="K853" s="47"/>
      <c r="L853" s="47"/>
      <c r="M853" s="47"/>
      <c r="N853" s="47"/>
      <c r="O853" s="47"/>
      <c r="P853" s="47"/>
      <c r="Q853" s="47"/>
      <c r="R853" s="47"/>
      <c r="S853" s="47"/>
      <c r="T853" s="47"/>
      <c r="U853" s="47"/>
      <c r="V853" s="47"/>
      <c r="W853" s="47"/>
      <c r="X853" s="47"/>
      <c r="Y853" s="47"/>
      <c r="Z853" s="47"/>
    </row>
    <row r="854" spans="1:26" ht="14.25" customHeight="1">
      <c r="A854" s="47"/>
      <c r="B854" s="47"/>
      <c r="C854" s="47"/>
      <c r="D854" s="47"/>
      <c r="E854" s="47"/>
      <c r="F854" s="47"/>
      <c r="G854" s="47"/>
      <c r="H854" s="47"/>
      <c r="I854" s="47"/>
      <c r="J854" s="47"/>
      <c r="K854" s="47"/>
      <c r="L854" s="47"/>
      <c r="M854" s="47"/>
      <c r="N854" s="47"/>
      <c r="O854" s="47"/>
      <c r="P854" s="47"/>
      <c r="Q854" s="47"/>
      <c r="R854" s="47"/>
      <c r="S854" s="47"/>
      <c r="T854" s="47"/>
      <c r="U854" s="47"/>
      <c r="V854" s="47"/>
      <c r="W854" s="47"/>
      <c r="X854" s="47"/>
      <c r="Y854" s="47"/>
      <c r="Z854" s="47"/>
    </row>
    <row r="855" spans="1:26" ht="14.25" customHeight="1">
      <c r="A855" s="47"/>
      <c r="B855" s="47"/>
      <c r="C855" s="47"/>
      <c r="D855" s="47"/>
      <c r="E855" s="47"/>
      <c r="F855" s="47"/>
      <c r="G855" s="47"/>
      <c r="H855" s="47"/>
      <c r="I855" s="47"/>
      <c r="J855" s="47"/>
      <c r="K855" s="47"/>
      <c r="L855" s="47"/>
      <c r="M855" s="47"/>
      <c r="N855" s="47"/>
      <c r="O855" s="47"/>
      <c r="P855" s="47"/>
      <c r="Q855" s="47"/>
      <c r="R855" s="47"/>
      <c r="S855" s="47"/>
      <c r="T855" s="47"/>
      <c r="U855" s="47"/>
      <c r="V855" s="47"/>
      <c r="W855" s="47"/>
      <c r="X855" s="47"/>
      <c r="Y855" s="47"/>
      <c r="Z855" s="47"/>
    </row>
    <row r="856" spans="1:26" ht="14.25" customHeight="1">
      <c r="A856" s="47"/>
      <c r="B856" s="47"/>
      <c r="C856" s="47"/>
      <c r="D856" s="47"/>
      <c r="E856" s="47"/>
      <c r="F856" s="47"/>
      <c r="G856" s="47"/>
      <c r="H856" s="47"/>
      <c r="I856" s="47"/>
      <c r="J856" s="47"/>
      <c r="K856" s="47"/>
      <c r="L856" s="47"/>
      <c r="M856" s="47"/>
      <c r="N856" s="47"/>
      <c r="O856" s="47"/>
      <c r="P856" s="47"/>
      <c r="Q856" s="47"/>
      <c r="R856" s="47"/>
      <c r="S856" s="47"/>
      <c r="T856" s="47"/>
      <c r="U856" s="47"/>
      <c r="V856" s="47"/>
      <c r="W856" s="47"/>
      <c r="X856" s="47"/>
      <c r="Y856" s="47"/>
      <c r="Z856" s="47"/>
    </row>
    <row r="857" spans="1:26" ht="14.25" customHeight="1">
      <c r="A857" s="47"/>
      <c r="B857" s="47"/>
      <c r="C857" s="47"/>
      <c r="D857" s="47"/>
      <c r="E857" s="47"/>
      <c r="F857" s="47"/>
      <c r="G857" s="47"/>
      <c r="H857" s="47"/>
      <c r="I857" s="47"/>
      <c r="J857" s="47"/>
      <c r="K857" s="47"/>
      <c r="L857" s="47"/>
      <c r="M857" s="47"/>
      <c r="N857" s="47"/>
      <c r="O857" s="47"/>
      <c r="P857" s="47"/>
      <c r="Q857" s="47"/>
      <c r="R857" s="47"/>
      <c r="S857" s="47"/>
      <c r="T857" s="47"/>
      <c r="U857" s="47"/>
      <c r="V857" s="47"/>
      <c r="W857" s="47"/>
      <c r="X857" s="47"/>
      <c r="Y857" s="47"/>
      <c r="Z857" s="47"/>
    </row>
    <row r="858" spans="1:26" ht="14.25" customHeight="1">
      <c r="A858" s="47"/>
      <c r="B858" s="47"/>
      <c r="C858" s="47"/>
      <c r="D858" s="47"/>
      <c r="E858" s="47"/>
      <c r="F858" s="47"/>
      <c r="G858" s="47"/>
      <c r="H858" s="47"/>
      <c r="I858" s="47"/>
      <c r="J858" s="47"/>
      <c r="K858" s="47"/>
      <c r="L858" s="47"/>
      <c r="M858" s="47"/>
      <c r="N858" s="47"/>
      <c r="O858" s="47"/>
      <c r="P858" s="47"/>
      <c r="Q858" s="47"/>
      <c r="R858" s="47"/>
      <c r="S858" s="47"/>
      <c r="T858" s="47"/>
      <c r="U858" s="47"/>
      <c r="V858" s="47"/>
      <c r="W858" s="47"/>
      <c r="X858" s="47"/>
      <c r="Y858" s="47"/>
      <c r="Z858" s="47"/>
    </row>
    <row r="859" spans="1:26" ht="14.25" customHeight="1">
      <c r="A859" s="47"/>
      <c r="B859" s="47"/>
      <c r="C859" s="47"/>
      <c r="D859" s="47"/>
      <c r="E859" s="47"/>
      <c r="F859" s="47"/>
      <c r="G859" s="47"/>
      <c r="H859" s="47"/>
      <c r="I859" s="47"/>
      <c r="J859" s="47"/>
      <c r="K859" s="47"/>
      <c r="L859" s="47"/>
      <c r="M859" s="47"/>
      <c r="N859" s="47"/>
      <c r="O859" s="47"/>
      <c r="P859" s="47"/>
      <c r="Q859" s="47"/>
      <c r="R859" s="47"/>
      <c r="S859" s="47"/>
      <c r="T859" s="47"/>
      <c r="U859" s="47"/>
      <c r="V859" s="47"/>
      <c r="W859" s="47"/>
      <c r="X859" s="47"/>
      <c r="Y859" s="47"/>
      <c r="Z859" s="47"/>
    </row>
    <row r="860" spans="1:26" ht="14.25" customHeight="1">
      <c r="A860" s="47"/>
      <c r="B860" s="47"/>
      <c r="C860" s="47"/>
      <c r="D860" s="47"/>
      <c r="E860" s="47"/>
      <c r="F860" s="47"/>
      <c r="G860" s="47"/>
      <c r="H860" s="47"/>
      <c r="I860" s="47"/>
      <c r="J860" s="47"/>
      <c r="K860" s="47"/>
      <c r="L860" s="47"/>
      <c r="M860" s="47"/>
      <c r="N860" s="47"/>
      <c r="O860" s="47"/>
      <c r="P860" s="47"/>
      <c r="Q860" s="47"/>
      <c r="R860" s="47"/>
      <c r="S860" s="47"/>
      <c r="T860" s="47"/>
      <c r="U860" s="47"/>
      <c r="V860" s="47"/>
      <c r="W860" s="47"/>
      <c r="X860" s="47"/>
      <c r="Y860" s="47"/>
      <c r="Z860" s="47"/>
    </row>
    <row r="861" spans="1:26" ht="14.25" customHeight="1">
      <c r="A861" s="47"/>
      <c r="B861" s="47"/>
      <c r="C861" s="47"/>
      <c r="D861" s="47"/>
      <c r="E861" s="47"/>
      <c r="F861" s="47"/>
      <c r="G861" s="47"/>
      <c r="H861" s="47"/>
      <c r="I861" s="47"/>
      <c r="J861" s="47"/>
      <c r="K861" s="47"/>
      <c r="L861" s="47"/>
      <c r="M861" s="47"/>
      <c r="N861" s="47"/>
      <c r="O861" s="47"/>
      <c r="P861" s="47"/>
      <c r="Q861" s="47"/>
      <c r="R861" s="47"/>
      <c r="S861" s="47"/>
      <c r="T861" s="47"/>
      <c r="U861" s="47"/>
      <c r="V861" s="47"/>
      <c r="W861" s="47"/>
      <c r="X861" s="47"/>
      <c r="Y861" s="47"/>
      <c r="Z861" s="47"/>
    </row>
    <row r="862" spans="1:26" ht="14.25" customHeight="1">
      <c r="A862" s="47"/>
      <c r="B862" s="47"/>
      <c r="C862" s="47"/>
      <c r="D862" s="47"/>
      <c r="E862" s="47"/>
      <c r="F862" s="47"/>
      <c r="G862" s="47"/>
      <c r="H862" s="47"/>
      <c r="I862" s="47"/>
      <c r="J862" s="47"/>
      <c r="K862" s="47"/>
      <c r="L862" s="47"/>
      <c r="M862" s="47"/>
      <c r="N862" s="47"/>
      <c r="O862" s="47"/>
      <c r="P862" s="47"/>
      <c r="Q862" s="47"/>
      <c r="R862" s="47"/>
      <c r="S862" s="47"/>
      <c r="T862" s="47"/>
      <c r="U862" s="47"/>
      <c r="V862" s="47"/>
      <c r="W862" s="47"/>
      <c r="X862" s="47"/>
      <c r="Y862" s="47"/>
      <c r="Z862" s="47"/>
    </row>
    <row r="863" spans="1:26" ht="14.25" customHeight="1">
      <c r="A863" s="47"/>
      <c r="B863" s="47"/>
      <c r="C863" s="47"/>
      <c r="D863" s="47"/>
      <c r="E863" s="47"/>
      <c r="F863" s="47"/>
      <c r="G863" s="47"/>
      <c r="H863" s="47"/>
      <c r="I863" s="47"/>
      <c r="J863" s="47"/>
      <c r="K863" s="47"/>
      <c r="L863" s="47"/>
      <c r="M863" s="47"/>
      <c r="N863" s="47"/>
      <c r="O863" s="47"/>
      <c r="P863" s="47"/>
      <c r="Q863" s="47"/>
      <c r="R863" s="47"/>
      <c r="S863" s="47"/>
      <c r="T863" s="47"/>
      <c r="U863" s="47"/>
      <c r="V863" s="47"/>
      <c r="W863" s="47"/>
      <c r="X863" s="47"/>
      <c r="Y863" s="47"/>
      <c r="Z863" s="47"/>
    </row>
    <row r="864" spans="1:26" ht="14.25" customHeight="1">
      <c r="A864" s="47"/>
      <c r="B864" s="47"/>
      <c r="C864" s="47"/>
      <c r="D864" s="47"/>
      <c r="E864" s="47"/>
      <c r="F864" s="47"/>
      <c r="G864" s="47"/>
      <c r="H864" s="47"/>
      <c r="I864" s="47"/>
      <c r="J864" s="47"/>
      <c r="K864" s="47"/>
      <c r="L864" s="47"/>
      <c r="M864" s="47"/>
      <c r="N864" s="47"/>
      <c r="O864" s="47"/>
      <c r="P864" s="47"/>
      <c r="Q864" s="47"/>
      <c r="R864" s="47"/>
      <c r="S864" s="47"/>
      <c r="T864" s="47"/>
      <c r="U864" s="47"/>
      <c r="V864" s="47"/>
      <c r="W864" s="47"/>
      <c r="X864" s="47"/>
      <c r="Y864" s="47"/>
      <c r="Z864" s="47"/>
    </row>
    <row r="865" spans="1:26" ht="14.25" customHeight="1">
      <c r="A865" s="47"/>
      <c r="B865" s="47"/>
      <c r="C865" s="47"/>
      <c r="D865" s="47"/>
      <c r="E865" s="47"/>
      <c r="F865" s="47"/>
      <c r="G865" s="47"/>
      <c r="H865" s="47"/>
      <c r="I865" s="47"/>
      <c r="J865" s="47"/>
      <c r="K865" s="47"/>
      <c r="L865" s="47"/>
      <c r="M865" s="47"/>
      <c r="N865" s="47"/>
      <c r="O865" s="47"/>
      <c r="P865" s="47"/>
      <c r="Q865" s="47"/>
      <c r="R865" s="47"/>
      <c r="S865" s="47"/>
      <c r="T865" s="47"/>
      <c r="U865" s="47"/>
      <c r="V865" s="47"/>
      <c r="W865" s="47"/>
      <c r="X865" s="47"/>
      <c r="Y865" s="47"/>
      <c r="Z865" s="47"/>
    </row>
    <row r="866" spans="1:26" ht="14.25" customHeight="1">
      <c r="A866" s="47"/>
      <c r="B866" s="47"/>
      <c r="C866" s="47"/>
      <c r="D866" s="47"/>
      <c r="E866" s="47"/>
      <c r="F866" s="47"/>
      <c r="G866" s="47"/>
      <c r="H866" s="47"/>
      <c r="I866" s="47"/>
      <c r="J866" s="47"/>
      <c r="K866" s="47"/>
      <c r="L866" s="47"/>
      <c r="M866" s="47"/>
      <c r="N866" s="47"/>
      <c r="O866" s="47"/>
      <c r="P866" s="47"/>
      <c r="Q866" s="47"/>
      <c r="R866" s="47"/>
      <c r="S866" s="47"/>
      <c r="T866" s="47"/>
      <c r="U866" s="47"/>
      <c r="V866" s="47"/>
      <c r="W866" s="47"/>
      <c r="X866" s="47"/>
      <c r="Y866" s="47"/>
      <c r="Z866" s="47"/>
    </row>
    <row r="867" spans="1:26" ht="14.25" customHeight="1">
      <c r="A867" s="47"/>
      <c r="B867" s="47"/>
      <c r="C867" s="47"/>
      <c r="D867" s="47"/>
      <c r="E867" s="47"/>
      <c r="F867" s="47"/>
      <c r="G867" s="47"/>
      <c r="H867" s="47"/>
      <c r="I867" s="47"/>
      <c r="J867" s="47"/>
      <c r="K867" s="47"/>
      <c r="L867" s="47"/>
      <c r="M867" s="47"/>
      <c r="N867" s="47"/>
      <c r="O867" s="47"/>
      <c r="P867" s="47"/>
      <c r="Q867" s="47"/>
      <c r="R867" s="47"/>
      <c r="S867" s="47"/>
      <c r="T867" s="47"/>
      <c r="U867" s="47"/>
      <c r="V867" s="47"/>
      <c r="W867" s="47"/>
      <c r="X867" s="47"/>
      <c r="Y867" s="47"/>
      <c r="Z867" s="47"/>
    </row>
    <row r="868" spans="1:26" ht="14.25" customHeight="1">
      <c r="A868" s="47"/>
      <c r="B868" s="47"/>
      <c r="C868" s="47"/>
      <c r="D868" s="47"/>
      <c r="E868" s="47"/>
      <c r="F868" s="47"/>
      <c r="G868" s="47"/>
      <c r="H868" s="47"/>
      <c r="I868" s="47"/>
      <c r="J868" s="47"/>
      <c r="K868" s="47"/>
      <c r="L868" s="47"/>
      <c r="M868" s="47"/>
      <c r="N868" s="47"/>
      <c r="O868" s="47"/>
      <c r="P868" s="47"/>
      <c r="Q868" s="47"/>
      <c r="R868" s="47"/>
      <c r="S868" s="47"/>
      <c r="T868" s="47"/>
      <c r="U868" s="47"/>
      <c r="V868" s="47"/>
      <c r="W868" s="47"/>
      <c r="X868" s="47"/>
      <c r="Y868" s="47"/>
      <c r="Z868" s="47"/>
    </row>
    <row r="869" spans="1:26" ht="14.25" customHeight="1">
      <c r="A869" s="47"/>
      <c r="B869" s="47"/>
      <c r="C869" s="47"/>
      <c r="D869" s="47"/>
      <c r="E869" s="47"/>
      <c r="F869" s="47"/>
      <c r="G869" s="47"/>
      <c r="H869" s="47"/>
      <c r="I869" s="47"/>
      <c r="J869" s="47"/>
      <c r="K869" s="47"/>
      <c r="L869" s="47"/>
      <c r="M869" s="47"/>
      <c r="N869" s="47"/>
      <c r="O869" s="47"/>
      <c r="P869" s="47"/>
      <c r="Q869" s="47"/>
      <c r="R869" s="47"/>
      <c r="S869" s="47"/>
      <c r="T869" s="47"/>
      <c r="U869" s="47"/>
      <c r="V869" s="47"/>
      <c r="W869" s="47"/>
      <c r="X869" s="47"/>
      <c r="Y869" s="47"/>
      <c r="Z869" s="47"/>
    </row>
    <row r="870" spans="1:26" ht="14.25" customHeight="1">
      <c r="A870" s="47"/>
      <c r="B870" s="47"/>
      <c r="C870" s="47"/>
      <c r="D870" s="47"/>
      <c r="E870" s="47"/>
      <c r="F870" s="47"/>
      <c r="G870" s="47"/>
      <c r="H870" s="47"/>
      <c r="I870" s="47"/>
      <c r="J870" s="47"/>
      <c r="K870" s="47"/>
      <c r="L870" s="47"/>
      <c r="M870" s="47"/>
      <c r="N870" s="47"/>
      <c r="O870" s="47"/>
      <c r="P870" s="47"/>
      <c r="Q870" s="47"/>
      <c r="R870" s="47"/>
      <c r="S870" s="47"/>
      <c r="T870" s="47"/>
      <c r="U870" s="47"/>
      <c r="V870" s="47"/>
      <c r="W870" s="47"/>
      <c r="X870" s="47"/>
      <c r="Y870" s="47"/>
      <c r="Z870" s="47"/>
    </row>
    <row r="871" spans="1:26" ht="14.25" customHeight="1">
      <c r="A871" s="47"/>
      <c r="B871" s="47"/>
      <c r="C871" s="47"/>
      <c r="D871" s="47"/>
      <c r="E871" s="47"/>
      <c r="F871" s="47"/>
      <c r="G871" s="47"/>
      <c r="H871" s="47"/>
      <c r="I871" s="47"/>
      <c r="J871" s="47"/>
      <c r="K871" s="47"/>
      <c r="L871" s="47"/>
      <c r="M871" s="47"/>
      <c r="N871" s="47"/>
      <c r="O871" s="47"/>
      <c r="P871" s="47"/>
      <c r="Q871" s="47"/>
      <c r="R871" s="47"/>
      <c r="S871" s="47"/>
      <c r="T871" s="47"/>
      <c r="U871" s="47"/>
      <c r="V871" s="47"/>
      <c r="W871" s="47"/>
      <c r="X871" s="47"/>
      <c r="Y871" s="47"/>
      <c r="Z871" s="47"/>
    </row>
    <row r="872" spans="1:26" ht="14.25" customHeight="1">
      <c r="A872" s="47"/>
      <c r="B872" s="47"/>
      <c r="C872" s="47"/>
      <c r="D872" s="47"/>
      <c r="E872" s="47"/>
      <c r="F872" s="47"/>
      <c r="G872" s="47"/>
      <c r="H872" s="47"/>
      <c r="I872" s="47"/>
      <c r="J872" s="47"/>
      <c r="K872" s="47"/>
      <c r="L872" s="47"/>
      <c r="M872" s="47"/>
      <c r="N872" s="47"/>
      <c r="O872" s="47"/>
      <c r="P872" s="47"/>
      <c r="Q872" s="47"/>
      <c r="R872" s="47"/>
      <c r="S872" s="47"/>
      <c r="T872" s="47"/>
      <c r="U872" s="47"/>
      <c r="V872" s="47"/>
      <c r="W872" s="47"/>
      <c r="X872" s="47"/>
      <c r="Y872" s="47"/>
      <c r="Z872" s="47"/>
    </row>
    <row r="873" spans="1:26" ht="14.25" customHeight="1">
      <c r="A873" s="47"/>
      <c r="B873" s="47"/>
      <c r="C873" s="47"/>
      <c r="D873" s="47"/>
      <c r="E873" s="47"/>
      <c r="F873" s="47"/>
      <c r="G873" s="47"/>
      <c r="H873" s="47"/>
      <c r="I873" s="47"/>
      <c r="J873" s="47"/>
      <c r="K873" s="47"/>
      <c r="L873" s="47"/>
      <c r="M873" s="47"/>
      <c r="N873" s="47"/>
      <c r="O873" s="47"/>
      <c r="P873" s="47"/>
      <c r="Q873" s="47"/>
      <c r="R873" s="47"/>
      <c r="S873" s="47"/>
      <c r="T873" s="47"/>
      <c r="U873" s="47"/>
      <c r="V873" s="47"/>
      <c r="W873" s="47"/>
      <c r="X873" s="47"/>
      <c r="Y873" s="47"/>
      <c r="Z873" s="47"/>
    </row>
    <row r="874" spans="1:26" ht="14.25" customHeight="1">
      <c r="A874" s="47"/>
      <c r="B874" s="47"/>
      <c r="C874" s="47"/>
      <c r="D874" s="47"/>
      <c r="E874" s="47"/>
      <c r="F874" s="47"/>
      <c r="G874" s="47"/>
      <c r="H874" s="47"/>
      <c r="I874" s="47"/>
      <c r="J874" s="47"/>
      <c r="K874" s="47"/>
      <c r="L874" s="47"/>
      <c r="M874" s="47"/>
      <c r="N874" s="47"/>
      <c r="O874" s="47"/>
      <c r="P874" s="47"/>
      <c r="Q874" s="47"/>
      <c r="R874" s="47"/>
      <c r="S874" s="47"/>
      <c r="T874" s="47"/>
      <c r="U874" s="47"/>
      <c r="V874" s="47"/>
      <c r="W874" s="47"/>
      <c r="X874" s="47"/>
      <c r="Y874" s="47"/>
      <c r="Z874" s="47"/>
    </row>
    <row r="875" spans="1:26" ht="14.25" customHeight="1">
      <c r="A875" s="47"/>
      <c r="B875" s="47"/>
      <c r="C875" s="47"/>
      <c r="D875" s="47"/>
      <c r="E875" s="47"/>
      <c r="F875" s="47"/>
      <c r="G875" s="47"/>
      <c r="H875" s="47"/>
      <c r="I875" s="47"/>
      <c r="J875" s="47"/>
      <c r="K875" s="47"/>
      <c r="L875" s="47"/>
      <c r="M875" s="47"/>
      <c r="N875" s="47"/>
      <c r="O875" s="47"/>
      <c r="P875" s="47"/>
      <c r="Q875" s="47"/>
      <c r="R875" s="47"/>
      <c r="S875" s="47"/>
      <c r="T875" s="47"/>
      <c r="U875" s="47"/>
      <c r="V875" s="47"/>
      <c r="W875" s="47"/>
      <c r="X875" s="47"/>
      <c r="Y875" s="47"/>
      <c r="Z875" s="47"/>
    </row>
    <row r="876" spans="1:26" ht="14.25" customHeight="1">
      <c r="A876" s="47"/>
      <c r="B876" s="47"/>
      <c r="C876" s="47"/>
      <c r="D876" s="47"/>
      <c r="E876" s="47"/>
      <c r="F876" s="47"/>
      <c r="G876" s="47"/>
      <c r="H876" s="47"/>
      <c r="I876" s="47"/>
      <c r="J876" s="47"/>
      <c r="K876" s="47"/>
      <c r="L876" s="47"/>
      <c r="M876" s="47"/>
      <c r="N876" s="47"/>
      <c r="O876" s="47"/>
      <c r="P876" s="47"/>
      <c r="Q876" s="47"/>
      <c r="R876" s="47"/>
      <c r="S876" s="47"/>
      <c r="T876" s="47"/>
      <c r="U876" s="47"/>
      <c r="V876" s="47"/>
      <c r="W876" s="47"/>
      <c r="X876" s="47"/>
      <c r="Y876" s="47"/>
      <c r="Z876" s="47"/>
    </row>
    <row r="877" spans="1:26" ht="14.25" customHeight="1">
      <c r="A877" s="47"/>
      <c r="B877" s="47"/>
      <c r="C877" s="47"/>
      <c r="D877" s="47"/>
      <c r="E877" s="47"/>
      <c r="F877" s="47"/>
      <c r="G877" s="47"/>
      <c r="H877" s="47"/>
      <c r="I877" s="47"/>
      <c r="J877" s="47"/>
      <c r="K877" s="47"/>
      <c r="L877" s="47"/>
      <c r="M877" s="47"/>
      <c r="N877" s="47"/>
      <c r="O877" s="47"/>
      <c r="P877" s="47"/>
      <c r="Q877" s="47"/>
      <c r="R877" s="47"/>
      <c r="S877" s="47"/>
      <c r="T877" s="47"/>
      <c r="U877" s="47"/>
      <c r="V877" s="47"/>
      <c r="W877" s="47"/>
      <c r="X877" s="47"/>
      <c r="Y877" s="47"/>
      <c r="Z877" s="47"/>
    </row>
    <row r="878" spans="1:26" ht="14.25" customHeight="1">
      <c r="A878" s="47"/>
      <c r="B878" s="47"/>
      <c r="C878" s="47"/>
      <c r="D878" s="47"/>
      <c r="E878" s="47"/>
      <c r="F878" s="47"/>
      <c r="G878" s="47"/>
      <c r="H878" s="47"/>
      <c r="I878" s="47"/>
      <c r="J878" s="47"/>
      <c r="K878" s="47"/>
      <c r="L878" s="47"/>
      <c r="M878" s="47"/>
      <c r="N878" s="47"/>
      <c r="O878" s="47"/>
      <c r="P878" s="47"/>
      <c r="Q878" s="47"/>
      <c r="R878" s="47"/>
      <c r="S878" s="47"/>
      <c r="T878" s="47"/>
      <c r="U878" s="47"/>
      <c r="V878" s="47"/>
      <c r="W878" s="47"/>
      <c r="X878" s="47"/>
      <c r="Y878" s="47"/>
      <c r="Z878" s="47"/>
    </row>
    <row r="879" spans="1:26" ht="14.25" customHeight="1">
      <c r="A879" s="47"/>
      <c r="B879" s="47"/>
      <c r="C879" s="47"/>
      <c r="D879" s="47"/>
      <c r="E879" s="47"/>
      <c r="F879" s="47"/>
      <c r="G879" s="47"/>
      <c r="H879" s="47"/>
      <c r="I879" s="47"/>
      <c r="J879" s="47"/>
      <c r="K879" s="47"/>
      <c r="L879" s="47"/>
      <c r="M879" s="47"/>
      <c r="N879" s="47"/>
      <c r="O879" s="47"/>
      <c r="P879" s="47"/>
      <c r="Q879" s="47"/>
      <c r="R879" s="47"/>
      <c r="S879" s="47"/>
      <c r="T879" s="47"/>
      <c r="U879" s="47"/>
      <c r="V879" s="47"/>
      <c r="W879" s="47"/>
      <c r="X879" s="47"/>
      <c r="Y879" s="47"/>
      <c r="Z879" s="47"/>
    </row>
    <row r="880" spans="1:26" ht="14.25" customHeight="1">
      <c r="A880" s="47"/>
      <c r="B880" s="47"/>
      <c r="C880" s="47"/>
      <c r="D880" s="47"/>
      <c r="E880" s="47"/>
      <c r="F880" s="47"/>
      <c r="G880" s="47"/>
      <c r="H880" s="47"/>
      <c r="I880" s="47"/>
      <c r="J880" s="47"/>
      <c r="K880" s="47"/>
      <c r="L880" s="47"/>
      <c r="M880" s="47"/>
      <c r="N880" s="47"/>
      <c r="O880" s="47"/>
      <c r="P880" s="47"/>
      <c r="Q880" s="47"/>
      <c r="R880" s="47"/>
      <c r="S880" s="47"/>
      <c r="T880" s="47"/>
      <c r="U880" s="47"/>
      <c r="V880" s="47"/>
      <c r="W880" s="47"/>
      <c r="X880" s="47"/>
      <c r="Y880" s="47"/>
      <c r="Z880" s="47"/>
    </row>
    <row r="881" spans="1:26" ht="14.25" customHeight="1">
      <c r="A881" s="47"/>
      <c r="B881" s="47"/>
      <c r="C881" s="47"/>
      <c r="D881" s="47"/>
      <c r="E881" s="47"/>
      <c r="F881" s="47"/>
      <c r="G881" s="47"/>
      <c r="H881" s="47"/>
      <c r="I881" s="47"/>
      <c r="J881" s="47"/>
      <c r="K881" s="47"/>
      <c r="L881" s="47"/>
      <c r="M881" s="47"/>
      <c r="N881" s="47"/>
      <c r="O881" s="47"/>
      <c r="P881" s="47"/>
      <c r="Q881" s="47"/>
      <c r="R881" s="47"/>
      <c r="S881" s="47"/>
      <c r="T881" s="47"/>
      <c r="U881" s="47"/>
      <c r="V881" s="47"/>
      <c r="W881" s="47"/>
      <c r="X881" s="47"/>
      <c r="Y881" s="47"/>
      <c r="Z881" s="47"/>
    </row>
    <row r="882" spans="1:26" ht="14.25" customHeight="1">
      <c r="A882" s="47"/>
      <c r="B882" s="47"/>
      <c r="C882" s="47"/>
      <c r="D882" s="47"/>
      <c r="E882" s="47"/>
      <c r="F882" s="47"/>
      <c r="G882" s="47"/>
      <c r="H882" s="47"/>
      <c r="I882" s="47"/>
      <c r="J882" s="47"/>
      <c r="K882" s="47"/>
      <c r="L882" s="47"/>
      <c r="M882" s="47"/>
      <c r="N882" s="47"/>
      <c r="O882" s="47"/>
      <c r="P882" s="47"/>
      <c r="Q882" s="47"/>
      <c r="R882" s="47"/>
      <c r="S882" s="47"/>
      <c r="T882" s="47"/>
      <c r="U882" s="47"/>
      <c r="V882" s="47"/>
      <c r="W882" s="47"/>
      <c r="X882" s="47"/>
      <c r="Y882" s="47"/>
      <c r="Z882" s="47"/>
    </row>
    <row r="883" spans="1:26" ht="14.25" customHeight="1">
      <c r="A883" s="47"/>
      <c r="B883" s="47"/>
      <c r="C883" s="47"/>
      <c r="D883" s="47"/>
      <c r="E883" s="47"/>
      <c r="F883" s="47"/>
      <c r="G883" s="47"/>
      <c r="H883" s="47"/>
      <c r="I883" s="47"/>
      <c r="J883" s="47"/>
      <c r="K883" s="47"/>
      <c r="L883" s="47"/>
      <c r="M883" s="47"/>
      <c r="N883" s="47"/>
      <c r="O883" s="47"/>
      <c r="P883" s="47"/>
      <c r="Q883" s="47"/>
      <c r="R883" s="47"/>
      <c r="S883" s="47"/>
      <c r="T883" s="47"/>
      <c r="U883" s="47"/>
      <c r="V883" s="47"/>
      <c r="W883" s="47"/>
      <c r="X883" s="47"/>
      <c r="Y883" s="47"/>
      <c r="Z883" s="47"/>
    </row>
    <row r="884" spans="1:26" ht="14.25" customHeight="1">
      <c r="A884" s="47"/>
      <c r="B884" s="47"/>
      <c r="C884" s="47"/>
      <c r="D884" s="47"/>
      <c r="E884" s="47"/>
      <c r="F884" s="47"/>
      <c r="G884" s="47"/>
      <c r="H884" s="47"/>
      <c r="I884" s="47"/>
      <c r="J884" s="47"/>
      <c r="K884" s="47"/>
      <c r="L884" s="47"/>
      <c r="M884" s="47"/>
      <c r="N884" s="47"/>
      <c r="O884" s="47"/>
      <c r="P884" s="47"/>
      <c r="Q884" s="47"/>
      <c r="R884" s="47"/>
      <c r="S884" s="47"/>
      <c r="T884" s="47"/>
      <c r="U884" s="47"/>
      <c r="V884" s="47"/>
      <c r="W884" s="47"/>
      <c r="X884" s="47"/>
      <c r="Y884" s="47"/>
      <c r="Z884" s="47"/>
    </row>
    <row r="885" spans="1:26" ht="14.25" customHeight="1">
      <c r="A885" s="47"/>
      <c r="B885" s="47"/>
      <c r="C885" s="47"/>
      <c r="D885" s="47"/>
      <c r="E885" s="47"/>
      <c r="F885" s="47"/>
      <c r="G885" s="47"/>
      <c r="H885" s="47"/>
      <c r="I885" s="47"/>
      <c r="J885" s="47"/>
      <c r="K885" s="47"/>
      <c r="L885" s="47"/>
      <c r="M885" s="47"/>
      <c r="N885" s="47"/>
      <c r="O885" s="47"/>
      <c r="P885" s="47"/>
      <c r="Q885" s="47"/>
      <c r="R885" s="47"/>
      <c r="S885" s="47"/>
      <c r="T885" s="47"/>
      <c r="U885" s="47"/>
      <c r="V885" s="47"/>
      <c r="W885" s="47"/>
      <c r="X885" s="47"/>
      <c r="Y885" s="47"/>
      <c r="Z885" s="47"/>
    </row>
    <row r="886" spans="1:26" ht="14.25" customHeight="1">
      <c r="A886" s="47"/>
      <c r="B886" s="47"/>
      <c r="C886" s="47"/>
      <c r="D886" s="47"/>
      <c r="E886" s="47"/>
      <c r="F886" s="47"/>
      <c r="G886" s="47"/>
      <c r="H886" s="47"/>
      <c r="I886" s="47"/>
      <c r="J886" s="47"/>
      <c r="K886" s="47"/>
      <c r="L886" s="47"/>
      <c r="M886" s="47"/>
      <c r="N886" s="47"/>
      <c r="O886" s="47"/>
      <c r="P886" s="47"/>
      <c r="Q886" s="47"/>
      <c r="R886" s="47"/>
      <c r="S886" s="47"/>
      <c r="T886" s="47"/>
      <c r="U886" s="47"/>
      <c r="V886" s="47"/>
      <c r="W886" s="47"/>
      <c r="X886" s="47"/>
      <c r="Y886" s="47"/>
      <c r="Z886" s="47"/>
    </row>
    <row r="887" spans="1:26" ht="14.25" customHeight="1">
      <c r="A887" s="47"/>
      <c r="B887" s="47"/>
      <c r="C887" s="47"/>
      <c r="D887" s="47"/>
      <c r="E887" s="47"/>
      <c r="F887" s="47"/>
      <c r="G887" s="47"/>
      <c r="H887" s="47"/>
      <c r="I887" s="47"/>
      <c r="J887" s="47"/>
      <c r="K887" s="47"/>
      <c r="L887" s="47"/>
      <c r="M887" s="47"/>
      <c r="N887" s="47"/>
      <c r="O887" s="47"/>
      <c r="P887" s="47"/>
      <c r="Q887" s="47"/>
      <c r="R887" s="47"/>
      <c r="S887" s="47"/>
      <c r="T887" s="47"/>
      <c r="U887" s="47"/>
      <c r="V887" s="47"/>
      <c r="W887" s="47"/>
      <c r="X887" s="47"/>
      <c r="Y887" s="47"/>
      <c r="Z887" s="47"/>
    </row>
    <row r="888" spans="1:26" ht="14.25" customHeight="1">
      <c r="A888" s="47"/>
      <c r="B888" s="47"/>
      <c r="C888" s="47"/>
      <c r="D888" s="47"/>
      <c r="E888" s="47"/>
      <c r="F888" s="47"/>
      <c r="G888" s="47"/>
      <c r="H888" s="47"/>
      <c r="I888" s="47"/>
      <c r="J888" s="47"/>
      <c r="K888" s="47"/>
      <c r="L888" s="47"/>
      <c r="M888" s="47"/>
      <c r="N888" s="47"/>
      <c r="O888" s="47"/>
      <c r="P888" s="47"/>
      <c r="Q888" s="47"/>
      <c r="R888" s="47"/>
      <c r="S888" s="47"/>
      <c r="T888" s="47"/>
      <c r="U888" s="47"/>
      <c r="V888" s="47"/>
      <c r="W888" s="47"/>
      <c r="X888" s="47"/>
      <c r="Y888" s="47"/>
      <c r="Z888" s="47"/>
    </row>
    <row r="889" spans="1:26" ht="14.25" customHeight="1">
      <c r="A889" s="47"/>
      <c r="B889" s="47"/>
      <c r="C889" s="47"/>
      <c r="D889" s="47"/>
      <c r="E889" s="47"/>
      <c r="F889" s="47"/>
      <c r="G889" s="47"/>
      <c r="H889" s="47"/>
      <c r="I889" s="47"/>
      <c r="J889" s="47"/>
      <c r="K889" s="47"/>
      <c r="L889" s="47"/>
      <c r="M889" s="47"/>
      <c r="N889" s="47"/>
      <c r="O889" s="47"/>
      <c r="P889" s="47"/>
      <c r="Q889" s="47"/>
      <c r="R889" s="47"/>
      <c r="S889" s="47"/>
      <c r="T889" s="47"/>
      <c r="U889" s="47"/>
      <c r="V889" s="47"/>
      <c r="W889" s="47"/>
      <c r="X889" s="47"/>
      <c r="Y889" s="47"/>
      <c r="Z889" s="47"/>
    </row>
    <row r="890" spans="1:26" ht="14.25" customHeight="1">
      <c r="A890" s="47"/>
      <c r="B890" s="47"/>
      <c r="C890" s="47"/>
      <c r="D890" s="47"/>
      <c r="E890" s="47"/>
      <c r="F890" s="47"/>
      <c r="G890" s="47"/>
      <c r="H890" s="47"/>
      <c r="I890" s="47"/>
      <c r="J890" s="47"/>
      <c r="K890" s="47"/>
      <c r="L890" s="47"/>
      <c r="M890" s="47"/>
      <c r="N890" s="47"/>
      <c r="O890" s="47"/>
      <c r="P890" s="47"/>
      <c r="Q890" s="47"/>
      <c r="R890" s="47"/>
      <c r="S890" s="47"/>
      <c r="T890" s="47"/>
      <c r="U890" s="47"/>
      <c r="V890" s="47"/>
      <c r="W890" s="47"/>
      <c r="X890" s="47"/>
      <c r="Y890" s="47"/>
      <c r="Z890" s="47"/>
    </row>
    <row r="891" spans="1:26" ht="14.25" customHeight="1">
      <c r="A891" s="47"/>
      <c r="B891" s="47"/>
      <c r="C891" s="47"/>
      <c r="D891" s="47"/>
      <c r="E891" s="47"/>
      <c r="F891" s="47"/>
      <c r="G891" s="47"/>
      <c r="H891" s="47"/>
      <c r="I891" s="47"/>
      <c r="J891" s="47"/>
      <c r="K891" s="47"/>
      <c r="L891" s="47"/>
      <c r="M891" s="47"/>
      <c r="N891" s="47"/>
      <c r="O891" s="47"/>
      <c r="P891" s="47"/>
      <c r="Q891" s="47"/>
      <c r="R891" s="47"/>
      <c r="S891" s="47"/>
      <c r="T891" s="47"/>
      <c r="U891" s="47"/>
      <c r="V891" s="47"/>
      <c r="W891" s="47"/>
      <c r="X891" s="47"/>
      <c r="Y891" s="47"/>
      <c r="Z891" s="47"/>
    </row>
    <row r="892" spans="1:26" ht="14.25" customHeight="1">
      <c r="A892" s="47"/>
      <c r="B892" s="47"/>
      <c r="C892" s="47"/>
      <c r="D892" s="47"/>
      <c r="E892" s="47"/>
      <c r="F892" s="47"/>
      <c r="G892" s="47"/>
      <c r="H892" s="47"/>
      <c r="I892" s="47"/>
      <c r="J892" s="47"/>
      <c r="K892" s="47"/>
      <c r="L892" s="47"/>
      <c r="M892" s="47"/>
      <c r="N892" s="47"/>
      <c r="O892" s="47"/>
      <c r="P892" s="47"/>
      <c r="Q892" s="47"/>
      <c r="R892" s="47"/>
      <c r="S892" s="47"/>
      <c r="T892" s="47"/>
      <c r="U892" s="47"/>
      <c r="V892" s="47"/>
      <c r="W892" s="47"/>
      <c r="X892" s="47"/>
      <c r="Y892" s="47"/>
      <c r="Z892" s="47"/>
    </row>
    <row r="893" spans="1:26" ht="14.25" customHeight="1">
      <c r="A893" s="47"/>
      <c r="B893" s="47"/>
      <c r="C893" s="47"/>
      <c r="D893" s="47"/>
      <c r="E893" s="47"/>
      <c r="F893" s="47"/>
      <c r="G893" s="47"/>
      <c r="H893" s="47"/>
      <c r="I893" s="47"/>
      <c r="J893" s="47"/>
      <c r="K893" s="47"/>
      <c r="L893" s="47"/>
      <c r="M893" s="47"/>
      <c r="N893" s="47"/>
      <c r="O893" s="47"/>
      <c r="P893" s="47"/>
      <c r="Q893" s="47"/>
      <c r="R893" s="47"/>
      <c r="S893" s="47"/>
      <c r="T893" s="47"/>
      <c r="U893" s="47"/>
      <c r="V893" s="47"/>
      <c r="W893" s="47"/>
      <c r="X893" s="47"/>
      <c r="Y893" s="47"/>
      <c r="Z893" s="47"/>
    </row>
    <row r="894" spans="1:26" ht="14.25" customHeight="1">
      <c r="A894" s="47"/>
      <c r="B894" s="47"/>
      <c r="C894" s="47"/>
      <c r="D894" s="47"/>
      <c r="E894" s="47"/>
      <c r="F894" s="47"/>
      <c r="G894" s="47"/>
      <c r="H894" s="47"/>
      <c r="I894" s="47"/>
      <c r="J894" s="47"/>
      <c r="K894" s="47"/>
      <c r="L894" s="47"/>
      <c r="M894" s="47"/>
      <c r="N894" s="47"/>
      <c r="O894" s="47"/>
      <c r="P894" s="47"/>
      <c r="Q894" s="47"/>
      <c r="R894" s="47"/>
      <c r="S894" s="47"/>
      <c r="T894" s="47"/>
      <c r="U894" s="47"/>
      <c r="V894" s="47"/>
      <c r="W894" s="47"/>
      <c r="X894" s="47"/>
      <c r="Y894" s="47"/>
      <c r="Z894" s="47"/>
    </row>
    <row r="895" spans="1:26" ht="14.25" customHeight="1">
      <c r="A895" s="47"/>
      <c r="B895" s="47"/>
      <c r="C895" s="47"/>
      <c r="D895" s="47"/>
      <c r="E895" s="47"/>
      <c r="F895" s="47"/>
      <c r="G895" s="47"/>
      <c r="H895" s="47"/>
      <c r="I895" s="47"/>
      <c r="J895" s="47"/>
      <c r="K895" s="47"/>
      <c r="L895" s="47"/>
      <c r="M895" s="47"/>
      <c r="N895" s="47"/>
      <c r="O895" s="47"/>
      <c r="P895" s="47"/>
      <c r="Q895" s="47"/>
      <c r="R895" s="47"/>
      <c r="S895" s="47"/>
      <c r="T895" s="47"/>
      <c r="U895" s="47"/>
      <c r="V895" s="47"/>
      <c r="W895" s="47"/>
      <c r="X895" s="47"/>
      <c r="Y895" s="47"/>
      <c r="Z895" s="47"/>
    </row>
    <row r="896" spans="1:26" ht="14.25" customHeight="1">
      <c r="A896" s="47"/>
      <c r="B896" s="47"/>
      <c r="C896" s="47"/>
      <c r="D896" s="47"/>
      <c r="E896" s="47"/>
      <c r="F896" s="47"/>
      <c r="G896" s="47"/>
      <c r="H896" s="47"/>
      <c r="I896" s="47"/>
      <c r="J896" s="47"/>
      <c r="K896" s="47"/>
      <c r="L896" s="47"/>
      <c r="M896" s="47"/>
      <c r="N896" s="47"/>
      <c r="O896" s="47"/>
      <c r="P896" s="47"/>
      <c r="Q896" s="47"/>
      <c r="R896" s="47"/>
      <c r="S896" s="47"/>
      <c r="T896" s="47"/>
      <c r="U896" s="47"/>
      <c r="V896" s="47"/>
      <c r="W896" s="47"/>
      <c r="X896" s="47"/>
      <c r="Y896" s="47"/>
      <c r="Z896" s="47"/>
    </row>
    <row r="897" spans="1:26" ht="14.25" customHeight="1">
      <c r="A897" s="47"/>
      <c r="B897" s="47"/>
      <c r="C897" s="47"/>
      <c r="D897" s="47"/>
      <c r="E897" s="47"/>
      <c r="F897" s="47"/>
      <c r="G897" s="47"/>
      <c r="H897" s="47"/>
      <c r="I897" s="47"/>
      <c r="J897" s="47"/>
      <c r="K897" s="47"/>
      <c r="L897" s="47"/>
      <c r="M897" s="47"/>
      <c r="N897" s="47"/>
      <c r="O897" s="47"/>
      <c r="P897" s="47"/>
      <c r="Q897" s="47"/>
      <c r="R897" s="47"/>
      <c r="S897" s="47"/>
      <c r="T897" s="47"/>
      <c r="U897" s="47"/>
      <c r="V897" s="47"/>
      <c r="W897" s="47"/>
      <c r="X897" s="47"/>
      <c r="Y897" s="47"/>
      <c r="Z897" s="47"/>
    </row>
    <row r="898" spans="1:26" ht="14.25" customHeight="1">
      <c r="A898" s="47"/>
      <c r="B898" s="47"/>
      <c r="C898" s="47"/>
      <c r="D898" s="47"/>
      <c r="E898" s="47"/>
      <c r="F898" s="47"/>
      <c r="G898" s="47"/>
      <c r="H898" s="47"/>
      <c r="I898" s="47"/>
      <c r="J898" s="47"/>
      <c r="K898" s="47"/>
      <c r="L898" s="47"/>
      <c r="M898" s="47"/>
      <c r="N898" s="47"/>
      <c r="O898" s="47"/>
      <c r="P898" s="47"/>
      <c r="Q898" s="47"/>
      <c r="R898" s="47"/>
      <c r="S898" s="47"/>
      <c r="T898" s="47"/>
      <c r="U898" s="47"/>
      <c r="V898" s="47"/>
      <c r="W898" s="47"/>
      <c r="X898" s="47"/>
      <c r="Y898" s="47"/>
      <c r="Z898" s="47"/>
    </row>
    <row r="899" spans="1:26" ht="14.25" customHeight="1">
      <c r="A899" s="47"/>
      <c r="B899" s="47"/>
      <c r="C899" s="47"/>
      <c r="D899" s="47"/>
      <c r="E899" s="47"/>
      <c r="F899" s="47"/>
      <c r="G899" s="47"/>
      <c r="H899" s="47"/>
      <c r="I899" s="47"/>
      <c r="J899" s="47"/>
      <c r="K899" s="47"/>
      <c r="L899" s="47"/>
      <c r="M899" s="47"/>
      <c r="N899" s="47"/>
      <c r="O899" s="47"/>
      <c r="P899" s="47"/>
      <c r="Q899" s="47"/>
      <c r="R899" s="47"/>
      <c r="S899" s="47"/>
      <c r="T899" s="47"/>
      <c r="U899" s="47"/>
      <c r="V899" s="47"/>
      <c r="W899" s="47"/>
      <c r="X899" s="47"/>
      <c r="Y899" s="47"/>
      <c r="Z899" s="47"/>
    </row>
    <row r="900" spans="1:26" ht="14.25" customHeight="1">
      <c r="A900" s="47"/>
      <c r="B900" s="47"/>
      <c r="C900" s="47"/>
      <c r="D900" s="47"/>
      <c r="E900" s="47"/>
      <c r="F900" s="47"/>
      <c r="G900" s="47"/>
      <c r="H900" s="47"/>
      <c r="I900" s="47"/>
      <c r="J900" s="47"/>
      <c r="K900" s="47"/>
      <c r="L900" s="47"/>
      <c r="M900" s="47"/>
      <c r="N900" s="47"/>
      <c r="O900" s="47"/>
      <c r="P900" s="47"/>
      <c r="Q900" s="47"/>
      <c r="R900" s="47"/>
      <c r="S900" s="47"/>
      <c r="T900" s="47"/>
      <c r="U900" s="47"/>
      <c r="V900" s="47"/>
      <c r="W900" s="47"/>
      <c r="X900" s="47"/>
      <c r="Y900" s="47"/>
      <c r="Z900" s="47"/>
    </row>
    <row r="901" spans="1:26" ht="14.25" customHeight="1">
      <c r="A901" s="47"/>
      <c r="B901" s="47"/>
      <c r="C901" s="47"/>
      <c r="D901" s="47"/>
      <c r="E901" s="47"/>
      <c r="F901" s="47"/>
      <c r="G901" s="47"/>
      <c r="H901" s="47"/>
      <c r="I901" s="47"/>
      <c r="J901" s="47"/>
      <c r="K901" s="47"/>
      <c r="L901" s="47"/>
      <c r="M901" s="47"/>
      <c r="N901" s="47"/>
      <c r="O901" s="47"/>
      <c r="P901" s="47"/>
      <c r="Q901" s="47"/>
      <c r="R901" s="47"/>
      <c r="S901" s="47"/>
      <c r="T901" s="47"/>
      <c r="U901" s="47"/>
      <c r="V901" s="47"/>
      <c r="W901" s="47"/>
      <c r="X901" s="47"/>
      <c r="Y901" s="47"/>
      <c r="Z901" s="47"/>
    </row>
    <row r="902" spans="1:26" ht="14.25" customHeight="1">
      <c r="A902" s="47"/>
      <c r="B902" s="47"/>
      <c r="C902" s="47"/>
      <c r="D902" s="47"/>
      <c r="E902" s="47"/>
      <c r="F902" s="47"/>
      <c r="G902" s="47"/>
      <c r="H902" s="47"/>
      <c r="I902" s="47"/>
      <c r="J902" s="47"/>
      <c r="K902" s="47"/>
      <c r="L902" s="47"/>
      <c r="M902" s="47"/>
      <c r="N902" s="47"/>
      <c r="O902" s="47"/>
      <c r="P902" s="47"/>
      <c r="Q902" s="47"/>
      <c r="R902" s="47"/>
      <c r="S902" s="47"/>
      <c r="T902" s="47"/>
      <c r="U902" s="47"/>
      <c r="V902" s="47"/>
      <c r="W902" s="47"/>
      <c r="X902" s="47"/>
      <c r="Y902" s="47"/>
      <c r="Z902" s="47"/>
    </row>
    <row r="903" spans="1:26" ht="14.25" customHeight="1">
      <c r="A903" s="47"/>
      <c r="B903" s="47"/>
      <c r="C903" s="47"/>
      <c r="D903" s="47"/>
      <c r="E903" s="47"/>
      <c r="F903" s="47"/>
      <c r="G903" s="47"/>
      <c r="H903" s="47"/>
      <c r="I903" s="47"/>
      <c r="J903" s="47"/>
      <c r="K903" s="47"/>
      <c r="L903" s="47"/>
      <c r="M903" s="47"/>
      <c r="N903" s="47"/>
      <c r="O903" s="47"/>
      <c r="P903" s="47"/>
      <c r="Q903" s="47"/>
      <c r="R903" s="47"/>
      <c r="S903" s="47"/>
      <c r="T903" s="47"/>
      <c r="U903" s="47"/>
      <c r="V903" s="47"/>
      <c r="W903" s="47"/>
      <c r="X903" s="47"/>
      <c r="Y903" s="47"/>
      <c r="Z903" s="47"/>
    </row>
    <row r="904" spans="1:26" ht="14.25" customHeight="1">
      <c r="A904" s="47"/>
      <c r="B904" s="47"/>
      <c r="C904" s="47"/>
      <c r="D904" s="47"/>
      <c r="E904" s="47"/>
      <c r="F904" s="47"/>
      <c r="G904" s="47"/>
      <c r="H904" s="47"/>
      <c r="I904" s="47"/>
      <c r="J904" s="47"/>
      <c r="K904" s="47"/>
      <c r="L904" s="47"/>
      <c r="M904" s="47"/>
      <c r="N904" s="47"/>
      <c r="O904" s="47"/>
      <c r="P904" s="47"/>
      <c r="Q904" s="47"/>
      <c r="R904" s="47"/>
      <c r="S904" s="47"/>
      <c r="T904" s="47"/>
      <c r="U904" s="47"/>
      <c r="V904" s="47"/>
      <c r="W904" s="47"/>
      <c r="X904" s="47"/>
      <c r="Y904" s="47"/>
      <c r="Z904" s="47"/>
    </row>
    <row r="905" spans="1:26" ht="14.25" customHeight="1">
      <c r="A905" s="47"/>
      <c r="B905" s="47"/>
      <c r="C905" s="47"/>
      <c r="D905" s="47"/>
      <c r="E905" s="47"/>
      <c r="F905" s="47"/>
      <c r="G905" s="47"/>
      <c r="H905" s="47"/>
      <c r="I905" s="47"/>
      <c r="J905" s="47"/>
      <c r="K905" s="47"/>
      <c r="L905" s="47"/>
      <c r="M905" s="47"/>
      <c r="N905" s="47"/>
      <c r="O905" s="47"/>
      <c r="P905" s="47"/>
      <c r="Q905" s="47"/>
      <c r="R905" s="47"/>
      <c r="S905" s="47"/>
      <c r="T905" s="47"/>
      <c r="U905" s="47"/>
      <c r="V905" s="47"/>
      <c r="W905" s="47"/>
      <c r="X905" s="47"/>
      <c r="Y905" s="47"/>
      <c r="Z905" s="47"/>
    </row>
    <row r="906" spans="1:26" ht="14.25" customHeight="1">
      <c r="A906" s="47"/>
      <c r="B906" s="47"/>
      <c r="C906" s="47"/>
      <c r="D906" s="47"/>
      <c r="E906" s="47"/>
      <c r="F906" s="47"/>
      <c r="G906" s="47"/>
      <c r="H906" s="47"/>
      <c r="I906" s="47"/>
      <c r="J906" s="47"/>
      <c r="K906" s="47"/>
      <c r="L906" s="47"/>
      <c r="M906" s="47"/>
      <c r="N906" s="47"/>
      <c r="O906" s="47"/>
      <c r="P906" s="47"/>
      <c r="Q906" s="47"/>
      <c r="R906" s="47"/>
      <c r="S906" s="47"/>
      <c r="T906" s="47"/>
      <c r="U906" s="47"/>
      <c r="V906" s="47"/>
      <c r="W906" s="47"/>
      <c r="X906" s="47"/>
      <c r="Y906" s="47"/>
      <c r="Z906" s="47"/>
    </row>
    <row r="907" spans="1:26" ht="14.25" customHeight="1">
      <c r="A907" s="47"/>
      <c r="B907" s="47"/>
      <c r="C907" s="47"/>
      <c r="D907" s="47"/>
      <c r="E907" s="47"/>
      <c r="F907" s="47"/>
      <c r="G907" s="47"/>
      <c r="H907" s="47"/>
      <c r="I907" s="47"/>
      <c r="J907" s="47"/>
      <c r="K907" s="47"/>
      <c r="L907" s="47"/>
      <c r="M907" s="47"/>
      <c r="N907" s="47"/>
      <c r="O907" s="47"/>
      <c r="P907" s="47"/>
      <c r="Q907" s="47"/>
      <c r="R907" s="47"/>
      <c r="S907" s="47"/>
      <c r="T907" s="47"/>
      <c r="U907" s="47"/>
      <c r="V907" s="47"/>
      <c r="W907" s="47"/>
      <c r="X907" s="47"/>
      <c r="Y907" s="47"/>
      <c r="Z907" s="47"/>
    </row>
    <row r="908" spans="1:26" ht="14.25" customHeight="1">
      <c r="A908" s="47"/>
      <c r="B908" s="47"/>
      <c r="C908" s="47"/>
      <c r="D908" s="47"/>
      <c r="E908" s="47"/>
      <c r="F908" s="47"/>
      <c r="G908" s="47"/>
      <c r="H908" s="47"/>
      <c r="I908" s="47"/>
      <c r="J908" s="47"/>
      <c r="K908" s="47"/>
      <c r="L908" s="47"/>
      <c r="M908" s="47"/>
      <c r="N908" s="47"/>
      <c r="O908" s="47"/>
      <c r="P908" s="47"/>
      <c r="Q908" s="47"/>
      <c r="R908" s="47"/>
      <c r="S908" s="47"/>
      <c r="T908" s="47"/>
      <c r="U908" s="47"/>
      <c r="V908" s="47"/>
      <c r="W908" s="47"/>
      <c r="X908" s="47"/>
      <c r="Y908" s="47"/>
      <c r="Z908" s="47"/>
    </row>
    <row r="909" spans="1:26" ht="14.25" customHeight="1">
      <c r="A909" s="47"/>
      <c r="B909" s="47"/>
      <c r="C909" s="47"/>
      <c r="D909" s="47"/>
      <c r="E909" s="47"/>
      <c r="F909" s="47"/>
      <c r="G909" s="47"/>
      <c r="H909" s="47"/>
      <c r="I909" s="47"/>
      <c r="J909" s="47"/>
      <c r="K909" s="47"/>
      <c r="L909" s="47"/>
      <c r="M909" s="47"/>
      <c r="N909" s="47"/>
      <c r="O909" s="47"/>
      <c r="P909" s="47"/>
      <c r="Q909" s="47"/>
      <c r="R909" s="47"/>
      <c r="S909" s="47"/>
      <c r="T909" s="47"/>
      <c r="U909" s="47"/>
      <c r="V909" s="47"/>
      <c r="W909" s="47"/>
      <c r="X909" s="47"/>
      <c r="Y909" s="47"/>
      <c r="Z909" s="47"/>
    </row>
    <row r="910" spans="1:26" ht="14.25" customHeight="1">
      <c r="A910" s="47"/>
      <c r="B910" s="47"/>
      <c r="C910" s="47"/>
      <c r="D910" s="47"/>
      <c r="E910" s="47"/>
      <c r="F910" s="47"/>
      <c r="G910" s="47"/>
      <c r="H910" s="47"/>
      <c r="I910" s="47"/>
      <c r="J910" s="47"/>
      <c r="K910" s="47"/>
      <c r="L910" s="47"/>
      <c r="M910" s="47"/>
      <c r="N910" s="47"/>
      <c r="O910" s="47"/>
      <c r="P910" s="47"/>
      <c r="Q910" s="47"/>
      <c r="R910" s="47"/>
      <c r="S910" s="47"/>
      <c r="T910" s="47"/>
      <c r="U910" s="47"/>
      <c r="V910" s="47"/>
      <c r="W910" s="47"/>
      <c r="X910" s="47"/>
      <c r="Y910" s="47"/>
      <c r="Z910" s="47"/>
    </row>
    <row r="911" spans="1:26" ht="14.25" customHeight="1">
      <c r="A911" s="47"/>
      <c r="B911" s="47"/>
      <c r="C911" s="47"/>
      <c r="D911" s="47"/>
      <c r="E911" s="47"/>
      <c r="F911" s="47"/>
      <c r="G911" s="47"/>
      <c r="H911" s="47"/>
      <c r="I911" s="47"/>
      <c r="J911" s="47"/>
      <c r="K911" s="47"/>
      <c r="L911" s="47"/>
      <c r="M911" s="47"/>
      <c r="N911" s="47"/>
      <c r="O911" s="47"/>
      <c r="P911" s="47"/>
      <c r="Q911" s="47"/>
      <c r="R911" s="47"/>
      <c r="S911" s="47"/>
      <c r="T911" s="47"/>
      <c r="U911" s="47"/>
      <c r="V911" s="47"/>
      <c r="W911" s="47"/>
      <c r="X911" s="47"/>
      <c r="Y911" s="47"/>
      <c r="Z911" s="47"/>
    </row>
    <row r="912" spans="1:26" ht="14.25" customHeight="1">
      <c r="A912" s="47"/>
      <c r="B912" s="47"/>
      <c r="C912" s="47"/>
      <c r="D912" s="47"/>
      <c r="E912" s="47"/>
      <c r="F912" s="47"/>
      <c r="G912" s="47"/>
      <c r="H912" s="47"/>
      <c r="I912" s="47"/>
      <c r="J912" s="47"/>
      <c r="K912" s="47"/>
      <c r="L912" s="47"/>
      <c r="M912" s="47"/>
      <c r="N912" s="47"/>
      <c r="O912" s="47"/>
      <c r="P912" s="47"/>
      <c r="Q912" s="47"/>
      <c r="R912" s="47"/>
      <c r="S912" s="47"/>
      <c r="T912" s="47"/>
      <c r="U912" s="47"/>
      <c r="V912" s="47"/>
      <c r="W912" s="47"/>
      <c r="X912" s="47"/>
      <c r="Y912" s="47"/>
      <c r="Z912" s="47"/>
    </row>
    <row r="913" spans="1:26" ht="14.25" customHeight="1">
      <c r="A913" s="47"/>
      <c r="B913" s="47"/>
      <c r="C913" s="47"/>
      <c r="D913" s="47"/>
      <c r="E913" s="47"/>
      <c r="F913" s="47"/>
      <c r="G913" s="47"/>
      <c r="H913" s="47"/>
      <c r="I913" s="47"/>
      <c r="J913" s="47"/>
      <c r="K913" s="47"/>
      <c r="L913" s="47"/>
      <c r="M913" s="47"/>
      <c r="N913" s="47"/>
      <c r="O913" s="47"/>
      <c r="P913" s="47"/>
      <c r="Q913" s="47"/>
      <c r="R913" s="47"/>
      <c r="S913" s="47"/>
      <c r="T913" s="47"/>
      <c r="U913" s="47"/>
      <c r="V913" s="47"/>
      <c r="W913" s="47"/>
      <c r="X913" s="47"/>
      <c r="Y913" s="47"/>
      <c r="Z913" s="47"/>
    </row>
    <row r="914" spans="1:26" ht="14.25" customHeight="1">
      <c r="A914" s="47"/>
      <c r="B914" s="47"/>
      <c r="C914" s="47"/>
      <c r="D914" s="47"/>
      <c r="E914" s="47"/>
      <c r="F914" s="47"/>
      <c r="G914" s="47"/>
      <c r="H914" s="47"/>
      <c r="I914" s="47"/>
      <c r="J914" s="47"/>
      <c r="K914" s="47"/>
      <c r="L914" s="47"/>
      <c r="M914" s="47"/>
      <c r="N914" s="47"/>
      <c r="O914" s="47"/>
      <c r="P914" s="47"/>
      <c r="Q914" s="47"/>
      <c r="R914" s="47"/>
      <c r="S914" s="47"/>
      <c r="T914" s="47"/>
      <c r="U914" s="47"/>
      <c r="V914" s="47"/>
      <c r="W914" s="47"/>
      <c r="X914" s="47"/>
      <c r="Y914" s="47"/>
      <c r="Z914" s="47"/>
    </row>
    <row r="915" spans="1:26" ht="14.25" customHeight="1">
      <c r="A915" s="47"/>
      <c r="B915" s="47"/>
      <c r="C915" s="47"/>
      <c r="D915" s="47"/>
      <c r="E915" s="47"/>
      <c r="F915" s="47"/>
      <c r="G915" s="47"/>
      <c r="H915" s="47"/>
      <c r="I915" s="47"/>
      <c r="J915" s="47"/>
      <c r="K915" s="47"/>
      <c r="L915" s="47"/>
      <c r="M915" s="47"/>
      <c r="N915" s="47"/>
      <c r="O915" s="47"/>
      <c r="P915" s="47"/>
      <c r="Q915" s="47"/>
      <c r="R915" s="47"/>
      <c r="S915" s="47"/>
      <c r="T915" s="47"/>
      <c r="U915" s="47"/>
      <c r="V915" s="47"/>
      <c r="W915" s="47"/>
      <c r="X915" s="47"/>
      <c r="Y915" s="47"/>
      <c r="Z915" s="47"/>
    </row>
    <row r="916" spans="1:26" ht="14.25" customHeight="1">
      <c r="A916" s="47"/>
      <c r="B916" s="47"/>
      <c r="C916" s="47"/>
      <c r="D916" s="47"/>
      <c r="E916" s="47"/>
      <c r="F916" s="47"/>
      <c r="G916" s="47"/>
      <c r="H916" s="47"/>
      <c r="I916" s="47"/>
      <c r="J916" s="47"/>
      <c r="K916" s="47"/>
      <c r="L916" s="47"/>
      <c r="M916" s="47"/>
      <c r="N916" s="47"/>
      <c r="O916" s="47"/>
      <c r="P916" s="47"/>
      <c r="Q916" s="47"/>
      <c r="R916" s="47"/>
      <c r="S916" s="47"/>
      <c r="T916" s="47"/>
      <c r="U916" s="47"/>
      <c r="V916" s="47"/>
      <c r="W916" s="47"/>
      <c r="X916" s="47"/>
      <c r="Y916" s="47"/>
      <c r="Z916" s="47"/>
    </row>
    <row r="917" spans="1:26" ht="14.25" customHeight="1">
      <c r="A917" s="47"/>
      <c r="B917" s="47"/>
      <c r="C917" s="47"/>
      <c r="D917" s="47"/>
      <c r="E917" s="47"/>
      <c r="F917" s="47"/>
      <c r="G917" s="47"/>
      <c r="H917" s="47"/>
      <c r="I917" s="47"/>
      <c r="J917" s="47"/>
      <c r="K917" s="47"/>
      <c r="L917" s="47"/>
      <c r="M917" s="47"/>
      <c r="N917" s="47"/>
      <c r="O917" s="47"/>
      <c r="P917" s="47"/>
      <c r="Q917" s="47"/>
      <c r="R917" s="47"/>
      <c r="S917" s="47"/>
      <c r="T917" s="47"/>
      <c r="U917" s="47"/>
      <c r="V917" s="47"/>
      <c r="W917" s="47"/>
      <c r="X917" s="47"/>
      <c r="Y917" s="47"/>
      <c r="Z917" s="47"/>
    </row>
    <row r="918" spans="1:26" ht="14.25" customHeight="1">
      <c r="A918" s="47"/>
      <c r="B918" s="47"/>
      <c r="C918" s="47"/>
      <c r="D918" s="47"/>
      <c r="E918" s="47"/>
      <c r="F918" s="47"/>
      <c r="G918" s="47"/>
      <c r="H918" s="47"/>
      <c r="I918" s="47"/>
      <c r="J918" s="47"/>
      <c r="K918" s="47"/>
      <c r="L918" s="47"/>
      <c r="M918" s="47"/>
      <c r="N918" s="47"/>
      <c r="O918" s="47"/>
      <c r="P918" s="47"/>
      <c r="Q918" s="47"/>
      <c r="R918" s="47"/>
      <c r="S918" s="47"/>
      <c r="T918" s="47"/>
      <c r="U918" s="47"/>
      <c r="V918" s="47"/>
      <c r="W918" s="47"/>
      <c r="X918" s="47"/>
      <c r="Y918" s="47"/>
      <c r="Z918" s="47"/>
    </row>
    <row r="919" spans="1:26" ht="14.25" customHeight="1">
      <c r="A919" s="47"/>
      <c r="B919" s="47"/>
      <c r="C919" s="47"/>
      <c r="D919" s="47"/>
      <c r="E919" s="47"/>
      <c r="F919" s="47"/>
      <c r="G919" s="47"/>
      <c r="H919" s="47"/>
      <c r="I919" s="47"/>
      <c r="J919" s="47"/>
      <c r="K919" s="47"/>
      <c r="L919" s="47"/>
      <c r="M919" s="47"/>
      <c r="N919" s="47"/>
      <c r="O919" s="47"/>
      <c r="P919" s="47"/>
      <c r="Q919" s="47"/>
      <c r="R919" s="47"/>
      <c r="S919" s="47"/>
      <c r="T919" s="47"/>
      <c r="U919" s="47"/>
      <c r="V919" s="47"/>
      <c r="W919" s="47"/>
      <c r="X919" s="47"/>
      <c r="Y919" s="47"/>
      <c r="Z919" s="47"/>
    </row>
    <row r="920" spans="1:26" ht="14.25" customHeight="1">
      <c r="A920" s="47"/>
      <c r="B920" s="47"/>
      <c r="C920" s="47"/>
      <c r="D920" s="47"/>
      <c r="E920" s="47"/>
      <c r="F920" s="47"/>
      <c r="G920" s="47"/>
      <c r="H920" s="47"/>
      <c r="I920" s="47"/>
      <c r="J920" s="47"/>
      <c r="K920" s="47"/>
      <c r="L920" s="47"/>
      <c r="M920" s="47"/>
      <c r="N920" s="47"/>
      <c r="O920" s="47"/>
      <c r="P920" s="47"/>
      <c r="Q920" s="47"/>
      <c r="R920" s="47"/>
      <c r="S920" s="47"/>
      <c r="T920" s="47"/>
      <c r="U920" s="47"/>
      <c r="V920" s="47"/>
      <c r="W920" s="47"/>
      <c r="X920" s="47"/>
      <c r="Y920" s="47"/>
      <c r="Z920" s="47"/>
    </row>
    <row r="921" spans="1:26" ht="14.25" customHeight="1">
      <c r="A921" s="47"/>
      <c r="B921" s="47"/>
      <c r="C921" s="47"/>
      <c r="D921" s="47"/>
      <c r="E921" s="47"/>
      <c r="F921" s="47"/>
      <c r="G921" s="47"/>
      <c r="H921" s="47"/>
      <c r="I921" s="47"/>
      <c r="J921" s="47"/>
      <c r="K921" s="47"/>
      <c r="L921" s="47"/>
      <c r="M921" s="47"/>
      <c r="N921" s="47"/>
      <c r="O921" s="47"/>
      <c r="P921" s="47"/>
      <c r="Q921" s="47"/>
      <c r="R921" s="47"/>
      <c r="S921" s="47"/>
      <c r="T921" s="47"/>
      <c r="U921" s="47"/>
      <c r="V921" s="47"/>
      <c r="W921" s="47"/>
      <c r="X921" s="47"/>
      <c r="Y921" s="47"/>
      <c r="Z921" s="47"/>
    </row>
    <row r="922" spans="1:26" ht="14.25" customHeight="1">
      <c r="A922" s="47"/>
      <c r="B922" s="47"/>
      <c r="C922" s="47"/>
      <c r="D922" s="47"/>
      <c r="E922" s="47"/>
      <c r="F922" s="47"/>
      <c r="G922" s="47"/>
      <c r="H922" s="47"/>
      <c r="I922" s="47"/>
      <c r="J922" s="47"/>
      <c r="K922" s="47"/>
      <c r="L922" s="47"/>
      <c r="M922" s="47"/>
      <c r="N922" s="47"/>
      <c r="O922" s="47"/>
      <c r="P922" s="47"/>
      <c r="Q922" s="47"/>
      <c r="R922" s="47"/>
      <c r="S922" s="47"/>
      <c r="T922" s="47"/>
      <c r="U922" s="47"/>
      <c r="V922" s="47"/>
      <c r="W922" s="47"/>
      <c r="X922" s="47"/>
      <c r="Y922" s="47"/>
      <c r="Z922" s="47"/>
    </row>
    <row r="923" spans="1:26" ht="14.25" customHeight="1">
      <c r="A923" s="47"/>
      <c r="B923" s="47"/>
      <c r="C923" s="47"/>
      <c r="D923" s="47"/>
      <c r="E923" s="47"/>
      <c r="F923" s="47"/>
      <c r="G923" s="47"/>
      <c r="H923" s="47"/>
      <c r="I923" s="47"/>
      <c r="J923" s="47"/>
      <c r="K923" s="47"/>
      <c r="L923" s="47"/>
      <c r="M923" s="47"/>
      <c r="N923" s="47"/>
      <c r="O923" s="47"/>
      <c r="P923" s="47"/>
      <c r="Q923" s="47"/>
      <c r="R923" s="47"/>
      <c r="S923" s="47"/>
      <c r="T923" s="47"/>
      <c r="U923" s="47"/>
      <c r="V923" s="47"/>
      <c r="W923" s="47"/>
      <c r="X923" s="47"/>
      <c r="Y923" s="47"/>
      <c r="Z923" s="47"/>
    </row>
    <row r="924" spans="1:26" ht="14.25" customHeight="1">
      <c r="A924" s="47"/>
      <c r="B924" s="47"/>
      <c r="C924" s="47"/>
      <c r="D924" s="47"/>
      <c r="E924" s="47"/>
      <c r="F924" s="47"/>
      <c r="G924" s="47"/>
      <c r="H924" s="47"/>
      <c r="I924" s="47"/>
      <c r="J924" s="47"/>
      <c r="K924" s="47"/>
      <c r="L924" s="47"/>
      <c r="M924" s="47"/>
      <c r="N924" s="47"/>
      <c r="O924" s="47"/>
      <c r="P924" s="47"/>
      <c r="Q924" s="47"/>
      <c r="R924" s="47"/>
      <c r="S924" s="47"/>
      <c r="T924" s="47"/>
      <c r="U924" s="47"/>
      <c r="V924" s="47"/>
      <c r="W924" s="47"/>
      <c r="X924" s="47"/>
      <c r="Y924" s="47"/>
      <c r="Z924" s="47"/>
    </row>
    <row r="925" spans="1:26" ht="14.25" customHeight="1">
      <c r="A925" s="47"/>
      <c r="B925" s="47"/>
      <c r="C925" s="47"/>
      <c r="D925" s="47"/>
      <c r="E925" s="47"/>
      <c r="F925" s="47"/>
      <c r="G925" s="47"/>
      <c r="H925" s="47"/>
      <c r="I925" s="47"/>
      <c r="J925" s="47"/>
      <c r="K925" s="47"/>
      <c r="L925" s="47"/>
      <c r="M925" s="47"/>
      <c r="N925" s="47"/>
      <c r="O925" s="47"/>
      <c r="P925" s="47"/>
      <c r="Q925" s="47"/>
      <c r="R925" s="47"/>
      <c r="S925" s="47"/>
      <c r="T925" s="47"/>
      <c r="U925" s="47"/>
      <c r="V925" s="47"/>
      <c r="W925" s="47"/>
      <c r="X925" s="47"/>
      <c r="Y925" s="47"/>
      <c r="Z925" s="47"/>
    </row>
    <row r="926" spans="1:26" ht="14.25" customHeight="1">
      <c r="A926" s="47"/>
      <c r="B926" s="47"/>
      <c r="C926" s="47"/>
      <c r="D926" s="47"/>
      <c r="E926" s="47"/>
      <c r="F926" s="47"/>
      <c r="G926" s="47"/>
      <c r="H926" s="47"/>
      <c r="I926" s="47"/>
      <c r="J926" s="47"/>
      <c r="K926" s="47"/>
      <c r="L926" s="47"/>
      <c r="M926" s="47"/>
      <c r="N926" s="47"/>
      <c r="O926" s="47"/>
      <c r="P926" s="47"/>
      <c r="Q926" s="47"/>
      <c r="R926" s="47"/>
      <c r="S926" s="47"/>
      <c r="T926" s="47"/>
      <c r="U926" s="47"/>
      <c r="V926" s="47"/>
      <c r="W926" s="47"/>
      <c r="X926" s="47"/>
      <c r="Y926" s="47"/>
      <c r="Z926" s="47"/>
    </row>
    <row r="927" spans="1:26" ht="14.25" customHeight="1">
      <c r="A927" s="47"/>
      <c r="B927" s="47"/>
      <c r="C927" s="47"/>
      <c r="D927" s="47"/>
      <c r="E927" s="47"/>
      <c r="F927" s="47"/>
      <c r="G927" s="47"/>
      <c r="H927" s="47"/>
      <c r="I927" s="47"/>
      <c r="J927" s="47"/>
      <c r="K927" s="47"/>
      <c r="L927" s="47"/>
      <c r="M927" s="47"/>
      <c r="N927" s="47"/>
      <c r="O927" s="47"/>
      <c r="P927" s="47"/>
      <c r="Q927" s="47"/>
      <c r="R927" s="47"/>
      <c r="S927" s="47"/>
      <c r="T927" s="47"/>
      <c r="U927" s="47"/>
      <c r="V927" s="47"/>
      <c r="W927" s="47"/>
      <c r="X927" s="47"/>
      <c r="Y927" s="47"/>
      <c r="Z927" s="47"/>
    </row>
    <row r="928" spans="1:26" ht="14.25" customHeight="1">
      <c r="A928" s="47"/>
      <c r="B928" s="47"/>
      <c r="C928" s="47"/>
      <c r="D928" s="47"/>
      <c r="E928" s="47"/>
      <c r="F928" s="47"/>
      <c r="G928" s="47"/>
      <c r="H928" s="47"/>
      <c r="I928" s="47"/>
      <c r="J928" s="47"/>
      <c r="K928" s="47"/>
      <c r="L928" s="47"/>
      <c r="M928" s="47"/>
      <c r="N928" s="47"/>
      <c r="O928" s="47"/>
      <c r="P928" s="47"/>
      <c r="Q928" s="47"/>
      <c r="R928" s="47"/>
      <c r="S928" s="47"/>
      <c r="T928" s="47"/>
      <c r="U928" s="47"/>
      <c r="V928" s="47"/>
      <c r="W928" s="47"/>
      <c r="X928" s="47"/>
      <c r="Y928" s="47"/>
      <c r="Z928" s="47"/>
    </row>
    <row r="929" spans="1:26" ht="14.25" customHeight="1">
      <c r="A929" s="47"/>
      <c r="B929" s="47"/>
      <c r="C929" s="47"/>
      <c r="D929" s="47"/>
      <c r="E929" s="47"/>
      <c r="F929" s="47"/>
      <c r="G929" s="47"/>
      <c r="H929" s="47"/>
      <c r="I929" s="47"/>
      <c r="J929" s="47"/>
      <c r="K929" s="47"/>
      <c r="L929" s="47"/>
      <c r="M929" s="47"/>
      <c r="N929" s="47"/>
      <c r="O929" s="47"/>
      <c r="P929" s="47"/>
      <c r="Q929" s="47"/>
      <c r="R929" s="47"/>
      <c r="S929" s="47"/>
      <c r="T929" s="47"/>
      <c r="U929" s="47"/>
      <c r="V929" s="47"/>
      <c r="W929" s="47"/>
      <c r="X929" s="47"/>
      <c r="Y929" s="47"/>
      <c r="Z929" s="47"/>
    </row>
    <row r="930" spans="1:26" ht="14.25" customHeight="1">
      <c r="A930" s="47"/>
      <c r="B930" s="47"/>
      <c r="C930" s="47"/>
      <c r="D930" s="47"/>
      <c r="E930" s="47"/>
      <c r="F930" s="47"/>
      <c r="G930" s="47"/>
      <c r="H930" s="47"/>
      <c r="I930" s="47"/>
      <c r="J930" s="47"/>
      <c r="K930" s="47"/>
      <c r="L930" s="47"/>
      <c r="M930" s="47"/>
      <c r="N930" s="47"/>
      <c r="O930" s="47"/>
      <c r="P930" s="47"/>
      <c r="Q930" s="47"/>
      <c r="R930" s="47"/>
      <c r="S930" s="47"/>
      <c r="T930" s="47"/>
      <c r="U930" s="47"/>
      <c r="V930" s="47"/>
      <c r="W930" s="47"/>
      <c r="X930" s="47"/>
      <c r="Y930" s="47"/>
      <c r="Z930" s="47"/>
    </row>
    <row r="931" spans="1:26" ht="14.25" customHeight="1">
      <c r="A931" s="47"/>
      <c r="B931" s="47"/>
      <c r="C931" s="47"/>
      <c r="D931" s="47"/>
      <c r="E931" s="47"/>
      <c r="F931" s="47"/>
      <c r="G931" s="47"/>
      <c r="H931" s="47"/>
      <c r="I931" s="47"/>
      <c r="J931" s="47"/>
      <c r="K931" s="47"/>
      <c r="L931" s="47"/>
      <c r="M931" s="47"/>
      <c r="N931" s="47"/>
      <c r="O931" s="47"/>
      <c r="P931" s="47"/>
      <c r="Q931" s="47"/>
      <c r="R931" s="47"/>
      <c r="S931" s="47"/>
      <c r="T931" s="47"/>
      <c r="U931" s="47"/>
      <c r="V931" s="47"/>
      <c r="W931" s="47"/>
      <c r="X931" s="47"/>
      <c r="Y931" s="47"/>
      <c r="Z931" s="47"/>
    </row>
    <row r="932" spans="1:26" ht="14.25" customHeight="1">
      <c r="A932" s="47"/>
      <c r="B932" s="47"/>
      <c r="C932" s="47"/>
      <c r="D932" s="47"/>
      <c r="E932" s="47"/>
      <c r="F932" s="47"/>
      <c r="G932" s="47"/>
      <c r="H932" s="47"/>
      <c r="I932" s="47"/>
      <c r="J932" s="47"/>
      <c r="K932" s="47"/>
      <c r="L932" s="47"/>
      <c r="M932" s="47"/>
      <c r="N932" s="47"/>
      <c r="O932" s="47"/>
      <c r="P932" s="47"/>
      <c r="Q932" s="47"/>
      <c r="R932" s="47"/>
      <c r="S932" s="47"/>
      <c r="T932" s="47"/>
      <c r="U932" s="47"/>
      <c r="V932" s="47"/>
      <c r="W932" s="47"/>
      <c r="X932" s="47"/>
      <c r="Y932" s="47"/>
      <c r="Z932" s="47"/>
    </row>
    <row r="933" spans="1:26" ht="14.25" customHeight="1">
      <c r="A933" s="47"/>
      <c r="B933" s="47"/>
      <c r="C933" s="47"/>
      <c r="D933" s="47"/>
      <c r="E933" s="47"/>
      <c r="F933" s="47"/>
      <c r="G933" s="47"/>
      <c r="H933" s="47"/>
      <c r="I933" s="47"/>
      <c r="J933" s="47"/>
      <c r="K933" s="47"/>
      <c r="L933" s="47"/>
      <c r="M933" s="47"/>
      <c r="N933" s="47"/>
      <c r="O933" s="47"/>
      <c r="P933" s="47"/>
      <c r="Q933" s="47"/>
      <c r="R933" s="47"/>
      <c r="S933" s="47"/>
      <c r="T933" s="47"/>
      <c r="U933" s="47"/>
      <c r="V933" s="47"/>
      <c r="W933" s="47"/>
      <c r="X933" s="47"/>
      <c r="Y933" s="47"/>
      <c r="Z933" s="47"/>
    </row>
    <row r="934" spans="1:26" ht="14.25" customHeight="1">
      <c r="A934" s="47"/>
      <c r="B934" s="47"/>
      <c r="C934" s="47"/>
      <c r="D934" s="47"/>
      <c r="E934" s="47"/>
      <c r="F934" s="47"/>
      <c r="G934" s="47"/>
      <c r="H934" s="47"/>
      <c r="I934" s="47"/>
      <c r="J934" s="47"/>
      <c r="K934" s="47"/>
      <c r="L934" s="47"/>
      <c r="M934" s="47"/>
      <c r="N934" s="47"/>
      <c r="O934" s="47"/>
      <c r="P934" s="47"/>
      <c r="Q934" s="47"/>
      <c r="R934" s="47"/>
      <c r="S934" s="47"/>
      <c r="T934" s="47"/>
      <c r="U934" s="47"/>
      <c r="V934" s="47"/>
      <c r="W934" s="47"/>
      <c r="X934" s="47"/>
      <c r="Y934" s="47"/>
      <c r="Z934" s="47"/>
    </row>
    <row r="935" spans="1:26" ht="14.25" customHeight="1">
      <c r="A935" s="47"/>
      <c r="B935" s="47"/>
      <c r="C935" s="47"/>
      <c r="D935" s="47"/>
      <c r="E935" s="47"/>
      <c r="F935" s="47"/>
      <c r="G935" s="47"/>
      <c r="H935" s="47"/>
      <c r="I935" s="47"/>
      <c r="J935" s="47"/>
      <c r="K935" s="47"/>
      <c r="L935" s="47"/>
      <c r="M935" s="47"/>
      <c r="N935" s="47"/>
      <c r="O935" s="47"/>
      <c r="P935" s="47"/>
      <c r="Q935" s="47"/>
      <c r="R935" s="47"/>
      <c r="S935" s="47"/>
      <c r="T935" s="47"/>
      <c r="U935" s="47"/>
      <c r="V935" s="47"/>
      <c r="W935" s="47"/>
      <c r="X935" s="47"/>
      <c r="Y935" s="47"/>
      <c r="Z935" s="47"/>
    </row>
    <row r="936" spans="1:26" ht="14.25" customHeight="1">
      <c r="A936" s="47"/>
      <c r="B936" s="47"/>
      <c r="C936" s="47"/>
      <c r="D936" s="47"/>
      <c r="E936" s="47"/>
      <c r="F936" s="47"/>
      <c r="G936" s="47"/>
      <c r="H936" s="47"/>
      <c r="I936" s="47"/>
      <c r="J936" s="47"/>
      <c r="K936" s="47"/>
      <c r="L936" s="47"/>
      <c r="M936" s="47"/>
      <c r="N936" s="47"/>
      <c r="O936" s="47"/>
      <c r="P936" s="47"/>
      <c r="Q936" s="47"/>
      <c r="R936" s="47"/>
      <c r="S936" s="47"/>
      <c r="T936" s="47"/>
      <c r="U936" s="47"/>
      <c r="V936" s="47"/>
      <c r="W936" s="47"/>
      <c r="X936" s="47"/>
      <c r="Y936" s="47"/>
      <c r="Z936" s="47"/>
    </row>
    <row r="937" spans="1:26" ht="14.25" customHeight="1">
      <c r="A937" s="47"/>
      <c r="B937" s="47"/>
      <c r="C937" s="47"/>
      <c r="D937" s="47"/>
      <c r="E937" s="47"/>
      <c r="F937" s="47"/>
      <c r="G937" s="47"/>
      <c r="H937" s="47"/>
      <c r="I937" s="47"/>
      <c r="J937" s="47"/>
      <c r="K937" s="47"/>
      <c r="L937" s="47"/>
      <c r="M937" s="47"/>
      <c r="N937" s="47"/>
      <c r="O937" s="47"/>
      <c r="P937" s="47"/>
      <c r="Q937" s="47"/>
      <c r="R937" s="47"/>
      <c r="S937" s="47"/>
      <c r="T937" s="47"/>
      <c r="U937" s="47"/>
      <c r="V937" s="47"/>
      <c r="W937" s="47"/>
      <c r="X937" s="47"/>
      <c r="Y937" s="47"/>
      <c r="Z937" s="47"/>
    </row>
    <row r="938" spans="1:26" ht="14.25" customHeight="1">
      <c r="A938" s="47"/>
      <c r="B938" s="47"/>
      <c r="C938" s="47"/>
      <c r="D938" s="47"/>
      <c r="E938" s="47"/>
      <c r="F938" s="47"/>
      <c r="G938" s="47"/>
      <c r="H938" s="47"/>
      <c r="I938" s="47"/>
      <c r="J938" s="47"/>
      <c r="K938" s="47"/>
      <c r="L938" s="47"/>
      <c r="M938" s="47"/>
      <c r="N938" s="47"/>
      <c r="O938" s="47"/>
      <c r="P938" s="47"/>
      <c r="Q938" s="47"/>
      <c r="R938" s="47"/>
      <c r="S938" s="47"/>
      <c r="T938" s="47"/>
      <c r="U938" s="47"/>
      <c r="V938" s="47"/>
      <c r="W938" s="47"/>
      <c r="X938" s="47"/>
      <c r="Y938" s="47"/>
      <c r="Z938" s="47"/>
    </row>
    <row r="939" spans="1:26" ht="14.25" customHeight="1">
      <c r="A939" s="47"/>
      <c r="B939" s="47"/>
      <c r="C939" s="47"/>
      <c r="D939" s="47"/>
      <c r="E939" s="47"/>
      <c r="F939" s="47"/>
      <c r="G939" s="47"/>
      <c r="H939" s="47"/>
      <c r="I939" s="47"/>
      <c r="J939" s="47"/>
      <c r="K939" s="47"/>
      <c r="L939" s="47"/>
      <c r="M939" s="47"/>
      <c r="N939" s="47"/>
      <c r="O939" s="47"/>
      <c r="P939" s="47"/>
      <c r="Q939" s="47"/>
      <c r="R939" s="47"/>
      <c r="S939" s="47"/>
      <c r="T939" s="47"/>
      <c r="U939" s="47"/>
      <c r="V939" s="47"/>
      <c r="W939" s="47"/>
      <c r="X939" s="47"/>
      <c r="Y939" s="47"/>
      <c r="Z939" s="47"/>
    </row>
    <row r="940" spans="1:26" ht="14.25" customHeight="1">
      <c r="A940" s="47"/>
      <c r="B940" s="47"/>
      <c r="C940" s="47"/>
      <c r="D940" s="47"/>
      <c r="E940" s="47"/>
      <c r="F940" s="47"/>
      <c r="G940" s="47"/>
      <c r="H940" s="47"/>
      <c r="I940" s="47"/>
      <c r="J940" s="47"/>
      <c r="K940" s="47"/>
      <c r="L940" s="47"/>
      <c r="M940" s="47"/>
      <c r="N940" s="47"/>
      <c r="O940" s="47"/>
      <c r="P940" s="47"/>
      <c r="Q940" s="47"/>
      <c r="R940" s="47"/>
      <c r="S940" s="47"/>
      <c r="T940" s="47"/>
      <c r="U940" s="47"/>
      <c r="V940" s="47"/>
      <c r="W940" s="47"/>
      <c r="X940" s="47"/>
      <c r="Y940" s="47"/>
      <c r="Z940" s="47"/>
    </row>
    <row r="941" spans="1:26" ht="14.25" customHeight="1">
      <c r="A941" s="47"/>
      <c r="B941" s="47"/>
      <c r="C941" s="47"/>
      <c r="D941" s="47"/>
      <c r="E941" s="47"/>
      <c r="F941" s="47"/>
      <c r="G941" s="47"/>
      <c r="H941" s="47"/>
      <c r="I941" s="47"/>
      <c r="J941" s="47"/>
      <c r="K941" s="47"/>
      <c r="L941" s="47"/>
      <c r="M941" s="47"/>
      <c r="N941" s="47"/>
      <c r="O941" s="47"/>
      <c r="P941" s="47"/>
      <c r="Q941" s="47"/>
      <c r="R941" s="47"/>
      <c r="S941" s="47"/>
      <c r="T941" s="47"/>
      <c r="U941" s="47"/>
      <c r="V941" s="47"/>
      <c r="W941" s="47"/>
      <c r="X941" s="47"/>
      <c r="Y941" s="47"/>
      <c r="Z941" s="47"/>
    </row>
    <row r="942" spans="1:26" ht="14.25" customHeight="1">
      <c r="A942" s="47"/>
      <c r="B942" s="47"/>
      <c r="C942" s="47"/>
      <c r="D942" s="47"/>
      <c r="E942" s="47"/>
      <c r="F942" s="47"/>
      <c r="G942" s="47"/>
      <c r="H942" s="47"/>
      <c r="I942" s="47"/>
      <c r="J942" s="47"/>
      <c r="K942" s="47"/>
      <c r="L942" s="47"/>
      <c r="M942" s="47"/>
      <c r="N942" s="47"/>
      <c r="O942" s="47"/>
      <c r="P942" s="47"/>
      <c r="Q942" s="47"/>
      <c r="R942" s="47"/>
      <c r="S942" s="47"/>
      <c r="T942" s="47"/>
      <c r="U942" s="47"/>
      <c r="V942" s="47"/>
      <c r="W942" s="47"/>
      <c r="X942" s="47"/>
      <c r="Y942" s="47"/>
      <c r="Z942" s="47"/>
    </row>
    <row r="943" spans="1:26" ht="14.25" customHeight="1">
      <c r="A943" s="47"/>
      <c r="B943" s="47"/>
      <c r="C943" s="47"/>
      <c r="D943" s="47"/>
      <c r="E943" s="47"/>
      <c r="F943" s="47"/>
      <c r="G943" s="47"/>
      <c r="H943" s="47"/>
      <c r="I943" s="47"/>
      <c r="J943" s="47"/>
      <c r="K943" s="47"/>
      <c r="L943" s="47"/>
      <c r="M943" s="47"/>
      <c r="N943" s="47"/>
      <c r="O943" s="47"/>
      <c r="P943" s="47"/>
      <c r="Q943" s="47"/>
      <c r="R943" s="47"/>
      <c r="S943" s="47"/>
      <c r="T943" s="47"/>
      <c r="U943" s="47"/>
      <c r="V943" s="47"/>
      <c r="W943" s="47"/>
      <c r="X943" s="47"/>
      <c r="Y943" s="47"/>
      <c r="Z943" s="47"/>
    </row>
    <row r="944" spans="1:26" ht="14.25" customHeight="1">
      <c r="A944" s="47"/>
      <c r="B944" s="47"/>
      <c r="C944" s="47"/>
      <c r="D944" s="47"/>
      <c r="E944" s="47"/>
      <c r="F944" s="47"/>
      <c r="G944" s="47"/>
      <c r="H944" s="47"/>
      <c r="I944" s="47"/>
      <c r="J944" s="47"/>
      <c r="K944" s="47"/>
      <c r="L944" s="47"/>
      <c r="M944" s="47"/>
      <c r="N944" s="47"/>
      <c r="O944" s="47"/>
      <c r="P944" s="47"/>
      <c r="Q944" s="47"/>
      <c r="R944" s="47"/>
      <c r="S944" s="47"/>
      <c r="T944" s="47"/>
      <c r="U944" s="47"/>
      <c r="V944" s="47"/>
      <c r="W944" s="47"/>
      <c r="X944" s="47"/>
      <c r="Y944" s="47"/>
      <c r="Z944" s="47"/>
    </row>
    <row r="945" spans="1:26" ht="14.25" customHeight="1">
      <c r="A945" s="47"/>
      <c r="B945" s="47"/>
      <c r="C945" s="47"/>
      <c r="D945" s="47"/>
      <c r="E945" s="47"/>
      <c r="F945" s="47"/>
      <c r="G945" s="47"/>
      <c r="H945" s="47"/>
      <c r="I945" s="47"/>
      <c r="J945" s="47"/>
      <c r="K945" s="47"/>
      <c r="L945" s="47"/>
      <c r="M945" s="47"/>
      <c r="N945" s="47"/>
      <c r="O945" s="47"/>
      <c r="P945" s="47"/>
      <c r="Q945" s="47"/>
      <c r="R945" s="47"/>
      <c r="S945" s="47"/>
      <c r="T945" s="47"/>
      <c r="U945" s="47"/>
      <c r="V945" s="47"/>
      <c r="W945" s="47"/>
      <c r="X945" s="47"/>
      <c r="Y945" s="47"/>
      <c r="Z945" s="47"/>
    </row>
    <row r="946" spans="1:26" ht="14.25" customHeight="1">
      <c r="A946" s="47"/>
      <c r="B946" s="47"/>
      <c r="C946" s="47"/>
      <c r="D946" s="47"/>
      <c r="E946" s="47"/>
      <c r="F946" s="47"/>
      <c r="G946" s="47"/>
      <c r="H946" s="47"/>
      <c r="I946" s="47"/>
      <c r="J946" s="47"/>
      <c r="K946" s="47"/>
      <c r="L946" s="47"/>
      <c r="M946" s="47"/>
      <c r="N946" s="47"/>
      <c r="O946" s="47"/>
      <c r="P946" s="47"/>
      <c r="Q946" s="47"/>
      <c r="R946" s="47"/>
      <c r="S946" s="47"/>
      <c r="T946" s="47"/>
      <c r="U946" s="47"/>
      <c r="V946" s="47"/>
      <c r="W946" s="47"/>
      <c r="X946" s="47"/>
      <c r="Y946" s="47"/>
      <c r="Z946" s="47"/>
    </row>
    <row r="947" spans="1:26" ht="14.25" customHeight="1">
      <c r="A947" s="47"/>
      <c r="B947" s="47"/>
      <c r="C947" s="47"/>
      <c r="D947" s="47"/>
      <c r="E947" s="47"/>
      <c r="F947" s="47"/>
      <c r="G947" s="47"/>
      <c r="H947" s="47"/>
      <c r="I947" s="47"/>
      <c r="J947" s="47"/>
      <c r="K947" s="47"/>
      <c r="L947" s="47"/>
      <c r="M947" s="47"/>
      <c r="N947" s="47"/>
      <c r="O947" s="47"/>
      <c r="P947" s="47"/>
      <c r="Q947" s="47"/>
      <c r="R947" s="47"/>
      <c r="S947" s="47"/>
      <c r="T947" s="47"/>
      <c r="U947" s="47"/>
      <c r="V947" s="47"/>
      <c r="W947" s="47"/>
      <c r="X947" s="47"/>
      <c r="Y947" s="47"/>
      <c r="Z947" s="47"/>
    </row>
    <row r="948" spans="1:26" ht="14.25" customHeight="1">
      <c r="A948" s="47"/>
      <c r="B948" s="47"/>
      <c r="C948" s="47"/>
      <c r="D948" s="47"/>
      <c r="E948" s="47"/>
      <c r="F948" s="47"/>
      <c r="G948" s="47"/>
      <c r="H948" s="47"/>
      <c r="I948" s="47"/>
      <c r="J948" s="47"/>
      <c r="K948" s="47"/>
      <c r="L948" s="47"/>
      <c r="M948" s="47"/>
      <c r="N948" s="47"/>
      <c r="O948" s="47"/>
      <c r="P948" s="47"/>
      <c r="Q948" s="47"/>
      <c r="R948" s="47"/>
      <c r="S948" s="47"/>
      <c r="T948" s="47"/>
      <c r="U948" s="47"/>
      <c r="V948" s="47"/>
      <c r="W948" s="47"/>
      <c r="X948" s="47"/>
      <c r="Y948" s="47"/>
      <c r="Z948" s="47"/>
    </row>
    <row r="949" spans="1:26" ht="14.25" customHeight="1">
      <c r="A949" s="47"/>
      <c r="B949" s="47"/>
      <c r="C949" s="47"/>
      <c r="D949" s="47"/>
      <c r="E949" s="47"/>
      <c r="F949" s="47"/>
      <c r="G949" s="47"/>
      <c r="H949" s="47"/>
      <c r="I949" s="47"/>
      <c r="J949" s="47"/>
      <c r="K949" s="47"/>
      <c r="L949" s="47"/>
      <c r="M949" s="47"/>
      <c r="N949" s="47"/>
      <c r="O949" s="47"/>
      <c r="P949" s="47"/>
      <c r="Q949" s="47"/>
      <c r="R949" s="47"/>
      <c r="S949" s="47"/>
      <c r="T949" s="47"/>
      <c r="U949" s="47"/>
      <c r="V949" s="47"/>
      <c r="W949" s="47"/>
      <c r="X949" s="47"/>
      <c r="Y949" s="47"/>
      <c r="Z949" s="47"/>
    </row>
    <row r="950" spans="1:26" ht="14.25" customHeight="1">
      <c r="A950" s="47"/>
      <c r="B950" s="47"/>
      <c r="C950" s="47"/>
      <c r="D950" s="47"/>
      <c r="E950" s="47"/>
      <c r="F950" s="47"/>
      <c r="G950" s="47"/>
      <c r="H950" s="47"/>
      <c r="I950" s="47"/>
      <c r="J950" s="47"/>
      <c r="K950" s="47"/>
      <c r="L950" s="47"/>
      <c r="M950" s="47"/>
      <c r="N950" s="47"/>
      <c r="O950" s="47"/>
      <c r="P950" s="47"/>
      <c r="Q950" s="47"/>
      <c r="R950" s="47"/>
      <c r="S950" s="47"/>
      <c r="T950" s="47"/>
      <c r="U950" s="47"/>
      <c r="V950" s="47"/>
      <c r="W950" s="47"/>
      <c r="X950" s="47"/>
      <c r="Y950" s="47"/>
      <c r="Z950" s="47"/>
    </row>
    <row r="951" spans="1:26" ht="14.25" customHeight="1">
      <c r="A951" s="47"/>
      <c r="B951" s="47"/>
      <c r="C951" s="47"/>
      <c r="D951" s="47"/>
      <c r="E951" s="47"/>
      <c r="F951" s="47"/>
      <c r="G951" s="47"/>
      <c r="H951" s="47"/>
      <c r="I951" s="47"/>
      <c r="J951" s="47"/>
      <c r="K951" s="47"/>
      <c r="L951" s="47"/>
      <c r="M951" s="47"/>
      <c r="N951" s="47"/>
      <c r="O951" s="47"/>
      <c r="P951" s="47"/>
      <c r="Q951" s="47"/>
      <c r="R951" s="47"/>
      <c r="S951" s="47"/>
      <c r="T951" s="47"/>
      <c r="U951" s="47"/>
      <c r="V951" s="47"/>
      <c r="W951" s="47"/>
      <c r="X951" s="47"/>
      <c r="Y951" s="47"/>
      <c r="Z951" s="47"/>
    </row>
    <row r="952" spans="1:26" ht="14.25" customHeight="1">
      <c r="A952" s="47"/>
      <c r="B952" s="47"/>
      <c r="C952" s="47"/>
      <c r="D952" s="47"/>
      <c r="E952" s="47"/>
      <c r="F952" s="47"/>
      <c r="G952" s="47"/>
      <c r="H952" s="47"/>
      <c r="I952" s="47"/>
      <c r="J952" s="47"/>
      <c r="K952" s="47"/>
      <c r="L952" s="47"/>
      <c r="M952" s="47"/>
      <c r="N952" s="47"/>
      <c r="O952" s="47"/>
      <c r="P952" s="47"/>
      <c r="Q952" s="47"/>
      <c r="R952" s="47"/>
      <c r="S952" s="47"/>
      <c r="T952" s="47"/>
      <c r="U952" s="47"/>
      <c r="V952" s="47"/>
      <c r="W952" s="47"/>
      <c r="X952" s="47"/>
      <c r="Y952" s="47"/>
      <c r="Z952" s="47"/>
    </row>
    <row r="953" spans="1:26" ht="14.25" customHeight="1">
      <c r="A953" s="47"/>
      <c r="B953" s="47"/>
      <c r="C953" s="47"/>
      <c r="D953" s="47"/>
      <c r="E953" s="47"/>
      <c r="F953" s="47"/>
      <c r="G953" s="47"/>
      <c r="H953" s="47"/>
      <c r="I953" s="47"/>
      <c r="J953" s="47"/>
      <c r="K953" s="47"/>
      <c r="L953" s="47"/>
      <c r="M953" s="47"/>
      <c r="N953" s="47"/>
      <c r="O953" s="47"/>
      <c r="P953" s="47"/>
      <c r="Q953" s="47"/>
      <c r="R953" s="47"/>
      <c r="S953" s="47"/>
      <c r="T953" s="47"/>
      <c r="U953" s="47"/>
      <c r="V953" s="47"/>
      <c r="W953" s="47"/>
      <c r="X953" s="47"/>
      <c r="Y953" s="47"/>
      <c r="Z953" s="47"/>
    </row>
    <row r="954" spans="1:26" ht="14.25" customHeight="1">
      <c r="A954" s="47"/>
      <c r="B954" s="47"/>
      <c r="C954" s="47"/>
      <c r="D954" s="47"/>
      <c r="E954" s="47"/>
      <c r="F954" s="47"/>
      <c r="G954" s="47"/>
      <c r="H954" s="47"/>
      <c r="I954" s="47"/>
      <c r="J954" s="47"/>
      <c r="K954" s="47"/>
      <c r="L954" s="47"/>
      <c r="M954" s="47"/>
      <c r="N954" s="47"/>
      <c r="O954" s="47"/>
      <c r="P954" s="47"/>
      <c r="Q954" s="47"/>
      <c r="R954" s="47"/>
      <c r="S954" s="47"/>
      <c r="T954" s="47"/>
      <c r="U954" s="47"/>
      <c r="V954" s="47"/>
      <c r="W954" s="47"/>
      <c r="X954" s="47"/>
      <c r="Y954" s="47"/>
      <c r="Z954" s="47"/>
    </row>
    <row r="955" spans="1:26" ht="14.25" customHeight="1">
      <c r="A955" s="47"/>
      <c r="B955" s="47"/>
      <c r="C955" s="47"/>
      <c r="D955" s="47"/>
      <c r="E955" s="47"/>
      <c r="F955" s="47"/>
      <c r="G955" s="47"/>
      <c r="H955" s="47"/>
      <c r="I955" s="47"/>
      <c r="J955" s="47"/>
      <c r="K955" s="47"/>
      <c r="L955" s="47"/>
      <c r="M955" s="47"/>
      <c r="N955" s="47"/>
      <c r="O955" s="47"/>
      <c r="P955" s="47"/>
      <c r="Q955" s="47"/>
      <c r="R955" s="47"/>
      <c r="S955" s="47"/>
      <c r="T955" s="47"/>
      <c r="U955" s="47"/>
      <c r="V955" s="47"/>
      <c r="W955" s="47"/>
      <c r="X955" s="47"/>
      <c r="Y955" s="47"/>
      <c r="Z955" s="47"/>
    </row>
    <row r="956" spans="1:26" ht="14.25" customHeight="1">
      <c r="A956" s="47"/>
      <c r="B956" s="47"/>
      <c r="C956" s="47"/>
      <c r="D956" s="47"/>
      <c r="E956" s="47"/>
      <c r="F956" s="47"/>
      <c r="G956" s="47"/>
      <c r="H956" s="47"/>
      <c r="I956" s="47"/>
      <c r="J956" s="47"/>
      <c r="K956" s="47"/>
      <c r="L956" s="47"/>
      <c r="M956" s="47"/>
      <c r="N956" s="47"/>
      <c r="O956" s="47"/>
      <c r="P956" s="47"/>
      <c r="Q956" s="47"/>
      <c r="R956" s="47"/>
      <c r="S956" s="47"/>
      <c r="T956" s="47"/>
      <c r="U956" s="47"/>
      <c r="V956" s="47"/>
      <c r="W956" s="47"/>
      <c r="X956" s="47"/>
      <c r="Y956" s="47"/>
      <c r="Z956" s="47"/>
    </row>
    <row r="957" spans="1:26" ht="14.25" customHeight="1">
      <c r="A957" s="47"/>
      <c r="B957" s="47"/>
      <c r="C957" s="47"/>
      <c r="D957" s="47"/>
      <c r="E957" s="47"/>
      <c r="F957" s="47"/>
      <c r="G957" s="47"/>
      <c r="H957" s="47"/>
      <c r="I957" s="47"/>
      <c r="J957" s="47"/>
      <c r="K957" s="47"/>
      <c r="L957" s="47"/>
      <c r="M957" s="47"/>
      <c r="N957" s="47"/>
      <c r="O957" s="47"/>
      <c r="P957" s="47"/>
      <c r="Q957" s="47"/>
      <c r="R957" s="47"/>
      <c r="S957" s="47"/>
      <c r="T957" s="47"/>
      <c r="U957" s="47"/>
      <c r="V957" s="47"/>
      <c r="W957" s="47"/>
      <c r="X957" s="47"/>
      <c r="Y957" s="47"/>
      <c r="Z957" s="47"/>
    </row>
    <row r="958" spans="1:26" ht="14.25" customHeight="1">
      <c r="A958" s="47"/>
      <c r="B958" s="47"/>
      <c r="C958" s="47"/>
      <c r="D958" s="47"/>
      <c r="E958" s="47"/>
      <c r="F958" s="47"/>
      <c r="G958" s="47"/>
      <c r="H958" s="47"/>
      <c r="I958" s="47"/>
      <c r="J958" s="47"/>
      <c r="K958" s="47"/>
      <c r="L958" s="47"/>
      <c r="M958" s="47"/>
      <c r="N958" s="47"/>
      <c r="O958" s="47"/>
      <c r="P958" s="47"/>
      <c r="Q958" s="47"/>
      <c r="R958" s="47"/>
      <c r="S958" s="47"/>
      <c r="T958" s="47"/>
      <c r="U958" s="47"/>
      <c r="V958" s="47"/>
      <c r="W958" s="47"/>
      <c r="X958" s="47"/>
      <c r="Y958" s="47"/>
      <c r="Z958" s="47"/>
    </row>
    <row r="959" spans="1:26" ht="14.25" customHeight="1">
      <c r="A959" s="47"/>
      <c r="B959" s="47"/>
      <c r="C959" s="47"/>
      <c r="D959" s="47"/>
      <c r="E959" s="47"/>
      <c r="F959" s="47"/>
      <c r="G959" s="47"/>
      <c r="H959" s="47"/>
      <c r="I959" s="47"/>
      <c r="J959" s="47"/>
      <c r="K959" s="47"/>
      <c r="L959" s="47"/>
      <c r="M959" s="47"/>
      <c r="N959" s="47"/>
      <c r="O959" s="47"/>
      <c r="P959" s="47"/>
      <c r="Q959" s="47"/>
      <c r="R959" s="47"/>
      <c r="S959" s="47"/>
      <c r="T959" s="47"/>
      <c r="U959" s="47"/>
      <c r="V959" s="47"/>
      <c r="W959" s="47"/>
      <c r="X959" s="47"/>
      <c r="Y959" s="47"/>
      <c r="Z959" s="47"/>
    </row>
    <row r="960" spans="1:26" ht="14.25" customHeight="1">
      <c r="A960" s="47"/>
      <c r="B960" s="47"/>
      <c r="C960" s="47"/>
      <c r="D960" s="47"/>
      <c r="E960" s="47"/>
      <c r="F960" s="47"/>
      <c r="G960" s="47"/>
      <c r="H960" s="47"/>
      <c r="I960" s="47"/>
      <c r="J960" s="47"/>
      <c r="K960" s="47"/>
      <c r="L960" s="47"/>
      <c r="M960" s="47"/>
      <c r="N960" s="47"/>
      <c r="O960" s="47"/>
      <c r="P960" s="47"/>
      <c r="Q960" s="47"/>
      <c r="R960" s="47"/>
      <c r="S960" s="47"/>
      <c r="T960" s="47"/>
      <c r="U960" s="47"/>
      <c r="V960" s="47"/>
      <c r="W960" s="47"/>
      <c r="X960" s="47"/>
      <c r="Y960" s="47"/>
      <c r="Z960" s="47"/>
    </row>
    <row r="961" spans="1:26" ht="14.25" customHeight="1">
      <c r="A961" s="47"/>
      <c r="B961" s="47"/>
      <c r="C961" s="47"/>
      <c r="D961" s="47"/>
      <c r="E961" s="47"/>
      <c r="F961" s="47"/>
      <c r="G961" s="47"/>
      <c r="H961" s="47"/>
      <c r="I961" s="47"/>
      <c r="J961" s="47"/>
      <c r="K961" s="47"/>
      <c r="L961" s="47"/>
      <c r="M961" s="47"/>
      <c r="N961" s="47"/>
      <c r="O961" s="47"/>
      <c r="P961" s="47"/>
      <c r="Q961" s="47"/>
      <c r="R961" s="47"/>
      <c r="S961" s="47"/>
      <c r="T961" s="47"/>
      <c r="U961" s="47"/>
      <c r="V961" s="47"/>
      <c r="W961" s="47"/>
      <c r="X961" s="47"/>
      <c r="Y961" s="47"/>
      <c r="Z961" s="47"/>
    </row>
    <row r="962" spans="1:26" ht="14.25" customHeight="1">
      <c r="A962" s="47"/>
      <c r="B962" s="47"/>
      <c r="C962" s="47"/>
      <c r="D962" s="47"/>
      <c r="E962" s="47"/>
      <c r="F962" s="47"/>
      <c r="G962" s="47"/>
      <c r="H962" s="47"/>
      <c r="I962" s="47"/>
      <c r="J962" s="47"/>
      <c r="K962" s="47"/>
      <c r="L962" s="47"/>
      <c r="M962" s="47"/>
      <c r="N962" s="47"/>
      <c r="O962" s="47"/>
      <c r="P962" s="47"/>
      <c r="Q962" s="47"/>
      <c r="R962" s="47"/>
      <c r="S962" s="47"/>
      <c r="T962" s="47"/>
      <c r="U962" s="47"/>
      <c r="V962" s="47"/>
      <c r="W962" s="47"/>
      <c r="X962" s="47"/>
      <c r="Y962" s="47"/>
      <c r="Z962" s="47"/>
    </row>
    <row r="963" spans="1:26" ht="14.25" customHeight="1">
      <c r="A963" s="47"/>
      <c r="B963" s="47"/>
      <c r="C963" s="47"/>
      <c r="D963" s="47"/>
      <c r="E963" s="47"/>
      <c r="F963" s="47"/>
      <c r="G963" s="47"/>
      <c r="H963" s="47"/>
      <c r="I963" s="47"/>
      <c r="J963" s="47"/>
      <c r="K963" s="47"/>
      <c r="L963" s="47"/>
      <c r="M963" s="47"/>
      <c r="N963" s="47"/>
      <c r="O963" s="47"/>
      <c r="P963" s="47"/>
      <c r="Q963" s="47"/>
      <c r="R963" s="47"/>
      <c r="S963" s="47"/>
      <c r="T963" s="47"/>
      <c r="U963" s="47"/>
      <c r="V963" s="47"/>
      <c r="W963" s="47"/>
      <c r="X963" s="47"/>
      <c r="Y963" s="47"/>
      <c r="Z963" s="47"/>
    </row>
    <row r="964" spans="1:26" ht="14.25" customHeight="1">
      <c r="A964" s="47"/>
      <c r="B964" s="47"/>
      <c r="C964" s="47"/>
      <c r="D964" s="47"/>
      <c r="E964" s="47"/>
      <c r="F964" s="47"/>
      <c r="G964" s="47"/>
      <c r="H964" s="47"/>
      <c r="I964" s="47"/>
      <c r="J964" s="47"/>
      <c r="K964" s="47"/>
      <c r="L964" s="47"/>
      <c r="M964" s="47"/>
      <c r="N964" s="47"/>
      <c r="O964" s="47"/>
      <c r="P964" s="47"/>
      <c r="Q964" s="47"/>
      <c r="R964" s="47"/>
      <c r="S964" s="47"/>
      <c r="T964" s="47"/>
      <c r="U964" s="47"/>
      <c r="V964" s="47"/>
      <c r="W964" s="47"/>
      <c r="X964" s="47"/>
      <c r="Y964" s="47"/>
      <c r="Z964" s="47"/>
    </row>
    <row r="965" spans="1:26" ht="14.25" customHeight="1">
      <c r="A965" s="47"/>
      <c r="B965" s="47"/>
      <c r="C965" s="47"/>
      <c r="D965" s="47"/>
      <c r="E965" s="47"/>
      <c r="F965" s="47"/>
      <c r="G965" s="47"/>
      <c r="H965" s="47"/>
      <c r="I965" s="47"/>
      <c r="J965" s="47"/>
      <c r="K965" s="47"/>
      <c r="L965" s="47"/>
      <c r="M965" s="47"/>
      <c r="N965" s="47"/>
      <c r="O965" s="47"/>
      <c r="P965" s="47"/>
      <c r="Q965" s="47"/>
      <c r="R965" s="47"/>
      <c r="S965" s="47"/>
      <c r="T965" s="47"/>
      <c r="U965" s="47"/>
      <c r="V965" s="47"/>
      <c r="W965" s="47"/>
      <c r="X965" s="47"/>
      <c r="Y965" s="47"/>
      <c r="Z965" s="47"/>
    </row>
    <row r="966" spans="1:26" ht="14.25" customHeight="1">
      <c r="A966" s="47"/>
      <c r="B966" s="47"/>
      <c r="C966" s="47"/>
      <c r="D966" s="47"/>
      <c r="E966" s="47"/>
      <c r="F966" s="47"/>
      <c r="G966" s="47"/>
      <c r="H966" s="47"/>
      <c r="I966" s="47"/>
      <c r="J966" s="47"/>
      <c r="K966" s="47"/>
      <c r="L966" s="47"/>
      <c r="M966" s="47"/>
      <c r="N966" s="47"/>
      <c r="O966" s="47"/>
      <c r="P966" s="47"/>
      <c r="Q966" s="47"/>
      <c r="R966" s="47"/>
      <c r="S966" s="47"/>
      <c r="T966" s="47"/>
      <c r="U966" s="47"/>
      <c r="V966" s="47"/>
      <c r="W966" s="47"/>
      <c r="X966" s="47"/>
      <c r="Y966" s="47"/>
      <c r="Z966" s="47"/>
    </row>
    <row r="967" spans="1:26" ht="14.25" customHeight="1">
      <c r="A967" s="47"/>
      <c r="B967" s="47"/>
      <c r="C967" s="47"/>
      <c r="D967" s="47"/>
      <c r="E967" s="47"/>
      <c r="F967" s="47"/>
      <c r="G967" s="47"/>
      <c r="H967" s="47"/>
      <c r="I967" s="47"/>
      <c r="J967" s="47"/>
      <c r="K967" s="47"/>
      <c r="L967" s="47"/>
      <c r="M967" s="47"/>
      <c r="N967" s="47"/>
      <c r="O967" s="47"/>
      <c r="P967" s="47"/>
      <c r="Q967" s="47"/>
      <c r="R967" s="47"/>
      <c r="S967" s="47"/>
      <c r="T967" s="47"/>
      <c r="U967" s="47"/>
      <c r="V967" s="47"/>
      <c r="W967" s="47"/>
      <c r="X967" s="47"/>
      <c r="Y967" s="47"/>
      <c r="Z967" s="47"/>
    </row>
    <row r="968" spans="1:26" ht="14.25" customHeight="1">
      <c r="A968" s="47"/>
      <c r="B968" s="47"/>
      <c r="C968" s="47"/>
      <c r="D968" s="47"/>
      <c r="E968" s="47"/>
      <c r="F968" s="47"/>
      <c r="G968" s="47"/>
      <c r="H968" s="47"/>
      <c r="I968" s="47"/>
      <c r="J968" s="47"/>
      <c r="K968" s="47"/>
      <c r="L968" s="47"/>
      <c r="M968" s="47"/>
      <c r="N968" s="47"/>
      <c r="O968" s="47"/>
      <c r="P968" s="47"/>
      <c r="Q968" s="47"/>
      <c r="R968" s="47"/>
      <c r="S968" s="47"/>
      <c r="T968" s="47"/>
      <c r="U968" s="47"/>
      <c r="V968" s="47"/>
      <c r="W968" s="47"/>
      <c r="X968" s="47"/>
      <c r="Y968" s="47"/>
      <c r="Z968" s="47"/>
    </row>
    <row r="969" spans="1:26" ht="14.25" customHeight="1">
      <c r="A969" s="47"/>
      <c r="B969" s="47"/>
      <c r="C969" s="47"/>
      <c r="D969" s="47"/>
      <c r="E969" s="47"/>
      <c r="F969" s="47"/>
      <c r="G969" s="47"/>
      <c r="H969" s="47"/>
      <c r="I969" s="47"/>
      <c r="J969" s="47"/>
      <c r="K969" s="47"/>
      <c r="L969" s="47"/>
      <c r="M969" s="47"/>
      <c r="N969" s="47"/>
      <c r="O969" s="47"/>
      <c r="P969" s="47"/>
      <c r="Q969" s="47"/>
      <c r="R969" s="47"/>
      <c r="S969" s="47"/>
      <c r="T969" s="47"/>
      <c r="U969" s="47"/>
      <c r="V969" s="47"/>
      <c r="W969" s="47"/>
      <c r="X969" s="47"/>
      <c r="Y969" s="47"/>
      <c r="Z969" s="47"/>
    </row>
    <row r="970" spans="1:26" ht="14.25" customHeight="1">
      <c r="A970" s="47"/>
      <c r="B970" s="47"/>
      <c r="C970" s="47"/>
      <c r="D970" s="47"/>
      <c r="E970" s="47"/>
      <c r="F970" s="47"/>
      <c r="G970" s="47"/>
      <c r="H970" s="47"/>
      <c r="I970" s="47"/>
      <c r="J970" s="47"/>
      <c r="K970" s="47"/>
      <c r="L970" s="47"/>
      <c r="M970" s="47"/>
      <c r="N970" s="47"/>
      <c r="O970" s="47"/>
      <c r="P970" s="47"/>
      <c r="Q970" s="47"/>
      <c r="R970" s="47"/>
      <c r="S970" s="47"/>
      <c r="T970" s="47"/>
      <c r="U970" s="47"/>
      <c r="V970" s="47"/>
      <c r="W970" s="47"/>
      <c r="X970" s="47"/>
      <c r="Y970" s="47"/>
      <c r="Z970" s="47"/>
    </row>
    <row r="971" spans="1:26" ht="14.25" customHeight="1">
      <c r="A971" s="47"/>
      <c r="B971" s="47"/>
      <c r="C971" s="47"/>
      <c r="D971" s="47"/>
      <c r="E971" s="47"/>
      <c r="F971" s="47"/>
      <c r="G971" s="47"/>
      <c r="H971" s="47"/>
      <c r="I971" s="47"/>
      <c r="J971" s="47"/>
      <c r="K971" s="47"/>
      <c r="L971" s="47"/>
      <c r="M971" s="47"/>
      <c r="N971" s="47"/>
      <c r="O971" s="47"/>
      <c r="P971" s="47"/>
      <c r="Q971" s="47"/>
      <c r="R971" s="47"/>
      <c r="S971" s="47"/>
      <c r="T971" s="47"/>
      <c r="U971" s="47"/>
      <c r="V971" s="47"/>
      <c r="W971" s="47"/>
      <c r="X971" s="47"/>
      <c r="Y971" s="47"/>
      <c r="Z971" s="47"/>
    </row>
    <row r="972" spans="1:26" ht="14.25" customHeight="1">
      <c r="A972" s="47"/>
      <c r="B972" s="47"/>
      <c r="C972" s="47"/>
      <c r="D972" s="47"/>
      <c r="E972" s="47"/>
      <c r="F972" s="47"/>
      <c r="G972" s="47"/>
      <c r="H972" s="47"/>
      <c r="I972" s="47"/>
      <c r="J972" s="47"/>
      <c r="K972" s="47"/>
      <c r="L972" s="47"/>
      <c r="M972" s="47"/>
      <c r="N972" s="47"/>
      <c r="O972" s="47"/>
      <c r="P972" s="47"/>
      <c r="Q972" s="47"/>
      <c r="R972" s="47"/>
      <c r="S972" s="47"/>
      <c r="T972" s="47"/>
      <c r="U972" s="47"/>
      <c r="V972" s="47"/>
      <c r="W972" s="47"/>
      <c r="X972" s="47"/>
      <c r="Y972" s="47"/>
      <c r="Z972" s="47"/>
    </row>
    <row r="973" spans="1:26" ht="14.25" customHeight="1">
      <c r="A973" s="47"/>
      <c r="B973" s="47"/>
      <c r="C973" s="47"/>
      <c r="D973" s="47"/>
      <c r="E973" s="47"/>
      <c r="F973" s="47"/>
      <c r="G973" s="47"/>
      <c r="H973" s="47"/>
      <c r="I973" s="47"/>
      <c r="J973" s="47"/>
      <c r="K973" s="47"/>
      <c r="L973" s="47"/>
      <c r="M973" s="47"/>
      <c r="N973" s="47"/>
      <c r="O973" s="47"/>
      <c r="P973" s="47"/>
      <c r="Q973" s="47"/>
      <c r="R973" s="47"/>
      <c r="S973" s="47"/>
      <c r="T973" s="47"/>
      <c r="U973" s="47"/>
      <c r="V973" s="47"/>
      <c r="W973" s="47"/>
      <c r="X973" s="47"/>
      <c r="Y973" s="47"/>
      <c r="Z973" s="47"/>
    </row>
    <row r="974" spans="1:26" ht="14.25" customHeight="1">
      <c r="A974" s="47"/>
      <c r="B974" s="47"/>
      <c r="C974" s="47"/>
      <c r="D974" s="47"/>
      <c r="E974" s="47"/>
      <c r="F974" s="47"/>
      <c r="G974" s="47"/>
      <c r="H974" s="47"/>
      <c r="I974" s="47"/>
      <c r="J974" s="47"/>
      <c r="K974" s="47"/>
      <c r="L974" s="47"/>
      <c r="M974" s="47"/>
      <c r="N974" s="47"/>
      <c r="O974" s="47"/>
      <c r="P974" s="47"/>
      <c r="Q974" s="47"/>
      <c r="R974" s="47"/>
      <c r="S974" s="47"/>
      <c r="T974" s="47"/>
      <c r="U974" s="47"/>
      <c r="V974" s="47"/>
      <c r="W974" s="47"/>
      <c r="X974" s="47"/>
      <c r="Y974" s="47"/>
      <c r="Z974" s="47"/>
    </row>
    <row r="975" spans="1:26" ht="14.25" customHeight="1">
      <c r="A975" s="47"/>
      <c r="B975" s="47"/>
      <c r="C975" s="47"/>
      <c r="D975" s="47"/>
      <c r="E975" s="47"/>
      <c r="F975" s="47"/>
      <c r="G975" s="47"/>
      <c r="H975" s="47"/>
      <c r="I975" s="47"/>
      <c r="J975" s="47"/>
      <c r="K975" s="47"/>
      <c r="L975" s="47"/>
      <c r="M975" s="47"/>
      <c r="N975" s="47"/>
      <c r="O975" s="47"/>
      <c r="P975" s="47"/>
      <c r="Q975" s="47"/>
      <c r="R975" s="47"/>
      <c r="S975" s="47"/>
      <c r="T975" s="47"/>
      <c r="U975" s="47"/>
      <c r="V975" s="47"/>
      <c r="W975" s="47"/>
      <c r="X975" s="47"/>
      <c r="Y975" s="47"/>
      <c r="Z975" s="47"/>
    </row>
    <row r="976" spans="1:26" ht="14.25" customHeight="1">
      <c r="A976" s="47"/>
      <c r="B976" s="47"/>
      <c r="C976" s="47"/>
      <c r="D976" s="47"/>
      <c r="E976" s="47"/>
      <c r="F976" s="47"/>
      <c r="G976" s="47"/>
      <c r="H976" s="47"/>
      <c r="I976" s="47"/>
      <c r="J976" s="47"/>
      <c r="K976" s="47"/>
      <c r="L976" s="47"/>
      <c r="M976" s="47"/>
      <c r="N976" s="47"/>
      <c r="O976" s="47"/>
      <c r="P976" s="47"/>
      <c r="Q976" s="47"/>
      <c r="R976" s="47"/>
      <c r="S976" s="47"/>
      <c r="T976" s="47"/>
      <c r="U976" s="47"/>
      <c r="V976" s="47"/>
      <c r="W976" s="47"/>
      <c r="X976" s="47"/>
      <c r="Y976" s="47"/>
      <c r="Z976" s="47"/>
    </row>
    <row r="977" spans="1:26" ht="14.25" customHeight="1">
      <c r="A977" s="47"/>
      <c r="B977" s="47"/>
      <c r="C977" s="47"/>
      <c r="D977" s="47"/>
      <c r="E977" s="47"/>
      <c r="F977" s="47"/>
      <c r="G977" s="47"/>
      <c r="H977" s="47"/>
      <c r="I977" s="47"/>
      <c r="J977" s="47"/>
      <c r="K977" s="47"/>
      <c r="L977" s="47"/>
      <c r="M977" s="47"/>
      <c r="N977" s="47"/>
      <c r="O977" s="47"/>
      <c r="P977" s="47"/>
      <c r="Q977" s="47"/>
      <c r="R977" s="47"/>
      <c r="S977" s="47"/>
      <c r="T977" s="47"/>
      <c r="U977" s="47"/>
      <c r="V977" s="47"/>
      <c r="W977" s="47"/>
      <c r="X977" s="47"/>
      <c r="Y977" s="47"/>
      <c r="Z977" s="47"/>
    </row>
    <row r="978" spans="1:26" ht="14.25" customHeight="1">
      <c r="A978" s="47"/>
      <c r="B978" s="47"/>
      <c r="C978" s="47"/>
      <c r="D978" s="47"/>
      <c r="E978" s="47"/>
      <c r="F978" s="47"/>
      <c r="G978" s="47"/>
      <c r="H978" s="47"/>
      <c r="I978" s="47"/>
      <c r="J978" s="47"/>
      <c r="K978" s="47"/>
      <c r="L978" s="47"/>
      <c r="M978" s="47"/>
      <c r="N978" s="47"/>
      <c r="O978" s="47"/>
      <c r="P978" s="47"/>
      <c r="Q978" s="47"/>
      <c r="R978" s="47"/>
      <c r="S978" s="47"/>
      <c r="T978" s="47"/>
      <c r="U978" s="47"/>
      <c r="V978" s="47"/>
      <c r="W978" s="47"/>
      <c r="X978" s="47"/>
      <c r="Y978" s="47"/>
      <c r="Z978" s="47"/>
    </row>
    <row r="979" spans="1:26" ht="14.25" customHeight="1">
      <c r="A979" s="47"/>
      <c r="B979" s="47"/>
      <c r="C979" s="47"/>
      <c r="D979" s="47"/>
      <c r="E979" s="47"/>
      <c r="F979" s="47"/>
      <c r="G979" s="47"/>
      <c r="H979" s="47"/>
      <c r="I979" s="47"/>
      <c r="J979" s="47"/>
      <c r="K979" s="47"/>
      <c r="L979" s="47"/>
      <c r="M979" s="47"/>
      <c r="N979" s="47"/>
      <c r="O979" s="47"/>
      <c r="P979" s="47"/>
      <c r="Q979" s="47"/>
      <c r="R979" s="47"/>
      <c r="S979" s="47"/>
      <c r="T979" s="47"/>
      <c r="U979" s="47"/>
      <c r="V979" s="47"/>
      <c r="W979" s="47"/>
      <c r="X979" s="47"/>
      <c r="Y979" s="47"/>
      <c r="Z979" s="47"/>
    </row>
    <row r="980" spans="1:26" ht="14.25" customHeight="1">
      <c r="A980" s="47"/>
      <c r="B980" s="47"/>
      <c r="C980" s="47"/>
      <c r="D980" s="47"/>
      <c r="E980" s="47"/>
      <c r="F980" s="47"/>
      <c r="G980" s="47"/>
      <c r="H980" s="47"/>
      <c r="I980" s="47"/>
      <c r="J980" s="47"/>
      <c r="K980" s="47"/>
      <c r="L980" s="47"/>
      <c r="M980" s="47"/>
      <c r="N980" s="47"/>
      <c r="O980" s="47"/>
      <c r="P980" s="47"/>
      <c r="Q980" s="47"/>
      <c r="R980" s="47"/>
      <c r="S980" s="47"/>
      <c r="T980" s="47"/>
      <c r="U980" s="47"/>
      <c r="V980" s="47"/>
      <c r="W980" s="47"/>
      <c r="X980" s="47"/>
      <c r="Y980" s="47"/>
      <c r="Z980" s="47"/>
    </row>
    <row r="981" spans="1:26" ht="14.25" customHeight="1">
      <c r="A981" s="47"/>
      <c r="B981" s="47"/>
      <c r="C981" s="47"/>
      <c r="D981" s="47"/>
      <c r="E981" s="47"/>
      <c r="F981" s="47"/>
      <c r="G981" s="47"/>
      <c r="H981" s="47"/>
      <c r="I981" s="47"/>
      <c r="J981" s="47"/>
      <c r="K981" s="47"/>
      <c r="L981" s="47"/>
      <c r="M981" s="47"/>
      <c r="N981" s="47"/>
      <c r="O981" s="47"/>
      <c r="P981" s="47"/>
      <c r="Q981" s="47"/>
      <c r="R981" s="47"/>
      <c r="S981" s="47"/>
      <c r="T981" s="47"/>
      <c r="U981" s="47"/>
      <c r="V981" s="47"/>
      <c r="W981" s="47"/>
      <c r="X981" s="47"/>
      <c r="Y981" s="47"/>
      <c r="Z981" s="47"/>
    </row>
    <row r="982" spans="1:26" ht="14.25" customHeight="1">
      <c r="A982" s="47"/>
      <c r="B982" s="47"/>
      <c r="C982" s="47"/>
      <c r="D982" s="47"/>
      <c r="E982" s="47"/>
      <c r="F982" s="47"/>
      <c r="G982" s="47"/>
      <c r="H982" s="47"/>
      <c r="I982" s="47"/>
      <c r="J982" s="47"/>
      <c r="K982" s="47"/>
      <c r="L982" s="47"/>
      <c r="M982" s="47"/>
      <c r="N982" s="47"/>
      <c r="O982" s="47"/>
      <c r="P982" s="47"/>
      <c r="Q982" s="47"/>
      <c r="R982" s="47"/>
      <c r="S982" s="47"/>
      <c r="T982" s="47"/>
      <c r="U982" s="47"/>
      <c r="V982" s="47"/>
      <c r="W982" s="47"/>
      <c r="X982" s="47"/>
      <c r="Y982" s="47"/>
      <c r="Z982" s="47"/>
    </row>
    <row r="983" spans="1:26" ht="14.25" customHeight="1">
      <c r="A983" s="47"/>
      <c r="B983" s="47"/>
      <c r="C983" s="47"/>
      <c r="D983" s="47"/>
      <c r="E983" s="47"/>
      <c r="F983" s="47"/>
      <c r="G983" s="47"/>
      <c r="H983" s="47"/>
      <c r="I983" s="47"/>
      <c r="J983" s="47"/>
      <c r="K983" s="47"/>
      <c r="L983" s="47"/>
      <c r="M983" s="47"/>
      <c r="N983" s="47"/>
      <c r="O983" s="47"/>
      <c r="P983" s="47"/>
      <c r="Q983" s="47"/>
      <c r="R983" s="47"/>
      <c r="S983" s="47"/>
      <c r="T983" s="47"/>
      <c r="U983" s="47"/>
      <c r="V983" s="47"/>
      <c r="W983" s="47"/>
      <c r="X983" s="47"/>
      <c r="Y983" s="47"/>
      <c r="Z983" s="47"/>
    </row>
    <row r="984" spans="1:26" ht="14.25" customHeight="1">
      <c r="A984" s="47"/>
      <c r="B984" s="47"/>
      <c r="C984" s="47"/>
      <c r="D984" s="47"/>
      <c r="E984" s="47"/>
      <c r="F984" s="47"/>
      <c r="G984" s="47"/>
      <c r="H984" s="47"/>
      <c r="I984" s="47"/>
      <c r="J984" s="47"/>
      <c r="K984" s="47"/>
      <c r="L984" s="47"/>
      <c r="M984" s="47"/>
      <c r="N984" s="47"/>
      <c r="O984" s="47"/>
      <c r="P984" s="47"/>
      <c r="Q984" s="47"/>
      <c r="R984" s="47"/>
      <c r="S984" s="47"/>
      <c r="T984" s="47"/>
      <c r="U984" s="47"/>
      <c r="V984" s="47"/>
      <c r="W984" s="47"/>
      <c r="X984" s="47"/>
      <c r="Y984" s="47"/>
      <c r="Z984" s="47"/>
    </row>
    <row r="985" spans="1:26" ht="14.25" customHeight="1">
      <c r="A985" s="47"/>
      <c r="B985" s="47"/>
      <c r="C985" s="47"/>
      <c r="D985" s="47"/>
      <c r="E985" s="47"/>
      <c r="F985" s="47"/>
      <c r="G985" s="47"/>
      <c r="H985" s="47"/>
      <c r="I985" s="47"/>
      <c r="J985" s="47"/>
      <c r="K985" s="47"/>
      <c r="L985" s="47"/>
      <c r="M985" s="47"/>
      <c r="N985" s="47"/>
      <c r="O985" s="47"/>
      <c r="P985" s="47"/>
      <c r="Q985" s="47"/>
      <c r="R985" s="47"/>
      <c r="S985" s="47"/>
      <c r="T985" s="47"/>
      <c r="U985" s="47"/>
      <c r="V985" s="47"/>
      <c r="W985" s="47"/>
      <c r="X985" s="47"/>
      <c r="Y985" s="47"/>
      <c r="Z985" s="47"/>
    </row>
    <row r="986" spans="1:26" ht="14.25" customHeight="1">
      <c r="A986" s="47"/>
      <c r="B986" s="47"/>
      <c r="C986" s="47"/>
      <c r="D986" s="47"/>
      <c r="E986" s="47"/>
      <c r="F986" s="47"/>
      <c r="G986" s="47"/>
      <c r="H986" s="47"/>
      <c r="I986" s="47"/>
      <c r="J986" s="47"/>
      <c r="K986" s="47"/>
      <c r="L986" s="47"/>
      <c r="M986" s="47"/>
      <c r="N986" s="47"/>
      <c r="O986" s="47"/>
      <c r="P986" s="47"/>
      <c r="Q986" s="47"/>
      <c r="R986" s="47"/>
      <c r="S986" s="47"/>
      <c r="T986" s="47"/>
      <c r="U986" s="47"/>
      <c r="V986" s="47"/>
      <c r="W986" s="47"/>
      <c r="X986" s="47"/>
      <c r="Y986" s="47"/>
      <c r="Z986" s="47"/>
    </row>
    <row r="987" spans="1:26" ht="14.25" customHeight="1">
      <c r="A987" s="47"/>
      <c r="B987" s="47"/>
      <c r="C987" s="47"/>
      <c r="D987" s="47"/>
      <c r="E987" s="47"/>
      <c r="F987" s="47"/>
      <c r="G987" s="47"/>
      <c r="H987" s="47"/>
      <c r="I987" s="47"/>
      <c r="J987" s="47"/>
      <c r="K987" s="47"/>
      <c r="L987" s="47"/>
      <c r="M987" s="47"/>
      <c r="N987" s="47"/>
      <c r="O987" s="47"/>
      <c r="P987" s="47"/>
      <c r="Q987" s="47"/>
      <c r="R987" s="47"/>
      <c r="S987" s="47"/>
      <c r="T987" s="47"/>
      <c r="U987" s="47"/>
      <c r="V987" s="47"/>
      <c r="W987" s="47"/>
      <c r="X987" s="47"/>
      <c r="Y987" s="47"/>
      <c r="Z987" s="47"/>
    </row>
    <row r="988" spans="1:26" ht="14.25" customHeight="1">
      <c r="A988" s="47"/>
      <c r="B988" s="47"/>
      <c r="C988" s="47"/>
      <c r="D988" s="47"/>
      <c r="E988" s="47"/>
      <c r="F988" s="47"/>
      <c r="G988" s="47"/>
      <c r="H988" s="47"/>
      <c r="I988" s="47"/>
      <c r="J988" s="47"/>
      <c r="K988" s="47"/>
      <c r="L988" s="47"/>
      <c r="M988" s="47"/>
      <c r="N988" s="47"/>
      <c r="O988" s="47"/>
      <c r="P988" s="47"/>
      <c r="Q988" s="47"/>
      <c r="R988" s="47"/>
      <c r="S988" s="47"/>
      <c r="T988" s="47"/>
      <c r="U988" s="47"/>
      <c r="V988" s="47"/>
      <c r="W988" s="47"/>
      <c r="X988" s="47"/>
      <c r="Y988" s="47"/>
      <c r="Z988" s="47"/>
    </row>
    <row r="989" spans="1:26" ht="14.25" customHeight="1">
      <c r="A989" s="47"/>
      <c r="B989" s="47"/>
      <c r="C989" s="47"/>
      <c r="D989" s="47"/>
      <c r="E989" s="47"/>
      <c r="F989" s="47"/>
      <c r="G989" s="47"/>
      <c r="H989" s="47"/>
      <c r="I989" s="47"/>
      <c r="J989" s="47"/>
      <c r="K989" s="47"/>
      <c r="L989" s="47"/>
      <c r="M989" s="47"/>
      <c r="N989" s="47"/>
      <c r="O989" s="47"/>
      <c r="P989" s="47"/>
      <c r="Q989" s="47"/>
      <c r="R989" s="47"/>
      <c r="S989" s="47"/>
      <c r="T989" s="47"/>
      <c r="U989" s="47"/>
      <c r="V989" s="47"/>
      <c r="W989" s="47"/>
      <c r="X989" s="47"/>
      <c r="Y989" s="47"/>
      <c r="Z989" s="47"/>
    </row>
    <row r="990" spans="1:26" ht="14.25" customHeight="1">
      <c r="A990" s="47"/>
      <c r="B990" s="47"/>
      <c r="C990" s="47"/>
      <c r="D990" s="47"/>
      <c r="E990" s="47"/>
      <c r="F990" s="47"/>
      <c r="G990" s="47"/>
      <c r="H990" s="47"/>
      <c r="I990" s="47"/>
      <c r="J990" s="47"/>
      <c r="K990" s="47"/>
      <c r="L990" s="47"/>
      <c r="M990" s="47"/>
      <c r="N990" s="47"/>
      <c r="O990" s="47"/>
      <c r="P990" s="47"/>
      <c r="Q990" s="47"/>
      <c r="R990" s="47"/>
      <c r="S990" s="47"/>
      <c r="T990" s="47"/>
      <c r="U990" s="47"/>
      <c r="V990" s="47"/>
      <c r="W990" s="47"/>
      <c r="X990" s="47"/>
      <c r="Y990" s="47"/>
      <c r="Z990" s="47"/>
    </row>
    <row r="991" spans="1:26" ht="14.25" customHeight="1">
      <c r="A991" s="47"/>
      <c r="B991" s="47"/>
      <c r="C991" s="47"/>
      <c r="D991" s="47"/>
      <c r="E991" s="47"/>
      <c r="F991" s="47"/>
      <c r="G991" s="47"/>
      <c r="H991" s="47"/>
      <c r="I991" s="47"/>
      <c r="J991" s="47"/>
      <c r="K991" s="47"/>
      <c r="L991" s="47"/>
      <c r="M991" s="47"/>
      <c r="N991" s="47"/>
      <c r="O991" s="47"/>
      <c r="P991" s="47"/>
      <c r="Q991" s="47"/>
      <c r="R991" s="47"/>
      <c r="S991" s="47"/>
      <c r="T991" s="47"/>
      <c r="U991" s="47"/>
      <c r="V991" s="47"/>
      <c r="W991" s="47"/>
      <c r="X991" s="47"/>
      <c r="Y991" s="47"/>
      <c r="Z991" s="47"/>
    </row>
    <row r="992" spans="1:26" ht="14.25" customHeight="1">
      <c r="A992" s="47"/>
      <c r="B992" s="47"/>
      <c r="C992" s="47"/>
      <c r="D992" s="47"/>
      <c r="E992" s="47"/>
      <c r="F992" s="47"/>
      <c r="G992" s="47"/>
      <c r="H992" s="47"/>
      <c r="I992" s="47"/>
      <c r="J992" s="47"/>
      <c r="K992" s="47"/>
      <c r="L992" s="47"/>
      <c r="M992" s="47"/>
      <c r="N992" s="47"/>
      <c r="O992" s="47"/>
      <c r="P992" s="47"/>
      <c r="Q992" s="47"/>
      <c r="R992" s="47"/>
      <c r="S992" s="47"/>
      <c r="T992" s="47"/>
      <c r="U992" s="47"/>
      <c r="V992" s="47"/>
      <c r="W992" s="47"/>
      <c r="X992" s="47"/>
      <c r="Y992" s="47"/>
      <c r="Z992" s="47"/>
    </row>
    <row r="993" spans="1:26" ht="14.25" customHeight="1">
      <c r="A993" s="47"/>
      <c r="B993" s="47"/>
      <c r="C993" s="47"/>
      <c r="D993" s="47"/>
      <c r="E993" s="47"/>
      <c r="F993" s="47"/>
      <c r="G993" s="47"/>
      <c r="H993" s="47"/>
      <c r="I993" s="47"/>
      <c r="J993" s="47"/>
      <c r="K993" s="47"/>
      <c r="L993" s="47"/>
      <c r="M993" s="47"/>
      <c r="N993" s="47"/>
      <c r="O993" s="47"/>
      <c r="P993" s="47"/>
      <c r="Q993" s="47"/>
      <c r="R993" s="47"/>
      <c r="S993" s="47"/>
      <c r="T993" s="47"/>
      <c r="U993" s="47"/>
      <c r="V993" s="47"/>
      <c r="W993" s="47"/>
      <c r="X993" s="47"/>
      <c r="Y993" s="47"/>
      <c r="Z993" s="47"/>
    </row>
    <row r="994" spans="1:26" ht="14.25" customHeight="1">
      <c r="A994" s="47"/>
      <c r="B994" s="47"/>
      <c r="C994" s="47"/>
      <c r="D994" s="47"/>
      <c r="E994" s="47"/>
      <c r="F994" s="47"/>
      <c r="G994" s="47"/>
      <c r="H994" s="47"/>
      <c r="I994" s="47"/>
      <c r="J994" s="47"/>
      <c r="K994" s="47"/>
      <c r="L994" s="47"/>
      <c r="M994" s="47"/>
      <c r="N994" s="47"/>
      <c r="O994" s="47"/>
      <c r="P994" s="47"/>
      <c r="Q994" s="47"/>
      <c r="R994" s="47"/>
      <c r="S994" s="47"/>
      <c r="T994" s="47"/>
      <c r="U994" s="47"/>
      <c r="V994" s="47"/>
      <c r="W994" s="47"/>
      <c r="X994" s="47"/>
      <c r="Y994" s="47"/>
      <c r="Z994" s="47"/>
    </row>
    <row r="995" spans="1:26" ht="14.25" customHeight="1">
      <c r="A995" s="47"/>
      <c r="B995" s="47"/>
      <c r="C995" s="47"/>
      <c r="D995" s="47"/>
      <c r="E995" s="47"/>
      <c r="F995" s="47"/>
      <c r="G995" s="47"/>
      <c r="H995" s="47"/>
      <c r="I995" s="47"/>
      <c r="J995" s="47"/>
      <c r="K995" s="47"/>
      <c r="L995" s="47"/>
      <c r="M995" s="47"/>
      <c r="N995" s="47"/>
      <c r="O995" s="47"/>
      <c r="P995" s="47"/>
      <c r="Q995" s="47"/>
      <c r="R995" s="47"/>
      <c r="S995" s="47"/>
      <c r="T995" s="47"/>
      <c r="U995" s="47"/>
      <c r="V995" s="47"/>
      <c r="W995" s="47"/>
      <c r="X995" s="47"/>
      <c r="Y995" s="47"/>
      <c r="Z995" s="47"/>
    </row>
    <row r="996" spans="1:26" ht="14.25" customHeight="1">
      <c r="A996" s="47"/>
      <c r="B996" s="47"/>
      <c r="C996" s="47"/>
      <c r="D996" s="47"/>
      <c r="E996" s="47"/>
      <c r="F996" s="47"/>
      <c r="G996" s="47"/>
      <c r="H996" s="47"/>
      <c r="I996" s="47"/>
      <c r="J996" s="47"/>
      <c r="K996" s="47"/>
      <c r="L996" s="47"/>
      <c r="M996" s="47"/>
      <c r="N996" s="47"/>
      <c r="O996" s="47"/>
      <c r="P996" s="47"/>
      <c r="Q996" s="47"/>
      <c r="R996" s="47"/>
      <c r="S996" s="47"/>
      <c r="T996" s="47"/>
      <c r="U996" s="47"/>
      <c r="V996" s="47"/>
      <c r="W996" s="47"/>
      <c r="X996" s="47"/>
      <c r="Y996" s="47"/>
      <c r="Z996" s="47"/>
    </row>
    <row r="997" spans="1:26" ht="14.25" customHeight="1">
      <c r="A997" s="47"/>
      <c r="B997" s="47"/>
      <c r="C997" s="47"/>
      <c r="D997" s="47"/>
      <c r="E997" s="47"/>
      <c r="F997" s="47"/>
      <c r="G997" s="47"/>
      <c r="H997" s="47"/>
      <c r="I997" s="47"/>
      <c r="J997" s="47"/>
      <c r="K997" s="47"/>
      <c r="L997" s="47"/>
      <c r="M997" s="47"/>
      <c r="N997" s="47"/>
      <c r="O997" s="47"/>
      <c r="P997" s="47"/>
      <c r="Q997" s="47"/>
      <c r="R997" s="47"/>
      <c r="S997" s="47"/>
      <c r="T997" s="47"/>
      <c r="U997" s="47"/>
      <c r="V997" s="47"/>
      <c r="W997" s="47"/>
      <c r="X997" s="47"/>
      <c r="Y997" s="47"/>
      <c r="Z997" s="47"/>
    </row>
    <row r="998" spans="1:26" ht="14.25" customHeight="1">
      <c r="A998" s="47"/>
      <c r="B998" s="47"/>
      <c r="C998" s="47"/>
      <c r="D998" s="47"/>
      <c r="E998" s="47"/>
      <c r="F998" s="47"/>
      <c r="G998" s="47"/>
      <c r="H998" s="47"/>
      <c r="I998" s="47"/>
      <c r="J998" s="47"/>
      <c r="K998" s="47"/>
      <c r="L998" s="47"/>
      <c r="M998" s="47"/>
      <c r="N998" s="47"/>
      <c r="O998" s="47"/>
      <c r="P998" s="47"/>
      <c r="Q998" s="47"/>
      <c r="R998" s="47"/>
      <c r="S998" s="47"/>
      <c r="T998" s="47"/>
      <c r="U998" s="47"/>
      <c r="V998" s="47"/>
      <c r="W998" s="47"/>
      <c r="X998" s="47"/>
      <c r="Y998" s="47"/>
      <c r="Z998" s="47"/>
    </row>
    <row r="999" spans="1:26" ht="14.25" customHeight="1">
      <c r="A999" s="47"/>
      <c r="B999" s="47"/>
      <c r="C999" s="47"/>
      <c r="D999" s="47"/>
      <c r="E999" s="47"/>
      <c r="F999" s="47"/>
      <c r="G999" s="47"/>
      <c r="H999" s="47"/>
      <c r="I999" s="47"/>
      <c r="J999" s="47"/>
      <c r="K999" s="47"/>
      <c r="L999" s="47"/>
      <c r="M999" s="47"/>
      <c r="N999" s="47"/>
      <c r="O999" s="47"/>
      <c r="P999" s="47"/>
      <c r="Q999" s="47"/>
      <c r="R999" s="47"/>
      <c r="S999" s="47"/>
      <c r="T999" s="47"/>
      <c r="U999" s="47"/>
      <c r="V999" s="47"/>
      <c r="W999" s="47"/>
      <c r="X999" s="47"/>
      <c r="Y999" s="47"/>
      <c r="Z999" s="47"/>
    </row>
    <row r="1000" spans="1:26" ht="14.25" customHeight="1">
      <c r="A1000" s="47"/>
      <c r="B1000" s="47"/>
      <c r="C1000" s="47"/>
      <c r="D1000" s="47"/>
      <c r="E1000" s="47"/>
      <c r="F1000" s="47"/>
      <c r="G1000" s="47"/>
      <c r="H1000" s="47"/>
      <c r="I1000" s="47"/>
      <c r="J1000" s="47"/>
      <c r="K1000" s="47"/>
      <c r="L1000" s="47"/>
      <c r="M1000" s="47"/>
      <c r="N1000" s="47"/>
      <c r="O1000" s="47"/>
      <c r="P1000" s="47"/>
      <c r="Q1000" s="47"/>
      <c r="R1000" s="47"/>
      <c r="S1000" s="47"/>
      <c r="T1000" s="47"/>
      <c r="U1000" s="47"/>
      <c r="V1000" s="47"/>
      <c r="W1000" s="47"/>
      <c r="X1000" s="47"/>
      <c r="Y1000" s="47"/>
      <c r="Z1000" s="47"/>
    </row>
  </sheetData>
  <mergeCells count="2">
    <mergeCell ref="A1:G1"/>
    <mergeCell ref="E6:F6"/>
  </mergeCells>
  <conditionalFormatting sqref="F15">
    <cfRule type="cellIs" dxfId="5" priority="1" operator="lessThan">
      <formula>0</formula>
    </cfRule>
  </conditionalFormatting>
  <conditionalFormatting sqref="F18:F19">
    <cfRule type="cellIs" dxfId="4" priority="2" operator="greaterThan">
      <formula>0</formula>
    </cfRule>
    <cfRule type="cellIs" dxfId="3" priority="3" operator="lessThan">
      <formula>0</formula>
    </cfRule>
  </conditionalFormatting>
  <pageMargins left="0.98402777777777795" right="0.59027777777777801" top="0.98402777777777795" bottom="0.59097222222222201" header="0" footer="0"/>
  <pageSetup paperSize="9" fitToHeight="0" orientation="landscape"/>
  <headerFooter>
    <oddFooter>&amp;CPágina &amp;P de</oddFooter>
  </headerFooter>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Z1000"/>
  <sheetViews>
    <sheetView workbookViewId="0"/>
  </sheetViews>
  <sheetFormatPr defaultColWidth="14.44140625" defaultRowHeight="15" customHeight="1"/>
  <cols>
    <col min="1" max="1" width="14.6640625" customWidth="1"/>
    <col min="2" max="2" width="64.33203125" customWidth="1"/>
    <col min="3" max="3" width="32.6640625" customWidth="1"/>
    <col min="4" max="4" width="10.33203125" customWidth="1"/>
    <col min="5" max="5" width="23.109375" customWidth="1"/>
    <col min="6" max="6" width="24" customWidth="1"/>
    <col min="7" max="7" width="23.109375" customWidth="1"/>
    <col min="8" max="8" width="23.6640625" customWidth="1"/>
    <col min="9" max="10" width="25.109375" customWidth="1"/>
    <col min="11" max="12" width="26" customWidth="1"/>
    <col min="13" max="15" width="24.33203125" customWidth="1"/>
    <col min="16" max="17" width="25.109375" customWidth="1"/>
    <col min="18" max="18" width="19" customWidth="1"/>
    <col min="19" max="19" width="15.88671875" customWidth="1"/>
    <col min="20" max="20" width="8.6640625" customWidth="1"/>
    <col min="21" max="21" width="14.6640625" customWidth="1"/>
    <col min="22" max="26" width="8.6640625" customWidth="1"/>
  </cols>
  <sheetData>
    <row r="1" spans="1:26" ht="111" customHeight="1">
      <c r="A1" s="481"/>
      <c r="B1" s="482"/>
      <c r="C1" s="482"/>
      <c r="D1" s="482"/>
      <c r="E1" s="482"/>
      <c r="F1" s="482"/>
      <c r="G1" s="482"/>
      <c r="H1" s="482"/>
      <c r="I1" s="482"/>
      <c r="J1" s="482"/>
      <c r="K1" s="482"/>
      <c r="L1" s="482"/>
      <c r="M1" s="482"/>
      <c r="N1" s="482"/>
      <c r="O1" s="482"/>
      <c r="P1" s="483"/>
      <c r="Q1" s="143"/>
      <c r="R1" s="144"/>
      <c r="S1" s="144"/>
      <c r="T1" s="144"/>
      <c r="U1" s="144"/>
      <c r="V1" s="144"/>
      <c r="W1" s="144"/>
      <c r="X1" s="144"/>
      <c r="Y1" s="144"/>
      <c r="Z1" s="144"/>
    </row>
    <row r="2" spans="1:26" ht="14.25" customHeight="1">
      <c r="A2" s="144"/>
      <c r="B2" s="144"/>
      <c r="C2" s="144"/>
      <c r="D2" s="144"/>
      <c r="E2" s="145"/>
      <c r="F2" s="145"/>
      <c r="G2" s="145"/>
      <c r="H2" s="145"/>
      <c r="I2" s="145"/>
      <c r="J2" s="145"/>
      <c r="K2" s="145"/>
      <c r="L2" s="145"/>
      <c r="M2" s="145"/>
      <c r="N2" s="145"/>
      <c r="O2" s="145"/>
      <c r="P2" s="145"/>
      <c r="Q2" s="145"/>
      <c r="R2" s="144"/>
      <c r="S2" s="144"/>
      <c r="T2" s="144"/>
      <c r="U2" s="144"/>
      <c r="V2" s="144"/>
      <c r="W2" s="144"/>
      <c r="X2" s="144"/>
      <c r="Y2" s="144"/>
      <c r="Z2" s="144"/>
    </row>
    <row r="3" spans="1:26" ht="36" customHeight="1">
      <c r="A3" s="484" t="s">
        <v>1245</v>
      </c>
      <c r="B3" s="485"/>
      <c r="C3" s="485"/>
      <c r="D3" s="485"/>
      <c r="E3" s="485"/>
      <c r="F3" s="485"/>
      <c r="G3" s="485"/>
      <c r="H3" s="485"/>
      <c r="I3" s="485"/>
      <c r="J3" s="485"/>
      <c r="K3" s="485"/>
      <c r="L3" s="485"/>
      <c r="M3" s="485"/>
      <c r="N3" s="485"/>
      <c r="O3" s="485"/>
      <c r="P3" s="485"/>
      <c r="Q3" s="146"/>
      <c r="R3" s="144"/>
      <c r="S3" s="144"/>
      <c r="T3" s="144"/>
      <c r="U3" s="144"/>
      <c r="V3" s="144"/>
      <c r="W3" s="144"/>
      <c r="X3" s="144"/>
      <c r="Y3" s="144"/>
      <c r="Z3" s="144"/>
    </row>
    <row r="4" spans="1:26" ht="24.75" customHeight="1">
      <c r="A4" s="147" t="s">
        <v>7</v>
      </c>
      <c r="B4" s="148" t="s">
        <v>1246</v>
      </c>
      <c r="C4" s="148" t="s">
        <v>1247</v>
      </c>
      <c r="D4" s="148" t="s">
        <v>1248</v>
      </c>
      <c r="E4" s="148" t="s">
        <v>1249</v>
      </c>
      <c r="F4" s="148" t="s">
        <v>1250</v>
      </c>
      <c r="G4" s="148" t="s">
        <v>1251</v>
      </c>
      <c r="H4" s="148" t="s">
        <v>1252</v>
      </c>
      <c r="I4" s="148" t="s">
        <v>1253</v>
      </c>
      <c r="J4" s="148" t="s">
        <v>1254</v>
      </c>
      <c r="K4" s="148" t="s">
        <v>1255</v>
      </c>
      <c r="L4" s="148" t="s">
        <v>1256</v>
      </c>
      <c r="M4" s="148" t="s">
        <v>1257</v>
      </c>
      <c r="N4" s="148" t="s">
        <v>1258</v>
      </c>
      <c r="O4" s="148" t="s">
        <v>1259</v>
      </c>
      <c r="P4" s="148" t="s">
        <v>1260</v>
      </c>
      <c r="Q4" s="149"/>
      <c r="R4" s="150" t="s">
        <v>1261</v>
      </c>
      <c r="S4" s="144"/>
      <c r="T4" s="144"/>
      <c r="U4" s="144"/>
      <c r="V4" s="144"/>
      <c r="W4" s="144"/>
      <c r="X4" s="144"/>
      <c r="Y4" s="144"/>
      <c r="Z4" s="144"/>
    </row>
    <row r="5" spans="1:26" ht="15" customHeight="1">
      <c r="A5" s="486" t="s">
        <v>1262</v>
      </c>
      <c r="B5" s="488" t="str">
        <f>'ORÇ ABART CONSOLIDADA ADITIVO 1'!D5</f>
        <v>ADMINISTRAÇÃO DE OBRA</v>
      </c>
      <c r="C5" s="490">
        <f>'ORÇ ABART CONSOLIDADA ADITIVO 1'!I5</f>
        <v>172855.2</v>
      </c>
      <c r="D5" s="491">
        <f>C5/$C$51</f>
        <v>7.0972607187933787E-2</v>
      </c>
      <c r="E5" s="151">
        <v>9403.32</v>
      </c>
      <c r="F5" s="151">
        <v>3232.39</v>
      </c>
      <c r="G5" s="151">
        <v>3457.1</v>
      </c>
      <c r="H5" s="151">
        <v>3370.68</v>
      </c>
      <c r="I5" s="151">
        <v>5805.05</v>
      </c>
      <c r="J5" s="152">
        <v>11595.7</v>
      </c>
      <c r="K5" s="152">
        <v>11546.73</v>
      </c>
      <c r="L5" s="152">
        <v>15729.82</v>
      </c>
      <c r="M5" s="152">
        <v>18097.939999999999</v>
      </c>
      <c r="N5" s="152">
        <v>18132.509999999998</v>
      </c>
      <c r="O5" s="152">
        <v>17613.939999999999</v>
      </c>
      <c r="P5" s="152">
        <v>18512.79</v>
      </c>
      <c r="Q5" s="153"/>
      <c r="R5" s="154">
        <f t="shared" ref="R5:R48" si="0">SUM(E5:P5)</f>
        <v>136497.97</v>
      </c>
      <c r="S5" s="154">
        <f t="shared" ref="S5:S48" si="1">C5-R5</f>
        <v>36357.23000000001</v>
      </c>
      <c r="T5" s="144"/>
      <c r="U5" s="144"/>
      <c r="V5" s="144"/>
      <c r="W5" s="144"/>
      <c r="X5" s="144"/>
      <c r="Y5" s="144"/>
      <c r="Z5" s="144"/>
    </row>
    <row r="6" spans="1:26" ht="14.25" customHeight="1">
      <c r="A6" s="487"/>
      <c r="B6" s="489"/>
      <c r="C6" s="489"/>
      <c r="D6" s="489"/>
      <c r="E6" s="155">
        <f t="shared" ref="E6:O6" si="2">E5/$C5</f>
        <v>5.43999833386557E-2</v>
      </c>
      <c r="F6" s="155">
        <f t="shared" si="2"/>
        <v>1.8699987041176661E-2</v>
      </c>
      <c r="G6" s="155">
        <f t="shared" si="2"/>
        <v>1.9999976859244036E-2</v>
      </c>
      <c r="H6" s="155">
        <f t="shared" si="2"/>
        <v>1.9500020826680363E-2</v>
      </c>
      <c r="I6" s="155">
        <f t="shared" si="2"/>
        <v>3.3583311349615168E-2</v>
      </c>
      <c r="J6" s="155">
        <f t="shared" si="2"/>
        <v>6.7083315977766358E-2</v>
      </c>
      <c r="K6" s="155">
        <f t="shared" si="2"/>
        <v>6.680001527289893E-2</v>
      </c>
      <c r="L6" s="155">
        <f t="shared" si="2"/>
        <v>9.0999981487395229E-2</v>
      </c>
      <c r="M6" s="155">
        <f t="shared" si="2"/>
        <v>0.10470000323970582</v>
      </c>
      <c r="N6" s="155">
        <f t="shared" si="2"/>
        <v>0.10489999722310926</v>
      </c>
      <c r="O6" s="155">
        <f t="shared" si="2"/>
        <v>0.10189997176827771</v>
      </c>
      <c r="P6" s="156">
        <f>1-(SUM(E6:O6))</f>
        <v>0.31743343561547477</v>
      </c>
      <c r="Q6" s="157">
        <f>SUM(E6:P6)</f>
        <v>1</v>
      </c>
      <c r="R6" s="158">
        <f t="shared" si="0"/>
        <v>1</v>
      </c>
      <c r="S6" s="154">
        <f t="shared" si="1"/>
        <v>-1</v>
      </c>
      <c r="T6" s="144"/>
      <c r="U6" s="144"/>
      <c r="V6" s="144"/>
      <c r="W6" s="144"/>
      <c r="X6" s="144"/>
      <c r="Y6" s="144"/>
      <c r="Z6" s="144"/>
    </row>
    <row r="7" spans="1:26" ht="15" customHeight="1">
      <c r="A7" s="486" t="s">
        <v>1263</v>
      </c>
      <c r="B7" s="488" t="str">
        <f>'ORÇ ABART CONSOLIDADA ADITIVO 1'!D7</f>
        <v>MOBILIZAÇÃO</v>
      </c>
      <c r="C7" s="490">
        <f>'ORÇ ABART CONSOLIDADA ADITIVO 1'!I7</f>
        <v>4778.3999999999996</v>
      </c>
      <c r="D7" s="492">
        <f>C7/$C$51</f>
        <v>1.9619629966979458E-3</v>
      </c>
      <c r="E7" s="151">
        <v>259.94</v>
      </c>
      <c r="F7" s="151">
        <v>89.36</v>
      </c>
      <c r="G7" s="151">
        <v>95.57</v>
      </c>
      <c r="H7" s="151">
        <v>93.18</v>
      </c>
      <c r="I7" s="151">
        <v>160.87</v>
      </c>
      <c r="J7" s="151">
        <v>320.55</v>
      </c>
      <c r="K7" s="151">
        <v>319.2</v>
      </c>
      <c r="L7" s="151">
        <v>434.83</v>
      </c>
      <c r="M7" s="151">
        <v>500.3</v>
      </c>
      <c r="N7" s="151">
        <v>501.25</v>
      </c>
      <c r="O7" s="151">
        <v>486.92</v>
      </c>
      <c r="P7" s="151">
        <f>P8*$C$7</f>
        <v>1516.4299999999998</v>
      </c>
      <c r="Q7" s="153"/>
      <c r="R7" s="154">
        <f t="shared" si="0"/>
        <v>4778.3999999999996</v>
      </c>
      <c r="S7" s="154">
        <f t="shared" si="1"/>
        <v>0</v>
      </c>
      <c r="T7" s="144"/>
      <c r="U7" s="144"/>
      <c r="V7" s="144"/>
      <c r="W7" s="144"/>
      <c r="X7" s="144"/>
      <c r="Y7" s="144"/>
      <c r="Z7" s="144"/>
    </row>
    <row r="8" spans="1:26" ht="14.25" customHeight="1">
      <c r="A8" s="487"/>
      <c r="B8" s="489"/>
      <c r="C8" s="489"/>
      <c r="D8" s="489"/>
      <c r="E8" s="155">
        <f t="shared" ref="E8:O8" si="3">E7/$C7</f>
        <v>5.4398961995647081E-2</v>
      </c>
      <c r="F8" s="155">
        <f t="shared" si="3"/>
        <v>1.8700820358278924E-2</v>
      </c>
      <c r="G8" s="155">
        <f t="shared" si="3"/>
        <v>2.0000418550142306E-2</v>
      </c>
      <c r="H8" s="155">
        <f t="shared" si="3"/>
        <v>1.9500251130085387E-2</v>
      </c>
      <c r="I8" s="155">
        <f t="shared" si="3"/>
        <v>3.366608069646744E-2</v>
      </c>
      <c r="J8" s="155">
        <f t="shared" si="3"/>
        <v>6.7083124058262181E-2</v>
      </c>
      <c r="K8" s="155">
        <f t="shared" si="3"/>
        <v>6.6800602712204921E-2</v>
      </c>
      <c r="L8" s="155">
        <f t="shared" si="3"/>
        <v>9.0999079189686929E-2</v>
      </c>
      <c r="M8" s="155">
        <f t="shared" si="3"/>
        <v>0.10470031809810816</v>
      </c>
      <c r="N8" s="155">
        <f t="shared" si="3"/>
        <v>0.10489912941570401</v>
      </c>
      <c r="O8" s="155">
        <f t="shared" si="3"/>
        <v>0.10190021764607401</v>
      </c>
      <c r="P8" s="156">
        <f>1-(SUM(E8:O8))</f>
        <v>0.3173509961493387</v>
      </c>
      <c r="Q8" s="157">
        <f>SUM(E8:P8)</f>
        <v>1</v>
      </c>
      <c r="R8" s="158">
        <f t="shared" si="0"/>
        <v>1</v>
      </c>
      <c r="S8" s="154">
        <f t="shared" si="1"/>
        <v>-1</v>
      </c>
      <c r="T8" s="144"/>
      <c r="U8" s="144"/>
      <c r="V8" s="144"/>
      <c r="W8" s="144"/>
      <c r="X8" s="144"/>
      <c r="Y8" s="144"/>
      <c r="Z8" s="144"/>
    </row>
    <row r="9" spans="1:26" ht="15" customHeight="1">
      <c r="A9" s="486" t="s">
        <v>1264</v>
      </c>
      <c r="B9" s="488" t="str">
        <f>'ORÇ ABART CONSOLIDADA ADITIVO 1'!D9</f>
        <v>SERVIÇOS PRELIMINARES</v>
      </c>
      <c r="C9" s="490">
        <f>'ORÇ ABART CONSOLIDADA ADITIVO 1'!I9</f>
        <v>76367.260000000009</v>
      </c>
      <c r="D9" s="492">
        <f>C9/$C$51</f>
        <v>3.1355629139295828E-2</v>
      </c>
      <c r="E9" s="151">
        <v>72458.92</v>
      </c>
      <c r="F9" s="151">
        <v>1720.25</v>
      </c>
      <c r="G9" s="151">
        <v>1343.63</v>
      </c>
      <c r="H9" s="151">
        <v>843.81</v>
      </c>
      <c r="I9" s="151">
        <f t="shared" ref="I9:P9" si="4">I10*$C$9</f>
        <v>0.64999999999741775</v>
      </c>
      <c r="J9" s="159">
        <f t="shared" si="4"/>
        <v>0</v>
      </c>
      <c r="K9" s="159">
        <f t="shared" si="4"/>
        <v>0</v>
      </c>
      <c r="L9" s="159">
        <f t="shared" si="4"/>
        <v>0</v>
      </c>
      <c r="M9" s="159">
        <f t="shared" si="4"/>
        <v>0</v>
      </c>
      <c r="N9" s="159">
        <f t="shared" si="4"/>
        <v>0</v>
      </c>
      <c r="O9" s="159">
        <f t="shared" si="4"/>
        <v>0</v>
      </c>
      <c r="P9" s="159">
        <f t="shared" si="4"/>
        <v>0</v>
      </c>
      <c r="Q9" s="153"/>
      <c r="R9" s="154">
        <f t="shared" si="0"/>
        <v>76367.259999999995</v>
      </c>
      <c r="S9" s="154">
        <f t="shared" si="1"/>
        <v>0</v>
      </c>
      <c r="T9" s="144"/>
      <c r="U9" s="144"/>
      <c r="V9" s="144"/>
      <c r="W9" s="144"/>
      <c r="X9" s="144"/>
      <c r="Y9" s="144"/>
      <c r="Z9" s="144"/>
    </row>
    <row r="10" spans="1:26" ht="14.25" customHeight="1">
      <c r="A10" s="487"/>
      <c r="B10" s="489"/>
      <c r="C10" s="489"/>
      <c r="D10" s="489"/>
      <c r="E10" s="155">
        <f t="shared" ref="E10:H10" si="5">E9/$C9</f>
        <v>0.94882178567097986</v>
      </c>
      <c r="F10" s="155">
        <f t="shared" si="5"/>
        <v>2.252601442031572E-2</v>
      </c>
      <c r="G10" s="155">
        <f t="shared" si="5"/>
        <v>1.7594319869535715E-2</v>
      </c>
      <c r="H10" s="155">
        <f t="shared" si="5"/>
        <v>1.1049368538297693E-2</v>
      </c>
      <c r="I10" s="155">
        <f>1-(SUM(E10:H10))</f>
        <v>8.5115008708891438E-6</v>
      </c>
      <c r="J10" s="160"/>
      <c r="K10" s="160"/>
      <c r="L10" s="160"/>
      <c r="M10" s="160"/>
      <c r="N10" s="160"/>
      <c r="O10" s="160"/>
      <c r="P10" s="160"/>
      <c r="Q10" s="157">
        <f>SUM(E10:P10)</f>
        <v>1</v>
      </c>
      <c r="R10" s="158">
        <f t="shared" si="0"/>
        <v>1</v>
      </c>
      <c r="S10" s="154">
        <f t="shared" si="1"/>
        <v>-1</v>
      </c>
      <c r="T10" s="144"/>
      <c r="U10" s="144"/>
      <c r="V10" s="144"/>
      <c r="W10" s="144"/>
      <c r="X10" s="144"/>
      <c r="Y10" s="144"/>
      <c r="Z10" s="144"/>
    </row>
    <row r="11" spans="1:26" ht="15" customHeight="1">
      <c r="A11" s="486" t="s">
        <v>1265</v>
      </c>
      <c r="B11" s="488" t="str">
        <f>'ORÇ ABART CONSOLIDADA ADITIVO 1'!D24</f>
        <v>TERRAPLANAGEM</v>
      </c>
      <c r="C11" s="493">
        <f>'ORÇ ABART CONSOLIDADA ADITIVO 1'!I24</f>
        <v>58839.91</v>
      </c>
      <c r="D11" s="492">
        <f>C11/$C$51</f>
        <v>2.4159075453925462E-2</v>
      </c>
      <c r="E11" s="151">
        <v>47137</v>
      </c>
      <c r="F11" s="161"/>
      <c r="G11" s="162">
        <v>1997.16</v>
      </c>
      <c r="H11" s="162">
        <v>1003.4</v>
      </c>
      <c r="I11" s="162">
        <f t="shared" ref="I11:P11" si="6">I12*$C$11</f>
        <v>8702.3499999999967</v>
      </c>
      <c r="J11" s="161">
        <f t="shared" si="6"/>
        <v>0</v>
      </c>
      <c r="K11" s="161">
        <f t="shared" si="6"/>
        <v>0</v>
      </c>
      <c r="L11" s="161">
        <f t="shared" si="6"/>
        <v>0</v>
      </c>
      <c r="M11" s="161">
        <f t="shared" si="6"/>
        <v>0</v>
      </c>
      <c r="N11" s="161">
        <f t="shared" si="6"/>
        <v>0</v>
      </c>
      <c r="O11" s="161">
        <f t="shared" si="6"/>
        <v>0</v>
      </c>
      <c r="P11" s="159">
        <f t="shared" si="6"/>
        <v>0</v>
      </c>
      <c r="Q11" s="153"/>
      <c r="R11" s="154">
        <f t="shared" si="0"/>
        <v>58839.91</v>
      </c>
      <c r="S11" s="154">
        <f t="shared" si="1"/>
        <v>0</v>
      </c>
      <c r="T11" s="144"/>
      <c r="U11" s="144"/>
      <c r="V11" s="144"/>
      <c r="W11" s="144"/>
      <c r="X11" s="144"/>
      <c r="Y11" s="144"/>
      <c r="Z11" s="144"/>
    </row>
    <row r="12" spans="1:26" ht="14.25" customHeight="1">
      <c r="A12" s="487"/>
      <c r="B12" s="489"/>
      <c r="C12" s="489"/>
      <c r="D12" s="489"/>
      <c r="E12" s="155">
        <f t="shared" ref="E12:H12" si="7">E11/$C11</f>
        <v>0.80110591603556158</v>
      </c>
      <c r="F12" s="163">
        <f t="shared" si="7"/>
        <v>0</v>
      </c>
      <c r="G12" s="164">
        <f t="shared" si="7"/>
        <v>3.394226809660314E-2</v>
      </c>
      <c r="H12" s="164">
        <f t="shared" si="7"/>
        <v>1.7053051236822082E-2</v>
      </c>
      <c r="I12" s="164">
        <f>1-(SUM(E12:H12))</f>
        <v>0.14789876463101315</v>
      </c>
      <c r="J12" s="165"/>
      <c r="K12" s="165"/>
      <c r="L12" s="165"/>
      <c r="M12" s="165"/>
      <c r="N12" s="165"/>
      <c r="O12" s="165"/>
      <c r="P12" s="160"/>
      <c r="Q12" s="157">
        <f>SUM(E12:P12)</f>
        <v>1</v>
      </c>
      <c r="R12" s="158">
        <f t="shared" si="0"/>
        <v>1</v>
      </c>
      <c r="S12" s="154">
        <f t="shared" si="1"/>
        <v>-1</v>
      </c>
      <c r="T12" s="144"/>
      <c r="U12" s="144"/>
      <c r="V12" s="144"/>
      <c r="W12" s="144"/>
      <c r="X12" s="144"/>
      <c r="Y12" s="144"/>
      <c r="Z12" s="144"/>
    </row>
    <row r="13" spans="1:26" ht="15" customHeight="1">
      <c r="A13" s="486" t="s">
        <v>1266</v>
      </c>
      <c r="B13" s="488" t="str">
        <f>'ORÇ ABART CONSOLIDADA ADITIVO 1'!D33</f>
        <v>ESTRUTURA</v>
      </c>
      <c r="C13" s="493">
        <f>'ORÇ ABART CONSOLIDADA ADITIVO 1'!I33</f>
        <v>753145.36</v>
      </c>
      <c r="D13" s="492">
        <f>C13/$C$51</f>
        <v>0.30923391249262372</v>
      </c>
      <c r="E13" s="151">
        <v>6754.82</v>
      </c>
      <c r="F13" s="151">
        <v>43655.05</v>
      </c>
      <c r="G13" s="151">
        <v>37708.6</v>
      </c>
      <c r="H13" s="151">
        <v>35636.400000000001</v>
      </c>
      <c r="I13" s="151">
        <v>48617.760000000002</v>
      </c>
      <c r="J13" s="151">
        <v>150450.60999999999</v>
      </c>
      <c r="K13" s="151">
        <v>150629.07</v>
      </c>
      <c r="L13" s="151">
        <v>188286.34</v>
      </c>
      <c r="M13" s="151">
        <v>91406.71</v>
      </c>
      <c r="N13" s="159">
        <f t="shared" ref="N13:P13" si="8">N14*$C$13</f>
        <v>0</v>
      </c>
      <c r="O13" s="159">
        <f t="shared" si="8"/>
        <v>0</v>
      </c>
      <c r="P13" s="159">
        <f t="shared" si="8"/>
        <v>0</v>
      </c>
      <c r="Q13" s="153"/>
      <c r="R13" s="154">
        <f t="shared" si="0"/>
        <v>753145.36</v>
      </c>
      <c r="S13" s="154">
        <f t="shared" si="1"/>
        <v>0</v>
      </c>
      <c r="T13" s="144"/>
      <c r="U13" s="144"/>
      <c r="V13" s="144"/>
      <c r="W13" s="144"/>
      <c r="X13" s="144"/>
      <c r="Y13" s="144"/>
      <c r="Z13" s="144"/>
    </row>
    <row r="14" spans="1:26" ht="14.25" customHeight="1">
      <c r="A14" s="487"/>
      <c r="B14" s="489"/>
      <c r="C14" s="489"/>
      <c r="D14" s="489"/>
      <c r="E14" s="155">
        <f t="shared" ref="E14:M14" si="9">E13/$C13</f>
        <v>8.9688131385420727E-3</v>
      </c>
      <c r="F14" s="155">
        <f t="shared" si="9"/>
        <v>5.7963644627645326E-2</v>
      </c>
      <c r="G14" s="155">
        <f t="shared" si="9"/>
        <v>5.0068156829645737E-2</v>
      </c>
      <c r="H14" s="155">
        <f t="shared" si="9"/>
        <v>4.7316762331245064E-2</v>
      </c>
      <c r="I14" s="155">
        <f t="shared" si="9"/>
        <v>6.4552956948443527E-2</v>
      </c>
      <c r="J14" s="155">
        <f t="shared" si="9"/>
        <v>0.19976304441416196</v>
      </c>
      <c r="K14" s="155">
        <f t="shared" si="9"/>
        <v>0.19999999734447013</v>
      </c>
      <c r="L14" s="155">
        <f t="shared" si="9"/>
        <v>0.25</v>
      </c>
      <c r="M14" s="155">
        <f t="shared" si="9"/>
        <v>0.12136662436584621</v>
      </c>
      <c r="N14" s="160"/>
      <c r="O14" s="160"/>
      <c r="P14" s="160"/>
      <c r="Q14" s="157">
        <f>SUM(E14:P14)</f>
        <v>1</v>
      </c>
      <c r="R14" s="158">
        <f t="shared" si="0"/>
        <v>1</v>
      </c>
      <c r="S14" s="154">
        <f t="shared" si="1"/>
        <v>-1</v>
      </c>
      <c r="T14" s="144"/>
      <c r="U14" s="144"/>
      <c r="V14" s="144"/>
      <c r="W14" s="144"/>
      <c r="X14" s="144"/>
      <c r="Y14" s="144"/>
      <c r="Z14" s="144"/>
    </row>
    <row r="15" spans="1:26" ht="15" customHeight="1">
      <c r="A15" s="486" t="s">
        <v>1267</v>
      </c>
      <c r="B15" s="488" t="str">
        <f>'ORÇ ABART CONSOLIDADA ADITIVO 1'!D141</f>
        <v>VEDAÇÃO E ELEVAÇÕES INTERNAS E EXTERNAS</v>
      </c>
      <c r="C15" s="493">
        <f>'ORÇ ABART CONSOLIDADA ADITIVO 1'!I141</f>
        <v>211436.5</v>
      </c>
      <c r="D15" s="492">
        <f>C15/$C$51</f>
        <v>8.6813701061301943E-2</v>
      </c>
      <c r="E15" s="159">
        <f t="shared" ref="E15:F15" si="10">E16*$C$15</f>
        <v>0</v>
      </c>
      <c r="F15" s="166">
        <f t="shared" si="10"/>
        <v>0</v>
      </c>
      <c r="G15" s="151">
        <v>6928.3</v>
      </c>
      <c r="H15" s="151">
        <v>6432.93</v>
      </c>
      <c r="I15" s="151">
        <v>17767.990000000002</v>
      </c>
      <c r="J15" s="166">
        <f t="shared" ref="J15:M15" si="11">J16*$C$15</f>
        <v>0</v>
      </c>
      <c r="K15" s="166">
        <f t="shared" si="11"/>
        <v>0</v>
      </c>
      <c r="L15" s="166">
        <f t="shared" si="11"/>
        <v>0</v>
      </c>
      <c r="M15" s="166">
        <f t="shared" si="11"/>
        <v>0</v>
      </c>
      <c r="N15" s="152">
        <v>169149.2</v>
      </c>
      <c r="O15" s="159">
        <f t="shared" ref="O15:P15" si="12">O16*$C$15</f>
        <v>0</v>
      </c>
      <c r="P15" s="159">
        <f t="shared" si="12"/>
        <v>0</v>
      </c>
      <c r="Q15" s="153"/>
      <c r="R15" s="154">
        <f t="shared" si="0"/>
        <v>200278.42</v>
      </c>
      <c r="S15" s="154">
        <f t="shared" si="1"/>
        <v>11158.079999999987</v>
      </c>
      <c r="T15" s="144"/>
      <c r="U15" s="144"/>
      <c r="V15" s="144"/>
      <c r="W15" s="144"/>
      <c r="X15" s="144"/>
      <c r="Y15" s="144"/>
      <c r="Z15" s="144"/>
    </row>
    <row r="16" spans="1:26" ht="14.25" customHeight="1">
      <c r="A16" s="487"/>
      <c r="B16" s="489"/>
      <c r="C16" s="489"/>
      <c r="D16" s="489"/>
      <c r="E16" s="167"/>
      <c r="F16" s="168"/>
      <c r="G16" s="155">
        <f t="shared" ref="G16:I16" si="13">G15/$C15</f>
        <v>3.2767757695572906E-2</v>
      </c>
      <c r="H16" s="155">
        <f t="shared" si="13"/>
        <v>3.0424879337295124E-2</v>
      </c>
      <c r="I16" s="155">
        <f t="shared" si="13"/>
        <v>8.4034639241568995E-2</v>
      </c>
      <c r="J16" s="169"/>
      <c r="K16" s="165"/>
      <c r="L16" s="165"/>
      <c r="M16" s="165"/>
      <c r="N16" s="155">
        <f>N15/$C15</f>
        <v>0.8</v>
      </c>
      <c r="O16" s="160"/>
      <c r="P16" s="160"/>
      <c r="Q16" s="157">
        <f>SUM(E16:P16)</f>
        <v>0.94722727627443715</v>
      </c>
      <c r="R16" s="158">
        <f t="shared" si="0"/>
        <v>0.94722727627443715</v>
      </c>
      <c r="S16" s="154">
        <f t="shared" si="1"/>
        <v>-0.94722727627443715</v>
      </c>
      <c r="T16" s="144"/>
      <c r="U16" s="144"/>
      <c r="V16" s="144"/>
      <c r="W16" s="144"/>
      <c r="X16" s="144"/>
      <c r="Y16" s="144"/>
      <c r="Z16" s="144"/>
    </row>
    <row r="17" spans="1:26" ht="15" customHeight="1">
      <c r="A17" s="486" t="s">
        <v>1268</v>
      </c>
      <c r="B17" s="488" t="str">
        <f>'ORÇ ABART CONSOLIDADA ADITIVO 1'!D166</f>
        <v>COBERTURA</v>
      </c>
      <c r="C17" s="494">
        <f>'ORÇ ABART CONSOLIDADA ADITIVO 1'!I166</f>
        <v>42440.759999999995</v>
      </c>
      <c r="D17" s="492">
        <f>C17/$C$51</f>
        <v>1.7425749345332808E-2</v>
      </c>
      <c r="E17" s="159">
        <f t="shared" ref="E17:L17" si="14">E18*$C$17</f>
        <v>0</v>
      </c>
      <c r="F17" s="159">
        <f t="shared" si="14"/>
        <v>0</v>
      </c>
      <c r="G17" s="159">
        <f t="shared" si="14"/>
        <v>0</v>
      </c>
      <c r="H17" s="159">
        <f t="shared" si="14"/>
        <v>0</v>
      </c>
      <c r="I17" s="159">
        <f t="shared" si="14"/>
        <v>0</v>
      </c>
      <c r="J17" s="159">
        <f t="shared" si="14"/>
        <v>0</v>
      </c>
      <c r="K17" s="159">
        <f t="shared" si="14"/>
        <v>0</v>
      </c>
      <c r="L17" s="159">
        <f t="shared" si="14"/>
        <v>0</v>
      </c>
      <c r="M17" s="151">
        <v>29708.53</v>
      </c>
      <c r="N17" s="151">
        <v>12732.23</v>
      </c>
      <c r="O17" s="159">
        <f t="shared" ref="O17:P17" si="15">O18*$C$17</f>
        <v>0</v>
      </c>
      <c r="P17" s="159">
        <f t="shared" si="15"/>
        <v>0</v>
      </c>
      <c r="Q17" s="153"/>
      <c r="R17" s="154">
        <f t="shared" si="0"/>
        <v>42440.759999999995</v>
      </c>
      <c r="S17" s="154">
        <f t="shared" si="1"/>
        <v>0</v>
      </c>
      <c r="T17" s="144"/>
      <c r="U17" s="144"/>
      <c r="V17" s="144"/>
      <c r="W17" s="144"/>
      <c r="X17" s="144"/>
      <c r="Y17" s="144"/>
      <c r="Z17" s="144"/>
    </row>
    <row r="18" spans="1:26" ht="14.25" customHeight="1">
      <c r="A18" s="487"/>
      <c r="B18" s="489"/>
      <c r="C18" s="489"/>
      <c r="D18" s="489"/>
      <c r="E18" s="167"/>
      <c r="F18" s="160"/>
      <c r="G18" s="160"/>
      <c r="H18" s="160"/>
      <c r="I18" s="170"/>
      <c r="J18" s="160"/>
      <c r="K18" s="165"/>
      <c r="L18" s="165"/>
      <c r="M18" s="155">
        <f t="shared" ref="M18:N18" si="16">M17/$C17</f>
        <v>0.69999995287549055</v>
      </c>
      <c r="N18" s="155">
        <f t="shared" si="16"/>
        <v>0.30000004712450956</v>
      </c>
      <c r="O18" s="160"/>
      <c r="P18" s="160"/>
      <c r="Q18" s="157">
        <f>SUM(E18:P18)</f>
        <v>1</v>
      </c>
      <c r="R18" s="158">
        <f t="shared" si="0"/>
        <v>1</v>
      </c>
      <c r="S18" s="154">
        <f t="shared" si="1"/>
        <v>-1</v>
      </c>
      <c r="T18" s="144"/>
      <c r="U18" s="144"/>
      <c r="V18" s="144"/>
      <c r="W18" s="144"/>
      <c r="X18" s="144"/>
      <c r="Y18" s="144"/>
      <c r="Z18" s="144"/>
    </row>
    <row r="19" spans="1:26" ht="15" customHeight="1">
      <c r="A19" s="486" t="s">
        <v>1269</v>
      </c>
      <c r="B19" s="488" t="str">
        <f>'ORÇ ABART CONSOLIDADA ADITIVO 1'!D172</f>
        <v>IMPERMEABILIZAÇÃO</v>
      </c>
      <c r="C19" s="494">
        <f>'ORÇ ABART CONSOLIDADA ADITIVO 1'!I172</f>
        <v>35324.53</v>
      </c>
      <c r="D19" s="492">
        <f>C19/$C$51</f>
        <v>1.4503896855798276E-2</v>
      </c>
      <c r="E19" s="159">
        <f t="shared" ref="E19:L19" si="17">E20*$C$19</f>
        <v>0</v>
      </c>
      <c r="F19" s="159">
        <f t="shared" si="17"/>
        <v>0</v>
      </c>
      <c r="G19" s="159">
        <f t="shared" si="17"/>
        <v>0</v>
      </c>
      <c r="H19" s="159">
        <f t="shared" si="17"/>
        <v>0</v>
      </c>
      <c r="I19" s="159">
        <f t="shared" si="17"/>
        <v>0</v>
      </c>
      <c r="J19" s="159">
        <f t="shared" si="17"/>
        <v>0</v>
      </c>
      <c r="K19" s="161">
        <f t="shared" si="17"/>
        <v>0</v>
      </c>
      <c r="L19" s="161">
        <f t="shared" si="17"/>
        <v>0</v>
      </c>
      <c r="M19" s="151">
        <v>28259.62</v>
      </c>
      <c r="N19" s="152">
        <v>7064.91</v>
      </c>
      <c r="O19" s="159">
        <f t="shared" ref="O19:P19" si="18">O20*$C$19</f>
        <v>0</v>
      </c>
      <c r="P19" s="159">
        <f t="shared" si="18"/>
        <v>0</v>
      </c>
      <c r="Q19" s="153"/>
      <c r="R19" s="154">
        <f t="shared" si="0"/>
        <v>35324.53</v>
      </c>
      <c r="S19" s="154">
        <f t="shared" si="1"/>
        <v>0</v>
      </c>
      <c r="T19" s="144"/>
      <c r="U19" s="144"/>
      <c r="V19" s="144"/>
      <c r="W19" s="144"/>
      <c r="X19" s="144"/>
      <c r="Y19" s="144"/>
      <c r="Z19" s="144"/>
    </row>
    <row r="20" spans="1:26" ht="14.25" customHeight="1">
      <c r="A20" s="487"/>
      <c r="B20" s="489"/>
      <c r="C20" s="489"/>
      <c r="D20" s="489"/>
      <c r="E20" s="167"/>
      <c r="F20" s="160"/>
      <c r="G20" s="160"/>
      <c r="H20" s="160"/>
      <c r="I20" s="170"/>
      <c r="J20" s="160"/>
      <c r="K20" s="171"/>
      <c r="L20" s="171"/>
      <c r="M20" s="155">
        <f t="shared" ref="M20:N20" si="19">M19/$C19</f>
        <v>0.79999988676424005</v>
      </c>
      <c r="N20" s="155">
        <f t="shared" si="19"/>
        <v>0.20000011323575997</v>
      </c>
      <c r="O20" s="160"/>
      <c r="P20" s="160"/>
      <c r="Q20" s="157">
        <f>SUM(E20:P20)</f>
        <v>1</v>
      </c>
      <c r="R20" s="158">
        <f t="shared" si="0"/>
        <v>1</v>
      </c>
      <c r="S20" s="154">
        <f t="shared" si="1"/>
        <v>-1</v>
      </c>
      <c r="T20" s="144"/>
      <c r="U20" s="144"/>
      <c r="V20" s="144"/>
      <c r="W20" s="144"/>
      <c r="X20" s="144"/>
      <c r="Y20" s="144"/>
      <c r="Z20" s="144"/>
    </row>
    <row r="21" spans="1:26" ht="15" customHeight="1">
      <c r="A21" s="486" t="s">
        <v>1270</v>
      </c>
      <c r="B21" s="488" t="str">
        <f>'ORÇ ABART CONSOLIDADA ADITIVO 1'!D180</f>
        <v>PAVIMENTAÇÃO</v>
      </c>
      <c r="C21" s="494">
        <f>'ORÇ ABART CONSOLIDADA ADITIVO 1'!I180</f>
        <v>83931.8</v>
      </c>
      <c r="D21" s="492">
        <f>C21/$C$51</f>
        <v>3.4461553207402615E-2</v>
      </c>
      <c r="E21" s="159">
        <f t="shared" ref="E21:K21" si="20">E22*$C$21</f>
        <v>0</v>
      </c>
      <c r="F21" s="159">
        <f t="shared" si="20"/>
        <v>0</v>
      </c>
      <c r="G21" s="159">
        <f t="shared" si="20"/>
        <v>0</v>
      </c>
      <c r="H21" s="159">
        <f t="shared" si="20"/>
        <v>0</v>
      </c>
      <c r="I21" s="159">
        <f t="shared" si="20"/>
        <v>0</v>
      </c>
      <c r="J21" s="161">
        <f t="shared" si="20"/>
        <v>0</v>
      </c>
      <c r="K21" s="161">
        <f t="shared" si="20"/>
        <v>0</v>
      </c>
      <c r="L21" s="151">
        <v>16786.36</v>
      </c>
      <c r="M21" s="151">
        <v>58752.26</v>
      </c>
      <c r="N21" s="151">
        <v>8393.18</v>
      </c>
      <c r="O21" s="159">
        <f t="shared" ref="O21:P21" si="21">O22*$C$21</f>
        <v>0</v>
      </c>
      <c r="P21" s="159">
        <f t="shared" si="21"/>
        <v>0</v>
      </c>
      <c r="Q21" s="153"/>
      <c r="R21" s="154">
        <f t="shared" si="0"/>
        <v>83931.799999999988</v>
      </c>
      <c r="S21" s="154">
        <f t="shared" si="1"/>
        <v>0</v>
      </c>
      <c r="T21" s="144"/>
      <c r="U21" s="144"/>
      <c r="V21" s="144"/>
      <c r="W21" s="144"/>
      <c r="X21" s="144"/>
      <c r="Y21" s="144"/>
      <c r="Z21" s="144"/>
    </row>
    <row r="22" spans="1:26" ht="14.25" customHeight="1">
      <c r="A22" s="487"/>
      <c r="B22" s="489"/>
      <c r="C22" s="489"/>
      <c r="D22" s="489"/>
      <c r="E22" s="167"/>
      <c r="F22" s="160"/>
      <c r="G22" s="160"/>
      <c r="H22" s="160"/>
      <c r="I22" s="170"/>
      <c r="J22" s="165"/>
      <c r="K22" s="165"/>
      <c r="L22" s="155">
        <f t="shared" ref="L22:N22" si="22">L21/$C21</f>
        <v>0.2</v>
      </c>
      <c r="M22" s="155">
        <f t="shared" si="22"/>
        <v>0.7</v>
      </c>
      <c r="N22" s="155">
        <f t="shared" si="22"/>
        <v>0.1</v>
      </c>
      <c r="O22" s="160"/>
      <c r="P22" s="160"/>
      <c r="Q22" s="157">
        <f>SUM(E22:P22)</f>
        <v>0.99999999999999989</v>
      </c>
      <c r="R22" s="158">
        <f t="shared" si="0"/>
        <v>0.99999999999999989</v>
      </c>
      <c r="S22" s="154">
        <f t="shared" si="1"/>
        <v>-0.99999999999999989</v>
      </c>
      <c r="T22" s="144"/>
      <c r="U22" s="144"/>
      <c r="V22" s="144"/>
      <c r="W22" s="144"/>
      <c r="X22" s="144"/>
      <c r="Y22" s="144"/>
      <c r="Z22" s="144"/>
    </row>
    <row r="23" spans="1:26" ht="15" customHeight="1">
      <c r="A23" s="486" t="s">
        <v>1271</v>
      </c>
      <c r="B23" s="488" t="str">
        <f>'ORÇ ABART CONSOLIDADA ADITIVO 1'!D194</f>
        <v>REVESTIMENTOS INTERNOS E EXTERNOS</v>
      </c>
      <c r="C23" s="494">
        <f>'ORÇ ABART CONSOLIDADA ADITIVO 1'!I194</f>
        <v>317669.01999999996</v>
      </c>
      <c r="D23" s="492">
        <f>C23/$C$51</f>
        <v>0.13043170568334581</v>
      </c>
      <c r="E23" s="159">
        <f t="shared" ref="E23:P23" si="23">E24*$C$23</f>
        <v>0</v>
      </c>
      <c r="F23" s="159">
        <f t="shared" si="23"/>
        <v>0</v>
      </c>
      <c r="G23" s="159">
        <f t="shared" si="23"/>
        <v>0</v>
      </c>
      <c r="H23" s="166">
        <f t="shared" si="23"/>
        <v>0</v>
      </c>
      <c r="I23" s="166">
        <f t="shared" si="23"/>
        <v>0</v>
      </c>
      <c r="J23" s="166">
        <f t="shared" si="23"/>
        <v>0</v>
      </c>
      <c r="K23" s="159">
        <f t="shared" si="23"/>
        <v>0</v>
      </c>
      <c r="L23" s="161">
        <f t="shared" si="23"/>
        <v>0</v>
      </c>
      <c r="M23" s="161">
        <f t="shared" si="23"/>
        <v>0</v>
      </c>
      <c r="N23" s="161">
        <f t="shared" si="23"/>
        <v>0</v>
      </c>
      <c r="O23" s="159">
        <f t="shared" si="23"/>
        <v>0</v>
      </c>
      <c r="P23" s="159">
        <f t="shared" si="23"/>
        <v>0</v>
      </c>
      <c r="Q23" s="153"/>
      <c r="R23" s="154">
        <f t="shared" si="0"/>
        <v>0</v>
      </c>
      <c r="S23" s="154">
        <f t="shared" si="1"/>
        <v>317669.01999999996</v>
      </c>
      <c r="T23" s="144"/>
      <c r="U23" s="144"/>
      <c r="V23" s="144"/>
      <c r="W23" s="144"/>
      <c r="X23" s="144"/>
      <c r="Y23" s="144"/>
      <c r="Z23" s="144"/>
    </row>
    <row r="24" spans="1:26" ht="14.25" customHeight="1">
      <c r="A24" s="487"/>
      <c r="B24" s="489"/>
      <c r="C24" s="489"/>
      <c r="D24" s="489"/>
      <c r="E24" s="167"/>
      <c r="F24" s="160"/>
      <c r="G24" s="160"/>
      <c r="H24" s="168"/>
      <c r="I24" s="168"/>
      <c r="J24" s="168"/>
      <c r="K24" s="160"/>
      <c r="L24" s="172"/>
      <c r="M24" s="172"/>
      <c r="N24" s="172"/>
      <c r="O24" s="160"/>
      <c r="P24" s="160"/>
      <c r="Q24" s="157">
        <f>SUM(E24:P24)</f>
        <v>0</v>
      </c>
      <c r="R24" s="158">
        <f t="shared" si="0"/>
        <v>0</v>
      </c>
      <c r="S24" s="154">
        <f t="shared" si="1"/>
        <v>0</v>
      </c>
      <c r="T24" s="144"/>
      <c r="U24" s="144"/>
      <c r="V24" s="144"/>
      <c r="W24" s="144"/>
      <c r="X24" s="144"/>
      <c r="Y24" s="144"/>
      <c r="Z24" s="144"/>
    </row>
    <row r="25" spans="1:26" ht="15" customHeight="1">
      <c r="A25" s="486" t="s">
        <v>1272</v>
      </c>
      <c r="B25" s="488" t="str">
        <f>'ORÇ ABART CONSOLIDADA ADITIVO 1'!D214</f>
        <v>ESQUADRIAS</v>
      </c>
      <c r="C25" s="494">
        <f>'ORÇ ABART CONSOLIDADA ADITIVO 1'!I214</f>
        <v>85836.62</v>
      </c>
      <c r="D25" s="492">
        <f>C25/$C$51</f>
        <v>3.5243653147836687E-2</v>
      </c>
      <c r="E25" s="159">
        <f t="shared" ref="E25:M25" si="24">E26*$C$25</f>
        <v>0</v>
      </c>
      <c r="F25" s="159">
        <f t="shared" si="24"/>
        <v>0</v>
      </c>
      <c r="G25" s="159">
        <f t="shared" si="24"/>
        <v>0</v>
      </c>
      <c r="H25" s="159">
        <f t="shared" si="24"/>
        <v>0</v>
      </c>
      <c r="I25" s="166">
        <f t="shared" si="24"/>
        <v>0</v>
      </c>
      <c r="J25" s="166">
        <f t="shared" si="24"/>
        <v>0</v>
      </c>
      <c r="K25" s="166">
        <f t="shared" si="24"/>
        <v>0</v>
      </c>
      <c r="L25" s="166">
        <f t="shared" si="24"/>
        <v>0</v>
      </c>
      <c r="M25" s="166">
        <f t="shared" si="24"/>
        <v>0</v>
      </c>
      <c r="N25" s="161">
        <f>N26*$C$23</f>
        <v>0</v>
      </c>
      <c r="O25" s="159">
        <f t="shared" ref="O25:P25" si="25">O26*$C$25</f>
        <v>0</v>
      </c>
      <c r="P25" s="159">
        <f t="shared" si="25"/>
        <v>0</v>
      </c>
      <c r="Q25" s="153"/>
      <c r="R25" s="154">
        <f t="shared" si="0"/>
        <v>0</v>
      </c>
      <c r="S25" s="154">
        <f t="shared" si="1"/>
        <v>85836.62</v>
      </c>
      <c r="T25" s="144"/>
      <c r="U25" s="144"/>
      <c r="V25" s="144"/>
      <c r="W25" s="144"/>
      <c r="X25" s="144"/>
      <c r="Y25" s="144"/>
      <c r="Z25" s="144"/>
    </row>
    <row r="26" spans="1:26" ht="14.25" customHeight="1">
      <c r="A26" s="487"/>
      <c r="B26" s="489"/>
      <c r="C26" s="489"/>
      <c r="D26" s="489"/>
      <c r="E26" s="167"/>
      <c r="F26" s="160"/>
      <c r="G26" s="160"/>
      <c r="H26" s="160"/>
      <c r="I26" s="168"/>
      <c r="J26" s="168"/>
      <c r="K26" s="168"/>
      <c r="L26" s="168"/>
      <c r="M26" s="168"/>
      <c r="N26" s="172"/>
      <c r="O26" s="160"/>
      <c r="P26" s="160"/>
      <c r="Q26" s="157">
        <f>SUM(E26:P26)</f>
        <v>0</v>
      </c>
      <c r="R26" s="158">
        <f t="shared" si="0"/>
        <v>0</v>
      </c>
      <c r="S26" s="154">
        <f t="shared" si="1"/>
        <v>0</v>
      </c>
      <c r="T26" s="144"/>
      <c r="U26" s="144"/>
      <c r="V26" s="144"/>
      <c r="W26" s="144"/>
      <c r="X26" s="144"/>
      <c r="Y26" s="144"/>
      <c r="Z26" s="144"/>
    </row>
    <row r="27" spans="1:26" ht="15" customHeight="1">
      <c r="A27" s="486" t="s">
        <v>1273</v>
      </c>
      <c r="B27" s="488" t="str">
        <f>'ORÇ ABART CONSOLIDADA ADITIVO 1'!D232</f>
        <v>INSTALAÇÕES HIDROSSANITÁRIAS</v>
      </c>
      <c r="C27" s="494">
        <f>'ORÇ ABART CONSOLIDADA ADITIVO 1'!I232</f>
        <v>45772.729999999996</v>
      </c>
      <c r="D27" s="492">
        <f>C27/$C$51</f>
        <v>1.8793822726821938E-2</v>
      </c>
      <c r="E27" s="159">
        <f t="shared" ref="E27:L27" si="26">E28*$C$27</f>
        <v>0</v>
      </c>
      <c r="F27" s="159">
        <f t="shared" si="26"/>
        <v>0</v>
      </c>
      <c r="G27" s="159">
        <f t="shared" si="26"/>
        <v>0</v>
      </c>
      <c r="H27" s="166">
        <f t="shared" si="26"/>
        <v>0</v>
      </c>
      <c r="I27" s="166">
        <f t="shared" si="26"/>
        <v>0</v>
      </c>
      <c r="J27" s="166">
        <f t="shared" si="26"/>
        <v>0</v>
      </c>
      <c r="K27" s="166">
        <f t="shared" si="26"/>
        <v>0</v>
      </c>
      <c r="L27" s="166">
        <f t="shared" si="26"/>
        <v>0</v>
      </c>
      <c r="M27" s="151">
        <v>9154.5499999999993</v>
      </c>
      <c r="N27" s="151">
        <v>18309.09</v>
      </c>
      <c r="O27" s="159">
        <f t="shared" ref="O27:P27" si="27">O28*$C$27</f>
        <v>0</v>
      </c>
      <c r="P27" s="159">
        <f t="shared" si="27"/>
        <v>0</v>
      </c>
      <c r="Q27" s="153"/>
      <c r="R27" s="154">
        <f t="shared" si="0"/>
        <v>27463.64</v>
      </c>
      <c r="S27" s="154">
        <f t="shared" si="1"/>
        <v>18309.089999999997</v>
      </c>
      <c r="T27" s="144"/>
      <c r="U27" s="144"/>
      <c r="V27" s="144"/>
      <c r="W27" s="144"/>
      <c r="X27" s="144"/>
      <c r="Y27" s="144"/>
      <c r="Z27" s="144"/>
    </row>
    <row r="28" spans="1:26" ht="14.25" customHeight="1">
      <c r="A28" s="487"/>
      <c r="B28" s="489"/>
      <c r="C28" s="489"/>
      <c r="D28" s="489"/>
      <c r="E28" s="167"/>
      <c r="F28" s="160"/>
      <c r="G28" s="160"/>
      <c r="H28" s="168"/>
      <c r="I28" s="168"/>
      <c r="J28" s="168"/>
      <c r="K28" s="168"/>
      <c r="L28" s="168"/>
      <c r="M28" s="155">
        <f t="shared" ref="M28:N28" si="28">M27/$C27</f>
        <v>0.20000008738827682</v>
      </c>
      <c r="N28" s="155">
        <f t="shared" si="28"/>
        <v>0.3999999563058616</v>
      </c>
      <c r="O28" s="160"/>
      <c r="P28" s="160"/>
      <c r="Q28" s="157">
        <f>SUM(E28:P28)</f>
        <v>0.6000000436941384</v>
      </c>
      <c r="R28" s="158">
        <f t="shared" si="0"/>
        <v>0.6000000436941384</v>
      </c>
      <c r="S28" s="154">
        <f t="shared" si="1"/>
        <v>-0.6000000436941384</v>
      </c>
      <c r="T28" s="144"/>
      <c r="U28" s="144"/>
      <c r="V28" s="144"/>
      <c r="W28" s="144"/>
      <c r="X28" s="144"/>
      <c r="Y28" s="144"/>
      <c r="Z28" s="144"/>
    </row>
    <row r="29" spans="1:26" ht="15" customHeight="1">
      <c r="A29" s="486" t="s">
        <v>1274</v>
      </c>
      <c r="B29" s="488" t="str">
        <f>'ORÇ ABART CONSOLIDADA ADITIVO 1'!D356</f>
        <v>BANCADAS , LOUÇAS E METAIS</v>
      </c>
      <c r="C29" s="494">
        <f>'ORÇ ABART CONSOLIDADA ADITIVO 1'!I356</f>
        <v>41036.450000000004</v>
      </c>
      <c r="D29" s="492">
        <f>C29/$C$51</f>
        <v>1.6849153778638336E-2</v>
      </c>
      <c r="E29" s="159">
        <f t="shared" ref="E29:P29" si="29">E30*$C$29</f>
        <v>0</v>
      </c>
      <c r="F29" s="166">
        <f t="shared" si="29"/>
        <v>0</v>
      </c>
      <c r="G29" s="166">
        <f t="shared" si="29"/>
        <v>0</v>
      </c>
      <c r="H29" s="166">
        <f t="shared" si="29"/>
        <v>0</v>
      </c>
      <c r="I29" s="166">
        <f t="shared" si="29"/>
        <v>0</v>
      </c>
      <c r="J29" s="166">
        <f t="shared" si="29"/>
        <v>0</v>
      </c>
      <c r="K29" s="166">
        <f t="shared" si="29"/>
        <v>0</v>
      </c>
      <c r="L29" s="166">
        <f t="shared" si="29"/>
        <v>0</v>
      </c>
      <c r="M29" s="166">
        <f t="shared" si="29"/>
        <v>0</v>
      </c>
      <c r="N29" s="166">
        <f t="shared" si="29"/>
        <v>0</v>
      </c>
      <c r="O29" s="151">
        <f t="shared" si="29"/>
        <v>41036.450000000004</v>
      </c>
      <c r="P29" s="159">
        <f t="shared" si="29"/>
        <v>0</v>
      </c>
      <c r="Q29" s="153"/>
      <c r="R29" s="154">
        <f t="shared" si="0"/>
        <v>41036.450000000004</v>
      </c>
      <c r="S29" s="154">
        <f t="shared" si="1"/>
        <v>0</v>
      </c>
      <c r="T29" s="144"/>
      <c r="U29" s="144"/>
      <c r="V29" s="144"/>
      <c r="W29" s="144"/>
      <c r="X29" s="144"/>
      <c r="Y29" s="144"/>
      <c r="Z29" s="144"/>
    </row>
    <row r="30" spans="1:26" ht="14.25" customHeight="1">
      <c r="A30" s="487"/>
      <c r="B30" s="489"/>
      <c r="C30" s="489"/>
      <c r="D30" s="489"/>
      <c r="E30" s="167"/>
      <c r="F30" s="168"/>
      <c r="G30" s="168"/>
      <c r="H30" s="168"/>
      <c r="I30" s="168"/>
      <c r="J30" s="168"/>
      <c r="K30" s="168"/>
      <c r="L30" s="168"/>
      <c r="M30" s="168"/>
      <c r="N30" s="168"/>
      <c r="O30" s="156">
        <v>1</v>
      </c>
      <c r="P30" s="160"/>
      <c r="Q30" s="157">
        <f>SUM(E30:P30)</f>
        <v>1</v>
      </c>
      <c r="R30" s="158">
        <f t="shared" si="0"/>
        <v>1</v>
      </c>
      <c r="S30" s="154">
        <f t="shared" si="1"/>
        <v>-1</v>
      </c>
      <c r="T30" s="144"/>
      <c r="U30" s="144"/>
      <c r="V30" s="144"/>
      <c r="W30" s="144"/>
      <c r="X30" s="144"/>
      <c r="Y30" s="144"/>
      <c r="Z30" s="144"/>
    </row>
    <row r="31" spans="1:26" ht="15" customHeight="1">
      <c r="A31" s="486" t="s">
        <v>1275</v>
      </c>
      <c r="B31" s="488" t="str">
        <f>'ORÇ ABART CONSOLIDADA ADITIVO 1'!D373</f>
        <v>INSTALAÇÕES ELÉTRICAS</v>
      </c>
      <c r="C31" s="494">
        <f>'ORÇ ABART CONSOLIDADA ADITIVO 1'!I373</f>
        <v>87693.64</v>
      </c>
      <c r="D31" s="492">
        <f>C31/$C$51</f>
        <v>3.6006126888864648E-2</v>
      </c>
      <c r="E31" s="159">
        <f t="shared" ref="E31:L31" si="30">E32*$C$31</f>
        <v>0</v>
      </c>
      <c r="F31" s="166">
        <f t="shared" si="30"/>
        <v>0</v>
      </c>
      <c r="G31" s="166">
        <f t="shared" si="30"/>
        <v>0</v>
      </c>
      <c r="H31" s="166">
        <f t="shared" si="30"/>
        <v>0</v>
      </c>
      <c r="I31" s="166">
        <f t="shared" si="30"/>
        <v>0</v>
      </c>
      <c r="J31" s="166">
        <f t="shared" si="30"/>
        <v>0</v>
      </c>
      <c r="K31" s="166">
        <f t="shared" si="30"/>
        <v>0</v>
      </c>
      <c r="L31" s="166">
        <f t="shared" si="30"/>
        <v>0</v>
      </c>
      <c r="M31" s="151">
        <v>17538.73</v>
      </c>
      <c r="N31" s="151">
        <v>26308.09</v>
      </c>
      <c r="O31" s="166">
        <f t="shared" ref="O31:P31" si="31">O32*$C$31</f>
        <v>0</v>
      </c>
      <c r="P31" s="159">
        <f t="shared" si="31"/>
        <v>0</v>
      </c>
      <c r="Q31" s="153"/>
      <c r="R31" s="154">
        <f t="shared" si="0"/>
        <v>43846.82</v>
      </c>
      <c r="S31" s="154">
        <f t="shared" si="1"/>
        <v>43846.82</v>
      </c>
      <c r="T31" s="144"/>
      <c r="U31" s="144"/>
      <c r="V31" s="144"/>
      <c r="W31" s="144"/>
      <c r="X31" s="144"/>
      <c r="Y31" s="144"/>
      <c r="Z31" s="144"/>
    </row>
    <row r="32" spans="1:26" ht="14.25" customHeight="1">
      <c r="A32" s="487"/>
      <c r="B32" s="489"/>
      <c r="C32" s="495"/>
      <c r="D32" s="497"/>
      <c r="E32" s="167"/>
      <c r="F32" s="168"/>
      <c r="G32" s="168"/>
      <c r="H32" s="168"/>
      <c r="I32" s="168"/>
      <c r="J32" s="168"/>
      <c r="K32" s="173"/>
      <c r="L32" s="173"/>
      <c r="M32" s="155">
        <f t="shared" ref="M32:N32" si="32">M31/$C31</f>
        <v>0.20000002280667104</v>
      </c>
      <c r="N32" s="155">
        <f t="shared" si="32"/>
        <v>0.29999997719332894</v>
      </c>
      <c r="O32" s="168"/>
      <c r="P32" s="160"/>
      <c r="Q32" s="157">
        <f>SUM(E32:P32)</f>
        <v>0.5</v>
      </c>
      <c r="R32" s="158">
        <f t="shared" si="0"/>
        <v>0.5</v>
      </c>
      <c r="S32" s="154">
        <f t="shared" si="1"/>
        <v>-0.5</v>
      </c>
      <c r="T32" s="144"/>
      <c r="U32" s="144"/>
      <c r="V32" s="144"/>
      <c r="W32" s="144"/>
      <c r="X32" s="144"/>
      <c r="Y32" s="144"/>
      <c r="Z32" s="144"/>
    </row>
    <row r="33" spans="1:26" ht="15" customHeight="1">
      <c r="A33" s="486" t="s">
        <v>1276</v>
      </c>
      <c r="B33" s="488" t="str">
        <f>'ORÇ ABART CONSOLIDADA ADITIVO 1'!D450</f>
        <v>SPDA</v>
      </c>
      <c r="C33" s="494">
        <f>'ORÇ ABART CONSOLIDADA ADITIVO 1'!I450</f>
        <v>13825.970000000001</v>
      </c>
      <c r="D33" s="492">
        <f>C33/$C$51</f>
        <v>5.6768042720274359E-3</v>
      </c>
      <c r="E33" s="159">
        <f t="shared" ref="E33:I33" si="33">E34*$C$33</f>
        <v>0</v>
      </c>
      <c r="F33" s="159">
        <f t="shared" si="33"/>
        <v>0</v>
      </c>
      <c r="G33" s="159">
        <f t="shared" si="33"/>
        <v>0</v>
      </c>
      <c r="H33" s="151">
        <f t="shared" si="33"/>
        <v>1212.5375690000001</v>
      </c>
      <c r="I33" s="151">
        <f t="shared" si="33"/>
        <v>544.74321799999996</v>
      </c>
      <c r="J33" s="151">
        <v>946.46</v>
      </c>
      <c r="K33" s="159">
        <f t="shared" ref="K33:L33" si="34">K34*$C$33</f>
        <v>0</v>
      </c>
      <c r="L33" s="159">
        <f t="shared" si="34"/>
        <v>0</v>
      </c>
      <c r="M33" s="151">
        <v>2765.19</v>
      </c>
      <c r="N33" s="151">
        <v>2765.19</v>
      </c>
      <c r="O33" s="166">
        <f t="shared" ref="O33:P33" si="35">O34*$C$33</f>
        <v>0</v>
      </c>
      <c r="P33" s="159">
        <f t="shared" si="35"/>
        <v>0</v>
      </c>
      <c r="Q33" s="153"/>
      <c r="R33" s="154">
        <f t="shared" si="0"/>
        <v>8234.1207869999998</v>
      </c>
      <c r="S33" s="154">
        <f t="shared" si="1"/>
        <v>5591.8492130000013</v>
      </c>
      <c r="T33" s="144"/>
      <c r="U33" s="144"/>
      <c r="V33" s="144"/>
      <c r="W33" s="144"/>
      <c r="X33" s="144"/>
      <c r="Y33" s="144"/>
      <c r="Z33" s="144"/>
    </row>
    <row r="34" spans="1:26" ht="14.25" customHeight="1">
      <c r="A34" s="487"/>
      <c r="B34" s="489"/>
      <c r="C34" s="495"/>
      <c r="D34" s="489"/>
      <c r="E34" s="174"/>
      <c r="F34" s="160"/>
      <c r="G34" s="160"/>
      <c r="H34" s="175">
        <v>8.77E-2</v>
      </c>
      <c r="I34" s="176">
        <v>3.9399999999999998E-2</v>
      </c>
      <c r="J34" s="175">
        <f>J33/C33</f>
        <v>6.8455233159047793E-2</v>
      </c>
      <c r="K34" s="177"/>
      <c r="L34" s="177"/>
      <c r="M34" s="155">
        <f t="shared" ref="M34:N34" si="36">M33/$C33</f>
        <v>0.19999971068937658</v>
      </c>
      <c r="N34" s="155">
        <f t="shared" si="36"/>
        <v>0.19999971068937658</v>
      </c>
      <c r="O34" s="168"/>
      <c r="P34" s="160"/>
      <c r="Q34" s="157">
        <f>SUM(E34:P34)</f>
        <v>0.59555465453780099</v>
      </c>
      <c r="R34" s="158">
        <f t="shared" si="0"/>
        <v>0.59555465453780099</v>
      </c>
      <c r="S34" s="178">
        <f t="shared" si="1"/>
        <v>-0.59555465453780099</v>
      </c>
      <c r="T34" s="179">
        <f t="shared" ref="T34:T48" si="37">100%</f>
        <v>1</v>
      </c>
      <c r="U34" s="180">
        <f t="shared" ref="U34:U37" si="38">T34-H34-I34-J34</f>
        <v>0.80444476684095223</v>
      </c>
      <c r="V34" s="144"/>
      <c r="W34" s="144"/>
      <c r="X34" s="144"/>
      <c r="Y34" s="144"/>
      <c r="Z34" s="144"/>
    </row>
    <row r="35" spans="1:26" ht="15" customHeight="1">
      <c r="A35" s="486" t="s">
        <v>1277</v>
      </c>
      <c r="B35" s="488" t="str">
        <f>'ORÇ ABART CONSOLIDADA ADITIVO 1'!D469</f>
        <v>INSTALAÇÕES DE AR CONDICIONADO</v>
      </c>
      <c r="C35" s="494">
        <f>'ORÇ ABART CONSOLIDADA ADITIVO 1'!I469</f>
        <v>71737.33</v>
      </c>
      <c r="D35" s="492">
        <f>C35/$C$51</f>
        <v>2.9454626431841085E-2</v>
      </c>
      <c r="E35" s="159">
        <f t="shared" ref="E35:M35" si="39">E36*$C$35</f>
        <v>0</v>
      </c>
      <c r="F35" s="159">
        <f t="shared" si="39"/>
        <v>0</v>
      </c>
      <c r="G35" s="159">
        <f t="shared" si="39"/>
        <v>0</v>
      </c>
      <c r="H35" s="159">
        <f t="shared" si="39"/>
        <v>0</v>
      </c>
      <c r="I35" s="159">
        <f t="shared" si="39"/>
        <v>0</v>
      </c>
      <c r="J35" s="159">
        <f t="shared" si="39"/>
        <v>0</v>
      </c>
      <c r="K35" s="159">
        <f t="shared" si="39"/>
        <v>0</v>
      </c>
      <c r="L35" s="159">
        <f t="shared" si="39"/>
        <v>0</v>
      </c>
      <c r="M35" s="159">
        <f t="shared" si="39"/>
        <v>0</v>
      </c>
      <c r="N35" s="151">
        <v>10760.6</v>
      </c>
      <c r="O35" s="151">
        <f t="shared" ref="O35:P35" si="40">O36*$C$35</f>
        <v>53551.916845000007</v>
      </c>
      <c r="P35" s="161">
        <f t="shared" si="40"/>
        <v>0</v>
      </c>
      <c r="Q35" s="153"/>
      <c r="R35" s="154">
        <f t="shared" si="0"/>
        <v>64312.516845000006</v>
      </c>
      <c r="S35" s="154">
        <f t="shared" si="1"/>
        <v>7424.8131549999962</v>
      </c>
      <c r="T35" s="179">
        <f t="shared" si="37"/>
        <v>1</v>
      </c>
      <c r="U35" s="180">
        <f t="shared" si="38"/>
        <v>1</v>
      </c>
      <c r="V35" s="144"/>
      <c r="W35" s="144"/>
      <c r="X35" s="144"/>
      <c r="Y35" s="144"/>
      <c r="Z35" s="144"/>
    </row>
    <row r="36" spans="1:26" ht="14.25" customHeight="1">
      <c r="A36" s="487"/>
      <c r="B36" s="489"/>
      <c r="C36" s="495"/>
      <c r="D36" s="489"/>
      <c r="E36" s="174"/>
      <c r="F36" s="160"/>
      <c r="G36" s="160"/>
      <c r="H36" s="160"/>
      <c r="I36" s="170"/>
      <c r="J36" s="160"/>
      <c r="K36" s="160"/>
      <c r="L36" s="160"/>
      <c r="M36" s="160"/>
      <c r="N36" s="155">
        <f>N35/$C35</f>
        <v>0.1500000069698719</v>
      </c>
      <c r="O36" s="156">
        <v>0.74650000000000005</v>
      </c>
      <c r="P36" s="165"/>
      <c r="Q36" s="157">
        <f>SUM(E36:P36)</f>
        <v>0.89650000696987198</v>
      </c>
      <c r="R36" s="158">
        <f t="shared" si="0"/>
        <v>0.89650000696987198</v>
      </c>
      <c r="S36" s="154">
        <f t="shared" si="1"/>
        <v>-0.89650000696987198</v>
      </c>
      <c r="T36" s="179">
        <f t="shared" si="37"/>
        <v>1</v>
      </c>
      <c r="U36" s="180">
        <f t="shared" si="38"/>
        <v>1</v>
      </c>
      <c r="V36" s="144"/>
      <c r="W36" s="144"/>
      <c r="X36" s="144"/>
      <c r="Y36" s="144"/>
      <c r="Z36" s="144"/>
    </row>
    <row r="37" spans="1:26" ht="15" customHeight="1">
      <c r="A37" s="486" t="s">
        <v>1278</v>
      </c>
      <c r="B37" s="488" t="str">
        <f>'ORÇ ABART CONSOLIDADA ADITIVO 1'!D484</f>
        <v>CABEAMENTO ESTRUTURADO , CFTV E ALARME</v>
      </c>
      <c r="C37" s="494">
        <f>'ORÇ ABART CONSOLIDADA ADITIVO 1'!I484</f>
        <v>79522.309999999983</v>
      </c>
      <c r="D37" s="492">
        <f>C37/$C$51</f>
        <v>3.2651060947585589E-2</v>
      </c>
      <c r="E37" s="159">
        <f t="shared" ref="E37:L37" si="41">E38*$C$37</f>
        <v>0</v>
      </c>
      <c r="F37" s="159">
        <f t="shared" si="41"/>
        <v>0</v>
      </c>
      <c r="G37" s="159">
        <f t="shared" si="41"/>
        <v>0</v>
      </c>
      <c r="H37" s="159">
        <f t="shared" si="41"/>
        <v>0</v>
      </c>
      <c r="I37" s="159">
        <f t="shared" si="41"/>
        <v>0</v>
      </c>
      <c r="J37" s="159">
        <f t="shared" si="41"/>
        <v>0</v>
      </c>
      <c r="K37" s="159">
        <f t="shared" si="41"/>
        <v>0</v>
      </c>
      <c r="L37" s="159">
        <f t="shared" si="41"/>
        <v>0</v>
      </c>
      <c r="M37" s="161">
        <f t="shared" ref="M37:N37" si="42">M38*$C$23</f>
        <v>0</v>
      </c>
      <c r="N37" s="161">
        <f t="shared" si="42"/>
        <v>0</v>
      </c>
      <c r="O37" s="166">
        <f t="shared" ref="O37:P37" si="43">O38*$C$37</f>
        <v>0</v>
      </c>
      <c r="P37" s="151">
        <f t="shared" si="43"/>
        <v>16548.592710999998</v>
      </c>
      <c r="Q37" s="153"/>
      <c r="R37" s="154">
        <f t="shared" si="0"/>
        <v>16548.592710999998</v>
      </c>
      <c r="S37" s="154">
        <f t="shared" si="1"/>
        <v>62973.717288999986</v>
      </c>
      <c r="T37" s="179">
        <f t="shared" si="37"/>
        <v>1</v>
      </c>
      <c r="U37" s="180">
        <f t="shared" si="38"/>
        <v>1</v>
      </c>
      <c r="V37" s="144"/>
      <c r="W37" s="144"/>
      <c r="X37" s="144"/>
      <c r="Y37" s="144"/>
      <c r="Z37" s="144"/>
    </row>
    <row r="38" spans="1:26" ht="14.25" customHeight="1">
      <c r="A38" s="487"/>
      <c r="B38" s="489"/>
      <c r="C38" s="495"/>
      <c r="D38" s="489"/>
      <c r="E38" s="174"/>
      <c r="F38" s="160"/>
      <c r="G38" s="160"/>
      <c r="H38" s="160"/>
      <c r="I38" s="170"/>
      <c r="J38" s="160"/>
      <c r="K38" s="160"/>
      <c r="L38" s="160"/>
      <c r="M38" s="172"/>
      <c r="N38" s="172"/>
      <c r="O38" s="181"/>
      <c r="P38" s="182">
        <v>0.20810000000000001</v>
      </c>
      <c r="Q38" s="157">
        <f>SUM(E38:P38)</f>
        <v>0.20810000000000001</v>
      </c>
      <c r="R38" s="158">
        <f t="shared" si="0"/>
        <v>0.20810000000000001</v>
      </c>
      <c r="S38" s="154">
        <f t="shared" si="1"/>
        <v>-0.20810000000000001</v>
      </c>
      <c r="T38" s="179">
        <f t="shared" si="37"/>
        <v>1</v>
      </c>
      <c r="U38" s="180">
        <f>SUM(L38:N38)</f>
        <v>0</v>
      </c>
      <c r="V38" s="180">
        <f>T38-U38</f>
        <v>1</v>
      </c>
      <c r="W38" s="144"/>
      <c r="X38" s="144"/>
      <c r="Y38" s="144"/>
      <c r="Z38" s="144"/>
    </row>
    <row r="39" spans="1:26" ht="15" customHeight="1">
      <c r="A39" s="486" t="s">
        <v>1279</v>
      </c>
      <c r="B39" s="488" t="str">
        <f>'ORÇ ABART CONSOLIDADA ADITIVO 1'!D521</f>
        <v>COMBATE A INCÊNDIO E PÂNICO</v>
      </c>
      <c r="C39" s="494">
        <f>'ORÇ ABART CONSOLIDADA ADITIVO 1'!I521</f>
        <v>5032.5600000000013</v>
      </c>
      <c r="D39" s="492">
        <f>C39/$C$51</f>
        <v>2.066318537305838E-3</v>
      </c>
      <c r="E39" s="159">
        <f t="shared" ref="E39:L39" si="44">E40*$C$39</f>
        <v>0</v>
      </c>
      <c r="F39" s="159">
        <f t="shared" si="44"/>
        <v>0</v>
      </c>
      <c r="G39" s="159">
        <f t="shared" si="44"/>
        <v>0</v>
      </c>
      <c r="H39" s="159">
        <f t="shared" si="44"/>
        <v>0</v>
      </c>
      <c r="I39" s="159">
        <f t="shared" si="44"/>
        <v>0</v>
      </c>
      <c r="J39" s="159">
        <f t="shared" si="44"/>
        <v>0</v>
      </c>
      <c r="K39" s="159">
        <f t="shared" si="44"/>
        <v>0</v>
      </c>
      <c r="L39" s="159">
        <f t="shared" si="44"/>
        <v>0</v>
      </c>
      <c r="M39" s="161">
        <f t="shared" ref="M39:N39" si="45">M40*$C$23</f>
        <v>0</v>
      </c>
      <c r="N39" s="161">
        <f t="shared" si="45"/>
        <v>0</v>
      </c>
      <c r="O39" s="166">
        <f t="shared" ref="O39:P39" si="46">O40*$C$39</f>
        <v>0</v>
      </c>
      <c r="P39" s="151">
        <f t="shared" si="46"/>
        <v>4850.3813280000013</v>
      </c>
      <c r="Q39" s="153"/>
      <c r="R39" s="154">
        <f t="shared" si="0"/>
        <v>4850.3813280000013</v>
      </c>
      <c r="S39" s="154">
        <f t="shared" si="1"/>
        <v>182.17867200000001</v>
      </c>
      <c r="T39" s="179">
        <f t="shared" si="37"/>
        <v>1</v>
      </c>
      <c r="U39" s="180">
        <f t="shared" ref="U39:U48" si="47">T39-H39-I39-J39</f>
        <v>1</v>
      </c>
      <c r="V39" s="144"/>
      <c r="W39" s="144"/>
      <c r="X39" s="144"/>
      <c r="Y39" s="144"/>
      <c r="Z39" s="144"/>
    </row>
    <row r="40" spans="1:26" ht="14.25" customHeight="1">
      <c r="A40" s="487"/>
      <c r="B40" s="489"/>
      <c r="C40" s="495"/>
      <c r="D40" s="489"/>
      <c r="E40" s="174"/>
      <c r="F40" s="160"/>
      <c r="G40" s="160"/>
      <c r="H40" s="160"/>
      <c r="I40" s="170"/>
      <c r="J40" s="160"/>
      <c r="K40" s="160"/>
      <c r="L40" s="160"/>
      <c r="M40" s="172"/>
      <c r="N40" s="172"/>
      <c r="O40" s="183"/>
      <c r="P40" s="182">
        <v>0.96379999999999999</v>
      </c>
      <c r="Q40" s="157">
        <f>SUM(E40:P40)</f>
        <v>0.96379999999999999</v>
      </c>
      <c r="R40" s="158">
        <f t="shared" si="0"/>
        <v>0.96379999999999999</v>
      </c>
      <c r="S40" s="154">
        <f t="shared" si="1"/>
        <v>-0.96379999999999999</v>
      </c>
      <c r="T40" s="179">
        <f t="shared" si="37"/>
        <v>1</v>
      </c>
      <c r="U40" s="180">
        <f t="shared" si="47"/>
        <v>1</v>
      </c>
      <c r="V40" s="144"/>
      <c r="W40" s="144"/>
      <c r="X40" s="144"/>
      <c r="Y40" s="144"/>
      <c r="Z40" s="144"/>
    </row>
    <row r="41" spans="1:26" ht="15" customHeight="1">
      <c r="A41" s="486" t="s">
        <v>1280</v>
      </c>
      <c r="B41" s="488" t="str">
        <f>'ORÇ ABART CONSOLIDADA ADITIVO 1'!D528</f>
        <v>PINTURA</v>
      </c>
      <c r="C41" s="494">
        <f>'ORÇ ABART CONSOLIDADA ADITIVO 1'!I528</f>
        <v>28587.72</v>
      </c>
      <c r="D41" s="492">
        <f>C41/$C$51</f>
        <v>1.1737830403474344E-2</v>
      </c>
      <c r="E41" s="159">
        <f t="shared" ref="E41:L41" si="48">E42*$C$41</f>
        <v>0</v>
      </c>
      <c r="F41" s="159">
        <f t="shared" si="48"/>
        <v>0</v>
      </c>
      <c r="G41" s="159">
        <f t="shared" si="48"/>
        <v>0</v>
      </c>
      <c r="H41" s="159">
        <f t="shared" si="48"/>
        <v>0</v>
      </c>
      <c r="I41" s="159">
        <f t="shared" si="48"/>
        <v>0</v>
      </c>
      <c r="J41" s="159">
        <f t="shared" si="48"/>
        <v>0</v>
      </c>
      <c r="K41" s="159">
        <f t="shared" si="48"/>
        <v>0</v>
      </c>
      <c r="L41" s="159">
        <f t="shared" si="48"/>
        <v>0</v>
      </c>
      <c r="M41" s="161">
        <f t="shared" ref="M41:N41" si="49">M42*$C$23</f>
        <v>0</v>
      </c>
      <c r="N41" s="161">
        <f t="shared" si="49"/>
        <v>0</v>
      </c>
      <c r="O41" s="151">
        <f t="shared" ref="O41:P41" si="50">O42*$C$41</f>
        <v>13176.080147999999</v>
      </c>
      <c r="P41" s="151">
        <f t="shared" si="50"/>
        <v>15411.639852000002</v>
      </c>
      <c r="Q41" s="153"/>
      <c r="R41" s="154">
        <f t="shared" si="0"/>
        <v>28587.72</v>
      </c>
      <c r="S41" s="154">
        <f t="shared" si="1"/>
        <v>0</v>
      </c>
      <c r="T41" s="179">
        <f t="shared" si="37"/>
        <v>1</v>
      </c>
      <c r="U41" s="180">
        <f t="shared" si="47"/>
        <v>1</v>
      </c>
      <c r="V41" s="144"/>
      <c r="W41" s="144"/>
      <c r="X41" s="144"/>
      <c r="Y41" s="144"/>
      <c r="Z41" s="144"/>
    </row>
    <row r="42" spans="1:26" ht="14.25" customHeight="1">
      <c r="A42" s="487"/>
      <c r="B42" s="489"/>
      <c r="C42" s="495"/>
      <c r="D42" s="489"/>
      <c r="E42" s="174"/>
      <c r="F42" s="160"/>
      <c r="G42" s="160"/>
      <c r="H42" s="160"/>
      <c r="I42" s="170"/>
      <c r="J42" s="160"/>
      <c r="K42" s="160"/>
      <c r="L42" s="160"/>
      <c r="M42" s="172"/>
      <c r="N42" s="172"/>
      <c r="O42" s="184">
        <v>0.46089999999999998</v>
      </c>
      <c r="P42" s="184">
        <v>0.53910000000000002</v>
      </c>
      <c r="Q42" s="157">
        <f>SUM(E42:P42)</f>
        <v>1</v>
      </c>
      <c r="R42" s="158">
        <f t="shared" si="0"/>
        <v>1</v>
      </c>
      <c r="S42" s="154">
        <f t="shared" si="1"/>
        <v>-1</v>
      </c>
      <c r="T42" s="179">
        <f t="shared" si="37"/>
        <v>1</v>
      </c>
      <c r="U42" s="180">
        <f t="shared" si="47"/>
        <v>1</v>
      </c>
      <c r="V42" s="144"/>
      <c r="W42" s="144"/>
      <c r="X42" s="144"/>
      <c r="Y42" s="144"/>
      <c r="Z42" s="144"/>
    </row>
    <row r="43" spans="1:26" ht="15" customHeight="1">
      <c r="A43" s="486" t="s">
        <v>1281</v>
      </c>
      <c r="B43" s="488" t="str">
        <f>'ORÇ ABART CONSOLIDADA ADITIVO 1'!D538</f>
        <v>ACESSIBILIDADE</v>
      </c>
      <c r="C43" s="494">
        <f>'ORÇ ABART CONSOLIDADA ADITIVO 1'!I538</f>
        <v>177538.94</v>
      </c>
      <c r="D43" s="492">
        <f>C43/$C$51</f>
        <v>7.2895703740368495E-2</v>
      </c>
      <c r="E43" s="159">
        <f t="shared" ref="E43:I43" si="51">E44*$C$41</f>
        <v>0</v>
      </c>
      <c r="F43" s="159">
        <f t="shared" si="51"/>
        <v>0</v>
      </c>
      <c r="G43" s="159">
        <f t="shared" si="51"/>
        <v>0</v>
      </c>
      <c r="H43" s="159">
        <f t="shared" si="51"/>
        <v>0</v>
      </c>
      <c r="I43" s="159">
        <f t="shared" si="51"/>
        <v>0</v>
      </c>
      <c r="J43" s="159"/>
      <c r="K43" s="159">
        <f t="shared" ref="K43:L43" si="52">K44*$C$41</f>
        <v>0</v>
      </c>
      <c r="L43" s="159">
        <f t="shared" si="52"/>
        <v>0</v>
      </c>
      <c r="M43" s="161">
        <f t="shared" ref="M43:N43" si="53">M44*$C$23</f>
        <v>0</v>
      </c>
      <c r="N43" s="161">
        <f t="shared" si="53"/>
        <v>0</v>
      </c>
      <c r="O43" s="151">
        <f t="shared" ref="O43:P43" si="54">O44*$C$43</f>
        <v>154281.33885999999</v>
      </c>
      <c r="P43" s="166">
        <f t="shared" si="54"/>
        <v>0</v>
      </c>
      <c r="Q43" s="153"/>
      <c r="R43" s="154">
        <f t="shared" si="0"/>
        <v>154281.33885999999</v>
      </c>
      <c r="S43" s="154">
        <f t="shared" si="1"/>
        <v>23257.601140000013</v>
      </c>
      <c r="T43" s="179">
        <f t="shared" si="37"/>
        <v>1</v>
      </c>
      <c r="U43" s="180">
        <f t="shared" si="47"/>
        <v>1</v>
      </c>
      <c r="V43" s="144"/>
      <c r="W43" s="144"/>
      <c r="X43" s="144"/>
      <c r="Y43" s="144"/>
      <c r="Z43" s="144"/>
    </row>
    <row r="44" spans="1:26" ht="14.25" customHeight="1">
      <c r="A44" s="487"/>
      <c r="B44" s="489"/>
      <c r="C44" s="495"/>
      <c r="D44" s="489"/>
      <c r="E44" s="174"/>
      <c r="F44" s="160"/>
      <c r="G44" s="160"/>
      <c r="H44" s="160"/>
      <c r="I44" s="170"/>
      <c r="J44" s="170"/>
      <c r="K44" s="160"/>
      <c r="L44" s="160"/>
      <c r="M44" s="172"/>
      <c r="N44" s="172"/>
      <c r="O44" s="175">
        <v>0.86899999999999999</v>
      </c>
      <c r="P44" s="168"/>
      <c r="Q44" s="157">
        <f>SUM(E44:P44)</f>
        <v>0.86899999999999999</v>
      </c>
      <c r="R44" s="158">
        <f t="shared" si="0"/>
        <v>0.86899999999999999</v>
      </c>
      <c r="S44" s="154">
        <f t="shared" si="1"/>
        <v>-0.86899999999999999</v>
      </c>
      <c r="T44" s="179">
        <f t="shared" si="37"/>
        <v>1</v>
      </c>
      <c r="U44" s="180">
        <f t="shared" si="47"/>
        <v>1</v>
      </c>
      <c r="V44" s="144"/>
      <c r="W44" s="144"/>
      <c r="X44" s="144"/>
      <c r="Y44" s="144"/>
      <c r="Z44" s="144"/>
    </row>
    <row r="45" spans="1:26" ht="15" customHeight="1">
      <c r="A45" s="486" t="s">
        <v>1282</v>
      </c>
      <c r="B45" s="488" t="str">
        <f>'ORÇ ABART CONSOLIDADA ADITIVO 1'!D552</f>
        <v>PAISAGISMO</v>
      </c>
      <c r="C45" s="494">
        <f>'ORÇ ABART CONSOLIDADA ADITIVO 1'!I552</f>
        <v>7509.8600000000006</v>
      </c>
      <c r="D45" s="492">
        <f>C45/$C$51</f>
        <v>3.0834730098740241E-3</v>
      </c>
      <c r="E45" s="159">
        <f t="shared" ref="E45:L45" si="55">E46*$C$41</f>
        <v>0</v>
      </c>
      <c r="F45" s="159">
        <f t="shared" si="55"/>
        <v>0</v>
      </c>
      <c r="G45" s="159">
        <f t="shared" si="55"/>
        <v>0</v>
      </c>
      <c r="H45" s="159">
        <f t="shared" si="55"/>
        <v>0</v>
      </c>
      <c r="I45" s="159">
        <f t="shared" si="55"/>
        <v>0</v>
      </c>
      <c r="J45" s="159">
        <f t="shared" si="55"/>
        <v>0</v>
      </c>
      <c r="K45" s="159">
        <f t="shared" si="55"/>
        <v>0</v>
      </c>
      <c r="L45" s="159">
        <f t="shared" si="55"/>
        <v>0</v>
      </c>
      <c r="M45" s="161">
        <f t="shared" ref="M45:N45" si="56">M46*$C$23</f>
        <v>0</v>
      </c>
      <c r="N45" s="161">
        <f t="shared" si="56"/>
        <v>0</v>
      </c>
      <c r="O45" s="151">
        <f t="shared" ref="O45:P45" si="57">O46*$C$45</f>
        <v>7509.8600000000006</v>
      </c>
      <c r="P45" s="166">
        <f t="shared" si="57"/>
        <v>0</v>
      </c>
      <c r="Q45" s="153"/>
      <c r="R45" s="154">
        <f t="shared" si="0"/>
        <v>7509.8600000000006</v>
      </c>
      <c r="S45" s="154">
        <f t="shared" si="1"/>
        <v>0</v>
      </c>
      <c r="T45" s="179">
        <f t="shared" si="37"/>
        <v>1</v>
      </c>
      <c r="U45" s="180">
        <f t="shared" si="47"/>
        <v>1</v>
      </c>
      <c r="V45" s="144"/>
      <c r="W45" s="144"/>
      <c r="X45" s="144"/>
      <c r="Y45" s="144"/>
      <c r="Z45" s="144"/>
    </row>
    <row r="46" spans="1:26" ht="14.25" customHeight="1">
      <c r="A46" s="487"/>
      <c r="B46" s="489"/>
      <c r="C46" s="495"/>
      <c r="D46" s="489"/>
      <c r="E46" s="174"/>
      <c r="F46" s="160"/>
      <c r="G46" s="160"/>
      <c r="H46" s="160"/>
      <c r="I46" s="170"/>
      <c r="J46" s="160"/>
      <c r="K46" s="160"/>
      <c r="L46" s="160"/>
      <c r="M46" s="172"/>
      <c r="N46" s="172"/>
      <c r="O46" s="185">
        <v>1</v>
      </c>
      <c r="P46" s="168"/>
      <c r="Q46" s="157">
        <f>SUM(E46:P46)</f>
        <v>1</v>
      </c>
      <c r="R46" s="158">
        <f t="shared" si="0"/>
        <v>1</v>
      </c>
      <c r="S46" s="154">
        <f t="shared" si="1"/>
        <v>-1</v>
      </c>
      <c r="T46" s="179">
        <f t="shared" si="37"/>
        <v>1</v>
      </c>
      <c r="U46" s="180">
        <f t="shared" si="47"/>
        <v>1</v>
      </c>
      <c r="V46" s="144"/>
      <c r="W46" s="144"/>
      <c r="X46" s="144"/>
      <c r="Y46" s="144"/>
      <c r="Z46" s="144"/>
    </row>
    <row r="47" spans="1:26" ht="15" customHeight="1">
      <c r="A47" s="486" t="s">
        <v>1283</v>
      </c>
      <c r="B47" s="488" t="str">
        <f>'ORÇ ABART CONSOLIDADA ADITIVO 1'!D559</f>
        <v>SERVIÇOS COMPLEMENTARES</v>
      </c>
      <c r="C47" s="494">
        <f>'ORÇ ABART CONSOLIDADA ADITIVO 1'!I559</f>
        <v>34981.61</v>
      </c>
      <c r="D47" s="492">
        <f>C47/$C$51</f>
        <v>1.4363097351606987E-2</v>
      </c>
      <c r="E47" s="166">
        <f t="shared" ref="E47:L47" si="58">E48*$C$47</f>
        <v>0</v>
      </c>
      <c r="F47" s="159">
        <f t="shared" si="58"/>
        <v>0</v>
      </c>
      <c r="G47" s="161">
        <f t="shared" si="58"/>
        <v>0</v>
      </c>
      <c r="H47" s="161">
        <f t="shared" si="58"/>
        <v>0</v>
      </c>
      <c r="I47" s="161">
        <f t="shared" si="58"/>
        <v>0</v>
      </c>
      <c r="J47" s="161">
        <f t="shared" si="58"/>
        <v>0</v>
      </c>
      <c r="K47" s="161">
        <f t="shared" si="58"/>
        <v>0</v>
      </c>
      <c r="L47" s="159">
        <f t="shared" si="58"/>
        <v>0</v>
      </c>
      <c r="M47" s="161">
        <f t="shared" ref="M47:N47" si="59">M48*$C$23</f>
        <v>0</v>
      </c>
      <c r="N47" s="161">
        <f t="shared" si="59"/>
        <v>0</v>
      </c>
      <c r="O47" s="151">
        <f t="shared" ref="O47:P47" si="60">O48*$C$47</f>
        <v>6349.1622150000003</v>
      </c>
      <c r="P47" s="151">
        <f t="shared" si="60"/>
        <v>28632.447785</v>
      </c>
      <c r="Q47" s="153"/>
      <c r="R47" s="154">
        <f t="shared" si="0"/>
        <v>34981.61</v>
      </c>
      <c r="S47" s="154">
        <f t="shared" si="1"/>
        <v>0</v>
      </c>
      <c r="T47" s="179">
        <f t="shared" si="37"/>
        <v>1</v>
      </c>
      <c r="U47" s="180">
        <f t="shared" si="47"/>
        <v>1</v>
      </c>
      <c r="V47" s="144"/>
      <c r="W47" s="144"/>
      <c r="X47" s="144"/>
      <c r="Y47" s="144"/>
      <c r="Z47" s="144"/>
    </row>
    <row r="48" spans="1:26" ht="26.25" customHeight="1">
      <c r="A48" s="487"/>
      <c r="B48" s="489"/>
      <c r="C48" s="495"/>
      <c r="D48" s="489"/>
      <c r="E48" s="186"/>
      <c r="F48" s="160"/>
      <c r="G48" s="165"/>
      <c r="H48" s="165"/>
      <c r="I48" s="165"/>
      <c r="J48" s="165"/>
      <c r="K48" s="165"/>
      <c r="L48" s="160"/>
      <c r="M48" s="172"/>
      <c r="N48" s="172"/>
      <c r="O48" s="175">
        <v>0.18149999999999999</v>
      </c>
      <c r="P48" s="175">
        <v>0.81850000000000001</v>
      </c>
      <c r="Q48" s="157">
        <f>SUM(E48:P48)</f>
        <v>1</v>
      </c>
      <c r="R48" s="158">
        <f t="shared" si="0"/>
        <v>1</v>
      </c>
      <c r="S48" s="154">
        <f t="shared" si="1"/>
        <v>-1</v>
      </c>
      <c r="T48" s="179">
        <f t="shared" si="37"/>
        <v>1</v>
      </c>
      <c r="U48" s="180">
        <f t="shared" si="47"/>
        <v>1</v>
      </c>
      <c r="V48" s="144"/>
      <c r="W48" s="144"/>
      <c r="X48" s="144"/>
      <c r="Y48" s="144"/>
      <c r="Z48" s="144"/>
    </row>
    <row r="49" spans="1:26" ht="26.25" customHeight="1">
      <c r="A49" s="496">
        <v>23</v>
      </c>
      <c r="B49" s="488" t="str">
        <f>'ORÇ ABART CONSOLIDADA ADITIVO 1'!D578</f>
        <v>AJUSTE PARA MANUTENÇÃO DO DESCONTO</v>
      </c>
      <c r="C49" s="498">
        <f>'ORÇ ABART CONSOLIDADA ADITIVO 1'!I578</f>
        <v>-344.71</v>
      </c>
      <c r="D49" s="492">
        <f>C49/$C$51</f>
        <v>-1.4153446019415469E-4</v>
      </c>
      <c r="E49" s="186"/>
      <c r="F49" s="160"/>
      <c r="G49" s="165"/>
      <c r="H49" s="165"/>
      <c r="I49" s="165"/>
      <c r="J49" s="165"/>
      <c r="K49" s="165"/>
      <c r="L49" s="160"/>
      <c r="M49" s="161">
        <f t="shared" ref="M49:N49" si="61">M50*$C$23</f>
        <v>0</v>
      </c>
      <c r="N49" s="161">
        <f t="shared" si="61"/>
        <v>0</v>
      </c>
      <c r="O49" s="175"/>
      <c r="P49" s="151">
        <f>P50*$C$49</f>
        <v>-344.71</v>
      </c>
      <c r="Q49" s="153"/>
      <c r="R49" s="158"/>
      <c r="S49" s="154"/>
      <c r="T49" s="179"/>
      <c r="U49" s="180"/>
      <c r="V49" s="144"/>
      <c r="W49" s="144"/>
      <c r="X49" s="144"/>
      <c r="Y49" s="144"/>
      <c r="Z49" s="144"/>
    </row>
    <row r="50" spans="1:26" ht="26.25" customHeight="1">
      <c r="A50" s="487"/>
      <c r="B50" s="489"/>
      <c r="C50" s="489"/>
      <c r="D50" s="489"/>
      <c r="E50" s="186"/>
      <c r="F50" s="160"/>
      <c r="G50" s="165"/>
      <c r="H50" s="165"/>
      <c r="I50" s="165"/>
      <c r="J50" s="165"/>
      <c r="K50" s="165"/>
      <c r="L50" s="160"/>
      <c r="M50" s="172"/>
      <c r="N50" s="172"/>
      <c r="O50" s="175"/>
      <c r="P50" s="175">
        <v>1</v>
      </c>
      <c r="Q50" s="157">
        <f>SUM(E50:P50)</f>
        <v>1</v>
      </c>
      <c r="R50" s="158"/>
      <c r="S50" s="154"/>
      <c r="T50" s="179"/>
      <c r="U50" s="180"/>
      <c r="V50" s="144"/>
      <c r="W50" s="144"/>
      <c r="X50" s="144"/>
      <c r="Y50" s="144"/>
      <c r="Z50" s="144"/>
    </row>
    <row r="51" spans="1:26" ht="14.25" customHeight="1">
      <c r="A51" s="187"/>
      <c r="B51" s="188" t="s">
        <v>1284</v>
      </c>
      <c r="C51" s="189">
        <f>SUM(C5:C50)+0.17</f>
        <v>2435519.9399999995</v>
      </c>
      <c r="D51" s="190">
        <v>1</v>
      </c>
      <c r="E51" s="191">
        <f t="shared" ref="E51:P51" si="62">SUM(E5,E7,E9,E11,E13,E15,E17,E19,E21,E23,E25,E27,E29,E31,E33,E35,E37,E39,E41,E43,E45,E47,E49)</f>
        <v>136014</v>
      </c>
      <c r="F51" s="191">
        <f t="shared" si="62"/>
        <v>48697.05</v>
      </c>
      <c r="G51" s="191">
        <f t="shared" si="62"/>
        <v>51530.36</v>
      </c>
      <c r="H51" s="191">
        <f t="shared" si="62"/>
        <v>48592.937569000002</v>
      </c>
      <c r="I51" s="191">
        <f t="shared" si="62"/>
        <v>81599.413218000002</v>
      </c>
      <c r="J51" s="191">
        <f t="shared" si="62"/>
        <v>163313.31999999998</v>
      </c>
      <c r="K51" s="191">
        <f t="shared" si="62"/>
        <v>162495</v>
      </c>
      <c r="L51" s="191">
        <f t="shared" si="62"/>
        <v>221237.34999999998</v>
      </c>
      <c r="M51" s="191">
        <f t="shared" si="62"/>
        <v>256183.83000000002</v>
      </c>
      <c r="N51" s="191">
        <f t="shared" si="62"/>
        <v>274116.25</v>
      </c>
      <c r="O51" s="191">
        <f t="shared" si="62"/>
        <v>294005.668068</v>
      </c>
      <c r="P51" s="191">
        <f t="shared" si="62"/>
        <v>85127.571675999992</v>
      </c>
      <c r="Q51" s="192"/>
      <c r="R51" s="193">
        <f>SUM(E51:P51)</f>
        <v>1822912.7505310001</v>
      </c>
      <c r="S51" s="154">
        <f t="shared" ref="S51:S52" si="63">C51-R51</f>
        <v>612607.18946899939</v>
      </c>
      <c r="T51" s="179">
        <f>100%</f>
        <v>1</v>
      </c>
      <c r="U51" s="180">
        <f>T51-H51-I51-J51</f>
        <v>-293504.67078699998</v>
      </c>
      <c r="V51" s="144"/>
      <c r="W51" s="144"/>
      <c r="X51" s="144"/>
      <c r="Y51" s="144"/>
      <c r="Z51" s="144"/>
    </row>
    <row r="52" spans="1:26" ht="14.25" customHeight="1">
      <c r="A52" s="499" t="s">
        <v>1285</v>
      </c>
      <c r="B52" s="477"/>
      <c r="C52" s="477"/>
      <c r="D52" s="478"/>
      <c r="E52" s="194">
        <f t="shared" ref="E52:P52" si="64">E51/$C$51</f>
        <v>5.5845980879138286E-2</v>
      </c>
      <c r="F52" s="194">
        <f t="shared" si="64"/>
        <v>1.9994519116932383E-2</v>
      </c>
      <c r="G52" s="194">
        <f t="shared" si="64"/>
        <v>2.1157847716081524E-2</v>
      </c>
      <c r="H52" s="194">
        <f t="shared" si="64"/>
        <v>1.9951771599537801E-2</v>
      </c>
      <c r="I52" s="194">
        <f t="shared" si="64"/>
        <v>3.3503898645149265E-2</v>
      </c>
      <c r="J52" s="194">
        <f t="shared" si="64"/>
        <v>6.7054807196528232E-2</v>
      </c>
      <c r="K52" s="194">
        <f t="shared" si="64"/>
        <v>6.6718813232134758E-2</v>
      </c>
      <c r="L52" s="194">
        <f t="shared" si="64"/>
        <v>9.0837831530954344E-2</v>
      </c>
      <c r="M52" s="194">
        <f t="shared" si="64"/>
        <v>0.10518650485776769</v>
      </c>
      <c r="N52" s="194">
        <f t="shared" si="64"/>
        <v>0.11254937621245674</v>
      </c>
      <c r="O52" s="194">
        <f t="shared" si="64"/>
        <v>0.12071577129768851</v>
      </c>
      <c r="P52" s="194">
        <f t="shared" si="64"/>
        <v>3.4952525034962351E-2</v>
      </c>
      <c r="Q52" s="195"/>
      <c r="R52" s="144"/>
      <c r="S52" s="154">
        <f t="shared" si="63"/>
        <v>0</v>
      </c>
      <c r="T52" s="144"/>
      <c r="U52" s="144"/>
      <c r="V52" s="144"/>
      <c r="W52" s="144"/>
      <c r="X52" s="144"/>
      <c r="Y52" s="144"/>
      <c r="Z52" s="144"/>
    </row>
    <row r="53" spans="1:26" ht="14.25" customHeight="1">
      <c r="A53" s="500" t="s">
        <v>1286</v>
      </c>
      <c r="B53" s="477"/>
      <c r="C53" s="477"/>
      <c r="D53" s="478"/>
      <c r="E53" s="191">
        <f>E51</f>
        <v>136014</v>
      </c>
      <c r="F53" s="191">
        <f t="shared" ref="F53:O53" si="65">E53+F51</f>
        <v>184711.05</v>
      </c>
      <c r="G53" s="191">
        <f t="shared" si="65"/>
        <v>236241.40999999997</v>
      </c>
      <c r="H53" s="191">
        <f t="shared" si="65"/>
        <v>284834.34756899998</v>
      </c>
      <c r="I53" s="191">
        <f t="shared" si="65"/>
        <v>366433.76078699995</v>
      </c>
      <c r="J53" s="191">
        <f t="shared" si="65"/>
        <v>529747.0807869999</v>
      </c>
      <c r="K53" s="191">
        <f t="shared" si="65"/>
        <v>692242.0807869999</v>
      </c>
      <c r="L53" s="191">
        <f t="shared" si="65"/>
        <v>913479.43078699987</v>
      </c>
      <c r="M53" s="191">
        <f t="shared" si="65"/>
        <v>1169663.2607869999</v>
      </c>
      <c r="N53" s="191">
        <f t="shared" si="65"/>
        <v>1443779.5107869999</v>
      </c>
      <c r="O53" s="191">
        <f t="shared" si="65"/>
        <v>1737785.1788550001</v>
      </c>
      <c r="P53" s="191">
        <f>O53+P51+0.17</f>
        <v>1822912.920531</v>
      </c>
      <c r="Q53" s="192"/>
      <c r="R53" s="144"/>
      <c r="S53" s="144"/>
      <c r="T53" s="144"/>
      <c r="U53" s="144"/>
      <c r="V53" s="144"/>
      <c r="W53" s="144"/>
      <c r="X53" s="144"/>
      <c r="Y53" s="144"/>
      <c r="Z53" s="144"/>
    </row>
    <row r="54" spans="1:26" ht="14.25" customHeight="1">
      <c r="A54" s="501" t="s">
        <v>1287</v>
      </c>
      <c r="B54" s="502"/>
      <c r="C54" s="502"/>
      <c r="D54" s="503"/>
      <c r="E54" s="196">
        <f>E53/$C$51</f>
        <v>5.5845980879138286E-2</v>
      </c>
      <c r="F54" s="196">
        <f t="shared" ref="F54:P54" si="66">E54+F52</f>
        <v>7.5840499996070676E-2</v>
      </c>
      <c r="G54" s="196">
        <f t="shared" si="66"/>
        <v>9.6998347712152197E-2</v>
      </c>
      <c r="H54" s="196">
        <f t="shared" si="66"/>
        <v>0.11695011931169</v>
      </c>
      <c r="I54" s="196">
        <f t="shared" si="66"/>
        <v>0.15045401795683927</v>
      </c>
      <c r="J54" s="196">
        <f t="shared" si="66"/>
        <v>0.2175088251533675</v>
      </c>
      <c r="K54" s="196">
        <f t="shared" si="66"/>
        <v>0.28422763838550225</v>
      </c>
      <c r="L54" s="196">
        <f t="shared" si="66"/>
        <v>0.37506546991645662</v>
      </c>
      <c r="M54" s="196">
        <f t="shared" si="66"/>
        <v>0.48025197477422432</v>
      </c>
      <c r="N54" s="196">
        <f t="shared" si="66"/>
        <v>0.59280135098668107</v>
      </c>
      <c r="O54" s="196">
        <f t="shared" si="66"/>
        <v>0.71351712228436959</v>
      </c>
      <c r="P54" s="196">
        <f t="shared" si="66"/>
        <v>0.74846964731933197</v>
      </c>
      <c r="Q54" s="195"/>
      <c r="R54" s="144"/>
      <c r="S54" s="144"/>
      <c r="T54" s="144"/>
      <c r="U54" s="144"/>
      <c r="V54" s="144"/>
      <c r="W54" s="144"/>
      <c r="X54" s="144"/>
      <c r="Y54" s="144"/>
      <c r="Z54" s="144"/>
    </row>
    <row r="55" spans="1:26" ht="14.25" customHeight="1">
      <c r="A55" s="144"/>
      <c r="B55" s="144"/>
      <c r="C55" s="144"/>
      <c r="D55" s="144"/>
      <c r="E55" s="145"/>
      <c r="F55" s="145"/>
      <c r="G55" s="145"/>
      <c r="H55" s="145"/>
      <c r="I55" s="145"/>
      <c r="J55" s="145"/>
      <c r="K55" s="145"/>
      <c r="L55" s="145"/>
      <c r="M55" s="145"/>
      <c r="N55" s="145"/>
      <c r="O55" s="145"/>
      <c r="P55" s="145"/>
      <c r="Q55" s="145"/>
      <c r="R55" s="144"/>
      <c r="S55" s="144"/>
      <c r="T55" s="144"/>
      <c r="U55" s="144"/>
      <c r="V55" s="144"/>
      <c r="W55" s="144"/>
      <c r="X55" s="144"/>
      <c r="Y55" s="144"/>
      <c r="Z55" s="144"/>
    </row>
    <row r="56" spans="1:26" ht="14.25" customHeight="1">
      <c r="A56" s="144"/>
      <c r="B56" s="144"/>
      <c r="C56" s="144"/>
      <c r="D56" s="144"/>
      <c r="E56" s="145"/>
      <c r="F56" s="145"/>
      <c r="G56" s="145"/>
      <c r="H56" s="145"/>
      <c r="I56" s="145"/>
      <c r="J56" s="145"/>
      <c r="K56" s="145"/>
      <c r="L56" s="145"/>
      <c r="M56" s="145"/>
      <c r="N56" s="145"/>
      <c r="O56" s="145"/>
      <c r="P56" s="145"/>
      <c r="Q56" s="145"/>
      <c r="R56" s="144"/>
      <c r="S56" s="144"/>
      <c r="T56" s="144"/>
      <c r="U56" s="144"/>
      <c r="V56" s="144"/>
      <c r="W56" s="144"/>
      <c r="X56" s="144"/>
      <c r="Y56" s="144"/>
      <c r="Z56" s="144"/>
    </row>
    <row r="57" spans="1:26" ht="14.25" customHeight="1">
      <c r="A57" s="144"/>
      <c r="B57" s="144"/>
      <c r="C57" s="144"/>
      <c r="D57" s="144"/>
      <c r="E57" s="145"/>
      <c r="F57" s="145"/>
      <c r="G57" s="145"/>
      <c r="H57" s="145"/>
      <c r="I57" s="145"/>
      <c r="J57" s="145"/>
      <c r="K57" s="145"/>
      <c r="L57" s="145"/>
      <c r="M57" s="145"/>
      <c r="N57" s="145"/>
      <c r="O57" s="145"/>
      <c r="P57" s="145"/>
      <c r="Q57" s="145"/>
      <c r="R57" s="144"/>
      <c r="S57" s="144"/>
      <c r="T57" s="144"/>
      <c r="U57" s="144"/>
      <c r="V57" s="144"/>
      <c r="W57" s="144"/>
      <c r="X57" s="144"/>
      <c r="Y57" s="144"/>
      <c r="Z57" s="144"/>
    </row>
    <row r="58" spans="1:26" ht="14.25" customHeight="1">
      <c r="A58" s="144"/>
      <c r="B58" s="144"/>
      <c r="C58" s="144"/>
      <c r="D58" s="144"/>
      <c r="E58" s="145"/>
      <c r="F58" s="145"/>
      <c r="G58" s="145"/>
      <c r="H58" s="145"/>
      <c r="I58" s="145"/>
      <c r="J58" s="145"/>
      <c r="K58" s="145"/>
      <c r="L58" s="145"/>
      <c r="M58" s="145"/>
      <c r="N58" s="145"/>
      <c r="O58" s="145"/>
      <c r="P58" s="145"/>
      <c r="Q58" s="145"/>
      <c r="R58" s="144"/>
      <c r="S58" s="144"/>
      <c r="T58" s="144"/>
      <c r="U58" s="144"/>
      <c r="V58" s="144"/>
      <c r="W58" s="144"/>
      <c r="X58" s="144"/>
      <c r="Y58" s="144"/>
      <c r="Z58" s="144"/>
    </row>
    <row r="59" spans="1:26" ht="14.25" customHeight="1">
      <c r="A59" s="144"/>
      <c r="B59" s="144"/>
      <c r="C59" s="144"/>
      <c r="D59" s="144"/>
      <c r="E59" s="145"/>
      <c r="F59" s="145"/>
      <c r="G59" s="145"/>
      <c r="H59" s="145"/>
      <c r="I59" s="145"/>
      <c r="J59" s="145"/>
      <c r="K59" s="145"/>
      <c r="L59" s="145"/>
      <c r="M59" s="145"/>
      <c r="N59" s="145"/>
      <c r="O59" s="145"/>
      <c r="P59" s="145"/>
      <c r="Q59" s="145"/>
      <c r="R59" s="144"/>
      <c r="S59" s="144"/>
      <c r="T59" s="144"/>
      <c r="U59" s="144"/>
      <c r="V59" s="144"/>
      <c r="W59" s="144"/>
      <c r="X59" s="144"/>
      <c r="Y59" s="144"/>
      <c r="Z59" s="144"/>
    </row>
    <row r="60" spans="1:26" ht="14.25" customHeight="1">
      <c r="A60" s="144"/>
      <c r="B60" s="197"/>
      <c r="C60" s="144"/>
      <c r="D60" s="144"/>
      <c r="E60" s="145"/>
      <c r="F60" s="145"/>
      <c r="G60" s="145"/>
      <c r="H60" s="145"/>
      <c r="I60" s="145"/>
      <c r="J60" s="145"/>
      <c r="K60" s="145"/>
      <c r="L60" s="145"/>
      <c r="M60" s="145"/>
      <c r="N60" s="145"/>
      <c r="O60" s="145"/>
      <c r="P60" s="145"/>
      <c r="Q60" s="145"/>
      <c r="R60" s="144"/>
      <c r="S60" s="144"/>
      <c r="T60" s="144"/>
      <c r="U60" s="144"/>
      <c r="V60" s="144"/>
      <c r="W60" s="144"/>
      <c r="X60" s="144"/>
      <c r="Y60" s="144"/>
      <c r="Z60" s="144"/>
    </row>
    <row r="61" spans="1:26" ht="57.75" customHeight="1">
      <c r="A61" s="144"/>
      <c r="B61" s="197"/>
      <c r="C61" s="144"/>
      <c r="D61" s="144"/>
      <c r="E61" s="430" t="s">
        <v>1094</v>
      </c>
      <c r="F61" s="428"/>
      <c r="G61" s="428"/>
      <c r="H61" s="428"/>
      <c r="I61" s="428"/>
      <c r="J61" s="428"/>
      <c r="K61" s="428"/>
      <c r="L61" s="428"/>
      <c r="M61" s="428"/>
      <c r="N61" s="425"/>
      <c r="O61" s="145"/>
      <c r="P61" s="198">
        <f>C51-P53</f>
        <v>612607.01946899947</v>
      </c>
      <c r="Q61" s="198"/>
      <c r="R61" s="144"/>
      <c r="S61" s="144"/>
      <c r="T61" s="144"/>
      <c r="U61" s="144"/>
      <c r="V61" s="144"/>
      <c r="W61" s="144"/>
      <c r="X61" s="144"/>
      <c r="Y61" s="144"/>
      <c r="Z61" s="144"/>
    </row>
    <row r="62" spans="1:26" ht="14.25" customHeight="1">
      <c r="A62" s="144"/>
      <c r="B62" s="197"/>
      <c r="C62" s="144"/>
      <c r="D62" s="144"/>
      <c r="E62" s="145"/>
      <c r="F62" s="145"/>
      <c r="G62" s="145"/>
      <c r="H62" s="145"/>
      <c r="I62" s="145"/>
      <c r="J62" s="145"/>
      <c r="K62" s="145"/>
      <c r="L62" s="145"/>
      <c r="M62" s="145"/>
      <c r="N62" s="145"/>
      <c r="O62" s="145"/>
      <c r="P62" s="145"/>
      <c r="Q62" s="145"/>
      <c r="R62" s="144"/>
      <c r="S62" s="144"/>
      <c r="T62" s="144"/>
      <c r="U62" s="144"/>
      <c r="V62" s="144"/>
      <c r="W62" s="144"/>
      <c r="X62" s="144"/>
      <c r="Y62" s="144"/>
      <c r="Z62" s="144"/>
    </row>
    <row r="63" spans="1:26" ht="14.25" customHeight="1">
      <c r="A63" s="144"/>
      <c r="B63" s="197"/>
      <c r="C63" s="144"/>
      <c r="D63" s="144"/>
      <c r="E63" s="145"/>
      <c r="F63" s="145"/>
      <c r="G63" s="145"/>
      <c r="H63" s="145"/>
      <c r="I63" s="145"/>
      <c r="J63" s="145"/>
      <c r="K63" s="145"/>
      <c r="L63" s="145"/>
      <c r="M63" s="145"/>
      <c r="N63" s="145"/>
      <c r="O63" s="145"/>
      <c r="P63" s="145"/>
      <c r="Q63" s="145"/>
      <c r="R63" s="144"/>
      <c r="S63" s="144"/>
      <c r="T63" s="144"/>
      <c r="U63" s="144"/>
      <c r="V63" s="144"/>
      <c r="W63" s="144"/>
      <c r="X63" s="144"/>
      <c r="Y63" s="144"/>
      <c r="Z63" s="144"/>
    </row>
    <row r="64" spans="1:26" ht="14.25" customHeight="1">
      <c r="A64" s="144"/>
      <c r="B64" s="144"/>
      <c r="C64" s="144"/>
      <c r="D64" s="144"/>
      <c r="E64" s="145"/>
      <c r="F64" s="145"/>
      <c r="G64" s="145"/>
      <c r="H64" s="145"/>
      <c r="I64" s="145"/>
      <c r="J64" s="145"/>
      <c r="K64" s="145"/>
      <c r="L64" s="145"/>
      <c r="M64" s="145"/>
      <c r="N64" s="145"/>
      <c r="O64" s="145"/>
      <c r="P64" s="145"/>
      <c r="Q64" s="145"/>
      <c r="R64" s="144"/>
      <c r="S64" s="144"/>
      <c r="T64" s="144"/>
      <c r="U64" s="144"/>
      <c r="V64" s="144"/>
      <c r="W64" s="144"/>
      <c r="X64" s="144"/>
      <c r="Y64" s="144"/>
      <c r="Z64" s="144"/>
    </row>
    <row r="65" spans="1:26" ht="14.25" customHeight="1">
      <c r="A65" s="144"/>
      <c r="B65" s="144"/>
      <c r="C65" s="144"/>
      <c r="D65" s="144"/>
      <c r="E65" s="145"/>
      <c r="F65" s="145"/>
      <c r="G65" s="145"/>
      <c r="H65" s="145"/>
      <c r="I65" s="145"/>
      <c r="J65" s="145"/>
      <c r="K65" s="145"/>
      <c r="L65" s="145"/>
      <c r="M65" s="145"/>
      <c r="N65" s="145"/>
      <c r="O65" s="145"/>
      <c r="P65" s="145"/>
      <c r="Q65" s="145"/>
      <c r="R65" s="144"/>
      <c r="S65" s="144"/>
      <c r="T65" s="144"/>
      <c r="U65" s="144"/>
      <c r="V65" s="144"/>
      <c r="W65" s="144"/>
      <c r="X65" s="144"/>
      <c r="Y65" s="144"/>
      <c r="Z65" s="144"/>
    </row>
    <row r="66" spans="1:26" ht="14.25" customHeight="1">
      <c r="A66" s="144"/>
      <c r="B66" s="144"/>
      <c r="C66" s="144"/>
      <c r="D66" s="144"/>
      <c r="E66" s="145"/>
      <c r="F66" s="145"/>
      <c r="G66" s="145"/>
      <c r="H66" s="145"/>
      <c r="I66" s="145"/>
      <c r="J66" s="145"/>
      <c r="K66" s="145"/>
      <c r="L66" s="145"/>
      <c r="M66" s="145"/>
      <c r="N66" s="145"/>
      <c r="O66" s="145"/>
      <c r="P66" s="145"/>
      <c r="Q66" s="145"/>
      <c r="R66" s="144"/>
      <c r="S66" s="144"/>
      <c r="T66" s="144"/>
      <c r="U66" s="144"/>
      <c r="V66" s="144"/>
      <c r="W66" s="144"/>
      <c r="X66" s="144"/>
      <c r="Y66" s="144"/>
      <c r="Z66" s="144"/>
    </row>
    <row r="67" spans="1:26" ht="14.25" customHeight="1">
      <c r="A67" s="144"/>
      <c r="B67" s="144"/>
      <c r="C67" s="144"/>
      <c r="D67" s="144"/>
      <c r="E67" s="145"/>
      <c r="F67" s="145"/>
      <c r="G67" s="145"/>
      <c r="H67" s="145"/>
      <c r="I67" s="145"/>
      <c r="J67" s="145"/>
      <c r="K67" s="145"/>
      <c r="L67" s="145"/>
      <c r="M67" s="145"/>
      <c r="N67" s="145"/>
      <c r="O67" s="145"/>
      <c r="P67" s="145"/>
      <c r="Q67" s="145"/>
      <c r="R67" s="144"/>
      <c r="S67" s="144"/>
      <c r="T67" s="144"/>
      <c r="U67" s="144"/>
      <c r="V67" s="144"/>
      <c r="W67" s="144"/>
      <c r="X67" s="144"/>
      <c r="Y67" s="144"/>
      <c r="Z67" s="144"/>
    </row>
    <row r="68" spans="1:26" ht="14.25" customHeight="1">
      <c r="A68" s="144"/>
      <c r="B68" s="144"/>
      <c r="C68" s="144"/>
      <c r="D68" s="144"/>
      <c r="E68" s="145"/>
      <c r="F68" s="145"/>
      <c r="G68" s="145"/>
      <c r="H68" s="145"/>
      <c r="I68" s="145"/>
      <c r="J68" s="145"/>
      <c r="K68" s="145"/>
      <c r="L68" s="145"/>
      <c r="M68" s="145"/>
      <c r="N68" s="145"/>
      <c r="O68" s="145"/>
      <c r="P68" s="145"/>
      <c r="Q68" s="145"/>
      <c r="R68" s="144"/>
      <c r="S68" s="144"/>
      <c r="T68" s="144"/>
      <c r="U68" s="144"/>
      <c r="V68" s="144"/>
      <c r="W68" s="144"/>
      <c r="X68" s="144"/>
      <c r="Y68" s="144"/>
      <c r="Z68" s="144"/>
    </row>
    <row r="69" spans="1:26" ht="14.25" customHeight="1">
      <c r="A69" s="144"/>
      <c r="B69" s="144"/>
      <c r="C69" s="144"/>
      <c r="D69" s="144"/>
      <c r="E69" s="145"/>
      <c r="F69" s="145"/>
      <c r="G69" s="145"/>
      <c r="H69" s="145"/>
      <c r="I69" s="145"/>
      <c r="J69" s="145"/>
      <c r="K69" s="145"/>
      <c r="L69" s="145"/>
      <c r="M69" s="145"/>
      <c r="N69" s="145"/>
      <c r="O69" s="145"/>
      <c r="P69" s="145"/>
      <c r="Q69" s="145"/>
      <c r="R69" s="144"/>
      <c r="S69" s="144"/>
      <c r="T69" s="144"/>
      <c r="U69" s="144"/>
      <c r="V69" s="144"/>
      <c r="W69" s="144"/>
      <c r="X69" s="144"/>
      <c r="Y69" s="144"/>
      <c r="Z69" s="144"/>
    </row>
    <row r="70" spans="1:26" ht="14.25" customHeight="1">
      <c r="A70" s="144"/>
      <c r="B70" s="144"/>
      <c r="C70" s="144"/>
      <c r="D70" s="144"/>
      <c r="E70" s="145"/>
      <c r="F70" s="145"/>
      <c r="G70" s="145"/>
      <c r="H70" s="145"/>
      <c r="I70" s="145"/>
      <c r="J70" s="145"/>
      <c r="K70" s="145"/>
      <c r="L70" s="145"/>
      <c r="M70" s="145"/>
      <c r="N70" s="145"/>
      <c r="O70" s="145"/>
      <c r="P70" s="145"/>
      <c r="Q70" s="145"/>
      <c r="R70" s="144"/>
      <c r="S70" s="144"/>
      <c r="T70" s="144"/>
      <c r="U70" s="144"/>
      <c r="V70" s="144"/>
      <c r="W70" s="144"/>
      <c r="X70" s="144"/>
      <c r="Y70" s="144"/>
      <c r="Z70" s="144"/>
    </row>
    <row r="71" spans="1:26" ht="14.25" customHeight="1">
      <c r="A71" s="144"/>
      <c r="B71" s="144"/>
      <c r="C71" s="144"/>
      <c r="D71" s="144"/>
      <c r="E71" s="145"/>
      <c r="F71" s="145"/>
      <c r="G71" s="145"/>
      <c r="H71" s="145"/>
      <c r="I71" s="145"/>
      <c r="J71" s="145"/>
      <c r="K71" s="145"/>
      <c r="L71" s="145"/>
      <c r="M71" s="145"/>
      <c r="N71" s="145"/>
      <c r="O71" s="145"/>
      <c r="P71" s="145"/>
      <c r="Q71" s="145"/>
      <c r="R71" s="144"/>
      <c r="S71" s="144"/>
      <c r="T71" s="144"/>
      <c r="U71" s="144"/>
      <c r="V71" s="144"/>
      <c r="W71" s="144"/>
      <c r="X71" s="144"/>
      <c r="Y71" s="144"/>
      <c r="Z71" s="144"/>
    </row>
    <row r="72" spans="1:26" ht="14.25" customHeight="1">
      <c r="A72" s="144"/>
      <c r="B72" s="144"/>
      <c r="C72" s="144"/>
      <c r="D72" s="144"/>
      <c r="E72" s="145"/>
      <c r="F72" s="145"/>
      <c r="G72" s="145"/>
      <c r="H72" s="145"/>
      <c r="I72" s="145"/>
      <c r="J72" s="145"/>
      <c r="K72" s="145"/>
      <c r="L72" s="145"/>
      <c r="M72" s="145"/>
      <c r="N72" s="145"/>
      <c r="O72" s="145"/>
      <c r="P72" s="145"/>
      <c r="Q72" s="145"/>
      <c r="R72" s="144"/>
      <c r="S72" s="144"/>
      <c r="T72" s="144"/>
      <c r="U72" s="144"/>
      <c r="V72" s="144"/>
      <c r="W72" s="144"/>
      <c r="X72" s="144"/>
      <c r="Y72" s="144"/>
      <c r="Z72" s="144"/>
    </row>
    <row r="73" spans="1:26" ht="14.25" customHeight="1">
      <c r="A73" s="144"/>
      <c r="B73" s="144"/>
      <c r="C73" s="144"/>
      <c r="D73" s="144"/>
      <c r="E73" s="145"/>
      <c r="F73" s="145"/>
      <c r="G73" s="145"/>
      <c r="H73" s="145"/>
      <c r="I73" s="145"/>
      <c r="J73" s="145"/>
      <c r="K73" s="145"/>
      <c r="L73" s="145"/>
      <c r="M73" s="145"/>
      <c r="N73" s="145"/>
      <c r="O73" s="145"/>
      <c r="P73" s="145"/>
      <c r="Q73" s="145"/>
      <c r="R73" s="144"/>
      <c r="S73" s="144"/>
      <c r="T73" s="144"/>
      <c r="U73" s="144"/>
      <c r="V73" s="144"/>
      <c r="W73" s="144"/>
      <c r="X73" s="144"/>
      <c r="Y73" s="144"/>
      <c r="Z73" s="144"/>
    </row>
    <row r="74" spans="1:26" ht="14.25" customHeight="1">
      <c r="A74" s="144"/>
      <c r="B74" s="144"/>
      <c r="C74" s="144"/>
      <c r="D74" s="144"/>
      <c r="E74" s="145"/>
      <c r="F74" s="145"/>
      <c r="G74" s="145"/>
      <c r="H74" s="145"/>
      <c r="I74" s="145"/>
      <c r="J74" s="145"/>
      <c r="K74" s="145"/>
      <c r="L74" s="145"/>
      <c r="M74" s="145"/>
      <c r="N74" s="145"/>
      <c r="O74" s="145"/>
      <c r="P74" s="145"/>
      <c r="Q74" s="145"/>
      <c r="R74" s="144"/>
      <c r="S74" s="144"/>
      <c r="T74" s="144"/>
      <c r="U74" s="144"/>
      <c r="V74" s="144"/>
      <c r="W74" s="144"/>
      <c r="X74" s="144"/>
      <c r="Y74" s="144"/>
      <c r="Z74" s="144"/>
    </row>
    <row r="75" spans="1:26" ht="14.25" customHeight="1">
      <c r="A75" s="144"/>
      <c r="B75" s="144"/>
      <c r="C75" s="144"/>
      <c r="D75" s="144"/>
      <c r="E75" s="145"/>
      <c r="F75" s="145"/>
      <c r="G75" s="145"/>
      <c r="H75" s="145"/>
      <c r="I75" s="145"/>
      <c r="J75" s="145"/>
      <c r="K75" s="145"/>
      <c r="L75" s="145"/>
      <c r="M75" s="145"/>
      <c r="N75" s="145"/>
      <c r="O75" s="145"/>
      <c r="P75" s="145"/>
      <c r="Q75" s="145"/>
      <c r="R75" s="144"/>
      <c r="S75" s="144"/>
      <c r="T75" s="144"/>
      <c r="U75" s="144"/>
      <c r="V75" s="144"/>
      <c r="W75" s="144"/>
      <c r="X75" s="144"/>
      <c r="Y75" s="144"/>
      <c r="Z75" s="144"/>
    </row>
    <row r="76" spans="1:26" ht="14.25" customHeight="1">
      <c r="A76" s="144"/>
      <c r="B76" s="144"/>
      <c r="C76" s="144"/>
      <c r="D76" s="144"/>
      <c r="E76" s="145"/>
      <c r="F76" s="145"/>
      <c r="G76" s="145"/>
      <c r="H76" s="145"/>
      <c r="I76" s="145"/>
      <c r="J76" s="145"/>
      <c r="K76" s="145"/>
      <c r="L76" s="145"/>
      <c r="M76" s="145"/>
      <c r="N76" s="145"/>
      <c r="O76" s="145"/>
      <c r="P76" s="145"/>
      <c r="Q76" s="145"/>
      <c r="R76" s="144"/>
      <c r="S76" s="144"/>
      <c r="T76" s="144"/>
      <c r="U76" s="144"/>
      <c r="V76" s="144"/>
      <c r="W76" s="144"/>
      <c r="X76" s="144"/>
      <c r="Y76" s="144"/>
      <c r="Z76" s="144"/>
    </row>
    <row r="77" spans="1:26" ht="14.25" customHeight="1">
      <c r="A77" s="144"/>
      <c r="B77" s="144"/>
      <c r="C77" s="144"/>
      <c r="D77" s="144"/>
      <c r="E77" s="145"/>
      <c r="F77" s="145"/>
      <c r="G77" s="145"/>
      <c r="H77" s="145"/>
      <c r="I77" s="145"/>
      <c r="J77" s="145"/>
      <c r="K77" s="145"/>
      <c r="L77" s="145"/>
      <c r="M77" s="145"/>
      <c r="N77" s="145"/>
      <c r="O77" s="145"/>
      <c r="P77" s="145"/>
      <c r="Q77" s="145"/>
      <c r="R77" s="144"/>
      <c r="S77" s="144"/>
      <c r="T77" s="144"/>
      <c r="U77" s="144"/>
      <c r="V77" s="144"/>
      <c r="W77" s="144"/>
      <c r="X77" s="144"/>
      <c r="Y77" s="144"/>
      <c r="Z77" s="144"/>
    </row>
    <row r="78" spans="1:26" ht="14.25" customHeight="1">
      <c r="A78" s="144"/>
      <c r="B78" s="144"/>
      <c r="C78" s="144"/>
      <c r="D78" s="144"/>
      <c r="E78" s="145"/>
      <c r="F78" s="145"/>
      <c r="G78" s="145"/>
      <c r="H78" s="145"/>
      <c r="I78" s="145"/>
      <c r="J78" s="145"/>
      <c r="K78" s="145"/>
      <c r="L78" s="145"/>
      <c r="M78" s="145"/>
      <c r="N78" s="145"/>
      <c r="O78" s="145"/>
      <c r="P78" s="145"/>
      <c r="Q78" s="145"/>
      <c r="R78" s="144"/>
      <c r="S78" s="144"/>
      <c r="T78" s="144"/>
      <c r="U78" s="144"/>
      <c r="V78" s="144"/>
      <c r="W78" s="144"/>
      <c r="X78" s="144"/>
      <c r="Y78" s="144"/>
      <c r="Z78" s="144"/>
    </row>
    <row r="79" spans="1:26" ht="14.25" customHeight="1">
      <c r="A79" s="144"/>
      <c r="B79" s="144"/>
      <c r="C79" s="144"/>
      <c r="D79" s="144"/>
      <c r="E79" s="145"/>
      <c r="F79" s="145"/>
      <c r="G79" s="145"/>
      <c r="H79" s="145"/>
      <c r="I79" s="145"/>
      <c r="J79" s="145"/>
      <c r="K79" s="145"/>
      <c r="L79" s="145"/>
      <c r="M79" s="145"/>
      <c r="N79" s="145"/>
      <c r="O79" s="145"/>
      <c r="P79" s="145"/>
      <c r="Q79" s="145"/>
      <c r="R79" s="144"/>
      <c r="S79" s="144"/>
      <c r="T79" s="144"/>
      <c r="U79" s="144"/>
      <c r="V79" s="144"/>
      <c r="W79" s="144"/>
      <c r="X79" s="144"/>
      <c r="Y79" s="144"/>
      <c r="Z79" s="144"/>
    </row>
    <row r="80" spans="1:26" ht="14.25" customHeight="1">
      <c r="A80" s="144"/>
      <c r="B80" s="144"/>
      <c r="C80" s="144"/>
      <c r="D80" s="144"/>
      <c r="E80" s="145"/>
      <c r="F80" s="145"/>
      <c r="G80" s="145"/>
      <c r="H80" s="145"/>
      <c r="I80" s="145"/>
      <c r="J80" s="145"/>
      <c r="K80" s="145"/>
      <c r="L80" s="145"/>
      <c r="M80" s="145"/>
      <c r="N80" s="145"/>
      <c r="O80" s="145"/>
      <c r="P80" s="145"/>
      <c r="Q80" s="145"/>
      <c r="R80" s="144"/>
      <c r="S80" s="144"/>
      <c r="T80" s="144"/>
      <c r="U80" s="144"/>
      <c r="V80" s="144"/>
      <c r="W80" s="144"/>
      <c r="X80" s="144"/>
      <c r="Y80" s="144"/>
      <c r="Z80" s="144"/>
    </row>
    <row r="81" spans="1:26" ht="14.25" customHeight="1">
      <c r="A81" s="144"/>
      <c r="B81" s="144"/>
      <c r="C81" s="144"/>
      <c r="D81" s="144"/>
      <c r="E81" s="145"/>
      <c r="F81" s="145"/>
      <c r="G81" s="145"/>
      <c r="H81" s="145"/>
      <c r="I81" s="145"/>
      <c r="J81" s="145"/>
      <c r="K81" s="145"/>
      <c r="L81" s="145"/>
      <c r="M81" s="145"/>
      <c r="N81" s="145"/>
      <c r="O81" s="145"/>
      <c r="P81" s="145"/>
      <c r="Q81" s="145"/>
      <c r="R81" s="144"/>
      <c r="S81" s="144"/>
      <c r="T81" s="144"/>
      <c r="U81" s="144"/>
      <c r="V81" s="144"/>
      <c r="W81" s="144"/>
      <c r="X81" s="144"/>
      <c r="Y81" s="144"/>
      <c r="Z81" s="144"/>
    </row>
    <row r="82" spans="1:26" ht="14.25" customHeight="1">
      <c r="A82" s="144"/>
      <c r="B82" s="144"/>
      <c r="C82" s="144"/>
      <c r="D82" s="144"/>
      <c r="E82" s="145"/>
      <c r="F82" s="145"/>
      <c r="G82" s="145"/>
      <c r="H82" s="145"/>
      <c r="I82" s="145"/>
      <c r="J82" s="145"/>
      <c r="K82" s="145"/>
      <c r="L82" s="145"/>
      <c r="M82" s="145"/>
      <c r="N82" s="145"/>
      <c r="O82" s="145"/>
      <c r="P82" s="145"/>
      <c r="Q82" s="145"/>
      <c r="R82" s="144"/>
      <c r="S82" s="144"/>
      <c r="T82" s="144"/>
      <c r="U82" s="144"/>
      <c r="V82" s="144"/>
      <c r="W82" s="144"/>
      <c r="X82" s="144"/>
      <c r="Y82" s="144"/>
      <c r="Z82" s="144"/>
    </row>
    <row r="83" spans="1:26" ht="14.25" customHeight="1">
      <c r="A83" s="144"/>
      <c r="B83" s="144"/>
      <c r="C83" s="144"/>
      <c r="D83" s="144"/>
      <c r="E83" s="145"/>
      <c r="F83" s="145"/>
      <c r="G83" s="145"/>
      <c r="H83" s="145"/>
      <c r="I83" s="145"/>
      <c r="J83" s="145"/>
      <c r="K83" s="145"/>
      <c r="L83" s="145"/>
      <c r="M83" s="145"/>
      <c r="N83" s="145"/>
      <c r="O83" s="145"/>
      <c r="P83" s="145"/>
      <c r="Q83" s="145"/>
      <c r="R83" s="144"/>
      <c r="S83" s="144"/>
      <c r="T83" s="144"/>
      <c r="U83" s="144"/>
      <c r="V83" s="144"/>
      <c r="W83" s="144"/>
      <c r="X83" s="144"/>
      <c r="Y83" s="144"/>
      <c r="Z83" s="144"/>
    </row>
    <row r="84" spans="1:26" ht="14.25" customHeight="1">
      <c r="A84" s="144"/>
      <c r="B84" s="144"/>
      <c r="C84" s="144"/>
      <c r="D84" s="144"/>
      <c r="E84" s="145"/>
      <c r="F84" s="145"/>
      <c r="G84" s="145"/>
      <c r="H84" s="145"/>
      <c r="I84" s="145"/>
      <c r="J84" s="145"/>
      <c r="K84" s="145"/>
      <c r="L84" s="145"/>
      <c r="M84" s="145"/>
      <c r="N84" s="145"/>
      <c r="O84" s="145"/>
      <c r="P84" s="145"/>
      <c r="Q84" s="145"/>
      <c r="R84" s="144"/>
      <c r="S84" s="144"/>
      <c r="T84" s="144"/>
      <c r="U84" s="144"/>
      <c r="V84" s="144"/>
      <c r="W84" s="144"/>
      <c r="X84" s="144"/>
      <c r="Y84" s="144"/>
      <c r="Z84" s="144"/>
    </row>
    <row r="85" spans="1:26" ht="14.25" customHeight="1">
      <c r="A85" s="144"/>
      <c r="B85" s="144"/>
      <c r="C85" s="144"/>
      <c r="D85" s="144"/>
      <c r="E85" s="145"/>
      <c r="F85" s="145"/>
      <c r="G85" s="145"/>
      <c r="H85" s="145"/>
      <c r="I85" s="145"/>
      <c r="J85" s="145"/>
      <c r="K85" s="145"/>
      <c r="L85" s="145"/>
      <c r="M85" s="145"/>
      <c r="N85" s="145"/>
      <c r="O85" s="145"/>
      <c r="P85" s="145"/>
      <c r="Q85" s="145"/>
      <c r="R85" s="144"/>
      <c r="S85" s="144"/>
      <c r="T85" s="144"/>
      <c r="U85" s="144"/>
      <c r="V85" s="144"/>
      <c r="W85" s="144"/>
      <c r="X85" s="144"/>
      <c r="Y85" s="144"/>
      <c r="Z85" s="144"/>
    </row>
    <row r="86" spans="1:26" ht="14.25" customHeight="1">
      <c r="A86" s="144"/>
      <c r="B86" s="144"/>
      <c r="C86" s="144"/>
      <c r="D86" s="144"/>
      <c r="E86" s="145"/>
      <c r="F86" s="145"/>
      <c r="G86" s="145"/>
      <c r="H86" s="145"/>
      <c r="I86" s="145"/>
      <c r="J86" s="145"/>
      <c r="K86" s="145"/>
      <c r="L86" s="145"/>
      <c r="M86" s="145"/>
      <c r="N86" s="145"/>
      <c r="O86" s="145"/>
      <c r="P86" s="145"/>
      <c r="Q86" s="145"/>
      <c r="R86" s="144"/>
      <c r="S86" s="144"/>
      <c r="T86" s="144"/>
      <c r="U86" s="144"/>
      <c r="V86" s="144"/>
      <c r="W86" s="144"/>
      <c r="X86" s="144"/>
      <c r="Y86" s="144"/>
      <c r="Z86" s="144"/>
    </row>
    <row r="87" spans="1:26" ht="14.25" customHeight="1">
      <c r="A87" s="144"/>
      <c r="B87" s="144"/>
      <c r="C87" s="144"/>
      <c r="D87" s="144"/>
      <c r="E87" s="145"/>
      <c r="F87" s="145"/>
      <c r="G87" s="145"/>
      <c r="H87" s="145"/>
      <c r="I87" s="145"/>
      <c r="J87" s="145"/>
      <c r="K87" s="145"/>
      <c r="L87" s="145"/>
      <c r="M87" s="145"/>
      <c r="N87" s="145"/>
      <c r="O87" s="145"/>
      <c r="P87" s="145"/>
      <c r="Q87" s="145"/>
      <c r="R87" s="144"/>
      <c r="S87" s="144"/>
      <c r="T87" s="144"/>
      <c r="U87" s="144"/>
      <c r="V87" s="144"/>
      <c r="W87" s="144"/>
      <c r="X87" s="144"/>
      <c r="Y87" s="144"/>
      <c r="Z87" s="144"/>
    </row>
    <row r="88" spans="1:26" ht="14.25" customHeight="1">
      <c r="A88" s="144"/>
      <c r="B88" s="144"/>
      <c r="C88" s="144"/>
      <c r="D88" s="144"/>
      <c r="E88" s="145"/>
      <c r="F88" s="145"/>
      <c r="G88" s="145"/>
      <c r="H88" s="145"/>
      <c r="I88" s="145"/>
      <c r="J88" s="145"/>
      <c r="K88" s="145"/>
      <c r="L88" s="145"/>
      <c r="M88" s="145"/>
      <c r="N88" s="145"/>
      <c r="O88" s="145"/>
      <c r="P88" s="145"/>
      <c r="Q88" s="145"/>
      <c r="R88" s="144"/>
      <c r="S88" s="144"/>
      <c r="T88" s="144"/>
      <c r="U88" s="144"/>
      <c r="V88" s="144"/>
      <c r="W88" s="144"/>
      <c r="X88" s="144"/>
      <c r="Y88" s="144"/>
      <c r="Z88" s="144"/>
    </row>
    <row r="89" spans="1:26" ht="14.25" customHeight="1">
      <c r="A89" s="144"/>
      <c r="B89" s="144"/>
      <c r="C89" s="144"/>
      <c r="D89" s="144"/>
      <c r="E89" s="145"/>
      <c r="F89" s="145"/>
      <c r="G89" s="145"/>
      <c r="H89" s="145"/>
      <c r="I89" s="145"/>
      <c r="J89" s="145"/>
      <c r="K89" s="145"/>
      <c r="L89" s="145"/>
      <c r="M89" s="145"/>
      <c r="N89" s="145"/>
      <c r="O89" s="145"/>
      <c r="P89" s="145"/>
      <c r="Q89" s="145"/>
      <c r="R89" s="144"/>
      <c r="S89" s="144"/>
      <c r="T89" s="144"/>
      <c r="U89" s="144"/>
      <c r="V89" s="144"/>
      <c r="W89" s="144"/>
      <c r="X89" s="144"/>
      <c r="Y89" s="144"/>
      <c r="Z89" s="144"/>
    </row>
    <row r="90" spans="1:26" ht="14.25" customHeight="1">
      <c r="A90" s="144"/>
      <c r="B90" s="144"/>
      <c r="C90" s="144"/>
      <c r="D90" s="144"/>
      <c r="E90" s="145"/>
      <c r="F90" s="145"/>
      <c r="G90" s="145"/>
      <c r="H90" s="145"/>
      <c r="I90" s="145"/>
      <c r="J90" s="145"/>
      <c r="K90" s="145"/>
      <c r="L90" s="145"/>
      <c r="M90" s="145"/>
      <c r="N90" s="145"/>
      <c r="O90" s="145"/>
      <c r="P90" s="145"/>
      <c r="Q90" s="145"/>
      <c r="R90" s="144"/>
      <c r="S90" s="144"/>
      <c r="T90" s="144"/>
      <c r="U90" s="144"/>
      <c r="V90" s="144"/>
      <c r="W90" s="144"/>
      <c r="X90" s="144"/>
      <c r="Y90" s="144"/>
      <c r="Z90" s="144"/>
    </row>
    <row r="91" spans="1:26" ht="14.25" customHeight="1">
      <c r="A91" s="144"/>
      <c r="B91" s="144"/>
      <c r="C91" s="144"/>
      <c r="D91" s="144"/>
      <c r="E91" s="145"/>
      <c r="F91" s="145"/>
      <c r="G91" s="145"/>
      <c r="H91" s="145"/>
      <c r="I91" s="145"/>
      <c r="J91" s="145"/>
      <c r="K91" s="145"/>
      <c r="L91" s="145"/>
      <c r="M91" s="145"/>
      <c r="N91" s="145"/>
      <c r="O91" s="145"/>
      <c r="P91" s="145"/>
      <c r="Q91" s="145"/>
      <c r="R91" s="144"/>
      <c r="S91" s="144"/>
      <c r="T91" s="144"/>
      <c r="U91" s="144"/>
      <c r="V91" s="144"/>
      <c r="W91" s="144"/>
      <c r="X91" s="144"/>
      <c r="Y91" s="144"/>
      <c r="Z91" s="144"/>
    </row>
    <row r="92" spans="1:26" ht="14.25" customHeight="1">
      <c r="A92" s="144"/>
      <c r="B92" s="144"/>
      <c r="C92" s="144"/>
      <c r="D92" s="144"/>
      <c r="E92" s="145"/>
      <c r="F92" s="145"/>
      <c r="G92" s="145"/>
      <c r="H92" s="145"/>
      <c r="I92" s="145"/>
      <c r="J92" s="145"/>
      <c r="K92" s="145"/>
      <c r="L92" s="145"/>
      <c r="M92" s="145"/>
      <c r="N92" s="145"/>
      <c r="O92" s="145"/>
      <c r="P92" s="145"/>
      <c r="Q92" s="145"/>
      <c r="R92" s="144"/>
      <c r="S92" s="144"/>
      <c r="T92" s="144"/>
      <c r="U92" s="144"/>
      <c r="V92" s="144"/>
      <c r="W92" s="144"/>
      <c r="X92" s="144"/>
      <c r="Y92" s="144"/>
      <c r="Z92" s="144"/>
    </row>
    <row r="93" spans="1:26" ht="14.25" customHeight="1">
      <c r="A93" s="144"/>
      <c r="B93" s="144"/>
      <c r="C93" s="144"/>
      <c r="D93" s="144"/>
      <c r="E93" s="145"/>
      <c r="F93" s="145"/>
      <c r="G93" s="145"/>
      <c r="H93" s="145"/>
      <c r="I93" s="145"/>
      <c r="J93" s="145"/>
      <c r="K93" s="145"/>
      <c r="L93" s="145"/>
      <c r="M93" s="145"/>
      <c r="N93" s="145"/>
      <c r="O93" s="145"/>
      <c r="P93" s="145"/>
      <c r="Q93" s="145"/>
      <c r="R93" s="144"/>
      <c r="S93" s="144"/>
      <c r="T93" s="144"/>
      <c r="U93" s="144"/>
      <c r="V93" s="144"/>
      <c r="W93" s="144"/>
      <c r="X93" s="144"/>
      <c r="Y93" s="144"/>
      <c r="Z93" s="144"/>
    </row>
    <row r="94" spans="1:26" ht="14.25" customHeight="1">
      <c r="A94" s="144"/>
      <c r="B94" s="144"/>
      <c r="C94" s="144"/>
      <c r="D94" s="144"/>
      <c r="E94" s="145"/>
      <c r="F94" s="145"/>
      <c r="G94" s="145"/>
      <c r="H94" s="145"/>
      <c r="I94" s="145"/>
      <c r="J94" s="145"/>
      <c r="K94" s="145"/>
      <c r="L94" s="145"/>
      <c r="M94" s="145"/>
      <c r="N94" s="145"/>
      <c r="O94" s="145"/>
      <c r="P94" s="145"/>
      <c r="Q94" s="145"/>
      <c r="R94" s="144"/>
      <c r="S94" s="144"/>
      <c r="T94" s="144"/>
      <c r="U94" s="144"/>
      <c r="V94" s="144"/>
      <c r="W94" s="144"/>
      <c r="X94" s="144"/>
      <c r="Y94" s="144"/>
      <c r="Z94" s="144"/>
    </row>
    <row r="95" spans="1:26" ht="14.25" customHeight="1">
      <c r="A95" s="144"/>
      <c r="B95" s="144"/>
      <c r="C95" s="144"/>
      <c r="D95" s="144"/>
      <c r="E95" s="145"/>
      <c r="F95" s="145"/>
      <c r="G95" s="145"/>
      <c r="H95" s="145"/>
      <c r="I95" s="145"/>
      <c r="J95" s="145"/>
      <c r="K95" s="145"/>
      <c r="L95" s="145"/>
      <c r="M95" s="145"/>
      <c r="N95" s="145"/>
      <c r="O95" s="145"/>
      <c r="P95" s="145"/>
      <c r="Q95" s="145"/>
      <c r="R95" s="144"/>
      <c r="S95" s="144"/>
      <c r="T95" s="144"/>
      <c r="U95" s="144"/>
      <c r="V95" s="144"/>
      <c r="W95" s="144"/>
      <c r="X95" s="144"/>
      <c r="Y95" s="144"/>
      <c r="Z95" s="144"/>
    </row>
    <row r="96" spans="1:26" ht="14.25" customHeight="1">
      <c r="A96" s="144"/>
      <c r="B96" s="144"/>
      <c r="C96" s="144"/>
      <c r="D96" s="144"/>
      <c r="E96" s="145"/>
      <c r="F96" s="145"/>
      <c r="G96" s="145"/>
      <c r="H96" s="145"/>
      <c r="I96" s="145"/>
      <c r="J96" s="145"/>
      <c r="K96" s="145"/>
      <c r="L96" s="145"/>
      <c r="M96" s="145"/>
      <c r="N96" s="145"/>
      <c r="O96" s="145"/>
      <c r="P96" s="145"/>
      <c r="Q96" s="145"/>
      <c r="R96" s="144"/>
      <c r="S96" s="144"/>
      <c r="T96" s="144"/>
      <c r="U96" s="144"/>
      <c r="V96" s="144"/>
      <c r="W96" s="144"/>
      <c r="X96" s="144"/>
      <c r="Y96" s="144"/>
      <c r="Z96" s="144"/>
    </row>
    <row r="97" spans="1:26" ht="14.25" customHeight="1">
      <c r="A97" s="144"/>
      <c r="B97" s="144"/>
      <c r="C97" s="144"/>
      <c r="D97" s="144"/>
      <c r="E97" s="145"/>
      <c r="F97" s="145"/>
      <c r="G97" s="145"/>
      <c r="H97" s="145"/>
      <c r="I97" s="145"/>
      <c r="J97" s="145"/>
      <c r="K97" s="145"/>
      <c r="L97" s="145"/>
      <c r="M97" s="145"/>
      <c r="N97" s="145"/>
      <c r="O97" s="145"/>
      <c r="P97" s="145"/>
      <c r="Q97" s="145"/>
      <c r="R97" s="144"/>
      <c r="S97" s="144"/>
      <c r="T97" s="144"/>
      <c r="U97" s="144"/>
      <c r="V97" s="144"/>
      <c r="W97" s="144"/>
      <c r="X97" s="144"/>
      <c r="Y97" s="144"/>
      <c r="Z97" s="144"/>
    </row>
    <row r="98" spans="1:26" ht="14.25" customHeight="1">
      <c r="A98" s="144"/>
      <c r="B98" s="144"/>
      <c r="C98" s="144"/>
      <c r="D98" s="144"/>
      <c r="E98" s="145"/>
      <c r="F98" s="145"/>
      <c r="G98" s="145"/>
      <c r="H98" s="145"/>
      <c r="I98" s="145"/>
      <c r="J98" s="145"/>
      <c r="K98" s="145"/>
      <c r="L98" s="145"/>
      <c r="M98" s="145"/>
      <c r="N98" s="145"/>
      <c r="O98" s="145"/>
      <c r="P98" s="145"/>
      <c r="Q98" s="145"/>
      <c r="R98" s="144"/>
      <c r="S98" s="144"/>
      <c r="T98" s="144"/>
      <c r="U98" s="144"/>
      <c r="V98" s="144"/>
      <c r="W98" s="144"/>
      <c r="X98" s="144"/>
      <c r="Y98" s="144"/>
      <c r="Z98" s="144"/>
    </row>
    <row r="99" spans="1:26" ht="14.25" customHeight="1">
      <c r="A99" s="144"/>
      <c r="B99" s="144"/>
      <c r="C99" s="144"/>
      <c r="D99" s="144"/>
      <c r="E99" s="145"/>
      <c r="F99" s="145"/>
      <c r="G99" s="145"/>
      <c r="H99" s="145"/>
      <c r="I99" s="145"/>
      <c r="J99" s="145"/>
      <c r="K99" s="145"/>
      <c r="L99" s="145"/>
      <c r="M99" s="145"/>
      <c r="N99" s="145"/>
      <c r="O99" s="145"/>
      <c r="P99" s="145"/>
      <c r="Q99" s="145"/>
      <c r="R99" s="144"/>
      <c r="S99" s="144"/>
      <c r="T99" s="144"/>
      <c r="U99" s="144"/>
      <c r="V99" s="144"/>
      <c r="W99" s="144"/>
      <c r="X99" s="144"/>
      <c r="Y99" s="144"/>
      <c r="Z99" s="144"/>
    </row>
    <row r="100" spans="1:26" ht="14.25" customHeight="1">
      <c r="A100" s="144"/>
      <c r="B100" s="144"/>
      <c r="C100" s="144"/>
      <c r="D100" s="144"/>
      <c r="E100" s="145"/>
      <c r="F100" s="145"/>
      <c r="G100" s="145"/>
      <c r="H100" s="145"/>
      <c r="I100" s="145"/>
      <c r="J100" s="145"/>
      <c r="K100" s="145"/>
      <c r="L100" s="145"/>
      <c r="M100" s="145"/>
      <c r="N100" s="145"/>
      <c r="O100" s="145"/>
      <c r="P100" s="145"/>
      <c r="Q100" s="145"/>
      <c r="R100" s="144"/>
      <c r="S100" s="144"/>
      <c r="T100" s="144"/>
      <c r="U100" s="144"/>
      <c r="V100" s="144"/>
      <c r="W100" s="144"/>
      <c r="X100" s="144"/>
      <c r="Y100" s="144"/>
      <c r="Z100" s="144"/>
    </row>
    <row r="101" spans="1:26" ht="14.25" customHeight="1">
      <c r="A101" s="144"/>
      <c r="B101" s="144"/>
      <c r="C101" s="144"/>
      <c r="D101" s="144"/>
      <c r="E101" s="145"/>
      <c r="F101" s="145"/>
      <c r="G101" s="145"/>
      <c r="H101" s="145"/>
      <c r="I101" s="145"/>
      <c r="J101" s="145"/>
      <c r="K101" s="145"/>
      <c r="L101" s="145"/>
      <c r="M101" s="145"/>
      <c r="N101" s="145"/>
      <c r="O101" s="145"/>
      <c r="P101" s="145"/>
      <c r="Q101" s="145"/>
      <c r="R101" s="144"/>
      <c r="S101" s="144"/>
      <c r="T101" s="144"/>
      <c r="U101" s="144"/>
      <c r="V101" s="144"/>
      <c r="W101" s="144"/>
      <c r="X101" s="144"/>
      <c r="Y101" s="144"/>
      <c r="Z101" s="144"/>
    </row>
    <row r="102" spans="1:26" ht="14.25" customHeight="1">
      <c r="A102" s="144"/>
      <c r="B102" s="144"/>
      <c r="C102" s="144"/>
      <c r="D102" s="144"/>
      <c r="E102" s="145"/>
      <c r="F102" s="145"/>
      <c r="G102" s="145"/>
      <c r="H102" s="145"/>
      <c r="I102" s="145"/>
      <c r="J102" s="145"/>
      <c r="K102" s="145"/>
      <c r="L102" s="145"/>
      <c r="M102" s="145"/>
      <c r="N102" s="145"/>
      <c r="O102" s="145"/>
      <c r="P102" s="145"/>
      <c r="Q102" s="145"/>
      <c r="R102" s="144"/>
      <c r="S102" s="144"/>
      <c r="T102" s="144"/>
      <c r="U102" s="144"/>
      <c r="V102" s="144"/>
      <c r="W102" s="144"/>
      <c r="X102" s="144"/>
      <c r="Y102" s="144"/>
      <c r="Z102" s="144"/>
    </row>
    <row r="103" spans="1:26" ht="14.25" customHeight="1">
      <c r="A103" s="144"/>
      <c r="B103" s="144"/>
      <c r="C103" s="144"/>
      <c r="D103" s="144"/>
      <c r="E103" s="145"/>
      <c r="F103" s="145"/>
      <c r="G103" s="145"/>
      <c r="H103" s="145"/>
      <c r="I103" s="145"/>
      <c r="J103" s="145"/>
      <c r="K103" s="145"/>
      <c r="L103" s="145"/>
      <c r="M103" s="145"/>
      <c r="N103" s="145"/>
      <c r="O103" s="145"/>
      <c r="P103" s="145"/>
      <c r="Q103" s="145"/>
      <c r="R103" s="144"/>
      <c r="S103" s="144"/>
      <c r="T103" s="144"/>
      <c r="U103" s="144"/>
      <c r="V103" s="144"/>
      <c r="W103" s="144"/>
      <c r="X103" s="144"/>
      <c r="Y103" s="144"/>
      <c r="Z103" s="144"/>
    </row>
    <row r="104" spans="1:26" ht="14.25" customHeight="1">
      <c r="A104" s="144"/>
      <c r="B104" s="144"/>
      <c r="C104" s="144"/>
      <c r="D104" s="144"/>
      <c r="E104" s="145"/>
      <c r="F104" s="145"/>
      <c r="G104" s="145"/>
      <c r="H104" s="145"/>
      <c r="I104" s="145"/>
      <c r="J104" s="145"/>
      <c r="K104" s="145"/>
      <c r="L104" s="145"/>
      <c r="M104" s="145"/>
      <c r="N104" s="145"/>
      <c r="O104" s="145"/>
      <c r="P104" s="145"/>
      <c r="Q104" s="145"/>
      <c r="R104" s="144"/>
      <c r="S104" s="144"/>
      <c r="T104" s="144"/>
      <c r="U104" s="144"/>
      <c r="V104" s="144"/>
      <c r="W104" s="144"/>
      <c r="X104" s="144"/>
      <c r="Y104" s="144"/>
      <c r="Z104" s="144"/>
    </row>
    <row r="105" spans="1:26" ht="14.25" customHeight="1">
      <c r="A105" s="144"/>
      <c r="B105" s="144"/>
      <c r="C105" s="144"/>
      <c r="D105" s="144"/>
      <c r="E105" s="145"/>
      <c r="F105" s="145"/>
      <c r="G105" s="145"/>
      <c r="H105" s="145"/>
      <c r="I105" s="145"/>
      <c r="J105" s="145"/>
      <c r="K105" s="145"/>
      <c r="L105" s="145"/>
      <c r="M105" s="145"/>
      <c r="N105" s="145"/>
      <c r="O105" s="145"/>
      <c r="P105" s="145"/>
      <c r="Q105" s="145"/>
      <c r="R105" s="144"/>
      <c r="S105" s="144"/>
      <c r="T105" s="144"/>
      <c r="U105" s="144"/>
      <c r="V105" s="144"/>
      <c r="W105" s="144"/>
      <c r="X105" s="144"/>
      <c r="Y105" s="144"/>
      <c r="Z105" s="144"/>
    </row>
    <row r="106" spans="1:26" ht="14.25" customHeight="1">
      <c r="A106" s="144"/>
      <c r="B106" s="144"/>
      <c r="C106" s="144"/>
      <c r="D106" s="144"/>
      <c r="E106" s="145"/>
      <c r="F106" s="145"/>
      <c r="G106" s="145"/>
      <c r="H106" s="145"/>
      <c r="I106" s="145"/>
      <c r="J106" s="145"/>
      <c r="K106" s="145"/>
      <c r="L106" s="145"/>
      <c r="M106" s="145"/>
      <c r="N106" s="145"/>
      <c r="O106" s="145"/>
      <c r="P106" s="145"/>
      <c r="Q106" s="145"/>
      <c r="R106" s="144"/>
      <c r="S106" s="144"/>
      <c r="T106" s="144"/>
      <c r="U106" s="144"/>
      <c r="V106" s="144"/>
      <c r="W106" s="144"/>
      <c r="X106" s="144"/>
      <c r="Y106" s="144"/>
      <c r="Z106" s="144"/>
    </row>
    <row r="107" spans="1:26" ht="14.25" customHeight="1">
      <c r="A107" s="144"/>
      <c r="B107" s="144"/>
      <c r="C107" s="144"/>
      <c r="D107" s="144"/>
      <c r="E107" s="145"/>
      <c r="F107" s="145"/>
      <c r="G107" s="145"/>
      <c r="H107" s="145"/>
      <c r="I107" s="145"/>
      <c r="J107" s="145"/>
      <c r="K107" s="145"/>
      <c r="L107" s="145"/>
      <c r="M107" s="145"/>
      <c r="N107" s="145"/>
      <c r="O107" s="145"/>
      <c r="P107" s="145"/>
      <c r="Q107" s="145"/>
      <c r="R107" s="144"/>
      <c r="S107" s="144"/>
      <c r="T107" s="144"/>
      <c r="U107" s="144"/>
      <c r="V107" s="144"/>
      <c r="W107" s="144"/>
      <c r="X107" s="144"/>
      <c r="Y107" s="144"/>
      <c r="Z107" s="144"/>
    </row>
    <row r="108" spans="1:26" ht="14.25" customHeight="1">
      <c r="A108" s="144"/>
      <c r="B108" s="144"/>
      <c r="C108" s="144"/>
      <c r="D108" s="144"/>
      <c r="E108" s="145"/>
      <c r="F108" s="145"/>
      <c r="G108" s="145"/>
      <c r="H108" s="145"/>
      <c r="I108" s="145"/>
      <c r="J108" s="145"/>
      <c r="K108" s="145"/>
      <c r="L108" s="145"/>
      <c r="M108" s="145"/>
      <c r="N108" s="145"/>
      <c r="O108" s="145"/>
      <c r="P108" s="145"/>
      <c r="Q108" s="145"/>
      <c r="R108" s="144"/>
      <c r="S108" s="144"/>
      <c r="T108" s="144"/>
      <c r="U108" s="144"/>
      <c r="V108" s="144"/>
      <c r="W108" s="144"/>
      <c r="X108" s="144"/>
      <c r="Y108" s="144"/>
      <c r="Z108" s="144"/>
    </row>
    <row r="109" spans="1:26" ht="14.25" customHeight="1">
      <c r="A109" s="144"/>
      <c r="B109" s="144"/>
      <c r="C109" s="144"/>
      <c r="D109" s="144"/>
      <c r="E109" s="145"/>
      <c r="F109" s="145"/>
      <c r="G109" s="145"/>
      <c r="H109" s="145"/>
      <c r="I109" s="145"/>
      <c r="J109" s="145"/>
      <c r="K109" s="145"/>
      <c r="L109" s="145"/>
      <c r="M109" s="145"/>
      <c r="N109" s="145"/>
      <c r="O109" s="145"/>
      <c r="P109" s="145"/>
      <c r="Q109" s="145"/>
      <c r="R109" s="144"/>
      <c r="S109" s="144"/>
      <c r="T109" s="144"/>
      <c r="U109" s="144"/>
      <c r="V109" s="144"/>
      <c r="W109" s="144"/>
      <c r="X109" s="144"/>
      <c r="Y109" s="144"/>
      <c r="Z109" s="144"/>
    </row>
    <row r="110" spans="1:26" ht="14.25" customHeight="1">
      <c r="A110" s="144"/>
      <c r="B110" s="144"/>
      <c r="C110" s="144"/>
      <c r="D110" s="144"/>
      <c r="E110" s="145"/>
      <c r="F110" s="145"/>
      <c r="G110" s="145"/>
      <c r="H110" s="145"/>
      <c r="I110" s="145"/>
      <c r="J110" s="145"/>
      <c r="K110" s="145"/>
      <c r="L110" s="145"/>
      <c r="M110" s="145"/>
      <c r="N110" s="145"/>
      <c r="O110" s="145"/>
      <c r="P110" s="145"/>
      <c r="Q110" s="145"/>
      <c r="R110" s="144"/>
      <c r="S110" s="144"/>
      <c r="T110" s="144"/>
      <c r="U110" s="144"/>
      <c r="V110" s="144"/>
      <c r="W110" s="144"/>
      <c r="X110" s="144"/>
      <c r="Y110" s="144"/>
      <c r="Z110" s="144"/>
    </row>
    <row r="111" spans="1:26" ht="14.25" customHeight="1">
      <c r="A111" s="144"/>
      <c r="B111" s="144"/>
      <c r="C111" s="144"/>
      <c r="D111" s="144"/>
      <c r="E111" s="145"/>
      <c r="F111" s="145"/>
      <c r="G111" s="145"/>
      <c r="H111" s="145"/>
      <c r="I111" s="145"/>
      <c r="J111" s="145"/>
      <c r="K111" s="145"/>
      <c r="L111" s="145"/>
      <c r="M111" s="145"/>
      <c r="N111" s="145"/>
      <c r="O111" s="145"/>
      <c r="P111" s="145"/>
      <c r="Q111" s="145"/>
      <c r="R111" s="144"/>
      <c r="S111" s="144"/>
      <c r="T111" s="144"/>
      <c r="U111" s="144"/>
      <c r="V111" s="144"/>
      <c r="W111" s="144"/>
      <c r="X111" s="144"/>
      <c r="Y111" s="144"/>
      <c r="Z111" s="144"/>
    </row>
    <row r="112" spans="1:26" ht="14.25" customHeight="1">
      <c r="A112" s="144"/>
      <c r="B112" s="144"/>
      <c r="C112" s="144"/>
      <c r="D112" s="144"/>
      <c r="E112" s="145"/>
      <c r="F112" s="145"/>
      <c r="G112" s="145"/>
      <c r="H112" s="145"/>
      <c r="I112" s="145"/>
      <c r="J112" s="145"/>
      <c r="K112" s="145"/>
      <c r="L112" s="145"/>
      <c r="M112" s="145"/>
      <c r="N112" s="145"/>
      <c r="O112" s="145"/>
      <c r="P112" s="145"/>
      <c r="Q112" s="145"/>
      <c r="R112" s="144"/>
      <c r="S112" s="144"/>
      <c r="T112" s="144"/>
      <c r="U112" s="144"/>
      <c r="V112" s="144"/>
      <c r="W112" s="144"/>
      <c r="X112" s="144"/>
      <c r="Y112" s="144"/>
      <c r="Z112" s="144"/>
    </row>
    <row r="113" spans="1:26" ht="14.25" customHeight="1">
      <c r="A113" s="144"/>
      <c r="B113" s="144"/>
      <c r="C113" s="144"/>
      <c r="D113" s="144"/>
      <c r="E113" s="145"/>
      <c r="F113" s="145"/>
      <c r="G113" s="145"/>
      <c r="H113" s="145"/>
      <c r="I113" s="145"/>
      <c r="J113" s="145"/>
      <c r="K113" s="145"/>
      <c r="L113" s="145"/>
      <c r="M113" s="145"/>
      <c r="N113" s="145"/>
      <c r="O113" s="145"/>
      <c r="P113" s="145"/>
      <c r="Q113" s="145"/>
      <c r="R113" s="144"/>
      <c r="S113" s="144"/>
      <c r="T113" s="144"/>
      <c r="U113" s="144"/>
      <c r="V113" s="144"/>
      <c r="W113" s="144"/>
      <c r="X113" s="144"/>
      <c r="Y113" s="144"/>
      <c r="Z113" s="144"/>
    </row>
    <row r="114" spans="1:26" ht="14.25" customHeight="1">
      <c r="A114" s="144"/>
      <c r="B114" s="144"/>
      <c r="C114" s="144"/>
      <c r="D114" s="144"/>
      <c r="E114" s="145"/>
      <c r="F114" s="145"/>
      <c r="G114" s="145"/>
      <c r="H114" s="145"/>
      <c r="I114" s="145"/>
      <c r="J114" s="145"/>
      <c r="K114" s="145"/>
      <c r="L114" s="145"/>
      <c r="M114" s="145"/>
      <c r="N114" s="145"/>
      <c r="O114" s="145"/>
      <c r="P114" s="145"/>
      <c r="Q114" s="145"/>
      <c r="R114" s="144"/>
      <c r="S114" s="144"/>
      <c r="T114" s="144"/>
      <c r="U114" s="144"/>
      <c r="V114" s="144"/>
      <c r="W114" s="144"/>
      <c r="X114" s="144"/>
      <c r="Y114" s="144"/>
      <c r="Z114" s="144"/>
    </row>
    <row r="115" spans="1:26" ht="14.25" customHeight="1">
      <c r="A115" s="144"/>
      <c r="B115" s="144"/>
      <c r="C115" s="144"/>
      <c r="D115" s="144"/>
      <c r="E115" s="145"/>
      <c r="F115" s="145"/>
      <c r="G115" s="145"/>
      <c r="H115" s="145"/>
      <c r="I115" s="145"/>
      <c r="J115" s="145"/>
      <c r="K115" s="145"/>
      <c r="L115" s="145"/>
      <c r="M115" s="145"/>
      <c r="N115" s="145"/>
      <c r="O115" s="145"/>
      <c r="P115" s="145"/>
      <c r="Q115" s="145"/>
      <c r="R115" s="144"/>
      <c r="S115" s="144"/>
      <c r="T115" s="144"/>
      <c r="U115" s="144"/>
      <c r="V115" s="144"/>
      <c r="W115" s="144"/>
      <c r="X115" s="144"/>
      <c r="Y115" s="144"/>
      <c r="Z115" s="144"/>
    </row>
    <row r="116" spans="1:26" ht="14.25" customHeight="1">
      <c r="A116" s="144"/>
      <c r="B116" s="144"/>
      <c r="C116" s="144"/>
      <c r="D116" s="144"/>
      <c r="E116" s="145"/>
      <c r="F116" s="145"/>
      <c r="G116" s="145"/>
      <c r="H116" s="145"/>
      <c r="I116" s="145"/>
      <c r="J116" s="145"/>
      <c r="K116" s="145"/>
      <c r="L116" s="145"/>
      <c r="M116" s="145"/>
      <c r="N116" s="145"/>
      <c r="O116" s="145"/>
      <c r="P116" s="145"/>
      <c r="Q116" s="145"/>
      <c r="R116" s="144"/>
      <c r="S116" s="144"/>
      <c r="T116" s="144"/>
      <c r="U116" s="144"/>
      <c r="V116" s="144"/>
      <c r="W116" s="144"/>
      <c r="X116" s="144"/>
      <c r="Y116" s="144"/>
      <c r="Z116" s="144"/>
    </row>
    <row r="117" spans="1:26" ht="14.25" customHeight="1">
      <c r="A117" s="144"/>
      <c r="B117" s="144"/>
      <c r="C117" s="144"/>
      <c r="D117" s="144"/>
      <c r="E117" s="145"/>
      <c r="F117" s="145"/>
      <c r="G117" s="145"/>
      <c r="H117" s="145"/>
      <c r="I117" s="145"/>
      <c r="J117" s="145"/>
      <c r="K117" s="145"/>
      <c r="L117" s="145"/>
      <c r="M117" s="145"/>
      <c r="N117" s="145"/>
      <c r="O117" s="145"/>
      <c r="P117" s="145"/>
      <c r="Q117" s="145"/>
      <c r="R117" s="144"/>
      <c r="S117" s="144"/>
      <c r="T117" s="144"/>
      <c r="U117" s="144"/>
      <c r="V117" s="144"/>
      <c r="W117" s="144"/>
      <c r="X117" s="144"/>
      <c r="Y117" s="144"/>
      <c r="Z117" s="144"/>
    </row>
    <row r="118" spans="1:26" ht="14.25" customHeight="1">
      <c r="A118" s="144"/>
      <c r="B118" s="144"/>
      <c r="C118" s="144"/>
      <c r="D118" s="144"/>
      <c r="E118" s="145"/>
      <c r="F118" s="145"/>
      <c r="G118" s="145"/>
      <c r="H118" s="145"/>
      <c r="I118" s="145"/>
      <c r="J118" s="145"/>
      <c r="K118" s="145"/>
      <c r="L118" s="145"/>
      <c r="M118" s="145"/>
      <c r="N118" s="145"/>
      <c r="O118" s="145"/>
      <c r="P118" s="145"/>
      <c r="Q118" s="145"/>
      <c r="R118" s="144"/>
      <c r="S118" s="144"/>
      <c r="T118" s="144"/>
      <c r="U118" s="144"/>
      <c r="V118" s="144"/>
      <c r="W118" s="144"/>
      <c r="X118" s="144"/>
      <c r="Y118" s="144"/>
      <c r="Z118" s="144"/>
    </row>
    <row r="119" spans="1:26" ht="14.25" customHeight="1">
      <c r="A119" s="144"/>
      <c r="B119" s="144"/>
      <c r="C119" s="144"/>
      <c r="D119" s="144"/>
      <c r="E119" s="145"/>
      <c r="F119" s="145"/>
      <c r="G119" s="145"/>
      <c r="H119" s="145"/>
      <c r="I119" s="145"/>
      <c r="J119" s="145"/>
      <c r="K119" s="145"/>
      <c r="L119" s="145"/>
      <c r="M119" s="145"/>
      <c r="N119" s="145"/>
      <c r="O119" s="145"/>
      <c r="P119" s="145"/>
      <c r="Q119" s="145"/>
      <c r="R119" s="144"/>
      <c r="S119" s="144"/>
      <c r="T119" s="144"/>
      <c r="U119" s="144"/>
      <c r="V119" s="144"/>
      <c r="W119" s="144"/>
      <c r="X119" s="144"/>
      <c r="Y119" s="144"/>
      <c r="Z119" s="144"/>
    </row>
    <row r="120" spans="1:26" ht="14.25" customHeight="1">
      <c r="A120" s="144"/>
      <c r="B120" s="144"/>
      <c r="C120" s="144"/>
      <c r="D120" s="144"/>
      <c r="E120" s="145"/>
      <c r="F120" s="145"/>
      <c r="G120" s="145"/>
      <c r="H120" s="145"/>
      <c r="I120" s="145"/>
      <c r="J120" s="145"/>
      <c r="K120" s="145"/>
      <c r="L120" s="145"/>
      <c r="M120" s="145"/>
      <c r="N120" s="145"/>
      <c r="O120" s="145"/>
      <c r="P120" s="145"/>
      <c r="Q120" s="145"/>
      <c r="R120" s="144"/>
      <c r="S120" s="144"/>
      <c r="T120" s="144"/>
      <c r="U120" s="144"/>
      <c r="V120" s="144"/>
      <c r="W120" s="144"/>
      <c r="X120" s="144"/>
      <c r="Y120" s="144"/>
      <c r="Z120" s="144"/>
    </row>
    <row r="121" spans="1:26" ht="14.25" customHeight="1">
      <c r="A121" s="144"/>
      <c r="B121" s="144"/>
      <c r="C121" s="144"/>
      <c r="D121" s="144"/>
      <c r="E121" s="145"/>
      <c r="F121" s="145"/>
      <c r="G121" s="145"/>
      <c r="H121" s="145"/>
      <c r="I121" s="145"/>
      <c r="J121" s="145"/>
      <c r="K121" s="145"/>
      <c r="L121" s="145"/>
      <c r="M121" s="145"/>
      <c r="N121" s="145"/>
      <c r="O121" s="145"/>
      <c r="P121" s="145"/>
      <c r="Q121" s="145"/>
      <c r="R121" s="144"/>
      <c r="S121" s="144"/>
      <c r="T121" s="144"/>
      <c r="U121" s="144"/>
      <c r="V121" s="144"/>
      <c r="W121" s="144"/>
      <c r="X121" s="144"/>
      <c r="Y121" s="144"/>
      <c r="Z121" s="144"/>
    </row>
    <row r="122" spans="1:26" ht="14.25" customHeight="1">
      <c r="A122" s="144"/>
      <c r="B122" s="144"/>
      <c r="C122" s="144"/>
      <c r="D122" s="144"/>
      <c r="E122" s="145"/>
      <c r="F122" s="145"/>
      <c r="G122" s="145"/>
      <c r="H122" s="145"/>
      <c r="I122" s="145"/>
      <c r="J122" s="145"/>
      <c r="K122" s="145"/>
      <c r="L122" s="145"/>
      <c r="M122" s="145"/>
      <c r="N122" s="145"/>
      <c r="O122" s="145"/>
      <c r="P122" s="145"/>
      <c r="Q122" s="145"/>
      <c r="R122" s="144"/>
      <c r="S122" s="144"/>
      <c r="T122" s="144"/>
      <c r="U122" s="144"/>
      <c r="V122" s="144"/>
      <c r="W122" s="144"/>
      <c r="X122" s="144"/>
      <c r="Y122" s="144"/>
      <c r="Z122" s="144"/>
    </row>
    <row r="123" spans="1:26" ht="14.25" customHeight="1">
      <c r="A123" s="144"/>
      <c r="B123" s="144"/>
      <c r="C123" s="144"/>
      <c r="D123" s="144"/>
      <c r="E123" s="145"/>
      <c r="F123" s="145"/>
      <c r="G123" s="145"/>
      <c r="H123" s="145"/>
      <c r="I123" s="145"/>
      <c r="J123" s="145"/>
      <c r="K123" s="145"/>
      <c r="L123" s="145"/>
      <c r="M123" s="145"/>
      <c r="N123" s="145"/>
      <c r="O123" s="145"/>
      <c r="P123" s="145"/>
      <c r="Q123" s="145"/>
      <c r="R123" s="144"/>
      <c r="S123" s="144"/>
      <c r="T123" s="144"/>
      <c r="U123" s="144"/>
      <c r="V123" s="144"/>
      <c r="W123" s="144"/>
      <c r="X123" s="144"/>
      <c r="Y123" s="144"/>
      <c r="Z123" s="144"/>
    </row>
    <row r="124" spans="1:26" ht="14.25" customHeight="1">
      <c r="A124" s="144"/>
      <c r="B124" s="144"/>
      <c r="C124" s="144"/>
      <c r="D124" s="144"/>
      <c r="E124" s="145"/>
      <c r="F124" s="145"/>
      <c r="G124" s="145"/>
      <c r="H124" s="145"/>
      <c r="I124" s="145"/>
      <c r="J124" s="145"/>
      <c r="K124" s="145"/>
      <c r="L124" s="145"/>
      <c r="M124" s="145"/>
      <c r="N124" s="145"/>
      <c r="O124" s="145"/>
      <c r="P124" s="145"/>
      <c r="Q124" s="145"/>
      <c r="R124" s="144"/>
      <c r="S124" s="144"/>
      <c r="T124" s="144"/>
      <c r="U124" s="144"/>
      <c r="V124" s="144"/>
      <c r="W124" s="144"/>
      <c r="X124" s="144"/>
      <c r="Y124" s="144"/>
      <c r="Z124" s="144"/>
    </row>
    <row r="125" spans="1:26" ht="14.25" customHeight="1">
      <c r="A125" s="144"/>
      <c r="B125" s="144"/>
      <c r="C125" s="144"/>
      <c r="D125" s="144"/>
      <c r="E125" s="145"/>
      <c r="F125" s="145"/>
      <c r="G125" s="145"/>
      <c r="H125" s="145"/>
      <c r="I125" s="145"/>
      <c r="J125" s="145"/>
      <c r="K125" s="145"/>
      <c r="L125" s="145"/>
      <c r="M125" s="145"/>
      <c r="N125" s="145"/>
      <c r="O125" s="145"/>
      <c r="P125" s="145"/>
      <c r="Q125" s="145"/>
      <c r="R125" s="144"/>
      <c r="S125" s="144"/>
      <c r="T125" s="144"/>
      <c r="U125" s="144"/>
      <c r="V125" s="144"/>
      <c r="W125" s="144"/>
      <c r="X125" s="144"/>
      <c r="Y125" s="144"/>
      <c r="Z125" s="144"/>
    </row>
    <row r="126" spans="1:26" ht="14.25" customHeight="1">
      <c r="A126" s="144"/>
      <c r="B126" s="144"/>
      <c r="C126" s="144"/>
      <c r="D126" s="144"/>
      <c r="E126" s="145"/>
      <c r="F126" s="145"/>
      <c r="G126" s="145"/>
      <c r="H126" s="145"/>
      <c r="I126" s="145"/>
      <c r="J126" s="145"/>
      <c r="K126" s="145"/>
      <c r="L126" s="145"/>
      <c r="M126" s="145"/>
      <c r="N126" s="145"/>
      <c r="O126" s="145"/>
      <c r="P126" s="145"/>
      <c r="Q126" s="145"/>
      <c r="R126" s="144"/>
      <c r="S126" s="144"/>
      <c r="T126" s="144"/>
      <c r="U126" s="144"/>
      <c r="V126" s="144"/>
      <c r="W126" s="144"/>
      <c r="X126" s="144"/>
      <c r="Y126" s="144"/>
      <c r="Z126" s="144"/>
    </row>
    <row r="127" spans="1:26" ht="14.25" customHeight="1">
      <c r="A127" s="144"/>
      <c r="B127" s="144"/>
      <c r="C127" s="144"/>
      <c r="D127" s="144"/>
      <c r="E127" s="145"/>
      <c r="F127" s="145"/>
      <c r="G127" s="145"/>
      <c r="H127" s="145"/>
      <c r="I127" s="145"/>
      <c r="J127" s="145"/>
      <c r="K127" s="145"/>
      <c r="L127" s="145"/>
      <c r="M127" s="145"/>
      <c r="N127" s="145"/>
      <c r="O127" s="145"/>
      <c r="P127" s="145"/>
      <c r="Q127" s="145"/>
      <c r="R127" s="144"/>
      <c r="S127" s="144"/>
      <c r="T127" s="144"/>
      <c r="U127" s="144"/>
      <c r="V127" s="144"/>
      <c r="W127" s="144"/>
      <c r="X127" s="144"/>
      <c r="Y127" s="144"/>
      <c r="Z127" s="144"/>
    </row>
    <row r="128" spans="1:26" ht="14.25" customHeight="1">
      <c r="A128" s="144"/>
      <c r="B128" s="144"/>
      <c r="C128" s="144"/>
      <c r="D128" s="144"/>
      <c r="E128" s="145"/>
      <c r="F128" s="145"/>
      <c r="G128" s="145"/>
      <c r="H128" s="145"/>
      <c r="I128" s="145"/>
      <c r="J128" s="145"/>
      <c r="K128" s="145"/>
      <c r="L128" s="145"/>
      <c r="M128" s="145"/>
      <c r="N128" s="145"/>
      <c r="O128" s="145"/>
      <c r="P128" s="145"/>
      <c r="Q128" s="145"/>
      <c r="R128" s="144"/>
      <c r="S128" s="144"/>
      <c r="T128" s="144"/>
      <c r="U128" s="144"/>
      <c r="V128" s="144"/>
      <c r="W128" s="144"/>
      <c r="X128" s="144"/>
      <c r="Y128" s="144"/>
      <c r="Z128" s="144"/>
    </row>
    <row r="129" spans="1:26" ht="14.25" customHeight="1">
      <c r="A129" s="144"/>
      <c r="B129" s="144"/>
      <c r="C129" s="144"/>
      <c r="D129" s="144"/>
      <c r="E129" s="145"/>
      <c r="F129" s="145"/>
      <c r="G129" s="145"/>
      <c r="H129" s="145"/>
      <c r="I129" s="145"/>
      <c r="J129" s="145"/>
      <c r="K129" s="145"/>
      <c r="L129" s="145"/>
      <c r="M129" s="145"/>
      <c r="N129" s="145"/>
      <c r="O129" s="145"/>
      <c r="P129" s="145"/>
      <c r="Q129" s="145"/>
      <c r="R129" s="144"/>
      <c r="S129" s="144"/>
      <c r="T129" s="144"/>
      <c r="U129" s="144"/>
      <c r="V129" s="144"/>
      <c r="W129" s="144"/>
      <c r="X129" s="144"/>
      <c r="Y129" s="144"/>
      <c r="Z129" s="144"/>
    </row>
    <row r="130" spans="1:26" ht="14.25" customHeight="1">
      <c r="A130" s="144"/>
      <c r="B130" s="144"/>
      <c r="C130" s="144"/>
      <c r="D130" s="144"/>
      <c r="E130" s="145"/>
      <c r="F130" s="145"/>
      <c r="G130" s="145"/>
      <c r="H130" s="145"/>
      <c r="I130" s="145"/>
      <c r="J130" s="145"/>
      <c r="K130" s="145"/>
      <c r="L130" s="145"/>
      <c r="M130" s="145"/>
      <c r="N130" s="145"/>
      <c r="O130" s="145"/>
      <c r="P130" s="145"/>
      <c r="Q130" s="145"/>
      <c r="R130" s="144"/>
      <c r="S130" s="144"/>
      <c r="T130" s="144"/>
      <c r="U130" s="144"/>
      <c r="V130" s="144"/>
      <c r="W130" s="144"/>
      <c r="X130" s="144"/>
      <c r="Y130" s="144"/>
      <c r="Z130" s="144"/>
    </row>
    <row r="131" spans="1:26" ht="14.25" customHeight="1">
      <c r="A131" s="144"/>
      <c r="B131" s="144"/>
      <c r="C131" s="144"/>
      <c r="D131" s="144"/>
      <c r="E131" s="145"/>
      <c r="F131" s="145"/>
      <c r="G131" s="145"/>
      <c r="H131" s="145"/>
      <c r="I131" s="145"/>
      <c r="J131" s="145"/>
      <c r="K131" s="145"/>
      <c r="L131" s="145"/>
      <c r="M131" s="145"/>
      <c r="N131" s="145"/>
      <c r="O131" s="145"/>
      <c r="P131" s="145"/>
      <c r="Q131" s="145"/>
      <c r="R131" s="144"/>
      <c r="S131" s="144"/>
      <c r="T131" s="144"/>
      <c r="U131" s="144"/>
      <c r="V131" s="144"/>
      <c r="W131" s="144"/>
      <c r="X131" s="144"/>
      <c r="Y131" s="144"/>
      <c r="Z131" s="144"/>
    </row>
    <row r="132" spans="1:26" ht="14.25" customHeight="1">
      <c r="A132" s="144"/>
      <c r="B132" s="144"/>
      <c r="C132" s="144"/>
      <c r="D132" s="144"/>
      <c r="E132" s="145"/>
      <c r="F132" s="145"/>
      <c r="G132" s="145"/>
      <c r="H132" s="145"/>
      <c r="I132" s="145"/>
      <c r="J132" s="145"/>
      <c r="K132" s="145"/>
      <c r="L132" s="145"/>
      <c r="M132" s="145"/>
      <c r="N132" s="145"/>
      <c r="O132" s="145"/>
      <c r="P132" s="145"/>
      <c r="Q132" s="145"/>
      <c r="R132" s="144"/>
      <c r="S132" s="144"/>
      <c r="T132" s="144"/>
      <c r="U132" s="144"/>
      <c r="V132" s="144"/>
      <c r="W132" s="144"/>
      <c r="X132" s="144"/>
      <c r="Y132" s="144"/>
      <c r="Z132" s="144"/>
    </row>
    <row r="133" spans="1:26" ht="14.25" customHeight="1">
      <c r="A133" s="144"/>
      <c r="B133" s="144"/>
      <c r="C133" s="144"/>
      <c r="D133" s="144"/>
      <c r="E133" s="145"/>
      <c r="F133" s="145"/>
      <c r="G133" s="145"/>
      <c r="H133" s="145"/>
      <c r="I133" s="145"/>
      <c r="J133" s="145"/>
      <c r="K133" s="145"/>
      <c r="L133" s="145"/>
      <c r="M133" s="145"/>
      <c r="N133" s="145"/>
      <c r="O133" s="145"/>
      <c r="P133" s="145"/>
      <c r="Q133" s="145"/>
      <c r="R133" s="144"/>
      <c r="S133" s="144"/>
      <c r="T133" s="144"/>
      <c r="U133" s="144"/>
      <c r="V133" s="144"/>
      <c r="W133" s="144"/>
      <c r="X133" s="144"/>
      <c r="Y133" s="144"/>
      <c r="Z133" s="144"/>
    </row>
    <row r="134" spans="1:26" ht="14.25" customHeight="1">
      <c r="A134" s="144"/>
      <c r="B134" s="144"/>
      <c r="C134" s="144"/>
      <c r="D134" s="144"/>
      <c r="E134" s="145"/>
      <c r="F134" s="145"/>
      <c r="G134" s="145"/>
      <c r="H134" s="145"/>
      <c r="I134" s="145"/>
      <c r="J134" s="145"/>
      <c r="K134" s="145"/>
      <c r="L134" s="145"/>
      <c r="M134" s="145"/>
      <c r="N134" s="145"/>
      <c r="O134" s="145"/>
      <c r="P134" s="145"/>
      <c r="Q134" s="145"/>
      <c r="R134" s="144"/>
      <c r="S134" s="144"/>
      <c r="T134" s="144"/>
      <c r="U134" s="144"/>
      <c r="V134" s="144"/>
      <c r="W134" s="144"/>
      <c r="X134" s="144"/>
      <c r="Y134" s="144"/>
      <c r="Z134" s="144"/>
    </row>
    <row r="135" spans="1:26" ht="14.25" customHeight="1">
      <c r="A135" s="144"/>
      <c r="B135" s="144"/>
      <c r="C135" s="144"/>
      <c r="D135" s="144"/>
      <c r="E135" s="145"/>
      <c r="F135" s="145"/>
      <c r="G135" s="145"/>
      <c r="H135" s="145"/>
      <c r="I135" s="145"/>
      <c r="J135" s="145"/>
      <c r="K135" s="145"/>
      <c r="L135" s="145"/>
      <c r="M135" s="145"/>
      <c r="N135" s="145"/>
      <c r="O135" s="145"/>
      <c r="P135" s="145"/>
      <c r="Q135" s="145"/>
      <c r="R135" s="144"/>
      <c r="S135" s="144"/>
      <c r="T135" s="144"/>
      <c r="U135" s="144"/>
      <c r="V135" s="144"/>
      <c r="W135" s="144"/>
      <c r="X135" s="144"/>
      <c r="Y135" s="144"/>
      <c r="Z135" s="144"/>
    </row>
    <row r="136" spans="1:26" ht="14.25" customHeight="1">
      <c r="A136" s="144"/>
      <c r="B136" s="144"/>
      <c r="C136" s="144"/>
      <c r="D136" s="144"/>
      <c r="E136" s="145"/>
      <c r="F136" s="145"/>
      <c r="G136" s="145"/>
      <c r="H136" s="145"/>
      <c r="I136" s="145"/>
      <c r="J136" s="145"/>
      <c r="K136" s="145"/>
      <c r="L136" s="145"/>
      <c r="M136" s="145"/>
      <c r="N136" s="145"/>
      <c r="O136" s="145"/>
      <c r="P136" s="145"/>
      <c r="Q136" s="145"/>
      <c r="R136" s="144"/>
      <c r="S136" s="144"/>
      <c r="T136" s="144"/>
      <c r="U136" s="144"/>
      <c r="V136" s="144"/>
      <c r="W136" s="144"/>
      <c r="X136" s="144"/>
      <c r="Y136" s="144"/>
      <c r="Z136" s="144"/>
    </row>
    <row r="137" spans="1:26" ht="14.25" customHeight="1">
      <c r="A137" s="144"/>
      <c r="B137" s="144"/>
      <c r="C137" s="144"/>
      <c r="D137" s="144"/>
      <c r="E137" s="145"/>
      <c r="F137" s="145"/>
      <c r="G137" s="145"/>
      <c r="H137" s="145"/>
      <c r="I137" s="145"/>
      <c r="J137" s="145"/>
      <c r="K137" s="145"/>
      <c r="L137" s="145"/>
      <c r="M137" s="145"/>
      <c r="N137" s="145"/>
      <c r="O137" s="145"/>
      <c r="P137" s="145"/>
      <c r="Q137" s="145"/>
      <c r="R137" s="144"/>
      <c r="S137" s="144"/>
      <c r="T137" s="144"/>
      <c r="U137" s="144"/>
      <c r="V137" s="144"/>
      <c r="W137" s="144"/>
      <c r="X137" s="144"/>
      <c r="Y137" s="144"/>
      <c r="Z137" s="144"/>
    </row>
    <row r="138" spans="1:26" ht="14.25" customHeight="1">
      <c r="A138" s="144"/>
      <c r="B138" s="144"/>
      <c r="C138" s="144"/>
      <c r="D138" s="144"/>
      <c r="E138" s="145"/>
      <c r="F138" s="145"/>
      <c r="G138" s="145"/>
      <c r="H138" s="145"/>
      <c r="I138" s="145"/>
      <c r="J138" s="145"/>
      <c r="K138" s="145"/>
      <c r="L138" s="145"/>
      <c r="M138" s="145"/>
      <c r="N138" s="145"/>
      <c r="O138" s="145"/>
      <c r="P138" s="145"/>
      <c r="Q138" s="145"/>
      <c r="R138" s="144"/>
      <c r="S138" s="144"/>
      <c r="T138" s="144"/>
      <c r="U138" s="144"/>
      <c r="V138" s="144"/>
      <c r="W138" s="144"/>
      <c r="X138" s="144"/>
      <c r="Y138" s="144"/>
      <c r="Z138" s="144"/>
    </row>
    <row r="139" spans="1:26" ht="14.25" customHeight="1">
      <c r="A139" s="144"/>
      <c r="B139" s="144"/>
      <c r="C139" s="144"/>
      <c r="D139" s="144"/>
      <c r="E139" s="145"/>
      <c r="F139" s="145"/>
      <c r="G139" s="145"/>
      <c r="H139" s="145"/>
      <c r="I139" s="145"/>
      <c r="J139" s="145"/>
      <c r="K139" s="145"/>
      <c r="L139" s="145"/>
      <c r="M139" s="145"/>
      <c r="N139" s="145"/>
      <c r="O139" s="145"/>
      <c r="P139" s="145"/>
      <c r="Q139" s="145"/>
      <c r="R139" s="144"/>
      <c r="S139" s="144"/>
      <c r="T139" s="144"/>
      <c r="U139" s="144"/>
      <c r="V139" s="144"/>
      <c r="W139" s="144"/>
      <c r="X139" s="144"/>
      <c r="Y139" s="144"/>
      <c r="Z139" s="144"/>
    </row>
    <row r="140" spans="1:26" ht="14.25" customHeight="1">
      <c r="A140" s="144"/>
      <c r="B140" s="144"/>
      <c r="C140" s="144"/>
      <c r="D140" s="144"/>
      <c r="E140" s="145"/>
      <c r="F140" s="145"/>
      <c r="G140" s="145"/>
      <c r="H140" s="145"/>
      <c r="I140" s="145"/>
      <c r="J140" s="145"/>
      <c r="K140" s="145"/>
      <c r="L140" s="145"/>
      <c r="M140" s="145"/>
      <c r="N140" s="145"/>
      <c r="O140" s="145"/>
      <c r="P140" s="145"/>
      <c r="Q140" s="145"/>
      <c r="R140" s="144"/>
      <c r="S140" s="144"/>
      <c r="T140" s="144"/>
      <c r="U140" s="144"/>
      <c r="V140" s="144"/>
      <c r="W140" s="144"/>
      <c r="X140" s="144"/>
      <c r="Y140" s="144"/>
      <c r="Z140" s="144"/>
    </row>
    <row r="141" spans="1:26" ht="14.25" customHeight="1">
      <c r="A141" s="144"/>
      <c r="B141" s="144"/>
      <c r="C141" s="144"/>
      <c r="D141" s="144"/>
      <c r="E141" s="145"/>
      <c r="F141" s="145"/>
      <c r="G141" s="145"/>
      <c r="H141" s="145"/>
      <c r="I141" s="145"/>
      <c r="J141" s="145"/>
      <c r="K141" s="145"/>
      <c r="L141" s="145"/>
      <c r="M141" s="145"/>
      <c r="N141" s="145"/>
      <c r="O141" s="145"/>
      <c r="P141" s="145"/>
      <c r="Q141" s="145"/>
      <c r="R141" s="144"/>
      <c r="S141" s="144"/>
      <c r="T141" s="144"/>
      <c r="U141" s="144"/>
      <c r="V141" s="144"/>
      <c r="W141" s="144"/>
      <c r="X141" s="144"/>
      <c r="Y141" s="144"/>
      <c r="Z141" s="144"/>
    </row>
    <row r="142" spans="1:26" ht="14.25" customHeight="1">
      <c r="A142" s="144"/>
      <c r="B142" s="144"/>
      <c r="C142" s="144"/>
      <c r="D142" s="144"/>
      <c r="E142" s="145"/>
      <c r="F142" s="145"/>
      <c r="G142" s="145"/>
      <c r="H142" s="145"/>
      <c r="I142" s="145"/>
      <c r="J142" s="145"/>
      <c r="K142" s="145"/>
      <c r="L142" s="145"/>
      <c r="M142" s="145"/>
      <c r="N142" s="145"/>
      <c r="O142" s="145"/>
      <c r="P142" s="145"/>
      <c r="Q142" s="145"/>
      <c r="R142" s="144"/>
      <c r="S142" s="144"/>
      <c r="T142" s="144"/>
      <c r="U142" s="144"/>
      <c r="V142" s="144"/>
      <c r="W142" s="144"/>
      <c r="X142" s="144"/>
      <c r="Y142" s="144"/>
      <c r="Z142" s="144"/>
    </row>
    <row r="143" spans="1:26" ht="14.25" customHeight="1">
      <c r="A143" s="144"/>
      <c r="B143" s="144"/>
      <c r="C143" s="144"/>
      <c r="D143" s="144"/>
      <c r="E143" s="145"/>
      <c r="F143" s="145"/>
      <c r="G143" s="145"/>
      <c r="H143" s="145"/>
      <c r="I143" s="145"/>
      <c r="J143" s="145"/>
      <c r="K143" s="145"/>
      <c r="L143" s="145"/>
      <c r="M143" s="145"/>
      <c r="N143" s="145"/>
      <c r="O143" s="145"/>
      <c r="P143" s="145"/>
      <c r="Q143" s="145"/>
      <c r="R143" s="144"/>
      <c r="S143" s="144"/>
      <c r="T143" s="144"/>
      <c r="U143" s="144"/>
      <c r="V143" s="144"/>
      <c r="W143" s="144"/>
      <c r="X143" s="144"/>
      <c r="Y143" s="144"/>
      <c r="Z143" s="144"/>
    </row>
    <row r="144" spans="1:26" ht="14.25" customHeight="1">
      <c r="A144" s="144"/>
      <c r="B144" s="144"/>
      <c r="C144" s="144"/>
      <c r="D144" s="144"/>
      <c r="E144" s="145"/>
      <c r="F144" s="145"/>
      <c r="G144" s="145"/>
      <c r="H144" s="145"/>
      <c r="I144" s="145"/>
      <c r="J144" s="145"/>
      <c r="K144" s="145"/>
      <c r="L144" s="145"/>
      <c r="M144" s="145"/>
      <c r="N144" s="145"/>
      <c r="O144" s="145"/>
      <c r="P144" s="145"/>
      <c r="Q144" s="145"/>
      <c r="R144" s="144"/>
      <c r="S144" s="144"/>
      <c r="T144" s="144"/>
      <c r="U144" s="144"/>
      <c r="V144" s="144"/>
      <c r="W144" s="144"/>
      <c r="X144" s="144"/>
      <c r="Y144" s="144"/>
      <c r="Z144" s="144"/>
    </row>
    <row r="145" spans="1:26" ht="14.25" customHeight="1">
      <c r="A145" s="144"/>
      <c r="B145" s="144"/>
      <c r="C145" s="144"/>
      <c r="D145" s="144"/>
      <c r="E145" s="145"/>
      <c r="F145" s="145"/>
      <c r="G145" s="145"/>
      <c r="H145" s="145"/>
      <c r="I145" s="145"/>
      <c r="J145" s="145"/>
      <c r="K145" s="145"/>
      <c r="L145" s="145"/>
      <c r="M145" s="145"/>
      <c r="N145" s="145"/>
      <c r="O145" s="145"/>
      <c r="P145" s="145"/>
      <c r="Q145" s="145"/>
      <c r="R145" s="144"/>
      <c r="S145" s="144"/>
      <c r="T145" s="144"/>
      <c r="U145" s="144"/>
      <c r="V145" s="144"/>
      <c r="W145" s="144"/>
      <c r="X145" s="144"/>
      <c r="Y145" s="144"/>
      <c r="Z145" s="144"/>
    </row>
    <row r="146" spans="1:26" ht="14.25" customHeight="1">
      <c r="A146" s="144"/>
      <c r="B146" s="144"/>
      <c r="C146" s="144"/>
      <c r="D146" s="144"/>
      <c r="E146" s="145"/>
      <c r="F146" s="145"/>
      <c r="G146" s="145"/>
      <c r="H146" s="145"/>
      <c r="I146" s="145"/>
      <c r="J146" s="145"/>
      <c r="K146" s="145"/>
      <c r="L146" s="145"/>
      <c r="M146" s="145"/>
      <c r="N146" s="145"/>
      <c r="O146" s="145"/>
      <c r="P146" s="145"/>
      <c r="Q146" s="145"/>
      <c r="R146" s="144"/>
      <c r="S146" s="144"/>
      <c r="T146" s="144"/>
      <c r="U146" s="144"/>
      <c r="V146" s="144"/>
      <c r="W146" s="144"/>
      <c r="X146" s="144"/>
      <c r="Y146" s="144"/>
      <c r="Z146" s="144"/>
    </row>
    <row r="147" spans="1:26" ht="14.25" customHeight="1">
      <c r="A147" s="144"/>
      <c r="B147" s="144"/>
      <c r="C147" s="144"/>
      <c r="D147" s="144"/>
      <c r="E147" s="145"/>
      <c r="F147" s="145"/>
      <c r="G147" s="145"/>
      <c r="H147" s="145"/>
      <c r="I147" s="145"/>
      <c r="J147" s="145"/>
      <c r="K147" s="145"/>
      <c r="L147" s="145"/>
      <c r="M147" s="145"/>
      <c r="N147" s="145"/>
      <c r="O147" s="145"/>
      <c r="P147" s="145"/>
      <c r="Q147" s="145"/>
      <c r="R147" s="144"/>
      <c r="S147" s="144"/>
      <c r="T147" s="144"/>
      <c r="U147" s="144"/>
      <c r="V147" s="144"/>
      <c r="W147" s="144"/>
      <c r="X147" s="144"/>
      <c r="Y147" s="144"/>
      <c r="Z147" s="144"/>
    </row>
    <row r="148" spans="1:26" ht="14.25" customHeight="1">
      <c r="A148" s="144"/>
      <c r="B148" s="144"/>
      <c r="C148" s="144"/>
      <c r="D148" s="144"/>
      <c r="E148" s="145"/>
      <c r="F148" s="145"/>
      <c r="G148" s="145"/>
      <c r="H148" s="145"/>
      <c r="I148" s="145"/>
      <c r="J148" s="145"/>
      <c r="K148" s="145"/>
      <c r="L148" s="145"/>
      <c r="M148" s="145"/>
      <c r="N148" s="145"/>
      <c r="O148" s="145"/>
      <c r="P148" s="145"/>
      <c r="Q148" s="145"/>
      <c r="R148" s="144"/>
      <c r="S148" s="144"/>
      <c r="T148" s="144"/>
      <c r="U148" s="144"/>
      <c r="V148" s="144"/>
      <c r="W148" s="144"/>
      <c r="X148" s="144"/>
      <c r="Y148" s="144"/>
      <c r="Z148" s="144"/>
    </row>
    <row r="149" spans="1:26" ht="14.25" customHeight="1">
      <c r="A149" s="144"/>
      <c r="B149" s="144"/>
      <c r="C149" s="144"/>
      <c r="D149" s="144"/>
      <c r="E149" s="145"/>
      <c r="F149" s="145"/>
      <c r="G149" s="145"/>
      <c r="H149" s="145"/>
      <c r="I149" s="145"/>
      <c r="J149" s="145"/>
      <c r="K149" s="145"/>
      <c r="L149" s="145"/>
      <c r="M149" s="145"/>
      <c r="N149" s="145"/>
      <c r="O149" s="145"/>
      <c r="P149" s="145"/>
      <c r="Q149" s="145"/>
      <c r="R149" s="144"/>
      <c r="S149" s="144"/>
      <c r="T149" s="144"/>
      <c r="U149" s="144"/>
      <c r="V149" s="144"/>
      <c r="W149" s="144"/>
      <c r="X149" s="144"/>
      <c r="Y149" s="144"/>
      <c r="Z149" s="144"/>
    </row>
    <row r="150" spans="1:26" ht="14.25" customHeight="1">
      <c r="A150" s="144"/>
      <c r="B150" s="144"/>
      <c r="C150" s="144"/>
      <c r="D150" s="144"/>
      <c r="E150" s="145"/>
      <c r="F150" s="145"/>
      <c r="G150" s="145"/>
      <c r="H150" s="145"/>
      <c r="I150" s="145"/>
      <c r="J150" s="145"/>
      <c r="K150" s="145"/>
      <c r="L150" s="145"/>
      <c r="M150" s="145"/>
      <c r="N150" s="145"/>
      <c r="O150" s="145"/>
      <c r="P150" s="145"/>
      <c r="Q150" s="145"/>
      <c r="R150" s="144"/>
      <c r="S150" s="144"/>
      <c r="T150" s="144"/>
      <c r="U150" s="144"/>
      <c r="V150" s="144"/>
      <c r="W150" s="144"/>
      <c r="X150" s="144"/>
      <c r="Y150" s="144"/>
      <c r="Z150" s="144"/>
    </row>
    <row r="151" spans="1:26" ht="14.25" customHeight="1">
      <c r="A151" s="144"/>
      <c r="B151" s="144"/>
      <c r="C151" s="144"/>
      <c r="D151" s="144"/>
      <c r="E151" s="145"/>
      <c r="F151" s="145"/>
      <c r="G151" s="145"/>
      <c r="H151" s="145"/>
      <c r="I151" s="145"/>
      <c r="J151" s="145"/>
      <c r="K151" s="145"/>
      <c r="L151" s="145"/>
      <c r="M151" s="145"/>
      <c r="N151" s="145"/>
      <c r="O151" s="145"/>
      <c r="P151" s="145"/>
      <c r="Q151" s="145"/>
      <c r="R151" s="144"/>
      <c r="S151" s="144"/>
      <c r="T151" s="144"/>
      <c r="U151" s="144"/>
      <c r="V151" s="144"/>
      <c r="W151" s="144"/>
      <c r="X151" s="144"/>
      <c r="Y151" s="144"/>
      <c r="Z151" s="144"/>
    </row>
    <row r="152" spans="1:26" ht="14.25" customHeight="1">
      <c r="A152" s="144"/>
      <c r="B152" s="144"/>
      <c r="C152" s="144"/>
      <c r="D152" s="144"/>
      <c r="E152" s="145"/>
      <c r="F152" s="145"/>
      <c r="G152" s="145"/>
      <c r="H152" s="145"/>
      <c r="I152" s="145"/>
      <c r="J152" s="145"/>
      <c r="K152" s="145"/>
      <c r="L152" s="145"/>
      <c r="M152" s="145"/>
      <c r="N152" s="145"/>
      <c r="O152" s="145"/>
      <c r="P152" s="145"/>
      <c r="Q152" s="145"/>
      <c r="R152" s="144"/>
      <c r="S152" s="144"/>
      <c r="T152" s="144"/>
      <c r="U152" s="144"/>
      <c r="V152" s="144"/>
      <c r="W152" s="144"/>
      <c r="X152" s="144"/>
      <c r="Y152" s="144"/>
      <c r="Z152" s="144"/>
    </row>
    <row r="153" spans="1:26" ht="14.25" customHeight="1">
      <c r="A153" s="144"/>
      <c r="B153" s="144"/>
      <c r="C153" s="144"/>
      <c r="D153" s="144"/>
      <c r="E153" s="145"/>
      <c r="F153" s="145"/>
      <c r="G153" s="145"/>
      <c r="H153" s="145"/>
      <c r="I153" s="145"/>
      <c r="J153" s="145"/>
      <c r="K153" s="145"/>
      <c r="L153" s="145"/>
      <c r="M153" s="145"/>
      <c r="N153" s="145"/>
      <c r="O153" s="145"/>
      <c r="P153" s="145"/>
      <c r="Q153" s="145"/>
      <c r="R153" s="144"/>
      <c r="S153" s="144"/>
      <c r="T153" s="144"/>
      <c r="U153" s="144"/>
      <c r="V153" s="144"/>
      <c r="W153" s="144"/>
      <c r="X153" s="144"/>
      <c r="Y153" s="144"/>
      <c r="Z153" s="144"/>
    </row>
    <row r="154" spans="1:26" ht="14.25" customHeight="1">
      <c r="A154" s="144"/>
      <c r="B154" s="144"/>
      <c r="C154" s="144"/>
      <c r="D154" s="144"/>
      <c r="E154" s="145"/>
      <c r="F154" s="145"/>
      <c r="G154" s="145"/>
      <c r="H154" s="145"/>
      <c r="I154" s="145"/>
      <c r="J154" s="145"/>
      <c r="K154" s="145"/>
      <c r="L154" s="145"/>
      <c r="M154" s="145"/>
      <c r="N154" s="145"/>
      <c r="O154" s="145"/>
      <c r="P154" s="145"/>
      <c r="Q154" s="145"/>
      <c r="R154" s="144"/>
      <c r="S154" s="144"/>
      <c r="T154" s="144"/>
      <c r="U154" s="144"/>
      <c r="V154" s="144"/>
      <c r="W154" s="144"/>
      <c r="X154" s="144"/>
      <c r="Y154" s="144"/>
      <c r="Z154" s="144"/>
    </row>
    <row r="155" spans="1:26" ht="14.25" customHeight="1">
      <c r="A155" s="144"/>
      <c r="B155" s="144"/>
      <c r="C155" s="144"/>
      <c r="D155" s="144"/>
      <c r="E155" s="145"/>
      <c r="F155" s="145"/>
      <c r="G155" s="145"/>
      <c r="H155" s="145"/>
      <c r="I155" s="145"/>
      <c r="J155" s="145"/>
      <c r="K155" s="145"/>
      <c r="L155" s="145"/>
      <c r="M155" s="145"/>
      <c r="N155" s="145"/>
      <c r="O155" s="145"/>
      <c r="P155" s="145"/>
      <c r="Q155" s="145"/>
      <c r="R155" s="144"/>
      <c r="S155" s="144"/>
      <c r="T155" s="144"/>
      <c r="U155" s="144"/>
      <c r="V155" s="144"/>
      <c r="W155" s="144"/>
      <c r="X155" s="144"/>
      <c r="Y155" s="144"/>
      <c r="Z155" s="144"/>
    </row>
    <row r="156" spans="1:26" ht="14.25" customHeight="1">
      <c r="A156" s="144"/>
      <c r="B156" s="144"/>
      <c r="C156" s="144"/>
      <c r="D156" s="144"/>
      <c r="E156" s="145"/>
      <c r="F156" s="145"/>
      <c r="G156" s="145"/>
      <c r="H156" s="145"/>
      <c r="I156" s="145"/>
      <c r="J156" s="145"/>
      <c r="K156" s="145"/>
      <c r="L156" s="145"/>
      <c r="M156" s="145"/>
      <c r="N156" s="145"/>
      <c r="O156" s="145"/>
      <c r="P156" s="145"/>
      <c r="Q156" s="145"/>
      <c r="R156" s="144"/>
      <c r="S156" s="144"/>
      <c r="T156" s="144"/>
      <c r="U156" s="144"/>
      <c r="V156" s="144"/>
      <c r="W156" s="144"/>
      <c r="X156" s="144"/>
      <c r="Y156" s="144"/>
      <c r="Z156" s="144"/>
    </row>
    <row r="157" spans="1:26" ht="14.25" customHeight="1">
      <c r="A157" s="144"/>
      <c r="B157" s="144"/>
      <c r="C157" s="144"/>
      <c r="D157" s="144"/>
      <c r="E157" s="145"/>
      <c r="F157" s="145"/>
      <c r="G157" s="145"/>
      <c r="H157" s="145"/>
      <c r="I157" s="145"/>
      <c r="J157" s="145"/>
      <c r="K157" s="145"/>
      <c r="L157" s="145"/>
      <c r="M157" s="145"/>
      <c r="N157" s="145"/>
      <c r="O157" s="145"/>
      <c r="P157" s="145"/>
      <c r="Q157" s="145"/>
      <c r="R157" s="144"/>
      <c r="S157" s="144"/>
      <c r="T157" s="144"/>
      <c r="U157" s="144"/>
      <c r="V157" s="144"/>
      <c r="W157" s="144"/>
      <c r="X157" s="144"/>
      <c r="Y157" s="144"/>
      <c r="Z157" s="144"/>
    </row>
    <row r="158" spans="1:26" ht="14.25" customHeight="1">
      <c r="A158" s="144"/>
      <c r="B158" s="144"/>
      <c r="C158" s="144"/>
      <c r="D158" s="144"/>
      <c r="E158" s="145"/>
      <c r="F158" s="145"/>
      <c r="G158" s="145"/>
      <c r="H158" s="145"/>
      <c r="I158" s="145"/>
      <c r="J158" s="145"/>
      <c r="K158" s="145"/>
      <c r="L158" s="145"/>
      <c r="M158" s="145"/>
      <c r="N158" s="145"/>
      <c r="O158" s="145"/>
      <c r="P158" s="145"/>
      <c r="Q158" s="145"/>
      <c r="R158" s="144"/>
      <c r="S158" s="144"/>
      <c r="T158" s="144"/>
      <c r="U158" s="144"/>
      <c r="V158" s="144"/>
      <c r="W158" s="144"/>
      <c r="X158" s="144"/>
      <c r="Y158" s="144"/>
      <c r="Z158" s="144"/>
    </row>
    <row r="159" spans="1:26" ht="14.25" customHeight="1">
      <c r="A159" s="144"/>
      <c r="B159" s="144"/>
      <c r="C159" s="144"/>
      <c r="D159" s="144"/>
      <c r="E159" s="145"/>
      <c r="F159" s="145"/>
      <c r="G159" s="145"/>
      <c r="H159" s="145"/>
      <c r="I159" s="145"/>
      <c r="J159" s="145"/>
      <c r="K159" s="145"/>
      <c r="L159" s="145"/>
      <c r="M159" s="145"/>
      <c r="N159" s="145"/>
      <c r="O159" s="145"/>
      <c r="P159" s="145"/>
      <c r="Q159" s="145"/>
      <c r="R159" s="144"/>
      <c r="S159" s="144"/>
      <c r="T159" s="144"/>
      <c r="U159" s="144"/>
      <c r="V159" s="144"/>
      <c r="W159" s="144"/>
      <c r="X159" s="144"/>
      <c r="Y159" s="144"/>
      <c r="Z159" s="144"/>
    </row>
    <row r="160" spans="1:26" ht="14.25" customHeight="1">
      <c r="A160" s="144"/>
      <c r="B160" s="144"/>
      <c r="C160" s="144"/>
      <c r="D160" s="144"/>
      <c r="E160" s="145"/>
      <c r="F160" s="145"/>
      <c r="G160" s="145"/>
      <c r="H160" s="145"/>
      <c r="I160" s="145"/>
      <c r="J160" s="145"/>
      <c r="K160" s="145"/>
      <c r="L160" s="145"/>
      <c r="M160" s="145"/>
      <c r="N160" s="145"/>
      <c r="O160" s="145"/>
      <c r="P160" s="145"/>
      <c r="Q160" s="145"/>
      <c r="R160" s="144"/>
      <c r="S160" s="144"/>
      <c r="T160" s="144"/>
      <c r="U160" s="144"/>
      <c r="V160" s="144"/>
      <c r="W160" s="144"/>
      <c r="X160" s="144"/>
      <c r="Y160" s="144"/>
      <c r="Z160" s="144"/>
    </row>
    <row r="161" spans="1:26" ht="14.25" customHeight="1">
      <c r="A161" s="144"/>
      <c r="B161" s="144"/>
      <c r="C161" s="144"/>
      <c r="D161" s="144"/>
      <c r="E161" s="145"/>
      <c r="F161" s="145"/>
      <c r="G161" s="145"/>
      <c r="H161" s="145"/>
      <c r="I161" s="145"/>
      <c r="J161" s="145"/>
      <c r="K161" s="145"/>
      <c r="L161" s="145"/>
      <c r="M161" s="145"/>
      <c r="N161" s="145"/>
      <c r="O161" s="145"/>
      <c r="P161" s="145"/>
      <c r="Q161" s="145"/>
      <c r="R161" s="144"/>
      <c r="S161" s="144"/>
      <c r="T161" s="144"/>
      <c r="U161" s="144"/>
      <c r="V161" s="144"/>
      <c r="W161" s="144"/>
      <c r="X161" s="144"/>
      <c r="Y161" s="144"/>
      <c r="Z161" s="144"/>
    </row>
    <row r="162" spans="1:26" ht="14.25" customHeight="1">
      <c r="A162" s="144"/>
      <c r="B162" s="144"/>
      <c r="C162" s="144"/>
      <c r="D162" s="144"/>
      <c r="E162" s="145"/>
      <c r="F162" s="145"/>
      <c r="G162" s="145"/>
      <c r="H162" s="145"/>
      <c r="I162" s="145"/>
      <c r="J162" s="145"/>
      <c r="K162" s="145"/>
      <c r="L162" s="145"/>
      <c r="M162" s="145"/>
      <c r="N162" s="145"/>
      <c r="O162" s="145"/>
      <c r="P162" s="145"/>
      <c r="Q162" s="145"/>
      <c r="R162" s="144"/>
      <c r="S162" s="144"/>
      <c r="T162" s="144"/>
      <c r="U162" s="144"/>
      <c r="V162" s="144"/>
      <c r="W162" s="144"/>
      <c r="X162" s="144"/>
      <c r="Y162" s="144"/>
      <c r="Z162" s="144"/>
    </row>
    <row r="163" spans="1:26" ht="14.25" customHeight="1">
      <c r="A163" s="144"/>
      <c r="B163" s="144"/>
      <c r="C163" s="144"/>
      <c r="D163" s="144"/>
      <c r="E163" s="145"/>
      <c r="F163" s="145"/>
      <c r="G163" s="145"/>
      <c r="H163" s="145"/>
      <c r="I163" s="145"/>
      <c r="J163" s="145"/>
      <c r="K163" s="145"/>
      <c r="L163" s="145"/>
      <c r="M163" s="145"/>
      <c r="N163" s="145"/>
      <c r="O163" s="145"/>
      <c r="P163" s="145"/>
      <c r="Q163" s="145"/>
      <c r="R163" s="144"/>
      <c r="S163" s="144"/>
      <c r="T163" s="144"/>
      <c r="U163" s="144"/>
      <c r="V163" s="144"/>
      <c r="W163" s="144"/>
      <c r="X163" s="144"/>
      <c r="Y163" s="144"/>
      <c r="Z163" s="144"/>
    </row>
    <row r="164" spans="1:26" ht="14.25" customHeight="1">
      <c r="A164" s="144"/>
      <c r="B164" s="144"/>
      <c r="C164" s="144"/>
      <c r="D164" s="144"/>
      <c r="E164" s="145"/>
      <c r="F164" s="145"/>
      <c r="G164" s="145"/>
      <c r="H164" s="145"/>
      <c r="I164" s="145"/>
      <c r="J164" s="145"/>
      <c r="K164" s="145"/>
      <c r="L164" s="145"/>
      <c r="M164" s="145"/>
      <c r="N164" s="145"/>
      <c r="O164" s="145"/>
      <c r="P164" s="145"/>
      <c r="Q164" s="145"/>
      <c r="R164" s="144"/>
      <c r="S164" s="144"/>
      <c r="T164" s="144"/>
      <c r="U164" s="144"/>
      <c r="V164" s="144"/>
      <c r="W164" s="144"/>
      <c r="X164" s="144"/>
      <c r="Y164" s="144"/>
      <c r="Z164" s="144"/>
    </row>
    <row r="165" spans="1:26" ht="14.25" customHeight="1">
      <c r="A165" s="144"/>
      <c r="B165" s="144"/>
      <c r="C165" s="144"/>
      <c r="D165" s="144"/>
      <c r="E165" s="145"/>
      <c r="F165" s="145"/>
      <c r="G165" s="145"/>
      <c r="H165" s="145"/>
      <c r="I165" s="145"/>
      <c r="J165" s="145"/>
      <c r="K165" s="145"/>
      <c r="L165" s="145"/>
      <c r="M165" s="145"/>
      <c r="N165" s="145"/>
      <c r="O165" s="145"/>
      <c r="P165" s="145"/>
      <c r="Q165" s="145"/>
      <c r="R165" s="144"/>
      <c r="S165" s="144"/>
      <c r="T165" s="144"/>
      <c r="U165" s="144"/>
      <c r="V165" s="144"/>
      <c r="W165" s="144"/>
      <c r="X165" s="144"/>
      <c r="Y165" s="144"/>
      <c r="Z165" s="144"/>
    </row>
    <row r="166" spans="1:26" ht="14.25" customHeight="1">
      <c r="A166" s="144"/>
      <c r="B166" s="144"/>
      <c r="C166" s="144"/>
      <c r="D166" s="144"/>
      <c r="E166" s="145"/>
      <c r="F166" s="145"/>
      <c r="G166" s="145"/>
      <c r="H166" s="145"/>
      <c r="I166" s="145"/>
      <c r="J166" s="145"/>
      <c r="K166" s="145"/>
      <c r="L166" s="145"/>
      <c r="M166" s="145"/>
      <c r="N166" s="145"/>
      <c r="O166" s="145"/>
      <c r="P166" s="145"/>
      <c r="Q166" s="145"/>
      <c r="R166" s="144"/>
      <c r="S166" s="144"/>
      <c r="T166" s="144"/>
      <c r="U166" s="144"/>
      <c r="V166" s="144"/>
      <c r="W166" s="144"/>
      <c r="X166" s="144"/>
      <c r="Y166" s="144"/>
      <c r="Z166" s="144"/>
    </row>
    <row r="167" spans="1:26" ht="14.25" customHeight="1">
      <c r="A167" s="144"/>
      <c r="B167" s="144"/>
      <c r="C167" s="144"/>
      <c r="D167" s="144"/>
      <c r="E167" s="145"/>
      <c r="F167" s="145"/>
      <c r="G167" s="145"/>
      <c r="H167" s="145"/>
      <c r="I167" s="145"/>
      <c r="J167" s="145"/>
      <c r="K167" s="145"/>
      <c r="L167" s="145"/>
      <c r="M167" s="145"/>
      <c r="N167" s="145"/>
      <c r="O167" s="145"/>
      <c r="P167" s="145"/>
      <c r="Q167" s="145"/>
      <c r="R167" s="144"/>
      <c r="S167" s="144"/>
      <c r="T167" s="144"/>
      <c r="U167" s="144"/>
      <c r="V167" s="144"/>
      <c r="W167" s="144"/>
      <c r="X167" s="144"/>
      <c r="Y167" s="144"/>
      <c r="Z167" s="144"/>
    </row>
    <row r="168" spans="1:26" ht="14.25" customHeight="1">
      <c r="A168" s="144"/>
      <c r="B168" s="144"/>
      <c r="C168" s="144"/>
      <c r="D168" s="144"/>
      <c r="E168" s="145"/>
      <c r="F168" s="145"/>
      <c r="G168" s="145"/>
      <c r="H168" s="145"/>
      <c r="I168" s="145"/>
      <c r="J168" s="145"/>
      <c r="K168" s="145"/>
      <c r="L168" s="145"/>
      <c r="M168" s="145"/>
      <c r="N168" s="145"/>
      <c r="O168" s="145"/>
      <c r="P168" s="145"/>
      <c r="Q168" s="145"/>
      <c r="R168" s="144"/>
      <c r="S168" s="144"/>
      <c r="T168" s="144"/>
      <c r="U168" s="144"/>
      <c r="V168" s="144"/>
      <c r="W168" s="144"/>
      <c r="X168" s="144"/>
      <c r="Y168" s="144"/>
      <c r="Z168" s="144"/>
    </row>
    <row r="169" spans="1:26" ht="14.25" customHeight="1">
      <c r="A169" s="144"/>
      <c r="B169" s="144"/>
      <c r="C169" s="144"/>
      <c r="D169" s="144"/>
      <c r="E169" s="145"/>
      <c r="F169" s="145"/>
      <c r="G169" s="145"/>
      <c r="H169" s="145"/>
      <c r="I169" s="145"/>
      <c r="J169" s="145"/>
      <c r="K169" s="145"/>
      <c r="L169" s="145"/>
      <c r="M169" s="145"/>
      <c r="N169" s="145"/>
      <c r="O169" s="145"/>
      <c r="P169" s="145"/>
      <c r="Q169" s="145"/>
      <c r="R169" s="144"/>
      <c r="S169" s="144"/>
      <c r="T169" s="144"/>
      <c r="U169" s="144"/>
      <c r="V169" s="144"/>
      <c r="W169" s="144"/>
      <c r="X169" s="144"/>
      <c r="Y169" s="144"/>
      <c r="Z169" s="144"/>
    </row>
    <row r="170" spans="1:26" ht="14.25" customHeight="1">
      <c r="A170" s="144"/>
      <c r="B170" s="144"/>
      <c r="C170" s="144"/>
      <c r="D170" s="144"/>
      <c r="E170" s="145"/>
      <c r="F170" s="145"/>
      <c r="G170" s="145"/>
      <c r="H170" s="145"/>
      <c r="I170" s="145"/>
      <c r="J170" s="145"/>
      <c r="K170" s="145"/>
      <c r="L170" s="145"/>
      <c r="M170" s="145"/>
      <c r="N170" s="145"/>
      <c r="O170" s="145"/>
      <c r="P170" s="145"/>
      <c r="Q170" s="145"/>
      <c r="R170" s="144"/>
      <c r="S170" s="144"/>
      <c r="T170" s="144"/>
      <c r="U170" s="144"/>
      <c r="V170" s="144"/>
      <c r="W170" s="144"/>
      <c r="X170" s="144"/>
      <c r="Y170" s="144"/>
      <c r="Z170" s="144"/>
    </row>
    <row r="171" spans="1:26" ht="14.25" customHeight="1">
      <c r="A171" s="144"/>
      <c r="B171" s="144"/>
      <c r="C171" s="144"/>
      <c r="D171" s="144"/>
      <c r="E171" s="145"/>
      <c r="F171" s="145"/>
      <c r="G171" s="145"/>
      <c r="H171" s="145"/>
      <c r="I171" s="145"/>
      <c r="J171" s="145"/>
      <c r="K171" s="145"/>
      <c r="L171" s="145"/>
      <c r="M171" s="145"/>
      <c r="N171" s="145"/>
      <c r="O171" s="145"/>
      <c r="P171" s="145"/>
      <c r="Q171" s="145"/>
      <c r="R171" s="144"/>
      <c r="S171" s="144"/>
      <c r="T171" s="144"/>
      <c r="U171" s="144"/>
      <c r="V171" s="144"/>
      <c r="W171" s="144"/>
      <c r="X171" s="144"/>
      <c r="Y171" s="144"/>
      <c r="Z171" s="144"/>
    </row>
    <row r="172" spans="1:26" ht="14.25" customHeight="1">
      <c r="A172" s="144"/>
      <c r="B172" s="144"/>
      <c r="C172" s="144"/>
      <c r="D172" s="144"/>
      <c r="E172" s="145"/>
      <c r="F172" s="145"/>
      <c r="G172" s="145"/>
      <c r="H172" s="145"/>
      <c r="I172" s="145"/>
      <c r="J172" s="145"/>
      <c r="K172" s="145"/>
      <c r="L172" s="145"/>
      <c r="M172" s="145"/>
      <c r="N172" s="145"/>
      <c r="O172" s="145"/>
      <c r="P172" s="145"/>
      <c r="Q172" s="145"/>
      <c r="R172" s="144"/>
      <c r="S172" s="144"/>
      <c r="T172" s="144"/>
      <c r="U172" s="144"/>
      <c r="V172" s="144"/>
      <c r="W172" s="144"/>
      <c r="X172" s="144"/>
      <c r="Y172" s="144"/>
      <c r="Z172" s="144"/>
    </row>
    <row r="173" spans="1:26" ht="14.25" customHeight="1">
      <c r="A173" s="144"/>
      <c r="B173" s="144"/>
      <c r="C173" s="144"/>
      <c r="D173" s="144"/>
      <c r="E173" s="145"/>
      <c r="F173" s="145"/>
      <c r="G173" s="145"/>
      <c r="H173" s="145"/>
      <c r="I173" s="145"/>
      <c r="J173" s="145"/>
      <c r="K173" s="145"/>
      <c r="L173" s="145"/>
      <c r="M173" s="145"/>
      <c r="N173" s="145"/>
      <c r="O173" s="145"/>
      <c r="P173" s="145"/>
      <c r="Q173" s="145"/>
      <c r="R173" s="144"/>
      <c r="S173" s="144"/>
      <c r="T173" s="144"/>
      <c r="U173" s="144"/>
      <c r="V173" s="144"/>
      <c r="W173" s="144"/>
      <c r="X173" s="144"/>
      <c r="Y173" s="144"/>
      <c r="Z173" s="144"/>
    </row>
    <row r="174" spans="1:26" ht="14.25" customHeight="1">
      <c r="A174" s="144"/>
      <c r="B174" s="144"/>
      <c r="C174" s="144"/>
      <c r="D174" s="144"/>
      <c r="E174" s="145"/>
      <c r="F174" s="145"/>
      <c r="G174" s="145"/>
      <c r="H174" s="145"/>
      <c r="I174" s="145"/>
      <c r="J174" s="145"/>
      <c r="K174" s="145"/>
      <c r="L174" s="145"/>
      <c r="M174" s="145"/>
      <c r="N174" s="145"/>
      <c r="O174" s="145"/>
      <c r="P174" s="145"/>
      <c r="Q174" s="145"/>
      <c r="R174" s="144"/>
      <c r="S174" s="144"/>
      <c r="T174" s="144"/>
      <c r="U174" s="144"/>
      <c r="V174" s="144"/>
      <c r="W174" s="144"/>
      <c r="X174" s="144"/>
      <c r="Y174" s="144"/>
      <c r="Z174" s="144"/>
    </row>
    <row r="175" spans="1:26" ht="14.25" customHeight="1">
      <c r="A175" s="144"/>
      <c r="B175" s="144"/>
      <c r="C175" s="144"/>
      <c r="D175" s="144"/>
      <c r="E175" s="145"/>
      <c r="F175" s="145"/>
      <c r="G175" s="145"/>
      <c r="H175" s="145"/>
      <c r="I175" s="145"/>
      <c r="J175" s="145"/>
      <c r="K175" s="145"/>
      <c r="L175" s="145"/>
      <c r="M175" s="145"/>
      <c r="N175" s="145"/>
      <c r="O175" s="145"/>
      <c r="P175" s="145"/>
      <c r="Q175" s="145"/>
      <c r="R175" s="144"/>
      <c r="S175" s="144"/>
      <c r="T175" s="144"/>
      <c r="U175" s="144"/>
      <c r="V175" s="144"/>
      <c r="W175" s="144"/>
      <c r="X175" s="144"/>
      <c r="Y175" s="144"/>
      <c r="Z175" s="144"/>
    </row>
    <row r="176" spans="1:26" ht="14.25" customHeight="1">
      <c r="A176" s="144"/>
      <c r="B176" s="144"/>
      <c r="C176" s="144"/>
      <c r="D176" s="144"/>
      <c r="E176" s="145"/>
      <c r="F176" s="145"/>
      <c r="G176" s="145"/>
      <c r="H176" s="145"/>
      <c r="I176" s="145"/>
      <c r="J176" s="145"/>
      <c r="K176" s="145"/>
      <c r="L176" s="145"/>
      <c r="M176" s="145"/>
      <c r="N176" s="145"/>
      <c r="O176" s="145"/>
      <c r="P176" s="145"/>
      <c r="Q176" s="145"/>
      <c r="R176" s="144"/>
      <c r="S176" s="144"/>
      <c r="T176" s="144"/>
      <c r="U176" s="144"/>
      <c r="V176" s="144"/>
      <c r="W176" s="144"/>
      <c r="X176" s="144"/>
      <c r="Y176" s="144"/>
      <c r="Z176" s="144"/>
    </row>
    <row r="177" spans="1:26" ht="14.25" customHeight="1">
      <c r="A177" s="144"/>
      <c r="B177" s="144"/>
      <c r="C177" s="144"/>
      <c r="D177" s="144"/>
      <c r="E177" s="145"/>
      <c r="F177" s="145"/>
      <c r="G177" s="145"/>
      <c r="H177" s="145"/>
      <c r="I177" s="145"/>
      <c r="J177" s="145"/>
      <c r="K177" s="145"/>
      <c r="L177" s="145"/>
      <c r="M177" s="145"/>
      <c r="N177" s="145"/>
      <c r="O177" s="145"/>
      <c r="P177" s="145"/>
      <c r="Q177" s="145"/>
      <c r="R177" s="144"/>
      <c r="S177" s="144"/>
      <c r="T177" s="144"/>
      <c r="U177" s="144"/>
      <c r="V177" s="144"/>
      <c r="W177" s="144"/>
      <c r="X177" s="144"/>
      <c r="Y177" s="144"/>
      <c r="Z177" s="144"/>
    </row>
    <row r="178" spans="1:26" ht="14.25" customHeight="1">
      <c r="A178" s="144"/>
      <c r="B178" s="144"/>
      <c r="C178" s="144"/>
      <c r="D178" s="144"/>
      <c r="E178" s="145"/>
      <c r="F178" s="145"/>
      <c r="G178" s="145"/>
      <c r="H178" s="145"/>
      <c r="I178" s="145"/>
      <c r="J178" s="145"/>
      <c r="K178" s="145"/>
      <c r="L178" s="145"/>
      <c r="M178" s="145"/>
      <c r="N178" s="145"/>
      <c r="O178" s="145"/>
      <c r="P178" s="145"/>
      <c r="Q178" s="145"/>
      <c r="R178" s="144"/>
      <c r="S178" s="144"/>
      <c r="T178" s="144"/>
      <c r="U178" s="144"/>
      <c r="V178" s="144"/>
      <c r="W178" s="144"/>
      <c r="X178" s="144"/>
      <c r="Y178" s="144"/>
      <c r="Z178" s="144"/>
    </row>
    <row r="179" spans="1:26" ht="14.25" customHeight="1">
      <c r="A179" s="144"/>
      <c r="B179" s="144"/>
      <c r="C179" s="144"/>
      <c r="D179" s="144"/>
      <c r="E179" s="145"/>
      <c r="F179" s="145"/>
      <c r="G179" s="145"/>
      <c r="H179" s="145"/>
      <c r="I179" s="145"/>
      <c r="J179" s="145"/>
      <c r="K179" s="145"/>
      <c r="L179" s="145"/>
      <c r="M179" s="145"/>
      <c r="N179" s="145"/>
      <c r="O179" s="145"/>
      <c r="P179" s="145"/>
      <c r="Q179" s="145"/>
      <c r="R179" s="144"/>
      <c r="S179" s="144"/>
      <c r="T179" s="144"/>
      <c r="U179" s="144"/>
      <c r="V179" s="144"/>
      <c r="W179" s="144"/>
      <c r="X179" s="144"/>
      <c r="Y179" s="144"/>
      <c r="Z179" s="144"/>
    </row>
    <row r="180" spans="1:26" ht="14.25" customHeight="1">
      <c r="A180" s="144"/>
      <c r="B180" s="144"/>
      <c r="C180" s="144"/>
      <c r="D180" s="144"/>
      <c r="E180" s="145"/>
      <c r="F180" s="145"/>
      <c r="G180" s="145"/>
      <c r="H180" s="145"/>
      <c r="I180" s="145"/>
      <c r="J180" s="145"/>
      <c r="K180" s="145"/>
      <c r="L180" s="145"/>
      <c r="M180" s="145"/>
      <c r="N180" s="145"/>
      <c r="O180" s="145"/>
      <c r="P180" s="145"/>
      <c r="Q180" s="145"/>
      <c r="R180" s="144"/>
      <c r="S180" s="144"/>
      <c r="T180" s="144"/>
      <c r="U180" s="144"/>
      <c r="V180" s="144"/>
      <c r="W180" s="144"/>
      <c r="X180" s="144"/>
      <c r="Y180" s="144"/>
      <c r="Z180" s="144"/>
    </row>
    <row r="181" spans="1:26" ht="14.25" customHeight="1">
      <c r="A181" s="144"/>
      <c r="B181" s="144"/>
      <c r="C181" s="144"/>
      <c r="D181" s="144"/>
      <c r="E181" s="145"/>
      <c r="F181" s="145"/>
      <c r="G181" s="145"/>
      <c r="H181" s="145"/>
      <c r="I181" s="145"/>
      <c r="J181" s="145"/>
      <c r="K181" s="145"/>
      <c r="L181" s="145"/>
      <c r="M181" s="145"/>
      <c r="N181" s="145"/>
      <c r="O181" s="145"/>
      <c r="P181" s="145"/>
      <c r="Q181" s="145"/>
      <c r="R181" s="144"/>
      <c r="S181" s="144"/>
      <c r="T181" s="144"/>
      <c r="U181" s="144"/>
      <c r="V181" s="144"/>
      <c r="W181" s="144"/>
      <c r="X181" s="144"/>
      <c r="Y181" s="144"/>
      <c r="Z181" s="144"/>
    </row>
    <row r="182" spans="1:26" ht="14.25" customHeight="1">
      <c r="A182" s="144"/>
      <c r="B182" s="144"/>
      <c r="C182" s="144"/>
      <c r="D182" s="144"/>
      <c r="E182" s="145"/>
      <c r="F182" s="145"/>
      <c r="G182" s="145"/>
      <c r="H182" s="145"/>
      <c r="I182" s="145"/>
      <c r="J182" s="145"/>
      <c r="K182" s="145"/>
      <c r="L182" s="145"/>
      <c r="M182" s="145"/>
      <c r="N182" s="145"/>
      <c r="O182" s="145"/>
      <c r="P182" s="145"/>
      <c r="Q182" s="145"/>
      <c r="R182" s="144"/>
      <c r="S182" s="144"/>
      <c r="T182" s="144"/>
      <c r="U182" s="144"/>
      <c r="V182" s="144"/>
      <c r="W182" s="144"/>
      <c r="X182" s="144"/>
      <c r="Y182" s="144"/>
      <c r="Z182" s="144"/>
    </row>
    <row r="183" spans="1:26" ht="14.25" customHeight="1">
      <c r="A183" s="144"/>
      <c r="B183" s="144"/>
      <c r="C183" s="144"/>
      <c r="D183" s="144"/>
      <c r="E183" s="145"/>
      <c r="F183" s="145"/>
      <c r="G183" s="145"/>
      <c r="H183" s="145"/>
      <c r="I183" s="145"/>
      <c r="J183" s="145"/>
      <c r="K183" s="145"/>
      <c r="L183" s="145"/>
      <c r="M183" s="145"/>
      <c r="N183" s="145"/>
      <c r="O183" s="145"/>
      <c r="P183" s="145"/>
      <c r="Q183" s="145"/>
      <c r="R183" s="144"/>
      <c r="S183" s="144"/>
      <c r="T183" s="144"/>
      <c r="U183" s="144"/>
      <c r="V183" s="144"/>
      <c r="W183" s="144"/>
      <c r="X183" s="144"/>
      <c r="Y183" s="144"/>
      <c r="Z183" s="144"/>
    </row>
    <row r="184" spans="1:26" ht="14.25" customHeight="1">
      <c r="A184" s="144"/>
      <c r="B184" s="144"/>
      <c r="C184" s="144"/>
      <c r="D184" s="144"/>
      <c r="E184" s="145"/>
      <c r="F184" s="145"/>
      <c r="G184" s="145"/>
      <c r="H184" s="145"/>
      <c r="I184" s="145"/>
      <c r="J184" s="145"/>
      <c r="K184" s="145"/>
      <c r="L184" s="145"/>
      <c r="M184" s="145"/>
      <c r="N184" s="145"/>
      <c r="O184" s="145"/>
      <c r="P184" s="145"/>
      <c r="Q184" s="145"/>
      <c r="R184" s="144"/>
      <c r="S184" s="144"/>
      <c r="T184" s="144"/>
      <c r="U184" s="144"/>
      <c r="V184" s="144"/>
      <c r="W184" s="144"/>
      <c r="X184" s="144"/>
      <c r="Y184" s="144"/>
      <c r="Z184" s="144"/>
    </row>
    <row r="185" spans="1:26" ht="14.25" customHeight="1">
      <c r="A185" s="144"/>
      <c r="B185" s="144"/>
      <c r="C185" s="144"/>
      <c r="D185" s="144"/>
      <c r="E185" s="145"/>
      <c r="F185" s="145"/>
      <c r="G185" s="145"/>
      <c r="H185" s="145"/>
      <c r="I185" s="145"/>
      <c r="J185" s="145"/>
      <c r="K185" s="145"/>
      <c r="L185" s="145"/>
      <c r="M185" s="145"/>
      <c r="N185" s="145"/>
      <c r="O185" s="145"/>
      <c r="P185" s="145"/>
      <c r="Q185" s="145"/>
      <c r="R185" s="144"/>
      <c r="S185" s="144"/>
      <c r="T185" s="144"/>
      <c r="U185" s="144"/>
      <c r="V185" s="144"/>
      <c r="W185" s="144"/>
      <c r="X185" s="144"/>
      <c r="Y185" s="144"/>
      <c r="Z185" s="144"/>
    </row>
    <row r="186" spans="1:26" ht="14.25" customHeight="1">
      <c r="A186" s="144"/>
      <c r="B186" s="144"/>
      <c r="C186" s="144"/>
      <c r="D186" s="144"/>
      <c r="E186" s="145"/>
      <c r="F186" s="145"/>
      <c r="G186" s="145"/>
      <c r="H186" s="145"/>
      <c r="I186" s="145"/>
      <c r="J186" s="145"/>
      <c r="K186" s="145"/>
      <c r="L186" s="145"/>
      <c r="M186" s="145"/>
      <c r="N186" s="145"/>
      <c r="O186" s="145"/>
      <c r="P186" s="145"/>
      <c r="Q186" s="145"/>
      <c r="R186" s="144"/>
      <c r="S186" s="144"/>
      <c r="T186" s="144"/>
      <c r="U186" s="144"/>
      <c r="V186" s="144"/>
      <c r="W186" s="144"/>
      <c r="X186" s="144"/>
      <c r="Y186" s="144"/>
      <c r="Z186" s="144"/>
    </row>
    <row r="187" spans="1:26" ht="14.25" customHeight="1">
      <c r="A187" s="144"/>
      <c r="B187" s="144"/>
      <c r="C187" s="144"/>
      <c r="D187" s="144"/>
      <c r="E187" s="145"/>
      <c r="F187" s="145"/>
      <c r="G187" s="145"/>
      <c r="H187" s="145"/>
      <c r="I187" s="145"/>
      <c r="J187" s="145"/>
      <c r="K187" s="145"/>
      <c r="L187" s="145"/>
      <c r="M187" s="145"/>
      <c r="N187" s="145"/>
      <c r="O187" s="145"/>
      <c r="P187" s="145"/>
      <c r="Q187" s="145"/>
      <c r="R187" s="144"/>
      <c r="S187" s="144"/>
      <c r="T187" s="144"/>
      <c r="U187" s="144"/>
      <c r="V187" s="144"/>
      <c r="W187" s="144"/>
      <c r="X187" s="144"/>
      <c r="Y187" s="144"/>
      <c r="Z187" s="144"/>
    </row>
    <row r="188" spans="1:26" ht="14.25" customHeight="1">
      <c r="A188" s="144"/>
      <c r="B188" s="144"/>
      <c r="C188" s="144"/>
      <c r="D188" s="144"/>
      <c r="E188" s="145"/>
      <c r="F188" s="145"/>
      <c r="G188" s="145"/>
      <c r="H188" s="145"/>
      <c r="I188" s="145"/>
      <c r="J188" s="145"/>
      <c r="K188" s="145"/>
      <c r="L188" s="145"/>
      <c r="M188" s="145"/>
      <c r="N188" s="145"/>
      <c r="O188" s="145"/>
      <c r="P188" s="145"/>
      <c r="Q188" s="145"/>
      <c r="R188" s="144"/>
      <c r="S188" s="144"/>
      <c r="T188" s="144"/>
      <c r="U188" s="144"/>
      <c r="V188" s="144"/>
      <c r="W188" s="144"/>
      <c r="X188" s="144"/>
      <c r="Y188" s="144"/>
      <c r="Z188" s="144"/>
    </row>
    <row r="189" spans="1:26" ht="14.25" customHeight="1">
      <c r="A189" s="144"/>
      <c r="B189" s="144"/>
      <c r="C189" s="144"/>
      <c r="D189" s="144"/>
      <c r="E189" s="145"/>
      <c r="F189" s="145"/>
      <c r="G189" s="145"/>
      <c r="H189" s="145"/>
      <c r="I189" s="145"/>
      <c r="J189" s="145"/>
      <c r="K189" s="145"/>
      <c r="L189" s="145"/>
      <c r="M189" s="145"/>
      <c r="N189" s="145"/>
      <c r="O189" s="145"/>
      <c r="P189" s="145"/>
      <c r="Q189" s="145"/>
      <c r="R189" s="144"/>
      <c r="S189" s="144"/>
      <c r="T189" s="144"/>
      <c r="U189" s="144"/>
      <c r="V189" s="144"/>
      <c r="W189" s="144"/>
      <c r="X189" s="144"/>
      <c r="Y189" s="144"/>
      <c r="Z189" s="144"/>
    </row>
    <row r="190" spans="1:26" ht="14.25" customHeight="1">
      <c r="A190" s="144"/>
      <c r="B190" s="144"/>
      <c r="C190" s="144"/>
      <c r="D190" s="144"/>
      <c r="E190" s="145"/>
      <c r="F190" s="145"/>
      <c r="G190" s="145"/>
      <c r="H190" s="145"/>
      <c r="I190" s="145"/>
      <c r="J190" s="145"/>
      <c r="K190" s="145"/>
      <c r="L190" s="145"/>
      <c r="M190" s="145"/>
      <c r="N190" s="145"/>
      <c r="O190" s="145"/>
      <c r="P190" s="145"/>
      <c r="Q190" s="145"/>
      <c r="R190" s="144"/>
      <c r="S190" s="144"/>
      <c r="T190" s="144"/>
      <c r="U190" s="144"/>
      <c r="V190" s="144"/>
      <c r="W190" s="144"/>
      <c r="X190" s="144"/>
      <c r="Y190" s="144"/>
      <c r="Z190" s="144"/>
    </row>
    <row r="191" spans="1:26" ht="14.25" customHeight="1">
      <c r="A191" s="144"/>
      <c r="B191" s="144"/>
      <c r="C191" s="144"/>
      <c r="D191" s="144"/>
      <c r="E191" s="145"/>
      <c r="F191" s="145"/>
      <c r="G191" s="145"/>
      <c r="H191" s="145"/>
      <c r="I191" s="145"/>
      <c r="J191" s="145"/>
      <c r="K191" s="145"/>
      <c r="L191" s="145"/>
      <c r="M191" s="145"/>
      <c r="N191" s="145"/>
      <c r="O191" s="145"/>
      <c r="P191" s="145"/>
      <c r="Q191" s="145"/>
      <c r="R191" s="144"/>
      <c r="S191" s="144"/>
      <c r="T191" s="144"/>
      <c r="U191" s="144"/>
      <c r="V191" s="144"/>
      <c r="W191" s="144"/>
      <c r="X191" s="144"/>
      <c r="Y191" s="144"/>
      <c r="Z191" s="144"/>
    </row>
    <row r="192" spans="1:26" ht="14.25" customHeight="1">
      <c r="A192" s="144"/>
      <c r="B192" s="144"/>
      <c r="C192" s="144"/>
      <c r="D192" s="144"/>
      <c r="E192" s="145"/>
      <c r="F192" s="145"/>
      <c r="G192" s="145"/>
      <c r="H192" s="145"/>
      <c r="I192" s="145"/>
      <c r="J192" s="145"/>
      <c r="K192" s="145"/>
      <c r="L192" s="145"/>
      <c r="M192" s="145"/>
      <c r="N192" s="145"/>
      <c r="O192" s="145"/>
      <c r="P192" s="145"/>
      <c r="Q192" s="145"/>
      <c r="R192" s="144"/>
      <c r="S192" s="144"/>
      <c r="T192" s="144"/>
      <c r="U192" s="144"/>
      <c r="V192" s="144"/>
      <c r="W192" s="144"/>
      <c r="X192" s="144"/>
      <c r="Y192" s="144"/>
      <c r="Z192" s="144"/>
    </row>
    <row r="193" spans="1:26" ht="14.25" customHeight="1">
      <c r="A193" s="144"/>
      <c r="B193" s="144"/>
      <c r="C193" s="144"/>
      <c r="D193" s="144"/>
      <c r="E193" s="145"/>
      <c r="F193" s="145"/>
      <c r="G193" s="145"/>
      <c r="H193" s="145"/>
      <c r="I193" s="145"/>
      <c r="J193" s="145"/>
      <c r="K193" s="145"/>
      <c r="L193" s="145"/>
      <c r="M193" s="145"/>
      <c r="N193" s="145"/>
      <c r="O193" s="145"/>
      <c r="P193" s="145"/>
      <c r="Q193" s="145"/>
      <c r="R193" s="144"/>
      <c r="S193" s="144"/>
      <c r="T193" s="144"/>
      <c r="U193" s="144"/>
      <c r="V193" s="144"/>
      <c r="W193" s="144"/>
      <c r="X193" s="144"/>
      <c r="Y193" s="144"/>
      <c r="Z193" s="144"/>
    </row>
    <row r="194" spans="1:26" ht="14.25" customHeight="1">
      <c r="A194" s="144"/>
      <c r="B194" s="144"/>
      <c r="C194" s="144"/>
      <c r="D194" s="144"/>
      <c r="E194" s="145"/>
      <c r="F194" s="145"/>
      <c r="G194" s="145"/>
      <c r="H194" s="145"/>
      <c r="I194" s="145"/>
      <c r="J194" s="145"/>
      <c r="K194" s="145"/>
      <c r="L194" s="145"/>
      <c r="M194" s="145"/>
      <c r="N194" s="145"/>
      <c r="O194" s="145"/>
      <c r="P194" s="145"/>
      <c r="Q194" s="145"/>
      <c r="R194" s="144"/>
      <c r="S194" s="144"/>
      <c r="T194" s="144"/>
      <c r="U194" s="144"/>
      <c r="V194" s="144"/>
      <c r="W194" s="144"/>
      <c r="X194" s="144"/>
      <c r="Y194" s="144"/>
      <c r="Z194" s="144"/>
    </row>
    <row r="195" spans="1:26" ht="14.25" customHeight="1">
      <c r="A195" s="144"/>
      <c r="B195" s="144"/>
      <c r="C195" s="144"/>
      <c r="D195" s="144"/>
      <c r="E195" s="145"/>
      <c r="F195" s="145"/>
      <c r="G195" s="145"/>
      <c r="H195" s="145"/>
      <c r="I195" s="145"/>
      <c r="J195" s="145"/>
      <c r="K195" s="145"/>
      <c r="L195" s="145"/>
      <c r="M195" s="145"/>
      <c r="N195" s="145"/>
      <c r="O195" s="145"/>
      <c r="P195" s="145"/>
      <c r="Q195" s="145"/>
      <c r="R195" s="144"/>
      <c r="S195" s="144"/>
      <c r="T195" s="144"/>
      <c r="U195" s="144"/>
      <c r="V195" s="144"/>
      <c r="W195" s="144"/>
      <c r="X195" s="144"/>
      <c r="Y195" s="144"/>
      <c r="Z195" s="144"/>
    </row>
    <row r="196" spans="1:26" ht="14.25" customHeight="1">
      <c r="A196" s="144"/>
      <c r="B196" s="144"/>
      <c r="C196" s="144"/>
      <c r="D196" s="144"/>
      <c r="E196" s="145"/>
      <c r="F196" s="145"/>
      <c r="G196" s="145"/>
      <c r="H196" s="145"/>
      <c r="I196" s="145"/>
      <c r="J196" s="145"/>
      <c r="K196" s="145"/>
      <c r="L196" s="145"/>
      <c r="M196" s="145"/>
      <c r="N196" s="145"/>
      <c r="O196" s="145"/>
      <c r="P196" s="145"/>
      <c r="Q196" s="145"/>
      <c r="R196" s="144"/>
      <c r="S196" s="144"/>
      <c r="T196" s="144"/>
      <c r="U196" s="144"/>
      <c r="V196" s="144"/>
      <c r="W196" s="144"/>
      <c r="X196" s="144"/>
      <c r="Y196" s="144"/>
      <c r="Z196" s="144"/>
    </row>
    <row r="197" spans="1:26" ht="14.25" customHeight="1">
      <c r="A197" s="144"/>
      <c r="B197" s="144"/>
      <c r="C197" s="144"/>
      <c r="D197" s="144"/>
      <c r="E197" s="145"/>
      <c r="F197" s="145"/>
      <c r="G197" s="145"/>
      <c r="H197" s="145"/>
      <c r="I197" s="145"/>
      <c r="J197" s="145"/>
      <c r="K197" s="145"/>
      <c r="L197" s="145"/>
      <c r="M197" s="145"/>
      <c r="N197" s="145"/>
      <c r="O197" s="145"/>
      <c r="P197" s="145"/>
      <c r="Q197" s="145"/>
      <c r="R197" s="144"/>
      <c r="S197" s="144"/>
      <c r="T197" s="144"/>
      <c r="U197" s="144"/>
      <c r="V197" s="144"/>
      <c r="W197" s="144"/>
      <c r="X197" s="144"/>
      <c r="Y197" s="144"/>
      <c r="Z197" s="144"/>
    </row>
    <row r="198" spans="1:26" ht="14.25" customHeight="1">
      <c r="A198" s="144"/>
      <c r="B198" s="144"/>
      <c r="C198" s="144"/>
      <c r="D198" s="144"/>
      <c r="E198" s="145"/>
      <c r="F198" s="145"/>
      <c r="G198" s="145"/>
      <c r="H198" s="145"/>
      <c r="I198" s="145"/>
      <c r="J198" s="145"/>
      <c r="K198" s="145"/>
      <c r="L198" s="145"/>
      <c r="M198" s="145"/>
      <c r="N198" s="145"/>
      <c r="O198" s="145"/>
      <c r="P198" s="145"/>
      <c r="Q198" s="145"/>
      <c r="R198" s="144"/>
      <c r="S198" s="144"/>
      <c r="T198" s="144"/>
      <c r="U198" s="144"/>
      <c r="V198" s="144"/>
      <c r="W198" s="144"/>
      <c r="X198" s="144"/>
      <c r="Y198" s="144"/>
      <c r="Z198" s="144"/>
    </row>
    <row r="199" spans="1:26" ht="14.25" customHeight="1">
      <c r="A199" s="144"/>
      <c r="B199" s="144"/>
      <c r="C199" s="144"/>
      <c r="D199" s="144"/>
      <c r="E199" s="145"/>
      <c r="F199" s="145"/>
      <c r="G199" s="145"/>
      <c r="H199" s="145"/>
      <c r="I199" s="145"/>
      <c r="J199" s="145"/>
      <c r="K199" s="145"/>
      <c r="L199" s="145"/>
      <c r="M199" s="145"/>
      <c r="N199" s="145"/>
      <c r="O199" s="145"/>
      <c r="P199" s="145"/>
      <c r="Q199" s="145"/>
      <c r="R199" s="144"/>
      <c r="S199" s="144"/>
      <c r="T199" s="144"/>
      <c r="U199" s="144"/>
      <c r="V199" s="144"/>
      <c r="W199" s="144"/>
      <c r="X199" s="144"/>
      <c r="Y199" s="144"/>
      <c r="Z199" s="144"/>
    </row>
    <row r="200" spans="1:26" ht="14.25" customHeight="1">
      <c r="A200" s="144"/>
      <c r="B200" s="144"/>
      <c r="C200" s="144"/>
      <c r="D200" s="144"/>
      <c r="E200" s="145"/>
      <c r="F200" s="145"/>
      <c r="G200" s="145"/>
      <c r="H200" s="145"/>
      <c r="I200" s="145"/>
      <c r="J200" s="145"/>
      <c r="K200" s="145"/>
      <c r="L200" s="145"/>
      <c r="M200" s="145"/>
      <c r="N200" s="145"/>
      <c r="O200" s="145"/>
      <c r="P200" s="145"/>
      <c r="Q200" s="145"/>
      <c r="R200" s="144"/>
      <c r="S200" s="144"/>
      <c r="T200" s="144"/>
      <c r="U200" s="144"/>
      <c r="V200" s="144"/>
      <c r="W200" s="144"/>
      <c r="X200" s="144"/>
      <c r="Y200" s="144"/>
      <c r="Z200" s="144"/>
    </row>
    <row r="201" spans="1:26" ht="14.25" customHeight="1">
      <c r="A201" s="144"/>
      <c r="B201" s="144"/>
      <c r="C201" s="144"/>
      <c r="D201" s="144"/>
      <c r="E201" s="145"/>
      <c r="F201" s="145"/>
      <c r="G201" s="145"/>
      <c r="H201" s="145"/>
      <c r="I201" s="145"/>
      <c r="J201" s="145"/>
      <c r="K201" s="145"/>
      <c r="L201" s="145"/>
      <c r="M201" s="145"/>
      <c r="N201" s="145"/>
      <c r="O201" s="145"/>
      <c r="P201" s="145"/>
      <c r="Q201" s="145"/>
      <c r="R201" s="144"/>
      <c r="S201" s="144"/>
      <c r="T201" s="144"/>
      <c r="U201" s="144"/>
      <c r="V201" s="144"/>
      <c r="W201" s="144"/>
      <c r="X201" s="144"/>
      <c r="Y201" s="144"/>
      <c r="Z201" s="144"/>
    </row>
    <row r="202" spans="1:26" ht="14.25" customHeight="1">
      <c r="A202" s="144"/>
      <c r="B202" s="144"/>
      <c r="C202" s="144"/>
      <c r="D202" s="144"/>
      <c r="E202" s="145"/>
      <c r="F202" s="145"/>
      <c r="G202" s="145"/>
      <c r="H202" s="145"/>
      <c r="I202" s="145"/>
      <c r="J202" s="145"/>
      <c r="K202" s="145"/>
      <c r="L202" s="145"/>
      <c r="M202" s="145"/>
      <c r="N202" s="145"/>
      <c r="O202" s="145"/>
      <c r="P202" s="145"/>
      <c r="Q202" s="145"/>
      <c r="R202" s="144"/>
      <c r="S202" s="144"/>
      <c r="T202" s="144"/>
      <c r="U202" s="144"/>
      <c r="V202" s="144"/>
      <c r="W202" s="144"/>
      <c r="X202" s="144"/>
      <c r="Y202" s="144"/>
      <c r="Z202" s="144"/>
    </row>
    <row r="203" spans="1:26" ht="14.25" customHeight="1">
      <c r="A203" s="144"/>
      <c r="B203" s="144"/>
      <c r="C203" s="144"/>
      <c r="D203" s="144"/>
      <c r="E203" s="145"/>
      <c r="F203" s="145"/>
      <c r="G203" s="145"/>
      <c r="H203" s="145"/>
      <c r="I203" s="145"/>
      <c r="J203" s="145"/>
      <c r="K203" s="145"/>
      <c r="L203" s="145"/>
      <c r="M203" s="145"/>
      <c r="N203" s="145"/>
      <c r="O203" s="145"/>
      <c r="P203" s="145"/>
      <c r="Q203" s="145"/>
      <c r="R203" s="144"/>
      <c r="S203" s="144"/>
      <c r="T203" s="144"/>
      <c r="U203" s="144"/>
      <c r="V203" s="144"/>
      <c r="W203" s="144"/>
      <c r="X203" s="144"/>
      <c r="Y203" s="144"/>
      <c r="Z203" s="144"/>
    </row>
    <row r="204" spans="1:26" ht="14.25" customHeight="1">
      <c r="A204" s="144"/>
      <c r="B204" s="144"/>
      <c r="C204" s="144"/>
      <c r="D204" s="144"/>
      <c r="E204" s="145"/>
      <c r="F204" s="145"/>
      <c r="G204" s="145"/>
      <c r="H204" s="145"/>
      <c r="I204" s="145"/>
      <c r="J204" s="145"/>
      <c r="K204" s="145"/>
      <c r="L204" s="145"/>
      <c r="M204" s="145"/>
      <c r="N204" s="145"/>
      <c r="O204" s="145"/>
      <c r="P204" s="145"/>
      <c r="Q204" s="145"/>
      <c r="R204" s="144"/>
      <c r="S204" s="144"/>
      <c r="T204" s="144"/>
      <c r="U204" s="144"/>
      <c r="V204" s="144"/>
      <c r="W204" s="144"/>
      <c r="X204" s="144"/>
      <c r="Y204" s="144"/>
      <c r="Z204" s="144"/>
    </row>
    <row r="205" spans="1:26" ht="14.25" customHeight="1">
      <c r="A205" s="144"/>
      <c r="B205" s="144"/>
      <c r="C205" s="144"/>
      <c r="D205" s="144"/>
      <c r="E205" s="145"/>
      <c r="F205" s="145"/>
      <c r="G205" s="145"/>
      <c r="H205" s="145"/>
      <c r="I205" s="145"/>
      <c r="J205" s="145"/>
      <c r="K205" s="145"/>
      <c r="L205" s="145"/>
      <c r="M205" s="145"/>
      <c r="N205" s="145"/>
      <c r="O205" s="145"/>
      <c r="P205" s="145"/>
      <c r="Q205" s="145"/>
      <c r="R205" s="144"/>
      <c r="S205" s="144"/>
      <c r="T205" s="144"/>
      <c r="U205" s="144"/>
      <c r="V205" s="144"/>
      <c r="W205" s="144"/>
      <c r="X205" s="144"/>
      <c r="Y205" s="144"/>
      <c r="Z205" s="144"/>
    </row>
    <row r="206" spans="1:26" ht="14.25" customHeight="1">
      <c r="A206" s="144"/>
      <c r="B206" s="144"/>
      <c r="C206" s="144"/>
      <c r="D206" s="144"/>
      <c r="E206" s="145"/>
      <c r="F206" s="145"/>
      <c r="G206" s="145"/>
      <c r="H206" s="145"/>
      <c r="I206" s="145"/>
      <c r="J206" s="145"/>
      <c r="K206" s="145"/>
      <c r="L206" s="145"/>
      <c r="M206" s="145"/>
      <c r="N206" s="145"/>
      <c r="O206" s="145"/>
      <c r="P206" s="145"/>
      <c r="Q206" s="145"/>
      <c r="R206" s="144"/>
      <c r="S206" s="144"/>
      <c r="T206" s="144"/>
      <c r="U206" s="144"/>
      <c r="V206" s="144"/>
      <c r="W206" s="144"/>
      <c r="X206" s="144"/>
      <c r="Y206" s="144"/>
      <c r="Z206" s="144"/>
    </row>
    <row r="207" spans="1:26" ht="14.25" customHeight="1">
      <c r="A207" s="144"/>
      <c r="B207" s="144"/>
      <c r="C207" s="144"/>
      <c r="D207" s="144"/>
      <c r="E207" s="145"/>
      <c r="F207" s="145"/>
      <c r="G207" s="145"/>
      <c r="H207" s="145"/>
      <c r="I207" s="145"/>
      <c r="J207" s="145"/>
      <c r="K207" s="145"/>
      <c r="L207" s="145"/>
      <c r="M207" s="145"/>
      <c r="N207" s="145"/>
      <c r="O207" s="145"/>
      <c r="P207" s="145"/>
      <c r="Q207" s="145"/>
      <c r="R207" s="144"/>
      <c r="S207" s="144"/>
      <c r="T207" s="144"/>
      <c r="U207" s="144"/>
      <c r="V207" s="144"/>
      <c r="W207" s="144"/>
      <c r="X207" s="144"/>
      <c r="Y207" s="144"/>
      <c r="Z207" s="144"/>
    </row>
    <row r="208" spans="1:26" ht="14.25" customHeight="1">
      <c r="A208" s="144"/>
      <c r="B208" s="144"/>
      <c r="C208" s="144"/>
      <c r="D208" s="144"/>
      <c r="E208" s="145"/>
      <c r="F208" s="145"/>
      <c r="G208" s="145"/>
      <c r="H208" s="145"/>
      <c r="I208" s="145"/>
      <c r="J208" s="145"/>
      <c r="K208" s="145"/>
      <c r="L208" s="145"/>
      <c r="M208" s="145"/>
      <c r="N208" s="145"/>
      <c r="O208" s="145"/>
      <c r="P208" s="145"/>
      <c r="Q208" s="145"/>
      <c r="R208" s="144"/>
      <c r="S208" s="144"/>
      <c r="T208" s="144"/>
      <c r="U208" s="144"/>
      <c r="V208" s="144"/>
      <c r="W208" s="144"/>
      <c r="X208" s="144"/>
      <c r="Y208" s="144"/>
      <c r="Z208" s="144"/>
    </row>
    <row r="209" spans="1:26" ht="14.25" customHeight="1">
      <c r="A209" s="144"/>
      <c r="B209" s="144"/>
      <c r="C209" s="144"/>
      <c r="D209" s="144"/>
      <c r="E209" s="145"/>
      <c r="F209" s="145"/>
      <c r="G209" s="145"/>
      <c r="H209" s="145"/>
      <c r="I209" s="145"/>
      <c r="J209" s="145"/>
      <c r="K209" s="145"/>
      <c r="L209" s="145"/>
      <c r="M209" s="145"/>
      <c r="N209" s="145"/>
      <c r="O209" s="145"/>
      <c r="P209" s="145"/>
      <c r="Q209" s="145"/>
      <c r="R209" s="144"/>
      <c r="S209" s="144"/>
      <c r="T209" s="144"/>
      <c r="U209" s="144"/>
      <c r="V209" s="144"/>
      <c r="W209" s="144"/>
      <c r="X209" s="144"/>
      <c r="Y209" s="144"/>
      <c r="Z209" s="144"/>
    </row>
    <row r="210" spans="1:26" ht="14.25" customHeight="1">
      <c r="A210" s="144"/>
      <c r="B210" s="144"/>
      <c r="C210" s="144"/>
      <c r="D210" s="144"/>
      <c r="E210" s="145"/>
      <c r="F210" s="145"/>
      <c r="G210" s="145"/>
      <c r="H210" s="145"/>
      <c r="I210" s="145"/>
      <c r="J210" s="145"/>
      <c r="K210" s="145"/>
      <c r="L210" s="145"/>
      <c r="M210" s="145"/>
      <c r="N210" s="145"/>
      <c r="O210" s="145"/>
      <c r="P210" s="145"/>
      <c r="Q210" s="145"/>
      <c r="R210" s="144"/>
      <c r="S210" s="144"/>
      <c r="T210" s="144"/>
      <c r="U210" s="144"/>
      <c r="V210" s="144"/>
      <c r="W210" s="144"/>
      <c r="X210" s="144"/>
      <c r="Y210" s="144"/>
      <c r="Z210" s="144"/>
    </row>
    <row r="211" spans="1:26" ht="14.25" customHeight="1">
      <c r="A211" s="144"/>
      <c r="B211" s="144"/>
      <c r="C211" s="144"/>
      <c r="D211" s="144"/>
      <c r="E211" s="145"/>
      <c r="F211" s="145"/>
      <c r="G211" s="145"/>
      <c r="H211" s="145"/>
      <c r="I211" s="145"/>
      <c r="J211" s="145"/>
      <c r="K211" s="145"/>
      <c r="L211" s="145"/>
      <c r="M211" s="145"/>
      <c r="N211" s="145"/>
      <c r="O211" s="145"/>
      <c r="P211" s="145"/>
      <c r="Q211" s="145"/>
      <c r="R211" s="144"/>
      <c r="S211" s="144"/>
      <c r="T211" s="144"/>
      <c r="U211" s="144"/>
      <c r="V211" s="144"/>
      <c r="W211" s="144"/>
      <c r="X211" s="144"/>
      <c r="Y211" s="144"/>
      <c r="Z211" s="144"/>
    </row>
    <row r="212" spans="1:26" ht="14.25" customHeight="1">
      <c r="A212" s="144"/>
      <c r="B212" s="144"/>
      <c r="C212" s="144"/>
      <c r="D212" s="144"/>
      <c r="E212" s="145"/>
      <c r="F212" s="145"/>
      <c r="G212" s="145"/>
      <c r="H212" s="145"/>
      <c r="I212" s="145"/>
      <c r="J212" s="145"/>
      <c r="K212" s="145"/>
      <c r="L212" s="145"/>
      <c r="M212" s="145"/>
      <c r="N212" s="145"/>
      <c r="O212" s="145"/>
      <c r="P212" s="145"/>
      <c r="Q212" s="145"/>
      <c r="R212" s="144"/>
      <c r="S212" s="144"/>
      <c r="T212" s="144"/>
      <c r="U212" s="144"/>
      <c r="V212" s="144"/>
      <c r="W212" s="144"/>
      <c r="X212" s="144"/>
      <c r="Y212" s="144"/>
      <c r="Z212" s="144"/>
    </row>
    <row r="213" spans="1:26" ht="14.25" customHeight="1">
      <c r="A213" s="144"/>
      <c r="B213" s="144"/>
      <c r="C213" s="144"/>
      <c r="D213" s="144"/>
      <c r="E213" s="145"/>
      <c r="F213" s="145"/>
      <c r="G213" s="145"/>
      <c r="H213" s="145"/>
      <c r="I213" s="145"/>
      <c r="J213" s="145"/>
      <c r="K213" s="145"/>
      <c r="L213" s="145"/>
      <c r="M213" s="145"/>
      <c r="N213" s="145"/>
      <c r="O213" s="145"/>
      <c r="P213" s="145"/>
      <c r="Q213" s="145"/>
      <c r="R213" s="144"/>
      <c r="S213" s="144"/>
      <c r="T213" s="144"/>
      <c r="U213" s="144"/>
      <c r="V213" s="144"/>
      <c r="W213" s="144"/>
      <c r="X213" s="144"/>
      <c r="Y213" s="144"/>
      <c r="Z213" s="144"/>
    </row>
    <row r="214" spans="1:26" ht="14.25" customHeight="1">
      <c r="A214" s="144"/>
      <c r="B214" s="144"/>
      <c r="C214" s="144"/>
      <c r="D214" s="144"/>
      <c r="E214" s="145"/>
      <c r="F214" s="145"/>
      <c r="G214" s="145"/>
      <c r="H214" s="145"/>
      <c r="I214" s="145"/>
      <c r="J214" s="145"/>
      <c r="K214" s="145"/>
      <c r="L214" s="145"/>
      <c r="M214" s="145"/>
      <c r="N214" s="145"/>
      <c r="O214" s="145"/>
      <c r="P214" s="145"/>
      <c r="Q214" s="145"/>
      <c r="R214" s="144"/>
      <c r="S214" s="144"/>
      <c r="T214" s="144"/>
      <c r="U214" s="144"/>
      <c r="V214" s="144"/>
      <c r="W214" s="144"/>
      <c r="X214" s="144"/>
      <c r="Y214" s="144"/>
      <c r="Z214" s="144"/>
    </row>
    <row r="215" spans="1:26" ht="14.25" customHeight="1">
      <c r="A215" s="144"/>
      <c r="B215" s="144"/>
      <c r="C215" s="144"/>
      <c r="D215" s="144"/>
      <c r="E215" s="145"/>
      <c r="F215" s="145"/>
      <c r="G215" s="145"/>
      <c r="H215" s="145"/>
      <c r="I215" s="145"/>
      <c r="J215" s="145"/>
      <c r="K215" s="145"/>
      <c r="L215" s="145"/>
      <c r="M215" s="145"/>
      <c r="N215" s="145"/>
      <c r="O215" s="145"/>
      <c r="P215" s="145"/>
      <c r="Q215" s="145"/>
      <c r="R215" s="144"/>
      <c r="S215" s="144"/>
      <c r="T215" s="144"/>
      <c r="U215" s="144"/>
      <c r="V215" s="144"/>
      <c r="W215" s="144"/>
      <c r="X215" s="144"/>
      <c r="Y215" s="144"/>
      <c r="Z215" s="144"/>
    </row>
    <row r="216" spans="1:26" ht="14.25" customHeight="1">
      <c r="A216" s="144"/>
      <c r="B216" s="144"/>
      <c r="C216" s="144"/>
      <c r="D216" s="144"/>
      <c r="E216" s="145"/>
      <c r="F216" s="145"/>
      <c r="G216" s="145"/>
      <c r="H216" s="145"/>
      <c r="I216" s="145"/>
      <c r="J216" s="145"/>
      <c r="K216" s="145"/>
      <c r="L216" s="145"/>
      <c r="M216" s="145"/>
      <c r="N216" s="145"/>
      <c r="O216" s="145"/>
      <c r="P216" s="145"/>
      <c r="Q216" s="145"/>
      <c r="R216" s="144"/>
      <c r="S216" s="144"/>
      <c r="T216" s="144"/>
      <c r="U216" s="144"/>
      <c r="V216" s="144"/>
      <c r="W216" s="144"/>
      <c r="X216" s="144"/>
      <c r="Y216" s="144"/>
      <c r="Z216" s="144"/>
    </row>
    <row r="217" spans="1:26" ht="14.25" customHeight="1">
      <c r="A217" s="144"/>
      <c r="B217" s="144"/>
      <c r="C217" s="144"/>
      <c r="D217" s="144"/>
      <c r="E217" s="145"/>
      <c r="F217" s="145"/>
      <c r="G217" s="145"/>
      <c r="H217" s="145"/>
      <c r="I217" s="145"/>
      <c r="J217" s="145"/>
      <c r="K217" s="145"/>
      <c r="L217" s="145"/>
      <c r="M217" s="145"/>
      <c r="N217" s="145"/>
      <c r="O217" s="145"/>
      <c r="P217" s="145"/>
      <c r="Q217" s="145"/>
      <c r="R217" s="144"/>
      <c r="S217" s="144"/>
      <c r="T217" s="144"/>
      <c r="U217" s="144"/>
      <c r="V217" s="144"/>
      <c r="W217" s="144"/>
      <c r="X217" s="144"/>
      <c r="Y217" s="144"/>
      <c r="Z217" s="144"/>
    </row>
    <row r="218" spans="1:26" ht="14.25" customHeight="1">
      <c r="A218" s="144"/>
      <c r="B218" s="144"/>
      <c r="C218" s="144"/>
      <c r="D218" s="144"/>
      <c r="E218" s="145"/>
      <c r="F218" s="145"/>
      <c r="G218" s="145"/>
      <c r="H218" s="145"/>
      <c r="I218" s="145"/>
      <c r="J218" s="145"/>
      <c r="K218" s="145"/>
      <c r="L218" s="145"/>
      <c r="M218" s="145"/>
      <c r="N218" s="145"/>
      <c r="O218" s="145"/>
      <c r="P218" s="145"/>
      <c r="Q218" s="145"/>
      <c r="R218" s="144"/>
      <c r="S218" s="144"/>
      <c r="T218" s="144"/>
      <c r="U218" s="144"/>
      <c r="V218" s="144"/>
      <c r="W218" s="144"/>
      <c r="X218" s="144"/>
      <c r="Y218" s="144"/>
      <c r="Z218" s="144"/>
    </row>
    <row r="219" spans="1:26" ht="14.25" customHeight="1">
      <c r="A219" s="144"/>
      <c r="B219" s="144"/>
      <c r="C219" s="144"/>
      <c r="D219" s="144"/>
      <c r="E219" s="145"/>
      <c r="F219" s="145"/>
      <c r="G219" s="145"/>
      <c r="H219" s="145"/>
      <c r="I219" s="145"/>
      <c r="J219" s="145"/>
      <c r="K219" s="145"/>
      <c r="L219" s="145"/>
      <c r="M219" s="145"/>
      <c r="N219" s="145"/>
      <c r="O219" s="145"/>
      <c r="P219" s="145"/>
      <c r="Q219" s="145"/>
      <c r="R219" s="144"/>
      <c r="S219" s="144"/>
      <c r="T219" s="144"/>
      <c r="U219" s="144"/>
      <c r="V219" s="144"/>
      <c r="W219" s="144"/>
      <c r="X219" s="144"/>
      <c r="Y219" s="144"/>
      <c r="Z219" s="144"/>
    </row>
    <row r="220" spans="1:26" ht="14.25" customHeight="1">
      <c r="A220" s="144"/>
      <c r="B220" s="144"/>
      <c r="C220" s="144"/>
      <c r="D220" s="144"/>
      <c r="E220" s="145"/>
      <c r="F220" s="145"/>
      <c r="G220" s="145"/>
      <c r="H220" s="145"/>
      <c r="I220" s="145"/>
      <c r="J220" s="145"/>
      <c r="K220" s="145"/>
      <c r="L220" s="145"/>
      <c r="M220" s="145"/>
      <c r="N220" s="145"/>
      <c r="O220" s="145"/>
      <c r="P220" s="145"/>
      <c r="Q220" s="145"/>
      <c r="R220" s="144"/>
      <c r="S220" s="144"/>
      <c r="T220" s="144"/>
      <c r="U220" s="144"/>
      <c r="V220" s="144"/>
      <c r="W220" s="144"/>
      <c r="X220" s="144"/>
      <c r="Y220" s="144"/>
      <c r="Z220" s="144"/>
    </row>
    <row r="221" spans="1:26" ht="14.25" customHeight="1">
      <c r="A221" s="144"/>
      <c r="B221" s="144"/>
      <c r="C221" s="144"/>
      <c r="D221" s="144"/>
      <c r="E221" s="145"/>
      <c r="F221" s="145"/>
      <c r="G221" s="145"/>
      <c r="H221" s="145"/>
      <c r="I221" s="145"/>
      <c r="J221" s="145"/>
      <c r="K221" s="145"/>
      <c r="L221" s="145"/>
      <c r="M221" s="145"/>
      <c r="N221" s="145"/>
      <c r="O221" s="145"/>
      <c r="P221" s="145"/>
      <c r="Q221" s="145"/>
      <c r="R221" s="144"/>
      <c r="S221" s="144"/>
      <c r="T221" s="144"/>
      <c r="U221" s="144"/>
      <c r="V221" s="144"/>
      <c r="W221" s="144"/>
      <c r="X221" s="144"/>
      <c r="Y221" s="144"/>
      <c r="Z221" s="144"/>
    </row>
    <row r="222" spans="1:26" ht="14.25" customHeight="1">
      <c r="A222" s="144"/>
      <c r="B222" s="144"/>
      <c r="C222" s="144"/>
      <c r="D222" s="144"/>
      <c r="E222" s="145"/>
      <c r="F222" s="145"/>
      <c r="G222" s="145"/>
      <c r="H222" s="145"/>
      <c r="I222" s="145"/>
      <c r="J222" s="145"/>
      <c r="K222" s="145"/>
      <c r="L222" s="145"/>
      <c r="M222" s="145"/>
      <c r="N222" s="145"/>
      <c r="O222" s="145"/>
      <c r="P222" s="145"/>
      <c r="Q222" s="145"/>
      <c r="R222" s="144"/>
      <c r="S222" s="144"/>
      <c r="T222" s="144"/>
      <c r="U222" s="144"/>
      <c r="V222" s="144"/>
      <c r="W222" s="144"/>
      <c r="X222" s="144"/>
      <c r="Y222" s="144"/>
      <c r="Z222" s="144"/>
    </row>
    <row r="223" spans="1:26" ht="14.25" customHeight="1">
      <c r="A223" s="144"/>
      <c r="B223" s="144"/>
      <c r="C223" s="144"/>
      <c r="D223" s="144"/>
      <c r="E223" s="145"/>
      <c r="F223" s="145"/>
      <c r="G223" s="145"/>
      <c r="H223" s="145"/>
      <c r="I223" s="145"/>
      <c r="J223" s="145"/>
      <c r="K223" s="145"/>
      <c r="L223" s="145"/>
      <c r="M223" s="145"/>
      <c r="N223" s="145"/>
      <c r="O223" s="145"/>
      <c r="P223" s="145"/>
      <c r="Q223" s="145"/>
      <c r="R223" s="144"/>
      <c r="S223" s="144"/>
      <c r="T223" s="144"/>
      <c r="U223" s="144"/>
      <c r="V223" s="144"/>
      <c r="W223" s="144"/>
      <c r="X223" s="144"/>
      <c r="Y223" s="144"/>
      <c r="Z223" s="144"/>
    </row>
    <row r="224" spans="1:26" ht="14.25" customHeight="1">
      <c r="A224" s="144"/>
      <c r="B224" s="144"/>
      <c r="C224" s="144"/>
      <c r="D224" s="144"/>
      <c r="E224" s="145"/>
      <c r="F224" s="145"/>
      <c r="G224" s="145"/>
      <c r="H224" s="145"/>
      <c r="I224" s="145"/>
      <c r="J224" s="145"/>
      <c r="K224" s="145"/>
      <c r="L224" s="145"/>
      <c r="M224" s="145"/>
      <c r="N224" s="145"/>
      <c r="O224" s="145"/>
      <c r="P224" s="145"/>
      <c r="Q224" s="145"/>
      <c r="R224" s="144"/>
      <c r="S224" s="144"/>
      <c r="T224" s="144"/>
      <c r="U224" s="144"/>
      <c r="V224" s="144"/>
      <c r="W224" s="144"/>
      <c r="X224" s="144"/>
      <c r="Y224" s="144"/>
      <c r="Z224" s="144"/>
    </row>
    <row r="225" spans="1:26" ht="14.25" customHeight="1">
      <c r="A225" s="144"/>
      <c r="B225" s="144"/>
      <c r="C225" s="144"/>
      <c r="D225" s="144"/>
      <c r="E225" s="145"/>
      <c r="F225" s="145"/>
      <c r="G225" s="145"/>
      <c r="H225" s="145"/>
      <c r="I225" s="145"/>
      <c r="J225" s="145"/>
      <c r="K225" s="145"/>
      <c r="L225" s="145"/>
      <c r="M225" s="145"/>
      <c r="N225" s="145"/>
      <c r="O225" s="145"/>
      <c r="P225" s="145"/>
      <c r="Q225" s="145"/>
      <c r="R225" s="144"/>
      <c r="S225" s="144"/>
      <c r="T225" s="144"/>
      <c r="U225" s="144"/>
      <c r="V225" s="144"/>
      <c r="W225" s="144"/>
      <c r="X225" s="144"/>
      <c r="Y225" s="144"/>
      <c r="Z225" s="144"/>
    </row>
    <row r="226" spans="1:26" ht="14.25" customHeight="1">
      <c r="A226" s="144"/>
      <c r="B226" s="144"/>
      <c r="C226" s="144"/>
      <c r="D226" s="144"/>
      <c r="E226" s="145"/>
      <c r="F226" s="145"/>
      <c r="G226" s="145"/>
      <c r="H226" s="145"/>
      <c r="I226" s="145"/>
      <c r="J226" s="145"/>
      <c r="K226" s="145"/>
      <c r="L226" s="145"/>
      <c r="M226" s="145"/>
      <c r="N226" s="145"/>
      <c r="O226" s="145"/>
      <c r="P226" s="145"/>
      <c r="Q226" s="145"/>
      <c r="R226" s="144"/>
      <c r="S226" s="144"/>
      <c r="T226" s="144"/>
      <c r="U226" s="144"/>
      <c r="V226" s="144"/>
      <c r="W226" s="144"/>
      <c r="X226" s="144"/>
      <c r="Y226" s="144"/>
      <c r="Z226" s="144"/>
    </row>
    <row r="227" spans="1:26" ht="14.25" customHeight="1">
      <c r="A227" s="144"/>
      <c r="B227" s="144"/>
      <c r="C227" s="144"/>
      <c r="D227" s="144"/>
      <c r="E227" s="145"/>
      <c r="F227" s="145"/>
      <c r="G227" s="145"/>
      <c r="H227" s="145"/>
      <c r="I227" s="145"/>
      <c r="J227" s="145"/>
      <c r="K227" s="145"/>
      <c r="L227" s="145"/>
      <c r="M227" s="145"/>
      <c r="N227" s="145"/>
      <c r="O227" s="145"/>
      <c r="P227" s="145"/>
      <c r="Q227" s="145"/>
      <c r="R227" s="144"/>
      <c r="S227" s="144"/>
      <c r="T227" s="144"/>
      <c r="U227" s="144"/>
      <c r="V227" s="144"/>
      <c r="W227" s="144"/>
      <c r="X227" s="144"/>
      <c r="Y227" s="144"/>
      <c r="Z227" s="144"/>
    </row>
    <row r="228" spans="1:26" ht="14.25" customHeight="1">
      <c r="A228" s="144"/>
      <c r="B228" s="144"/>
      <c r="C228" s="144"/>
      <c r="D228" s="144"/>
      <c r="E228" s="145"/>
      <c r="F228" s="145"/>
      <c r="G228" s="145"/>
      <c r="H228" s="145"/>
      <c r="I228" s="145"/>
      <c r="J228" s="145"/>
      <c r="K228" s="145"/>
      <c r="L228" s="145"/>
      <c r="M228" s="145"/>
      <c r="N228" s="145"/>
      <c r="O228" s="145"/>
      <c r="P228" s="145"/>
      <c r="Q228" s="145"/>
      <c r="R228" s="144"/>
      <c r="S228" s="144"/>
      <c r="T228" s="144"/>
      <c r="U228" s="144"/>
      <c r="V228" s="144"/>
      <c r="W228" s="144"/>
      <c r="X228" s="144"/>
      <c r="Y228" s="144"/>
      <c r="Z228" s="144"/>
    </row>
    <row r="229" spans="1:26" ht="14.25" customHeight="1">
      <c r="A229" s="144"/>
      <c r="B229" s="144"/>
      <c r="C229" s="144"/>
      <c r="D229" s="144"/>
      <c r="E229" s="145"/>
      <c r="F229" s="145"/>
      <c r="G229" s="145"/>
      <c r="H229" s="145"/>
      <c r="I229" s="145"/>
      <c r="J229" s="145"/>
      <c r="K229" s="145"/>
      <c r="L229" s="145"/>
      <c r="M229" s="145"/>
      <c r="N229" s="145"/>
      <c r="O229" s="145"/>
      <c r="P229" s="145"/>
      <c r="Q229" s="145"/>
      <c r="R229" s="144"/>
      <c r="S229" s="144"/>
      <c r="T229" s="144"/>
      <c r="U229" s="144"/>
      <c r="V229" s="144"/>
      <c r="W229" s="144"/>
      <c r="X229" s="144"/>
      <c r="Y229" s="144"/>
      <c r="Z229" s="144"/>
    </row>
    <row r="230" spans="1:26" ht="14.25" customHeight="1">
      <c r="A230" s="144"/>
      <c r="B230" s="144"/>
      <c r="C230" s="144"/>
      <c r="D230" s="144"/>
      <c r="E230" s="145"/>
      <c r="F230" s="145"/>
      <c r="G230" s="145"/>
      <c r="H230" s="145"/>
      <c r="I230" s="145"/>
      <c r="J230" s="145"/>
      <c r="K230" s="145"/>
      <c r="L230" s="145"/>
      <c r="M230" s="145"/>
      <c r="N230" s="145"/>
      <c r="O230" s="145"/>
      <c r="P230" s="145"/>
      <c r="Q230" s="145"/>
      <c r="R230" s="144"/>
      <c r="S230" s="144"/>
      <c r="T230" s="144"/>
      <c r="U230" s="144"/>
      <c r="V230" s="144"/>
      <c r="W230" s="144"/>
      <c r="X230" s="144"/>
      <c r="Y230" s="144"/>
      <c r="Z230" s="144"/>
    </row>
    <row r="231" spans="1:26" ht="14.25" customHeight="1">
      <c r="A231" s="144"/>
      <c r="B231" s="144"/>
      <c r="C231" s="144"/>
      <c r="D231" s="144"/>
      <c r="E231" s="145"/>
      <c r="F231" s="145"/>
      <c r="G231" s="145"/>
      <c r="H231" s="145"/>
      <c r="I231" s="145"/>
      <c r="J231" s="145"/>
      <c r="K231" s="145"/>
      <c r="L231" s="145"/>
      <c r="M231" s="145"/>
      <c r="N231" s="145"/>
      <c r="O231" s="145"/>
      <c r="P231" s="145"/>
      <c r="Q231" s="145"/>
      <c r="R231" s="144"/>
      <c r="S231" s="144"/>
      <c r="T231" s="144"/>
      <c r="U231" s="144"/>
      <c r="V231" s="144"/>
      <c r="W231" s="144"/>
      <c r="X231" s="144"/>
      <c r="Y231" s="144"/>
      <c r="Z231" s="144"/>
    </row>
    <row r="232" spans="1:26" ht="14.25" customHeight="1">
      <c r="A232" s="144"/>
      <c r="B232" s="144"/>
      <c r="C232" s="144"/>
      <c r="D232" s="144"/>
      <c r="E232" s="145"/>
      <c r="F232" s="145"/>
      <c r="G232" s="145"/>
      <c r="H232" s="145"/>
      <c r="I232" s="145"/>
      <c r="J232" s="145"/>
      <c r="K232" s="145"/>
      <c r="L232" s="145"/>
      <c r="M232" s="145"/>
      <c r="N232" s="145"/>
      <c r="O232" s="145"/>
      <c r="P232" s="145"/>
      <c r="Q232" s="145"/>
      <c r="R232" s="144"/>
      <c r="S232" s="144"/>
      <c r="T232" s="144"/>
      <c r="U232" s="144"/>
      <c r="V232" s="144"/>
      <c r="W232" s="144"/>
      <c r="X232" s="144"/>
      <c r="Y232" s="144"/>
      <c r="Z232" s="144"/>
    </row>
    <row r="233" spans="1:26" ht="14.25" customHeight="1">
      <c r="A233" s="144"/>
      <c r="B233" s="144"/>
      <c r="C233" s="144"/>
      <c r="D233" s="144"/>
      <c r="E233" s="145"/>
      <c r="F233" s="145"/>
      <c r="G233" s="145"/>
      <c r="H233" s="145"/>
      <c r="I233" s="145"/>
      <c r="J233" s="145"/>
      <c r="K233" s="145"/>
      <c r="L233" s="145"/>
      <c r="M233" s="145"/>
      <c r="N233" s="145"/>
      <c r="O233" s="145"/>
      <c r="P233" s="145"/>
      <c r="Q233" s="145"/>
      <c r="R233" s="144"/>
      <c r="S233" s="144"/>
      <c r="T233" s="144"/>
      <c r="U233" s="144"/>
      <c r="V233" s="144"/>
      <c r="W233" s="144"/>
      <c r="X233" s="144"/>
      <c r="Y233" s="144"/>
      <c r="Z233" s="144"/>
    </row>
    <row r="234" spans="1:26" ht="14.25" customHeight="1">
      <c r="A234" s="144"/>
      <c r="B234" s="144"/>
      <c r="C234" s="144"/>
      <c r="D234" s="144"/>
      <c r="E234" s="145"/>
      <c r="F234" s="145"/>
      <c r="G234" s="145"/>
      <c r="H234" s="145"/>
      <c r="I234" s="145"/>
      <c r="J234" s="145"/>
      <c r="K234" s="145"/>
      <c r="L234" s="145"/>
      <c r="M234" s="145"/>
      <c r="N234" s="145"/>
      <c r="O234" s="145"/>
      <c r="P234" s="145"/>
      <c r="Q234" s="145"/>
      <c r="R234" s="144"/>
      <c r="S234" s="144"/>
      <c r="T234" s="144"/>
      <c r="U234" s="144"/>
      <c r="V234" s="144"/>
      <c r="W234" s="144"/>
      <c r="X234" s="144"/>
      <c r="Y234" s="144"/>
      <c r="Z234" s="144"/>
    </row>
    <row r="235" spans="1:26" ht="14.25" customHeight="1">
      <c r="A235" s="144"/>
      <c r="B235" s="144"/>
      <c r="C235" s="144"/>
      <c r="D235" s="144"/>
      <c r="E235" s="145"/>
      <c r="F235" s="145"/>
      <c r="G235" s="145"/>
      <c r="H235" s="145"/>
      <c r="I235" s="145"/>
      <c r="J235" s="145"/>
      <c r="K235" s="145"/>
      <c r="L235" s="145"/>
      <c r="M235" s="145"/>
      <c r="N235" s="145"/>
      <c r="O235" s="145"/>
      <c r="P235" s="145"/>
      <c r="Q235" s="145"/>
      <c r="R235" s="144"/>
      <c r="S235" s="144"/>
      <c r="T235" s="144"/>
      <c r="U235" s="144"/>
      <c r="V235" s="144"/>
      <c r="W235" s="144"/>
      <c r="X235" s="144"/>
      <c r="Y235" s="144"/>
      <c r="Z235" s="144"/>
    </row>
    <row r="236" spans="1:26" ht="14.25" customHeight="1">
      <c r="A236" s="144"/>
      <c r="B236" s="144"/>
      <c r="C236" s="144"/>
      <c r="D236" s="144"/>
      <c r="E236" s="145"/>
      <c r="F236" s="145"/>
      <c r="G236" s="145"/>
      <c r="H236" s="145"/>
      <c r="I236" s="145"/>
      <c r="J236" s="145"/>
      <c r="K236" s="145"/>
      <c r="L236" s="145"/>
      <c r="M236" s="145"/>
      <c r="N236" s="145"/>
      <c r="O236" s="145"/>
      <c r="P236" s="145"/>
      <c r="Q236" s="145"/>
      <c r="R236" s="144"/>
      <c r="S236" s="144"/>
      <c r="T236" s="144"/>
      <c r="U236" s="144"/>
      <c r="V236" s="144"/>
      <c r="W236" s="144"/>
      <c r="X236" s="144"/>
      <c r="Y236" s="144"/>
      <c r="Z236" s="144"/>
    </row>
    <row r="237" spans="1:26" ht="14.25" customHeight="1">
      <c r="A237" s="144"/>
      <c r="B237" s="144"/>
      <c r="C237" s="144"/>
      <c r="D237" s="144"/>
      <c r="E237" s="145"/>
      <c r="F237" s="145"/>
      <c r="G237" s="145"/>
      <c r="H237" s="145"/>
      <c r="I237" s="145"/>
      <c r="J237" s="145"/>
      <c r="K237" s="145"/>
      <c r="L237" s="145"/>
      <c r="M237" s="145"/>
      <c r="N237" s="145"/>
      <c r="O237" s="145"/>
      <c r="P237" s="145"/>
      <c r="Q237" s="145"/>
      <c r="R237" s="144"/>
      <c r="S237" s="144"/>
      <c r="T237" s="144"/>
      <c r="U237" s="144"/>
      <c r="V237" s="144"/>
      <c r="W237" s="144"/>
      <c r="X237" s="144"/>
      <c r="Y237" s="144"/>
      <c r="Z237" s="144"/>
    </row>
    <row r="238" spans="1:26" ht="14.25" customHeight="1">
      <c r="A238" s="144"/>
      <c r="B238" s="144"/>
      <c r="C238" s="144"/>
      <c r="D238" s="144"/>
      <c r="E238" s="145"/>
      <c r="F238" s="145"/>
      <c r="G238" s="145"/>
      <c r="H238" s="145"/>
      <c r="I238" s="145"/>
      <c r="J238" s="145"/>
      <c r="K238" s="145"/>
      <c r="L238" s="145"/>
      <c r="M238" s="145"/>
      <c r="N238" s="145"/>
      <c r="O238" s="145"/>
      <c r="P238" s="145"/>
      <c r="Q238" s="145"/>
      <c r="R238" s="144"/>
      <c r="S238" s="144"/>
      <c r="T238" s="144"/>
      <c r="U238" s="144"/>
      <c r="V238" s="144"/>
      <c r="W238" s="144"/>
      <c r="X238" s="144"/>
      <c r="Y238" s="144"/>
      <c r="Z238" s="144"/>
    </row>
    <row r="239" spans="1:26" ht="14.25" customHeight="1">
      <c r="A239" s="144"/>
      <c r="B239" s="144"/>
      <c r="C239" s="144"/>
      <c r="D239" s="144"/>
      <c r="E239" s="145"/>
      <c r="F239" s="145"/>
      <c r="G239" s="145"/>
      <c r="H239" s="145"/>
      <c r="I239" s="145"/>
      <c r="J239" s="145"/>
      <c r="K239" s="145"/>
      <c r="L239" s="145"/>
      <c r="M239" s="145"/>
      <c r="N239" s="145"/>
      <c r="O239" s="145"/>
      <c r="P239" s="145"/>
      <c r="Q239" s="145"/>
      <c r="R239" s="144"/>
      <c r="S239" s="144"/>
      <c r="T239" s="144"/>
      <c r="U239" s="144"/>
      <c r="V239" s="144"/>
      <c r="W239" s="144"/>
      <c r="X239" s="144"/>
      <c r="Y239" s="144"/>
      <c r="Z239" s="144"/>
    </row>
    <row r="240" spans="1:26" ht="14.25" customHeight="1">
      <c r="A240" s="144"/>
      <c r="B240" s="144"/>
      <c r="C240" s="144"/>
      <c r="D240" s="144"/>
      <c r="E240" s="145"/>
      <c r="F240" s="145"/>
      <c r="G240" s="145"/>
      <c r="H240" s="145"/>
      <c r="I240" s="145"/>
      <c r="J240" s="145"/>
      <c r="K240" s="145"/>
      <c r="L240" s="145"/>
      <c r="M240" s="145"/>
      <c r="N240" s="145"/>
      <c r="O240" s="145"/>
      <c r="P240" s="145"/>
      <c r="Q240" s="145"/>
      <c r="R240" s="144"/>
      <c r="S240" s="144"/>
      <c r="T240" s="144"/>
      <c r="U240" s="144"/>
      <c r="V240" s="144"/>
      <c r="W240" s="144"/>
      <c r="X240" s="144"/>
      <c r="Y240" s="144"/>
      <c r="Z240" s="144"/>
    </row>
    <row r="241" spans="1:26" ht="14.25" customHeight="1">
      <c r="A241" s="144"/>
      <c r="B241" s="144"/>
      <c r="C241" s="144"/>
      <c r="D241" s="144"/>
      <c r="E241" s="145"/>
      <c r="F241" s="145"/>
      <c r="G241" s="145"/>
      <c r="H241" s="145"/>
      <c r="I241" s="145"/>
      <c r="J241" s="145"/>
      <c r="K241" s="145"/>
      <c r="L241" s="145"/>
      <c r="M241" s="145"/>
      <c r="N241" s="145"/>
      <c r="O241" s="145"/>
      <c r="P241" s="145"/>
      <c r="Q241" s="145"/>
      <c r="R241" s="144"/>
      <c r="S241" s="144"/>
      <c r="T241" s="144"/>
      <c r="U241" s="144"/>
      <c r="V241" s="144"/>
      <c r="W241" s="144"/>
      <c r="X241" s="144"/>
      <c r="Y241" s="144"/>
      <c r="Z241" s="144"/>
    </row>
    <row r="242" spans="1:26" ht="14.25" customHeight="1">
      <c r="A242" s="144"/>
      <c r="B242" s="144"/>
      <c r="C242" s="144"/>
      <c r="D242" s="144"/>
      <c r="E242" s="145"/>
      <c r="F242" s="145"/>
      <c r="G242" s="145"/>
      <c r="H242" s="145"/>
      <c r="I242" s="145"/>
      <c r="J242" s="145"/>
      <c r="K242" s="145"/>
      <c r="L242" s="145"/>
      <c r="M242" s="145"/>
      <c r="N242" s="145"/>
      <c r="O242" s="145"/>
      <c r="P242" s="145"/>
      <c r="Q242" s="145"/>
      <c r="R242" s="144"/>
      <c r="S242" s="144"/>
      <c r="T242" s="144"/>
      <c r="U242" s="144"/>
      <c r="V242" s="144"/>
      <c r="W242" s="144"/>
      <c r="X242" s="144"/>
      <c r="Y242" s="144"/>
      <c r="Z242" s="144"/>
    </row>
    <row r="243" spans="1:26" ht="14.25" customHeight="1">
      <c r="A243" s="144"/>
      <c r="B243" s="144"/>
      <c r="C243" s="144"/>
      <c r="D243" s="144"/>
      <c r="E243" s="145"/>
      <c r="F243" s="145"/>
      <c r="G243" s="145"/>
      <c r="H243" s="145"/>
      <c r="I243" s="145"/>
      <c r="J243" s="145"/>
      <c r="K243" s="145"/>
      <c r="L243" s="145"/>
      <c r="M243" s="145"/>
      <c r="N243" s="145"/>
      <c r="O243" s="145"/>
      <c r="P243" s="145"/>
      <c r="Q243" s="145"/>
      <c r="R243" s="144"/>
      <c r="S243" s="144"/>
      <c r="T243" s="144"/>
      <c r="U243" s="144"/>
      <c r="V243" s="144"/>
      <c r="W243" s="144"/>
      <c r="X243" s="144"/>
      <c r="Y243" s="144"/>
      <c r="Z243" s="144"/>
    </row>
    <row r="244" spans="1:26" ht="14.25" customHeight="1">
      <c r="A244" s="144"/>
      <c r="B244" s="144"/>
      <c r="C244" s="144"/>
      <c r="D244" s="144"/>
      <c r="E244" s="145"/>
      <c r="F244" s="145"/>
      <c r="G244" s="145"/>
      <c r="H244" s="145"/>
      <c r="I244" s="145"/>
      <c r="J244" s="145"/>
      <c r="K244" s="145"/>
      <c r="L244" s="145"/>
      <c r="M244" s="145"/>
      <c r="N244" s="145"/>
      <c r="O244" s="145"/>
      <c r="P244" s="145"/>
      <c r="Q244" s="145"/>
      <c r="R244" s="144"/>
      <c r="S244" s="144"/>
      <c r="T244" s="144"/>
      <c r="U244" s="144"/>
      <c r="V244" s="144"/>
      <c r="W244" s="144"/>
      <c r="X244" s="144"/>
      <c r="Y244" s="144"/>
      <c r="Z244" s="144"/>
    </row>
    <row r="245" spans="1:26" ht="14.25" customHeight="1">
      <c r="A245" s="144"/>
      <c r="B245" s="144"/>
      <c r="C245" s="144"/>
      <c r="D245" s="144"/>
      <c r="E245" s="145"/>
      <c r="F245" s="145"/>
      <c r="G245" s="145"/>
      <c r="H245" s="145"/>
      <c r="I245" s="145"/>
      <c r="J245" s="145"/>
      <c r="K245" s="145"/>
      <c r="L245" s="145"/>
      <c r="M245" s="145"/>
      <c r="N245" s="145"/>
      <c r="O245" s="145"/>
      <c r="P245" s="145"/>
      <c r="Q245" s="145"/>
      <c r="R245" s="144"/>
      <c r="S245" s="144"/>
      <c r="T245" s="144"/>
      <c r="U245" s="144"/>
      <c r="V245" s="144"/>
      <c r="W245" s="144"/>
      <c r="X245" s="144"/>
      <c r="Y245" s="144"/>
      <c r="Z245" s="144"/>
    </row>
    <row r="246" spans="1:26" ht="14.25" customHeight="1">
      <c r="A246" s="144"/>
      <c r="B246" s="144"/>
      <c r="C246" s="144"/>
      <c r="D246" s="144"/>
      <c r="E246" s="145"/>
      <c r="F246" s="145"/>
      <c r="G246" s="145"/>
      <c r="H246" s="145"/>
      <c r="I246" s="145"/>
      <c r="J246" s="145"/>
      <c r="K246" s="145"/>
      <c r="L246" s="145"/>
      <c r="M246" s="145"/>
      <c r="N246" s="145"/>
      <c r="O246" s="145"/>
      <c r="P246" s="145"/>
      <c r="Q246" s="145"/>
      <c r="R246" s="144"/>
      <c r="S246" s="144"/>
      <c r="T246" s="144"/>
      <c r="U246" s="144"/>
      <c r="V246" s="144"/>
      <c r="W246" s="144"/>
      <c r="X246" s="144"/>
      <c r="Y246" s="144"/>
      <c r="Z246" s="144"/>
    </row>
    <row r="247" spans="1:26" ht="14.25" customHeight="1">
      <c r="A247" s="144"/>
      <c r="B247" s="144"/>
      <c r="C247" s="144"/>
      <c r="D247" s="144"/>
      <c r="E247" s="145"/>
      <c r="F247" s="145"/>
      <c r="G247" s="145"/>
      <c r="H247" s="145"/>
      <c r="I247" s="145"/>
      <c r="J247" s="145"/>
      <c r="K247" s="145"/>
      <c r="L247" s="145"/>
      <c r="M247" s="145"/>
      <c r="N247" s="145"/>
      <c r="O247" s="145"/>
      <c r="P247" s="145"/>
      <c r="Q247" s="145"/>
      <c r="R247" s="144"/>
      <c r="S247" s="144"/>
      <c r="T247" s="144"/>
      <c r="U247" s="144"/>
      <c r="V247" s="144"/>
      <c r="W247" s="144"/>
      <c r="X247" s="144"/>
      <c r="Y247" s="144"/>
      <c r="Z247" s="144"/>
    </row>
    <row r="248" spans="1:26" ht="14.25" customHeight="1">
      <c r="A248" s="144"/>
      <c r="B248" s="144"/>
      <c r="C248" s="144"/>
      <c r="D248" s="144"/>
      <c r="E248" s="145"/>
      <c r="F248" s="145"/>
      <c r="G248" s="145"/>
      <c r="H248" s="145"/>
      <c r="I248" s="145"/>
      <c r="J248" s="145"/>
      <c r="K248" s="145"/>
      <c r="L248" s="145"/>
      <c r="M248" s="145"/>
      <c r="N248" s="145"/>
      <c r="O248" s="145"/>
      <c r="P248" s="145"/>
      <c r="Q248" s="145"/>
      <c r="R248" s="144"/>
      <c r="S248" s="144"/>
      <c r="T248" s="144"/>
      <c r="U248" s="144"/>
      <c r="V248" s="144"/>
      <c r="W248" s="144"/>
      <c r="X248" s="144"/>
      <c r="Y248" s="144"/>
      <c r="Z248" s="144"/>
    </row>
    <row r="249" spans="1:26" ht="14.25" customHeight="1">
      <c r="A249" s="144"/>
      <c r="B249" s="144"/>
      <c r="C249" s="144"/>
      <c r="D249" s="144"/>
      <c r="E249" s="145"/>
      <c r="F249" s="145"/>
      <c r="G249" s="145"/>
      <c r="H249" s="145"/>
      <c r="I249" s="145"/>
      <c r="J249" s="145"/>
      <c r="K249" s="145"/>
      <c r="L249" s="145"/>
      <c r="M249" s="145"/>
      <c r="N249" s="145"/>
      <c r="O249" s="145"/>
      <c r="P249" s="145"/>
      <c r="Q249" s="145"/>
      <c r="R249" s="144"/>
      <c r="S249" s="144"/>
      <c r="T249" s="144"/>
      <c r="U249" s="144"/>
      <c r="V249" s="144"/>
      <c r="W249" s="144"/>
      <c r="X249" s="144"/>
      <c r="Y249" s="144"/>
      <c r="Z249" s="144"/>
    </row>
    <row r="250" spans="1:26" ht="14.25" customHeight="1">
      <c r="A250" s="144"/>
      <c r="B250" s="144"/>
      <c r="C250" s="144"/>
      <c r="D250" s="144"/>
      <c r="E250" s="145"/>
      <c r="F250" s="145"/>
      <c r="G250" s="145"/>
      <c r="H250" s="145"/>
      <c r="I250" s="145"/>
      <c r="J250" s="145"/>
      <c r="K250" s="145"/>
      <c r="L250" s="145"/>
      <c r="M250" s="145"/>
      <c r="N250" s="145"/>
      <c r="O250" s="145"/>
      <c r="P250" s="145"/>
      <c r="Q250" s="145"/>
      <c r="R250" s="144"/>
      <c r="S250" s="144"/>
      <c r="T250" s="144"/>
      <c r="U250" s="144"/>
      <c r="V250" s="144"/>
      <c r="W250" s="144"/>
      <c r="X250" s="144"/>
      <c r="Y250" s="144"/>
      <c r="Z250" s="144"/>
    </row>
    <row r="251" spans="1:26" ht="14.25" customHeight="1">
      <c r="A251" s="144"/>
      <c r="B251" s="144"/>
      <c r="C251" s="144"/>
      <c r="D251" s="144"/>
      <c r="E251" s="145"/>
      <c r="F251" s="145"/>
      <c r="G251" s="145"/>
      <c r="H251" s="145"/>
      <c r="I251" s="145"/>
      <c r="J251" s="145"/>
      <c r="K251" s="145"/>
      <c r="L251" s="145"/>
      <c r="M251" s="145"/>
      <c r="N251" s="145"/>
      <c r="O251" s="145"/>
      <c r="P251" s="145"/>
      <c r="Q251" s="145"/>
      <c r="R251" s="144"/>
      <c r="S251" s="144"/>
      <c r="T251" s="144"/>
      <c r="U251" s="144"/>
      <c r="V251" s="144"/>
      <c r="W251" s="144"/>
      <c r="X251" s="144"/>
      <c r="Y251" s="144"/>
      <c r="Z251" s="144"/>
    </row>
    <row r="252" spans="1:26" ht="14.25" customHeight="1">
      <c r="A252" s="144"/>
      <c r="B252" s="144"/>
      <c r="C252" s="144"/>
      <c r="D252" s="144"/>
      <c r="E252" s="145"/>
      <c r="F252" s="145"/>
      <c r="G252" s="145"/>
      <c r="H252" s="145"/>
      <c r="I252" s="145"/>
      <c r="J252" s="145"/>
      <c r="K252" s="145"/>
      <c r="L252" s="145"/>
      <c r="M252" s="145"/>
      <c r="N252" s="145"/>
      <c r="O252" s="145"/>
      <c r="P252" s="145"/>
      <c r="Q252" s="145"/>
      <c r="R252" s="144"/>
      <c r="S252" s="144"/>
      <c r="T252" s="144"/>
      <c r="U252" s="144"/>
      <c r="V252" s="144"/>
      <c r="W252" s="144"/>
      <c r="X252" s="144"/>
      <c r="Y252" s="144"/>
      <c r="Z252" s="144"/>
    </row>
    <row r="253" spans="1:26" ht="14.25" customHeight="1">
      <c r="A253" s="144"/>
      <c r="B253" s="144"/>
      <c r="C253" s="144"/>
      <c r="D253" s="144"/>
      <c r="E253" s="145"/>
      <c r="F253" s="145"/>
      <c r="G253" s="145"/>
      <c r="H253" s="145"/>
      <c r="I253" s="145"/>
      <c r="J253" s="145"/>
      <c r="K253" s="145"/>
      <c r="L253" s="145"/>
      <c r="M253" s="145"/>
      <c r="N253" s="145"/>
      <c r="O253" s="145"/>
      <c r="P253" s="145"/>
      <c r="Q253" s="145"/>
      <c r="R253" s="144"/>
      <c r="S253" s="144"/>
      <c r="T253" s="144"/>
      <c r="U253" s="144"/>
      <c r="V253" s="144"/>
      <c r="W253" s="144"/>
      <c r="X253" s="144"/>
      <c r="Y253" s="144"/>
      <c r="Z253" s="144"/>
    </row>
    <row r="254" spans="1:26" ht="14.25" customHeight="1">
      <c r="A254" s="144"/>
      <c r="B254" s="144"/>
      <c r="C254" s="144"/>
      <c r="D254" s="144"/>
      <c r="E254" s="145"/>
      <c r="F254" s="145"/>
      <c r="G254" s="145"/>
      <c r="H254" s="145"/>
      <c r="I254" s="145"/>
      <c r="J254" s="145"/>
      <c r="K254" s="145"/>
      <c r="L254" s="145"/>
      <c r="M254" s="145"/>
      <c r="N254" s="145"/>
      <c r="O254" s="145"/>
      <c r="P254" s="145"/>
      <c r="Q254" s="145"/>
      <c r="R254" s="144"/>
      <c r="S254" s="144"/>
      <c r="T254" s="144"/>
      <c r="U254" s="144"/>
      <c r="V254" s="144"/>
      <c r="W254" s="144"/>
      <c r="X254" s="144"/>
      <c r="Y254" s="144"/>
      <c r="Z254" s="144"/>
    </row>
    <row r="255" spans="1:26" ht="14.25" customHeight="1">
      <c r="A255" s="144"/>
      <c r="B255" s="144"/>
      <c r="C255" s="144"/>
      <c r="D255" s="144"/>
      <c r="E255" s="145"/>
      <c r="F255" s="145"/>
      <c r="G255" s="145"/>
      <c r="H255" s="145"/>
      <c r="I255" s="145"/>
      <c r="J255" s="145"/>
      <c r="K255" s="145"/>
      <c r="L255" s="145"/>
      <c r="M255" s="145"/>
      <c r="N255" s="145"/>
      <c r="O255" s="145"/>
      <c r="P255" s="145"/>
      <c r="Q255" s="145"/>
      <c r="R255" s="144"/>
      <c r="S255" s="144"/>
      <c r="T255" s="144"/>
      <c r="U255" s="144"/>
      <c r="V255" s="144"/>
      <c r="W255" s="144"/>
      <c r="X255" s="144"/>
      <c r="Y255" s="144"/>
      <c r="Z255" s="144"/>
    </row>
    <row r="256" spans="1:26" ht="14.25" customHeight="1">
      <c r="A256" s="144"/>
      <c r="B256" s="144"/>
      <c r="C256" s="144"/>
      <c r="D256" s="144"/>
      <c r="E256" s="145"/>
      <c r="F256" s="145"/>
      <c r="G256" s="145"/>
      <c r="H256" s="145"/>
      <c r="I256" s="145"/>
      <c r="J256" s="145"/>
      <c r="K256" s="145"/>
      <c r="L256" s="145"/>
      <c r="M256" s="145"/>
      <c r="N256" s="145"/>
      <c r="O256" s="145"/>
      <c r="P256" s="145"/>
      <c r="Q256" s="145"/>
      <c r="R256" s="144"/>
      <c r="S256" s="144"/>
      <c r="T256" s="144"/>
      <c r="U256" s="144"/>
      <c r="V256" s="144"/>
      <c r="W256" s="144"/>
      <c r="X256" s="144"/>
      <c r="Y256" s="144"/>
      <c r="Z256" s="144"/>
    </row>
    <row r="257" spans="1:26" ht="14.25" customHeight="1">
      <c r="A257" s="144"/>
      <c r="B257" s="144"/>
      <c r="C257" s="144"/>
      <c r="D257" s="144"/>
      <c r="E257" s="145"/>
      <c r="F257" s="145"/>
      <c r="G257" s="145"/>
      <c r="H257" s="145"/>
      <c r="I257" s="145"/>
      <c r="J257" s="145"/>
      <c r="K257" s="145"/>
      <c r="L257" s="145"/>
      <c r="M257" s="145"/>
      <c r="N257" s="145"/>
      <c r="O257" s="145"/>
      <c r="P257" s="145"/>
      <c r="Q257" s="145"/>
      <c r="R257" s="144"/>
      <c r="S257" s="144"/>
      <c r="T257" s="144"/>
      <c r="U257" s="144"/>
      <c r="V257" s="144"/>
      <c r="W257" s="144"/>
      <c r="X257" s="144"/>
      <c r="Y257" s="144"/>
      <c r="Z257" s="144"/>
    </row>
    <row r="258" spans="1:26" ht="14.25" customHeight="1">
      <c r="A258" s="144"/>
      <c r="B258" s="144"/>
      <c r="C258" s="144"/>
      <c r="D258" s="144"/>
      <c r="E258" s="145"/>
      <c r="F258" s="145"/>
      <c r="G258" s="145"/>
      <c r="H258" s="145"/>
      <c r="I258" s="145"/>
      <c r="J258" s="145"/>
      <c r="K258" s="145"/>
      <c r="L258" s="145"/>
      <c r="M258" s="145"/>
      <c r="N258" s="145"/>
      <c r="O258" s="145"/>
      <c r="P258" s="145"/>
      <c r="Q258" s="145"/>
      <c r="R258" s="144"/>
      <c r="S258" s="144"/>
      <c r="T258" s="144"/>
      <c r="U258" s="144"/>
      <c r="V258" s="144"/>
      <c r="W258" s="144"/>
      <c r="X258" s="144"/>
      <c r="Y258" s="144"/>
      <c r="Z258" s="144"/>
    </row>
    <row r="259" spans="1:26" ht="14.25" customHeight="1">
      <c r="A259" s="144"/>
      <c r="B259" s="144"/>
      <c r="C259" s="144"/>
      <c r="D259" s="144"/>
      <c r="E259" s="145"/>
      <c r="F259" s="145"/>
      <c r="G259" s="145"/>
      <c r="H259" s="145"/>
      <c r="I259" s="145"/>
      <c r="J259" s="145"/>
      <c r="K259" s="145"/>
      <c r="L259" s="145"/>
      <c r="M259" s="145"/>
      <c r="N259" s="145"/>
      <c r="O259" s="145"/>
      <c r="P259" s="145"/>
      <c r="Q259" s="145"/>
      <c r="R259" s="144"/>
      <c r="S259" s="144"/>
      <c r="T259" s="144"/>
      <c r="U259" s="144"/>
      <c r="V259" s="144"/>
      <c r="W259" s="144"/>
      <c r="X259" s="144"/>
      <c r="Y259" s="144"/>
      <c r="Z259" s="144"/>
    </row>
    <row r="260" spans="1:26" ht="14.25" customHeight="1">
      <c r="A260" s="144"/>
      <c r="B260" s="144"/>
      <c r="C260" s="144"/>
      <c r="D260" s="144"/>
      <c r="E260" s="145"/>
      <c r="F260" s="145"/>
      <c r="G260" s="145"/>
      <c r="H260" s="145"/>
      <c r="I260" s="145"/>
      <c r="J260" s="145"/>
      <c r="K260" s="145"/>
      <c r="L260" s="145"/>
      <c r="M260" s="145"/>
      <c r="N260" s="145"/>
      <c r="O260" s="145"/>
      <c r="P260" s="145"/>
      <c r="Q260" s="145"/>
      <c r="R260" s="144"/>
      <c r="S260" s="144"/>
      <c r="T260" s="144"/>
      <c r="U260" s="144"/>
      <c r="V260" s="144"/>
      <c r="W260" s="144"/>
      <c r="X260" s="144"/>
      <c r="Y260" s="144"/>
      <c r="Z260" s="144"/>
    </row>
    <row r="261" spans="1:26" ht="14.25" customHeight="1">
      <c r="A261" s="144"/>
      <c r="B261" s="144"/>
      <c r="C261" s="144"/>
      <c r="D261" s="144"/>
      <c r="E261" s="145"/>
      <c r="F261" s="145"/>
      <c r="G261" s="145"/>
      <c r="H261" s="145"/>
      <c r="I261" s="145"/>
      <c r="J261" s="145"/>
      <c r="K261" s="145"/>
      <c r="L261" s="145"/>
      <c r="M261" s="145"/>
      <c r="N261" s="145"/>
      <c r="O261" s="145"/>
      <c r="P261" s="145"/>
      <c r="Q261" s="145"/>
      <c r="R261" s="144"/>
      <c r="S261" s="144"/>
      <c r="T261" s="144"/>
      <c r="U261" s="144"/>
      <c r="V261" s="144"/>
      <c r="W261" s="144"/>
      <c r="X261" s="144"/>
      <c r="Y261" s="144"/>
      <c r="Z261" s="144"/>
    </row>
    <row r="262" spans="1:26" ht="14.25" customHeight="1">
      <c r="A262" s="144"/>
      <c r="B262" s="144"/>
      <c r="C262" s="144"/>
      <c r="D262" s="144"/>
      <c r="E262" s="145"/>
      <c r="F262" s="145"/>
      <c r="G262" s="145"/>
      <c r="H262" s="145"/>
      <c r="I262" s="145"/>
      <c r="J262" s="145"/>
      <c r="K262" s="145"/>
      <c r="L262" s="145"/>
      <c r="M262" s="145"/>
      <c r="N262" s="145"/>
      <c r="O262" s="145"/>
      <c r="P262" s="145"/>
      <c r="Q262" s="145"/>
      <c r="R262" s="144"/>
      <c r="S262" s="144"/>
      <c r="T262" s="144"/>
      <c r="U262" s="144"/>
      <c r="V262" s="144"/>
      <c r="W262" s="144"/>
      <c r="X262" s="144"/>
      <c r="Y262" s="144"/>
      <c r="Z262" s="144"/>
    </row>
    <row r="263" spans="1:26" ht="14.25" customHeight="1">
      <c r="A263" s="144"/>
      <c r="B263" s="144"/>
      <c r="C263" s="144"/>
      <c r="D263" s="144"/>
      <c r="E263" s="145"/>
      <c r="F263" s="145"/>
      <c r="G263" s="145"/>
      <c r="H263" s="145"/>
      <c r="I263" s="145"/>
      <c r="J263" s="145"/>
      <c r="K263" s="145"/>
      <c r="L263" s="145"/>
      <c r="M263" s="145"/>
      <c r="N263" s="145"/>
      <c r="O263" s="145"/>
      <c r="P263" s="145"/>
      <c r="Q263" s="145"/>
      <c r="R263" s="144"/>
      <c r="S263" s="144"/>
      <c r="T263" s="144"/>
      <c r="U263" s="144"/>
      <c r="V263" s="144"/>
      <c r="W263" s="144"/>
      <c r="X263" s="144"/>
      <c r="Y263" s="144"/>
      <c r="Z263" s="144"/>
    </row>
    <row r="264" spans="1:26" ht="14.25" customHeight="1">
      <c r="A264" s="144"/>
      <c r="B264" s="144"/>
      <c r="C264" s="144"/>
      <c r="D264" s="144"/>
      <c r="E264" s="145"/>
      <c r="F264" s="145"/>
      <c r="G264" s="145"/>
      <c r="H264" s="145"/>
      <c r="I264" s="145"/>
      <c r="J264" s="145"/>
      <c r="K264" s="145"/>
      <c r="L264" s="145"/>
      <c r="M264" s="145"/>
      <c r="N264" s="145"/>
      <c r="O264" s="145"/>
      <c r="P264" s="145"/>
      <c r="Q264" s="145"/>
      <c r="R264" s="144"/>
      <c r="S264" s="144"/>
      <c r="T264" s="144"/>
      <c r="U264" s="144"/>
      <c r="V264" s="144"/>
      <c r="W264" s="144"/>
      <c r="X264" s="144"/>
      <c r="Y264" s="144"/>
      <c r="Z264" s="144"/>
    </row>
    <row r="265" spans="1:26" ht="14.25" customHeight="1">
      <c r="A265" s="144"/>
      <c r="B265" s="144"/>
      <c r="C265" s="144"/>
      <c r="D265" s="144"/>
      <c r="E265" s="145"/>
      <c r="F265" s="145"/>
      <c r="G265" s="145"/>
      <c r="H265" s="145"/>
      <c r="I265" s="145"/>
      <c r="J265" s="145"/>
      <c r="K265" s="145"/>
      <c r="L265" s="145"/>
      <c r="M265" s="145"/>
      <c r="N265" s="145"/>
      <c r="O265" s="145"/>
      <c r="P265" s="145"/>
      <c r="Q265" s="145"/>
      <c r="R265" s="144"/>
      <c r="S265" s="144"/>
      <c r="T265" s="144"/>
      <c r="U265" s="144"/>
      <c r="V265" s="144"/>
      <c r="W265" s="144"/>
      <c r="X265" s="144"/>
      <c r="Y265" s="144"/>
      <c r="Z265" s="144"/>
    </row>
    <row r="266" spans="1:26" ht="14.25" customHeight="1">
      <c r="A266" s="144"/>
      <c r="B266" s="144"/>
      <c r="C266" s="144"/>
      <c r="D266" s="144"/>
      <c r="E266" s="145"/>
      <c r="F266" s="145"/>
      <c r="G266" s="145"/>
      <c r="H266" s="145"/>
      <c r="I266" s="145"/>
      <c r="J266" s="145"/>
      <c r="K266" s="145"/>
      <c r="L266" s="145"/>
      <c r="M266" s="145"/>
      <c r="N266" s="145"/>
      <c r="O266" s="145"/>
      <c r="P266" s="145"/>
      <c r="Q266" s="145"/>
      <c r="R266" s="144"/>
      <c r="S266" s="144"/>
      <c r="T266" s="144"/>
      <c r="U266" s="144"/>
      <c r="V266" s="144"/>
      <c r="W266" s="144"/>
      <c r="X266" s="144"/>
      <c r="Y266" s="144"/>
      <c r="Z266" s="144"/>
    </row>
    <row r="267" spans="1:26" ht="14.25" customHeight="1">
      <c r="A267" s="144"/>
      <c r="B267" s="144"/>
      <c r="C267" s="144"/>
      <c r="D267" s="144"/>
      <c r="E267" s="145"/>
      <c r="F267" s="145"/>
      <c r="G267" s="145"/>
      <c r="H267" s="145"/>
      <c r="I267" s="145"/>
      <c r="J267" s="145"/>
      <c r="K267" s="145"/>
      <c r="L267" s="145"/>
      <c r="M267" s="145"/>
      <c r="N267" s="145"/>
      <c r="O267" s="145"/>
      <c r="P267" s="145"/>
      <c r="Q267" s="145"/>
      <c r="R267" s="144"/>
      <c r="S267" s="144"/>
      <c r="T267" s="144"/>
      <c r="U267" s="144"/>
      <c r="V267" s="144"/>
      <c r="W267" s="144"/>
      <c r="X267" s="144"/>
      <c r="Y267" s="144"/>
      <c r="Z267" s="144"/>
    </row>
    <row r="268" spans="1:26" ht="14.25" customHeight="1">
      <c r="A268" s="144"/>
      <c r="B268" s="144"/>
      <c r="C268" s="144"/>
      <c r="D268" s="144"/>
      <c r="E268" s="145"/>
      <c r="F268" s="145"/>
      <c r="G268" s="145"/>
      <c r="H268" s="145"/>
      <c r="I268" s="145"/>
      <c r="J268" s="145"/>
      <c r="K268" s="145"/>
      <c r="L268" s="145"/>
      <c r="M268" s="145"/>
      <c r="N268" s="145"/>
      <c r="O268" s="145"/>
      <c r="P268" s="145"/>
      <c r="Q268" s="145"/>
      <c r="R268" s="144"/>
      <c r="S268" s="144"/>
      <c r="T268" s="144"/>
      <c r="U268" s="144"/>
      <c r="V268" s="144"/>
      <c r="W268" s="144"/>
      <c r="X268" s="144"/>
      <c r="Y268" s="144"/>
      <c r="Z268" s="144"/>
    </row>
    <row r="269" spans="1:26" ht="14.25" customHeight="1">
      <c r="A269" s="144"/>
      <c r="B269" s="144"/>
      <c r="C269" s="144"/>
      <c r="D269" s="144"/>
      <c r="E269" s="145"/>
      <c r="F269" s="145"/>
      <c r="G269" s="145"/>
      <c r="H269" s="145"/>
      <c r="I269" s="145"/>
      <c r="J269" s="145"/>
      <c r="K269" s="145"/>
      <c r="L269" s="145"/>
      <c r="M269" s="145"/>
      <c r="N269" s="145"/>
      <c r="O269" s="145"/>
      <c r="P269" s="145"/>
      <c r="Q269" s="145"/>
      <c r="R269" s="144"/>
      <c r="S269" s="144"/>
      <c r="T269" s="144"/>
      <c r="U269" s="144"/>
      <c r="V269" s="144"/>
      <c r="W269" s="144"/>
      <c r="X269" s="144"/>
      <c r="Y269" s="144"/>
      <c r="Z269" s="144"/>
    </row>
    <row r="270" spans="1:26" ht="14.25" customHeight="1">
      <c r="A270" s="144"/>
      <c r="B270" s="144"/>
      <c r="C270" s="144"/>
      <c r="D270" s="144"/>
      <c r="E270" s="145"/>
      <c r="F270" s="145"/>
      <c r="G270" s="145"/>
      <c r="H270" s="145"/>
      <c r="I270" s="145"/>
      <c r="J270" s="145"/>
      <c r="K270" s="145"/>
      <c r="L270" s="145"/>
      <c r="M270" s="145"/>
      <c r="N270" s="145"/>
      <c r="O270" s="145"/>
      <c r="P270" s="145"/>
      <c r="Q270" s="145"/>
      <c r="R270" s="144"/>
      <c r="S270" s="144"/>
      <c r="T270" s="144"/>
      <c r="U270" s="144"/>
      <c r="V270" s="144"/>
      <c r="W270" s="144"/>
      <c r="X270" s="144"/>
      <c r="Y270" s="144"/>
      <c r="Z270" s="144"/>
    </row>
    <row r="271" spans="1:26" ht="14.25" customHeight="1">
      <c r="A271" s="144"/>
      <c r="B271" s="144"/>
      <c r="C271" s="144"/>
      <c r="D271" s="144"/>
      <c r="E271" s="145"/>
      <c r="F271" s="145"/>
      <c r="G271" s="145"/>
      <c r="H271" s="145"/>
      <c r="I271" s="145"/>
      <c r="J271" s="145"/>
      <c r="K271" s="145"/>
      <c r="L271" s="145"/>
      <c r="M271" s="145"/>
      <c r="N271" s="145"/>
      <c r="O271" s="145"/>
      <c r="P271" s="145"/>
      <c r="Q271" s="145"/>
      <c r="R271" s="144"/>
      <c r="S271" s="144"/>
      <c r="T271" s="144"/>
      <c r="U271" s="144"/>
      <c r="V271" s="144"/>
      <c r="W271" s="144"/>
      <c r="X271" s="144"/>
      <c r="Y271" s="144"/>
      <c r="Z271" s="144"/>
    </row>
    <row r="272" spans="1:26" ht="14.25" customHeight="1">
      <c r="A272" s="144"/>
      <c r="B272" s="144"/>
      <c r="C272" s="144"/>
      <c r="D272" s="144"/>
      <c r="E272" s="145"/>
      <c r="F272" s="145"/>
      <c r="G272" s="145"/>
      <c r="H272" s="145"/>
      <c r="I272" s="145"/>
      <c r="J272" s="145"/>
      <c r="K272" s="145"/>
      <c r="L272" s="145"/>
      <c r="M272" s="145"/>
      <c r="N272" s="145"/>
      <c r="O272" s="145"/>
      <c r="P272" s="145"/>
      <c r="Q272" s="145"/>
      <c r="R272" s="144"/>
      <c r="S272" s="144"/>
      <c r="T272" s="144"/>
      <c r="U272" s="144"/>
      <c r="V272" s="144"/>
      <c r="W272" s="144"/>
      <c r="X272" s="144"/>
      <c r="Y272" s="144"/>
      <c r="Z272" s="144"/>
    </row>
    <row r="273" spans="1:26" ht="14.25" customHeight="1">
      <c r="A273" s="144"/>
      <c r="B273" s="144"/>
      <c r="C273" s="144"/>
      <c r="D273" s="144"/>
      <c r="E273" s="145"/>
      <c r="F273" s="145"/>
      <c r="G273" s="145"/>
      <c r="H273" s="145"/>
      <c r="I273" s="145"/>
      <c r="J273" s="145"/>
      <c r="K273" s="145"/>
      <c r="L273" s="145"/>
      <c r="M273" s="145"/>
      <c r="N273" s="145"/>
      <c r="O273" s="145"/>
      <c r="P273" s="145"/>
      <c r="Q273" s="145"/>
      <c r="R273" s="144"/>
      <c r="S273" s="144"/>
      <c r="T273" s="144"/>
      <c r="U273" s="144"/>
      <c r="V273" s="144"/>
      <c r="W273" s="144"/>
      <c r="X273" s="144"/>
      <c r="Y273" s="144"/>
      <c r="Z273" s="144"/>
    </row>
    <row r="274" spans="1:26" ht="14.25" customHeight="1">
      <c r="A274" s="144"/>
      <c r="B274" s="144"/>
      <c r="C274" s="144"/>
      <c r="D274" s="144"/>
      <c r="E274" s="145"/>
      <c r="F274" s="145"/>
      <c r="G274" s="145"/>
      <c r="H274" s="145"/>
      <c r="I274" s="145"/>
      <c r="J274" s="145"/>
      <c r="K274" s="145"/>
      <c r="L274" s="145"/>
      <c r="M274" s="145"/>
      <c r="N274" s="145"/>
      <c r="O274" s="145"/>
      <c r="P274" s="145"/>
      <c r="Q274" s="145"/>
      <c r="R274" s="144"/>
      <c r="S274" s="144"/>
      <c r="T274" s="144"/>
      <c r="U274" s="144"/>
      <c r="V274" s="144"/>
      <c r="W274" s="144"/>
      <c r="X274" s="144"/>
      <c r="Y274" s="144"/>
      <c r="Z274" s="144"/>
    </row>
    <row r="275" spans="1:26" ht="14.25" customHeight="1">
      <c r="A275" s="144"/>
      <c r="B275" s="144"/>
      <c r="C275" s="144"/>
      <c r="D275" s="144"/>
      <c r="E275" s="145"/>
      <c r="F275" s="145"/>
      <c r="G275" s="145"/>
      <c r="H275" s="145"/>
      <c r="I275" s="145"/>
      <c r="J275" s="145"/>
      <c r="K275" s="145"/>
      <c r="L275" s="145"/>
      <c r="M275" s="145"/>
      <c r="N275" s="145"/>
      <c r="O275" s="145"/>
      <c r="P275" s="145"/>
      <c r="Q275" s="145"/>
      <c r="R275" s="144"/>
      <c r="S275" s="144"/>
      <c r="T275" s="144"/>
      <c r="U275" s="144"/>
      <c r="V275" s="144"/>
      <c r="W275" s="144"/>
      <c r="X275" s="144"/>
      <c r="Y275" s="144"/>
      <c r="Z275" s="144"/>
    </row>
    <row r="276" spans="1:26" ht="14.25" customHeight="1">
      <c r="A276" s="144"/>
      <c r="B276" s="144"/>
      <c r="C276" s="144"/>
      <c r="D276" s="144"/>
      <c r="E276" s="145"/>
      <c r="F276" s="145"/>
      <c r="G276" s="145"/>
      <c r="H276" s="145"/>
      <c r="I276" s="145"/>
      <c r="J276" s="145"/>
      <c r="K276" s="145"/>
      <c r="L276" s="145"/>
      <c r="M276" s="145"/>
      <c r="N276" s="145"/>
      <c r="O276" s="145"/>
      <c r="P276" s="145"/>
      <c r="Q276" s="145"/>
      <c r="R276" s="144"/>
      <c r="S276" s="144"/>
      <c r="T276" s="144"/>
      <c r="U276" s="144"/>
      <c r="V276" s="144"/>
      <c r="W276" s="144"/>
      <c r="X276" s="144"/>
      <c r="Y276" s="144"/>
      <c r="Z276" s="144"/>
    </row>
    <row r="277" spans="1:26" ht="14.25" customHeight="1">
      <c r="A277" s="144"/>
      <c r="B277" s="144"/>
      <c r="C277" s="144"/>
      <c r="D277" s="144"/>
      <c r="E277" s="145"/>
      <c r="F277" s="145"/>
      <c r="G277" s="145"/>
      <c r="H277" s="145"/>
      <c r="I277" s="145"/>
      <c r="J277" s="145"/>
      <c r="K277" s="145"/>
      <c r="L277" s="145"/>
      <c r="M277" s="145"/>
      <c r="N277" s="145"/>
      <c r="O277" s="145"/>
      <c r="P277" s="145"/>
      <c r="Q277" s="145"/>
      <c r="R277" s="144"/>
      <c r="S277" s="144"/>
      <c r="T277" s="144"/>
      <c r="U277" s="144"/>
      <c r="V277" s="144"/>
      <c r="W277" s="144"/>
      <c r="X277" s="144"/>
      <c r="Y277" s="144"/>
      <c r="Z277" s="144"/>
    </row>
    <row r="278" spans="1:26" ht="14.25" customHeight="1">
      <c r="A278" s="144"/>
      <c r="B278" s="144"/>
      <c r="C278" s="144"/>
      <c r="D278" s="144"/>
      <c r="E278" s="145"/>
      <c r="F278" s="145"/>
      <c r="G278" s="145"/>
      <c r="H278" s="145"/>
      <c r="I278" s="145"/>
      <c r="J278" s="145"/>
      <c r="K278" s="145"/>
      <c r="L278" s="145"/>
      <c r="M278" s="145"/>
      <c r="N278" s="145"/>
      <c r="O278" s="145"/>
      <c r="P278" s="145"/>
      <c r="Q278" s="145"/>
      <c r="R278" s="144"/>
      <c r="S278" s="144"/>
      <c r="T278" s="144"/>
      <c r="U278" s="144"/>
      <c r="V278" s="144"/>
      <c r="W278" s="144"/>
      <c r="X278" s="144"/>
      <c r="Y278" s="144"/>
      <c r="Z278" s="144"/>
    </row>
    <row r="279" spans="1:26" ht="14.25" customHeight="1">
      <c r="A279" s="144"/>
      <c r="B279" s="144"/>
      <c r="C279" s="144"/>
      <c r="D279" s="144"/>
      <c r="E279" s="145"/>
      <c r="F279" s="145"/>
      <c r="G279" s="145"/>
      <c r="H279" s="145"/>
      <c r="I279" s="145"/>
      <c r="J279" s="145"/>
      <c r="K279" s="145"/>
      <c r="L279" s="145"/>
      <c r="M279" s="145"/>
      <c r="N279" s="145"/>
      <c r="O279" s="145"/>
      <c r="P279" s="145"/>
      <c r="Q279" s="145"/>
      <c r="R279" s="144"/>
      <c r="S279" s="144"/>
      <c r="T279" s="144"/>
      <c r="U279" s="144"/>
      <c r="V279" s="144"/>
      <c r="W279" s="144"/>
      <c r="X279" s="144"/>
      <c r="Y279" s="144"/>
      <c r="Z279" s="144"/>
    </row>
    <row r="280" spans="1:26" ht="14.25" customHeight="1">
      <c r="A280" s="144"/>
      <c r="B280" s="144"/>
      <c r="C280" s="144"/>
      <c r="D280" s="144"/>
      <c r="E280" s="145"/>
      <c r="F280" s="145"/>
      <c r="G280" s="145"/>
      <c r="H280" s="145"/>
      <c r="I280" s="145"/>
      <c r="J280" s="145"/>
      <c r="K280" s="145"/>
      <c r="L280" s="145"/>
      <c r="M280" s="145"/>
      <c r="N280" s="145"/>
      <c r="O280" s="145"/>
      <c r="P280" s="145"/>
      <c r="Q280" s="145"/>
      <c r="R280" s="144"/>
      <c r="S280" s="144"/>
      <c r="T280" s="144"/>
      <c r="U280" s="144"/>
      <c r="V280" s="144"/>
      <c r="W280" s="144"/>
      <c r="X280" s="144"/>
      <c r="Y280" s="144"/>
      <c r="Z280" s="144"/>
    </row>
    <row r="281" spans="1:26" ht="14.25" customHeight="1">
      <c r="A281" s="144"/>
      <c r="B281" s="144"/>
      <c r="C281" s="144"/>
      <c r="D281" s="144"/>
      <c r="E281" s="145"/>
      <c r="F281" s="145"/>
      <c r="G281" s="145"/>
      <c r="H281" s="145"/>
      <c r="I281" s="145"/>
      <c r="J281" s="145"/>
      <c r="K281" s="145"/>
      <c r="L281" s="145"/>
      <c r="M281" s="145"/>
      <c r="N281" s="145"/>
      <c r="O281" s="145"/>
      <c r="P281" s="145"/>
      <c r="Q281" s="145"/>
      <c r="R281" s="144"/>
      <c r="S281" s="144"/>
      <c r="T281" s="144"/>
      <c r="U281" s="144"/>
      <c r="V281" s="144"/>
      <c r="W281" s="144"/>
      <c r="X281" s="144"/>
      <c r="Y281" s="144"/>
      <c r="Z281" s="144"/>
    </row>
    <row r="282" spans="1:26" ht="14.25" customHeight="1">
      <c r="A282" s="144"/>
      <c r="B282" s="144"/>
      <c r="C282" s="144"/>
      <c r="D282" s="144"/>
      <c r="E282" s="145"/>
      <c r="F282" s="145"/>
      <c r="G282" s="145"/>
      <c r="H282" s="145"/>
      <c r="I282" s="145"/>
      <c r="J282" s="145"/>
      <c r="K282" s="145"/>
      <c r="L282" s="145"/>
      <c r="M282" s="145"/>
      <c r="N282" s="145"/>
      <c r="O282" s="145"/>
      <c r="P282" s="145"/>
      <c r="Q282" s="145"/>
      <c r="R282" s="144"/>
      <c r="S282" s="144"/>
      <c r="T282" s="144"/>
      <c r="U282" s="144"/>
      <c r="V282" s="144"/>
      <c r="W282" s="144"/>
      <c r="X282" s="144"/>
      <c r="Y282" s="144"/>
      <c r="Z282" s="144"/>
    </row>
    <row r="283" spans="1:26" ht="14.25" customHeight="1">
      <c r="A283" s="144"/>
      <c r="B283" s="144"/>
      <c r="C283" s="144"/>
      <c r="D283" s="144"/>
      <c r="E283" s="145"/>
      <c r="F283" s="145"/>
      <c r="G283" s="145"/>
      <c r="H283" s="145"/>
      <c r="I283" s="145"/>
      <c r="J283" s="145"/>
      <c r="K283" s="145"/>
      <c r="L283" s="145"/>
      <c r="M283" s="145"/>
      <c r="N283" s="145"/>
      <c r="O283" s="145"/>
      <c r="P283" s="145"/>
      <c r="Q283" s="145"/>
      <c r="R283" s="144"/>
      <c r="S283" s="144"/>
      <c r="T283" s="144"/>
      <c r="U283" s="144"/>
      <c r="V283" s="144"/>
      <c r="W283" s="144"/>
      <c r="X283" s="144"/>
      <c r="Y283" s="144"/>
      <c r="Z283" s="144"/>
    </row>
    <row r="284" spans="1:26" ht="14.25" customHeight="1">
      <c r="A284" s="144"/>
      <c r="B284" s="144"/>
      <c r="C284" s="144"/>
      <c r="D284" s="144"/>
      <c r="E284" s="145"/>
      <c r="F284" s="145"/>
      <c r="G284" s="145"/>
      <c r="H284" s="145"/>
      <c r="I284" s="145"/>
      <c r="J284" s="145"/>
      <c r="K284" s="145"/>
      <c r="L284" s="145"/>
      <c r="M284" s="145"/>
      <c r="N284" s="145"/>
      <c r="O284" s="145"/>
      <c r="P284" s="145"/>
      <c r="Q284" s="145"/>
      <c r="R284" s="144"/>
      <c r="S284" s="144"/>
      <c r="T284" s="144"/>
      <c r="U284" s="144"/>
      <c r="V284" s="144"/>
      <c r="W284" s="144"/>
      <c r="X284" s="144"/>
      <c r="Y284" s="144"/>
      <c r="Z284" s="144"/>
    </row>
    <row r="285" spans="1:26" ht="14.25" customHeight="1">
      <c r="A285" s="144"/>
      <c r="B285" s="144"/>
      <c r="C285" s="144"/>
      <c r="D285" s="144"/>
      <c r="E285" s="145"/>
      <c r="F285" s="145"/>
      <c r="G285" s="145"/>
      <c r="H285" s="145"/>
      <c r="I285" s="145"/>
      <c r="J285" s="145"/>
      <c r="K285" s="145"/>
      <c r="L285" s="145"/>
      <c r="M285" s="145"/>
      <c r="N285" s="145"/>
      <c r="O285" s="145"/>
      <c r="P285" s="145"/>
      <c r="Q285" s="145"/>
      <c r="R285" s="144"/>
      <c r="S285" s="144"/>
      <c r="T285" s="144"/>
      <c r="U285" s="144"/>
      <c r="V285" s="144"/>
      <c r="W285" s="144"/>
      <c r="X285" s="144"/>
      <c r="Y285" s="144"/>
      <c r="Z285" s="144"/>
    </row>
    <row r="286" spans="1:26" ht="14.25" customHeight="1">
      <c r="A286" s="144"/>
      <c r="B286" s="144"/>
      <c r="C286" s="144"/>
      <c r="D286" s="144"/>
      <c r="E286" s="145"/>
      <c r="F286" s="145"/>
      <c r="G286" s="145"/>
      <c r="H286" s="145"/>
      <c r="I286" s="145"/>
      <c r="J286" s="145"/>
      <c r="K286" s="145"/>
      <c r="L286" s="145"/>
      <c r="M286" s="145"/>
      <c r="N286" s="145"/>
      <c r="O286" s="145"/>
      <c r="P286" s="145"/>
      <c r="Q286" s="145"/>
      <c r="R286" s="144"/>
      <c r="S286" s="144"/>
      <c r="T286" s="144"/>
      <c r="U286" s="144"/>
      <c r="V286" s="144"/>
      <c r="W286" s="144"/>
      <c r="X286" s="144"/>
      <c r="Y286" s="144"/>
      <c r="Z286" s="144"/>
    </row>
    <row r="287" spans="1:26" ht="14.25" customHeight="1">
      <c r="A287" s="144"/>
      <c r="B287" s="144"/>
      <c r="C287" s="144"/>
      <c r="D287" s="144"/>
      <c r="E287" s="145"/>
      <c r="F287" s="145"/>
      <c r="G287" s="145"/>
      <c r="H287" s="145"/>
      <c r="I287" s="145"/>
      <c r="J287" s="145"/>
      <c r="K287" s="145"/>
      <c r="L287" s="145"/>
      <c r="M287" s="145"/>
      <c r="N287" s="145"/>
      <c r="O287" s="145"/>
      <c r="P287" s="145"/>
      <c r="Q287" s="145"/>
      <c r="R287" s="144"/>
      <c r="S287" s="144"/>
      <c r="T287" s="144"/>
      <c r="U287" s="144"/>
      <c r="V287" s="144"/>
      <c r="W287" s="144"/>
      <c r="X287" s="144"/>
      <c r="Y287" s="144"/>
      <c r="Z287" s="144"/>
    </row>
    <row r="288" spans="1:26" ht="14.25" customHeight="1">
      <c r="A288" s="144"/>
      <c r="B288" s="144"/>
      <c r="C288" s="144"/>
      <c r="D288" s="144"/>
      <c r="E288" s="145"/>
      <c r="F288" s="145"/>
      <c r="G288" s="145"/>
      <c r="H288" s="145"/>
      <c r="I288" s="145"/>
      <c r="J288" s="145"/>
      <c r="K288" s="145"/>
      <c r="L288" s="145"/>
      <c r="M288" s="145"/>
      <c r="N288" s="145"/>
      <c r="O288" s="145"/>
      <c r="P288" s="145"/>
      <c r="Q288" s="145"/>
      <c r="R288" s="144"/>
      <c r="S288" s="144"/>
      <c r="T288" s="144"/>
      <c r="U288" s="144"/>
      <c r="V288" s="144"/>
      <c r="W288" s="144"/>
      <c r="X288" s="144"/>
      <c r="Y288" s="144"/>
      <c r="Z288" s="144"/>
    </row>
    <row r="289" spans="1:26" ht="14.25" customHeight="1">
      <c r="A289" s="144"/>
      <c r="B289" s="144"/>
      <c r="C289" s="144"/>
      <c r="D289" s="144"/>
      <c r="E289" s="145"/>
      <c r="F289" s="145"/>
      <c r="G289" s="145"/>
      <c r="H289" s="145"/>
      <c r="I289" s="145"/>
      <c r="J289" s="145"/>
      <c r="K289" s="145"/>
      <c r="L289" s="145"/>
      <c r="M289" s="145"/>
      <c r="N289" s="145"/>
      <c r="O289" s="145"/>
      <c r="P289" s="145"/>
      <c r="Q289" s="145"/>
      <c r="R289" s="144"/>
      <c r="S289" s="144"/>
      <c r="T289" s="144"/>
      <c r="U289" s="144"/>
      <c r="V289" s="144"/>
      <c r="W289" s="144"/>
      <c r="X289" s="144"/>
      <c r="Y289" s="144"/>
      <c r="Z289" s="144"/>
    </row>
    <row r="290" spans="1:26" ht="14.25" customHeight="1">
      <c r="A290" s="144"/>
      <c r="B290" s="144"/>
      <c r="C290" s="144"/>
      <c r="D290" s="144"/>
      <c r="E290" s="145"/>
      <c r="F290" s="145"/>
      <c r="G290" s="145"/>
      <c r="H290" s="145"/>
      <c r="I290" s="145"/>
      <c r="J290" s="145"/>
      <c r="K290" s="145"/>
      <c r="L290" s="145"/>
      <c r="M290" s="145"/>
      <c r="N290" s="145"/>
      <c r="O290" s="145"/>
      <c r="P290" s="145"/>
      <c r="Q290" s="145"/>
      <c r="R290" s="144"/>
      <c r="S290" s="144"/>
      <c r="T290" s="144"/>
      <c r="U290" s="144"/>
      <c r="V290" s="144"/>
      <c r="W290" s="144"/>
      <c r="X290" s="144"/>
      <c r="Y290" s="144"/>
      <c r="Z290" s="144"/>
    </row>
    <row r="291" spans="1:26" ht="14.25" customHeight="1">
      <c r="A291" s="144"/>
      <c r="B291" s="144"/>
      <c r="C291" s="144"/>
      <c r="D291" s="144"/>
      <c r="E291" s="145"/>
      <c r="F291" s="145"/>
      <c r="G291" s="145"/>
      <c r="H291" s="145"/>
      <c r="I291" s="145"/>
      <c r="J291" s="145"/>
      <c r="K291" s="145"/>
      <c r="L291" s="145"/>
      <c r="M291" s="145"/>
      <c r="N291" s="145"/>
      <c r="O291" s="145"/>
      <c r="P291" s="145"/>
      <c r="Q291" s="145"/>
      <c r="R291" s="144"/>
      <c r="S291" s="144"/>
      <c r="T291" s="144"/>
      <c r="U291" s="144"/>
      <c r="V291" s="144"/>
      <c r="W291" s="144"/>
      <c r="X291" s="144"/>
      <c r="Y291" s="144"/>
      <c r="Z291" s="144"/>
    </row>
    <row r="292" spans="1:26" ht="14.25" customHeight="1">
      <c r="A292" s="144"/>
      <c r="B292" s="144"/>
      <c r="C292" s="144"/>
      <c r="D292" s="144"/>
      <c r="E292" s="145"/>
      <c r="F292" s="145"/>
      <c r="G292" s="145"/>
      <c r="H292" s="145"/>
      <c r="I292" s="145"/>
      <c r="J292" s="145"/>
      <c r="K292" s="145"/>
      <c r="L292" s="145"/>
      <c r="M292" s="145"/>
      <c r="N292" s="145"/>
      <c r="O292" s="145"/>
      <c r="P292" s="145"/>
      <c r="Q292" s="145"/>
      <c r="R292" s="144"/>
      <c r="S292" s="144"/>
      <c r="T292" s="144"/>
      <c r="U292" s="144"/>
      <c r="V292" s="144"/>
      <c r="W292" s="144"/>
      <c r="X292" s="144"/>
      <c r="Y292" s="144"/>
      <c r="Z292" s="144"/>
    </row>
    <row r="293" spans="1:26" ht="14.25" customHeight="1">
      <c r="A293" s="144"/>
      <c r="B293" s="144"/>
      <c r="C293" s="144"/>
      <c r="D293" s="144"/>
      <c r="E293" s="145"/>
      <c r="F293" s="145"/>
      <c r="G293" s="145"/>
      <c r="H293" s="145"/>
      <c r="I293" s="145"/>
      <c r="J293" s="145"/>
      <c r="K293" s="145"/>
      <c r="L293" s="145"/>
      <c r="M293" s="145"/>
      <c r="N293" s="145"/>
      <c r="O293" s="145"/>
      <c r="P293" s="145"/>
      <c r="Q293" s="145"/>
      <c r="R293" s="144"/>
      <c r="S293" s="144"/>
      <c r="T293" s="144"/>
      <c r="U293" s="144"/>
      <c r="V293" s="144"/>
      <c r="W293" s="144"/>
      <c r="X293" s="144"/>
      <c r="Y293" s="144"/>
      <c r="Z293" s="144"/>
    </row>
    <row r="294" spans="1:26" ht="14.25" customHeight="1">
      <c r="A294" s="144"/>
      <c r="B294" s="144"/>
      <c r="C294" s="144"/>
      <c r="D294" s="144"/>
      <c r="E294" s="145"/>
      <c r="F294" s="145"/>
      <c r="G294" s="145"/>
      <c r="H294" s="145"/>
      <c r="I294" s="145"/>
      <c r="J294" s="145"/>
      <c r="K294" s="145"/>
      <c r="L294" s="145"/>
      <c r="M294" s="145"/>
      <c r="N294" s="145"/>
      <c r="O294" s="145"/>
      <c r="P294" s="145"/>
      <c r="Q294" s="145"/>
      <c r="R294" s="144"/>
      <c r="S294" s="144"/>
      <c r="T294" s="144"/>
      <c r="U294" s="144"/>
      <c r="V294" s="144"/>
      <c r="W294" s="144"/>
      <c r="X294" s="144"/>
      <c r="Y294" s="144"/>
      <c r="Z294" s="144"/>
    </row>
    <row r="295" spans="1:26" ht="14.25" customHeight="1">
      <c r="A295" s="144"/>
      <c r="B295" s="144"/>
      <c r="C295" s="144"/>
      <c r="D295" s="144"/>
      <c r="E295" s="145"/>
      <c r="F295" s="145"/>
      <c r="G295" s="145"/>
      <c r="H295" s="145"/>
      <c r="I295" s="145"/>
      <c r="J295" s="145"/>
      <c r="K295" s="145"/>
      <c r="L295" s="145"/>
      <c r="M295" s="145"/>
      <c r="N295" s="145"/>
      <c r="O295" s="145"/>
      <c r="P295" s="145"/>
      <c r="Q295" s="145"/>
      <c r="R295" s="144"/>
      <c r="S295" s="144"/>
      <c r="T295" s="144"/>
      <c r="U295" s="144"/>
      <c r="V295" s="144"/>
      <c r="W295" s="144"/>
      <c r="X295" s="144"/>
      <c r="Y295" s="144"/>
      <c r="Z295" s="144"/>
    </row>
    <row r="296" spans="1:26" ht="14.25" customHeight="1">
      <c r="A296" s="144"/>
      <c r="B296" s="144"/>
      <c r="C296" s="144"/>
      <c r="D296" s="144"/>
      <c r="E296" s="145"/>
      <c r="F296" s="145"/>
      <c r="G296" s="145"/>
      <c r="H296" s="145"/>
      <c r="I296" s="145"/>
      <c r="J296" s="145"/>
      <c r="K296" s="145"/>
      <c r="L296" s="145"/>
      <c r="M296" s="145"/>
      <c r="N296" s="145"/>
      <c r="O296" s="145"/>
      <c r="P296" s="145"/>
      <c r="Q296" s="145"/>
      <c r="R296" s="144"/>
      <c r="S296" s="144"/>
      <c r="T296" s="144"/>
      <c r="U296" s="144"/>
      <c r="V296" s="144"/>
      <c r="W296" s="144"/>
      <c r="X296" s="144"/>
      <c r="Y296" s="144"/>
      <c r="Z296" s="144"/>
    </row>
    <row r="297" spans="1:26" ht="14.25" customHeight="1">
      <c r="A297" s="144"/>
      <c r="B297" s="144"/>
      <c r="C297" s="144"/>
      <c r="D297" s="144"/>
      <c r="E297" s="145"/>
      <c r="F297" s="145"/>
      <c r="G297" s="145"/>
      <c r="H297" s="145"/>
      <c r="I297" s="145"/>
      <c r="J297" s="145"/>
      <c r="K297" s="145"/>
      <c r="L297" s="145"/>
      <c r="M297" s="145"/>
      <c r="N297" s="145"/>
      <c r="O297" s="145"/>
      <c r="P297" s="145"/>
      <c r="Q297" s="145"/>
      <c r="R297" s="144"/>
      <c r="S297" s="144"/>
      <c r="T297" s="144"/>
      <c r="U297" s="144"/>
      <c r="V297" s="144"/>
      <c r="W297" s="144"/>
      <c r="X297" s="144"/>
      <c r="Y297" s="144"/>
      <c r="Z297" s="144"/>
    </row>
    <row r="298" spans="1:26" ht="14.25" customHeight="1">
      <c r="A298" s="144"/>
      <c r="B298" s="144"/>
      <c r="C298" s="144"/>
      <c r="D298" s="144"/>
      <c r="E298" s="145"/>
      <c r="F298" s="145"/>
      <c r="G298" s="145"/>
      <c r="H298" s="145"/>
      <c r="I298" s="145"/>
      <c r="J298" s="145"/>
      <c r="K298" s="145"/>
      <c r="L298" s="145"/>
      <c r="M298" s="145"/>
      <c r="N298" s="145"/>
      <c r="O298" s="145"/>
      <c r="P298" s="145"/>
      <c r="Q298" s="145"/>
      <c r="R298" s="144"/>
      <c r="S298" s="144"/>
      <c r="T298" s="144"/>
      <c r="U298" s="144"/>
      <c r="V298" s="144"/>
      <c r="W298" s="144"/>
      <c r="X298" s="144"/>
      <c r="Y298" s="144"/>
      <c r="Z298" s="144"/>
    </row>
    <row r="299" spans="1:26" ht="14.25" customHeight="1">
      <c r="A299" s="144"/>
      <c r="B299" s="144"/>
      <c r="C299" s="144"/>
      <c r="D299" s="144"/>
      <c r="E299" s="145"/>
      <c r="F299" s="145"/>
      <c r="G299" s="145"/>
      <c r="H299" s="145"/>
      <c r="I299" s="145"/>
      <c r="J299" s="145"/>
      <c r="K299" s="145"/>
      <c r="L299" s="145"/>
      <c r="M299" s="145"/>
      <c r="N299" s="145"/>
      <c r="O299" s="145"/>
      <c r="P299" s="145"/>
      <c r="Q299" s="145"/>
      <c r="R299" s="144"/>
      <c r="S299" s="144"/>
      <c r="T299" s="144"/>
      <c r="U299" s="144"/>
      <c r="V299" s="144"/>
      <c r="W299" s="144"/>
      <c r="X299" s="144"/>
      <c r="Y299" s="144"/>
      <c r="Z299" s="144"/>
    </row>
    <row r="300" spans="1:26" ht="14.25" customHeight="1">
      <c r="A300" s="144"/>
      <c r="B300" s="144"/>
      <c r="C300" s="144"/>
      <c r="D300" s="144"/>
      <c r="E300" s="145"/>
      <c r="F300" s="145"/>
      <c r="G300" s="145"/>
      <c r="H300" s="145"/>
      <c r="I300" s="145"/>
      <c r="J300" s="145"/>
      <c r="K300" s="145"/>
      <c r="L300" s="145"/>
      <c r="M300" s="145"/>
      <c r="N300" s="145"/>
      <c r="O300" s="145"/>
      <c r="P300" s="145"/>
      <c r="Q300" s="145"/>
      <c r="R300" s="144"/>
      <c r="S300" s="144"/>
      <c r="T300" s="144"/>
      <c r="U300" s="144"/>
      <c r="V300" s="144"/>
      <c r="W300" s="144"/>
      <c r="X300" s="144"/>
      <c r="Y300" s="144"/>
      <c r="Z300" s="144"/>
    </row>
    <row r="301" spans="1:26" ht="14.25" customHeight="1">
      <c r="A301" s="144"/>
      <c r="B301" s="144"/>
      <c r="C301" s="144"/>
      <c r="D301" s="144"/>
      <c r="E301" s="145"/>
      <c r="F301" s="145"/>
      <c r="G301" s="145"/>
      <c r="H301" s="145"/>
      <c r="I301" s="145"/>
      <c r="J301" s="145"/>
      <c r="K301" s="145"/>
      <c r="L301" s="145"/>
      <c r="M301" s="145"/>
      <c r="N301" s="145"/>
      <c r="O301" s="145"/>
      <c r="P301" s="145"/>
      <c r="Q301" s="145"/>
      <c r="R301" s="144"/>
      <c r="S301" s="144"/>
      <c r="T301" s="144"/>
      <c r="U301" s="144"/>
      <c r="V301" s="144"/>
      <c r="W301" s="144"/>
      <c r="X301" s="144"/>
      <c r="Y301" s="144"/>
      <c r="Z301" s="144"/>
    </row>
    <row r="302" spans="1:26" ht="14.25" customHeight="1">
      <c r="A302" s="144"/>
      <c r="B302" s="144"/>
      <c r="C302" s="144"/>
      <c r="D302" s="144"/>
      <c r="E302" s="145"/>
      <c r="F302" s="145"/>
      <c r="G302" s="145"/>
      <c r="H302" s="145"/>
      <c r="I302" s="145"/>
      <c r="J302" s="145"/>
      <c r="K302" s="145"/>
      <c r="L302" s="145"/>
      <c r="M302" s="145"/>
      <c r="N302" s="145"/>
      <c r="O302" s="145"/>
      <c r="P302" s="145"/>
      <c r="Q302" s="145"/>
      <c r="R302" s="144"/>
      <c r="S302" s="144"/>
      <c r="T302" s="144"/>
      <c r="U302" s="144"/>
      <c r="V302" s="144"/>
      <c r="W302" s="144"/>
      <c r="X302" s="144"/>
      <c r="Y302" s="144"/>
      <c r="Z302" s="144"/>
    </row>
    <row r="303" spans="1:26" ht="14.25" customHeight="1">
      <c r="A303" s="144"/>
      <c r="B303" s="144"/>
      <c r="C303" s="144"/>
      <c r="D303" s="144"/>
      <c r="E303" s="145"/>
      <c r="F303" s="145"/>
      <c r="G303" s="145"/>
      <c r="H303" s="145"/>
      <c r="I303" s="145"/>
      <c r="J303" s="145"/>
      <c r="K303" s="145"/>
      <c r="L303" s="145"/>
      <c r="M303" s="145"/>
      <c r="N303" s="145"/>
      <c r="O303" s="145"/>
      <c r="P303" s="145"/>
      <c r="Q303" s="145"/>
      <c r="R303" s="144"/>
      <c r="S303" s="144"/>
      <c r="T303" s="144"/>
      <c r="U303" s="144"/>
      <c r="V303" s="144"/>
      <c r="W303" s="144"/>
      <c r="X303" s="144"/>
      <c r="Y303" s="144"/>
      <c r="Z303" s="144"/>
    </row>
    <row r="304" spans="1:26" ht="14.25" customHeight="1">
      <c r="A304" s="144"/>
      <c r="B304" s="144"/>
      <c r="C304" s="144"/>
      <c r="D304" s="144"/>
      <c r="E304" s="145"/>
      <c r="F304" s="145"/>
      <c r="G304" s="145"/>
      <c r="H304" s="145"/>
      <c r="I304" s="145"/>
      <c r="J304" s="145"/>
      <c r="K304" s="145"/>
      <c r="L304" s="145"/>
      <c r="M304" s="145"/>
      <c r="N304" s="145"/>
      <c r="O304" s="145"/>
      <c r="P304" s="145"/>
      <c r="Q304" s="145"/>
      <c r="R304" s="144"/>
      <c r="S304" s="144"/>
      <c r="T304" s="144"/>
      <c r="U304" s="144"/>
      <c r="V304" s="144"/>
      <c r="W304" s="144"/>
      <c r="X304" s="144"/>
      <c r="Y304" s="144"/>
      <c r="Z304" s="144"/>
    </row>
    <row r="305" spans="1:26" ht="14.25" customHeight="1">
      <c r="A305" s="144"/>
      <c r="B305" s="144"/>
      <c r="C305" s="144"/>
      <c r="D305" s="144"/>
      <c r="E305" s="145"/>
      <c r="F305" s="145"/>
      <c r="G305" s="145"/>
      <c r="H305" s="145"/>
      <c r="I305" s="145"/>
      <c r="J305" s="145"/>
      <c r="K305" s="145"/>
      <c r="L305" s="145"/>
      <c r="M305" s="145"/>
      <c r="N305" s="145"/>
      <c r="O305" s="145"/>
      <c r="P305" s="145"/>
      <c r="Q305" s="145"/>
      <c r="R305" s="144"/>
      <c r="S305" s="144"/>
      <c r="T305" s="144"/>
      <c r="U305" s="144"/>
      <c r="V305" s="144"/>
      <c r="W305" s="144"/>
      <c r="X305" s="144"/>
      <c r="Y305" s="144"/>
      <c r="Z305" s="144"/>
    </row>
    <row r="306" spans="1:26" ht="14.25" customHeight="1">
      <c r="A306" s="144"/>
      <c r="B306" s="144"/>
      <c r="C306" s="144"/>
      <c r="D306" s="144"/>
      <c r="E306" s="145"/>
      <c r="F306" s="145"/>
      <c r="G306" s="145"/>
      <c r="H306" s="145"/>
      <c r="I306" s="145"/>
      <c r="J306" s="145"/>
      <c r="K306" s="145"/>
      <c r="L306" s="145"/>
      <c r="M306" s="145"/>
      <c r="N306" s="145"/>
      <c r="O306" s="145"/>
      <c r="P306" s="145"/>
      <c r="Q306" s="145"/>
      <c r="R306" s="144"/>
      <c r="S306" s="144"/>
      <c r="T306" s="144"/>
      <c r="U306" s="144"/>
      <c r="V306" s="144"/>
      <c r="W306" s="144"/>
      <c r="X306" s="144"/>
      <c r="Y306" s="144"/>
      <c r="Z306" s="144"/>
    </row>
    <row r="307" spans="1:26" ht="14.25" customHeight="1">
      <c r="A307" s="144"/>
      <c r="B307" s="144"/>
      <c r="C307" s="144"/>
      <c r="D307" s="144"/>
      <c r="E307" s="145"/>
      <c r="F307" s="145"/>
      <c r="G307" s="145"/>
      <c r="H307" s="145"/>
      <c r="I307" s="145"/>
      <c r="J307" s="145"/>
      <c r="K307" s="145"/>
      <c r="L307" s="145"/>
      <c r="M307" s="145"/>
      <c r="N307" s="145"/>
      <c r="O307" s="145"/>
      <c r="P307" s="145"/>
      <c r="Q307" s="145"/>
      <c r="R307" s="144"/>
      <c r="S307" s="144"/>
      <c r="T307" s="144"/>
      <c r="U307" s="144"/>
      <c r="V307" s="144"/>
      <c r="W307" s="144"/>
      <c r="X307" s="144"/>
      <c r="Y307" s="144"/>
      <c r="Z307" s="144"/>
    </row>
    <row r="308" spans="1:26" ht="14.25" customHeight="1">
      <c r="A308" s="144"/>
      <c r="B308" s="144"/>
      <c r="C308" s="144"/>
      <c r="D308" s="144"/>
      <c r="E308" s="145"/>
      <c r="F308" s="145"/>
      <c r="G308" s="145"/>
      <c r="H308" s="145"/>
      <c r="I308" s="145"/>
      <c r="J308" s="145"/>
      <c r="K308" s="145"/>
      <c r="L308" s="145"/>
      <c r="M308" s="145"/>
      <c r="N308" s="145"/>
      <c r="O308" s="145"/>
      <c r="P308" s="145"/>
      <c r="Q308" s="145"/>
      <c r="R308" s="144"/>
      <c r="S308" s="144"/>
      <c r="T308" s="144"/>
      <c r="U308" s="144"/>
      <c r="V308" s="144"/>
      <c r="W308" s="144"/>
      <c r="X308" s="144"/>
      <c r="Y308" s="144"/>
      <c r="Z308" s="144"/>
    </row>
    <row r="309" spans="1:26" ht="14.25" customHeight="1">
      <c r="A309" s="144"/>
      <c r="B309" s="144"/>
      <c r="C309" s="144"/>
      <c r="D309" s="144"/>
      <c r="E309" s="145"/>
      <c r="F309" s="145"/>
      <c r="G309" s="145"/>
      <c r="H309" s="145"/>
      <c r="I309" s="145"/>
      <c r="J309" s="145"/>
      <c r="K309" s="145"/>
      <c r="L309" s="145"/>
      <c r="M309" s="145"/>
      <c r="N309" s="145"/>
      <c r="O309" s="145"/>
      <c r="P309" s="145"/>
      <c r="Q309" s="145"/>
      <c r="R309" s="144"/>
      <c r="S309" s="144"/>
      <c r="T309" s="144"/>
      <c r="U309" s="144"/>
      <c r="V309" s="144"/>
      <c r="W309" s="144"/>
      <c r="X309" s="144"/>
      <c r="Y309" s="144"/>
      <c r="Z309" s="144"/>
    </row>
    <row r="310" spans="1:26" ht="14.25" customHeight="1">
      <c r="A310" s="144"/>
      <c r="B310" s="144"/>
      <c r="C310" s="144"/>
      <c r="D310" s="144"/>
      <c r="E310" s="145"/>
      <c r="F310" s="145"/>
      <c r="G310" s="145"/>
      <c r="H310" s="145"/>
      <c r="I310" s="145"/>
      <c r="J310" s="145"/>
      <c r="K310" s="145"/>
      <c r="L310" s="145"/>
      <c r="M310" s="145"/>
      <c r="N310" s="145"/>
      <c r="O310" s="145"/>
      <c r="P310" s="145"/>
      <c r="Q310" s="145"/>
      <c r="R310" s="144"/>
      <c r="S310" s="144"/>
      <c r="T310" s="144"/>
      <c r="U310" s="144"/>
      <c r="V310" s="144"/>
      <c r="W310" s="144"/>
      <c r="X310" s="144"/>
      <c r="Y310" s="144"/>
      <c r="Z310" s="144"/>
    </row>
    <row r="311" spans="1:26" ht="14.25" customHeight="1">
      <c r="A311" s="144"/>
      <c r="B311" s="144"/>
      <c r="C311" s="144"/>
      <c r="D311" s="144"/>
      <c r="E311" s="145"/>
      <c r="F311" s="145"/>
      <c r="G311" s="145"/>
      <c r="H311" s="145"/>
      <c r="I311" s="145"/>
      <c r="J311" s="145"/>
      <c r="K311" s="145"/>
      <c r="L311" s="145"/>
      <c r="M311" s="145"/>
      <c r="N311" s="145"/>
      <c r="O311" s="145"/>
      <c r="P311" s="145"/>
      <c r="Q311" s="145"/>
      <c r="R311" s="144"/>
      <c r="S311" s="144"/>
      <c r="T311" s="144"/>
      <c r="U311" s="144"/>
      <c r="V311" s="144"/>
      <c r="W311" s="144"/>
      <c r="X311" s="144"/>
      <c r="Y311" s="144"/>
      <c r="Z311" s="144"/>
    </row>
    <row r="312" spans="1:26" ht="14.25" customHeight="1">
      <c r="A312" s="144"/>
      <c r="B312" s="144"/>
      <c r="C312" s="144"/>
      <c r="D312" s="144"/>
      <c r="E312" s="145"/>
      <c r="F312" s="145"/>
      <c r="G312" s="145"/>
      <c r="H312" s="145"/>
      <c r="I312" s="145"/>
      <c r="J312" s="145"/>
      <c r="K312" s="145"/>
      <c r="L312" s="145"/>
      <c r="M312" s="145"/>
      <c r="N312" s="145"/>
      <c r="O312" s="145"/>
      <c r="P312" s="145"/>
      <c r="Q312" s="145"/>
      <c r="R312" s="144"/>
      <c r="S312" s="144"/>
      <c r="T312" s="144"/>
      <c r="U312" s="144"/>
      <c r="V312" s="144"/>
      <c r="W312" s="144"/>
      <c r="X312" s="144"/>
      <c r="Y312" s="144"/>
      <c r="Z312" s="144"/>
    </row>
    <row r="313" spans="1:26" ht="14.25" customHeight="1">
      <c r="A313" s="144"/>
      <c r="B313" s="144"/>
      <c r="C313" s="144"/>
      <c r="D313" s="144"/>
      <c r="E313" s="145"/>
      <c r="F313" s="145"/>
      <c r="G313" s="145"/>
      <c r="H313" s="145"/>
      <c r="I313" s="145"/>
      <c r="J313" s="145"/>
      <c r="K313" s="145"/>
      <c r="L313" s="145"/>
      <c r="M313" s="145"/>
      <c r="N313" s="145"/>
      <c r="O313" s="145"/>
      <c r="P313" s="145"/>
      <c r="Q313" s="145"/>
      <c r="R313" s="144"/>
      <c r="S313" s="144"/>
      <c r="T313" s="144"/>
      <c r="U313" s="144"/>
      <c r="V313" s="144"/>
      <c r="W313" s="144"/>
      <c r="X313" s="144"/>
      <c r="Y313" s="144"/>
      <c r="Z313" s="144"/>
    </row>
    <row r="314" spans="1:26" ht="14.25" customHeight="1">
      <c r="A314" s="144"/>
      <c r="B314" s="144"/>
      <c r="C314" s="144"/>
      <c r="D314" s="144"/>
      <c r="E314" s="145"/>
      <c r="F314" s="145"/>
      <c r="G314" s="145"/>
      <c r="H314" s="145"/>
      <c r="I314" s="145"/>
      <c r="J314" s="145"/>
      <c r="K314" s="145"/>
      <c r="L314" s="145"/>
      <c r="M314" s="145"/>
      <c r="N314" s="145"/>
      <c r="O314" s="145"/>
      <c r="P314" s="145"/>
      <c r="Q314" s="145"/>
      <c r="R314" s="144"/>
      <c r="S314" s="144"/>
      <c r="T314" s="144"/>
      <c r="U314" s="144"/>
      <c r="V314" s="144"/>
      <c r="W314" s="144"/>
      <c r="X314" s="144"/>
      <c r="Y314" s="144"/>
      <c r="Z314" s="144"/>
    </row>
    <row r="315" spans="1:26" ht="14.25" customHeight="1">
      <c r="A315" s="144"/>
      <c r="B315" s="144"/>
      <c r="C315" s="144"/>
      <c r="D315" s="144"/>
      <c r="E315" s="145"/>
      <c r="F315" s="145"/>
      <c r="G315" s="145"/>
      <c r="H315" s="145"/>
      <c r="I315" s="145"/>
      <c r="J315" s="145"/>
      <c r="K315" s="145"/>
      <c r="L315" s="145"/>
      <c r="M315" s="145"/>
      <c r="N315" s="145"/>
      <c r="O315" s="145"/>
      <c r="P315" s="145"/>
      <c r="Q315" s="145"/>
      <c r="R315" s="144"/>
      <c r="S315" s="144"/>
      <c r="T315" s="144"/>
      <c r="U315" s="144"/>
      <c r="V315" s="144"/>
      <c r="W315" s="144"/>
      <c r="X315" s="144"/>
      <c r="Y315" s="144"/>
      <c r="Z315" s="144"/>
    </row>
    <row r="316" spans="1:26" ht="14.25" customHeight="1">
      <c r="A316" s="144"/>
      <c r="B316" s="144"/>
      <c r="C316" s="144"/>
      <c r="D316" s="144"/>
      <c r="E316" s="145"/>
      <c r="F316" s="145"/>
      <c r="G316" s="145"/>
      <c r="H316" s="145"/>
      <c r="I316" s="145"/>
      <c r="J316" s="145"/>
      <c r="K316" s="145"/>
      <c r="L316" s="145"/>
      <c r="M316" s="145"/>
      <c r="N316" s="145"/>
      <c r="O316" s="145"/>
      <c r="P316" s="145"/>
      <c r="Q316" s="145"/>
      <c r="R316" s="144"/>
      <c r="S316" s="144"/>
      <c r="T316" s="144"/>
      <c r="U316" s="144"/>
      <c r="V316" s="144"/>
      <c r="W316" s="144"/>
      <c r="X316" s="144"/>
      <c r="Y316" s="144"/>
      <c r="Z316" s="144"/>
    </row>
    <row r="317" spans="1:26" ht="14.25" customHeight="1">
      <c r="A317" s="144"/>
      <c r="B317" s="144"/>
      <c r="C317" s="144"/>
      <c r="D317" s="144"/>
      <c r="E317" s="145"/>
      <c r="F317" s="145"/>
      <c r="G317" s="145"/>
      <c r="H317" s="145"/>
      <c r="I317" s="145"/>
      <c r="J317" s="145"/>
      <c r="K317" s="145"/>
      <c r="L317" s="145"/>
      <c r="M317" s="145"/>
      <c r="N317" s="145"/>
      <c r="O317" s="145"/>
      <c r="P317" s="145"/>
      <c r="Q317" s="145"/>
      <c r="R317" s="144"/>
      <c r="S317" s="144"/>
      <c r="T317" s="144"/>
      <c r="U317" s="144"/>
      <c r="V317" s="144"/>
      <c r="W317" s="144"/>
      <c r="X317" s="144"/>
      <c r="Y317" s="144"/>
      <c r="Z317" s="144"/>
    </row>
    <row r="318" spans="1:26" ht="14.25" customHeight="1">
      <c r="A318" s="144"/>
      <c r="B318" s="144"/>
      <c r="C318" s="144"/>
      <c r="D318" s="144"/>
      <c r="E318" s="145"/>
      <c r="F318" s="145"/>
      <c r="G318" s="145"/>
      <c r="H318" s="145"/>
      <c r="I318" s="145"/>
      <c r="J318" s="145"/>
      <c r="K318" s="145"/>
      <c r="L318" s="145"/>
      <c r="M318" s="145"/>
      <c r="N318" s="145"/>
      <c r="O318" s="145"/>
      <c r="P318" s="145"/>
      <c r="Q318" s="145"/>
      <c r="R318" s="144"/>
      <c r="S318" s="144"/>
      <c r="T318" s="144"/>
      <c r="U318" s="144"/>
      <c r="V318" s="144"/>
      <c r="W318" s="144"/>
      <c r="X318" s="144"/>
      <c r="Y318" s="144"/>
      <c r="Z318" s="144"/>
    </row>
    <row r="319" spans="1:26" ht="14.25" customHeight="1">
      <c r="A319" s="144"/>
      <c r="B319" s="144"/>
      <c r="C319" s="144"/>
      <c r="D319" s="144"/>
      <c r="E319" s="145"/>
      <c r="F319" s="145"/>
      <c r="G319" s="145"/>
      <c r="H319" s="145"/>
      <c r="I319" s="145"/>
      <c r="J319" s="145"/>
      <c r="K319" s="145"/>
      <c r="L319" s="145"/>
      <c r="M319" s="145"/>
      <c r="N319" s="145"/>
      <c r="O319" s="145"/>
      <c r="P319" s="145"/>
      <c r="Q319" s="145"/>
      <c r="R319" s="144"/>
      <c r="S319" s="144"/>
      <c r="T319" s="144"/>
      <c r="U319" s="144"/>
      <c r="V319" s="144"/>
      <c r="W319" s="144"/>
      <c r="X319" s="144"/>
      <c r="Y319" s="144"/>
      <c r="Z319" s="144"/>
    </row>
    <row r="320" spans="1:26" ht="14.25" customHeight="1">
      <c r="A320" s="144"/>
      <c r="B320" s="144"/>
      <c r="C320" s="144"/>
      <c r="D320" s="144"/>
      <c r="E320" s="145"/>
      <c r="F320" s="145"/>
      <c r="G320" s="145"/>
      <c r="H320" s="145"/>
      <c r="I320" s="145"/>
      <c r="J320" s="145"/>
      <c r="K320" s="145"/>
      <c r="L320" s="145"/>
      <c r="M320" s="145"/>
      <c r="N320" s="145"/>
      <c r="O320" s="145"/>
      <c r="P320" s="145"/>
      <c r="Q320" s="145"/>
      <c r="R320" s="144"/>
      <c r="S320" s="144"/>
      <c r="T320" s="144"/>
      <c r="U320" s="144"/>
      <c r="V320" s="144"/>
      <c r="W320" s="144"/>
      <c r="X320" s="144"/>
      <c r="Y320" s="144"/>
      <c r="Z320" s="144"/>
    </row>
    <row r="321" spans="1:26" ht="14.25" customHeight="1">
      <c r="A321" s="144"/>
      <c r="B321" s="144"/>
      <c r="C321" s="144"/>
      <c r="D321" s="144"/>
      <c r="E321" s="145"/>
      <c r="F321" s="145"/>
      <c r="G321" s="145"/>
      <c r="H321" s="145"/>
      <c r="I321" s="145"/>
      <c r="J321" s="145"/>
      <c r="K321" s="145"/>
      <c r="L321" s="145"/>
      <c r="M321" s="145"/>
      <c r="N321" s="145"/>
      <c r="O321" s="145"/>
      <c r="P321" s="145"/>
      <c r="Q321" s="145"/>
      <c r="R321" s="144"/>
      <c r="S321" s="144"/>
      <c r="T321" s="144"/>
      <c r="U321" s="144"/>
      <c r="V321" s="144"/>
      <c r="W321" s="144"/>
      <c r="X321" s="144"/>
      <c r="Y321" s="144"/>
      <c r="Z321" s="144"/>
    </row>
    <row r="322" spans="1:26" ht="14.25" customHeight="1">
      <c r="A322" s="144"/>
      <c r="B322" s="144"/>
      <c r="C322" s="144"/>
      <c r="D322" s="144"/>
      <c r="E322" s="145"/>
      <c r="F322" s="145"/>
      <c r="G322" s="145"/>
      <c r="H322" s="145"/>
      <c r="I322" s="145"/>
      <c r="J322" s="145"/>
      <c r="K322" s="145"/>
      <c r="L322" s="145"/>
      <c r="M322" s="145"/>
      <c r="N322" s="145"/>
      <c r="O322" s="145"/>
      <c r="P322" s="145"/>
      <c r="Q322" s="145"/>
      <c r="R322" s="144"/>
      <c r="S322" s="144"/>
      <c r="T322" s="144"/>
      <c r="U322" s="144"/>
      <c r="V322" s="144"/>
      <c r="W322" s="144"/>
      <c r="X322" s="144"/>
      <c r="Y322" s="144"/>
      <c r="Z322" s="144"/>
    </row>
    <row r="323" spans="1:26" ht="14.25" customHeight="1">
      <c r="A323" s="144"/>
      <c r="B323" s="144"/>
      <c r="C323" s="144"/>
      <c r="D323" s="144"/>
      <c r="E323" s="145"/>
      <c r="F323" s="145"/>
      <c r="G323" s="145"/>
      <c r="H323" s="145"/>
      <c r="I323" s="145"/>
      <c r="J323" s="145"/>
      <c r="K323" s="145"/>
      <c r="L323" s="145"/>
      <c r="M323" s="145"/>
      <c r="N323" s="145"/>
      <c r="O323" s="145"/>
      <c r="P323" s="145"/>
      <c r="Q323" s="145"/>
      <c r="R323" s="144"/>
      <c r="S323" s="144"/>
      <c r="T323" s="144"/>
      <c r="U323" s="144"/>
      <c r="V323" s="144"/>
      <c r="W323" s="144"/>
      <c r="X323" s="144"/>
      <c r="Y323" s="144"/>
      <c r="Z323" s="144"/>
    </row>
    <row r="324" spans="1:26" ht="14.25" customHeight="1">
      <c r="A324" s="144"/>
      <c r="B324" s="144"/>
      <c r="C324" s="144"/>
      <c r="D324" s="144"/>
      <c r="E324" s="145"/>
      <c r="F324" s="145"/>
      <c r="G324" s="145"/>
      <c r="H324" s="145"/>
      <c r="I324" s="145"/>
      <c r="J324" s="145"/>
      <c r="K324" s="145"/>
      <c r="L324" s="145"/>
      <c r="M324" s="145"/>
      <c r="N324" s="145"/>
      <c r="O324" s="145"/>
      <c r="P324" s="145"/>
      <c r="Q324" s="145"/>
      <c r="R324" s="144"/>
      <c r="S324" s="144"/>
      <c r="T324" s="144"/>
      <c r="U324" s="144"/>
      <c r="V324" s="144"/>
      <c r="W324" s="144"/>
      <c r="X324" s="144"/>
      <c r="Y324" s="144"/>
      <c r="Z324" s="144"/>
    </row>
    <row r="325" spans="1:26" ht="14.25" customHeight="1">
      <c r="A325" s="144"/>
      <c r="B325" s="144"/>
      <c r="C325" s="144"/>
      <c r="D325" s="144"/>
      <c r="E325" s="145"/>
      <c r="F325" s="145"/>
      <c r="G325" s="145"/>
      <c r="H325" s="145"/>
      <c r="I325" s="145"/>
      <c r="J325" s="145"/>
      <c r="K325" s="145"/>
      <c r="L325" s="145"/>
      <c r="M325" s="145"/>
      <c r="N325" s="145"/>
      <c r="O325" s="145"/>
      <c r="P325" s="145"/>
      <c r="Q325" s="145"/>
      <c r="R325" s="144"/>
      <c r="S325" s="144"/>
      <c r="T325" s="144"/>
      <c r="U325" s="144"/>
      <c r="V325" s="144"/>
      <c r="W325" s="144"/>
      <c r="X325" s="144"/>
      <c r="Y325" s="144"/>
      <c r="Z325" s="144"/>
    </row>
    <row r="326" spans="1:26" ht="14.25" customHeight="1">
      <c r="A326" s="144"/>
      <c r="B326" s="144"/>
      <c r="C326" s="144"/>
      <c r="D326" s="144"/>
      <c r="E326" s="145"/>
      <c r="F326" s="145"/>
      <c r="G326" s="145"/>
      <c r="H326" s="145"/>
      <c r="I326" s="145"/>
      <c r="J326" s="145"/>
      <c r="K326" s="145"/>
      <c r="L326" s="145"/>
      <c r="M326" s="145"/>
      <c r="N326" s="145"/>
      <c r="O326" s="145"/>
      <c r="P326" s="145"/>
      <c r="Q326" s="145"/>
      <c r="R326" s="144"/>
      <c r="S326" s="144"/>
      <c r="T326" s="144"/>
      <c r="U326" s="144"/>
      <c r="V326" s="144"/>
      <c r="W326" s="144"/>
      <c r="X326" s="144"/>
      <c r="Y326" s="144"/>
      <c r="Z326" s="144"/>
    </row>
    <row r="327" spans="1:26" ht="14.25" customHeight="1">
      <c r="A327" s="144"/>
      <c r="B327" s="144"/>
      <c r="C327" s="144"/>
      <c r="D327" s="144"/>
      <c r="E327" s="145"/>
      <c r="F327" s="145"/>
      <c r="G327" s="145"/>
      <c r="H327" s="145"/>
      <c r="I327" s="145"/>
      <c r="J327" s="145"/>
      <c r="K327" s="145"/>
      <c r="L327" s="145"/>
      <c r="M327" s="145"/>
      <c r="N327" s="145"/>
      <c r="O327" s="145"/>
      <c r="P327" s="145"/>
      <c r="Q327" s="145"/>
      <c r="R327" s="144"/>
      <c r="S327" s="144"/>
      <c r="T327" s="144"/>
      <c r="U327" s="144"/>
      <c r="V327" s="144"/>
      <c r="W327" s="144"/>
      <c r="X327" s="144"/>
      <c r="Y327" s="144"/>
      <c r="Z327" s="144"/>
    </row>
    <row r="328" spans="1:26" ht="14.25" customHeight="1">
      <c r="A328" s="144"/>
      <c r="B328" s="144"/>
      <c r="C328" s="144"/>
      <c r="D328" s="144"/>
      <c r="E328" s="145"/>
      <c r="F328" s="145"/>
      <c r="G328" s="145"/>
      <c r="H328" s="145"/>
      <c r="I328" s="145"/>
      <c r="J328" s="145"/>
      <c r="K328" s="145"/>
      <c r="L328" s="145"/>
      <c r="M328" s="145"/>
      <c r="N328" s="145"/>
      <c r="O328" s="145"/>
      <c r="P328" s="145"/>
      <c r="Q328" s="145"/>
      <c r="R328" s="144"/>
      <c r="S328" s="144"/>
      <c r="T328" s="144"/>
      <c r="U328" s="144"/>
      <c r="V328" s="144"/>
      <c r="W328" s="144"/>
      <c r="X328" s="144"/>
      <c r="Y328" s="144"/>
      <c r="Z328" s="144"/>
    </row>
    <row r="329" spans="1:26" ht="14.25" customHeight="1">
      <c r="A329" s="144"/>
      <c r="B329" s="144"/>
      <c r="C329" s="144"/>
      <c r="D329" s="144"/>
      <c r="E329" s="145"/>
      <c r="F329" s="145"/>
      <c r="G329" s="145"/>
      <c r="H329" s="145"/>
      <c r="I329" s="145"/>
      <c r="J329" s="145"/>
      <c r="K329" s="145"/>
      <c r="L329" s="145"/>
      <c r="M329" s="145"/>
      <c r="N329" s="145"/>
      <c r="O329" s="145"/>
      <c r="P329" s="145"/>
      <c r="Q329" s="145"/>
      <c r="R329" s="144"/>
      <c r="S329" s="144"/>
      <c r="T329" s="144"/>
      <c r="U329" s="144"/>
      <c r="V329" s="144"/>
      <c r="W329" s="144"/>
      <c r="X329" s="144"/>
      <c r="Y329" s="144"/>
      <c r="Z329" s="144"/>
    </row>
    <row r="330" spans="1:26" ht="14.25" customHeight="1">
      <c r="A330" s="144"/>
      <c r="B330" s="144"/>
      <c r="C330" s="144"/>
      <c r="D330" s="144"/>
      <c r="E330" s="145"/>
      <c r="F330" s="145"/>
      <c r="G330" s="145"/>
      <c r="H330" s="145"/>
      <c r="I330" s="145"/>
      <c r="J330" s="145"/>
      <c r="K330" s="145"/>
      <c r="L330" s="145"/>
      <c r="M330" s="145"/>
      <c r="N330" s="145"/>
      <c r="O330" s="145"/>
      <c r="P330" s="145"/>
      <c r="Q330" s="145"/>
      <c r="R330" s="144"/>
      <c r="S330" s="144"/>
      <c r="T330" s="144"/>
      <c r="U330" s="144"/>
      <c r="V330" s="144"/>
      <c r="W330" s="144"/>
      <c r="X330" s="144"/>
      <c r="Y330" s="144"/>
      <c r="Z330" s="144"/>
    </row>
    <row r="331" spans="1:26" ht="14.25" customHeight="1">
      <c r="A331" s="144"/>
      <c r="B331" s="144"/>
      <c r="C331" s="144"/>
      <c r="D331" s="144"/>
      <c r="E331" s="145"/>
      <c r="F331" s="145"/>
      <c r="G331" s="145"/>
      <c r="H331" s="145"/>
      <c r="I331" s="145"/>
      <c r="J331" s="145"/>
      <c r="K331" s="145"/>
      <c r="L331" s="145"/>
      <c r="M331" s="145"/>
      <c r="N331" s="145"/>
      <c r="O331" s="145"/>
      <c r="P331" s="145"/>
      <c r="Q331" s="145"/>
      <c r="R331" s="144"/>
      <c r="S331" s="144"/>
      <c r="T331" s="144"/>
      <c r="U331" s="144"/>
      <c r="V331" s="144"/>
      <c r="W331" s="144"/>
      <c r="X331" s="144"/>
      <c r="Y331" s="144"/>
      <c r="Z331" s="144"/>
    </row>
    <row r="332" spans="1:26" ht="14.25" customHeight="1">
      <c r="A332" s="144"/>
      <c r="B332" s="144"/>
      <c r="C332" s="144"/>
      <c r="D332" s="144"/>
      <c r="E332" s="145"/>
      <c r="F332" s="145"/>
      <c r="G332" s="145"/>
      <c r="H332" s="145"/>
      <c r="I332" s="145"/>
      <c r="J332" s="145"/>
      <c r="K332" s="145"/>
      <c r="L332" s="145"/>
      <c r="M332" s="145"/>
      <c r="N332" s="145"/>
      <c r="O332" s="145"/>
      <c r="P332" s="145"/>
      <c r="Q332" s="145"/>
      <c r="R332" s="144"/>
      <c r="S332" s="144"/>
      <c r="T332" s="144"/>
      <c r="U332" s="144"/>
      <c r="V332" s="144"/>
      <c r="W332" s="144"/>
      <c r="X332" s="144"/>
      <c r="Y332" s="144"/>
      <c r="Z332" s="144"/>
    </row>
    <row r="333" spans="1:26" ht="14.25" customHeight="1">
      <c r="A333" s="144"/>
      <c r="B333" s="144"/>
      <c r="C333" s="144"/>
      <c r="D333" s="144"/>
      <c r="E333" s="145"/>
      <c r="F333" s="145"/>
      <c r="G333" s="145"/>
      <c r="H333" s="145"/>
      <c r="I333" s="145"/>
      <c r="J333" s="145"/>
      <c r="K333" s="145"/>
      <c r="L333" s="145"/>
      <c r="M333" s="145"/>
      <c r="N333" s="145"/>
      <c r="O333" s="145"/>
      <c r="P333" s="145"/>
      <c r="Q333" s="145"/>
      <c r="R333" s="144"/>
      <c r="S333" s="144"/>
      <c r="T333" s="144"/>
      <c r="U333" s="144"/>
      <c r="V333" s="144"/>
      <c r="W333" s="144"/>
      <c r="X333" s="144"/>
      <c r="Y333" s="144"/>
      <c r="Z333" s="144"/>
    </row>
    <row r="334" spans="1:26" ht="14.25" customHeight="1">
      <c r="A334" s="144"/>
      <c r="B334" s="144"/>
      <c r="C334" s="144"/>
      <c r="D334" s="144"/>
      <c r="E334" s="145"/>
      <c r="F334" s="145"/>
      <c r="G334" s="145"/>
      <c r="H334" s="145"/>
      <c r="I334" s="145"/>
      <c r="J334" s="145"/>
      <c r="K334" s="145"/>
      <c r="L334" s="145"/>
      <c r="M334" s="145"/>
      <c r="N334" s="145"/>
      <c r="O334" s="145"/>
      <c r="P334" s="145"/>
      <c r="Q334" s="145"/>
      <c r="R334" s="144"/>
      <c r="S334" s="144"/>
      <c r="T334" s="144"/>
      <c r="U334" s="144"/>
      <c r="V334" s="144"/>
      <c r="W334" s="144"/>
      <c r="X334" s="144"/>
      <c r="Y334" s="144"/>
      <c r="Z334" s="144"/>
    </row>
    <row r="335" spans="1:26" ht="14.25" customHeight="1">
      <c r="A335" s="144"/>
      <c r="B335" s="144"/>
      <c r="C335" s="144"/>
      <c r="D335" s="144"/>
      <c r="E335" s="145"/>
      <c r="F335" s="145"/>
      <c r="G335" s="145"/>
      <c r="H335" s="145"/>
      <c r="I335" s="145"/>
      <c r="J335" s="145"/>
      <c r="K335" s="145"/>
      <c r="L335" s="145"/>
      <c r="M335" s="145"/>
      <c r="N335" s="145"/>
      <c r="O335" s="145"/>
      <c r="P335" s="145"/>
      <c r="Q335" s="145"/>
      <c r="R335" s="144"/>
      <c r="S335" s="144"/>
      <c r="T335" s="144"/>
      <c r="U335" s="144"/>
      <c r="V335" s="144"/>
      <c r="W335" s="144"/>
      <c r="X335" s="144"/>
      <c r="Y335" s="144"/>
      <c r="Z335" s="144"/>
    </row>
    <row r="336" spans="1:26" ht="14.25" customHeight="1">
      <c r="A336" s="144"/>
      <c r="B336" s="144"/>
      <c r="C336" s="144"/>
      <c r="D336" s="144"/>
      <c r="E336" s="145"/>
      <c r="F336" s="145"/>
      <c r="G336" s="145"/>
      <c r="H336" s="145"/>
      <c r="I336" s="145"/>
      <c r="J336" s="145"/>
      <c r="K336" s="145"/>
      <c r="L336" s="145"/>
      <c r="M336" s="145"/>
      <c r="N336" s="145"/>
      <c r="O336" s="145"/>
      <c r="P336" s="145"/>
      <c r="Q336" s="145"/>
      <c r="R336" s="144"/>
      <c r="S336" s="144"/>
      <c r="T336" s="144"/>
      <c r="U336" s="144"/>
      <c r="V336" s="144"/>
      <c r="W336" s="144"/>
      <c r="X336" s="144"/>
      <c r="Y336" s="144"/>
      <c r="Z336" s="144"/>
    </row>
    <row r="337" spans="1:26" ht="14.25" customHeight="1">
      <c r="A337" s="144"/>
      <c r="B337" s="144"/>
      <c r="C337" s="144"/>
      <c r="D337" s="144"/>
      <c r="E337" s="145"/>
      <c r="F337" s="145"/>
      <c r="G337" s="145"/>
      <c r="H337" s="145"/>
      <c r="I337" s="145"/>
      <c r="J337" s="145"/>
      <c r="K337" s="145"/>
      <c r="L337" s="145"/>
      <c r="M337" s="145"/>
      <c r="N337" s="145"/>
      <c r="O337" s="145"/>
      <c r="P337" s="145"/>
      <c r="Q337" s="145"/>
      <c r="R337" s="144"/>
      <c r="S337" s="144"/>
      <c r="T337" s="144"/>
      <c r="U337" s="144"/>
      <c r="V337" s="144"/>
      <c r="W337" s="144"/>
      <c r="X337" s="144"/>
      <c r="Y337" s="144"/>
      <c r="Z337" s="144"/>
    </row>
    <row r="338" spans="1:26" ht="14.25" customHeight="1">
      <c r="A338" s="144"/>
      <c r="B338" s="144"/>
      <c r="C338" s="144"/>
      <c r="D338" s="144"/>
      <c r="E338" s="145"/>
      <c r="F338" s="145"/>
      <c r="G338" s="145"/>
      <c r="H338" s="145"/>
      <c r="I338" s="145"/>
      <c r="J338" s="145"/>
      <c r="K338" s="145"/>
      <c r="L338" s="145"/>
      <c r="M338" s="145"/>
      <c r="N338" s="145"/>
      <c r="O338" s="145"/>
      <c r="P338" s="145"/>
      <c r="Q338" s="145"/>
      <c r="R338" s="144"/>
      <c r="S338" s="144"/>
      <c r="T338" s="144"/>
      <c r="U338" s="144"/>
      <c r="V338" s="144"/>
      <c r="W338" s="144"/>
      <c r="X338" s="144"/>
      <c r="Y338" s="144"/>
      <c r="Z338" s="144"/>
    </row>
    <row r="339" spans="1:26" ht="14.25" customHeight="1">
      <c r="A339" s="144"/>
      <c r="B339" s="144"/>
      <c r="C339" s="144"/>
      <c r="D339" s="144"/>
      <c r="E339" s="145"/>
      <c r="F339" s="145"/>
      <c r="G339" s="145"/>
      <c r="H339" s="145"/>
      <c r="I339" s="145"/>
      <c r="J339" s="145"/>
      <c r="K339" s="145"/>
      <c r="L339" s="145"/>
      <c r="M339" s="145"/>
      <c r="N339" s="145"/>
      <c r="O339" s="145"/>
      <c r="P339" s="145"/>
      <c r="Q339" s="145"/>
      <c r="R339" s="144"/>
      <c r="S339" s="144"/>
      <c r="T339" s="144"/>
      <c r="U339" s="144"/>
      <c r="V339" s="144"/>
      <c r="W339" s="144"/>
      <c r="X339" s="144"/>
      <c r="Y339" s="144"/>
      <c r="Z339" s="144"/>
    </row>
    <row r="340" spans="1:26" ht="14.25" customHeight="1">
      <c r="A340" s="144"/>
      <c r="B340" s="144"/>
      <c r="C340" s="144"/>
      <c r="D340" s="144"/>
      <c r="E340" s="145"/>
      <c r="F340" s="145"/>
      <c r="G340" s="145"/>
      <c r="H340" s="145"/>
      <c r="I340" s="145"/>
      <c r="J340" s="145"/>
      <c r="K340" s="145"/>
      <c r="L340" s="145"/>
      <c r="M340" s="145"/>
      <c r="N340" s="145"/>
      <c r="O340" s="145"/>
      <c r="P340" s="145"/>
      <c r="Q340" s="145"/>
      <c r="R340" s="144"/>
      <c r="S340" s="144"/>
      <c r="T340" s="144"/>
      <c r="U340" s="144"/>
      <c r="V340" s="144"/>
      <c r="W340" s="144"/>
      <c r="X340" s="144"/>
      <c r="Y340" s="144"/>
      <c r="Z340" s="144"/>
    </row>
    <row r="341" spans="1:26" ht="14.25" customHeight="1">
      <c r="A341" s="144"/>
      <c r="B341" s="144"/>
      <c r="C341" s="144"/>
      <c r="D341" s="144"/>
      <c r="E341" s="145"/>
      <c r="F341" s="145"/>
      <c r="G341" s="145"/>
      <c r="H341" s="145"/>
      <c r="I341" s="145"/>
      <c r="J341" s="145"/>
      <c r="K341" s="145"/>
      <c r="L341" s="145"/>
      <c r="M341" s="145"/>
      <c r="N341" s="145"/>
      <c r="O341" s="145"/>
      <c r="P341" s="145"/>
      <c r="Q341" s="145"/>
      <c r="R341" s="144"/>
      <c r="S341" s="144"/>
      <c r="T341" s="144"/>
      <c r="U341" s="144"/>
      <c r="V341" s="144"/>
      <c r="W341" s="144"/>
      <c r="X341" s="144"/>
      <c r="Y341" s="144"/>
      <c r="Z341" s="144"/>
    </row>
    <row r="342" spans="1:26" ht="14.25" customHeight="1">
      <c r="A342" s="144"/>
      <c r="B342" s="144"/>
      <c r="C342" s="144"/>
      <c r="D342" s="144"/>
      <c r="E342" s="145"/>
      <c r="F342" s="145"/>
      <c r="G342" s="145"/>
      <c r="H342" s="145"/>
      <c r="I342" s="145"/>
      <c r="J342" s="145"/>
      <c r="K342" s="145"/>
      <c r="L342" s="145"/>
      <c r="M342" s="145"/>
      <c r="N342" s="145"/>
      <c r="O342" s="145"/>
      <c r="P342" s="145"/>
      <c r="Q342" s="145"/>
      <c r="R342" s="144"/>
      <c r="S342" s="144"/>
      <c r="T342" s="144"/>
      <c r="U342" s="144"/>
      <c r="V342" s="144"/>
      <c r="W342" s="144"/>
      <c r="X342" s="144"/>
      <c r="Y342" s="144"/>
      <c r="Z342" s="144"/>
    </row>
    <row r="343" spans="1:26" ht="14.25" customHeight="1">
      <c r="A343" s="144"/>
      <c r="B343" s="144"/>
      <c r="C343" s="144"/>
      <c r="D343" s="144"/>
      <c r="E343" s="145"/>
      <c r="F343" s="145"/>
      <c r="G343" s="145"/>
      <c r="H343" s="145"/>
      <c r="I343" s="145"/>
      <c r="J343" s="145"/>
      <c r="K343" s="145"/>
      <c r="L343" s="145"/>
      <c r="M343" s="145"/>
      <c r="N343" s="145"/>
      <c r="O343" s="145"/>
      <c r="P343" s="145"/>
      <c r="Q343" s="145"/>
      <c r="R343" s="144"/>
      <c r="S343" s="144"/>
      <c r="T343" s="144"/>
      <c r="U343" s="144"/>
      <c r="V343" s="144"/>
      <c r="W343" s="144"/>
      <c r="X343" s="144"/>
      <c r="Y343" s="144"/>
      <c r="Z343" s="144"/>
    </row>
    <row r="344" spans="1:26" ht="14.25" customHeight="1">
      <c r="A344" s="144"/>
      <c r="B344" s="144"/>
      <c r="C344" s="144"/>
      <c r="D344" s="144"/>
      <c r="E344" s="145"/>
      <c r="F344" s="145"/>
      <c r="G344" s="145"/>
      <c r="H344" s="145"/>
      <c r="I344" s="145"/>
      <c r="J344" s="145"/>
      <c r="K344" s="145"/>
      <c r="L344" s="145"/>
      <c r="M344" s="145"/>
      <c r="N344" s="145"/>
      <c r="O344" s="145"/>
      <c r="P344" s="145"/>
      <c r="Q344" s="145"/>
      <c r="R344" s="144"/>
      <c r="S344" s="144"/>
      <c r="T344" s="144"/>
      <c r="U344" s="144"/>
      <c r="V344" s="144"/>
      <c r="W344" s="144"/>
      <c r="X344" s="144"/>
      <c r="Y344" s="144"/>
      <c r="Z344" s="144"/>
    </row>
    <row r="345" spans="1:26" ht="14.25" customHeight="1">
      <c r="A345" s="144"/>
      <c r="B345" s="144"/>
      <c r="C345" s="144"/>
      <c r="D345" s="144"/>
      <c r="E345" s="145"/>
      <c r="F345" s="145"/>
      <c r="G345" s="145"/>
      <c r="H345" s="145"/>
      <c r="I345" s="145"/>
      <c r="J345" s="145"/>
      <c r="K345" s="145"/>
      <c r="L345" s="145"/>
      <c r="M345" s="145"/>
      <c r="N345" s="145"/>
      <c r="O345" s="145"/>
      <c r="P345" s="145"/>
      <c r="Q345" s="145"/>
      <c r="R345" s="144"/>
      <c r="S345" s="144"/>
      <c r="T345" s="144"/>
      <c r="U345" s="144"/>
      <c r="V345" s="144"/>
      <c r="W345" s="144"/>
      <c r="X345" s="144"/>
      <c r="Y345" s="144"/>
      <c r="Z345" s="144"/>
    </row>
    <row r="346" spans="1:26" ht="14.25" customHeight="1">
      <c r="A346" s="144"/>
      <c r="B346" s="144"/>
      <c r="C346" s="144"/>
      <c r="D346" s="144"/>
      <c r="E346" s="145"/>
      <c r="F346" s="145"/>
      <c r="G346" s="145"/>
      <c r="H346" s="145"/>
      <c r="I346" s="145"/>
      <c r="J346" s="145"/>
      <c r="K346" s="145"/>
      <c r="L346" s="145"/>
      <c r="M346" s="145"/>
      <c r="N346" s="145"/>
      <c r="O346" s="145"/>
      <c r="P346" s="145"/>
      <c r="Q346" s="145"/>
      <c r="R346" s="144"/>
      <c r="S346" s="144"/>
      <c r="T346" s="144"/>
      <c r="U346" s="144"/>
      <c r="V346" s="144"/>
      <c r="W346" s="144"/>
      <c r="X346" s="144"/>
      <c r="Y346" s="144"/>
      <c r="Z346" s="144"/>
    </row>
    <row r="347" spans="1:26" ht="14.25" customHeight="1">
      <c r="A347" s="144"/>
      <c r="B347" s="144"/>
      <c r="C347" s="144"/>
      <c r="D347" s="144"/>
      <c r="E347" s="145"/>
      <c r="F347" s="145"/>
      <c r="G347" s="145"/>
      <c r="H347" s="145"/>
      <c r="I347" s="145"/>
      <c r="J347" s="145"/>
      <c r="K347" s="145"/>
      <c r="L347" s="145"/>
      <c r="M347" s="145"/>
      <c r="N347" s="145"/>
      <c r="O347" s="145"/>
      <c r="P347" s="145"/>
      <c r="Q347" s="145"/>
      <c r="R347" s="144"/>
      <c r="S347" s="144"/>
      <c r="T347" s="144"/>
      <c r="U347" s="144"/>
      <c r="V347" s="144"/>
      <c r="W347" s="144"/>
      <c r="X347" s="144"/>
      <c r="Y347" s="144"/>
      <c r="Z347" s="144"/>
    </row>
    <row r="348" spans="1:26" ht="14.25" customHeight="1">
      <c r="A348" s="144"/>
      <c r="B348" s="144"/>
      <c r="C348" s="144"/>
      <c r="D348" s="144"/>
      <c r="E348" s="145"/>
      <c r="F348" s="145"/>
      <c r="G348" s="145"/>
      <c r="H348" s="145"/>
      <c r="I348" s="145"/>
      <c r="J348" s="145"/>
      <c r="K348" s="145"/>
      <c r="L348" s="145"/>
      <c r="M348" s="145"/>
      <c r="N348" s="145"/>
      <c r="O348" s="145"/>
      <c r="P348" s="145"/>
      <c r="Q348" s="145"/>
      <c r="R348" s="144"/>
      <c r="S348" s="144"/>
      <c r="T348" s="144"/>
      <c r="U348" s="144"/>
      <c r="V348" s="144"/>
      <c r="W348" s="144"/>
      <c r="X348" s="144"/>
      <c r="Y348" s="144"/>
      <c r="Z348" s="144"/>
    </row>
    <row r="349" spans="1:26" ht="14.25" customHeight="1">
      <c r="A349" s="144"/>
      <c r="B349" s="144"/>
      <c r="C349" s="144"/>
      <c r="D349" s="144"/>
      <c r="E349" s="145"/>
      <c r="F349" s="145"/>
      <c r="G349" s="145"/>
      <c r="H349" s="145"/>
      <c r="I349" s="145"/>
      <c r="J349" s="145"/>
      <c r="K349" s="145"/>
      <c r="L349" s="145"/>
      <c r="M349" s="145"/>
      <c r="N349" s="145"/>
      <c r="O349" s="145"/>
      <c r="P349" s="145"/>
      <c r="Q349" s="145"/>
      <c r="R349" s="144"/>
      <c r="S349" s="144"/>
      <c r="T349" s="144"/>
      <c r="U349" s="144"/>
      <c r="V349" s="144"/>
      <c r="W349" s="144"/>
      <c r="X349" s="144"/>
      <c r="Y349" s="144"/>
      <c r="Z349" s="144"/>
    </row>
    <row r="350" spans="1:26" ht="14.25" customHeight="1">
      <c r="A350" s="144"/>
      <c r="B350" s="144"/>
      <c r="C350" s="144"/>
      <c r="D350" s="144"/>
      <c r="E350" s="145"/>
      <c r="F350" s="145"/>
      <c r="G350" s="145"/>
      <c r="H350" s="145"/>
      <c r="I350" s="145"/>
      <c r="J350" s="145"/>
      <c r="K350" s="145"/>
      <c r="L350" s="145"/>
      <c r="M350" s="145"/>
      <c r="N350" s="145"/>
      <c r="O350" s="145"/>
      <c r="P350" s="145"/>
      <c r="Q350" s="145"/>
      <c r="R350" s="144"/>
      <c r="S350" s="144"/>
      <c r="T350" s="144"/>
      <c r="U350" s="144"/>
      <c r="V350" s="144"/>
      <c r="W350" s="144"/>
      <c r="X350" s="144"/>
      <c r="Y350" s="144"/>
      <c r="Z350" s="144"/>
    </row>
    <row r="351" spans="1:26" ht="14.25" customHeight="1">
      <c r="A351" s="144"/>
      <c r="B351" s="144"/>
      <c r="C351" s="144"/>
      <c r="D351" s="144"/>
      <c r="E351" s="145"/>
      <c r="F351" s="145"/>
      <c r="G351" s="145"/>
      <c r="H351" s="145"/>
      <c r="I351" s="145"/>
      <c r="J351" s="145"/>
      <c r="K351" s="145"/>
      <c r="L351" s="145"/>
      <c r="M351" s="145"/>
      <c r="N351" s="145"/>
      <c r="O351" s="145"/>
      <c r="P351" s="145"/>
      <c r="Q351" s="145"/>
      <c r="R351" s="144"/>
      <c r="S351" s="144"/>
      <c r="T351" s="144"/>
      <c r="U351" s="144"/>
      <c r="V351" s="144"/>
      <c r="W351" s="144"/>
      <c r="X351" s="144"/>
      <c r="Y351" s="144"/>
      <c r="Z351" s="144"/>
    </row>
    <row r="352" spans="1:26" ht="14.25" customHeight="1">
      <c r="A352" s="144"/>
      <c r="B352" s="144"/>
      <c r="C352" s="144"/>
      <c r="D352" s="144"/>
      <c r="E352" s="145"/>
      <c r="F352" s="145"/>
      <c r="G352" s="145"/>
      <c r="H352" s="145"/>
      <c r="I352" s="145"/>
      <c r="J352" s="145"/>
      <c r="K352" s="145"/>
      <c r="L352" s="145"/>
      <c r="M352" s="145"/>
      <c r="N352" s="145"/>
      <c r="O352" s="145"/>
      <c r="P352" s="145"/>
      <c r="Q352" s="145"/>
      <c r="R352" s="144"/>
      <c r="S352" s="144"/>
      <c r="T352" s="144"/>
      <c r="U352" s="144"/>
      <c r="V352" s="144"/>
      <c r="W352" s="144"/>
      <c r="X352" s="144"/>
      <c r="Y352" s="144"/>
      <c r="Z352" s="144"/>
    </row>
    <row r="353" spans="1:26" ht="14.25" customHeight="1">
      <c r="A353" s="144"/>
      <c r="B353" s="144"/>
      <c r="C353" s="144"/>
      <c r="D353" s="144"/>
      <c r="E353" s="145"/>
      <c r="F353" s="145"/>
      <c r="G353" s="145"/>
      <c r="H353" s="145"/>
      <c r="I353" s="145"/>
      <c r="J353" s="145"/>
      <c r="K353" s="145"/>
      <c r="L353" s="145"/>
      <c r="M353" s="145"/>
      <c r="N353" s="145"/>
      <c r="O353" s="145"/>
      <c r="P353" s="145"/>
      <c r="Q353" s="145"/>
      <c r="R353" s="144"/>
      <c r="S353" s="144"/>
      <c r="T353" s="144"/>
      <c r="U353" s="144"/>
      <c r="V353" s="144"/>
      <c r="W353" s="144"/>
      <c r="X353" s="144"/>
      <c r="Y353" s="144"/>
      <c r="Z353" s="144"/>
    </row>
    <row r="354" spans="1:26" ht="14.25" customHeight="1">
      <c r="A354" s="144"/>
      <c r="B354" s="144"/>
      <c r="C354" s="144"/>
      <c r="D354" s="144"/>
      <c r="E354" s="145"/>
      <c r="F354" s="145"/>
      <c r="G354" s="145"/>
      <c r="H354" s="145"/>
      <c r="I354" s="145"/>
      <c r="J354" s="145"/>
      <c r="K354" s="145"/>
      <c r="L354" s="145"/>
      <c r="M354" s="145"/>
      <c r="N354" s="145"/>
      <c r="O354" s="145"/>
      <c r="P354" s="145"/>
      <c r="Q354" s="145"/>
      <c r="R354" s="144"/>
      <c r="S354" s="144"/>
      <c r="T354" s="144"/>
      <c r="U354" s="144"/>
      <c r="V354" s="144"/>
      <c r="W354" s="144"/>
      <c r="X354" s="144"/>
      <c r="Y354" s="144"/>
      <c r="Z354" s="144"/>
    </row>
    <row r="355" spans="1:26" ht="14.25" customHeight="1">
      <c r="A355" s="144"/>
      <c r="B355" s="144"/>
      <c r="C355" s="144"/>
      <c r="D355" s="144"/>
      <c r="E355" s="145"/>
      <c r="F355" s="145"/>
      <c r="G355" s="145"/>
      <c r="H355" s="145"/>
      <c r="I355" s="145"/>
      <c r="J355" s="145"/>
      <c r="K355" s="145"/>
      <c r="L355" s="145"/>
      <c r="M355" s="145"/>
      <c r="N355" s="145"/>
      <c r="O355" s="145"/>
      <c r="P355" s="145"/>
      <c r="Q355" s="145"/>
      <c r="R355" s="144"/>
      <c r="S355" s="144"/>
      <c r="T355" s="144"/>
      <c r="U355" s="144"/>
      <c r="V355" s="144"/>
      <c r="W355" s="144"/>
      <c r="X355" s="144"/>
      <c r="Y355" s="144"/>
      <c r="Z355" s="144"/>
    </row>
    <row r="356" spans="1:26" ht="14.25" customHeight="1">
      <c r="A356" s="144"/>
      <c r="B356" s="144"/>
      <c r="C356" s="144"/>
      <c r="D356" s="144"/>
      <c r="E356" s="145"/>
      <c r="F356" s="145"/>
      <c r="G356" s="145"/>
      <c r="H356" s="145"/>
      <c r="I356" s="145"/>
      <c r="J356" s="145"/>
      <c r="K356" s="145"/>
      <c r="L356" s="145"/>
      <c r="M356" s="145"/>
      <c r="N356" s="145"/>
      <c r="O356" s="145"/>
      <c r="P356" s="145"/>
      <c r="Q356" s="145"/>
      <c r="R356" s="144"/>
      <c r="S356" s="144"/>
      <c r="T356" s="144"/>
      <c r="U356" s="144"/>
      <c r="V356" s="144"/>
      <c r="W356" s="144"/>
      <c r="X356" s="144"/>
      <c r="Y356" s="144"/>
      <c r="Z356" s="144"/>
    </row>
    <row r="357" spans="1:26" ht="14.25" customHeight="1">
      <c r="A357" s="144"/>
      <c r="B357" s="144"/>
      <c r="C357" s="144"/>
      <c r="D357" s="144"/>
      <c r="E357" s="145"/>
      <c r="F357" s="145"/>
      <c r="G357" s="145"/>
      <c r="H357" s="145"/>
      <c r="I357" s="145"/>
      <c r="J357" s="145"/>
      <c r="K357" s="145"/>
      <c r="L357" s="145"/>
      <c r="M357" s="145"/>
      <c r="N357" s="145"/>
      <c r="O357" s="145"/>
      <c r="P357" s="145"/>
      <c r="Q357" s="145"/>
      <c r="R357" s="144"/>
      <c r="S357" s="144"/>
      <c r="T357" s="144"/>
      <c r="U357" s="144"/>
      <c r="V357" s="144"/>
      <c r="W357" s="144"/>
      <c r="X357" s="144"/>
      <c r="Y357" s="144"/>
      <c r="Z357" s="144"/>
    </row>
    <row r="358" spans="1:26" ht="14.25" customHeight="1">
      <c r="A358" s="144"/>
      <c r="B358" s="144"/>
      <c r="C358" s="144"/>
      <c r="D358" s="144"/>
      <c r="E358" s="145"/>
      <c r="F358" s="145"/>
      <c r="G358" s="145"/>
      <c r="H358" s="145"/>
      <c r="I358" s="145"/>
      <c r="J358" s="145"/>
      <c r="K358" s="145"/>
      <c r="L358" s="145"/>
      <c r="M358" s="145"/>
      <c r="N358" s="145"/>
      <c r="O358" s="145"/>
      <c r="P358" s="145"/>
      <c r="Q358" s="145"/>
      <c r="R358" s="144"/>
      <c r="S358" s="144"/>
      <c r="T358" s="144"/>
      <c r="U358" s="144"/>
      <c r="V358" s="144"/>
      <c r="W358" s="144"/>
      <c r="X358" s="144"/>
      <c r="Y358" s="144"/>
      <c r="Z358" s="144"/>
    </row>
    <row r="359" spans="1:26" ht="14.25" customHeight="1">
      <c r="A359" s="144"/>
      <c r="B359" s="144"/>
      <c r="C359" s="144"/>
      <c r="D359" s="144"/>
      <c r="E359" s="145"/>
      <c r="F359" s="145"/>
      <c r="G359" s="145"/>
      <c r="H359" s="145"/>
      <c r="I359" s="145"/>
      <c r="J359" s="145"/>
      <c r="K359" s="145"/>
      <c r="L359" s="145"/>
      <c r="M359" s="145"/>
      <c r="N359" s="145"/>
      <c r="O359" s="145"/>
      <c r="P359" s="145"/>
      <c r="Q359" s="145"/>
      <c r="R359" s="144"/>
      <c r="S359" s="144"/>
      <c r="T359" s="144"/>
      <c r="U359" s="144"/>
      <c r="V359" s="144"/>
      <c r="W359" s="144"/>
      <c r="X359" s="144"/>
      <c r="Y359" s="144"/>
      <c r="Z359" s="144"/>
    </row>
    <row r="360" spans="1:26" ht="14.25" customHeight="1">
      <c r="A360" s="144"/>
      <c r="B360" s="144"/>
      <c r="C360" s="144"/>
      <c r="D360" s="144"/>
      <c r="E360" s="145"/>
      <c r="F360" s="145"/>
      <c r="G360" s="145"/>
      <c r="H360" s="145"/>
      <c r="I360" s="145"/>
      <c r="J360" s="145"/>
      <c r="K360" s="145"/>
      <c r="L360" s="145"/>
      <c r="M360" s="145"/>
      <c r="N360" s="145"/>
      <c r="O360" s="145"/>
      <c r="P360" s="145"/>
      <c r="Q360" s="145"/>
      <c r="R360" s="144"/>
      <c r="S360" s="144"/>
      <c r="T360" s="144"/>
      <c r="U360" s="144"/>
      <c r="V360" s="144"/>
      <c r="W360" s="144"/>
      <c r="X360" s="144"/>
      <c r="Y360" s="144"/>
      <c r="Z360" s="144"/>
    </row>
    <row r="361" spans="1:26" ht="14.25" customHeight="1">
      <c r="A361" s="144"/>
      <c r="B361" s="144"/>
      <c r="C361" s="144"/>
      <c r="D361" s="144"/>
      <c r="E361" s="145"/>
      <c r="F361" s="145"/>
      <c r="G361" s="145"/>
      <c r="H361" s="145"/>
      <c r="I361" s="145"/>
      <c r="J361" s="145"/>
      <c r="K361" s="145"/>
      <c r="L361" s="145"/>
      <c r="M361" s="145"/>
      <c r="N361" s="145"/>
      <c r="O361" s="145"/>
      <c r="P361" s="145"/>
      <c r="Q361" s="145"/>
      <c r="R361" s="144"/>
      <c r="S361" s="144"/>
      <c r="T361" s="144"/>
      <c r="U361" s="144"/>
      <c r="V361" s="144"/>
      <c r="W361" s="144"/>
      <c r="X361" s="144"/>
      <c r="Y361" s="144"/>
      <c r="Z361" s="144"/>
    </row>
    <row r="362" spans="1:26" ht="14.25" customHeight="1">
      <c r="A362" s="144"/>
      <c r="B362" s="144"/>
      <c r="C362" s="144"/>
      <c r="D362" s="144"/>
      <c r="E362" s="145"/>
      <c r="F362" s="145"/>
      <c r="G362" s="145"/>
      <c r="H362" s="145"/>
      <c r="I362" s="145"/>
      <c r="J362" s="145"/>
      <c r="K362" s="145"/>
      <c r="L362" s="145"/>
      <c r="M362" s="145"/>
      <c r="N362" s="145"/>
      <c r="O362" s="145"/>
      <c r="P362" s="145"/>
      <c r="Q362" s="145"/>
      <c r="R362" s="144"/>
      <c r="S362" s="144"/>
      <c r="T362" s="144"/>
      <c r="U362" s="144"/>
      <c r="V362" s="144"/>
      <c r="W362" s="144"/>
      <c r="X362" s="144"/>
      <c r="Y362" s="144"/>
      <c r="Z362" s="144"/>
    </row>
    <row r="363" spans="1:26" ht="14.25" customHeight="1">
      <c r="A363" s="144"/>
      <c r="B363" s="144"/>
      <c r="C363" s="144"/>
      <c r="D363" s="144"/>
      <c r="E363" s="145"/>
      <c r="F363" s="145"/>
      <c r="G363" s="145"/>
      <c r="H363" s="145"/>
      <c r="I363" s="145"/>
      <c r="J363" s="145"/>
      <c r="K363" s="145"/>
      <c r="L363" s="145"/>
      <c r="M363" s="145"/>
      <c r="N363" s="145"/>
      <c r="O363" s="145"/>
      <c r="P363" s="145"/>
      <c r="Q363" s="145"/>
      <c r="R363" s="144"/>
      <c r="S363" s="144"/>
      <c r="T363" s="144"/>
      <c r="U363" s="144"/>
      <c r="V363" s="144"/>
      <c r="W363" s="144"/>
      <c r="X363" s="144"/>
      <c r="Y363" s="144"/>
      <c r="Z363" s="144"/>
    </row>
    <row r="364" spans="1:26" ht="14.25" customHeight="1">
      <c r="A364" s="144"/>
      <c r="B364" s="144"/>
      <c r="C364" s="144"/>
      <c r="D364" s="144"/>
      <c r="E364" s="145"/>
      <c r="F364" s="145"/>
      <c r="G364" s="145"/>
      <c r="H364" s="145"/>
      <c r="I364" s="145"/>
      <c r="J364" s="145"/>
      <c r="K364" s="145"/>
      <c r="L364" s="145"/>
      <c r="M364" s="145"/>
      <c r="N364" s="145"/>
      <c r="O364" s="145"/>
      <c r="P364" s="145"/>
      <c r="Q364" s="145"/>
      <c r="R364" s="144"/>
      <c r="S364" s="144"/>
      <c r="T364" s="144"/>
      <c r="U364" s="144"/>
      <c r="V364" s="144"/>
      <c r="W364" s="144"/>
      <c r="X364" s="144"/>
      <c r="Y364" s="144"/>
      <c r="Z364" s="144"/>
    </row>
    <row r="365" spans="1:26" ht="14.25" customHeight="1">
      <c r="A365" s="144"/>
      <c r="B365" s="144"/>
      <c r="C365" s="144"/>
      <c r="D365" s="144"/>
      <c r="E365" s="145"/>
      <c r="F365" s="145"/>
      <c r="G365" s="145"/>
      <c r="H365" s="145"/>
      <c r="I365" s="145"/>
      <c r="J365" s="145"/>
      <c r="K365" s="145"/>
      <c r="L365" s="145"/>
      <c r="M365" s="145"/>
      <c r="N365" s="145"/>
      <c r="O365" s="145"/>
      <c r="P365" s="145"/>
      <c r="Q365" s="145"/>
      <c r="R365" s="144"/>
      <c r="S365" s="144"/>
      <c r="T365" s="144"/>
      <c r="U365" s="144"/>
      <c r="V365" s="144"/>
      <c r="W365" s="144"/>
      <c r="X365" s="144"/>
      <c r="Y365" s="144"/>
      <c r="Z365" s="144"/>
    </row>
    <row r="366" spans="1:26" ht="14.25" customHeight="1">
      <c r="A366" s="144"/>
      <c r="B366" s="144"/>
      <c r="C366" s="144"/>
      <c r="D366" s="144"/>
      <c r="E366" s="145"/>
      <c r="F366" s="145"/>
      <c r="G366" s="145"/>
      <c r="H366" s="145"/>
      <c r="I366" s="145"/>
      <c r="J366" s="145"/>
      <c r="K366" s="145"/>
      <c r="L366" s="145"/>
      <c r="M366" s="145"/>
      <c r="N366" s="145"/>
      <c r="O366" s="145"/>
      <c r="P366" s="145"/>
      <c r="Q366" s="145"/>
      <c r="R366" s="144"/>
      <c r="S366" s="144"/>
      <c r="T366" s="144"/>
      <c r="U366" s="144"/>
      <c r="V366" s="144"/>
      <c r="W366" s="144"/>
      <c r="X366" s="144"/>
      <c r="Y366" s="144"/>
      <c r="Z366" s="144"/>
    </row>
    <row r="367" spans="1:26" ht="14.25" customHeight="1">
      <c r="A367" s="144"/>
      <c r="B367" s="144"/>
      <c r="C367" s="144"/>
      <c r="D367" s="144"/>
      <c r="E367" s="145"/>
      <c r="F367" s="145"/>
      <c r="G367" s="145"/>
      <c r="H367" s="145"/>
      <c r="I367" s="145"/>
      <c r="J367" s="145"/>
      <c r="K367" s="145"/>
      <c r="L367" s="145"/>
      <c r="M367" s="145"/>
      <c r="N367" s="145"/>
      <c r="O367" s="145"/>
      <c r="P367" s="145"/>
      <c r="Q367" s="145"/>
      <c r="R367" s="144"/>
      <c r="S367" s="144"/>
      <c r="T367" s="144"/>
      <c r="U367" s="144"/>
      <c r="V367" s="144"/>
      <c r="W367" s="144"/>
      <c r="X367" s="144"/>
      <c r="Y367" s="144"/>
      <c r="Z367" s="144"/>
    </row>
    <row r="368" spans="1:26" ht="14.25" customHeight="1">
      <c r="A368" s="144"/>
      <c r="B368" s="144"/>
      <c r="C368" s="144"/>
      <c r="D368" s="144"/>
      <c r="E368" s="145"/>
      <c r="F368" s="145"/>
      <c r="G368" s="145"/>
      <c r="H368" s="145"/>
      <c r="I368" s="145"/>
      <c r="J368" s="145"/>
      <c r="K368" s="145"/>
      <c r="L368" s="145"/>
      <c r="M368" s="145"/>
      <c r="N368" s="145"/>
      <c r="O368" s="145"/>
      <c r="P368" s="145"/>
      <c r="Q368" s="145"/>
      <c r="R368" s="144"/>
      <c r="S368" s="144"/>
      <c r="T368" s="144"/>
      <c r="U368" s="144"/>
      <c r="V368" s="144"/>
      <c r="W368" s="144"/>
      <c r="X368" s="144"/>
      <c r="Y368" s="144"/>
      <c r="Z368" s="144"/>
    </row>
    <row r="369" spans="1:26" ht="14.25" customHeight="1">
      <c r="A369" s="144"/>
      <c r="B369" s="144"/>
      <c r="C369" s="144"/>
      <c r="D369" s="144"/>
      <c r="E369" s="145"/>
      <c r="F369" s="145"/>
      <c r="G369" s="145"/>
      <c r="H369" s="145"/>
      <c r="I369" s="145"/>
      <c r="J369" s="145"/>
      <c r="K369" s="145"/>
      <c r="L369" s="145"/>
      <c r="M369" s="145"/>
      <c r="N369" s="145"/>
      <c r="O369" s="145"/>
      <c r="P369" s="145"/>
      <c r="Q369" s="145"/>
      <c r="R369" s="144"/>
      <c r="S369" s="144"/>
      <c r="T369" s="144"/>
      <c r="U369" s="144"/>
      <c r="V369" s="144"/>
      <c r="W369" s="144"/>
      <c r="X369" s="144"/>
      <c r="Y369" s="144"/>
      <c r="Z369" s="144"/>
    </row>
    <row r="370" spans="1:26" ht="14.25" customHeight="1">
      <c r="A370" s="144"/>
      <c r="B370" s="144"/>
      <c r="C370" s="144"/>
      <c r="D370" s="144"/>
      <c r="E370" s="145"/>
      <c r="F370" s="145"/>
      <c r="G370" s="145"/>
      <c r="H370" s="145"/>
      <c r="I370" s="145"/>
      <c r="J370" s="145"/>
      <c r="K370" s="145"/>
      <c r="L370" s="145"/>
      <c r="M370" s="145"/>
      <c r="N370" s="145"/>
      <c r="O370" s="145"/>
      <c r="P370" s="145"/>
      <c r="Q370" s="145"/>
      <c r="R370" s="144"/>
      <c r="S370" s="144"/>
      <c r="T370" s="144"/>
      <c r="U370" s="144"/>
      <c r="V370" s="144"/>
      <c r="W370" s="144"/>
      <c r="X370" s="144"/>
      <c r="Y370" s="144"/>
      <c r="Z370" s="144"/>
    </row>
    <row r="371" spans="1:26" ht="14.25" customHeight="1">
      <c r="A371" s="144"/>
      <c r="B371" s="144"/>
      <c r="C371" s="144"/>
      <c r="D371" s="144"/>
      <c r="E371" s="145"/>
      <c r="F371" s="145"/>
      <c r="G371" s="145"/>
      <c r="H371" s="145"/>
      <c r="I371" s="145"/>
      <c r="J371" s="145"/>
      <c r="K371" s="145"/>
      <c r="L371" s="145"/>
      <c r="M371" s="145"/>
      <c r="N371" s="145"/>
      <c r="O371" s="145"/>
      <c r="P371" s="145"/>
      <c r="Q371" s="145"/>
      <c r="R371" s="144"/>
      <c r="S371" s="144"/>
      <c r="T371" s="144"/>
      <c r="U371" s="144"/>
      <c r="V371" s="144"/>
      <c r="W371" s="144"/>
      <c r="X371" s="144"/>
      <c r="Y371" s="144"/>
      <c r="Z371" s="144"/>
    </row>
    <row r="372" spans="1:26" ht="14.25" customHeight="1">
      <c r="A372" s="144"/>
      <c r="B372" s="144"/>
      <c r="C372" s="144"/>
      <c r="D372" s="144"/>
      <c r="E372" s="145"/>
      <c r="F372" s="145"/>
      <c r="G372" s="145"/>
      <c r="H372" s="145"/>
      <c r="I372" s="145"/>
      <c r="J372" s="145"/>
      <c r="K372" s="145"/>
      <c r="L372" s="145"/>
      <c r="M372" s="145"/>
      <c r="N372" s="145"/>
      <c r="O372" s="145"/>
      <c r="P372" s="145"/>
      <c r="Q372" s="145"/>
      <c r="R372" s="144"/>
      <c r="S372" s="144"/>
      <c r="T372" s="144"/>
      <c r="U372" s="144"/>
      <c r="V372" s="144"/>
      <c r="W372" s="144"/>
      <c r="X372" s="144"/>
      <c r="Y372" s="144"/>
      <c r="Z372" s="144"/>
    </row>
    <row r="373" spans="1:26" ht="14.25" customHeight="1">
      <c r="A373" s="144"/>
      <c r="B373" s="144"/>
      <c r="C373" s="144"/>
      <c r="D373" s="144"/>
      <c r="E373" s="145"/>
      <c r="F373" s="145"/>
      <c r="G373" s="145"/>
      <c r="H373" s="145"/>
      <c r="I373" s="145"/>
      <c r="J373" s="145"/>
      <c r="K373" s="145"/>
      <c r="L373" s="145"/>
      <c r="M373" s="145"/>
      <c r="N373" s="145"/>
      <c r="O373" s="145"/>
      <c r="P373" s="145"/>
      <c r="Q373" s="145"/>
      <c r="R373" s="144"/>
      <c r="S373" s="144"/>
      <c r="T373" s="144"/>
      <c r="U373" s="144"/>
      <c r="V373" s="144"/>
      <c r="W373" s="144"/>
      <c r="X373" s="144"/>
      <c r="Y373" s="144"/>
      <c r="Z373" s="144"/>
    </row>
    <row r="374" spans="1:26" ht="14.25" customHeight="1">
      <c r="A374" s="144"/>
      <c r="B374" s="144"/>
      <c r="C374" s="144"/>
      <c r="D374" s="144"/>
      <c r="E374" s="145"/>
      <c r="F374" s="145"/>
      <c r="G374" s="145"/>
      <c r="H374" s="145"/>
      <c r="I374" s="145"/>
      <c r="J374" s="145"/>
      <c r="K374" s="145"/>
      <c r="L374" s="145"/>
      <c r="M374" s="145"/>
      <c r="N374" s="145"/>
      <c r="O374" s="145"/>
      <c r="P374" s="145"/>
      <c r="Q374" s="145"/>
      <c r="R374" s="144"/>
      <c r="S374" s="144"/>
      <c r="T374" s="144"/>
      <c r="U374" s="144"/>
      <c r="V374" s="144"/>
      <c r="W374" s="144"/>
      <c r="X374" s="144"/>
      <c r="Y374" s="144"/>
      <c r="Z374" s="144"/>
    </row>
    <row r="375" spans="1:26" ht="14.25" customHeight="1">
      <c r="A375" s="144"/>
      <c r="B375" s="144"/>
      <c r="C375" s="144"/>
      <c r="D375" s="144"/>
      <c r="E375" s="145"/>
      <c r="F375" s="145"/>
      <c r="G375" s="145"/>
      <c r="H375" s="145"/>
      <c r="I375" s="145"/>
      <c r="J375" s="145"/>
      <c r="K375" s="145"/>
      <c r="L375" s="145"/>
      <c r="M375" s="145"/>
      <c r="N375" s="145"/>
      <c r="O375" s="145"/>
      <c r="P375" s="145"/>
      <c r="Q375" s="145"/>
      <c r="R375" s="144"/>
      <c r="S375" s="144"/>
      <c r="T375" s="144"/>
      <c r="U375" s="144"/>
      <c r="V375" s="144"/>
      <c r="W375" s="144"/>
      <c r="X375" s="144"/>
      <c r="Y375" s="144"/>
      <c r="Z375" s="144"/>
    </row>
    <row r="376" spans="1:26" ht="14.25" customHeight="1">
      <c r="A376" s="144"/>
      <c r="B376" s="144"/>
      <c r="C376" s="144"/>
      <c r="D376" s="144"/>
      <c r="E376" s="145"/>
      <c r="F376" s="145"/>
      <c r="G376" s="145"/>
      <c r="H376" s="145"/>
      <c r="I376" s="145"/>
      <c r="J376" s="145"/>
      <c r="K376" s="145"/>
      <c r="L376" s="145"/>
      <c r="M376" s="145"/>
      <c r="N376" s="145"/>
      <c r="O376" s="145"/>
      <c r="P376" s="145"/>
      <c r="Q376" s="145"/>
      <c r="R376" s="144"/>
      <c r="S376" s="144"/>
      <c r="T376" s="144"/>
      <c r="U376" s="144"/>
      <c r="V376" s="144"/>
      <c r="W376" s="144"/>
      <c r="X376" s="144"/>
      <c r="Y376" s="144"/>
      <c r="Z376" s="144"/>
    </row>
    <row r="377" spans="1:26" ht="14.25" customHeight="1">
      <c r="A377" s="144"/>
      <c r="B377" s="144"/>
      <c r="C377" s="144"/>
      <c r="D377" s="144"/>
      <c r="E377" s="145"/>
      <c r="F377" s="145"/>
      <c r="G377" s="145"/>
      <c r="H377" s="145"/>
      <c r="I377" s="145"/>
      <c r="J377" s="145"/>
      <c r="K377" s="145"/>
      <c r="L377" s="145"/>
      <c r="M377" s="145"/>
      <c r="N377" s="145"/>
      <c r="O377" s="145"/>
      <c r="P377" s="145"/>
      <c r="Q377" s="145"/>
      <c r="R377" s="144"/>
      <c r="S377" s="144"/>
      <c r="T377" s="144"/>
      <c r="U377" s="144"/>
      <c r="V377" s="144"/>
      <c r="W377" s="144"/>
      <c r="X377" s="144"/>
      <c r="Y377" s="144"/>
      <c r="Z377" s="144"/>
    </row>
    <row r="378" spans="1:26" ht="14.25" customHeight="1">
      <c r="A378" s="144"/>
      <c r="B378" s="144"/>
      <c r="C378" s="144"/>
      <c r="D378" s="144"/>
      <c r="E378" s="145"/>
      <c r="F378" s="145"/>
      <c r="G378" s="145"/>
      <c r="H378" s="145"/>
      <c r="I378" s="145"/>
      <c r="J378" s="145"/>
      <c r="K378" s="145"/>
      <c r="L378" s="145"/>
      <c r="M378" s="145"/>
      <c r="N378" s="145"/>
      <c r="O378" s="145"/>
      <c r="P378" s="145"/>
      <c r="Q378" s="145"/>
      <c r="R378" s="144"/>
      <c r="S378" s="144"/>
      <c r="T378" s="144"/>
      <c r="U378" s="144"/>
      <c r="V378" s="144"/>
      <c r="W378" s="144"/>
      <c r="X378" s="144"/>
      <c r="Y378" s="144"/>
      <c r="Z378" s="144"/>
    </row>
    <row r="379" spans="1:26" ht="14.25" customHeight="1">
      <c r="A379" s="144"/>
      <c r="B379" s="144"/>
      <c r="C379" s="144"/>
      <c r="D379" s="144"/>
      <c r="E379" s="145"/>
      <c r="F379" s="145"/>
      <c r="G379" s="145"/>
      <c r="H379" s="145"/>
      <c r="I379" s="145"/>
      <c r="J379" s="145"/>
      <c r="K379" s="145"/>
      <c r="L379" s="145"/>
      <c r="M379" s="145"/>
      <c r="N379" s="145"/>
      <c r="O379" s="145"/>
      <c r="P379" s="145"/>
      <c r="Q379" s="145"/>
      <c r="R379" s="144"/>
      <c r="S379" s="144"/>
      <c r="T379" s="144"/>
      <c r="U379" s="144"/>
      <c r="V379" s="144"/>
      <c r="W379" s="144"/>
      <c r="X379" s="144"/>
      <c r="Y379" s="144"/>
      <c r="Z379" s="144"/>
    </row>
    <row r="380" spans="1:26" ht="14.25" customHeight="1">
      <c r="A380" s="144"/>
      <c r="B380" s="144"/>
      <c r="C380" s="144"/>
      <c r="D380" s="144"/>
      <c r="E380" s="145"/>
      <c r="F380" s="145"/>
      <c r="G380" s="145"/>
      <c r="H380" s="145"/>
      <c r="I380" s="145"/>
      <c r="J380" s="145"/>
      <c r="K380" s="145"/>
      <c r="L380" s="145"/>
      <c r="M380" s="145"/>
      <c r="N380" s="145"/>
      <c r="O380" s="145"/>
      <c r="P380" s="145"/>
      <c r="Q380" s="145"/>
      <c r="R380" s="144"/>
      <c r="S380" s="144"/>
      <c r="T380" s="144"/>
      <c r="U380" s="144"/>
      <c r="V380" s="144"/>
      <c r="W380" s="144"/>
      <c r="X380" s="144"/>
      <c r="Y380" s="144"/>
      <c r="Z380" s="144"/>
    </row>
    <row r="381" spans="1:26" ht="14.25" customHeight="1">
      <c r="A381" s="144"/>
      <c r="B381" s="144"/>
      <c r="C381" s="144"/>
      <c r="D381" s="144"/>
      <c r="E381" s="145"/>
      <c r="F381" s="145"/>
      <c r="G381" s="145"/>
      <c r="H381" s="145"/>
      <c r="I381" s="145"/>
      <c r="J381" s="145"/>
      <c r="K381" s="145"/>
      <c r="L381" s="145"/>
      <c r="M381" s="145"/>
      <c r="N381" s="145"/>
      <c r="O381" s="145"/>
      <c r="P381" s="145"/>
      <c r="Q381" s="145"/>
      <c r="R381" s="144"/>
      <c r="S381" s="144"/>
      <c r="T381" s="144"/>
      <c r="U381" s="144"/>
      <c r="V381" s="144"/>
      <c r="W381" s="144"/>
      <c r="X381" s="144"/>
      <c r="Y381" s="144"/>
      <c r="Z381" s="144"/>
    </row>
    <row r="382" spans="1:26" ht="14.25" customHeight="1">
      <c r="A382" s="144"/>
      <c r="B382" s="144"/>
      <c r="C382" s="144"/>
      <c r="D382" s="144"/>
      <c r="E382" s="145"/>
      <c r="F382" s="145"/>
      <c r="G382" s="145"/>
      <c r="H382" s="145"/>
      <c r="I382" s="145"/>
      <c r="J382" s="145"/>
      <c r="K382" s="145"/>
      <c r="L382" s="145"/>
      <c r="M382" s="145"/>
      <c r="N382" s="145"/>
      <c r="O382" s="145"/>
      <c r="P382" s="145"/>
      <c r="Q382" s="145"/>
      <c r="R382" s="144"/>
      <c r="S382" s="144"/>
      <c r="T382" s="144"/>
      <c r="U382" s="144"/>
      <c r="V382" s="144"/>
      <c r="W382" s="144"/>
      <c r="X382" s="144"/>
      <c r="Y382" s="144"/>
      <c r="Z382" s="144"/>
    </row>
    <row r="383" spans="1:26" ht="14.25" customHeight="1">
      <c r="A383" s="144"/>
      <c r="B383" s="144"/>
      <c r="C383" s="144"/>
      <c r="D383" s="144"/>
      <c r="E383" s="145"/>
      <c r="F383" s="145"/>
      <c r="G383" s="145"/>
      <c r="H383" s="145"/>
      <c r="I383" s="145"/>
      <c r="J383" s="145"/>
      <c r="K383" s="145"/>
      <c r="L383" s="145"/>
      <c r="M383" s="145"/>
      <c r="N383" s="145"/>
      <c r="O383" s="145"/>
      <c r="P383" s="145"/>
      <c r="Q383" s="145"/>
      <c r="R383" s="144"/>
      <c r="S383" s="144"/>
      <c r="T383" s="144"/>
      <c r="U383" s="144"/>
      <c r="V383" s="144"/>
      <c r="W383" s="144"/>
      <c r="X383" s="144"/>
      <c r="Y383" s="144"/>
      <c r="Z383" s="144"/>
    </row>
    <row r="384" spans="1:26" ht="14.25" customHeight="1">
      <c r="A384" s="144"/>
      <c r="B384" s="144"/>
      <c r="C384" s="144"/>
      <c r="D384" s="144"/>
      <c r="E384" s="145"/>
      <c r="F384" s="145"/>
      <c r="G384" s="145"/>
      <c r="H384" s="145"/>
      <c r="I384" s="145"/>
      <c r="J384" s="145"/>
      <c r="K384" s="145"/>
      <c r="L384" s="145"/>
      <c r="M384" s="145"/>
      <c r="N384" s="145"/>
      <c r="O384" s="145"/>
      <c r="P384" s="145"/>
      <c r="Q384" s="145"/>
      <c r="R384" s="144"/>
      <c r="S384" s="144"/>
      <c r="T384" s="144"/>
      <c r="U384" s="144"/>
      <c r="V384" s="144"/>
      <c r="W384" s="144"/>
      <c r="X384" s="144"/>
      <c r="Y384" s="144"/>
      <c r="Z384" s="144"/>
    </row>
    <row r="385" spans="1:26" ht="14.25" customHeight="1">
      <c r="A385" s="144"/>
      <c r="B385" s="144"/>
      <c r="C385" s="144"/>
      <c r="D385" s="144"/>
      <c r="E385" s="145"/>
      <c r="F385" s="145"/>
      <c r="G385" s="145"/>
      <c r="H385" s="145"/>
      <c r="I385" s="145"/>
      <c r="J385" s="145"/>
      <c r="K385" s="145"/>
      <c r="L385" s="145"/>
      <c r="M385" s="145"/>
      <c r="N385" s="145"/>
      <c r="O385" s="145"/>
      <c r="P385" s="145"/>
      <c r="Q385" s="145"/>
      <c r="R385" s="144"/>
      <c r="S385" s="144"/>
      <c r="T385" s="144"/>
      <c r="U385" s="144"/>
      <c r="V385" s="144"/>
      <c r="W385" s="144"/>
      <c r="X385" s="144"/>
      <c r="Y385" s="144"/>
      <c r="Z385" s="144"/>
    </row>
    <row r="386" spans="1:26" ht="14.25" customHeight="1">
      <c r="A386" s="144"/>
      <c r="B386" s="144"/>
      <c r="C386" s="144"/>
      <c r="D386" s="144"/>
      <c r="E386" s="145"/>
      <c r="F386" s="145"/>
      <c r="G386" s="145"/>
      <c r="H386" s="145"/>
      <c r="I386" s="145"/>
      <c r="J386" s="145"/>
      <c r="K386" s="145"/>
      <c r="L386" s="145"/>
      <c r="M386" s="145"/>
      <c r="N386" s="145"/>
      <c r="O386" s="145"/>
      <c r="P386" s="145"/>
      <c r="Q386" s="145"/>
      <c r="R386" s="144"/>
      <c r="S386" s="144"/>
      <c r="T386" s="144"/>
      <c r="U386" s="144"/>
      <c r="V386" s="144"/>
      <c r="W386" s="144"/>
      <c r="X386" s="144"/>
      <c r="Y386" s="144"/>
      <c r="Z386" s="144"/>
    </row>
    <row r="387" spans="1:26" ht="14.25" customHeight="1">
      <c r="A387" s="144"/>
      <c r="B387" s="144"/>
      <c r="C387" s="144"/>
      <c r="D387" s="144"/>
      <c r="E387" s="145"/>
      <c r="F387" s="145"/>
      <c r="G387" s="145"/>
      <c r="H387" s="145"/>
      <c r="I387" s="145"/>
      <c r="J387" s="145"/>
      <c r="K387" s="145"/>
      <c r="L387" s="145"/>
      <c r="M387" s="145"/>
      <c r="N387" s="145"/>
      <c r="O387" s="145"/>
      <c r="P387" s="145"/>
      <c r="Q387" s="145"/>
      <c r="R387" s="144"/>
      <c r="S387" s="144"/>
      <c r="T387" s="144"/>
      <c r="U387" s="144"/>
      <c r="V387" s="144"/>
      <c r="W387" s="144"/>
      <c r="X387" s="144"/>
      <c r="Y387" s="144"/>
      <c r="Z387" s="144"/>
    </row>
    <row r="388" spans="1:26" ht="14.25" customHeight="1">
      <c r="A388" s="144"/>
      <c r="B388" s="144"/>
      <c r="C388" s="144"/>
      <c r="D388" s="144"/>
      <c r="E388" s="145"/>
      <c r="F388" s="145"/>
      <c r="G388" s="145"/>
      <c r="H388" s="145"/>
      <c r="I388" s="145"/>
      <c r="J388" s="145"/>
      <c r="K388" s="145"/>
      <c r="L388" s="145"/>
      <c r="M388" s="145"/>
      <c r="N388" s="145"/>
      <c r="O388" s="145"/>
      <c r="P388" s="145"/>
      <c r="Q388" s="145"/>
      <c r="R388" s="144"/>
      <c r="S388" s="144"/>
      <c r="T388" s="144"/>
      <c r="U388" s="144"/>
      <c r="V388" s="144"/>
      <c r="W388" s="144"/>
      <c r="X388" s="144"/>
      <c r="Y388" s="144"/>
      <c r="Z388" s="144"/>
    </row>
    <row r="389" spans="1:26" ht="14.25" customHeight="1">
      <c r="A389" s="144"/>
      <c r="B389" s="144"/>
      <c r="C389" s="144"/>
      <c r="D389" s="144"/>
      <c r="E389" s="145"/>
      <c r="F389" s="145"/>
      <c r="G389" s="145"/>
      <c r="H389" s="145"/>
      <c r="I389" s="145"/>
      <c r="J389" s="145"/>
      <c r="K389" s="145"/>
      <c r="L389" s="145"/>
      <c r="M389" s="145"/>
      <c r="N389" s="145"/>
      <c r="O389" s="145"/>
      <c r="P389" s="145"/>
      <c r="Q389" s="145"/>
      <c r="R389" s="144"/>
      <c r="S389" s="144"/>
      <c r="T389" s="144"/>
      <c r="U389" s="144"/>
      <c r="V389" s="144"/>
      <c r="W389" s="144"/>
      <c r="X389" s="144"/>
      <c r="Y389" s="144"/>
      <c r="Z389" s="144"/>
    </row>
    <row r="390" spans="1:26" ht="14.25" customHeight="1">
      <c r="A390" s="144"/>
      <c r="B390" s="144"/>
      <c r="C390" s="144"/>
      <c r="D390" s="144"/>
      <c r="E390" s="145"/>
      <c r="F390" s="145"/>
      <c r="G390" s="145"/>
      <c r="H390" s="145"/>
      <c r="I390" s="145"/>
      <c r="J390" s="145"/>
      <c r="K390" s="145"/>
      <c r="L390" s="145"/>
      <c r="M390" s="145"/>
      <c r="N390" s="145"/>
      <c r="O390" s="145"/>
      <c r="P390" s="145"/>
      <c r="Q390" s="145"/>
      <c r="R390" s="144"/>
      <c r="S390" s="144"/>
      <c r="T390" s="144"/>
      <c r="U390" s="144"/>
      <c r="V390" s="144"/>
      <c r="W390" s="144"/>
      <c r="X390" s="144"/>
      <c r="Y390" s="144"/>
      <c r="Z390" s="144"/>
    </row>
    <row r="391" spans="1:26" ht="14.25" customHeight="1">
      <c r="A391" s="144"/>
      <c r="B391" s="144"/>
      <c r="C391" s="144"/>
      <c r="D391" s="144"/>
      <c r="E391" s="145"/>
      <c r="F391" s="145"/>
      <c r="G391" s="145"/>
      <c r="H391" s="145"/>
      <c r="I391" s="145"/>
      <c r="J391" s="145"/>
      <c r="K391" s="145"/>
      <c r="L391" s="145"/>
      <c r="M391" s="145"/>
      <c r="N391" s="145"/>
      <c r="O391" s="145"/>
      <c r="P391" s="145"/>
      <c r="Q391" s="145"/>
      <c r="R391" s="144"/>
      <c r="S391" s="144"/>
      <c r="T391" s="144"/>
      <c r="U391" s="144"/>
      <c r="V391" s="144"/>
      <c r="W391" s="144"/>
      <c r="X391" s="144"/>
      <c r="Y391" s="144"/>
      <c r="Z391" s="144"/>
    </row>
    <row r="392" spans="1:26" ht="14.25" customHeight="1">
      <c r="A392" s="144"/>
      <c r="B392" s="144"/>
      <c r="C392" s="144"/>
      <c r="D392" s="144"/>
      <c r="E392" s="145"/>
      <c r="F392" s="145"/>
      <c r="G392" s="145"/>
      <c r="H392" s="145"/>
      <c r="I392" s="145"/>
      <c r="J392" s="145"/>
      <c r="K392" s="145"/>
      <c r="L392" s="145"/>
      <c r="M392" s="145"/>
      <c r="N392" s="145"/>
      <c r="O392" s="145"/>
      <c r="P392" s="145"/>
      <c r="Q392" s="145"/>
      <c r="R392" s="144"/>
      <c r="S392" s="144"/>
      <c r="T392" s="144"/>
      <c r="U392" s="144"/>
      <c r="V392" s="144"/>
      <c r="W392" s="144"/>
      <c r="X392" s="144"/>
      <c r="Y392" s="144"/>
      <c r="Z392" s="144"/>
    </row>
    <row r="393" spans="1:26" ht="14.25" customHeight="1">
      <c r="A393" s="144"/>
      <c r="B393" s="144"/>
      <c r="C393" s="144"/>
      <c r="D393" s="144"/>
      <c r="E393" s="145"/>
      <c r="F393" s="145"/>
      <c r="G393" s="145"/>
      <c r="H393" s="145"/>
      <c r="I393" s="145"/>
      <c r="J393" s="145"/>
      <c r="K393" s="145"/>
      <c r="L393" s="145"/>
      <c r="M393" s="145"/>
      <c r="N393" s="145"/>
      <c r="O393" s="145"/>
      <c r="P393" s="145"/>
      <c r="Q393" s="145"/>
      <c r="R393" s="144"/>
      <c r="S393" s="144"/>
      <c r="T393" s="144"/>
      <c r="U393" s="144"/>
      <c r="V393" s="144"/>
      <c r="W393" s="144"/>
      <c r="X393" s="144"/>
      <c r="Y393" s="144"/>
      <c r="Z393" s="144"/>
    </row>
    <row r="394" spans="1:26" ht="14.25" customHeight="1">
      <c r="A394" s="144"/>
      <c r="B394" s="144"/>
      <c r="C394" s="144"/>
      <c r="D394" s="144"/>
      <c r="E394" s="145"/>
      <c r="F394" s="145"/>
      <c r="G394" s="145"/>
      <c r="H394" s="145"/>
      <c r="I394" s="145"/>
      <c r="J394" s="145"/>
      <c r="K394" s="145"/>
      <c r="L394" s="145"/>
      <c r="M394" s="145"/>
      <c r="N394" s="145"/>
      <c r="O394" s="145"/>
      <c r="P394" s="145"/>
      <c r="Q394" s="145"/>
      <c r="R394" s="144"/>
      <c r="S394" s="144"/>
      <c r="T394" s="144"/>
      <c r="U394" s="144"/>
      <c r="V394" s="144"/>
      <c r="W394" s="144"/>
      <c r="X394" s="144"/>
      <c r="Y394" s="144"/>
      <c r="Z394" s="144"/>
    </row>
    <row r="395" spans="1:26" ht="14.25" customHeight="1">
      <c r="A395" s="144"/>
      <c r="B395" s="144"/>
      <c r="C395" s="144"/>
      <c r="D395" s="144"/>
      <c r="E395" s="145"/>
      <c r="F395" s="145"/>
      <c r="G395" s="145"/>
      <c r="H395" s="145"/>
      <c r="I395" s="145"/>
      <c r="J395" s="145"/>
      <c r="K395" s="145"/>
      <c r="L395" s="145"/>
      <c r="M395" s="145"/>
      <c r="N395" s="145"/>
      <c r="O395" s="145"/>
      <c r="P395" s="145"/>
      <c r="Q395" s="145"/>
      <c r="R395" s="144"/>
      <c r="S395" s="144"/>
      <c r="T395" s="144"/>
      <c r="U395" s="144"/>
      <c r="V395" s="144"/>
      <c r="W395" s="144"/>
      <c r="X395" s="144"/>
      <c r="Y395" s="144"/>
      <c r="Z395" s="144"/>
    </row>
    <row r="396" spans="1:26" ht="14.25" customHeight="1">
      <c r="A396" s="144"/>
      <c r="B396" s="144"/>
      <c r="C396" s="144"/>
      <c r="D396" s="144"/>
      <c r="E396" s="145"/>
      <c r="F396" s="145"/>
      <c r="G396" s="145"/>
      <c r="H396" s="145"/>
      <c r="I396" s="145"/>
      <c r="J396" s="145"/>
      <c r="K396" s="145"/>
      <c r="L396" s="145"/>
      <c r="M396" s="145"/>
      <c r="N396" s="145"/>
      <c r="O396" s="145"/>
      <c r="P396" s="145"/>
      <c r="Q396" s="145"/>
      <c r="R396" s="144"/>
      <c r="S396" s="144"/>
      <c r="T396" s="144"/>
      <c r="U396" s="144"/>
      <c r="V396" s="144"/>
      <c r="W396" s="144"/>
      <c r="X396" s="144"/>
      <c r="Y396" s="144"/>
      <c r="Z396" s="144"/>
    </row>
    <row r="397" spans="1:26" ht="14.25" customHeight="1">
      <c r="A397" s="144"/>
      <c r="B397" s="144"/>
      <c r="C397" s="144"/>
      <c r="D397" s="144"/>
      <c r="E397" s="145"/>
      <c r="F397" s="145"/>
      <c r="G397" s="145"/>
      <c r="H397" s="145"/>
      <c r="I397" s="145"/>
      <c r="J397" s="145"/>
      <c r="K397" s="145"/>
      <c r="L397" s="145"/>
      <c r="M397" s="145"/>
      <c r="N397" s="145"/>
      <c r="O397" s="145"/>
      <c r="P397" s="145"/>
      <c r="Q397" s="145"/>
      <c r="R397" s="144"/>
      <c r="S397" s="144"/>
      <c r="T397" s="144"/>
      <c r="U397" s="144"/>
      <c r="V397" s="144"/>
      <c r="W397" s="144"/>
      <c r="X397" s="144"/>
      <c r="Y397" s="144"/>
      <c r="Z397" s="144"/>
    </row>
    <row r="398" spans="1:26" ht="14.25" customHeight="1">
      <c r="A398" s="144"/>
      <c r="B398" s="144"/>
      <c r="C398" s="144"/>
      <c r="D398" s="144"/>
      <c r="E398" s="145"/>
      <c r="F398" s="145"/>
      <c r="G398" s="145"/>
      <c r="H398" s="145"/>
      <c r="I398" s="145"/>
      <c r="J398" s="145"/>
      <c r="K398" s="145"/>
      <c r="L398" s="145"/>
      <c r="M398" s="145"/>
      <c r="N398" s="145"/>
      <c r="O398" s="145"/>
      <c r="P398" s="145"/>
      <c r="Q398" s="145"/>
      <c r="R398" s="144"/>
      <c r="S398" s="144"/>
      <c r="T398" s="144"/>
      <c r="U398" s="144"/>
      <c r="V398" s="144"/>
      <c r="W398" s="144"/>
      <c r="X398" s="144"/>
      <c r="Y398" s="144"/>
      <c r="Z398" s="144"/>
    </row>
    <row r="399" spans="1:26" ht="14.25" customHeight="1">
      <c r="A399" s="144"/>
      <c r="B399" s="144"/>
      <c r="C399" s="144"/>
      <c r="D399" s="144"/>
      <c r="E399" s="145"/>
      <c r="F399" s="145"/>
      <c r="G399" s="145"/>
      <c r="H399" s="145"/>
      <c r="I399" s="145"/>
      <c r="J399" s="145"/>
      <c r="K399" s="145"/>
      <c r="L399" s="145"/>
      <c r="M399" s="145"/>
      <c r="N399" s="145"/>
      <c r="O399" s="145"/>
      <c r="P399" s="145"/>
      <c r="Q399" s="145"/>
      <c r="R399" s="144"/>
      <c r="S399" s="144"/>
      <c r="T399" s="144"/>
      <c r="U399" s="144"/>
      <c r="V399" s="144"/>
      <c r="W399" s="144"/>
      <c r="X399" s="144"/>
      <c r="Y399" s="144"/>
      <c r="Z399" s="144"/>
    </row>
    <row r="400" spans="1:26" ht="14.25" customHeight="1">
      <c r="A400" s="144"/>
      <c r="B400" s="144"/>
      <c r="C400" s="144"/>
      <c r="D400" s="144"/>
      <c r="E400" s="145"/>
      <c r="F400" s="145"/>
      <c r="G400" s="145"/>
      <c r="H400" s="145"/>
      <c r="I400" s="145"/>
      <c r="J400" s="145"/>
      <c r="K400" s="145"/>
      <c r="L400" s="145"/>
      <c r="M400" s="145"/>
      <c r="N400" s="145"/>
      <c r="O400" s="145"/>
      <c r="P400" s="145"/>
      <c r="Q400" s="145"/>
      <c r="R400" s="144"/>
      <c r="S400" s="144"/>
      <c r="T400" s="144"/>
      <c r="U400" s="144"/>
      <c r="V400" s="144"/>
      <c r="W400" s="144"/>
      <c r="X400" s="144"/>
      <c r="Y400" s="144"/>
      <c r="Z400" s="144"/>
    </row>
    <row r="401" spans="1:26" ht="14.25" customHeight="1">
      <c r="A401" s="144"/>
      <c r="B401" s="144"/>
      <c r="C401" s="144"/>
      <c r="D401" s="144"/>
      <c r="E401" s="145"/>
      <c r="F401" s="145"/>
      <c r="G401" s="145"/>
      <c r="H401" s="145"/>
      <c r="I401" s="145"/>
      <c r="J401" s="145"/>
      <c r="K401" s="145"/>
      <c r="L401" s="145"/>
      <c r="M401" s="145"/>
      <c r="N401" s="145"/>
      <c r="O401" s="145"/>
      <c r="P401" s="145"/>
      <c r="Q401" s="145"/>
      <c r="R401" s="144"/>
      <c r="S401" s="144"/>
      <c r="T401" s="144"/>
      <c r="U401" s="144"/>
      <c r="V401" s="144"/>
      <c r="W401" s="144"/>
      <c r="X401" s="144"/>
      <c r="Y401" s="144"/>
      <c r="Z401" s="144"/>
    </row>
    <row r="402" spans="1:26" ht="14.25" customHeight="1">
      <c r="A402" s="144"/>
      <c r="B402" s="144"/>
      <c r="C402" s="144"/>
      <c r="D402" s="144"/>
      <c r="E402" s="145"/>
      <c r="F402" s="145"/>
      <c r="G402" s="145"/>
      <c r="H402" s="145"/>
      <c r="I402" s="145"/>
      <c r="J402" s="145"/>
      <c r="K402" s="145"/>
      <c r="L402" s="145"/>
      <c r="M402" s="145"/>
      <c r="N402" s="145"/>
      <c r="O402" s="145"/>
      <c r="P402" s="145"/>
      <c r="Q402" s="145"/>
      <c r="R402" s="144"/>
      <c r="S402" s="144"/>
      <c r="T402" s="144"/>
      <c r="U402" s="144"/>
      <c r="V402" s="144"/>
      <c r="W402" s="144"/>
      <c r="X402" s="144"/>
      <c r="Y402" s="144"/>
      <c r="Z402" s="144"/>
    </row>
    <row r="403" spans="1:26" ht="14.25" customHeight="1">
      <c r="A403" s="144"/>
      <c r="B403" s="144"/>
      <c r="C403" s="144"/>
      <c r="D403" s="144"/>
      <c r="E403" s="145"/>
      <c r="F403" s="145"/>
      <c r="G403" s="145"/>
      <c r="H403" s="145"/>
      <c r="I403" s="145"/>
      <c r="J403" s="145"/>
      <c r="K403" s="145"/>
      <c r="L403" s="145"/>
      <c r="M403" s="145"/>
      <c r="N403" s="145"/>
      <c r="O403" s="145"/>
      <c r="P403" s="145"/>
      <c r="Q403" s="145"/>
      <c r="R403" s="144"/>
      <c r="S403" s="144"/>
      <c r="T403" s="144"/>
      <c r="U403" s="144"/>
      <c r="V403" s="144"/>
      <c r="W403" s="144"/>
      <c r="X403" s="144"/>
      <c r="Y403" s="144"/>
      <c r="Z403" s="144"/>
    </row>
    <row r="404" spans="1:26" ht="14.25" customHeight="1">
      <c r="A404" s="144"/>
      <c r="B404" s="144"/>
      <c r="C404" s="144"/>
      <c r="D404" s="144"/>
      <c r="E404" s="145"/>
      <c r="F404" s="145"/>
      <c r="G404" s="145"/>
      <c r="H404" s="145"/>
      <c r="I404" s="145"/>
      <c r="J404" s="145"/>
      <c r="K404" s="145"/>
      <c r="L404" s="145"/>
      <c r="M404" s="145"/>
      <c r="N404" s="145"/>
      <c r="O404" s="145"/>
      <c r="P404" s="145"/>
      <c r="Q404" s="145"/>
      <c r="R404" s="144"/>
      <c r="S404" s="144"/>
      <c r="T404" s="144"/>
      <c r="U404" s="144"/>
      <c r="V404" s="144"/>
      <c r="W404" s="144"/>
      <c r="X404" s="144"/>
      <c r="Y404" s="144"/>
      <c r="Z404" s="144"/>
    </row>
    <row r="405" spans="1:26" ht="14.25" customHeight="1">
      <c r="A405" s="144"/>
      <c r="B405" s="144"/>
      <c r="C405" s="144"/>
      <c r="D405" s="144"/>
      <c r="E405" s="145"/>
      <c r="F405" s="145"/>
      <c r="G405" s="145"/>
      <c r="H405" s="145"/>
      <c r="I405" s="145"/>
      <c r="J405" s="145"/>
      <c r="K405" s="145"/>
      <c r="L405" s="145"/>
      <c r="M405" s="145"/>
      <c r="N405" s="145"/>
      <c r="O405" s="145"/>
      <c r="P405" s="145"/>
      <c r="Q405" s="145"/>
      <c r="R405" s="144"/>
      <c r="S405" s="144"/>
      <c r="T405" s="144"/>
      <c r="U405" s="144"/>
      <c r="V405" s="144"/>
      <c r="W405" s="144"/>
      <c r="X405" s="144"/>
      <c r="Y405" s="144"/>
      <c r="Z405" s="144"/>
    </row>
    <row r="406" spans="1:26" ht="14.25" customHeight="1">
      <c r="A406" s="144"/>
      <c r="B406" s="144"/>
      <c r="C406" s="144"/>
      <c r="D406" s="144"/>
      <c r="E406" s="145"/>
      <c r="F406" s="145"/>
      <c r="G406" s="145"/>
      <c r="H406" s="145"/>
      <c r="I406" s="145"/>
      <c r="J406" s="145"/>
      <c r="K406" s="145"/>
      <c r="L406" s="145"/>
      <c r="M406" s="145"/>
      <c r="N406" s="145"/>
      <c r="O406" s="145"/>
      <c r="P406" s="145"/>
      <c r="Q406" s="145"/>
      <c r="R406" s="144"/>
      <c r="S406" s="144"/>
      <c r="T406" s="144"/>
      <c r="U406" s="144"/>
      <c r="V406" s="144"/>
      <c r="W406" s="144"/>
      <c r="X406" s="144"/>
      <c r="Y406" s="144"/>
      <c r="Z406" s="144"/>
    </row>
    <row r="407" spans="1:26" ht="14.25" customHeight="1">
      <c r="A407" s="144"/>
      <c r="B407" s="144"/>
      <c r="C407" s="144"/>
      <c r="D407" s="144"/>
      <c r="E407" s="145"/>
      <c r="F407" s="145"/>
      <c r="G407" s="145"/>
      <c r="H407" s="145"/>
      <c r="I407" s="145"/>
      <c r="J407" s="145"/>
      <c r="K407" s="145"/>
      <c r="L407" s="145"/>
      <c r="M407" s="145"/>
      <c r="N407" s="145"/>
      <c r="O407" s="145"/>
      <c r="P407" s="145"/>
      <c r="Q407" s="145"/>
      <c r="R407" s="144"/>
      <c r="S407" s="144"/>
      <c r="T407" s="144"/>
      <c r="U407" s="144"/>
      <c r="V407" s="144"/>
      <c r="W407" s="144"/>
      <c r="X407" s="144"/>
      <c r="Y407" s="144"/>
      <c r="Z407" s="144"/>
    </row>
    <row r="408" spans="1:26" ht="14.25" customHeight="1">
      <c r="A408" s="144"/>
      <c r="B408" s="144"/>
      <c r="C408" s="144"/>
      <c r="D408" s="144"/>
      <c r="E408" s="145"/>
      <c r="F408" s="145"/>
      <c r="G408" s="145"/>
      <c r="H408" s="145"/>
      <c r="I408" s="145"/>
      <c r="J408" s="145"/>
      <c r="K408" s="145"/>
      <c r="L408" s="145"/>
      <c r="M408" s="145"/>
      <c r="N408" s="145"/>
      <c r="O408" s="145"/>
      <c r="P408" s="145"/>
      <c r="Q408" s="145"/>
      <c r="R408" s="144"/>
      <c r="S408" s="144"/>
      <c r="T408" s="144"/>
      <c r="U408" s="144"/>
      <c r="V408" s="144"/>
      <c r="W408" s="144"/>
      <c r="X408" s="144"/>
      <c r="Y408" s="144"/>
      <c r="Z408" s="144"/>
    </row>
    <row r="409" spans="1:26" ht="14.25" customHeight="1">
      <c r="A409" s="144"/>
      <c r="B409" s="144"/>
      <c r="C409" s="144"/>
      <c r="D409" s="144"/>
      <c r="E409" s="145"/>
      <c r="F409" s="145"/>
      <c r="G409" s="145"/>
      <c r="H409" s="145"/>
      <c r="I409" s="145"/>
      <c r="J409" s="145"/>
      <c r="K409" s="145"/>
      <c r="L409" s="145"/>
      <c r="M409" s="145"/>
      <c r="N409" s="145"/>
      <c r="O409" s="145"/>
      <c r="P409" s="145"/>
      <c r="Q409" s="145"/>
      <c r="R409" s="144"/>
      <c r="S409" s="144"/>
      <c r="T409" s="144"/>
      <c r="U409" s="144"/>
      <c r="V409" s="144"/>
      <c r="W409" s="144"/>
      <c r="X409" s="144"/>
      <c r="Y409" s="144"/>
      <c r="Z409" s="144"/>
    </row>
    <row r="410" spans="1:26" ht="14.25" customHeight="1">
      <c r="A410" s="144"/>
      <c r="B410" s="144"/>
      <c r="C410" s="144"/>
      <c r="D410" s="144"/>
      <c r="E410" s="145"/>
      <c r="F410" s="145"/>
      <c r="G410" s="145"/>
      <c r="H410" s="145"/>
      <c r="I410" s="145"/>
      <c r="J410" s="145"/>
      <c r="K410" s="145"/>
      <c r="L410" s="145"/>
      <c r="M410" s="145"/>
      <c r="N410" s="145"/>
      <c r="O410" s="145"/>
      <c r="P410" s="145"/>
      <c r="Q410" s="145"/>
      <c r="R410" s="144"/>
      <c r="S410" s="144"/>
      <c r="T410" s="144"/>
      <c r="U410" s="144"/>
      <c r="V410" s="144"/>
      <c r="W410" s="144"/>
      <c r="X410" s="144"/>
      <c r="Y410" s="144"/>
      <c r="Z410" s="144"/>
    </row>
    <row r="411" spans="1:26" ht="14.25" customHeight="1">
      <c r="A411" s="144"/>
      <c r="B411" s="144"/>
      <c r="C411" s="144"/>
      <c r="D411" s="144"/>
      <c r="E411" s="145"/>
      <c r="F411" s="145"/>
      <c r="G411" s="145"/>
      <c r="H411" s="145"/>
      <c r="I411" s="145"/>
      <c r="J411" s="145"/>
      <c r="K411" s="145"/>
      <c r="L411" s="145"/>
      <c r="M411" s="145"/>
      <c r="N411" s="145"/>
      <c r="O411" s="145"/>
      <c r="P411" s="145"/>
      <c r="Q411" s="145"/>
      <c r="R411" s="144"/>
      <c r="S411" s="144"/>
      <c r="T411" s="144"/>
      <c r="U411" s="144"/>
      <c r="V411" s="144"/>
      <c r="W411" s="144"/>
      <c r="X411" s="144"/>
      <c r="Y411" s="144"/>
      <c r="Z411" s="144"/>
    </row>
    <row r="412" spans="1:26" ht="14.25" customHeight="1">
      <c r="A412" s="144"/>
      <c r="B412" s="144"/>
      <c r="C412" s="144"/>
      <c r="D412" s="144"/>
      <c r="E412" s="145"/>
      <c r="F412" s="145"/>
      <c r="G412" s="145"/>
      <c r="H412" s="145"/>
      <c r="I412" s="145"/>
      <c r="J412" s="145"/>
      <c r="K412" s="145"/>
      <c r="L412" s="145"/>
      <c r="M412" s="145"/>
      <c r="N412" s="145"/>
      <c r="O412" s="145"/>
      <c r="P412" s="145"/>
      <c r="Q412" s="145"/>
      <c r="R412" s="144"/>
      <c r="S412" s="144"/>
      <c r="T412" s="144"/>
      <c r="U412" s="144"/>
      <c r="V412" s="144"/>
      <c r="W412" s="144"/>
      <c r="X412" s="144"/>
      <c r="Y412" s="144"/>
      <c r="Z412" s="144"/>
    </row>
    <row r="413" spans="1:26" ht="14.25" customHeight="1">
      <c r="A413" s="144"/>
      <c r="B413" s="144"/>
      <c r="C413" s="144"/>
      <c r="D413" s="144"/>
      <c r="E413" s="145"/>
      <c r="F413" s="145"/>
      <c r="G413" s="145"/>
      <c r="H413" s="145"/>
      <c r="I413" s="145"/>
      <c r="J413" s="145"/>
      <c r="K413" s="145"/>
      <c r="L413" s="145"/>
      <c r="M413" s="145"/>
      <c r="N413" s="145"/>
      <c r="O413" s="145"/>
      <c r="P413" s="145"/>
      <c r="Q413" s="145"/>
      <c r="R413" s="144"/>
      <c r="S413" s="144"/>
      <c r="T413" s="144"/>
      <c r="U413" s="144"/>
      <c r="V413" s="144"/>
      <c r="W413" s="144"/>
      <c r="X413" s="144"/>
      <c r="Y413" s="144"/>
      <c r="Z413" s="144"/>
    </row>
    <row r="414" spans="1:26" ht="14.25" customHeight="1">
      <c r="A414" s="144"/>
      <c r="B414" s="144"/>
      <c r="C414" s="144"/>
      <c r="D414" s="144"/>
      <c r="E414" s="145"/>
      <c r="F414" s="145"/>
      <c r="G414" s="145"/>
      <c r="H414" s="145"/>
      <c r="I414" s="145"/>
      <c r="J414" s="145"/>
      <c r="K414" s="145"/>
      <c r="L414" s="145"/>
      <c r="M414" s="145"/>
      <c r="N414" s="145"/>
      <c r="O414" s="145"/>
      <c r="P414" s="145"/>
      <c r="Q414" s="145"/>
      <c r="R414" s="144"/>
      <c r="S414" s="144"/>
      <c r="T414" s="144"/>
      <c r="U414" s="144"/>
      <c r="V414" s="144"/>
      <c r="W414" s="144"/>
      <c r="X414" s="144"/>
      <c r="Y414" s="144"/>
      <c r="Z414" s="144"/>
    </row>
    <row r="415" spans="1:26" ht="14.25" customHeight="1">
      <c r="A415" s="144"/>
      <c r="B415" s="144"/>
      <c r="C415" s="144"/>
      <c r="D415" s="144"/>
      <c r="E415" s="145"/>
      <c r="F415" s="145"/>
      <c r="G415" s="145"/>
      <c r="H415" s="145"/>
      <c r="I415" s="145"/>
      <c r="J415" s="145"/>
      <c r="K415" s="145"/>
      <c r="L415" s="145"/>
      <c r="M415" s="145"/>
      <c r="N415" s="145"/>
      <c r="O415" s="145"/>
      <c r="P415" s="145"/>
      <c r="Q415" s="145"/>
      <c r="R415" s="144"/>
      <c r="S415" s="144"/>
      <c r="T415" s="144"/>
      <c r="U415" s="144"/>
      <c r="V415" s="144"/>
      <c r="W415" s="144"/>
      <c r="X415" s="144"/>
      <c r="Y415" s="144"/>
      <c r="Z415" s="144"/>
    </row>
    <row r="416" spans="1:26" ht="14.25" customHeight="1">
      <c r="A416" s="144"/>
      <c r="B416" s="144"/>
      <c r="C416" s="144"/>
      <c r="D416" s="144"/>
      <c r="E416" s="145"/>
      <c r="F416" s="145"/>
      <c r="G416" s="145"/>
      <c r="H416" s="145"/>
      <c r="I416" s="145"/>
      <c r="J416" s="145"/>
      <c r="K416" s="145"/>
      <c r="L416" s="145"/>
      <c r="M416" s="145"/>
      <c r="N416" s="145"/>
      <c r="O416" s="145"/>
      <c r="P416" s="145"/>
      <c r="Q416" s="145"/>
      <c r="R416" s="144"/>
      <c r="S416" s="144"/>
      <c r="T416" s="144"/>
      <c r="U416" s="144"/>
      <c r="V416" s="144"/>
      <c r="W416" s="144"/>
      <c r="X416" s="144"/>
      <c r="Y416" s="144"/>
      <c r="Z416" s="144"/>
    </row>
    <row r="417" spans="1:26" ht="14.25" customHeight="1">
      <c r="A417" s="144"/>
      <c r="B417" s="144"/>
      <c r="C417" s="144"/>
      <c r="D417" s="144"/>
      <c r="E417" s="145"/>
      <c r="F417" s="145"/>
      <c r="G417" s="145"/>
      <c r="H417" s="145"/>
      <c r="I417" s="145"/>
      <c r="J417" s="145"/>
      <c r="K417" s="145"/>
      <c r="L417" s="145"/>
      <c r="M417" s="145"/>
      <c r="N417" s="145"/>
      <c r="O417" s="145"/>
      <c r="P417" s="145"/>
      <c r="Q417" s="145"/>
      <c r="R417" s="144"/>
      <c r="S417" s="144"/>
      <c r="T417" s="144"/>
      <c r="U417" s="144"/>
      <c r="V417" s="144"/>
      <c r="W417" s="144"/>
      <c r="X417" s="144"/>
      <c r="Y417" s="144"/>
      <c r="Z417" s="144"/>
    </row>
    <row r="418" spans="1:26" ht="14.25" customHeight="1">
      <c r="A418" s="144"/>
      <c r="B418" s="144"/>
      <c r="C418" s="144"/>
      <c r="D418" s="144"/>
      <c r="E418" s="145"/>
      <c r="F418" s="145"/>
      <c r="G418" s="145"/>
      <c r="H418" s="145"/>
      <c r="I418" s="145"/>
      <c r="J418" s="145"/>
      <c r="K418" s="145"/>
      <c r="L418" s="145"/>
      <c r="M418" s="145"/>
      <c r="N418" s="145"/>
      <c r="O418" s="145"/>
      <c r="P418" s="145"/>
      <c r="Q418" s="145"/>
      <c r="R418" s="144"/>
      <c r="S418" s="144"/>
      <c r="T418" s="144"/>
      <c r="U418" s="144"/>
      <c r="V418" s="144"/>
      <c r="W418" s="144"/>
      <c r="X418" s="144"/>
      <c r="Y418" s="144"/>
      <c r="Z418" s="144"/>
    </row>
    <row r="419" spans="1:26" ht="14.25" customHeight="1">
      <c r="A419" s="144"/>
      <c r="B419" s="144"/>
      <c r="C419" s="144"/>
      <c r="D419" s="144"/>
      <c r="E419" s="145"/>
      <c r="F419" s="145"/>
      <c r="G419" s="145"/>
      <c r="H419" s="145"/>
      <c r="I419" s="145"/>
      <c r="J419" s="145"/>
      <c r="K419" s="145"/>
      <c r="L419" s="145"/>
      <c r="M419" s="145"/>
      <c r="N419" s="145"/>
      <c r="O419" s="145"/>
      <c r="P419" s="145"/>
      <c r="Q419" s="145"/>
      <c r="R419" s="144"/>
      <c r="S419" s="144"/>
      <c r="T419" s="144"/>
      <c r="U419" s="144"/>
      <c r="V419" s="144"/>
      <c r="W419" s="144"/>
      <c r="X419" s="144"/>
      <c r="Y419" s="144"/>
      <c r="Z419" s="144"/>
    </row>
    <row r="420" spans="1:26" ht="14.25" customHeight="1">
      <c r="A420" s="144"/>
      <c r="B420" s="144"/>
      <c r="C420" s="144"/>
      <c r="D420" s="144"/>
      <c r="E420" s="145"/>
      <c r="F420" s="145"/>
      <c r="G420" s="145"/>
      <c r="H420" s="145"/>
      <c r="I420" s="145"/>
      <c r="J420" s="145"/>
      <c r="K420" s="145"/>
      <c r="L420" s="145"/>
      <c r="M420" s="145"/>
      <c r="N420" s="145"/>
      <c r="O420" s="145"/>
      <c r="P420" s="145"/>
      <c r="Q420" s="145"/>
      <c r="R420" s="144"/>
      <c r="S420" s="144"/>
      <c r="T420" s="144"/>
      <c r="U420" s="144"/>
      <c r="V420" s="144"/>
      <c r="W420" s="144"/>
      <c r="X420" s="144"/>
      <c r="Y420" s="144"/>
      <c r="Z420" s="144"/>
    </row>
    <row r="421" spans="1:26" ht="14.25" customHeight="1">
      <c r="A421" s="144"/>
      <c r="B421" s="144"/>
      <c r="C421" s="144"/>
      <c r="D421" s="144"/>
      <c r="E421" s="145"/>
      <c r="F421" s="145"/>
      <c r="G421" s="145"/>
      <c r="H421" s="145"/>
      <c r="I421" s="145"/>
      <c r="J421" s="145"/>
      <c r="K421" s="145"/>
      <c r="L421" s="145"/>
      <c r="M421" s="145"/>
      <c r="N421" s="145"/>
      <c r="O421" s="145"/>
      <c r="P421" s="145"/>
      <c r="Q421" s="145"/>
      <c r="R421" s="144"/>
      <c r="S421" s="144"/>
      <c r="T421" s="144"/>
      <c r="U421" s="144"/>
      <c r="V421" s="144"/>
      <c r="W421" s="144"/>
      <c r="X421" s="144"/>
      <c r="Y421" s="144"/>
      <c r="Z421" s="144"/>
    </row>
    <row r="422" spans="1:26" ht="14.25" customHeight="1">
      <c r="A422" s="144"/>
      <c r="B422" s="144"/>
      <c r="C422" s="144"/>
      <c r="D422" s="144"/>
      <c r="E422" s="145"/>
      <c r="F422" s="145"/>
      <c r="G422" s="145"/>
      <c r="H422" s="145"/>
      <c r="I422" s="145"/>
      <c r="J422" s="145"/>
      <c r="K422" s="145"/>
      <c r="L422" s="145"/>
      <c r="M422" s="145"/>
      <c r="N422" s="145"/>
      <c r="O422" s="145"/>
      <c r="P422" s="145"/>
      <c r="Q422" s="145"/>
      <c r="R422" s="144"/>
      <c r="S422" s="144"/>
      <c r="T422" s="144"/>
      <c r="U422" s="144"/>
      <c r="V422" s="144"/>
      <c r="W422" s="144"/>
      <c r="X422" s="144"/>
      <c r="Y422" s="144"/>
      <c r="Z422" s="144"/>
    </row>
    <row r="423" spans="1:26" ht="14.25" customHeight="1">
      <c r="A423" s="144"/>
      <c r="B423" s="144"/>
      <c r="C423" s="144"/>
      <c r="D423" s="144"/>
      <c r="E423" s="145"/>
      <c r="F423" s="145"/>
      <c r="G423" s="145"/>
      <c r="H423" s="145"/>
      <c r="I423" s="145"/>
      <c r="J423" s="145"/>
      <c r="K423" s="145"/>
      <c r="L423" s="145"/>
      <c r="M423" s="145"/>
      <c r="N423" s="145"/>
      <c r="O423" s="145"/>
      <c r="P423" s="145"/>
      <c r="Q423" s="145"/>
      <c r="R423" s="144"/>
      <c r="S423" s="144"/>
      <c r="T423" s="144"/>
      <c r="U423" s="144"/>
      <c r="V423" s="144"/>
      <c r="W423" s="144"/>
      <c r="X423" s="144"/>
      <c r="Y423" s="144"/>
      <c r="Z423" s="144"/>
    </row>
    <row r="424" spans="1:26" ht="14.25" customHeight="1">
      <c r="A424" s="144"/>
      <c r="B424" s="144"/>
      <c r="C424" s="144"/>
      <c r="D424" s="144"/>
      <c r="E424" s="145"/>
      <c r="F424" s="145"/>
      <c r="G424" s="145"/>
      <c r="H424" s="145"/>
      <c r="I424" s="145"/>
      <c r="J424" s="145"/>
      <c r="K424" s="145"/>
      <c r="L424" s="145"/>
      <c r="M424" s="145"/>
      <c r="N424" s="145"/>
      <c r="O424" s="145"/>
      <c r="P424" s="145"/>
      <c r="Q424" s="145"/>
      <c r="R424" s="144"/>
      <c r="S424" s="144"/>
      <c r="T424" s="144"/>
      <c r="U424" s="144"/>
      <c r="V424" s="144"/>
      <c r="W424" s="144"/>
      <c r="X424" s="144"/>
      <c r="Y424" s="144"/>
      <c r="Z424" s="144"/>
    </row>
    <row r="425" spans="1:26" ht="14.25" customHeight="1">
      <c r="A425" s="144"/>
      <c r="B425" s="144"/>
      <c r="C425" s="144"/>
      <c r="D425" s="144"/>
      <c r="E425" s="145"/>
      <c r="F425" s="145"/>
      <c r="G425" s="145"/>
      <c r="H425" s="145"/>
      <c r="I425" s="145"/>
      <c r="J425" s="145"/>
      <c r="K425" s="145"/>
      <c r="L425" s="145"/>
      <c r="M425" s="145"/>
      <c r="N425" s="145"/>
      <c r="O425" s="145"/>
      <c r="P425" s="145"/>
      <c r="Q425" s="145"/>
      <c r="R425" s="144"/>
      <c r="S425" s="144"/>
      <c r="T425" s="144"/>
      <c r="U425" s="144"/>
      <c r="V425" s="144"/>
      <c r="W425" s="144"/>
      <c r="X425" s="144"/>
      <c r="Y425" s="144"/>
      <c r="Z425" s="144"/>
    </row>
    <row r="426" spans="1:26" ht="14.25" customHeight="1">
      <c r="A426" s="144"/>
      <c r="B426" s="144"/>
      <c r="C426" s="144"/>
      <c r="D426" s="144"/>
      <c r="E426" s="145"/>
      <c r="F426" s="145"/>
      <c r="G426" s="145"/>
      <c r="H426" s="145"/>
      <c r="I426" s="145"/>
      <c r="J426" s="145"/>
      <c r="K426" s="145"/>
      <c r="L426" s="145"/>
      <c r="M426" s="145"/>
      <c r="N426" s="145"/>
      <c r="O426" s="145"/>
      <c r="P426" s="145"/>
      <c r="Q426" s="145"/>
      <c r="R426" s="144"/>
      <c r="S426" s="144"/>
      <c r="T426" s="144"/>
      <c r="U426" s="144"/>
      <c r="V426" s="144"/>
      <c r="W426" s="144"/>
      <c r="X426" s="144"/>
      <c r="Y426" s="144"/>
      <c r="Z426" s="144"/>
    </row>
    <row r="427" spans="1:26" ht="14.25" customHeight="1">
      <c r="A427" s="144"/>
      <c r="B427" s="144"/>
      <c r="C427" s="144"/>
      <c r="D427" s="144"/>
      <c r="E427" s="145"/>
      <c r="F427" s="145"/>
      <c r="G427" s="145"/>
      <c r="H427" s="145"/>
      <c r="I427" s="145"/>
      <c r="J427" s="145"/>
      <c r="K427" s="145"/>
      <c r="L427" s="145"/>
      <c r="M427" s="145"/>
      <c r="N427" s="145"/>
      <c r="O427" s="145"/>
      <c r="P427" s="145"/>
      <c r="Q427" s="145"/>
      <c r="R427" s="144"/>
      <c r="S427" s="144"/>
      <c r="T427" s="144"/>
      <c r="U427" s="144"/>
      <c r="V427" s="144"/>
      <c r="W427" s="144"/>
      <c r="X427" s="144"/>
      <c r="Y427" s="144"/>
      <c r="Z427" s="144"/>
    </row>
    <row r="428" spans="1:26" ht="14.25" customHeight="1">
      <c r="A428" s="144"/>
      <c r="B428" s="144"/>
      <c r="C428" s="144"/>
      <c r="D428" s="144"/>
      <c r="E428" s="145"/>
      <c r="F428" s="145"/>
      <c r="G428" s="145"/>
      <c r="H428" s="145"/>
      <c r="I428" s="145"/>
      <c r="J428" s="145"/>
      <c r="K428" s="145"/>
      <c r="L428" s="145"/>
      <c r="M428" s="145"/>
      <c r="N428" s="145"/>
      <c r="O428" s="145"/>
      <c r="P428" s="145"/>
      <c r="Q428" s="145"/>
      <c r="R428" s="144"/>
      <c r="S428" s="144"/>
      <c r="T428" s="144"/>
      <c r="U428" s="144"/>
      <c r="V428" s="144"/>
      <c r="W428" s="144"/>
      <c r="X428" s="144"/>
      <c r="Y428" s="144"/>
      <c r="Z428" s="144"/>
    </row>
    <row r="429" spans="1:26" ht="14.25" customHeight="1">
      <c r="A429" s="144"/>
      <c r="B429" s="144"/>
      <c r="C429" s="144"/>
      <c r="D429" s="144"/>
      <c r="E429" s="145"/>
      <c r="F429" s="145"/>
      <c r="G429" s="145"/>
      <c r="H429" s="145"/>
      <c r="I429" s="145"/>
      <c r="J429" s="145"/>
      <c r="K429" s="145"/>
      <c r="L429" s="145"/>
      <c r="M429" s="145"/>
      <c r="N429" s="145"/>
      <c r="O429" s="145"/>
      <c r="P429" s="145"/>
      <c r="Q429" s="145"/>
      <c r="R429" s="144"/>
      <c r="S429" s="144"/>
      <c r="T429" s="144"/>
      <c r="U429" s="144"/>
      <c r="V429" s="144"/>
      <c r="W429" s="144"/>
      <c r="X429" s="144"/>
      <c r="Y429" s="144"/>
      <c r="Z429" s="144"/>
    </row>
    <row r="430" spans="1:26" ht="14.25" customHeight="1">
      <c r="A430" s="144"/>
      <c r="B430" s="144"/>
      <c r="C430" s="144"/>
      <c r="D430" s="144"/>
      <c r="E430" s="145"/>
      <c r="F430" s="145"/>
      <c r="G430" s="145"/>
      <c r="H430" s="145"/>
      <c r="I430" s="145"/>
      <c r="J430" s="145"/>
      <c r="K430" s="145"/>
      <c r="L430" s="145"/>
      <c r="M430" s="145"/>
      <c r="N430" s="145"/>
      <c r="O430" s="145"/>
      <c r="P430" s="145"/>
      <c r="Q430" s="145"/>
      <c r="R430" s="144"/>
      <c r="S430" s="144"/>
      <c r="T430" s="144"/>
      <c r="U430" s="144"/>
      <c r="V430" s="144"/>
      <c r="W430" s="144"/>
      <c r="X430" s="144"/>
      <c r="Y430" s="144"/>
      <c r="Z430" s="144"/>
    </row>
    <row r="431" spans="1:26" ht="14.25" customHeight="1">
      <c r="A431" s="144"/>
      <c r="B431" s="144"/>
      <c r="C431" s="144"/>
      <c r="D431" s="144"/>
      <c r="E431" s="145"/>
      <c r="F431" s="145"/>
      <c r="G431" s="145"/>
      <c r="H431" s="145"/>
      <c r="I431" s="145"/>
      <c r="J431" s="145"/>
      <c r="K431" s="145"/>
      <c r="L431" s="145"/>
      <c r="M431" s="145"/>
      <c r="N431" s="145"/>
      <c r="O431" s="145"/>
      <c r="P431" s="145"/>
      <c r="Q431" s="145"/>
      <c r="R431" s="144"/>
      <c r="S431" s="144"/>
      <c r="T431" s="144"/>
      <c r="U431" s="144"/>
      <c r="V431" s="144"/>
      <c r="W431" s="144"/>
      <c r="X431" s="144"/>
      <c r="Y431" s="144"/>
      <c r="Z431" s="144"/>
    </row>
    <row r="432" spans="1:26" ht="14.25" customHeight="1">
      <c r="A432" s="144"/>
      <c r="B432" s="144"/>
      <c r="C432" s="144"/>
      <c r="D432" s="144"/>
      <c r="E432" s="145"/>
      <c r="F432" s="145"/>
      <c r="G432" s="145"/>
      <c r="H432" s="145"/>
      <c r="I432" s="145"/>
      <c r="J432" s="145"/>
      <c r="K432" s="145"/>
      <c r="L432" s="145"/>
      <c r="M432" s="145"/>
      <c r="N432" s="145"/>
      <c r="O432" s="145"/>
      <c r="P432" s="145"/>
      <c r="Q432" s="145"/>
      <c r="R432" s="144"/>
      <c r="S432" s="144"/>
      <c r="T432" s="144"/>
      <c r="U432" s="144"/>
      <c r="V432" s="144"/>
      <c r="W432" s="144"/>
      <c r="X432" s="144"/>
      <c r="Y432" s="144"/>
      <c r="Z432" s="144"/>
    </row>
    <row r="433" spans="1:26" ht="14.25" customHeight="1">
      <c r="A433" s="144"/>
      <c r="B433" s="144"/>
      <c r="C433" s="144"/>
      <c r="D433" s="144"/>
      <c r="E433" s="145"/>
      <c r="F433" s="145"/>
      <c r="G433" s="145"/>
      <c r="H433" s="145"/>
      <c r="I433" s="145"/>
      <c r="J433" s="145"/>
      <c r="K433" s="145"/>
      <c r="L433" s="145"/>
      <c r="M433" s="145"/>
      <c r="N433" s="145"/>
      <c r="O433" s="145"/>
      <c r="P433" s="145"/>
      <c r="Q433" s="145"/>
      <c r="R433" s="144"/>
      <c r="S433" s="144"/>
      <c r="T433" s="144"/>
      <c r="U433" s="144"/>
      <c r="V433" s="144"/>
      <c r="W433" s="144"/>
      <c r="X433" s="144"/>
      <c r="Y433" s="144"/>
      <c r="Z433" s="144"/>
    </row>
    <row r="434" spans="1:26" ht="14.25" customHeight="1">
      <c r="A434" s="144"/>
      <c r="B434" s="144"/>
      <c r="C434" s="144"/>
      <c r="D434" s="144"/>
      <c r="E434" s="145"/>
      <c r="F434" s="145"/>
      <c r="G434" s="145"/>
      <c r="H434" s="145"/>
      <c r="I434" s="145"/>
      <c r="J434" s="145"/>
      <c r="K434" s="145"/>
      <c r="L434" s="145"/>
      <c r="M434" s="145"/>
      <c r="N434" s="145"/>
      <c r="O434" s="145"/>
      <c r="P434" s="145"/>
      <c r="Q434" s="145"/>
      <c r="R434" s="144"/>
      <c r="S434" s="144"/>
      <c r="T434" s="144"/>
      <c r="U434" s="144"/>
      <c r="V434" s="144"/>
      <c r="W434" s="144"/>
      <c r="X434" s="144"/>
      <c r="Y434" s="144"/>
      <c r="Z434" s="144"/>
    </row>
    <row r="435" spans="1:26" ht="14.25" customHeight="1">
      <c r="A435" s="144"/>
      <c r="B435" s="144"/>
      <c r="C435" s="144"/>
      <c r="D435" s="144"/>
      <c r="E435" s="145"/>
      <c r="F435" s="145"/>
      <c r="G435" s="145"/>
      <c r="H435" s="145"/>
      <c r="I435" s="145"/>
      <c r="J435" s="145"/>
      <c r="K435" s="145"/>
      <c r="L435" s="145"/>
      <c r="M435" s="145"/>
      <c r="N435" s="145"/>
      <c r="O435" s="145"/>
      <c r="P435" s="145"/>
      <c r="Q435" s="145"/>
      <c r="R435" s="144"/>
      <c r="S435" s="144"/>
      <c r="T435" s="144"/>
      <c r="U435" s="144"/>
      <c r="V435" s="144"/>
      <c r="W435" s="144"/>
      <c r="X435" s="144"/>
      <c r="Y435" s="144"/>
      <c r="Z435" s="144"/>
    </row>
    <row r="436" spans="1:26" ht="14.25" customHeight="1">
      <c r="A436" s="144"/>
      <c r="B436" s="144"/>
      <c r="C436" s="144"/>
      <c r="D436" s="144"/>
      <c r="E436" s="145"/>
      <c r="F436" s="145"/>
      <c r="G436" s="145"/>
      <c r="H436" s="145"/>
      <c r="I436" s="145"/>
      <c r="J436" s="145"/>
      <c r="K436" s="145"/>
      <c r="L436" s="145"/>
      <c r="M436" s="145"/>
      <c r="N436" s="145"/>
      <c r="O436" s="145"/>
      <c r="P436" s="145"/>
      <c r="Q436" s="145"/>
      <c r="R436" s="144"/>
      <c r="S436" s="144"/>
      <c r="T436" s="144"/>
      <c r="U436" s="144"/>
      <c r="V436" s="144"/>
      <c r="W436" s="144"/>
      <c r="X436" s="144"/>
      <c r="Y436" s="144"/>
      <c r="Z436" s="144"/>
    </row>
    <row r="437" spans="1:26" ht="14.25" customHeight="1">
      <c r="A437" s="144"/>
      <c r="B437" s="144"/>
      <c r="C437" s="144"/>
      <c r="D437" s="144"/>
      <c r="E437" s="145"/>
      <c r="F437" s="145"/>
      <c r="G437" s="145"/>
      <c r="H437" s="145"/>
      <c r="I437" s="145"/>
      <c r="J437" s="145"/>
      <c r="K437" s="145"/>
      <c r="L437" s="145"/>
      <c r="M437" s="145"/>
      <c r="N437" s="145"/>
      <c r="O437" s="145"/>
      <c r="P437" s="145"/>
      <c r="Q437" s="145"/>
      <c r="R437" s="144"/>
      <c r="S437" s="144"/>
      <c r="T437" s="144"/>
      <c r="U437" s="144"/>
      <c r="V437" s="144"/>
      <c r="W437" s="144"/>
      <c r="X437" s="144"/>
      <c r="Y437" s="144"/>
      <c r="Z437" s="144"/>
    </row>
    <row r="438" spans="1:26" ht="14.25" customHeight="1">
      <c r="A438" s="144"/>
      <c r="B438" s="144"/>
      <c r="C438" s="144"/>
      <c r="D438" s="144"/>
      <c r="E438" s="145"/>
      <c r="F438" s="145"/>
      <c r="G438" s="145"/>
      <c r="H438" s="145"/>
      <c r="I438" s="145"/>
      <c r="J438" s="145"/>
      <c r="K438" s="145"/>
      <c r="L438" s="145"/>
      <c r="M438" s="145"/>
      <c r="N438" s="145"/>
      <c r="O438" s="145"/>
      <c r="P438" s="145"/>
      <c r="Q438" s="145"/>
      <c r="R438" s="144"/>
      <c r="S438" s="144"/>
      <c r="T438" s="144"/>
      <c r="U438" s="144"/>
      <c r="V438" s="144"/>
      <c r="W438" s="144"/>
      <c r="X438" s="144"/>
      <c r="Y438" s="144"/>
      <c r="Z438" s="144"/>
    </row>
    <row r="439" spans="1:26" ht="14.25" customHeight="1">
      <c r="A439" s="144"/>
      <c r="B439" s="144"/>
      <c r="C439" s="144"/>
      <c r="D439" s="144"/>
      <c r="E439" s="145"/>
      <c r="F439" s="145"/>
      <c r="G439" s="145"/>
      <c r="H439" s="145"/>
      <c r="I439" s="145"/>
      <c r="J439" s="145"/>
      <c r="K439" s="145"/>
      <c r="L439" s="145"/>
      <c r="M439" s="145"/>
      <c r="N439" s="145"/>
      <c r="O439" s="145"/>
      <c r="P439" s="145"/>
      <c r="Q439" s="145"/>
      <c r="R439" s="144"/>
      <c r="S439" s="144"/>
      <c r="T439" s="144"/>
      <c r="U439" s="144"/>
      <c r="V439" s="144"/>
      <c r="W439" s="144"/>
      <c r="X439" s="144"/>
      <c r="Y439" s="144"/>
      <c r="Z439" s="144"/>
    </row>
    <row r="440" spans="1:26" ht="14.25" customHeight="1">
      <c r="A440" s="144"/>
      <c r="B440" s="144"/>
      <c r="C440" s="144"/>
      <c r="D440" s="144"/>
      <c r="E440" s="145"/>
      <c r="F440" s="145"/>
      <c r="G440" s="145"/>
      <c r="H440" s="145"/>
      <c r="I440" s="145"/>
      <c r="J440" s="145"/>
      <c r="K440" s="145"/>
      <c r="L440" s="145"/>
      <c r="M440" s="145"/>
      <c r="N440" s="145"/>
      <c r="O440" s="145"/>
      <c r="P440" s="145"/>
      <c r="Q440" s="145"/>
      <c r="R440" s="144"/>
      <c r="S440" s="144"/>
      <c r="T440" s="144"/>
      <c r="U440" s="144"/>
      <c r="V440" s="144"/>
      <c r="W440" s="144"/>
      <c r="X440" s="144"/>
      <c r="Y440" s="144"/>
      <c r="Z440" s="144"/>
    </row>
    <row r="441" spans="1:26" ht="14.25" customHeight="1">
      <c r="A441" s="144"/>
      <c r="B441" s="144"/>
      <c r="C441" s="144"/>
      <c r="D441" s="144"/>
      <c r="E441" s="145"/>
      <c r="F441" s="145"/>
      <c r="G441" s="145"/>
      <c r="H441" s="145"/>
      <c r="I441" s="145"/>
      <c r="J441" s="145"/>
      <c r="K441" s="145"/>
      <c r="L441" s="145"/>
      <c r="M441" s="145"/>
      <c r="N441" s="145"/>
      <c r="O441" s="145"/>
      <c r="P441" s="145"/>
      <c r="Q441" s="145"/>
      <c r="R441" s="144"/>
      <c r="S441" s="144"/>
      <c r="T441" s="144"/>
      <c r="U441" s="144"/>
      <c r="V441" s="144"/>
      <c r="W441" s="144"/>
      <c r="X441" s="144"/>
      <c r="Y441" s="144"/>
      <c r="Z441" s="144"/>
    </row>
    <row r="442" spans="1:26" ht="14.25" customHeight="1">
      <c r="A442" s="144"/>
      <c r="B442" s="144"/>
      <c r="C442" s="144"/>
      <c r="D442" s="144"/>
      <c r="E442" s="145"/>
      <c r="F442" s="145"/>
      <c r="G442" s="145"/>
      <c r="H442" s="145"/>
      <c r="I442" s="145"/>
      <c r="J442" s="145"/>
      <c r="K442" s="145"/>
      <c r="L442" s="145"/>
      <c r="M442" s="145"/>
      <c r="N442" s="145"/>
      <c r="O442" s="145"/>
      <c r="P442" s="145"/>
      <c r="Q442" s="145"/>
      <c r="R442" s="144"/>
      <c r="S442" s="144"/>
      <c r="T442" s="144"/>
      <c r="U442" s="144"/>
      <c r="V442" s="144"/>
      <c r="W442" s="144"/>
      <c r="X442" s="144"/>
      <c r="Y442" s="144"/>
      <c r="Z442" s="144"/>
    </row>
    <row r="443" spans="1:26" ht="14.25" customHeight="1">
      <c r="A443" s="144"/>
      <c r="B443" s="144"/>
      <c r="C443" s="144"/>
      <c r="D443" s="144"/>
      <c r="E443" s="145"/>
      <c r="F443" s="145"/>
      <c r="G443" s="145"/>
      <c r="H443" s="145"/>
      <c r="I443" s="145"/>
      <c r="J443" s="145"/>
      <c r="K443" s="145"/>
      <c r="L443" s="145"/>
      <c r="M443" s="145"/>
      <c r="N443" s="145"/>
      <c r="O443" s="145"/>
      <c r="P443" s="145"/>
      <c r="Q443" s="145"/>
      <c r="R443" s="144"/>
      <c r="S443" s="144"/>
      <c r="T443" s="144"/>
      <c r="U443" s="144"/>
      <c r="V443" s="144"/>
      <c r="W443" s="144"/>
      <c r="X443" s="144"/>
      <c r="Y443" s="144"/>
      <c r="Z443" s="144"/>
    </row>
    <row r="444" spans="1:26" ht="14.25" customHeight="1">
      <c r="A444" s="144"/>
      <c r="B444" s="144"/>
      <c r="C444" s="144"/>
      <c r="D444" s="144"/>
      <c r="E444" s="145"/>
      <c r="F444" s="145"/>
      <c r="G444" s="145"/>
      <c r="H444" s="145"/>
      <c r="I444" s="145"/>
      <c r="J444" s="145"/>
      <c r="K444" s="145"/>
      <c r="L444" s="145"/>
      <c r="M444" s="145"/>
      <c r="N444" s="145"/>
      <c r="O444" s="145"/>
      <c r="P444" s="145"/>
      <c r="Q444" s="145"/>
      <c r="R444" s="144"/>
      <c r="S444" s="144"/>
      <c r="T444" s="144"/>
      <c r="U444" s="144"/>
      <c r="V444" s="144"/>
      <c r="W444" s="144"/>
      <c r="X444" s="144"/>
      <c r="Y444" s="144"/>
      <c r="Z444" s="144"/>
    </row>
    <row r="445" spans="1:26" ht="14.25" customHeight="1">
      <c r="A445" s="144"/>
      <c r="B445" s="144"/>
      <c r="C445" s="144"/>
      <c r="D445" s="144"/>
      <c r="E445" s="145"/>
      <c r="F445" s="145"/>
      <c r="G445" s="145"/>
      <c r="H445" s="145"/>
      <c r="I445" s="145"/>
      <c r="J445" s="145"/>
      <c r="K445" s="145"/>
      <c r="L445" s="145"/>
      <c r="M445" s="145"/>
      <c r="N445" s="145"/>
      <c r="O445" s="145"/>
      <c r="P445" s="145"/>
      <c r="Q445" s="145"/>
      <c r="R445" s="144"/>
      <c r="S445" s="144"/>
      <c r="T445" s="144"/>
      <c r="U445" s="144"/>
      <c r="V445" s="144"/>
      <c r="W445" s="144"/>
      <c r="X445" s="144"/>
      <c r="Y445" s="144"/>
      <c r="Z445" s="144"/>
    </row>
    <row r="446" spans="1:26" ht="14.25" customHeight="1">
      <c r="A446" s="144"/>
      <c r="B446" s="144"/>
      <c r="C446" s="144"/>
      <c r="D446" s="144"/>
      <c r="E446" s="145"/>
      <c r="F446" s="145"/>
      <c r="G446" s="145"/>
      <c r="H446" s="145"/>
      <c r="I446" s="145"/>
      <c r="J446" s="145"/>
      <c r="K446" s="145"/>
      <c r="L446" s="145"/>
      <c r="M446" s="145"/>
      <c r="N446" s="145"/>
      <c r="O446" s="145"/>
      <c r="P446" s="145"/>
      <c r="Q446" s="145"/>
      <c r="R446" s="144"/>
      <c r="S446" s="144"/>
      <c r="T446" s="144"/>
      <c r="U446" s="144"/>
      <c r="V446" s="144"/>
      <c r="W446" s="144"/>
      <c r="X446" s="144"/>
      <c r="Y446" s="144"/>
      <c r="Z446" s="144"/>
    </row>
    <row r="447" spans="1:26" ht="14.25" customHeight="1">
      <c r="A447" s="144"/>
      <c r="B447" s="144"/>
      <c r="C447" s="144"/>
      <c r="D447" s="144"/>
      <c r="E447" s="145"/>
      <c r="F447" s="145"/>
      <c r="G447" s="145"/>
      <c r="H447" s="145"/>
      <c r="I447" s="145"/>
      <c r="J447" s="145"/>
      <c r="K447" s="145"/>
      <c r="L447" s="145"/>
      <c r="M447" s="145"/>
      <c r="N447" s="145"/>
      <c r="O447" s="145"/>
      <c r="P447" s="145"/>
      <c r="Q447" s="145"/>
      <c r="R447" s="144"/>
      <c r="S447" s="144"/>
      <c r="T447" s="144"/>
      <c r="U447" s="144"/>
      <c r="V447" s="144"/>
      <c r="W447" s="144"/>
      <c r="X447" s="144"/>
      <c r="Y447" s="144"/>
      <c r="Z447" s="144"/>
    </row>
    <row r="448" spans="1:26" ht="14.25" customHeight="1">
      <c r="A448" s="144"/>
      <c r="B448" s="144"/>
      <c r="C448" s="144"/>
      <c r="D448" s="144"/>
      <c r="E448" s="145"/>
      <c r="F448" s="145"/>
      <c r="G448" s="145"/>
      <c r="H448" s="145"/>
      <c r="I448" s="145"/>
      <c r="J448" s="145"/>
      <c r="K448" s="145"/>
      <c r="L448" s="145"/>
      <c r="M448" s="145"/>
      <c r="N448" s="145"/>
      <c r="O448" s="145"/>
      <c r="P448" s="145"/>
      <c r="Q448" s="145"/>
      <c r="R448" s="144"/>
      <c r="S448" s="144"/>
      <c r="T448" s="144"/>
      <c r="U448" s="144"/>
      <c r="V448" s="144"/>
      <c r="W448" s="144"/>
      <c r="X448" s="144"/>
      <c r="Y448" s="144"/>
      <c r="Z448" s="144"/>
    </row>
    <row r="449" spans="1:26" ht="14.25" customHeight="1">
      <c r="A449" s="144"/>
      <c r="B449" s="144"/>
      <c r="C449" s="144"/>
      <c r="D449" s="144"/>
      <c r="E449" s="145"/>
      <c r="F449" s="145"/>
      <c r="G449" s="145"/>
      <c r="H449" s="145"/>
      <c r="I449" s="145"/>
      <c r="J449" s="145"/>
      <c r="K449" s="145"/>
      <c r="L449" s="145"/>
      <c r="M449" s="145"/>
      <c r="N449" s="145"/>
      <c r="O449" s="145"/>
      <c r="P449" s="145"/>
      <c r="Q449" s="145"/>
      <c r="R449" s="144"/>
      <c r="S449" s="144"/>
      <c r="T449" s="144"/>
      <c r="U449" s="144"/>
      <c r="V449" s="144"/>
      <c r="W449" s="144"/>
      <c r="X449" s="144"/>
      <c r="Y449" s="144"/>
      <c r="Z449" s="144"/>
    </row>
    <row r="450" spans="1:26" ht="14.25" customHeight="1">
      <c r="A450" s="144"/>
      <c r="B450" s="144"/>
      <c r="C450" s="144"/>
      <c r="D450" s="144"/>
      <c r="E450" s="145"/>
      <c r="F450" s="145"/>
      <c r="G450" s="145"/>
      <c r="H450" s="145"/>
      <c r="I450" s="145"/>
      <c r="J450" s="145"/>
      <c r="K450" s="145"/>
      <c r="L450" s="145"/>
      <c r="M450" s="145"/>
      <c r="N450" s="145"/>
      <c r="O450" s="145"/>
      <c r="P450" s="145"/>
      <c r="Q450" s="145"/>
      <c r="R450" s="144"/>
      <c r="S450" s="144"/>
      <c r="T450" s="144"/>
      <c r="U450" s="144"/>
      <c r="V450" s="144"/>
      <c r="W450" s="144"/>
      <c r="X450" s="144"/>
      <c r="Y450" s="144"/>
      <c r="Z450" s="144"/>
    </row>
    <row r="451" spans="1:26" ht="14.25" customHeight="1">
      <c r="A451" s="144"/>
      <c r="B451" s="144"/>
      <c r="C451" s="144"/>
      <c r="D451" s="144"/>
      <c r="E451" s="145"/>
      <c r="F451" s="145"/>
      <c r="G451" s="145"/>
      <c r="H451" s="145"/>
      <c r="I451" s="145"/>
      <c r="J451" s="145"/>
      <c r="K451" s="145"/>
      <c r="L451" s="145"/>
      <c r="M451" s="145"/>
      <c r="N451" s="145"/>
      <c r="O451" s="145"/>
      <c r="P451" s="145"/>
      <c r="Q451" s="145"/>
      <c r="R451" s="144"/>
      <c r="S451" s="144"/>
      <c r="T451" s="144"/>
      <c r="U451" s="144"/>
      <c r="V451" s="144"/>
      <c r="W451" s="144"/>
      <c r="X451" s="144"/>
      <c r="Y451" s="144"/>
      <c r="Z451" s="144"/>
    </row>
    <row r="452" spans="1:26" ht="14.25" customHeight="1">
      <c r="A452" s="144"/>
      <c r="B452" s="144"/>
      <c r="C452" s="144"/>
      <c r="D452" s="144"/>
      <c r="E452" s="145"/>
      <c r="F452" s="145"/>
      <c r="G452" s="145"/>
      <c r="H452" s="145"/>
      <c r="I452" s="145"/>
      <c r="J452" s="145"/>
      <c r="K452" s="145"/>
      <c r="L452" s="145"/>
      <c r="M452" s="145"/>
      <c r="N452" s="145"/>
      <c r="O452" s="145"/>
      <c r="P452" s="145"/>
      <c r="Q452" s="145"/>
      <c r="R452" s="144"/>
      <c r="S452" s="144"/>
      <c r="T452" s="144"/>
      <c r="U452" s="144"/>
      <c r="V452" s="144"/>
      <c r="W452" s="144"/>
      <c r="X452" s="144"/>
      <c r="Y452" s="144"/>
      <c r="Z452" s="144"/>
    </row>
    <row r="453" spans="1:26" ht="14.25" customHeight="1">
      <c r="A453" s="144"/>
      <c r="B453" s="144"/>
      <c r="C453" s="144"/>
      <c r="D453" s="144"/>
      <c r="E453" s="145"/>
      <c r="F453" s="145"/>
      <c r="G453" s="145"/>
      <c r="H453" s="145"/>
      <c r="I453" s="145"/>
      <c r="J453" s="145"/>
      <c r="K453" s="145"/>
      <c r="L453" s="145"/>
      <c r="M453" s="145"/>
      <c r="N453" s="145"/>
      <c r="O453" s="145"/>
      <c r="P453" s="145"/>
      <c r="Q453" s="145"/>
      <c r="R453" s="144"/>
      <c r="S453" s="144"/>
      <c r="T453" s="144"/>
      <c r="U453" s="144"/>
      <c r="V453" s="144"/>
      <c r="W453" s="144"/>
      <c r="X453" s="144"/>
      <c r="Y453" s="144"/>
      <c r="Z453" s="144"/>
    </row>
    <row r="454" spans="1:26" ht="14.25" customHeight="1">
      <c r="A454" s="144"/>
      <c r="B454" s="144"/>
      <c r="C454" s="144"/>
      <c r="D454" s="144"/>
      <c r="E454" s="145"/>
      <c r="F454" s="145"/>
      <c r="G454" s="145"/>
      <c r="H454" s="145"/>
      <c r="I454" s="145"/>
      <c r="J454" s="145"/>
      <c r="K454" s="145"/>
      <c r="L454" s="145"/>
      <c r="M454" s="145"/>
      <c r="N454" s="145"/>
      <c r="O454" s="145"/>
      <c r="P454" s="145"/>
      <c r="Q454" s="145"/>
      <c r="R454" s="144"/>
      <c r="S454" s="144"/>
      <c r="T454" s="144"/>
      <c r="U454" s="144"/>
      <c r="V454" s="144"/>
      <c r="W454" s="144"/>
      <c r="X454" s="144"/>
      <c r="Y454" s="144"/>
      <c r="Z454" s="144"/>
    </row>
    <row r="455" spans="1:26" ht="14.25" customHeight="1">
      <c r="A455" s="144"/>
      <c r="B455" s="144"/>
      <c r="C455" s="144"/>
      <c r="D455" s="144"/>
      <c r="E455" s="145"/>
      <c r="F455" s="145"/>
      <c r="G455" s="145"/>
      <c r="H455" s="145"/>
      <c r="I455" s="145"/>
      <c r="J455" s="145"/>
      <c r="K455" s="145"/>
      <c r="L455" s="145"/>
      <c r="M455" s="145"/>
      <c r="N455" s="145"/>
      <c r="O455" s="145"/>
      <c r="P455" s="145"/>
      <c r="Q455" s="145"/>
      <c r="R455" s="144"/>
      <c r="S455" s="144"/>
      <c r="T455" s="144"/>
      <c r="U455" s="144"/>
      <c r="V455" s="144"/>
      <c r="W455" s="144"/>
      <c r="X455" s="144"/>
      <c r="Y455" s="144"/>
      <c r="Z455" s="144"/>
    </row>
    <row r="456" spans="1:26" ht="14.25" customHeight="1">
      <c r="A456" s="144"/>
      <c r="B456" s="144"/>
      <c r="C456" s="144"/>
      <c r="D456" s="144"/>
      <c r="E456" s="145"/>
      <c r="F456" s="145"/>
      <c r="G456" s="145"/>
      <c r="H456" s="145"/>
      <c r="I456" s="145"/>
      <c r="J456" s="145"/>
      <c r="K456" s="145"/>
      <c r="L456" s="145"/>
      <c r="M456" s="145"/>
      <c r="N456" s="145"/>
      <c r="O456" s="145"/>
      <c r="P456" s="145"/>
      <c r="Q456" s="145"/>
      <c r="R456" s="144"/>
      <c r="S456" s="144"/>
      <c r="T456" s="144"/>
      <c r="U456" s="144"/>
      <c r="V456" s="144"/>
      <c r="W456" s="144"/>
      <c r="X456" s="144"/>
      <c r="Y456" s="144"/>
      <c r="Z456" s="144"/>
    </row>
    <row r="457" spans="1:26" ht="14.25" customHeight="1">
      <c r="A457" s="144"/>
      <c r="B457" s="144"/>
      <c r="C457" s="144"/>
      <c r="D457" s="144"/>
      <c r="E457" s="145"/>
      <c r="F457" s="145"/>
      <c r="G457" s="145"/>
      <c r="H457" s="145"/>
      <c r="I457" s="145"/>
      <c r="J457" s="145"/>
      <c r="K457" s="145"/>
      <c r="L457" s="145"/>
      <c r="M457" s="145"/>
      <c r="N457" s="145"/>
      <c r="O457" s="145"/>
      <c r="P457" s="145"/>
      <c r="Q457" s="145"/>
      <c r="R457" s="144"/>
      <c r="S457" s="144"/>
      <c r="T457" s="144"/>
      <c r="U457" s="144"/>
      <c r="V457" s="144"/>
      <c r="W457" s="144"/>
      <c r="X457" s="144"/>
      <c r="Y457" s="144"/>
      <c r="Z457" s="144"/>
    </row>
    <row r="458" spans="1:26" ht="14.25" customHeight="1">
      <c r="A458" s="144"/>
      <c r="B458" s="144"/>
      <c r="C458" s="144"/>
      <c r="D458" s="144"/>
      <c r="E458" s="145"/>
      <c r="F458" s="145"/>
      <c r="G458" s="145"/>
      <c r="H458" s="145"/>
      <c r="I458" s="145"/>
      <c r="J458" s="145"/>
      <c r="K458" s="145"/>
      <c r="L458" s="145"/>
      <c r="M458" s="145"/>
      <c r="N458" s="145"/>
      <c r="O458" s="145"/>
      <c r="P458" s="145"/>
      <c r="Q458" s="145"/>
      <c r="R458" s="144"/>
      <c r="S458" s="144"/>
      <c r="T458" s="144"/>
      <c r="U458" s="144"/>
      <c r="V458" s="144"/>
      <c r="W458" s="144"/>
      <c r="X458" s="144"/>
      <c r="Y458" s="144"/>
      <c r="Z458" s="144"/>
    </row>
    <row r="459" spans="1:26" ht="14.25" customHeight="1">
      <c r="A459" s="144"/>
      <c r="B459" s="144"/>
      <c r="C459" s="144"/>
      <c r="D459" s="144"/>
      <c r="E459" s="145"/>
      <c r="F459" s="145"/>
      <c r="G459" s="145"/>
      <c r="H459" s="145"/>
      <c r="I459" s="145"/>
      <c r="J459" s="145"/>
      <c r="K459" s="145"/>
      <c r="L459" s="145"/>
      <c r="M459" s="145"/>
      <c r="N459" s="145"/>
      <c r="O459" s="145"/>
      <c r="P459" s="145"/>
      <c r="Q459" s="145"/>
      <c r="R459" s="144"/>
      <c r="S459" s="144"/>
      <c r="T459" s="144"/>
      <c r="U459" s="144"/>
      <c r="V459" s="144"/>
      <c r="W459" s="144"/>
      <c r="X459" s="144"/>
      <c r="Y459" s="144"/>
      <c r="Z459" s="144"/>
    </row>
    <row r="460" spans="1:26" ht="14.25" customHeight="1">
      <c r="A460" s="144"/>
      <c r="B460" s="144"/>
      <c r="C460" s="144"/>
      <c r="D460" s="144"/>
      <c r="E460" s="145"/>
      <c r="F460" s="145"/>
      <c r="G460" s="145"/>
      <c r="H460" s="145"/>
      <c r="I460" s="145"/>
      <c r="J460" s="145"/>
      <c r="K460" s="145"/>
      <c r="L460" s="145"/>
      <c r="M460" s="145"/>
      <c r="N460" s="145"/>
      <c r="O460" s="145"/>
      <c r="P460" s="145"/>
      <c r="Q460" s="145"/>
      <c r="R460" s="144"/>
      <c r="S460" s="144"/>
      <c r="T460" s="144"/>
      <c r="U460" s="144"/>
      <c r="V460" s="144"/>
      <c r="W460" s="144"/>
      <c r="X460" s="144"/>
      <c r="Y460" s="144"/>
      <c r="Z460" s="144"/>
    </row>
    <row r="461" spans="1:26" ht="14.25" customHeight="1">
      <c r="A461" s="144"/>
      <c r="B461" s="144"/>
      <c r="C461" s="144"/>
      <c r="D461" s="144"/>
      <c r="E461" s="145"/>
      <c r="F461" s="145"/>
      <c r="G461" s="145"/>
      <c r="H461" s="145"/>
      <c r="I461" s="145"/>
      <c r="J461" s="145"/>
      <c r="K461" s="145"/>
      <c r="L461" s="145"/>
      <c r="M461" s="145"/>
      <c r="N461" s="145"/>
      <c r="O461" s="145"/>
      <c r="P461" s="145"/>
      <c r="Q461" s="145"/>
      <c r="R461" s="144"/>
      <c r="S461" s="144"/>
      <c r="T461" s="144"/>
      <c r="U461" s="144"/>
      <c r="V461" s="144"/>
      <c r="W461" s="144"/>
      <c r="X461" s="144"/>
      <c r="Y461" s="144"/>
      <c r="Z461" s="144"/>
    </row>
    <row r="462" spans="1:26" ht="14.25" customHeight="1">
      <c r="A462" s="144"/>
      <c r="B462" s="144"/>
      <c r="C462" s="144"/>
      <c r="D462" s="144"/>
      <c r="E462" s="145"/>
      <c r="F462" s="145"/>
      <c r="G462" s="145"/>
      <c r="H462" s="145"/>
      <c r="I462" s="145"/>
      <c r="J462" s="145"/>
      <c r="K462" s="145"/>
      <c r="L462" s="145"/>
      <c r="M462" s="145"/>
      <c r="N462" s="145"/>
      <c r="O462" s="145"/>
      <c r="P462" s="145"/>
      <c r="Q462" s="145"/>
      <c r="R462" s="144"/>
      <c r="S462" s="144"/>
      <c r="T462" s="144"/>
      <c r="U462" s="144"/>
      <c r="V462" s="144"/>
      <c r="W462" s="144"/>
      <c r="X462" s="144"/>
      <c r="Y462" s="144"/>
      <c r="Z462" s="144"/>
    </row>
    <row r="463" spans="1:26" ht="14.25" customHeight="1">
      <c r="A463" s="144"/>
      <c r="B463" s="144"/>
      <c r="C463" s="144"/>
      <c r="D463" s="144"/>
      <c r="E463" s="145"/>
      <c r="F463" s="145"/>
      <c r="G463" s="145"/>
      <c r="H463" s="145"/>
      <c r="I463" s="145"/>
      <c r="J463" s="145"/>
      <c r="K463" s="145"/>
      <c r="L463" s="145"/>
      <c r="M463" s="145"/>
      <c r="N463" s="145"/>
      <c r="O463" s="145"/>
      <c r="P463" s="145"/>
      <c r="Q463" s="145"/>
      <c r="R463" s="144"/>
      <c r="S463" s="144"/>
      <c r="T463" s="144"/>
      <c r="U463" s="144"/>
      <c r="V463" s="144"/>
      <c r="W463" s="144"/>
      <c r="X463" s="144"/>
      <c r="Y463" s="144"/>
      <c r="Z463" s="144"/>
    </row>
    <row r="464" spans="1:26" ht="14.25" customHeight="1">
      <c r="A464" s="144"/>
      <c r="B464" s="144"/>
      <c r="C464" s="144"/>
      <c r="D464" s="144"/>
      <c r="E464" s="145"/>
      <c r="F464" s="145"/>
      <c r="G464" s="145"/>
      <c r="H464" s="145"/>
      <c r="I464" s="145"/>
      <c r="J464" s="145"/>
      <c r="K464" s="145"/>
      <c r="L464" s="145"/>
      <c r="M464" s="145"/>
      <c r="N464" s="145"/>
      <c r="O464" s="145"/>
      <c r="P464" s="145"/>
      <c r="Q464" s="145"/>
      <c r="R464" s="144"/>
      <c r="S464" s="144"/>
      <c r="T464" s="144"/>
      <c r="U464" s="144"/>
      <c r="V464" s="144"/>
      <c r="W464" s="144"/>
      <c r="X464" s="144"/>
      <c r="Y464" s="144"/>
      <c r="Z464" s="144"/>
    </row>
    <row r="465" spans="1:26" ht="14.25" customHeight="1">
      <c r="A465" s="144"/>
      <c r="B465" s="144"/>
      <c r="C465" s="144"/>
      <c r="D465" s="144"/>
      <c r="E465" s="145"/>
      <c r="F465" s="145"/>
      <c r="G465" s="145"/>
      <c r="H465" s="145"/>
      <c r="I465" s="145"/>
      <c r="J465" s="145"/>
      <c r="K465" s="145"/>
      <c r="L465" s="145"/>
      <c r="M465" s="145"/>
      <c r="N465" s="145"/>
      <c r="O465" s="145"/>
      <c r="P465" s="145"/>
      <c r="Q465" s="145"/>
      <c r="R465" s="144"/>
      <c r="S465" s="144"/>
      <c r="T465" s="144"/>
      <c r="U465" s="144"/>
      <c r="V465" s="144"/>
      <c r="W465" s="144"/>
      <c r="X465" s="144"/>
      <c r="Y465" s="144"/>
      <c r="Z465" s="144"/>
    </row>
    <row r="466" spans="1:26" ht="14.25" customHeight="1">
      <c r="A466" s="144"/>
      <c r="B466" s="144"/>
      <c r="C466" s="144"/>
      <c r="D466" s="144"/>
      <c r="E466" s="145"/>
      <c r="F466" s="145"/>
      <c r="G466" s="145"/>
      <c r="H466" s="145"/>
      <c r="I466" s="145"/>
      <c r="J466" s="145"/>
      <c r="K466" s="145"/>
      <c r="L466" s="145"/>
      <c r="M466" s="145"/>
      <c r="N466" s="145"/>
      <c r="O466" s="145"/>
      <c r="P466" s="145"/>
      <c r="Q466" s="145"/>
      <c r="R466" s="144"/>
      <c r="S466" s="144"/>
      <c r="T466" s="144"/>
      <c r="U466" s="144"/>
      <c r="V466" s="144"/>
      <c r="W466" s="144"/>
      <c r="X466" s="144"/>
      <c r="Y466" s="144"/>
      <c r="Z466" s="144"/>
    </row>
    <row r="467" spans="1:26" ht="14.25" customHeight="1">
      <c r="A467" s="144"/>
      <c r="B467" s="144"/>
      <c r="C467" s="144"/>
      <c r="D467" s="144"/>
      <c r="E467" s="145"/>
      <c r="F467" s="145"/>
      <c r="G467" s="145"/>
      <c r="H467" s="145"/>
      <c r="I467" s="145"/>
      <c r="J467" s="145"/>
      <c r="K467" s="145"/>
      <c r="L467" s="145"/>
      <c r="M467" s="145"/>
      <c r="N467" s="145"/>
      <c r="O467" s="145"/>
      <c r="P467" s="145"/>
      <c r="Q467" s="145"/>
      <c r="R467" s="144"/>
      <c r="S467" s="144"/>
      <c r="T467" s="144"/>
      <c r="U467" s="144"/>
      <c r="V467" s="144"/>
      <c r="W467" s="144"/>
      <c r="X467" s="144"/>
      <c r="Y467" s="144"/>
      <c r="Z467" s="144"/>
    </row>
    <row r="468" spans="1:26" ht="14.25" customHeight="1">
      <c r="A468" s="144"/>
      <c r="B468" s="144"/>
      <c r="C468" s="144"/>
      <c r="D468" s="144"/>
      <c r="E468" s="145"/>
      <c r="F468" s="145"/>
      <c r="G468" s="145"/>
      <c r="H468" s="145"/>
      <c r="I468" s="145"/>
      <c r="J468" s="145"/>
      <c r="K468" s="145"/>
      <c r="L468" s="145"/>
      <c r="M468" s="145"/>
      <c r="N468" s="145"/>
      <c r="O468" s="145"/>
      <c r="P468" s="145"/>
      <c r="Q468" s="145"/>
      <c r="R468" s="144"/>
      <c r="S468" s="144"/>
      <c r="T468" s="144"/>
      <c r="U468" s="144"/>
      <c r="V468" s="144"/>
      <c r="W468" s="144"/>
      <c r="X468" s="144"/>
      <c r="Y468" s="144"/>
      <c r="Z468" s="144"/>
    </row>
    <row r="469" spans="1:26" ht="14.25" customHeight="1">
      <c r="A469" s="144"/>
      <c r="B469" s="144"/>
      <c r="C469" s="144"/>
      <c r="D469" s="144"/>
      <c r="E469" s="145"/>
      <c r="F469" s="145"/>
      <c r="G469" s="145"/>
      <c r="H469" s="145"/>
      <c r="I469" s="145"/>
      <c r="J469" s="145"/>
      <c r="K469" s="145"/>
      <c r="L469" s="145"/>
      <c r="M469" s="145"/>
      <c r="N469" s="145"/>
      <c r="O469" s="145"/>
      <c r="P469" s="145"/>
      <c r="Q469" s="145"/>
      <c r="R469" s="144"/>
      <c r="S469" s="144"/>
      <c r="T469" s="144"/>
      <c r="U469" s="144"/>
      <c r="V469" s="144"/>
      <c r="W469" s="144"/>
      <c r="X469" s="144"/>
      <c r="Y469" s="144"/>
      <c r="Z469" s="144"/>
    </row>
    <row r="470" spans="1:26" ht="14.25" customHeight="1">
      <c r="A470" s="144"/>
      <c r="B470" s="144"/>
      <c r="C470" s="144"/>
      <c r="D470" s="144"/>
      <c r="E470" s="145"/>
      <c r="F470" s="145"/>
      <c r="G470" s="145"/>
      <c r="H470" s="145"/>
      <c r="I470" s="145"/>
      <c r="J470" s="145"/>
      <c r="K470" s="145"/>
      <c r="L470" s="145"/>
      <c r="M470" s="145"/>
      <c r="N470" s="145"/>
      <c r="O470" s="145"/>
      <c r="P470" s="145"/>
      <c r="Q470" s="145"/>
      <c r="R470" s="144"/>
      <c r="S470" s="144"/>
      <c r="T470" s="144"/>
      <c r="U470" s="144"/>
      <c r="V470" s="144"/>
      <c r="W470" s="144"/>
      <c r="X470" s="144"/>
      <c r="Y470" s="144"/>
      <c r="Z470" s="144"/>
    </row>
    <row r="471" spans="1:26" ht="14.25" customHeight="1">
      <c r="A471" s="144"/>
      <c r="B471" s="144"/>
      <c r="C471" s="144"/>
      <c r="D471" s="144"/>
      <c r="E471" s="145"/>
      <c r="F471" s="145"/>
      <c r="G471" s="145"/>
      <c r="H471" s="145"/>
      <c r="I471" s="145"/>
      <c r="J471" s="145"/>
      <c r="K471" s="145"/>
      <c r="L471" s="145"/>
      <c r="M471" s="145"/>
      <c r="N471" s="145"/>
      <c r="O471" s="145"/>
      <c r="P471" s="145"/>
      <c r="Q471" s="145"/>
      <c r="R471" s="144"/>
      <c r="S471" s="144"/>
      <c r="T471" s="144"/>
      <c r="U471" s="144"/>
      <c r="V471" s="144"/>
      <c r="W471" s="144"/>
      <c r="X471" s="144"/>
      <c r="Y471" s="144"/>
      <c r="Z471" s="144"/>
    </row>
    <row r="472" spans="1:26" ht="14.25" customHeight="1">
      <c r="A472" s="144"/>
      <c r="B472" s="144"/>
      <c r="C472" s="144"/>
      <c r="D472" s="144"/>
      <c r="E472" s="145"/>
      <c r="F472" s="145"/>
      <c r="G472" s="145"/>
      <c r="H472" s="145"/>
      <c r="I472" s="145"/>
      <c r="J472" s="145"/>
      <c r="K472" s="145"/>
      <c r="L472" s="145"/>
      <c r="M472" s="145"/>
      <c r="N472" s="145"/>
      <c r="O472" s="145"/>
      <c r="P472" s="145"/>
      <c r="Q472" s="145"/>
      <c r="R472" s="144"/>
      <c r="S472" s="144"/>
      <c r="T472" s="144"/>
      <c r="U472" s="144"/>
      <c r="V472" s="144"/>
      <c r="W472" s="144"/>
      <c r="X472" s="144"/>
      <c r="Y472" s="144"/>
      <c r="Z472" s="144"/>
    </row>
    <row r="473" spans="1:26" ht="14.25" customHeight="1">
      <c r="A473" s="144"/>
      <c r="B473" s="144"/>
      <c r="C473" s="144"/>
      <c r="D473" s="144"/>
      <c r="E473" s="145"/>
      <c r="F473" s="145"/>
      <c r="G473" s="145"/>
      <c r="H473" s="145"/>
      <c r="I473" s="145"/>
      <c r="J473" s="145"/>
      <c r="K473" s="145"/>
      <c r="L473" s="145"/>
      <c r="M473" s="145"/>
      <c r="N473" s="145"/>
      <c r="O473" s="145"/>
      <c r="P473" s="145"/>
      <c r="Q473" s="145"/>
      <c r="R473" s="144"/>
      <c r="S473" s="144"/>
      <c r="T473" s="144"/>
      <c r="U473" s="144"/>
      <c r="V473" s="144"/>
      <c r="W473" s="144"/>
      <c r="X473" s="144"/>
      <c r="Y473" s="144"/>
      <c r="Z473" s="144"/>
    </row>
    <row r="474" spans="1:26" ht="14.25" customHeight="1">
      <c r="A474" s="144"/>
      <c r="B474" s="144"/>
      <c r="C474" s="144"/>
      <c r="D474" s="144"/>
      <c r="E474" s="145"/>
      <c r="F474" s="145"/>
      <c r="G474" s="145"/>
      <c r="H474" s="145"/>
      <c r="I474" s="145"/>
      <c r="J474" s="145"/>
      <c r="K474" s="145"/>
      <c r="L474" s="145"/>
      <c r="M474" s="145"/>
      <c r="N474" s="145"/>
      <c r="O474" s="145"/>
      <c r="P474" s="145"/>
      <c r="Q474" s="145"/>
      <c r="R474" s="144"/>
      <c r="S474" s="144"/>
      <c r="T474" s="144"/>
      <c r="U474" s="144"/>
      <c r="V474" s="144"/>
      <c r="W474" s="144"/>
      <c r="X474" s="144"/>
      <c r="Y474" s="144"/>
      <c r="Z474" s="144"/>
    </row>
    <row r="475" spans="1:26" ht="14.25" customHeight="1">
      <c r="A475" s="144"/>
      <c r="B475" s="144"/>
      <c r="C475" s="144"/>
      <c r="D475" s="144"/>
      <c r="E475" s="145"/>
      <c r="F475" s="145"/>
      <c r="G475" s="145"/>
      <c r="H475" s="145"/>
      <c r="I475" s="145"/>
      <c r="J475" s="145"/>
      <c r="K475" s="145"/>
      <c r="L475" s="145"/>
      <c r="M475" s="145"/>
      <c r="N475" s="145"/>
      <c r="O475" s="145"/>
      <c r="P475" s="145"/>
      <c r="Q475" s="145"/>
      <c r="R475" s="144"/>
      <c r="S475" s="144"/>
      <c r="T475" s="144"/>
      <c r="U475" s="144"/>
      <c r="V475" s="144"/>
      <c r="W475" s="144"/>
      <c r="X475" s="144"/>
      <c r="Y475" s="144"/>
      <c r="Z475" s="144"/>
    </row>
    <row r="476" spans="1:26" ht="14.25" customHeight="1">
      <c r="A476" s="144"/>
      <c r="B476" s="144"/>
      <c r="C476" s="144"/>
      <c r="D476" s="144"/>
      <c r="E476" s="145"/>
      <c r="F476" s="145"/>
      <c r="G476" s="145"/>
      <c r="H476" s="145"/>
      <c r="I476" s="145"/>
      <c r="J476" s="145"/>
      <c r="K476" s="145"/>
      <c r="L476" s="145"/>
      <c r="M476" s="145"/>
      <c r="N476" s="145"/>
      <c r="O476" s="145"/>
      <c r="P476" s="145"/>
      <c r="Q476" s="145"/>
      <c r="R476" s="144"/>
      <c r="S476" s="144"/>
      <c r="T476" s="144"/>
      <c r="U476" s="144"/>
      <c r="V476" s="144"/>
      <c r="W476" s="144"/>
      <c r="X476" s="144"/>
      <c r="Y476" s="144"/>
      <c r="Z476" s="144"/>
    </row>
    <row r="477" spans="1:26" ht="14.25" customHeight="1">
      <c r="A477" s="144"/>
      <c r="B477" s="144"/>
      <c r="C477" s="144"/>
      <c r="D477" s="144"/>
      <c r="E477" s="145"/>
      <c r="F477" s="145"/>
      <c r="G477" s="145"/>
      <c r="H477" s="145"/>
      <c r="I477" s="145"/>
      <c r="J477" s="145"/>
      <c r="K477" s="145"/>
      <c r="L477" s="145"/>
      <c r="M477" s="145"/>
      <c r="N477" s="145"/>
      <c r="O477" s="145"/>
      <c r="P477" s="145"/>
      <c r="Q477" s="145"/>
      <c r="R477" s="144"/>
      <c r="S477" s="144"/>
      <c r="T477" s="144"/>
      <c r="U477" s="144"/>
      <c r="V477" s="144"/>
      <c r="W477" s="144"/>
      <c r="X477" s="144"/>
      <c r="Y477" s="144"/>
      <c r="Z477" s="144"/>
    </row>
    <row r="478" spans="1:26" ht="14.25" customHeight="1">
      <c r="A478" s="144"/>
      <c r="B478" s="144"/>
      <c r="C478" s="144"/>
      <c r="D478" s="144"/>
      <c r="E478" s="145"/>
      <c r="F478" s="145"/>
      <c r="G478" s="145"/>
      <c r="H478" s="145"/>
      <c r="I478" s="145"/>
      <c r="J478" s="145"/>
      <c r="K478" s="145"/>
      <c r="L478" s="145"/>
      <c r="M478" s="145"/>
      <c r="N478" s="145"/>
      <c r="O478" s="145"/>
      <c r="P478" s="145"/>
      <c r="Q478" s="145"/>
      <c r="R478" s="144"/>
      <c r="S478" s="144"/>
      <c r="T478" s="144"/>
      <c r="U478" s="144"/>
      <c r="V478" s="144"/>
      <c r="W478" s="144"/>
      <c r="X478" s="144"/>
      <c r="Y478" s="144"/>
      <c r="Z478" s="144"/>
    </row>
    <row r="479" spans="1:26" ht="14.25" customHeight="1">
      <c r="A479" s="144"/>
      <c r="B479" s="144"/>
      <c r="C479" s="144"/>
      <c r="D479" s="144"/>
      <c r="E479" s="145"/>
      <c r="F479" s="145"/>
      <c r="G479" s="145"/>
      <c r="H479" s="145"/>
      <c r="I479" s="145"/>
      <c r="J479" s="145"/>
      <c r="K479" s="145"/>
      <c r="L479" s="145"/>
      <c r="M479" s="145"/>
      <c r="N479" s="145"/>
      <c r="O479" s="145"/>
      <c r="P479" s="145"/>
      <c r="Q479" s="145"/>
      <c r="R479" s="144"/>
      <c r="S479" s="144"/>
      <c r="T479" s="144"/>
      <c r="U479" s="144"/>
      <c r="V479" s="144"/>
      <c r="W479" s="144"/>
      <c r="X479" s="144"/>
      <c r="Y479" s="144"/>
      <c r="Z479" s="144"/>
    </row>
    <row r="480" spans="1:26" ht="14.25" customHeight="1">
      <c r="A480" s="144"/>
      <c r="B480" s="144"/>
      <c r="C480" s="144"/>
      <c r="D480" s="144"/>
      <c r="E480" s="145"/>
      <c r="F480" s="145"/>
      <c r="G480" s="145"/>
      <c r="H480" s="145"/>
      <c r="I480" s="145"/>
      <c r="J480" s="145"/>
      <c r="K480" s="145"/>
      <c r="L480" s="145"/>
      <c r="M480" s="145"/>
      <c r="N480" s="145"/>
      <c r="O480" s="145"/>
      <c r="P480" s="145"/>
      <c r="Q480" s="145"/>
      <c r="R480" s="144"/>
      <c r="S480" s="144"/>
      <c r="T480" s="144"/>
      <c r="U480" s="144"/>
      <c r="V480" s="144"/>
      <c r="W480" s="144"/>
      <c r="X480" s="144"/>
      <c r="Y480" s="144"/>
      <c r="Z480" s="144"/>
    </row>
    <row r="481" spans="1:26" ht="14.25" customHeight="1">
      <c r="A481" s="144"/>
      <c r="B481" s="144"/>
      <c r="C481" s="144"/>
      <c r="D481" s="144"/>
      <c r="E481" s="145"/>
      <c r="F481" s="145"/>
      <c r="G481" s="145"/>
      <c r="H481" s="145"/>
      <c r="I481" s="145"/>
      <c r="J481" s="145"/>
      <c r="K481" s="145"/>
      <c r="L481" s="145"/>
      <c r="M481" s="145"/>
      <c r="N481" s="145"/>
      <c r="O481" s="145"/>
      <c r="P481" s="145"/>
      <c r="Q481" s="145"/>
      <c r="R481" s="144"/>
      <c r="S481" s="144"/>
      <c r="T481" s="144"/>
      <c r="U481" s="144"/>
      <c r="V481" s="144"/>
      <c r="W481" s="144"/>
      <c r="X481" s="144"/>
      <c r="Y481" s="144"/>
      <c r="Z481" s="144"/>
    </row>
    <row r="482" spans="1:26" ht="14.25" customHeight="1">
      <c r="A482" s="144"/>
      <c r="B482" s="144"/>
      <c r="C482" s="144"/>
      <c r="D482" s="144"/>
      <c r="E482" s="145"/>
      <c r="F482" s="145"/>
      <c r="G482" s="145"/>
      <c r="H482" s="145"/>
      <c r="I482" s="145"/>
      <c r="J482" s="145"/>
      <c r="K482" s="145"/>
      <c r="L482" s="145"/>
      <c r="M482" s="145"/>
      <c r="N482" s="145"/>
      <c r="O482" s="145"/>
      <c r="P482" s="145"/>
      <c r="Q482" s="145"/>
      <c r="R482" s="144"/>
      <c r="S482" s="144"/>
      <c r="T482" s="144"/>
      <c r="U482" s="144"/>
      <c r="V482" s="144"/>
      <c r="W482" s="144"/>
      <c r="X482" s="144"/>
      <c r="Y482" s="144"/>
      <c r="Z482" s="144"/>
    </row>
    <row r="483" spans="1:26" ht="14.25" customHeight="1">
      <c r="A483" s="144"/>
      <c r="B483" s="144"/>
      <c r="C483" s="144"/>
      <c r="D483" s="144"/>
      <c r="E483" s="145"/>
      <c r="F483" s="145"/>
      <c r="G483" s="145"/>
      <c r="H483" s="145"/>
      <c r="I483" s="145"/>
      <c r="J483" s="145"/>
      <c r="K483" s="145"/>
      <c r="L483" s="145"/>
      <c r="M483" s="145"/>
      <c r="N483" s="145"/>
      <c r="O483" s="145"/>
      <c r="P483" s="145"/>
      <c r="Q483" s="145"/>
      <c r="R483" s="144"/>
      <c r="S483" s="144"/>
      <c r="T483" s="144"/>
      <c r="U483" s="144"/>
      <c r="V483" s="144"/>
      <c r="W483" s="144"/>
      <c r="X483" s="144"/>
      <c r="Y483" s="144"/>
      <c r="Z483" s="144"/>
    </row>
    <row r="484" spans="1:26" ht="14.25" customHeight="1">
      <c r="A484" s="144"/>
      <c r="B484" s="144"/>
      <c r="C484" s="144"/>
      <c r="D484" s="144"/>
      <c r="E484" s="145"/>
      <c r="F484" s="145"/>
      <c r="G484" s="145"/>
      <c r="H484" s="145"/>
      <c r="I484" s="145"/>
      <c r="J484" s="145"/>
      <c r="K484" s="145"/>
      <c r="L484" s="145"/>
      <c r="M484" s="145"/>
      <c r="N484" s="145"/>
      <c r="O484" s="145"/>
      <c r="P484" s="145"/>
      <c r="Q484" s="145"/>
      <c r="R484" s="144"/>
      <c r="S484" s="144"/>
      <c r="T484" s="144"/>
      <c r="U484" s="144"/>
      <c r="V484" s="144"/>
      <c r="W484" s="144"/>
      <c r="X484" s="144"/>
      <c r="Y484" s="144"/>
      <c r="Z484" s="144"/>
    </row>
    <row r="485" spans="1:26" ht="14.25" customHeight="1">
      <c r="A485" s="144"/>
      <c r="B485" s="144"/>
      <c r="C485" s="144"/>
      <c r="D485" s="144"/>
      <c r="E485" s="145"/>
      <c r="F485" s="145"/>
      <c r="G485" s="145"/>
      <c r="H485" s="145"/>
      <c r="I485" s="145"/>
      <c r="J485" s="145"/>
      <c r="K485" s="145"/>
      <c r="L485" s="145"/>
      <c r="M485" s="145"/>
      <c r="N485" s="145"/>
      <c r="O485" s="145"/>
      <c r="P485" s="145"/>
      <c r="Q485" s="145"/>
      <c r="R485" s="144"/>
      <c r="S485" s="144"/>
      <c r="T485" s="144"/>
      <c r="U485" s="144"/>
      <c r="V485" s="144"/>
      <c r="W485" s="144"/>
      <c r="X485" s="144"/>
      <c r="Y485" s="144"/>
      <c r="Z485" s="144"/>
    </row>
    <row r="486" spans="1:26" ht="14.25" customHeight="1">
      <c r="A486" s="144"/>
      <c r="B486" s="144"/>
      <c r="C486" s="144"/>
      <c r="D486" s="144"/>
      <c r="E486" s="145"/>
      <c r="F486" s="145"/>
      <c r="G486" s="145"/>
      <c r="H486" s="145"/>
      <c r="I486" s="145"/>
      <c r="J486" s="145"/>
      <c r="K486" s="145"/>
      <c r="L486" s="145"/>
      <c r="M486" s="145"/>
      <c r="N486" s="145"/>
      <c r="O486" s="145"/>
      <c r="P486" s="145"/>
      <c r="Q486" s="145"/>
      <c r="R486" s="144"/>
      <c r="S486" s="144"/>
      <c r="T486" s="144"/>
      <c r="U486" s="144"/>
      <c r="V486" s="144"/>
      <c r="W486" s="144"/>
      <c r="X486" s="144"/>
      <c r="Y486" s="144"/>
      <c r="Z486" s="144"/>
    </row>
    <row r="487" spans="1:26" ht="14.25" customHeight="1">
      <c r="A487" s="144"/>
      <c r="B487" s="144"/>
      <c r="C487" s="144"/>
      <c r="D487" s="144"/>
      <c r="E487" s="145"/>
      <c r="F487" s="145"/>
      <c r="G487" s="145"/>
      <c r="H487" s="145"/>
      <c r="I487" s="145"/>
      <c r="J487" s="145"/>
      <c r="K487" s="145"/>
      <c r="L487" s="145"/>
      <c r="M487" s="145"/>
      <c r="N487" s="145"/>
      <c r="O487" s="145"/>
      <c r="P487" s="145"/>
      <c r="Q487" s="145"/>
      <c r="R487" s="144"/>
      <c r="S487" s="144"/>
      <c r="T487" s="144"/>
      <c r="U487" s="144"/>
      <c r="V487" s="144"/>
      <c r="W487" s="144"/>
      <c r="X487" s="144"/>
      <c r="Y487" s="144"/>
      <c r="Z487" s="144"/>
    </row>
    <row r="488" spans="1:26" ht="14.25" customHeight="1">
      <c r="A488" s="144"/>
      <c r="B488" s="144"/>
      <c r="C488" s="144"/>
      <c r="D488" s="144"/>
      <c r="E488" s="145"/>
      <c r="F488" s="145"/>
      <c r="G488" s="145"/>
      <c r="H488" s="145"/>
      <c r="I488" s="145"/>
      <c r="J488" s="145"/>
      <c r="K488" s="145"/>
      <c r="L488" s="145"/>
      <c r="M488" s="145"/>
      <c r="N488" s="145"/>
      <c r="O488" s="145"/>
      <c r="P488" s="145"/>
      <c r="Q488" s="145"/>
      <c r="R488" s="144"/>
      <c r="S488" s="144"/>
      <c r="T488" s="144"/>
      <c r="U488" s="144"/>
      <c r="V488" s="144"/>
      <c r="W488" s="144"/>
      <c r="X488" s="144"/>
      <c r="Y488" s="144"/>
      <c r="Z488" s="144"/>
    </row>
    <row r="489" spans="1:26" ht="14.25" customHeight="1">
      <c r="A489" s="144"/>
      <c r="B489" s="144"/>
      <c r="C489" s="144"/>
      <c r="D489" s="144"/>
      <c r="E489" s="145"/>
      <c r="F489" s="145"/>
      <c r="G489" s="145"/>
      <c r="H489" s="145"/>
      <c r="I489" s="145"/>
      <c r="J489" s="145"/>
      <c r="K489" s="145"/>
      <c r="L489" s="145"/>
      <c r="M489" s="145"/>
      <c r="N489" s="145"/>
      <c r="O489" s="145"/>
      <c r="P489" s="145"/>
      <c r="Q489" s="145"/>
      <c r="R489" s="144"/>
      <c r="S489" s="144"/>
      <c r="T489" s="144"/>
      <c r="U489" s="144"/>
      <c r="V489" s="144"/>
      <c r="W489" s="144"/>
      <c r="X489" s="144"/>
      <c r="Y489" s="144"/>
      <c r="Z489" s="144"/>
    </row>
    <row r="490" spans="1:26" ht="14.25" customHeight="1">
      <c r="A490" s="144"/>
      <c r="B490" s="144"/>
      <c r="C490" s="144"/>
      <c r="D490" s="144"/>
      <c r="E490" s="145"/>
      <c r="F490" s="145"/>
      <c r="G490" s="145"/>
      <c r="H490" s="145"/>
      <c r="I490" s="145"/>
      <c r="J490" s="145"/>
      <c r="K490" s="145"/>
      <c r="L490" s="145"/>
      <c r="M490" s="145"/>
      <c r="N490" s="145"/>
      <c r="O490" s="145"/>
      <c r="P490" s="145"/>
      <c r="Q490" s="145"/>
      <c r="R490" s="144"/>
      <c r="S490" s="144"/>
      <c r="T490" s="144"/>
      <c r="U490" s="144"/>
      <c r="V490" s="144"/>
      <c r="W490" s="144"/>
      <c r="X490" s="144"/>
      <c r="Y490" s="144"/>
      <c r="Z490" s="144"/>
    </row>
    <row r="491" spans="1:26" ht="14.25" customHeight="1">
      <c r="A491" s="144"/>
      <c r="B491" s="144"/>
      <c r="C491" s="144"/>
      <c r="D491" s="144"/>
      <c r="E491" s="145"/>
      <c r="F491" s="145"/>
      <c r="G491" s="145"/>
      <c r="H491" s="145"/>
      <c r="I491" s="145"/>
      <c r="J491" s="145"/>
      <c r="K491" s="145"/>
      <c r="L491" s="145"/>
      <c r="M491" s="145"/>
      <c r="N491" s="145"/>
      <c r="O491" s="145"/>
      <c r="P491" s="145"/>
      <c r="Q491" s="145"/>
      <c r="R491" s="144"/>
      <c r="S491" s="144"/>
      <c r="T491" s="144"/>
      <c r="U491" s="144"/>
      <c r="V491" s="144"/>
      <c r="W491" s="144"/>
      <c r="X491" s="144"/>
      <c r="Y491" s="144"/>
      <c r="Z491" s="144"/>
    </row>
    <row r="492" spans="1:26" ht="14.25" customHeight="1">
      <c r="A492" s="144"/>
      <c r="B492" s="144"/>
      <c r="C492" s="144"/>
      <c r="D492" s="144"/>
      <c r="E492" s="145"/>
      <c r="F492" s="145"/>
      <c r="G492" s="145"/>
      <c r="H492" s="145"/>
      <c r="I492" s="145"/>
      <c r="J492" s="145"/>
      <c r="K492" s="145"/>
      <c r="L492" s="145"/>
      <c r="M492" s="145"/>
      <c r="N492" s="145"/>
      <c r="O492" s="145"/>
      <c r="P492" s="145"/>
      <c r="Q492" s="145"/>
      <c r="R492" s="144"/>
      <c r="S492" s="144"/>
      <c r="T492" s="144"/>
      <c r="U492" s="144"/>
      <c r="V492" s="144"/>
      <c r="W492" s="144"/>
      <c r="X492" s="144"/>
      <c r="Y492" s="144"/>
      <c r="Z492" s="144"/>
    </row>
    <row r="493" spans="1:26" ht="14.25" customHeight="1">
      <c r="A493" s="144"/>
      <c r="B493" s="144"/>
      <c r="C493" s="144"/>
      <c r="D493" s="144"/>
      <c r="E493" s="145"/>
      <c r="F493" s="145"/>
      <c r="G493" s="145"/>
      <c r="H493" s="145"/>
      <c r="I493" s="145"/>
      <c r="J493" s="145"/>
      <c r="K493" s="145"/>
      <c r="L493" s="145"/>
      <c r="M493" s="145"/>
      <c r="N493" s="145"/>
      <c r="O493" s="145"/>
      <c r="P493" s="145"/>
      <c r="Q493" s="145"/>
      <c r="R493" s="144"/>
      <c r="S493" s="144"/>
      <c r="T493" s="144"/>
      <c r="U493" s="144"/>
      <c r="V493" s="144"/>
      <c r="W493" s="144"/>
      <c r="X493" s="144"/>
      <c r="Y493" s="144"/>
      <c r="Z493" s="144"/>
    </row>
    <row r="494" spans="1:26" ht="14.25" customHeight="1">
      <c r="A494" s="144"/>
      <c r="B494" s="144"/>
      <c r="C494" s="144"/>
      <c r="D494" s="144"/>
      <c r="E494" s="145"/>
      <c r="F494" s="145"/>
      <c r="G494" s="145"/>
      <c r="H494" s="145"/>
      <c r="I494" s="145"/>
      <c r="J494" s="145"/>
      <c r="K494" s="145"/>
      <c r="L494" s="145"/>
      <c r="M494" s="145"/>
      <c r="N494" s="145"/>
      <c r="O494" s="145"/>
      <c r="P494" s="145"/>
      <c r="Q494" s="145"/>
      <c r="R494" s="144"/>
      <c r="S494" s="144"/>
      <c r="T494" s="144"/>
      <c r="U494" s="144"/>
      <c r="V494" s="144"/>
      <c r="W494" s="144"/>
      <c r="X494" s="144"/>
      <c r="Y494" s="144"/>
      <c r="Z494" s="144"/>
    </row>
    <row r="495" spans="1:26" ht="14.25" customHeight="1">
      <c r="A495" s="144"/>
      <c r="B495" s="144"/>
      <c r="C495" s="144"/>
      <c r="D495" s="144"/>
      <c r="E495" s="145"/>
      <c r="F495" s="145"/>
      <c r="G495" s="145"/>
      <c r="H495" s="145"/>
      <c r="I495" s="145"/>
      <c r="J495" s="145"/>
      <c r="K495" s="145"/>
      <c r="L495" s="145"/>
      <c r="M495" s="145"/>
      <c r="N495" s="145"/>
      <c r="O495" s="145"/>
      <c r="P495" s="145"/>
      <c r="Q495" s="145"/>
      <c r="R495" s="144"/>
      <c r="S495" s="144"/>
      <c r="T495" s="144"/>
      <c r="U495" s="144"/>
      <c r="V495" s="144"/>
      <c r="W495" s="144"/>
      <c r="X495" s="144"/>
      <c r="Y495" s="144"/>
      <c r="Z495" s="144"/>
    </row>
    <row r="496" spans="1:26" ht="14.25" customHeight="1">
      <c r="A496" s="144"/>
      <c r="B496" s="144"/>
      <c r="C496" s="144"/>
      <c r="D496" s="144"/>
      <c r="E496" s="145"/>
      <c r="F496" s="145"/>
      <c r="G496" s="145"/>
      <c r="H496" s="145"/>
      <c r="I496" s="145"/>
      <c r="J496" s="145"/>
      <c r="K496" s="145"/>
      <c r="L496" s="145"/>
      <c r="M496" s="145"/>
      <c r="N496" s="145"/>
      <c r="O496" s="145"/>
      <c r="P496" s="145"/>
      <c r="Q496" s="145"/>
      <c r="R496" s="144"/>
      <c r="S496" s="144"/>
      <c r="T496" s="144"/>
      <c r="U496" s="144"/>
      <c r="V496" s="144"/>
      <c r="W496" s="144"/>
      <c r="X496" s="144"/>
      <c r="Y496" s="144"/>
      <c r="Z496" s="144"/>
    </row>
    <row r="497" spans="1:26" ht="14.25" customHeight="1">
      <c r="A497" s="144"/>
      <c r="B497" s="144"/>
      <c r="C497" s="144"/>
      <c r="D497" s="144"/>
      <c r="E497" s="145"/>
      <c r="F497" s="145"/>
      <c r="G497" s="145"/>
      <c r="H497" s="145"/>
      <c r="I497" s="145"/>
      <c r="J497" s="145"/>
      <c r="K497" s="145"/>
      <c r="L497" s="145"/>
      <c r="M497" s="145"/>
      <c r="N497" s="145"/>
      <c r="O497" s="145"/>
      <c r="P497" s="145"/>
      <c r="Q497" s="145"/>
      <c r="R497" s="144"/>
      <c r="S497" s="144"/>
      <c r="T497" s="144"/>
      <c r="U497" s="144"/>
      <c r="V497" s="144"/>
      <c r="W497" s="144"/>
      <c r="X497" s="144"/>
      <c r="Y497" s="144"/>
      <c r="Z497" s="144"/>
    </row>
    <row r="498" spans="1:26" ht="14.25" customHeight="1">
      <c r="A498" s="144"/>
      <c r="B498" s="144"/>
      <c r="C498" s="144"/>
      <c r="D498" s="144"/>
      <c r="E498" s="145"/>
      <c r="F498" s="145"/>
      <c r="G498" s="145"/>
      <c r="H498" s="145"/>
      <c r="I498" s="145"/>
      <c r="J498" s="145"/>
      <c r="K498" s="145"/>
      <c r="L498" s="145"/>
      <c r="M498" s="145"/>
      <c r="N498" s="145"/>
      <c r="O498" s="145"/>
      <c r="P498" s="145"/>
      <c r="Q498" s="145"/>
      <c r="R498" s="144"/>
      <c r="S498" s="144"/>
      <c r="T498" s="144"/>
      <c r="U498" s="144"/>
      <c r="V498" s="144"/>
      <c r="W498" s="144"/>
      <c r="X498" s="144"/>
      <c r="Y498" s="144"/>
      <c r="Z498" s="144"/>
    </row>
    <row r="499" spans="1:26" ht="14.25" customHeight="1">
      <c r="A499" s="144"/>
      <c r="B499" s="144"/>
      <c r="C499" s="144"/>
      <c r="D499" s="144"/>
      <c r="E499" s="145"/>
      <c r="F499" s="145"/>
      <c r="G499" s="145"/>
      <c r="H499" s="145"/>
      <c r="I499" s="145"/>
      <c r="J499" s="145"/>
      <c r="K499" s="145"/>
      <c r="L499" s="145"/>
      <c r="M499" s="145"/>
      <c r="N499" s="145"/>
      <c r="O499" s="145"/>
      <c r="P499" s="145"/>
      <c r="Q499" s="145"/>
      <c r="R499" s="144"/>
      <c r="S499" s="144"/>
      <c r="T499" s="144"/>
      <c r="U499" s="144"/>
      <c r="V499" s="144"/>
      <c r="W499" s="144"/>
      <c r="X499" s="144"/>
      <c r="Y499" s="144"/>
      <c r="Z499" s="144"/>
    </row>
    <row r="500" spans="1:26" ht="14.25" customHeight="1">
      <c r="A500" s="144"/>
      <c r="B500" s="144"/>
      <c r="C500" s="144"/>
      <c r="D500" s="144"/>
      <c r="E500" s="145"/>
      <c r="F500" s="145"/>
      <c r="G500" s="145"/>
      <c r="H500" s="145"/>
      <c r="I500" s="145"/>
      <c r="J500" s="145"/>
      <c r="K500" s="145"/>
      <c r="L500" s="145"/>
      <c r="M500" s="145"/>
      <c r="N500" s="145"/>
      <c r="O500" s="145"/>
      <c r="P500" s="145"/>
      <c r="Q500" s="145"/>
      <c r="R500" s="144"/>
      <c r="S500" s="144"/>
      <c r="T500" s="144"/>
      <c r="U500" s="144"/>
      <c r="V500" s="144"/>
      <c r="W500" s="144"/>
      <c r="X500" s="144"/>
      <c r="Y500" s="144"/>
      <c r="Z500" s="144"/>
    </row>
    <row r="501" spans="1:26" ht="14.25" customHeight="1">
      <c r="A501" s="144"/>
      <c r="B501" s="144"/>
      <c r="C501" s="144"/>
      <c r="D501" s="144"/>
      <c r="E501" s="145"/>
      <c r="F501" s="145"/>
      <c r="G501" s="145"/>
      <c r="H501" s="145"/>
      <c r="I501" s="145"/>
      <c r="J501" s="145"/>
      <c r="K501" s="145"/>
      <c r="L501" s="145"/>
      <c r="M501" s="145"/>
      <c r="N501" s="145"/>
      <c r="O501" s="145"/>
      <c r="P501" s="145"/>
      <c r="Q501" s="145"/>
      <c r="R501" s="144"/>
      <c r="S501" s="144"/>
      <c r="T501" s="144"/>
      <c r="U501" s="144"/>
      <c r="V501" s="144"/>
      <c r="W501" s="144"/>
      <c r="X501" s="144"/>
      <c r="Y501" s="144"/>
      <c r="Z501" s="144"/>
    </row>
    <row r="502" spans="1:26" ht="14.25" customHeight="1">
      <c r="A502" s="144"/>
      <c r="B502" s="144"/>
      <c r="C502" s="144"/>
      <c r="D502" s="144"/>
      <c r="E502" s="145"/>
      <c r="F502" s="145"/>
      <c r="G502" s="145"/>
      <c r="H502" s="145"/>
      <c r="I502" s="145"/>
      <c r="J502" s="145"/>
      <c r="K502" s="145"/>
      <c r="L502" s="145"/>
      <c r="M502" s="145"/>
      <c r="N502" s="145"/>
      <c r="O502" s="145"/>
      <c r="P502" s="145"/>
      <c r="Q502" s="145"/>
      <c r="R502" s="144"/>
      <c r="S502" s="144"/>
      <c r="T502" s="144"/>
      <c r="U502" s="144"/>
      <c r="V502" s="144"/>
      <c r="W502" s="144"/>
      <c r="X502" s="144"/>
      <c r="Y502" s="144"/>
      <c r="Z502" s="144"/>
    </row>
    <row r="503" spans="1:26" ht="14.25" customHeight="1">
      <c r="A503" s="144"/>
      <c r="B503" s="144"/>
      <c r="C503" s="144"/>
      <c r="D503" s="144"/>
      <c r="E503" s="145"/>
      <c r="F503" s="145"/>
      <c r="G503" s="145"/>
      <c r="H503" s="145"/>
      <c r="I503" s="145"/>
      <c r="J503" s="145"/>
      <c r="K503" s="145"/>
      <c r="L503" s="145"/>
      <c r="M503" s="145"/>
      <c r="N503" s="145"/>
      <c r="O503" s="145"/>
      <c r="P503" s="145"/>
      <c r="Q503" s="145"/>
      <c r="R503" s="144"/>
      <c r="S503" s="144"/>
      <c r="T503" s="144"/>
      <c r="U503" s="144"/>
      <c r="V503" s="144"/>
      <c r="W503" s="144"/>
      <c r="X503" s="144"/>
      <c r="Y503" s="144"/>
      <c r="Z503" s="144"/>
    </row>
    <row r="504" spans="1:26" ht="14.25" customHeight="1">
      <c r="A504" s="144"/>
      <c r="B504" s="144"/>
      <c r="C504" s="144"/>
      <c r="D504" s="144"/>
      <c r="E504" s="145"/>
      <c r="F504" s="145"/>
      <c r="G504" s="145"/>
      <c r="H504" s="145"/>
      <c r="I504" s="145"/>
      <c r="J504" s="145"/>
      <c r="K504" s="145"/>
      <c r="L504" s="145"/>
      <c r="M504" s="145"/>
      <c r="N504" s="145"/>
      <c r="O504" s="145"/>
      <c r="P504" s="145"/>
      <c r="Q504" s="145"/>
      <c r="R504" s="144"/>
      <c r="S504" s="144"/>
      <c r="T504" s="144"/>
      <c r="U504" s="144"/>
      <c r="V504" s="144"/>
      <c r="W504" s="144"/>
      <c r="X504" s="144"/>
      <c r="Y504" s="144"/>
      <c r="Z504" s="144"/>
    </row>
    <row r="505" spans="1:26" ht="14.25" customHeight="1">
      <c r="A505" s="144"/>
      <c r="B505" s="144"/>
      <c r="C505" s="144"/>
      <c r="D505" s="144"/>
      <c r="E505" s="145"/>
      <c r="F505" s="145"/>
      <c r="G505" s="145"/>
      <c r="H505" s="145"/>
      <c r="I505" s="145"/>
      <c r="J505" s="145"/>
      <c r="K505" s="145"/>
      <c r="L505" s="145"/>
      <c r="M505" s="145"/>
      <c r="N505" s="145"/>
      <c r="O505" s="145"/>
      <c r="P505" s="145"/>
      <c r="Q505" s="145"/>
      <c r="R505" s="144"/>
      <c r="S505" s="144"/>
      <c r="T505" s="144"/>
      <c r="U505" s="144"/>
      <c r="V505" s="144"/>
      <c r="W505" s="144"/>
      <c r="X505" s="144"/>
      <c r="Y505" s="144"/>
      <c r="Z505" s="144"/>
    </row>
    <row r="506" spans="1:26" ht="14.25" customHeight="1">
      <c r="A506" s="144"/>
      <c r="B506" s="144"/>
      <c r="C506" s="144"/>
      <c r="D506" s="144"/>
      <c r="E506" s="145"/>
      <c r="F506" s="145"/>
      <c r="G506" s="145"/>
      <c r="H506" s="145"/>
      <c r="I506" s="145"/>
      <c r="J506" s="145"/>
      <c r="K506" s="145"/>
      <c r="L506" s="145"/>
      <c r="M506" s="145"/>
      <c r="N506" s="145"/>
      <c r="O506" s="145"/>
      <c r="P506" s="145"/>
      <c r="Q506" s="145"/>
      <c r="R506" s="144"/>
      <c r="S506" s="144"/>
      <c r="T506" s="144"/>
      <c r="U506" s="144"/>
      <c r="V506" s="144"/>
      <c r="W506" s="144"/>
      <c r="X506" s="144"/>
      <c r="Y506" s="144"/>
      <c r="Z506" s="144"/>
    </row>
    <row r="507" spans="1:26" ht="14.25" customHeight="1">
      <c r="A507" s="144"/>
      <c r="B507" s="144"/>
      <c r="C507" s="144"/>
      <c r="D507" s="144"/>
      <c r="E507" s="145"/>
      <c r="F507" s="145"/>
      <c r="G507" s="145"/>
      <c r="H507" s="145"/>
      <c r="I507" s="145"/>
      <c r="J507" s="145"/>
      <c r="K507" s="145"/>
      <c r="L507" s="145"/>
      <c r="M507" s="145"/>
      <c r="N507" s="145"/>
      <c r="O507" s="145"/>
      <c r="P507" s="145"/>
      <c r="Q507" s="145"/>
      <c r="R507" s="144"/>
      <c r="S507" s="144"/>
      <c r="T507" s="144"/>
      <c r="U507" s="144"/>
      <c r="V507" s="144"/>
      <c r="W507" s="144"/>
      <c r="X507" s="144"/>
      <c r="Y507" s="144"/>
      <c r="Z507" s="144"/>
    </row>
    <row r="508" spans="1:26" ht="14.25" customHeight="1">
      <c r="A508" s="144"/>
      <c r="B508" s="144"/>
      <c r="C508" s="144"/>
      <c r="D508" s="144"/>
      <c r="E508" s="145"/>
      <c r="F508" s="145"/>
      <c r="G508" s="145"/>
      <c r="H508" s="145"/>
      <c r="I508" s="145"/>
      <c r="J508" s="145"/>
      <c r="K508" s="145"/>
      <c r="L508" s="145"/>
      <c r="M508" s="145"/>
      <c r="N508" s="145"/>
      <c r="O508" s="145"/>
      <c r="P508" s="145"/>
      <c r="Q508" s="145"/>
      <c r="R508" s="144"/>
      <c r="S508" s="144"/>
      <c r="T508" s="144"/>
      <c r="U508" s="144"/>
      <c r="V508" s="144"/>
      <c r="W508" s="144"/>
      <c r="X508" s="144"/>
      <c r="Y508" s="144"/>
      <c r="Z508" s="144"/>
    </row>
    <row r="509" spans="1:26" ht="14.25" customHeight="1">
      <c r="A509" s="144"/>
      <c r="B509" s="144"/>
      <c r="C509" s="144"/>
      <c r="D509" s="144"/>
      <c r="E509" s="145"/>
      <c r="F509" s="145"/>
      <c r="G509" s="145"/>
      <c r="H509" s="145"/>
      <c r="I509" s="145"/>
      <c r="J509" s="145"/>
      <c r="K509" s="145"/>
      <c r="L509" s="145"/>
      <c r="M509" s="145"/>
      <c r="N509" s="145"/>
      <c r="O509" s="145"/>
      <c r="P509" s="145"/>
      <c r="Q509" s="145"/>
      <c r="R509" s="144"/>
      <c r="S509" s="144"/>
      <c r="T509" s="144"/>
      <c r="U509" s="144"/>
      <c r="V509" s="144"/>
      <c r="W509" s="144"/>
      <c r="X509" s="144"/>
      <c r="Y509" s="144"/>
      <c r="Z509" s="144"/>
    </row>
    <row r="510" spans="1:26" ht="14.25" customHeight="1">
      <c r="A510" s="144"/>
      <c r="B510" s="144"/>
      <c r="C510" s="144"/>
      <c r="D510" s="144"/>
      <c r="E510" s="145"/>
      <c r="F510" s="145"/>
      <c r="G510" s="145"/>
      <c r="H510" s="145"/>
      <c r="I510" s="145"/>
      <c r="J510" s="145"/>
      <c r="K510" s="145"/>
      <c r="L510" s="145"/>
      <c r="M510" s="145"/>
      <c r="N510" s="145"/>
      <c r="O510" s="145"/>
      <c r="P510" s="145"/>
      <c r="Q510" s="145"/>
      <c r="R510" s="144"/>
      <c r="S510" s="144"/>
      <c r="T510" s="144"/>
      <c r="U510" s="144"/>
      <c r="V510" s="144"/>
      <c r="W510" s="144"/>
      <c r="X510" s="144"/>
      <c r="Y510" s="144"/>
      <c r="Z510" s="144"/>
    </row>
    <row r="511" spans="1:26" ht="14.25" customHeight="1">
      <c r="A511" s="144"/>
      <c r="B511" s="144"/>
      <c r="C511" s="144"/>
      <c r="D511" s="144"/>
      <c r="E511" s="145"/>
      <c r="F511" s="145"/>
      <c r="G511" s="145"/>
      <c r="H511" s="145"/>
      <c r="I511" s="145"/>
      <c r="J511" s="145"/>
      <c r="K511" s="145"/>
      <c r="L511" s="145"/>
      <c r="M511" s="145"/>
      <c r="N511" s="145"/>
      <c r="O511" s="145"/>
      <c r="P511" s="145"/>
      <c r="Q511" s="145"/>
      <c r="R511" s="144"/>
      <c r="S511" s="144"/>
      <c r="T511" s="144"/>
      <c r="U511" s="144"/>
      <c r="V511" s="144"/>
      <c r="W511" s="144"/>
      <c r="X511" s="144"/>
      <c r="Y511" s="144"/>
      <c r="Z511" s="144"/>
    </row>
    <row r="512" spans="1:26" ht="14.25" customHeight="1">
      <c r="A512" s="144"/>
      <c r="B512" s="144"/>
      <c r="C512" s="144"/>
      <c r="D512" s="144"/>
      <c r="E512" s="145"/>
      <c r="F512" s="145"/>
      <c r="G512" s="145"/>
      <c r="H512" s="145"/>
      <c r="I512" s="145"/>
      <c r="J512" s="145"/>
      <c r="K512" s="145"/>
      <c r="L512" s="145"/>
      <c r="M512" s="145"/>
      <c r="N512" s="145"/>
      <c r="O512" s="145"/>
      <c r="P512" s="145"/>
      <c r="Q512" s="145"/>
      <c r="R512" s="144"/>
      <c r="S512" s="144"/>
      <c r="T512" s="144"/>
      <c r="U512" s="144"/>
      <c r="V512" s="144"/>
      <c r="W512" s="144"/>
      <c r="X512" s="144"/>
      <c r="Y512" s="144"/>
      <c r="Z512" s="144"/>
    </row>
    <row r="513" spans="1:26" ht="14.25" customHeight="1">
      <c r="A513" s="144"/>
      <c r="B513" s="144"/>
      <c r="C513" s="144"/>
      <c r="D513" s="144"/>
      <c r="E513" s="145"/>
      <c r="F513" s="145"/>
      <c r="G513" s="145"/>
      <c r="H513" s="145"/>
      <c r="I513" s="145"/>
      <c r="J513" s="145"/>
      <c r="K513" s="145"/>
      <c r="L513" s="145"/>
      <c r="M513" s="145"/>
      <c r="N513" s="145"/>
      <c r="O513" s="145"/>
      <c r="P513" s="145"/>
      <c r="Q513" s="145"/>
      <c r="R513" s="144"/>
      <c r="S513" s="144"/>
      <c r="T513" s="144"/>
      <c r="U513" s="144"/>
      <c r="V513" s="144"/>
      <c r="W513" s="144"/>
      <c r="X513" s="144"/>
      <c r="Y513" s="144"/>
      <c r="Z513" s="144"/>
    </row>
    <row r="514" spans="1:26" ht="14.25" customHeight="1">
      <c r="A514" s="144"/>
      <c r="B514" s="144"/>
      <c r="C514" s="144"/>
      <c r="D514" s="144"/>
      <c r="E514" s="145"/>
      <c r="F514" s="145"/>
      <c r="G514" s="145"/>
      <c r="H514" s="145"/>
      <c r="I514" s="145"/>
      <c r="J514" s="145"/>
      <c r="K514" s="145"/>
      <c r="L514" s="145"/>
      <c r="M514" s="145"/>
      <c r="N514" s="145"/>
      <c r="O514" s="145"/>
      <c r="P514" s="145"/>
      <c r="Q514" s="145"/>
      <c r="R514" s="144"/>
      <c r="S514" s="144"/>
      <c r="T514" s="144"/>
      <c r="U514" s="144"/>
      <c r="V514" s="144"/>
      <c r="W514" s="144"/>
      <c r="X514" s="144"/>
      <c r="Y514" s="144"/>
      <c r="Z514" s="144"/>
    </row>
    <row r="515" spans="1:26" ht="14.25" customHeight="1">
      <c r="A515" s="144"/>
      <c r="B515" s="144"/>
      <c r="C515" s="144"/>
      <c r="D515" s="144"/>
      <c r="E515" s="145"/>
      <c r="F515" s="145"/>
      <c r="G515" s="145"/>
      <c r="H515" s="145"/>
      <c r="I515" s="145"/>
      <c r="J515" s="145"/>
      <c r="K515" s="145"/>
      <c r="L515" s="145"/>
      <c r="M515" s="145"/>
      <c r="N515" s="145"/>
      <c r="O515" s="145"/>
      <c r="P515" s="145"/>
      <c r="Q515" s="145"/>
      <c r="R515" s="144"/>
      <c r="S515" s="144"/>
      <c r="T515" s="144"/>
      <c r="U515" s="144"/>
      <c r="V515" s="144"/>
      <c r="W515" s="144"/>
      <c r="X515" s="144"/>
      <c r="Y515" s="144"/>
      <c r="Z515" s="144"/>
    </row>
    <row r="516" spans="1:26" ht="14.25" customHeight="1">
      <c r="A516" s="144"/>
      <c r="B516" s="144"/>
      <c r="C516" s="144"/>
      <c r="D516" s="144"/>
      <c r="E516" s="145"/>
      <c r="F516" s="145"/>
      <c r="G516" s="145"/>
      <c r="H516" s="145"/>
      <c r="I516" s="145"/>
      <c r="J516" s="145"/>
      <c r="K516" s="145"/>
      <c r="L516" s="145"/>
      <c r="M516" s="145"/>
      <c r="N516" s="145"/>
      <c r="O516" s="145"/>
      <c r="P516" s="145"/>
      <c r="Q516" s="145"/>
      <c r="R516" s="144"/>
      <c r="S516" s="144"/>
      <c r="T516" s="144"/>
      <c r="U516" s="144"/>
      <c r="V516" s="144"/>
      <c r="W516" s="144"/>
      <c r="X516" s="144"/>
      <c r="Y516" s="144"/>
      <c r="Z516" s="144"/>
    </row>
    <row r="517" spans="1:26" ht="14.25" customHeight="1">
      <c r="A517" s="144"/>
      <c r="B517" s="144"/>
      <c r="C517" s="144"/>
      <c r="D517" s="144"/>
      <c r="E517" s="145"/>
      <c r="F517" s="145"/>
      <c r="G517" s="145"/>
      <c r="H517" s="145"/>
      <c r="I517" s="145"/>
      <c r="J517" s="145"/>
      <c r="K517" s="145"/>
      <c r="L517" s="145"/>
      <c r="M517" s="145"/>
      <c r="N517" s="145"/>
      <c r="O517" s="145"/>
      <c r="P517" s="145"/>
      <c r="Q517" s="145"/>
      <c r="R517" s="144"/>
      <c r="S517" s="144"/>
      <c r="T517" s="144"/>
      <c r="U517" s="144"/>
      <c r="V517" s="144"/>
      <c r="W517" s="144"/>
      <c r="X517" s="144"/>
      <c r="Y517" s="144"/>
      <c r="Z517" s="144"/>
    </row>
    <row r="518" spans="1:26" ht="14.25" customHeight="1">
      <c r="A518" s="144"/>
      <c r="B518" s="144"/>
      <c r="C518" s="144"/>
      <c r="D518" s="144"/>
      <c r="E518" s="145"/>
      <c r="F518" s="145"/>
      <c r="G518" s="145"/>
      <c r="H518" s="145"/>
      <c r="I518" s="145"/>
      <c r="J518" s="145"/>
      <c r="K518" s="145"/>
      <c r="L518" s="145"/>
      <c r="M518" s="145"/>
      <c r="N518" s="145"/>
      <c r="O518" s="145"/>
      <c r="P518" s="145"/>
      <c r="Q518" s="145"/>
      <c r="R518" s="144"/>
      <c r="S518" s="144"/>
      <c r="T518" s="144"/>
      <c r="U518" s="144"/>
      <c r="V518" s="144"/>
      <c r="W518" s="144"/>
      <c r="X518" s="144"/>
      <c r="Y518" s="144"/>
      <c r="Z518" s="144"/>
    </row>
    <row r="519" spans="1:26" ht="14.25" customHeight="1">
      <c r="A519" s="144"/>
      <c r="B519" s="144"/>
      <c r="C519" s="144"/>
      <c r="D519" s="144"/>
      <c r="E519" s="145"/>
      <c r="F519" s="145"/>
      <c r="G519" s="145"/>
      <c r="H519" s="145"/>
      <c r="I519" s="145"/>
      <c r="J519" s="145"/>
      <c r="K519" s="145"/>
      <c r="L519" s="145"/>
      <c r="M519" s="145"/>
      <c r="N519" s="145"/>
      <c r="O519" s="145"/>
      <c r="P519" s="145"/>
      <c r="Q519" s="145"/>
      <c r="R519" s="144"/>
      <c r="S519" s="144"/>
      <c r="T519" s="144"/>
      <c r="U519" s="144"/>
      <c r="V519" s="144"/>
      <c r="W519" s="144"/>
      <c r="X519" s="144"/>
      <c r="Y519" s="144"/>
      <c r="Z519" s="144"/>
    </row>
    <row r="520" spans="1:26" ht="14.25" customHeight="1">
      <c r="A520" s="144"/>
      <c r="B520" s="144"/>
      <c r="C520" s="144"/>
      <c r="D520" s="144"/>
      <c r="E520" s="145"/>
      <c r="F520" s="145"/>
      <c r="G520" s="145"/>
      <c r="H520" s="145"/>
      <c r="I520" s="145"/>
      <c r="J520" s="145"/>
      <c r="K520" s="145"/>
      <c r="L520" s="145"/>
      <c r="M520" s="145"/>
      <c r="N520" s="145"/>
      <c r="O520" s="145"/>
      <c r="P520" s="145"/>
      <c r="Q520" s="145"/>
      <c r="R520" s="144"/>
      <c r="S520" s="144"/>
      <c r="T520" s="144"/>
      <c r="U520" s="144"/>
      <c r="V520" s="144"/>
      <c r="W520" s="144"/>
      <c r="X520" s="144"/>
      <c r="Y520" s="144"/>
      <c r="Z520" s="144"/>
    </row>
    <row r="521" spans="1:26" ht="14.25" customHeight="1">
      <c r="A521" s="144"/>
      <c r="B521" s="144"/>
      <c r="C521" s="144"/>
      <c r="D521" s="144"/>
      <c r="E521" s="145"/>
      <c r="F521" s="145"/>
      <c r="G521" s="145"/>
      <c r="H521" s="145"/>
      <c r="I521" s="145"/>
      <c r="J521" s="145"/>
      <c r="K521" s="145"/>
      <c r="L521" s="145"/>
      <c r="M521" s="145"/>
      <c r="N521" s="145"/>
      <c r="O521" s="145"/>
      <c r="P521" s="145"/>
      <c r="Q521" s="145"/>
      <c r="R521" s="144"/>
      <c r="S521" s="144"/>
      <c r="T521" s="144"/>
      <c r="U521" s="144"/>
      <c r="V521" s="144"/>
      <c r="W521" s="144"/>
      <c r="X521" s="144"/>
      <c r="Y521" s="144"/>
      <c r="Z521" s="144"/>
    </row>
    <row r="522" spans="1:26" ht="14.25" customHeight="1">
      <c r="A522" s="144"/>
      <c r="B522" s="144"/>
      <c r="C522" s="144"/>
      <c r="D522" s="144"/>
      <c r="E522" s="145"/>
      <c r="F522" s="145"/>
      <c r="G522" s="145"/>
      <c r="H522" s="145"/>
      <c r="I522" s="145"/>
      <c r="J522" s="145"/>
      <c r="K522" s="145"/>
      <c r="L522" s="145"/>
      <c r="M522" s="145"/>
      <c r="N522" s="145"/>
      <c r="O522" s="145"/>
      <c r="P522" s="145"/>
      <c r="Q522" s="145"/>
      <c r="R522" s="144"/>
      <c r="S522" s="144"/>
      <c r="T522" s="144"/>
      <c r="U522" s="144"/>
      <c r="V522" s="144"/>
      <c r="W522" s="144"/>
      <c r="X522" s="144"/>
      <c r="Y522" s="144"/>
      <c r="Z522" s="144"/>
    </row>
    <row r="523" spans="1:26" ht="14.25" customHeight="1">
      <c r="A523" s="144"/>
      <c r="B523" s="144"/>
      <c r="C523" s="144"/>
      <c r="D523" s="144"/>
      <c r="E523" s="145"/>
      <c r="F523" s="145"/>
      <c r="G523" s="145"/>
      <c r="H523" s="145"/>
      <c r="I523" s="145"/>
      <c r="J523" s="145"/>
      <c r="K523" s="145"/>
      <c r="L523" s="145"/>
      <c r="M523" s="145"/>
      <c r="N523" s="145"/>
      <c r="O523" s="145"/>
      <c r="P523" s="145"/>
      <c r="Q523" s="145"/>
      <c r="R523" s="144"/>
      <c r="S523" s="144"/>
      <c r="T523" s="144"/>
      <c r="U523" s="144"/>
      <c r="V523" s="144"/>
      <c r="W523" s="144"/>
      <c r="X523" s="144"/>
      <c r="Y523" s="144"/>
      <c r="Z523" s="144"/>
    </row>
    <row r="524" spans="1:26" ht="14.25" customHeight="1">
      <c r="A524" s="144"/>
      <c r="B524" s="144"/>
      <c r="C524" s="144"/>
      <c r="D524" s="144"/>
      <c r="E524" s="145"/>
      <c r="F524" s="145"/>
      <c r="G524" s="145"/>
      <c r="H524" s="145"/>
      <c r="I524" s="145"/>
      <c r="J524" s="145"/>
      <c r="K524" s="145"/>
      <c r="L524" s="145"/>
      <c r="M524" s="145"/>
      <c r="N524" s="145"/>
      <c r="O524" s="145"/>
      <c r="P524" s="145"/>
      <c r="Q524" s="145"/>
      <c r="R524" s="144"/>
      <c r="S524" s="144"/>
      <c r="T524" s="144"/>
      <c r="U524" s="144"/>
      <c r="V524" s="144"/>
      <c r="W524" s="144"/>
      <c r="X524" s="144"/>
      <c r="Y524" s="144"/>
      <c r="Z524" s="144"/>
    </row>
    <row r="525" spans="1:26" ht="14.25" customHeight="1">
      <c r="A525" s="144"/>
      <c r="B525" s="144"/>
      <c r="C525" s="144"/>
      <c r="D525" s="144"/>
      <c r="E525" s="145"/>
      <c r="F525" s="145"/>
      <c r="G525" s="145"/>
      <c r="H525" s="145"/>
      <c r="I525" s="145"/>
      <c r="J525" s="145"/>
      <c r="K525" s="145"/>
      <c r="L525" s="145"/>
      <c r="M525" s="145"/>
      <c r="N525" s="145"/>
      <c r="O525" s="145"/>
      <c r="P525" s="145"/>
      <c r="Q525" s="145"/>
      <c r="R525" s="144"/>
      <c r="S525" s="144"/>
      <c r="T525" s="144"/>
      <c r="U525" s="144"/>
      <c r="V525" s="144"/>
      <c r="W525" s="144"/>
      <c r="X525" s="144"/>
      <c r="Y525" s="144"/>
      <c r="Z525" s="144"/>
    </row>
    <row r="526" spans="1:26" ht="14.25" customHeight="1">
      <c r="A526" s="144"/>
      <c r="B526" s="144"/>
      <c r="C526" s="144"/>
      <c r="D526" s="144"/>
      <c r="E526" s="145"/>
      <c r="F526" s="145"/>
      <c r="G526" s="145"/>
      <c r="H526" s="145"/>
      <c r="I526" s="145"/>
      <c r="J526" s="145"/>
      <c r="K526" s="145"/>
      <c r="L526" s="145"/>
      <c r="M526" s="145"/>
      <c r="N526" s="145"/>
      <c r="O526" s="145"/>
      <c r="P526" s="145"/>
      <c r="Q526" s="145"/>
      <c r="R526" s="144"/>
      <c r="S526" s="144"/>
      <c r="T526" s="144"/>
      <c r="U526" s="144"/>
      <c r="V526" s="144"/>
      <c r="W526" s="144"/>
      <c r="X526" s="144"/>
      <c r="Y526" s="144"/>
      <c r="Z526" s="144"/>
    </row>
    <row r="527" spans="1:26" ht="14.25" customHeight="1">
      <c r="A527" s="144"/>
      <c r="B527" s="144"/>
      <c r="C527" s="144"/>
      <c r="D527" s="144"/>
      <c r="E527" s="145"/>
      <c r="F527" s="145"/>
      <c r="G527" s="145"/>
      <c r="H527" s="145"/>
      <c r="I527" s="145"/>
      <c r="J527" s="145"/>
      <c r="K527" s="145"/>
      <c r="L527" s="145"/>
      <c r="M527" s="145"/>
      <c r="N527" s="145"/>
      <c r="O527" s="145"/>
      <c r="P527" s="145"/>
      <c r="Q527" s="145"/>
      <c r="R527" s="144"/>
      <c r="S527" s="144"/>
      <c r="T527" s="144"/>
      <c r="U527" s="144"/>
      <c r="V527" s="144"/>
      <c r="W527" s="144"/>
      <c r="X527" s="144"/>
      <c r="Y527" s="144"/>
      <c r="Z527" s="144"/>
    </row>
    <row r="528" spans="1:26" ht="14.25" customHeight="1">
      <c r="A528" s="144"/>
      <c r="B528" s="144"/>
      <c r="C528" s="144"/>
      <c r="D528" s="144"/>
      <c r="E528" s="145"/>
      <c r="F528" s="145"/>
      <c r="G528" s="145"/>
      <c r="H528" s="145"/>
      <c r="I528" s="145"/>
      <c r="J528" s="145"/>
      <c r="K528" s="145"/>
      <c r="L528" s="145"/>
      <c r="M528" s="145"/>
      <c r="N528" s="145"/>
      <c r="O528" s="145"/>
      <c r="P528" s="145"/>
      <c r="Q528" s="145"/>
      <c r="R528" s="144"/>
      <c r="S528" s="144"/>
      <c r="T528" s="144"/>
      <c r="U528" s="144"/>
      <c r="V528" s="144"/>
      <c r="W528" s="144"/>
      <c r="X528" s="144"/>
      <c r="Y528" s="144"/>
      <c r="Z528" s="144"/>
    </row>
    <row r="529" spans="1:26" ht="14.25" customHeight="1">
      <c r="A529" s="144"/>
      <c r="B529" s="144"/>
      <c r="C529" s="144"/>
      <c r="D529" s="144"/>
      <c r="E529" s="145"/>
      <c r="F529" s="145"/>
      <c r="G529" s="145"/>
      <c r="H529" s="145"/>
      <c r="I529" s="145"/>
      <c r="J529" s="145"/>
      <c r="K529" s="145"/>
      <c r="L529" s="145"/>
      <c r="M529" s="145"/>
      <c r="N529" s="145"/>
      <c r="O529" s="145"/>
      <c r="P529" s="145"/>
      <c r="Q529" s="145"/>
      <c r="R529" s="144"/>
      <c r="S529" s="144"/>
      <c r="T529" s="144"/>
      <c r="U529" s="144"/>
      <c r="V529" s="144"/>
      <c r="W529" s="144"/>
      <c r="X529" s="144"/>
      <c r="Y529" s="144"/>
      <c r="Z529" s="144"/>
    </row>
    <row r="530" spans="1:26" ht="14.25" customHeight="1">
      <c r="A530" s="144"/>
      <c r="B530" s="144"/>
      <c r="C530" s="144"/>
      <c r="D530" s="144"/>
      <c r="E530" s="145"/>
      <c r="F530" s="145"/>
      <c r="G530" s="145"/>
      <c r="H530" s="145"/>
      <c r="I530" s="145"/>
      <c r="J530" s="145"/>
      <c r="K530" s="145"/>
      <c r="L530" s="145"/>
      <c r="M530" s="145"/>
      <c r="N530" s="145"/>
      <c r="O530" s="145"/>
      <c r="P530" s="145"/>
      <c r="Q530" s="145"/>
      <c r="R530" s="144"/>
      <c r="S530" s="144"/>
      <c r="T530" s="144"/>
      <c r="U530" s="144"/>
      <c r="V530" s="144"/>
      <c r="W530" s="144"/>
      <c r="X530" s="144"/>
      <c r="Y530" s="144"/>
      <c r="Z530" s="144"/>
    </row>
    <row r="531" spans="1:26" ht="14.25" customHeight="1">
      <c r="A531" s="144"/>
      <c r="B531" s="144"/>
      <c r="C531" s="144"/>
      <c r="D531" s="144"/>
      <c r="E531" s="145"/>
      <c r="F531" s="145"/>
      <c r="G531" s="145"/>
      <c r="H531" s="145"/>
      <c r="I531" s="145"/>
      <c r="J531" s="145"/>
      <c r="K531" s="145"/>
      <c r="L531" s="145"/>
      <c r="M531" s="145"/>
      <c r="N531" s="145"/>
      <c r="O531" s="145"/>
      <c r="P531" s="145"/>
      <c r="Q531" s="145"/>
      <c r="R531" s="144"/>
      <c r="S531" s="144"/>
      <c r="T531" s="144"/>
      <c r="U531" s="144"/>
      <c r="V531" s="144"/>
      <c r="W531" s="144"/>
      <c r="X531" s="144"/>
      <c r="Y531" s="144"/>
      <c r="Z531" s="144"/>
    </row>
    <row r="532" spans="1:26" ht="14.25" customHeight="1">
      <c r="A532" s="144"/>
      <c r="B532" s="144"/>
      <c r="C532" s="144"/>
      <c r="D532" s="144"/>
      <c r="E532" s="145"/>
      <c r="F532" s="145"/>
      <c r="G532" s="145"/>
      <c r="H532" s="145"/>
      <c r="I532" s="145"/>
      <c r="J532" s="145"/>
      <c r="K532" s="145"/>
      <c r="L532" s="145"/>
      <c r="M532" s="145"/>
      <c r="N532" s="145"/>
      <c r="O532" s="145"/>
      <c r="P532" s="145"/>
      <c r="Q532" s="145"/>
      <c r="R532" s="144"/>
      <c r="S532" s="144"/>
      <c r="T532" s="144"/>
      <c r="U532" s="144"/>
      <c r="V532" s="144"/>
      <c r="W532" s="144"/>
      <c r="X532" s="144"/>
      <c r="Y532" s="144"/>
      <c r="Z532" s="144"/>
    </row>
    <row r="533" spans="1:26" ht="14.25" customHeight="1">
      <c r="A533" s="144"/>
      <c r="B533" s="144"/>
      <c r="C533" s="144"/>
      <c r="D533" s="144"/>
      <c r="E533" s="145"/>
      <c r="F533" s="145"/>
      <c r="G533" s="145"/>
      <c r="H533" s="145"/>
      <c r="I533" s="145"/>
      <c r="J533" s="145"/>
      <c r="K533" s="145"/>
      <c r="L533" s="145"/>
      <c r="M533" s="145"/>
      <c r="N533" s="145"/>
      <c r="O533" s="145"/>
      <c r="P533" s="145"/>
      <c r="Q533" s="145"/>
      <c r="R533" s="144"/>
      <c r="S533" s="144"/>
      <c r="T533" s="144"/>
      <c r="U533" s="144"/>
      <c r="V533" s="144"/>
      <c r="W533" s="144"/>
      <c r="X533" s="144"/>
      <c r="Y533" s="144"/>
      <c r="Z533" s="144"/>
    </row>
    <row r="534" spans="1:26" ht="14.25" customHeight="1">
      <c r="A534" s="144"/>
      <c r="B534" s="144"/>
      <c r="C534" s="144"/>
      <c r="D534" s="144"/>
      <c r="E534" s="145"/>
      <c r="F534" s="145"/>
      <c r="G534" s="145"/>
      <c r="H534" s="145"/>
      <c r="I534" s="145"/>
      <c r="J534" s="145"/>
      <c r="K534" s="145"/>
      <c r="L534" s="145"/>
      <c r="M534" s="145"/>
      <c r="N534" s="145"/>
      <c r="O534" s="145"/>
      <c r="P534" s="145"/>
      <c r="Q534" s="145"/>
      <c r="R534" s="144"/>
      <c r="S534" s="144"/>
      <c r="T534" s="144"/>
      <c r="U534" s="144"/>
      <c r="V534" s="144"/>
      <c r="W534" s="144"/>
      <c r="X534" s="144"/>
      <c r="Y534" s="144"/>
      <c r="Z534" s="144"/>
    </row>
    <row r="535" spans="1:26" ht="14.25" customHeight="1">
      <c r="A535" s="144"/>
      <c r="B535" s="144"/>
      <c r="C535" s="144"/>
      <c r="D535" s="144"/>
      <c r="E535" s="145"/>
      <c r="F535" s="145"/>
      <c r="G535" s="145"/>
      <c r="H535" s="145"/>
      <c r="I535" s="145"/>
      <c r="J535" s="145"/>
      <c r="K535" s="145"/>
      <c r="L535" s="145"/>
      <c r="M535" s="145"/>
      <c r="N535" s="145"/>
      <c r="O535" s="145"/>
      <c r="P535" s="145"/>
      <c r="Q535" s="145"/>
      <c r="R535" s="144"/>
      <c r="S535" s="144"/>
      <c r="T535" s="144"/>
      <c r="U535" s="144"/>
      <c r="V535" s="144"/>
      <c r="W535" s="144"/>
      <c r="X535" s="144"/>
      <c r="Y535" s="144"/>
      <c r="Z535" s="144"/>
    </row>
    <row r="536" spans="1:26" ht="14.25" customHeight="1">
      <c r="A536" s="144"/>
      <c r="B536" s="144"/>
      <c r="C536" s="144"/>
      <c r="D536" s="144"/>
      <c r="E536" s="145"/>
      <c r="F536" s="145"/>
      <c r="G536" s="145"/>
      <c r="H536" s="145"/>
      <c r="I536" s="145"/>
      <c r="J536" s="145"/>
      <c r="K536" s="145"/>
      <c r="L536" s="145"/>
      <c r="M536" s="145"/>
      <c r="N536" s="145"/>
      <c r="O536" s="145"/>
      <c r="P536" s="145"/>
      <c r="Q536" s="145"/>
      <c r="R536" s="144"/>
      <c r="S536" s="144"/>
      <c r="T536" s="144"/>
      <c r="U536" s="144"/>
      <c r="V536" s="144"/>
      <c r="W536" s="144"/>
      <c r="X536" s="144"/>
      <c r="Y536" s="144"/>
      <c r="Z536" s="144"/>
    </row>
    <row r="537" spans="1:26" ht="14.25" customHeight="1">
      <c r="A537" s="144"/>
      <c r="B537" s="144"/>
      <c r="C537" s="144"/>
      <c r="D537" s="144"/>
      <c r="E537" s="145"/>
      <c r="F537" s="145"/>
      <c r="G537" s="145"/>
      <c r="H537" s="145"/>
      <c r="I537" s="145"/>
      <c r="J537" s="145"/>
      <c r="K537" s="145"/>
      <c r="L537" s="145"/>
      <c r="M537" s="145"/>
      <c r="N537" s="145"/>
      <c r="O537" s="145"/>
      <c r="P537" s="145"/>
      <c r="Q537" s="145"/>
      <c r="R537" s="144"/>
      <c r="S537" s="144"/>
      <c r="T537" s="144"/>
      <c r="U537" s="144"/>
      <c r="V537" s="144"/>
      <c r="W537" s="144"/>
      <c r="X537" s="144"/>
      <c r="Y537" s="144"/>
      <c r="Z537" s="144"/>
    </row>
    <row r="538" spans="1:26" ht="14.25" customHeight="1">
      <c r="A538" s="144"/>
      <c r="B538" s="144"/>
      <c r="C538" s="144"/>
      <c r="D538" s="144"/>
      <c r="E538" s="145"/>
      <c r="F538" s="145"/>
      <c r="G538" s="145"/>
      <c r="H538" s="145"/>
      <c r="I538" s="145"/>
      <c r="J538" s="145"/>
      <c r="K538" s="145"/>
      <c r="L538" s="145"/>
      <c r="M538" s="145"/>
      <c r="N538" s="145"/>
      <c r="O538" s="145"/>
      <c r="P538" s="145"/>
      <c r="Q538" s="145"/>
      <c r="R538" s="144"/>
      <c r="S538" s="144"/>
      <c r="T538" s="144"/>
      <c r="U538" s="144"/>
      <c r="V538" s="144"/>
      <c r="W538" s="144"/>
      <c r="X538" s="144"/>
      <c r="Y538" s="144"/>
      <c r="Z538" s="144"/>
    </row>
    <row r="539" spans="1:26" ht="14.25" customHeight="1">
      <c r="A539" s="144"/>
      <c r="B539" s="144"/>
      <c r="C539" s="144"/>
      <c r="D539" s="144"/>
      <c r="E539" s="145"/>
      <c r="F539" s="145"/>
      <c r="G539" s="145"/>
      <c r="H539" s="145"/>
      <c r="I539" s="145"/>
      <c r="J539" s="145"/>
      <c r="K539" s="145"/>
      <c r="L539" s="145"/>
      <c r="M539" s="145"/>
      <c r="N539" s="145"/>
      <c r="O539" s="145"/>
      <c r="P539" s="145"/>
      <c r="Q539" s="145"/>
      <c r="R539" s="144"/>
      <c r="S539" s="144"/>
      <c r="T539" s="144"/>
      <c r="U539" s="144"/>
      <c r="V539" s="144"/>
      <c r="W539" s="144"/>
      <c r="X539" s="144"/>
      <c r="Y539" s="144"/>
      <c r="Z539" s="144"/>
    </row>
    <row r="540" spans="1:26" ht="14.25" customHeight="1">
      <c r="A540" s="144"/>
      <c r="B540" s="144"/>
      <c r="C540" s="144"/>
      <c r="D540" s="144"/>
      <c r="E540" s="145"/>
      <c r="F540" s="145"/>
      <c r="G540" s="145"/>
      <c r="H540" s="145"/>
      <c r="I540" s="145"/>
      <c r="J540" s="145"/>
      <c r="K540" s="145"/>
      <c r="L540" s="145"/>
      <c r="M540" s="145"/>
      <c r="N540" s="145"/>
      <c r="O540" s="145"/>
      <c r="P540" s="145"/>
      <c r="Q540" s="145"/>
      <c r="R540" s="144"/>
      <c r="S540" s="144"/>
      <c r="T540" s="144"/>
      <c r="U540" s="144"/>
      <c r="V540" s="144"/>
      <c r="W540" s="144"/>
      <c r="X540" s="144"/>
      <c r="Y540" s="144"/>
      <c r="Z540" s="144"/>
    </row>
    <row r="541" spans="1:26" ht="14.25" customHeight="1">
      <c r="A541" s="144"/>
      <c r="B541" s="144"/>
      <c r="C541" s="144"/>
      <c r="D541" s="144"/>
      <c r="E541" s="145"/>
      <c r="F541" s="145"/>
      <c r="G541" s="145"/>
      <c r="H541" s="145"/>
      <c r="I541" s="145"/>
      <c r="J541" s="145"/>
      <c r="K541" s="145"/>
      <c r="L541" s="145"/>
      <c r="M541" s="145"/>
      <c r="N541" s="145"/>
      <c r="O541" s="145"/>
      <c r="P541" s="145"/>
      <c r="Q541" s="145"/>
      <c r="R541" s="144"/>
      <c r="S541" s="144"/>
      <c r="T541" s="144"/>
      <c r="U541" s="144"/>
      <c r="V541" s="144"/>
      <c r="W541" s="144"/>
      <c r="X541" s="144"/>
      <c r="Y541" s="144"/>
      <c r="Z541" s="144"/>
    </row>
    <row r="542" spans="1:26" ht="14.25" customHeight="1">
      <c r="A542" s="144"/>
      <c r="B542" s="144"/>
      <c r="C542" s="144"/>
      <c r="D542" s="144"/>
      <c r="E542" s="145"/>
      <c r="F542" s="145"/>
      <c r="G542" s="145"/>
      <c r="H542" s="145"/>
      <c r="I542" s="145"/>
      <c r="J542" s="145"/>
      <c r="K542" s="145"/>
      <c r="L542" s="145"/>
      <c r="M542" s="145"/>
      <c r="N542" s="145"/>
      <c r="O542" s="145"/>
      <c r="P542" s="145"/>
      <c r="Q542" s="145"/>
      <c r="R542" s="144"/>
      <c r="S542" s="144"/>
      <c r="T542" s="144"/>
      <c r="U542" s="144"/>
      <c r="V542" s="144"/>
      <c r="W542" s="144"/>
      <c r="X542" s="144"/>
      <c r="Y542" s="144"/>
      <c r="Z542" s="144"/>
    </row>
    <row r="543" spans="1:26" ht="14.25" customHeight="1">
      <c r="A543" s="144"/>
      <c r="B543" s="144"/>
      <c r="C543" s="144"/>
      <c r="D543" s="144"/>
      <c r="E543" s="145"/>
      <c r="F543" s="145"/>
      <c r="G543" s="145"/>
      <c r="H543" s="145"/>
      <c r="I543" s="145"/>
      <c r="J543" s="145"/>
      <c r="K543" s="145"/>
      <c r="L543" s="145"/>
      <c r="M543" s="145"/>
      <c r="N543" s="145"/>
      <c r="O543" s="145"/>
      <c r="P543" s="145"/>
      <c r="Q543" s="145"/>
      <c r="R543" s="144"/>
      <c r="S543" s="144"/>
      <c r="T543" s="144"/>
      <c r="U543" s="144"/>
      <c r="V543" s="144"/>
      <c r="W543" s="144"/>
      <c r="X543" s="144"/>
      <c r="Y543" s="144"/>
      <c r="Z543" s="144"/>
    </row>
    <row r="544" spans="1:26" ht="14.25" customHeight="1">
      <c r="A544" s="144"/>
      <c r="B544" s="144"/>
      <c r="C544" s="144"/>
      <c r="D544" s="144"/>
      <c r="E544" s="145"/>
      <c r="F544" s="145"/>
      <c r="G544" s="145"/>
      <c r="H544" s="145"/>
      <c r="I544" s="145"/>
      <c r="J544" s="145"/>
      <c r="K544" s="145"/>
      <c r="L544" s="145"/>
      <c r="M544" s="145"/>
      <c r="N544" s="145"/>
      <c r="O544" s="145"/>
      <c r="P544" s="145"/>
      <c r="Q544" s="145"/>
      <c r="R544" s="144"/>
      <c r="S544" s="144"/>
      <c r="T544" s="144"/>
      <c r="U544" s="144"/>
      <c r="V544" s="144"/>
      <c r="W544" s="144"/>
      <c r="X544" s="144"/>
      <c r="Y544" s="144"/>
      <c r="Z544" s="144"/>
    </row>
    <row r="545" spans="1:26" ht="14.25" customHeight="1">
      <c r="A545" s="144"/>
      <c r="B545" s="144"/>
      <c r="C545" s="144"/>
      <c r="D545" s="144"/>
      <c r="E545" s="145"/>
      <c r="F545" s="145"/>
      <c r="G545" s="145"/>
      <c r="H545" s="145"/>
      <c r="I545" s="145"/>
      <c r="J545" s="145"/>
      <c r="K545" s="145"/>
      <c r="L545" s="145"/>
      <c r="M545" s="145"/>
      <c r="N545" s="145"/>
      <c r="O545" s="145"/>
      <c r="P545" s="145"/>
      <c r="Q545" s="145"/>
      <c r="R545" s="144"/>
      <c r="S545" s="144"/>
      <c r="T545" s="144"/>
      <c r="U545" s="144"/>
      <c r="V545" s="144"/>
      <c r="W545" s="144"/>
      <c r="X545" s="144"/>
      <c r="Y545" s="144"/>
      <c r="Z545" s="144"/>
    </row>
    <row r="546" spans="1:26" ht="14.25" customHeight="1">
      <c r="A546" s="144"/>
      <c r="B546" s="144"/>
      <c r="C546" s="144"/>
      <c r="D546" s="144"/>
      <c r="E546" s="145"/>
      <c r="F546" s="145"/>
      <c r="G546" s="145"/>
      <c r="H546" s="145"/>
      <c r="I546" s="145"/>
      <c r="J546" s="145"/>
      <c r="K546" s="145"/>
      <c r="L546" s="145"/>
      <c r="M546" s="145"/>
      <c r="N546" s="145"/>
      <c r="O546" s="145"/>
      <c r="P546" s="145"/>
      <c r="Q546" s="145"/>
      <c r="R546" s="144"/>
      <c r="S546" s="144"/>
      <c r="T546" s="144"/>
      <c r="U546" s="144"/>
      <c r="V546" s="144"/>
      <c r="W546" s="144"/>
      <c r="X546" s="144"/>
      <c r="Y546" s="144"/>
      <c r="Z546" s="144"/>
    </row>
    <row r="547" spans="1:26" ht="14.25" customHeight="1">
      <c r="A547" s="144"/>
      <c r="B547" s="144"/>
      <c r="C547" s="144"/>
      <c r="D547" s="144"/>
      <c r="E547" s="145"/>
      <c r="F547" s="145"/>
      <c r="G547" s="145"/>
      <c r="H547" s="145"/>
      <c r="I547" s="145"/>
      <c r="J547" s="145"/>
      <c r="K547" s="145"/>
      <c r="L547" s="145"/>
      <c r="M547" s="145"/>
      <c r="N547" s="145"/>
      <c r="O547" s="145"/>
      <c r="P547" s="145"/>
      <c r="Q547" s="145"/>
      <c r="R547" s="144"/>
      <c r="S547" s="144"/>
      <c r="T547" s="144"/>
      <c r="U547" s="144"/>
      <c r="V547" s="144"/>
      <c r="W547" s="144"/>
      <c r="X547" s="144"/>
      <c r="Y547" s="144"/>
      <c r="Z547" s="144"/>
    </row>
    <row r="548" spans="1:26" ht="14.25" customHeight="1">
      <c r="A548" s="144"/>
      <c r="B548" s="144"/>
      <c r="C548" s="144"/>
      <c r="D548" s="144"/>
      <c r="E548" s="145"/>
      <c r="F548" s="145"/>
      <c r="G548" s="145"/>
      <c r="H548" s="145"/>
      <c r="I548" s="145"/>
      <c r="J548" s="145"/>
      <c r="K548" s="145"/>
      <c r="L548" s="145"/>
      <c r="M548" s="145"/>
      <c r="N548" s="145"/>
      <c r="O548" s="145"/>
      <c r="P548" s="145"/>
      <c r="Q548" s="145"/>
      <c r="R548" s="144"/>
      <c r="S548" s="144"/>
      <c r="T548" s="144"/>
      <c r="U548" s="144"/>
      <c r="V548" s="144"/>
      <c r="W548" s="144"/>
      <c r="X548" s="144"/>
      <c r="Y548" s="144"/>
      <c r="Z548" s="144"/>
    </row>
    <row r="549" spans="1:26" ht="14.25" customHeight="1">
      <c r="A549" s="144"/>
      <c r="B549" s="144"/>
      <c r="C549" s="144"/>
      <c r="D549" s="144"/>
      <c r="E549" s="145"/>
      <c r="F549" s="145"/>
      <c r="G549" s="145"/>
      <c r="H549" s="145"/>
      <c r="I549" s="145"/>
      <c r="J549" s="145"/>
      <c r="K549" s="145"/>
      <c r="L549" s="145"/>
      <c r="M549" s="145"/>
      <c r="N549" s="145"/>
      <c r="O549" s="145"/>
      <c r="P549" s="145"/>
      <c r="Q549" s="145"/>
      <c r="R549" s="144"/>
      <c r="S549" s="144"/>
      <c r="T549" s="144"/>
      <c r="U549" s="144"/>
      <c r="V549" s="144"/>
      <c r="W549" s="144"/>
      <c r="X549" s="144"/>
      <c r="Y549" s="144"/>
      <c r="Z549" s="144"/>
    </row>
    <row r="550" spans="1:26" ht="14.25" customHeight="1">
      <c r="A550" s="144"/>
      <c r="B550" s="144"/>
      <c r="C550" s="144"/>
      <c r="D550" s="144"/>
      <c r="E550" s="145"/>
      <c r="F550" s="145"/>
      <c r="G550" s="145"/>
      <c r="H550" s="145"/>
      <c r="I550" s="145"/>
      <c r="J550" s="145"/>
      <c r="K550" s="145"/>
      <c r="L550" s="145"/>
      <c r="M550" s="145"/>
      <c r="N550" s="145"/>
      <c r="O550" s="145"/>
      <c r="P550" s="145"/>
      <c r="Q550" s="145"/>
      <c r="R550" s="144"/>
      <c r="S550" s="144"/>
      <c r="T550" s="144"/>
      <c r="U550" s="144"/>
      <c r="V550" s="144"/>
      <c r="W550" s="144"/>
      <c r="X550" s="144"/>
      <c r="Y550" s="144"/>
      <c r="Z550" s="144"/>
    </row>
    <row r="551" spans="1:26" ht="14.25" customHeight="1">
      <c r="A551" s="144"/>
      <c r="B551" s="144"/>
      <c r="C551" s="144"/>
      <c r="D551" s="144"/>
      <c r="E551" s="145"/>
      <c r="F551" s="145"/>
      <c r="G551" s="145"/>
      <c r="H551" s="145"/>
      <c r="I551" s="145"/>
      <c r="J551" s="145"/>
      <c r="K551" s="145"/>
      <c r="L551" s="145"/>
      <c r="M551" s="145"/>
      <c r="N551" s="145"/>
      <c r="O551" s="145"/>
      <c r="P551" s="145"/>
      <c r="Q551" s="145"/>
      <c r="R551" s="144"/>
      <c r="S551" s="144"/>
      <c r="T551" s="144"/>
      <c r="U551" s="144"/>
      <c r="V551" s="144"/>
      <c r="W551" s="144"/>
      <c r="X551" s="144"/>
      <c r="Y551" s="144"/>
      <c r="Z551" s="144"/>
    </row>
    <row r="552" spans="1:26" ht="14.25" customHeight="1">
      <c r="A552" s="144"/>
      <c r="B552" s="144"/>
      <c r="C552" s="144"/>
      <c r="D552" s="144"/>
      <c r="E552" s="145"/>
      <c r="F552" s="145"/>
      <c r="G552" s="145"/>
      <c r="H552" s="145"/>
      <c r="I552" s="145"/>
      <c r="J552" s="145"/>
      <c r="K552" s="145"/>
      <c r="L552" s="145"/>
      <c r="M552" s="145"/>
      <c r="N552" s="145"/>
      <c r="O552" s="145"/>
      <c r="P552" s="145"/>
      <c r="Q552" s="145"/>
      <c r="R552" s="144"/>
      <c r="S552" s="144"/>
      <c r="T552" s="144"/>
      <c r="U552" s="144"/>
      <c r="V552" s="144"/>
      <c r="W552" s="144"/>
      <c r="X552" s="144"/>
      <c r="Y552" s="144"/>
      <c r="Z552" s="144"/>
    </row>
    <row r="553" spans="1:26" ht="14.25" customHeight="1">
      <c r="A553" s="144"/>
      <c r="B553" s="144"/>
      <c r="C553" s="144"/>
      <c r="D553" s="144"/>
      <c r="E553" s="145"/>
      <c r="F553" s="145"/>
      <c r="G553" s="145"/>
      <c r="H553" s="145"/>
      <c r="I553" s="145"/>
      <c r="J553" s="145"/>
      <c r="K553" s="145"/>
      <c r="L553" s="145"/>
      <c r="M553" s="145"/>
      <c r="N553" s="145"/>
      <c r="O553" s="145"/>
      <c r="P553" s="145"/>
      <c r="Q553" s="145"/>
      <c r="R553" s="144"/>
      <c r="S553" s="144"/>
      <c r="T553" s="144"/>
      <c r="U553" s="144"/>
      <c r="V553" s="144"/>
      <c r="W553" s="144"/>
      <c r="X553" s="144"/>
      <c r="Y553" s="144"/>
      <c r="Z553" s="144"/>
    </row>
    <row r="554" spans="1:26" ht="14.25" customHeight="1">
      <c r="A554" s="144"/>
      <c r="B554" s="144"/>
      <c r="C554" s="144"/>
      <c r="D554" s="144"/>
      <c r="E554" s="145"/>
      <c r="F554" s="145"/>
      <c r="G554" s="145"/>
      <c r="H554" s="145"/>
      <c r="I554" s="145"/>
      <c r="J554" s="145"/>
      <c r="K554" s="145"/>
      <c r="L554" s="145"/>
      <c r="M554" s="145"/>
      <c r="N554" s="145"/>
      <c r="O554" s="145"/>
      <c r="P554" s="145"/>
      <c r="Q554" s="145"/>
      <c r="R554" s="144"/>
      <c r="S554" s="144"/>
      <c r="T554" s="144"/>
      <c r="U554" s="144"/>
      <c r="V554" s="144"/>
      <c r="W554" s="144"/>
      <c r="X554" s="144"/>
      <c r="Y554" s="144"/>
      <c r="Z554" s="144"/>
    </row>
    <row r="555" spans="1:26" ht="14.25" customHeight="1">
      <c r="A555" s="144"/>
      <c r="B555" s="144"/>
      <c r="C555" s="144"/>
      <c r="D555" s="144"/>
      <c r="E555" s="145"/>
      <c r="F555" s="145"/>
      <c r="G555" s="145"/>
      <c r="H555" s="145"/>
      <c r="I555" s="145"/>
      <c r="J555" s="145"/>
      <c r="K555" s="145"/>
      <c r="L555" s="145"/>
      <c r="M555" s="145"/>
      <c r="N555" s="145"/>
      <c r="O555" s="145"/>
      <c r="P555" s="145"/>
      <c r="Q555" s="145"/>
      <c r="R555" s="144"/>
      <c r="S555" s="144"/>
      <c r="T555" s="144"/>
      <c r="U555" s="144"/>
      <c r="V555" s="144"/>
      <c r="W555" s="144"/>
      <c r="X555" s="144"/>
      <c r="Y555" s="144"/>
      <c r="Z555" s="144"/>
    </row>
    <row r="556" spans="1:26" ht="14.25" customHeight="1">
      <c r="A556" s="144"/>
      <c r="B556" s="144"/>
      <c r="C556" s="144"/>
      <c r="D556" s="144"/>
      <c r="E556" s="145"/>
      <c r="F556" s="145"/>
      <c r="G556" s="145"/>
      <c r="H556" s="145"/>
      <c r="I556" s="145"/>
      <c r="J556" s="145"/>
      <c r="K556" s="145"/>
      <c r="L556" s="145"/>
      <c r="M556" s="145"/>
      <c r="N556" s="145"/>
      <c r="O556" s="145"/>
      <c r="P556" s="145"/>
      <c r="Q556" s="145"/>
      <c r="R556" s="144"/>
      <c r="S556" s="144"/>
      <c r="T556" s="144"/>
      <c r="U556" s="144"/>
      <c r="V556" s="144"/>
      <c r="W556" s="144"/>
      <c r="X556" s="144"/>
      <c r="Y556" s="144"/>
      <c r="Z556" s="144"/>
    </row>
    <row r="557" spans="1:26" ht="14.25" customHeight="1">
      <c r="A557" s="144"/>
      <c r="B557" s="144"/>
      <c r="C557" s="144"/>
      <c r="D557" s="144"/>
      <c r="E557" s="145"/>
      <c r="F557" s="145"/>
      <c r="G557" s="145"/>
      <c r="H557" s="145"/>
      <c r="I557" s="145"/>
      <c r="J557" s="145"/>
      <c r="K557" s="145"/>
      <c r="L557" s="145"/>
      <c r="M557" s="145"/>
      <c r="N557" s="145"/>
      <c r="O557" s="145"/>
      <c r="P557" s="145"/>
      <c r="Q557" s="145"/>
      <c r="R557" s="144"/>
      <c r="S557" s="144"/>
      <c r="T557" s="144"/>
      <c r="U557" s="144"/>
      <c r="V557" s="144"/>
      <c r="W557" s="144"/>
      <c r="X557" s="144"/>
      <c r="Y557" s="144"/>
      <c r="Z557" s="144"/>
    </row>
    <row r="558" spans="1:26" ht="14.25" customHeight="1">
      <c r="A558" s="144"/>
      <c r="B558" s="144"/>
      <c r="C558" s="144"/>
      <c r="D558" s="144"/>
      <c r="E558" s="145"/>
      <c r="F558" s="145"/>
      <c r="G558" s="145"/>
      <c r="H558" s="145"/>
      <c r="I558" s="145"/>
      <c r="J558" s="145"/>
      <c r="K558" s="145"/>
      <c r="L558" s="145"/>
      <c r="M558" s="145"/>
      <c r="N558" s="145"/>
      <c r="O558" s="145"/>
      <c r="P558" s="145"/>
      <c r="Q558" s="145"/>
      <c r="R558" s="144"/>
      <c r="S558" s="144"/>
      <c r="T558" s="144"/>
      <c r="U558" s="144"/>
      <c r="V558" s="144"/>
      <c r="W558" s="144"/>
      <c r="X558" s="144"/>
      <c r="Y558" s="144"/>
      <c r="Z558" s="144"/>
    </row>
    <row r="559" spans="1:26" ht="14.25" customHeight="1">
      <c r="A559" s="144"/>
      <c r="B559" s="144"/>
      <c r="C559" s="144"/>
      <c r="D559" s="144"/>
      <c r="E559" s="145"/>
      <c r="F559" s="145"/>
      <c r="G559" s="145"/>
      <c r="H559" s="145"/>
      <c r="I559" s="145"/>
      <c r="J559" s="145"/>
      <c r="K559" s="145"/>
      <c r="L559" s="145"/>
      <c r="M559" s="145"/>
      <c r="N559" s="145"/>
      <c r="O559" s="145"/>
      <c r="P559" s="145"/>
      <c r="Q559" s="145"/>
      <c r="R559" s="144"/>
      <c r="S559" s="144"/>
      <c r="T559" s="144"/>
      <c r="U559" s="144"/>
      <c r="V559" s="144"/>
      <c r="W559" s="144"/>
      <c r="X559" s="144"/>
      <c r="Y559" s="144"/>
      <c r="Z559" s="144"/>
    </row>
    <row r="560" spans="1:26" ht="14.25" customHeight="1">
      <c r="A560" s="144"/>
      <c r="B560" s="144"/>
      <c r="C560" s="144"/>
      <c r="D560" s="144"/>
      <c r="E560" s="145"/>
      <c r="F560" s="145"/>
      <c r="G560" s="145"/>
      <c r="H560" s="145"/>
      <c r="I560" s="145"/>
      <c r="J560" s="145"/>
      <c r="K560" s="145"/>
      <c r="L560" s="145"/>
      <c r="M560" s="145"/>
      <c r="N560" s="145"/>
      <c r="O560" s="145"/>
      <c r="P560" s="145"/>
      <c r="Q560" s="145"/>
      <c r="R560" s="144"/>
      <c r="S560" s="144"/>
      <c r="T560" s="144"/>
      <c r="U560" s="144"/>
      <c r="V560" s="144"/>
      <c r="W560" s="144"/>
      <c r="X560" s="144"/>
      <c r="Y560" s="144"/>
      <c r="Z560" s="144"/>
    </row>
    <row r="561" spans="1:26" ht="14.25" customHeight="1">
      <c r="A561" s="144"/>
      <c r="B561" s="144"/>
      <c r="C561" s="144"/>
      <c r="D561" s="144"/>
      <c r="E561" s="145"/>
      <c r="F561" s="145"/>
      <c r="G561" s="145"/>
      <c r="H561" s="145"/>
      <c r="I561" s="145"/>
      <c r="J561" s="145"/>
      <c r="K561" s="145"/>
      <c r="L561" s="145"/>
      <c r="M561" s="145"/>
      <c r="N561" s="145"/>
      <c r="O561" s="145"/>
      <c r="P561" s="145"/>
      <c r="Q561" s="145"/>
      <c r="R561" s="144"/>
      <c r="S561" s="144"/>
      <c r="T561" s="144"/>
      <c r="U561" s="144"/>
      <c r="V561" s="144"/>
      <c r="W561" s="144"/>
      <c r="X561" s="144"/>
      <c r="Y561" s="144"/>
      <c r="Z561" s="144"/>
    </row>
    <row r="562" spans="1:26" ht="14.25" customHeight="1">
      <c r="A562" s="144"/>
      <c r="B562" s="144"/>
      <c r="C562" s="144"/>
      <c r="D562" s="144"/>
      <c r="E562" s="145"/>
      <c r="F562" s="145"/>
      <c r="G562" s="145"/>
      <c r="H562" s="145"/>
      <c r="I562" s="145"/>
      <c r="J562" s="145"/>
      <c r="K562" s="145"/>
      <c r="L562" s="145"/>
      <c r="M562" s="145"/>
      <c r="N562" s="145"/>
      <c r="O562" s="145"/>
      <c r="P562" s="145"/>
      <c r="Q562" s="145"/>
      <c r="R562" s="144"/>
      <c r="S562" s="144"/>
      <c r="T562" s="144"/>
      <c r="U562" s="144"/>
      <c r="V562" s="144"/>
      <c r="W562" s="144"/>
      <c r="X562" s="144"/>
      <c r="Y562" s="144"/>
      <c r="Z562" s="144"/>
    </row>
    <row r="563" spans="1:26" ht="14.25" customHeight="1">
      <c r="A563" s="144"/>
      <c r="B563" s="144"/>
      <c r="C563" s="144"/>
      <c r="D563" s="144"/>
      <c r="E563" s="145"/>
      <c r="F563" s="145"/>
      <c r="G563" s="145"/>
      <c r="H563" s="145"/>
      <c r="I563" s="145"/>
      <c r="J563" s="145"/>
      <c r="K563" s="145"/>
      <c r="L563" s="145"/>
      <c r="M563" s="145"/>
      <c r="N563" s="145"/>
      <c r="O563" s="145"/>
      <c r="P563" s="145"/>
      <c r="Q563" s="145"/>
      <c r="R563" s="144"/>
      <c r="S563" s="144"/>
      <c r="T563" s="144"/>
      <c r="U563" s="144"/>
      <c r="V563" s="144"/>
      <c r="W563" s="144"/>
      <c r="X563" s="144"/>
      <c r="Y563" s="144"/>
      <c r="Z563" s="144"/>
    </row>
    <row r="564" spans="1:26" ht="14.25" customHeight="1">
      <c r="A564" s="144"/>
      <c r="B564" s="144"/>
      <c r="C564" s="144"/>
      <c r="D564" s="144"/>
      <c r="E564" s="145"/>
      <c r="F564" s="145"/>
      <c r="G564" s="145"/>
      <c r="H564" s="145"/>
      <c r="I564" s="145"/>
      <c r="J564" s="145"/>
      <c r="K564" s="145"/>
      <c r="L564" s="145"/>
      <c r="M564" s="145"/>
      <c r="N564" s="145"/>
      <c r="O564" s="145"/>
      <c r="P564" s="145"/>
      <c r="Q564" s="145"/>
      <c r="R564" s="144"/>
      <c r="S564" s="144"/>
      <c r="T564" s="144"/>
      <c r="U564" s="144"/>
      <c r="V564" s="144"/>
      <c r="W564" s="144"/>
      <c r="X564" s="144"/>
      <c r="Y564" s="144"/>
      <c r="Z564" s="144"/>
    </row>
    <row r="565" spans="1:26" ht="14.25" customHeight="1">
      <c r="A565" s="144"/>
      <c r="B565" s="144"/>
      <c r="C565" s="144"/>
      <c r="D565" s="144"/>
      <c r="E565" s="145"/>
      <c r="F565" s="145"/>
      <c r="G565" s="145"/>
      <c r="H565" s="145"/>
      <c r="I565" s="145"/>
      <c r="J565" s="145"/>
      <c r="K565" s="145"/>
      <c r="L565" s="145"/>
      <c r="M565" s="145"/>
      <c r="N565" s="145"/>
      <c r="O565" s="145"/>
      <c r="P565" s="145"/>
      <c r="Q565" s="145"/>
      <c r="R565" s="144"/>
      <c r="S565" s="144"/>
      <c r="T565" s="144"/>
      <c r="U565" s="144"/>
      <c r="V565" s="144"/>
      <c r="W565" s="144"/>
      <c r="X565" s="144"/>
      <c r="Y565" s="144"/>
      <c r="Z565" s="144"/>
    </row>
    <row r="566" spans="1:26" ht="14.25" customHeight="1">
      <c r="A566" s="144"/>
      <c r="B566" s="144"/>
      <c r="C566" s="144"/>
      <c r="D566" s="144"/>
      <c r="E566" s="145"/>
      <c r="F566" s="145"/>
      <c r="G566" s="145"/>
      <c r="H566" s="145"/>
      <c r="I566" s="145"/>
      <c r="J566" s="145"/>
      <c r="K566" s="145"/>
      <c r="L566" s="145"/>
      <c r="M566" s="145"/>
      <c r="N566" s="145"/>
      <c r="O566" s="145"/>
      <c r="P566" s="145"/>
      <c r="Q566" s="145"/>
      <c r="R566" s="144"/>
      <c r="S566" s="144"/>
      <c r="T566" s="144"/>
      <c r="U566" s="144"/>
      <c r="V566" s="144"/>
      <c r="W566" s="144"/>
      <c r="X566" s="144"/>
      <c r="Y566" s="144"/>
      <c r="Z566" s="144"/>
    </row>
    <row r="567" spans="1:26" ht="14.25" customHeight="1">
      <c r="A567" s="144"/>
      <c r="B567" s="144"/>
      <c r="C567" s="144"/>
      <c r="D567" s="144"/>
      <c r="E567" s="145"/>
      <c r="F567" s="145"/>
      <c r="G567" s="145"/>
      <c r="H567" s="145"/>
      <c r="I567" s="145"/>
      <c r="J567" s="145"/>
      <c r="K567" s="145"/>
      <c r="L567" s="145"/>
      <c r="M567" s="145"/>
      <c r="N567" s="145"/>
      <c r="O567" s="145"/>
      <c r="P567" s="145"/>
      <c r="Q567" s="145"/>
      <c r="R567" s="144"/>
      <c r="S567" s="144"/>
      <c r="T567" s="144"/>
      <c r="U567" s="144"/>
      <c r="V567" s="144"/>
      <c r="W567" s="144"/>
      <c r="X567" s="144"/>
      <c r="Y567" s="144"/>
      <c r="Z567" s="144"/>
    </row>
    <row r="568" spans="1:26" ht="14.25" customHeight="1">
      <c r="A568" s="144"/>
      <c r="B568" s="144"/>
      <c r="C568" s="144"/>
      <c r="D568" s="144"/>
      <c r="E568" s="145"/>
      <c r="F568" s="145"/>
      <c r="G568" s="145"/>
      <c r="H568" s="145"/>
      <c r="I568" s="145"/>
      <c r="J568" s="145"/>
      <c r="K568" s="145"/>
      <c r="L568" s="145"/>
      <c r="M568" s="145"/>
      <c r="N568" s="145"/>
      <c r="O568" s="145"/>
      <c r="P568" s="145"/>
      <c r="Q568" s="145"/>
      <c r="R568" s="144"/>
      <c r="S568" s="144"/>
      <c r="T568" s="144"/>
      <c r="U568" s="144"/>
      <c r="V568" s="144"/>
      <c r="W568" s="144"/>
      <c r="X568" s="144"/>
      <c r="Y568" s="144"/>
      <c r="Z568" s="144"/>
    </row>
    <row r="569" spans="1:26" ht="14.25" customHeight="1">
      <c r="A569" s="144"/>
      <c r="B569" s="144"/>
      <c r="C569" s="144"/>
      <c r="D569" s="144"/>
      <c r="E569" s="145"/>
      <c r="F569" s="145"/>
      <c r="G569" s="145"/>
      <c r="H569" s="145"/>
      <c r="I569" s="145"/>
      <c r="J569" s="145"/>
      <c r="K569" s="145"/>
      <c r="L569" s="145"/>
      <c r="M569" s="145"/>
      <c r="N569" s="145"/>
      <c r="O569" s="145"/>
      <c r="P569" s="145"/>
      <c r="Q569" s="145"/>
      <c r="R569" s="144"/>
      <c r="S569" s="144"/>
      <c r="T569" s="144"/>
      <c r="U569" s="144"/>
      <c r="V569" s="144"/>
      <c r="W569" s="144"/>
      <c r="X569" s="144"/>
      <c r="Y569" s="144"/>
      <c r="Z569" s="144"/>
    </row>
    <row r="570" spans="1:26" ht="14.25" customHeight="1">
      <c r="A570" s="144"/>
      <c r="B570" s="144"/>
      <c r="C570" s="144"/>
      <c r="D570" s="144"/>
      <c r="E570" s="145"/>
      <c r="F570" s="145"/>
      <c r="G570" s="145"/>
      <c r="H570" s="145"/>
      <c r="I570" s="145"/>
      <c r="J570" s="145"/>
      <c r="K570" s="145"/>
      <c r="L570" s="145"/>
      <c r="M570" s="145"/>
      <c r="N570" s="145"/>
      <c r="O570" s="145"/>
      <c r="P570" s="145"/>
      <c r="Q570" s="145"/>
      <c r="R570" s="144"/>
      <c r="S570" s="144"/>
      <c r="T570" s="144"/>
      <c r="U570" s="144"/>
      <c r="V570" s="144"/>
      <c r="W570" s="144"/>
      <c r="X570" s="144"/>
      <c r="Y570" s="144"/>
      <c r="Z570" s="144"/>
    </row>
    <row r="571" spans="1:26" ht="14.25" customHeight="1">
      <c r="A571" s="144"/>
      <c r="B571" s="144"/>
      <c r="C571" s="144"/>
      <c r="D571" s="144"/>
      <c r="E571" s="145"/>
      <c r="F571" s="145"/>
      <c r="G571" s="145"/>
      <c r="H571" s="145"/>
      <c r="I571" s="145"/>
      <c r="J571" s="145"/>
      <c r="K571" s="145"/>
      <c r="L571" s="145"/>
      <c r="M571" s="145"/>
      <c r="N571" s="145"/>
      <c r="O571" s="145"/>
      <c r="P571" s="145"/>
      <c r="Q571" s="145"/>
      <c r="R571" s="144"/>
      <c r="S571" s="144"/>
      <c r="T571" s="144"/>
      <c r="U571" s="144"/>
      <c r="V571" s="144"/>
      <c r="W571" s="144"/>
      <c r="X571" s="144"/>
      <c r="Y571" s="144"/>
      <c r="Z571" s="144"/>
    </row>
    <row r="572" spans="1:26" ht="14.25" customHeight="1">
      <c r="A572" s="144"/>
      <c r="B572" s="144"/>
      <c r="C572" s="144"/>
      <c r="D572" s="144"/>
      <c r="E572" s="145"/>
      <c r="F572" s="145"/>
      <c r="G572" s="145"/>
      <c r="H572" s="145"/>
      <c r="I572" s="145"/>
      <c r="J572" s="145"/>
      <c r="K572" s="145"/>
      <c r="L572" s="145"/>
      <c r="M572" s="145"/>
      <c r="N572" s="145"/>
      <c r="O572" s="145"/>
      <c r="P572" s="145"/>
      <c r="Q572" s="145"/>
      <c r="R572" s="144"/>
      <c r="S572" s="144"/>
      <c r="T572" s="144"/>
      <c r="U572" s="144"/>
      <c r="V572" s="144"/>
      <c r="W572" s="144"/>
      <c r="X572" s="144"/>
      <c r="Y572" s="144"/>
      <c r="Z572" s="144"/>
    </row>
    <row r="573" spans="1:26" ht="14.25" customHeight="1">
      <c r="A573" s="144"/>
      <c r="B573" s="144"/>
      <c r="C573" s="144"/>
      <c r="D573" s="144"/>
      <c r="E573" s="145"/>
      <c r="F573" s="145"/>
      <c r="G573" s="145"/>
      <c r="H573" s="145"/>
      <c r="I573" s="145"/>
      <c r="J573" s="145"/>
      <c r="K573" s="145"/>
      <c r="L573" s="145"/>
      <c r="M573" s="145"/>
      <c r="N573" s="145"/>
      <c r="O573" s="145"/>
      <c r="P573" s="145"/>
      <c r="Q573" s="145"/>
      <c r="R573" s="144"/>
      <c r="S573" s="144"/>
      <c r="T573" s="144"/>
      <c r="U573" s="144"/>
      <c r="V573" s="144"/>
      <c r="W573" s="144"/>
      <c r="X573" s="144"/>
      <c r="Y573" s="144"/>
      <c r="Z573" s="144"/>
    </row>
    <row r="574" spans="1:26" ht="14.25" customHeight="1">
      <c r="A574" s="144"/>
      <c r="B574" s="144"/>
      <c r="C574" s="144"/>
      <c r="D574" s="144"/>
      <c r="E574" s="145"/>
      <c r="F574" s="145"/>
      <c r="G574" s="145"/>
      <c r="H574" s="145"/>
      <c r="I574" s="145"/>
      <c r="J574" s="145"/>
      <c r="K574" s="145"/>
      <c r="L574" s="145"/>
      <c r="M574" s="145"/>
      <c r="N574" s="145"/>
      <c r="O574" s="145"/>
      <c r="P574" s="145"/>
      <c r="Q574" s="145"/>
      <c r="R574" s="144"/>
      <c r="S574" s="144"/>
      <c r="T574" s="144"/>
      <c r="U574" s="144"/>
      <c r="V574" s="144"/>
      <c r="W574" s="144"/>
      <c r="X574" s="144"/>
      <c r="Y574" s="144"/>
      <c r="Z574" s="144"/>
    </row>
    <row r="575" spans="1:26" ht="14.25" customHeight="1">
      <c r="A575" s="144"/>
      <c r="B575" s="144"/>
      <c r="C575" s="144"/>
      <c r="D575" s="144"/>
      <c r="E575" s="145"/>
      <c r="F575" s="145"/>
      <c r="G575" s="145"/>
      <c r="H575" s="145"/>
      <c r="I575" s="145"/>
      <c r="J575" s="145"/>
      <c r="K575" s="145"/>
      <c r="L575" s="145"/>
      <c r="M575" s="145"/>
      <c r="N575" s="145"/>
      <c r="O575" s="145"/>
      <c r="P575" s="145"/>
      <c r="Q575" s="145"/>
      <c r="R575" s="144"/>
      <c r="S575" s="144"/>
      <c r="T575" s="144"/>
      <c r="U575" s="144"/>
      <c r="V575" s="144"/>
      <c r="W575" s="144"/>
      <c r="X575" s="144"/>
      <c r="Y575" s="144"/>
      <c r="Z575" s="144"/>
    </row>
    <row r="576" spans="1:26" ht="14.25" customHeight="1">
      <c r="A576" s="144"/>
      <c r="B576" s="144"/>
      <c r="C576" s="144"/>
      <c r="D576" s="144"/>
      <c r="E576" s="145"/>
      <c r="F576" s="145"/>
      <c r="G576" s="145"/>
      <c r="H576" s="145"/>
      <c r="I576" s="145"/>
      <c r="J576" s="145"/>
      <c r="K576" s="145"/>
      <c r="L576" s="145"/>
      <c r="M576" s="145"/>
      <c r="N576" s="145"/>
      <c r="O576" s="145"/>
      <c r="P576" s="145"/>
      <c r="Q576" s="145"/>
      <c r="R576" s="144"/>
      <c r="S576" s="144"/>
      <c r="T576" s="144"/>
      <c r="U576" s="144"/>
      <c r="V576" s="144"/>
      <c r="W576" s="144"/>
      <c r="X576" s="144"/>
      <c r="Y576" s="144"/>
      <c r="Z576" s="144"/>
    </row>
    <row r="577" spans="1:26" ht="14.25" customHeight="1">
      <c r="A577" s="144"/>
      <c r="B577" s="144"/>
      <c r="C577" s="144"/>
      <c r="D577" s="144"/>
      <c r="E577" s="145"/>
      <c r="F577" s="145"/>
      <c r="G577" s="145"/>
      <c r="H577" s="145"/>
      <c r="I577" s="145"/>
      <c r="J577" s="145"/>
      <c r="K577" s="145"/>
      <c r="L577" s="145"/>
      <c r="M577" s="145"/>
      <c r="N577" s="145"/>
      <c r="O577" s="145"/>
      <c r="P577" s="145"/>
      <c r="Q577" s="145"/>
      <c r="R577" s="144"/>
      <c r="S577" s="144"/>
      <c r="T577" s="144"/>
      <c r="U577" s="144"/>
      <c r="V577" s="144"/>
      <c r="W577" s="144"/>
      <c r="X577" s="144"/>
      <c r="Y577" s="144"/>
      <c r="Z577" s="144"/>
    </row>
    <row r="578" spans="1:26" ht="14.25" customHeight="1">
      <c r="A578" s="144"/>
      <c r="B578" s="144"/>
      <c r="C578" s="144"/>
      <c r="D578" s="144"/>
      <c r="E578" s="145"/>
      <c r="F578" s="145"/>
      <c r="G578" s="145"/>
      <c r="H578" s="145"/>
      <c r="I578" s="145"/>
      <c r="J578" s="145"/>
      <c r="K578" s="145"/>
      <c r="L578" s="145"/>
      <c r="M578" s="145"/>
      <c r="N578" s="145"/>
      <c r="O578" s="145"/>
      <c r="P578" s="145"/>
      <c r="Q578" s="145"/>
      <c r="R578" s="144"/>
      <c r="S578" s="144"/>
      <c r="T578" s="144"/>
      <c r="U578" s="144"/>
      <c r="V578" s="144"/>
      <c r="W578" s="144"/>
      <c r="X578" s="144"/>
      <c r="Y578" s="144"/>
      <c r="Z578" s="144"/>
    </row>
    <row r="579" spans="1:26" ht="14.25" customHeight="1">
      <c r="A579" s="144"/>
      <c r="B579" s="144"/>
      <c r="C579" s="144"/>
      <c r="D579" s="144"/>
      <c r="E579" s="145"/>
      <c r="F579" s="145"/>
      <c r="G579" s="145"/>
      <c r="H579" s="145"/>
      <c r="I579" s="145"/>
      <c r="J579" s="145"/>
      <c r="K579" s="145"/>
      <c r="L579" s="145"/>
      <c r="M579" s="145"/>
      <c r="N579" s="145"/>
      <c r="O579" s="145"/>
      <c r="P579" s="145"/>
      <c r="Q579" s="145"/>
      <c r="R579" s="144"/>
      <c r="S579" s="144"/>
      <c r="T579" s="144"/>
      <c r="U579" s="144"/>
      <c r="V579" s="144"/>
      <c r="W579" s="144"/>
      <c r="X579" s="144"/>
      <c r="Y579" s="144"/>
      <c r="Z579" s="144"/>
    </row>
    <row r="580" spans="1:26" ht="14.25" customHeight="1">
      <c r="A580" s="144"/>
      <c r="B580" s="144"/>
      <c r="C580" s="144"/>
      <c r="D580" s="144"/>
      <c r="E580" s="145"/>
      <c r="F580" s="145"/>
      <c r="G580" s="145"/>
      <c r="H580" s="145"/>
      <c r="I580" s="145"/>
      <c r="J580" s="145"/>
      <c r="K580" s="145"/>
      <c r="L580" s="145"/>
      <c r="M580" s="145"/>
      <c r="N580" s="145"/>
      <c r="O580" s="145"/>
      <c r="P580" s="145"/>
      <c r="Q580" s="145"/>
      <c r="R580" s="144"/>
      <c r="S580" s="144"/>
      <c r="T580" s="144"/>
      <c r="U580" s="144"/>
      <c r="V580" s="144"/>
      <c r="W580" s="144"/>
      <c r="X580" s="144"/>
      <c r="Y580" s="144"/>
      <c r="Z580" s="144"/>
    </row>
    <row r="581" spans="1:26" ht="14.25" customHeight="1">
      <c r="A581" s="144"/>
      <c r="B581" s="144"/>
      <c r="C581" s="144"/>
      <c r="D581" s="144"/>
      <c r="E581" s="145"/>
      <c r="F581" s="145"/>
      <c r="G581" s="145"/>
      <c r="H581" s="145"/>
      <c r="I581" s="145"/>
      <c r="J581" s="145"/>
      <c r="K581" s="145"/>
      <c r="L581" s="145"/>
      <c r="M581" s="145"/>
      <c r="N581" s="145"/>
      <c r="O581" s="145"/>
      <c r="P581" s="145"/>
      <c r="Q581" s="145"/>
      <c r="R581" s="144"/>
      <c r="S581" s="144"/>
      <c r="T581" s="144"/>
      <c r="U581" s="144"/>
      <c r="V581" s="144"/>
      <c r="W581" s="144"/>
      <c r="X581" s="144"/>
      <c r="Y581" s="144"/>
      <c r="Z581" s="144"/>
    </row>
    <row r="582" spans="1:26" ht="14.25" customHeight="1">
      <c r="A582" s="144"/>
      <c r="B582" s="144"/>
      <c r="C582" s="144"/>
      <c r="D582" s="144"/>
      <c r="E582" s="145"/>
      <c r="F582" s="145"/>
      <c r="G582" s="145"/>
      <c r="H582" s="145"/>
      <c r="I582" s="145"/>
      <c r="J582" s="145"/>
      <c r="K582" s="145"/>
      <c r="L582" s="145"/>
      <c r="M582" s="145"/>
      <c r="N582" s="145"/>
      <c r="O582" s="145"/>
      <c r="P582" s="145"/>
      <c r="Q582" s="145"/>
      <c r="R582" s="144"/>
      <c r="S582" s="144"/>
      <c r="T582" s="144"/>
      <c r="U582" s="144"/>
      <c r="V582" s="144"/>
      <c r="W582" s="144"/>
      <c r="X582" s="144"/>
      <c r="Y582" s="144"/>
      <c r="Z582" s="144"/>
    </row>
    <row r="583" spans="1:26" ht="14.25" customHeight="1">
      <c r="A583" s="144"/>
      <c r="B583" s="144"/>
      <c r="C583" s="144"/>
      <c r="D583" s="144"/>
      <c r="E583" s="145"/>
      <c r="F583" s="145"/>
      <c r="G583" s="145"/>
      <c r="H583" s="145"/>
      <c r="I583" s="145"/>
      <c r="J583" s="145"/>
      <c r="K583" s="145"/>
      <c r="L583" s="145"/>
      <c r="M583" s="145"/>
      <c r="N583" s="145"/>
      <c r="O583" s="145"/>
      <c r="P583" s="145"/>
      <c r="Q583" s="145"/>
      <c r="R583" s="144"/>
      <c r="S583" s="144"/>
      <c r="T583" s="144"/>
      <c r="U583" s="144"/>
      <c r="V583" s="144"/>
      <c r="W583" s="144"/>
      <c r="X583" s="144"/>
      <c r="Y583" s="144"/>
      <c r="Z583" s="144"/>
    </row>
    <row r="584" spans="1:26" ht="14.25" customHeight="1">
      <c r="A584" s="144"/>
      <c r="B584" s="144"/>
      <c r="C584" s="144"/>
      <c r="D584" s="144"/>
      <c r="E584" s="145"/>
      <c r="F584" s="145"/>
      <c r="G584" s="145"/>
      <c r="H584" s="145"/>
      <c r="I584" s="145"/>
      <c r="J584" s="145"/>
      <c r="K584" s="145"/>
      <c r="L584" s="145"/>
      <c r="M584" s="145"/>
      <c r="N584" s="145"/>
      <c r="O584" s="145"/>
      <c r="P584" s="145"/>
      <c r="Q584" s="145"/>
      <c r="R584" s="144"/>
      <c r="S584" s="144"/>
      <c r="T584" s="144"/>
      <c r="U584" s="144"/>
      <c r="V584" s="144"/>
      <c r="W584" s="144"/>
      <c r="X584" s="144"/>
      <c r="Y584" s="144"/>
      <c r="Z584" s="144"/>
    </row>
    <row r="585" spans="1:26" ht="14.25" customHeight="1">
      <c r="A585" s="144"/>
      <c r="B585" s="144"/>
      <c r="C585" s="144"/>
      <c r="D585" s="144"/>
      <c r="E585" s="145"/>
      <c r="F585" s="145"/>
      <c r="G585" s="145"/>
      <c r="H585" s="145"/>
      <c r="I585" s="145"/>
      <c r="J585" s="145"/>
      <c r="K585" s="145"/>
      <c r="L585" s="145"/>
      <c r="M585" s="145"/>
      <c r="N585" s="145"/>
      <c r="O585" s="145"/>
      <c r="P585" s="145"/>
      <c r="Q585" s="145"/>
      <c r="R585" s="144"/>
      <c r="S585" s="144"/>
      <c r="T585" s="144"/>
      <c r="U585" s="144"/>
      <c r="V585" s="144"/>
      <c r="W585" s="144"/>
      <c r="X585" s="144"/>
      <c r="Y585" s="144"/>
      <c r="Z585" s="144"/>
    </row>
    <row r="586" spans="1:26" ht="14.25" customHeight="1">
      <c r="A586" s="144"/>
      <c r="B586" s="144"/>
      <c r="C586" s="144"/>
      <c r="D586" s="144"/>
      <c r="E586" s="145"/>
      <c r="F586" s="145"/>
      <c r="G586" s="145"/>
      <c r="H586" s="145"/>
      <c r="I586" s="145"/>
      <c r="J586" s="145"/>
      <c r="K586" s="145"/>
      <c r="L586" s="145"/>
      <c r="M586" s="145"/>
      <c r="N586" s="145"/>
      <c r="O586" s="145"/>
      <c r="P586" s="145"/>
      <c r="Q586" s="145"/>
      <c r="R586" s="144"/>
      <c r="S586" s="144"/>
      <c r="T586" s="144"/>
      <c r="U586" s="144"/>
      <c r="V586" s="144"/>
      <c r="W586" s="144"/>
      <c r="X586" s="144"/>
      <c r="Y586" s="144"/>
      <c r="Z586" s="144"/>
    </row>
    <row r="587" spans="1:26" ht="14.25" customHeight="1">
      <c r="A587" s="144"/>
      <c r="B587" s="144"/>
      <c r="C587" s="144"/>
      <c r="D587" s="144"/>
      <c r="E587" s="145"/>
      <c r="F587" s="145"/>
      <c r="G587" s="145"/>
      <c r="H587" s="145"/>
      <c r="I587" s="145"/>
      <c r="J587" s="145"/>
      <c r="K587" s="145"/>
      <c r="L587" s="145"/>
      <c r="M587" s="145"/>
      <c r="N587" s="145"/>
      <c r="O587" s="145"/>
      <c r="P587" s="145"/>
      <c r="Q587" s="145"/>
      <c r="R587" s="144"/>
      <c r="S587" s="144"/>
      <c r="T587" s="144"/>
      <c r="U587" s="144"/>
      <c r="V587" s="144"/>
      <c r="W587" s="144"/>
      <c r="X587" s="144"/>
      <c r="Y587" s="144"/>
      <c r="Z587" s="144"/>
    </row>
    <row r="588" spans="1:26" ht="14.25" customHeight="1">
      <c r="A588" s="144"/>
      <c r="B588" s="144"/>
      <c r="C588" s="144"/>
      <c r="D588" s="144"/>
      <c r="E588" s="145"/>
      <c r="F588" s="145"/>
      <c r="G588" s="145"/>
      <c r="H588" s="145"/>
      <c r="I588" s="145"/>
      <c r="J588" s="145"/>
      <c r="K588" s="145"/>
      <c r="L588" s="145"/>
      <c r="M588" s="145"/>
      <c r="N588" s="145"/>
      <c r="O588" s="145"/>
      <c r="P588" s="145"/>
      <c r="Q588" s="145"/>
      <c r="R588" s="144"/>
      <c r="S588" s="144"/>
      <c r="T588" s="144"/>
      <c r="U588" s="144"/>
      <c r="V588" s="144"/>
      <c r="W588" s="144"/>
      <c r="X588" s="144"/>
      <c r="Y588" s="144"/>
      <c r="Z588" s="144"/>
    </row>
    <row r="589" spans="1:26" ht="14.25" customHeight="1">
      <c r="A589" s="144"/>
      <c r="B589" s="144"/>
      <c r="C589" s="144"/>
      <c r="D589" s="144"/>
      <c r="E589" s="145"/>
      <c r="F589" s="145"/>
      <c r="G589" s="145"/>
      <c r="H589" s="145"/>
      <c r="I589" s="145"/>
      <c r="J589" s="145"/>
      <c r="K589" s="145"/>
      <c r="L589" s="145"/>
      <c r="M589" s="145"/>
      <c r="N589" s="145"/>
      <c r="O589" s="145"/>
      <c r="P589" s="145"/>
      <c r="Q589" s="145"/>
      <c r="R589" s="144"/>
      <c r="S589" s="144"/>
      <c r="T589" s="144"/>
      <c r="U589" s="144"/>
      <c r="V589" s="144"/>
      <c r="W589" s="144"/>
      <c r="X589" s="144"/>
      <c r="Y589" s="144"/>
      <c r="Z589" s="144"/>
    </row>
    <row r="590" spans="1:26" ht="14.25" customHeight="1">
      <c r="A590" s="144"/>
      <c r="B590" s="144"/>
      <c r="C590" s="144"/>
      <c r="D590" s="144"/>
      <c r="E590" s="145"/>
      <c r="F590" s="145"/>
      <c r="G590" s="145"/>
      <c r="H590" s="145"/>
      <c r="I590" s="145"/>
      <c r="J590" s="145"/>
      <c r="K590" s="145"/>
      <c r="L590" s="145"/>
      <c r="M590" s="145"/>
      <c r="N590" s="145"/>
      <c r="O590" s="145"/>
      <c r="P590" s="145"/>
      <c r="Q590" s="145"/>
      <c r="R590" s="144"/>
      <c r="S590" s="144"/>
      <c r="T590" s="144"/>
      <c r="U590" s="144"/>
      <c r="V590" s="144"/>
      <c r="W590" s="144"/>
      <c r="X590" s="144"/>
      <c r="Y590" s="144"/>
      <c r="Z590" s="144"/>
    </row>
    <row r="591" spans="1:26" ht="14.25" customHeight="1">
      <c r="A591" s="144"/>
      <c r="B591" s="144"/>
      <c r="C591" s="144"/>
      <c r="D591" s="144"/>
      <c r="E591" s="145"/>
      <c r="F591" s="145"/>
      <c r="G591" s="145"/>
      <c r="H591" s="145"/>
      <c r="I591" s="145"/>
      <c r="J591" s="145"/>
      <c r="K591" s="145"/>
      <c r="L591" s="145"/>
      <c r="M591" s="145"/>
      <c r="N591" s="145"/>
      <c r="O591" s="145"/>
      <c r="P591" s="145"/>
      <c r="Q591" s="145"/>
      <c r="R591" s="144"/>
      <c r="S591" s="144"/>
      <c r="T591" s="144"/>
      <c r="U591" s="144"/>
      <c r="V591" s="144"/>
      <c r="W591" s="144"/>
      <c r="X591" s="144"/>
      <c r="Y591" s="144"/>
      <c r="Z591" s="144"/>
    </row>
    <row r="592" spans="1:26" ht="14.25" customHeight="1">
      <c r="A592" s="144"/>
      <c r="B592" s="144"/>
      <c r="C592" s="144"/>
      <c r="D592" s="144"/>
      <c r="E592" s="145"/>
      <c r="F592" s="145"/>
      <c r="G592" s="145"/>
      <c r="H592" s="145"/>
      <c r="I592" s="145"/>
      <c r="J592" s="145"/>
      <c r="K592" s="145"/>
      <c r="L592" s="145"/>
      <c r="M592" s="145"/>
      <c r="N592" s="145"/>
      <c r="O592" s="145"/>
      <c r="P592" s="145"/>
      <c r="Q592" s="145"/>
      <c r="R592" s="144"/>
      <c r="S592" s="144"/>
      <c r="T592" s="144"/>
      <c r="U592" s="144"/>
      <c r="V592" s="144"/>
      <c r="W592" s="144"/>
      <c r="X592" s="144"/>
      <c r="Y592" s="144"/>
      <c r="Z592" s="144"/>
    </row>
    <row r="593" spans="1:26" ht="14.25" customHeight="1">
      <c r="A593" s="144"/>
      <c r="B593" s="144"/>
      <c r="C593" s="144"/>
      <c r="D593" s="144"/>
      <c r="E593" s="145"/>
      <c r="F593" s="145"/>
      <c r="G593" s="145"/>
      <c r="H593" s="145"/>
      <c r="I593" s="145"/>
      <c r="J593" s="145"/>
      <c r="K593" s="145"/>
      <c r="L593" s="145"/>
      <c r="M593" s="145"/>
      <c r="N593" s="145"/>
      <c r="O593" s="145"/>
      <c r="P593" s="145"/>
      <c r="Q593" s="145"/>
      <c r="R593" s="144"/>
      <c r="S593" s="144"/>
      <c r="T593" s="144"/>
      <c r="U593" s="144"/>
      <c r="V593" s="144"/>
      <c r="W593" s="144"/>
      <c r="X593" s="144"/>
      <c r="Y593" s="144"/>
      <c r="Z593" s="144"/>
    </row>
    <row r="594" spans="1:26" ht="14.25" customHeight="1">
      <c r="A594" s="144"/>
      <c r="B594" s="144"/>
      <c r="C594" s="144"/>
      <c r="D594" s="144"/>
      <c r="E594" s="145"/>
      <c r="F594" s="145"/>
      <c r="G594" s="145"/>
      <c r="H594" s="145"/>
      <c r="I594" s="145"/>
      <c r="J594" s="145"/>
      <c r="K594" s="145"/>
      <c r="L594" s="145"/>
      <c r="M594" s="145"/>
      <c r="N594" s="145"/>
      <c r="O594" s="145"/>
      <c r="P594" s="145"/>
      <c r="Q594" s="145"/>
      <c r="R594" s="144"/>
      <c r="S594" s="144"/>
      <c r="T594" s="144"/>
      <c r="U594" s="144"/>
      <c r="V594" s="144"/>
      <c r="W594" s="144"/>
      <c r="X594" s="144"/>
      <c r="Y594" s="144"/>
      <c r="Z594" s="144"/>
    </row>
    <row r="595" spans="1:26" ht="14.25" customHeight="1">
      <c r="A595" s="144"/>
      <c r="B595" s="144"/>
      <c r="C595" s="144"/>
      <c r="D595" s="144"/>
      <c r="E595" s="145"/>
      <c r="F595" s="145"/>
      <c r="G595" s="145"/>
      <c r="H595" s="145"/>
      <c r="I595" s="145"/>
      <c r="J595" s="145"/>
      <c r="K595" s="145"/>
      <c r="L595" s="145"/>
      <c r="M595" s="145"/>
      <c r="N595" s="145"/>
      <c r="O595" s="145"/>
      <c r="P595" s="145"/>
      <c r="Q595" s="145"/>
      <c r="R595" s="144"/>
      <c r="S595" s="144"/>
      <c r="T595" s="144"/>
      <c r="U595" s="144"/>
      <c r="V595" s="144"/>
      <c r="W595" s="144"/>
      <c r="X595" s="144"/>
      <c r="Y595" s="144"/>
      <c r="Z595" s="144"/>
    </row>
    <row r="596" spans="1:26" ht="14.25" customHeight="1">
      <c r="A596" s="144"/>
      <c r="B596" s="144"/>
      <c r="C596" s="144"/>
      <c r="D596" s="144"/>
      <c r="E596" s="145"/>
      <c r="F596" s="145"/>
      <c r="G596" s="145"/>
      <c r="H596" s="145"/>
      <c r="I596" s="145"/>
      <c r="J596" s="145"/>
      <c r="K596" s="145"/>
      <c r="L596" s="145"/>
      <c r="M596" s="145"/>
      <c r="N596" s="145"/>
      <c r="O596" s="145"/>
      <c r="P596" s="145"/>
      <c r="Q596" s="145"/>
      <c r="R596" s="144"/>
      <c r="S596" s="144"/>
      <c r="T596" s="144"/>
      <c r="U596" s="144"/>
      <c r="V596" s="144"/>
      <c r="W596" s="144"/>
      <c r="X596" s="144"/>
      <c r="Y596" s="144"/>
      <c r="Z596" s="144"/>
    </row>
    <row r="597" spans="1:26" ht="14.25" customHeight="1">
      <c r="A597" s="144"/>
      <c r="B597" s="144"/>
      <c r="C597" s="144"/>
      <c r="D597" s="144"/>
      <c r="E597" s="145"/>
      <c r="F597" s="145"/>
      <c r="G597" s="145"/>
      <c r="H597" s="145"/>
      <c r="I597" s="145"/>
      <c r="J597" s="145"/>
      <c r="K597" s="145"/>
      <c r="L597" s="145"/>
      <c r="M597" s="145"/>
      <c r="N597" s="145"/>
      <c r="O597" s="145"/>
      <c r="P597" s="145"/>
      <c r="Q597" s="145"/>
      <c r="R597" s="144"/>
      <c r="S597" s="144"/>
      <c r="T597" s="144"/>
      <c r="U597" s="144"/>
      <c r="V597" s="144"/>
      <c r="W597" s="144"/>
      <c r="X597" s="144"/>
      <c r="Y597" s="144"/>
      <c r="Z597" s="144"/>
    </row>
    <row r="598" spans="1:26" ht="14.25" customHeight="1">
      <c r="A598" s="144"/>
      <c r="B598" s="144"/>
      <c r="C598" s="144"/>
      <c r="D598" s="144"/>
      <c r="E598" s="145"/>
      <c r="F598" s="145"/>
      <c r="G598" s="145"/>
      <c r="H598" s="145"/>
      <c r="I598" s="145"/>
      <c r="J598" s="145"/>
      <c r="K598" s="145"/>
      <c r="L598" s="145"/>
      <c r="M598" s="145"/>
      <c r="N598" s="145"/>
      <c r="O598" s="145"/>
      <c r="P598" s="145"/>
      <c r="Q598" s="145"/>
      <c r="R598" s="144"/>
      <c r="S598" s="144"/>
      <c r="T598" s="144"/>
      <c r="U598" s="144"/>
      <c r="V598" s="144"/>
      <c r="W598" s="144"/>
      <c r="X598" s="144"/>
      <c r="Y598" s="144"/>
      <c r="Z598" s="144"/>
    </row>
    <row r="599" spans="1:26" ht="14.25" customHeight="1">
      <c r="A599" s="144"/>
      <c r="B599" s="144"/>
      <c r="C599" s="144"/>
      <c r="D599" s="144"/>
      <c r="E599" s="145"/>
      <c r="F599" s="145"/>
      <c r="G599" s="145"/>
      <c r="H599" s="145"/>
      <c r="I599" s="145"/>
      <c r="J599" s="145"/>
      <c r="K599" s="145"/>
      <c r="L599" s="145"/>
      <c r="M599" s="145"/>
      <c r="N599" s="145"/>
      <c r="O599" s="145"/>
      <c r="P599" s="145"/>
      <c r="Q599" s="145"/>
      <c r="R599" s="144"/>
      <c r="S599" s="144"/>
      <c r="T599" s="144"/>
      <c r="U599" s="144"/>
      <c r="V599" s="144"/>
      <c r="W599" s="144"/>
      <c r="X599" s="144"/>
      <c r="Y599" s="144"/>
      <c r="Z599" s="144"/>
    </row>
    <row r="600" spans="1:26" ht="14.25" customHeight="1">
      <c r="A600" s="144"/>
      <c r="B600" s="144"/>
      <c r="C600" s="144"/>
      <c r="D600" s="144"/>
      <c r="E600" s="145"/>
      <c r="F600" s="145"/>
      <c r="G600" s="145"/>
      <c r="H600" s="145"/>
      <c r="I600" s="145"/>
      <c r="J600" s="145"/>
      <c r="K600" s="145"/>
      <c r="L600" s="145"/>
      <c r="M600" s="145"/>
      <c r="N600" s="145"/>
      <c r="O600" s="145"/>
      <c r="P600" s="145"/>
      <c r="Q600" s="145"/>
      <c r="R600" s="144"/>
      <c r="S600" s="144"/>
      <c r="T600" s="144"/>
      <c r="U600" s="144"/>
      <c r="V600" s="144"/>
      <c r="W600" s="144"/>
      <c r="X600" s="144"/>
      <c r="Y600" s="144"/>
      <c r="Z600" s="144"/>
    </row>
    <row r="601" spans="1:26" ht="14.25" customHeight="1">
      <c r="A601" s="144"/>
      <c r="B601" s="144"/>
      <c r="C601" s="144"/>
      <c r="D601" s="144"/>
      <c r="E601" s="145"/>
      <c r="F601" s="145"/>
      <c r="G601" s="145"/>
      <c r="H601" s="145"/>
      <c r="I601" s="145"/>
      <c r="J601" s="145"/>
      <c r="K601" s="145"/>
      <c r="L601" s="145"/>
      <c r="M601" s="145"/>
      <c r="N601" s="145"/>
      <c r="O601" s="145"/>
      <c r="P601" s="145"/>
      <c r="Q601" s="145"/>
      <c r="R601" s="144"/>
      <c r="S601" s="144"/>
      <c r="T601" s="144"/>
      <c r="U601" s="144"/>
      <c r="V601" s="144"/>
      <c r="W601" s="144"/>
      <c r="X601" s="144"/>
      <c r="Y601" s="144"/>
      <c r="Z601" s="144"/>
    </row>
    <row r="602" spans="1:26" ht="14.25" customHeight="1">
      <c r="A602" s="144"/>
      <c r="B602" s="144"/>
      <c r="C602" s="144"/>
      <c r="D602" s="144"/>
      <c r="E602" s="145"/>
      <c r="F602" s="145"/>
      <c r="G602" s="145"/>
      <c r="H602" s="145"/>
      <c r="I602" s="145"/>
      <c r="J602" s="145"/>
      <c r="K602" s="145"/>
      <c r="L602" s="145"/>
      <c r="M602" s="145"/>
      <c r="N602" s="145"/>
      <c r="O602" s="145"/>
      <c r="P602" s="145"/>
      <c r="Q602" s="145"/>
      <c r="R602" s="144"/>
      <c r="S602" s="144"/>
      <c r="T602" s="144"/>
      <c r="U602" s="144"/>
      <c r="V602" s="144"/>
      <c r="W602" s="144"/>
      <c r="X602" s="144"/>
      <c r="Y602" s="144"/>
      <c r="Z602" s="144"/>
    </row>
    <row r="603" spans="1:26" ht="14.25" customHeight="1">
      <c r="A603" s="144"/>
      <c r="B603" s="144"/>
      <c r="C603" s="144"/>
      <c r="D603" s="144"/>
      <c r="E603" s="145"/>
      <c r="F603" s="145"/>
      <c r="G603" s="145"/>
      <c r="H603" s="145"/>
      <c r="I603" s="145"/>
      <c r="J603" s="145"/>
      <c r="K603" s="145"/>
      <c r="L603" s="145"/>
      <c r="M603" s="145"/>
      <c r="N603" s="145"/>
      <c r="O603" s="145"/>
      <c r="P603" s="145"/>
      <c r="Q603" s="145"/>
      <c r="R603" s="144"/>
      <c r="S603" s="144"/>
      <c r="T603" s="144"/>
      <c r="U603" s="144"/>
      <c r="V603" s="144"/>
      <c r="W603" s="144"/>
      <c r="X603" s="144"/>
      <c r="Y603" s="144"/>
      <c r="Z603" s="144"/>
    </row>
    <row r="604" spans="1:26" ht="14.25" customHeight="1">
      <c r="A604" s="144"/>
      <c r="B604" s="144"/>
      <c r="C604" s="144"/>
      <c r="D604" s="144"/>
      <c r="E604" s="145"/>
      <c r="F604" s="145"/>
      <c r="G604" s="145"/>
      <c r="H604" s="145"/>
      <c r="I604" s="145"/>
      <c r="J604" s="145"/>
      <c r="K604" s="145"/>
      <c r="L604" s="145"/>
      <c r="M604" s="145"/>
      <c r="N604" s="145"/>
      <c r="O604" s="145"/>
      <c r="P604" s="145"/>
      <c r="Q604" s="145"/>
      <c r="R604" s="144"/>
      <c r="S604" s="144"/>
      <c r="T604" s="144"/>
      <c r="U604" s="144"/>
      <c r="V604" s="144"/>
      <c r="W604" s="144"/>
      <c r="X604" s="144"/>
      <c r="Y604" s="144"/>
      <c r="Z604" s="144"/>
    </row>
    <row r="605" spans="1:26" ht="14.25" customHeight="1">
      <c r="A605" s="144"/>
      <c r="B605" s="144"/>
      <c r="C605" s="144"/>
      <c r="D605" s="144"/>
      <c r="E605" s="145"/>
      <c r="F605" s="145"/>
      <c r="G605" s="145"/>
      <c r="H605" s="145"/>
      <c r="I605" s="145"/>
      <c r="J605" s="145"/>
      <c r="K605" s="145"/>
      <c r="L605" s="145"/>
      <c r="M605" s="145"/>
      <c r="N605" s="145"/>
      <c r="O605" s="145"/>
      <c r="P605" s="145"/>
      <c r="Q605" s="145"/>
      <c r="R605" s="144"/>
      <c r="S605" s="144"/>
      <c r="T605" s="144"/>
      <c r="U605" s="144"/>
      <c r="V605" s="144"/>
      <c r="W605" s="144"/>
      <c r="X605" s="144"/>
      <c r="Y605" s="144"/>
      <c r="Z605" s="144"/>
    </row>
    <row r="606" spans="1:26" ht="14.25" customHeight="1">
      <c r="A606" s="144"/>
      <c r="B606" s="144"/>
      <c r="C606" s="144"/>
      <c r="D606" s="144"/>
      <c r="E606" s="145"/>
      <c r="F606" s="145"/>
      <c r="G606" s="145"/>
      <c r="H606" s="145"/>
      <c r="I606" s="145"/>
      <c r="J606" s="145"/>
      <c r="K606" s="145"/>
      <c r="L606" s="145"/>
      <c r="M606" s="145"/>
      <c r="N606" s="145"/>
      <c r="O606" s="145"/>
      <c r="P606" s="145"/>
      <c r="Q606" s="145"/>
      <c r="R606" s="144"/>
      <c r="S606" s="144"/>
      <c r="T606" s="144"/>
      <c r="U606" s="144"/>
      <c r="V606" s="144"/>
      <c r="W606" s="144"/>
      <c r="X606" s="144"/>
      <c r="Y606" s="144"/>
      <c r="Z606" s="144"/>
    </row>
    <row r="607" spans="1:26" ht="14.25" customHeight="1">
      <c r="A607" s="144"/>
      <c r="B607" s="144"/>
      <c r="C607" s="144"/>
      <c r="D607" s="144"/>
      <c r="E607" s="145"/>
      <c r="F607" s="145"/>
      <c r="G607" s="145"/>
      <c r="H607" s="145"/>
      <c r="I607" s="145"/>
      <c r="J607" s="145"/>
      <c r="K607" s="145"/>
      <c r="L607" s="145"/>
      <c r="M607" s="145"/>
      <c r="N607" s="145"/>
      <c r="O607" s="145"/>
      <c r="P607" s="145"/>
      <c r="Q607" s="145"/>
      <c r="R607" s="144"/>
      <c r="S607" s="144"/>
      <c r="T607" s="144"/>
      <c r="U607" s="144"/>
      <c r="V607" s="144"/>
      <c r="W607" s="144"/>
      <c r="X607" s="144"/>
      <c r="Y607" s="144"/>
      <c r="Z607" s="144"/>
    </row>
    <row r="608" spans="1:26" ht="14.25" customHeight="1">
      <c r="A608" s="144"/>
      <c r="B608" s="144"/>
      <c r="C608" s="144"/>
      <c r="D608" s="144"/>
      <c r="E608" s="145"/>
      <c r="F608" s="145"/>
      <c r="G608" s="145"/>
      <c r="H608" s="145"/>
      <c r="I608" s="145"/>
      <c r="J608" s="145"/>
      <c r="K608" s="145"/>
      <c r="L608" s="145"/>
      <c r="M608" s="145"/>
      <c r="N608" s="145"/>
      <c r="O608" s="145"/>
      <c r="P608" s="145"/>
      <c r="Q608" s="145"/>
      <c r="R608" s="144"/>
      <c r="S608" s="144"/>
      <c r="T608" s="144"/>
      <c r="U608" s="144"/>
      <c r="V608" s="144"/>
      <c r="W608" s="144"/>
      <c r="X608" s="144"/>
      <c r="Y608" s="144"/>
      <c r="Z608" s="144"/>
    </row>
    <row r="609" spans="1:26" ht="14.25" customHeight="1">
      <c r="A609" s="144"/>
      <c r="B609" s="144"/>
      <c r="C609" s="144"/>
      <c r="D609" s="144"/>
      <c r="E609" s="145"/>
      <c r="F609" s="145"/>
      <c r="G609" s="145"/>
      <c r="H609" s="145"/>
      <c r="I609" s="145"/>
      <c r="J609" s="145"/>
      <c r="K609" s="145"/>
      <c r="L609" s="145"/>
      <c r="M609" s="145"/>
      <c r="N609" s="145"/>
      <c r="O609" s="145"/>
      <c r="P609" s="145"/>
      <c r="Q609" s="145"/>
      <c r="R609" s="144"/>
      <c r="S609" s="144"/>
      <c r="T609" s="144"/>
      <c r="U609" s="144"/>
      <c r="V609" s="144"/>
      <c r="W609" s="144"/>
      <c r="X609" s="144"/>
      <c r="Y609" s="144"/>
      <c r="Z609" s="144"/>
    </row>
    <row r="610" spans="1:26" ht="14.25" customHeight="1">
      <c r="A610" s="144"/>
      <c r="B610" s="144"/>
      <c r="C610" s="144"/>
      <c r="D610" s="144"/>
      <c r="E610" s="145"/>
      <c r="F610" s="145"/>
      <c r="G610" s="145"/>
      <c r="H610" s="145"/>
      <c r="I610" s="145"/>
      <c r="J610" s="145"/>
      <c r="K610" s="145"/>
      <c r="L610" s="145"/>
      <c r="M610" s="145"/>
      <c r="N610" s="145"/>
      <c r="O610" s="145"/>
      <c r="P610" s="145"/>
      <c r="Q610" s="145"/>
      <c r="R610" s="144"/>
      <c r="S610" s="144"/>
      <c r="T610" s="144"/>
      <c r="U610" s="144"/>
      <c r="V610" s="144"/>
      <c r="W610" s="144"/>
      <c r="X610" s="144"/>
      <c r="Y610" s="144"/>
      <c r="Z610" s="144"/>
    </row>
    <row r="611" spans="1:26" ht="14.25" customHeight="1">
      <c r="A611" s="144"/>
      <c r="B611" s="144"/>
      <c r="C611" s="144"/>
      <c r="D611" s="144"/>
      <c r="E611" s="145"/>
      <c r="F611" s="145"/>
      <c r="G611" s="145"/>
      <c r="H611" s="145"/>
      <c r="I611" s="145"/>
      <c r="J611" s="145"/>
      <c r="K611" s="145"/>
      <c r="L611" s="145"/>
      <c r="M611" s="145"/>
      <c r="N611" s="145"/>
      <c r="O611" s="145"/>
      <c r="P611" s="145"/>
      <c r="Q611" s="145"/>
      <c r="R611" s="144"/>
      <c r="S611" s="144"/>
      <c r="T611" s="144"/>
      <c r="U611" s="144"/>
      <c r="V611" s="144"/>
      <c r="W611" s="144"/>
      <c r="X611" s="144"/>
      <c r="Y611" s="144"/>
      <c r="Z611" s="144"/>
    </row>
    <row r="612" spans="1:26" ht="14.25" customHeight="1">
      <c r="A612" s="144"/>
      <c r="B612" s="144"/>
      <c r="C612" s="144"/>
      <c r="D612" s="144"/>
      <c r="E612" s="145"/>
      <c r="F612" s="145"/>
      <c r="G612" s="145"/>
      <c r="H612" s="145"/>
      <c r="I612" s="145"/>
      <c r="J612" s="145"/>
      <c r="K612" s="145"/>
      <c r="L612" s="145"/>
      <c r="M612" s="145"/>
      <c r="N612" s="145"/>
      <c r="O612" s="145"/>
      <c r="P612" s="145"/>
      <c r="Q612" s="145"/>
      <c r="R612" s="144"/>
      <c r="S612" s="144"/>
      <c r="T612" s="144"/>
      <c r="U612" s="144"/>
      <c r="V612" s="144"/>
      <c r="W612" s="144"/>
      <c r="X612" s="144"/>
      <c r="Y612" s="144"/>
      <c r="Z612" s="144"/>
    </row>
    <row r="613" spans="1:26" ht="14.25" customHeight="1">
      <c r="A613" s="144"/>
      <c r="B613" s="144"/>
      <c r="C613" s="144"/>
      <c r="D613" s="144"/>
      <c r="E613" s="145"/>
      <c r="F613" s="145"/>
      <c r="G613" s="145"/>
      <c r="H613" s="145"/>
      <c r="I613" s="145"/>
      <c r="J613" s="145"/>
      <c r="K613" s="145"/>
      <c r="L613" s="145"/>
      <c r="M613" s="145"/>
      <c r="N613" s="145"/>
      <c r="O613" s="145"/>
      <c r="P613" s="145"/>
      <c r="Q613" s="145"/>
      <c r="R613" s="144"/>
      <c r="S613" s="144"/>
      <c r="T613" s="144"/>
      <c r="U613" s="144"/>
      <c r="V613" s="144"/>
      <c r="W613" s="144"/>
      <c r="X613" s="144"/>
      <c r="Y613" s="144"/>
      <c r="Z613" s="144"/>
    </row>
    <row r="614" spans="1:26" ht="14.25" customHeight="1">
      <c r="A614" s="144"/>
      <c r="B614" s="144"/>
      <c r="C614" s="144"/>
      <c r="D614" s="144"/>
      <c r="E614" s="145"/>
      <c r="F614" s="145"/>
      <c r="G614" s="145"/>
      <c r="H614" s="145"/>
      <c r="I614" s="145"/>
      <c r="J614" s="145"/>
      <c r="K614" s="145"/>
      <c r="L614" s="145"/>
      <c r="M614" s="145"/>
      <c r="N614" s="145"/>
      <c r="O614" s="145"/>
      <c r="P614" s="145"/>
      <c r="Q614" s="145"/>
      <c r="R614" s="144"/>
      <c r="S614" s="144"/>
      <c r="T614" s="144"/>
      <c r="U614" s="144"/>
      <c r="V614" s="144"/>
      <c r="W614" s="144"/>
      <c r="X614" s="144"/>
      <c r="Y614" s="144"/>
      <c r="Z614" s="144"/>
    </row>
    <row r="615" spans="1:26" ht="14.25" customHeight="1">
      <c r="A615" s="144"/>
      <c r="B615" s="144"/>
      <c r="C615" s="144"/>
      <c r="D615" s="144"/>
      <c r="E615" s="145"/>
      <c r="F615" s="145"/>
      <c r="G615" s="145"/>
      <c r="H615" s="145"/>
      <c r="I615" s="145"/>
      <c r="J615" s="145"/>
      <c r="K615" s="145"/>
      <c r="L615" s="145"/>
      <c r="M615" s="145"/>
      <c r="N615" s="145"/>
      <c r="O615" s="145"/>
      <c r="P615" s="145"/>
      <c r="Q615" s="145"/>
      <c r="R615" s="144"/>
      <c r="S615" s="144"/>
      <c r="T615" s="144"/>
      <c r="U615" s="144"/>
      <c r="V615" s="144"/>
      <c r="W615" s="144"/>
      <c r="X615" s="144"/>
      <c r="Y615" s="144"/>
      <c r="Z615" s="144"/>
    </row>
    <row r="616" spans="1:26" ht="14.25" customHeight="1">
      <c r="A616" s="144"/>
      <c r="B616" s="144"/>
      <c r="C616" s="144"/>
      <c r="D616" s="144"/>
      <c r="E616" s="145"/>
      <c r="F616" s="145"/>
      <c r="G616" s="145"/>
      <c r="H616" s="145"/>
      <c r="I616" s="145"/>
      <c r="J616" s="145"/>
      <c r="K616" s="145"/>
      <c r="L616" s="145"/>
      <c r="M616" s="145"/>
      <c r="N616" s="145"/>
      <c r="O616" s="145"/>
      <c r="P616" s="145"/>
      <c r="Q616" s="145"/>
      <c r="R616" s="144"/>
      <c r="S616" s="144"/>
      <c r="T616" s="144"/>
      <c r="U616" s="144"/>
      <c r="V616" s="144"/>
      <c r="W616" s="144"/>
      <c r="X616" s="144"/>
      <c r="Y616" s="144"/>
      <c r="Z616" s="144"/>
    </row>
    <row r="617" spans="1:26" ht="14.25" customHeight="1">
      <c r="A617" s="144"/>
      <c r="B617" s="144"/>
      <c r="C617" s="144"/>
      <c r="D617" s="144"/>
      <c r="E617" s="145"/>
      <c r="F617" s="145"/>
      <c r="G617" s="145"/>
      <c r="H617" s="145"/>
      <c r="I617" s="145"/>
      <c r="J617" s="145"/>
      <c r="K617" s="145"/>
      <c r="L617" s="145"/>
      <c r="M617" s="145"/>
      <c r="N617" s="145"/>
      <c r="O617" s="145"/>
      <c r="P617" s="145"/>
      <c r="Q617" s="145"/>
      <c r="R617" s="144"/>
      <c r="S617" s="144"/>
      <c r="T617" s="144"/>
      <c r="U617" s="144"/>
      <c r="V617" s="144"/>
      <c r="W617" s="144"/>
      <c r="X617" s="144"/>
      <c r="Y617" s="144"/>
      <c r="Z617" s="144"/>
    </row>
    <row r="618" spans="1:26" ht="14.25" customHeight="1">
      <c r="A618" s="144"/>
      <c r="B618" s="144"/>
      <c r="C618" s="144"/>
      <c r="D618" s="144"/>
      <c r="E618" s="145"/>
      <c r="F618" s="145"/>
      <c r="G618" s="145"/>
      <c r="H618" s="145"/>
      <c r="I618" s="145"/>
      <c r="J618" s="145"/>
      <c r="K618" s="145"/>
      <c r="L618" s="145"/>
      <c r="M618" s="145"/>
      <c r="N618" s="145"/>
      <c r="O618" s="145"/>
      <c r="P618" s="145"/>
      <c r="Q618" s="145"/>
      <c r="R618" s="144"/>
      <c r="S618" s="144"/>
      <c r="T618" s="144"/>
      <c r="U618" s="144"/>
      <c r="V618" s="144"/>
      <c r="W618" s="144"/>
      <c r="X618" s="144"/>
      <c r="Y618" s="144"/>
      <c r="Z618" s="144"/>
    </row>
    <row r="619" spans="1:26" ht="14.25" customHeight="1">
      <c r="A619" s="144"/>
      <c r="B619" s="144"/>
      <c r="C619" s="144"/>
      <c r="D619" s="144"/>
      <c r="E619" s="145"/>
      <c r="F619" s="145"/>
      <c r="G619" s="145"/>
      <c r="H619" s="145"/>
      <c r="I619" s="145"/>
      <c r="J619" s="145"/>
      <c r="K619" s="145"/>
      <c r="L619" s="145"/>
      <c r="M619" s="145"/>
      <c r="N619" s="145"/>
      <c r="O619" s="145"/>
      <c r="P619" s="145"/>
      <c r="Q619" s="145"/>
      <c r="R619" s="144"/>
      <c r="S619" s="144"/>
      <c r="T619" s="144"/>
      <c r="U619" s="144"/>
      <c r="V619" s="144"/>
      <c r="W619" s="144"/>
      <c r="X619" s="144"/>
      <c r="Y619" s="144"/>
      <c r="Z619" s="144"/>
    </row>
    <row r="620" spans="1:26" ht="14.25" customHeight="1">
      <c r="A620" s="144"/>
      <c r="B620" s="144"/>
      <c r="C620" s="144"/>
      <c r="D620" s="144"/>
      <c r="E620" s="145"/>
      <c r="F620" s="145"/>
      <c r="G620" s="145"/>
      <c r="H620" s="145"/>
      <c r="I620" s="145"/>
      <c r="J620" s="145"/>
      <c r="K620" s="145"/>
      <c r="L620" s="145"/>
      <c r="M620" s="145"/>
      <c r="N620" s="145"/>
      <c r="O620" s="145"/>
      <c r="P620" s="145"/>
      <c r="Q620" s="145"/>
      <c r="R620" s="144"/>
      <c r="S620" s="144"/>
      <c r="T620" s="144"/>
      <c r="U620" s="144"/>
      <c r="V620" s="144"/>
      <c r="W620" s="144"/>
      <c r="X620" s="144"/>
      <c r="Y620" s="144"/>
      <c r="Z620" s="144"/>
    </row>
    <row r="621" spans="1:26" ht="14.25" customHeight="1">
      <c r="A621" s="144"/>
      <c r="B621" s="144"/>
      <c r="C621" s="144"/>
      <c r="D621" s="144"/>
      <c r="E621" s="145"/>
      <c r="F621" s="145"/>
      <c r="G621" s="145"/>
      <c r="H621" s="145"/>
      <c r="I621" s="145"/>
      <c r="J621" s="145"/>
      <c r="K621" s="145"/>
      <c r="L621" s="145"/>
      <c r="M621" s="145"/>
      <c r="N621" s="145"/>
      <c r="O621" s="145"/>
      <c r="P621" s="145"/>
      <c r="Q621" s="145"/>
      <c r="R621" s="144"/>
      <c r="S621" s="144"/>
      <c r="T621" s="144"/>
      <c r="U621" s="144"/>
      <c r="V621" s="144"/>
      <c r="W621" s="144"/>
      <c r="X621" s="144"/>
      <c r="Y621" s="144"/>
      <c r="Z621" s="144"/>
    </row>
    <row r="622" spans="1:26" ht="14.25" customHeight="1">
      <c r="A622" s="144"/>
      <c r="B622" s="144"/>
      <c r="C622" s="144"/>
      <c r="D622" s="144"/>
      <c r="E622" s="145"/>
      <c r="F622" s="145"/>
      <c r="G622" s="145"/>
      <c r="H622" s="145"/>
      <c r="I622" s="145"/>
      <c r="J622" s="145"/>
      <c r="K622" s="145"/>
      <c r="L622" s="145"/>
      <c r="M622" s="145"/>
      <c r="N622" s="145"/>
      <c r="O622" s="145"/>
      <c r="P622" s="145"/>
      <c r="Q622" s="145"/>
      <c r="R622" s="144"/>
      <c r="S622" s="144"/>
      <c r="T622" s="144"/>
      <c r="U622" s="144"/>
      <c r="V622" s="144"/>
      <c r="W622" s="144"/>
      <c r="X622" s="144"/>
      <c r="Y622" s="144"/>
      <c r="Z622" s="144"/>
    </row>
    <row r="623" spans="1:26" ht="14.25" customHeight="1">
      <c r="A623" s="144"/>
      <c r="B623" s="144"/>
      <c r="C623" s="144"/>
      <c r="D623" s="144"/>
      <c r="E623" s="145"/>
      <c r="F623" s="145"/>
      <c r="G623" s="145"/>
      <c r="H623" s="145"/>
      <c r="I623" s="145"/>
      <c r="J623" s="145"/>
      <c r="K623" s="145"/>
      <c r="L623" s="145"/>
      <c r="M623" s="145"/>
      <c r="N623" s="145"/>
      <c r="O623" s="145"/>
      <c r="P623" s="145"/>
      <c r="Q623" s="145"/>
      <c r="R623" s="144"/>
      <c r="S623" s="144"/>
      <c r="T623" s="144"/>
      <c r="U623" s="144"/>
      <c r="V623" s="144"/>
      <c r="W623" s="144"/>
      <c r="X623" s="144"/>
      <c r="Y623" s="144"/>
      <c r="Z623" s="144"/>
    </row>
    <row r="624" spans="1:26" ht="14.25" customHeight="1">
      <c r="A624" s="144"/>
      <c r="B624" s="144"/>
      <c r="C624" s="144"/>
      <c r="D624" s="144"/>
      <c r="E624" s="145"/>
      <c r="F624" s="145"/>
      <c r="G624" s="145"/>
      <c r="H624" s="145"/>
      <c r="I624" s="145"/>
      <c r="J624" s="145"/>
      <c r="K624" s="145"/>
      <c r="L624" s="145"/>
      <c r="M624" s="145"/>
      <c r="N624" s="145"/>
      <c r="O624" s="145"/>
      <c r="P624" s="145"/>
      <c r="Q624" s="145"/>
      <c r="R624" s="144"/>
      <c r="S624" s="144"/>
      <c r="T624" s="144"/>
      <c r="U624" s="144"/>
      <c r="V624" s="144"/>
      <c r="W624" s="144"/>
      <c r="X624" s="144"/>
      <c r="Y624" s="144"/>
      <c r="Z624" s="144"/>
    </row>
    <row r="625" spans="1:26" ht="14.25" customHeight="1">
      <c r="A625" s="144"/>
      <c r="B625" s="144"/>
      <c r="C625" s="144"/>
      <c r="D625" s="144"/>
      <c r="E625" s="145"/>
      <c r="F625" s="145"/>
      <c r="G625" s="145"/>
      <c r="H625" s="145"/>
      <c r="I625" s="145"/>
      <c r="J625" s="145"/>
      <c r="K625" s="145"/>
      <c r="L625" s="145"/>
      <c r="M625" s="145"/>
      <c r="N625" s="145"/>
      <c r="O625" s="145"/>
      <c r="P625" s="145"/>
      <c r="Q625" s="145"/>
      <c r="R625" s="144"/>
      <c r="S625" s="144"/>
      <c r="T625" s="144"/>
      <c r="U625" s="144"/>
      <c r="V625" s="144"/>
      <c r="W625" s="144"/>
      <c r="X625" s="144"/>
      <c r="Y625" s="144"/>
      <c r="Z625" s="144"/>
    </row>
    <row r="626" spans="1:26" ht="14.25" customHeight="1">
      <c r="A626" s="144"/>
      <c r="B626" s="144"/>
      <c r="C626" s="144"/>
      <c r="D626" s="144"/>
      <c r="E626" s="145"/>
      <c r="F626" s="145"/>
      <c r="G626" s="145"/>
      <c r="H626" s="145"/>
      <c r="I626" s="145"/>
      <c r="J626" s="145"/>
      <c r="K626" s="145"/>
      <c r="L626" s="145"/>
      <c r="M626" s="145"/>
      <c r="N626" s="145"/>
      <c r="O626" s="145"/>
      <c r="P626" s="145"/>
      <c r="Q626" s="145"/>
      <c r="R626" s="144"/>
      <c r="S626" s="144"/>
      <c r="T626" s="144"/>
      <c r="U626" s="144"/>
      <c r="V626" s="144"/>
      <c r="W626" s="144"/>
      <c r="X626" s="144"/>
      <c r="Y626" s="144"/>
      <c r="Z626" s="144"/>
    </row>
    <row r="627" spans="1:26" ht="14.25" customHeight="1">
      <c r="A627" s="144"/>
      <c r="B627" s="144"/>
      <c r="C627" s="144"/>
      <c r="D627" s="144"/>
      <c r="E627" s="145"/>
      <c r="F627" s="145"/>
      <c r="G627" s="145"/>
      <c r="H627" s="145"/>
      <c r="I627" s="145"/>
      <c r="J627" s="145"/>
      <c r="K627" s="145"/>
      <c r="L627" s="145"/>
      <c r="M627" s="145"/>
      <c r="N627" s="145"/>
      <c r="O627" s="145"/>
      <c r="P627" s="145"/>
      <c r="Q627" s="145"/>
      <c r="R627" s="144"/>
      <c r="S627" s="144"/>
      <c r="T627" s="144"/>
      <c r="U627" s="144"/>
      <c r="V627" s="144"/>
      <c r="W627" s="144"/>
      <c r="X627" s="144"/>
      <c r="Y627" s="144"/>
      <c r="Z627" s="144"/>
    </row>
    <row r="628" spans="1:26" ht="14.25" customHeight="1">
      <c r="A628" s="144"/>
      <c r="B628" s="144"/>
      <c r="C628" s="144"/>
      <c r="D628" s="144"/>
      <c r="E628" s="145"/>
      <c r="F628" s="145"/>
      <c r="G628" s="145"/>
      <c r="H628" s="145"/>
      <c r="I628" s="145"/>
      <c r="J628" s="145"/>
      <c r="K628" s="145"/>
      <c r="L628" s="145"/>
      <c r="M628" s="145"/>
      <c r="N628" s="145"/>
      <c r="O628" s="145"/>
      <c r="P628" s="145"/>
      <c r="Q628" s="145"/>
      <c r="R628" s="144"/>
      <c r="S628" s="144"/>
      <c r="T628" s="144"/>
      <c r="U628" s="144"/>
      <c r="V628" s="144"/>
      <c r="W628" s="144"/>
      <c r="X628" s="144"/>
      <c r="Y628" s="144"/>
      <c r="Z628" s="144"/>
    </row>
    <row r="629" spans="1:26" ht="14.25" customHeight="1">
      <c r="A629" s="144"/>
      <c r="B629" s="144"/>
      <c r="C629" s="144"/>
      <c r="D629" s="144"/>
      <c r="E629" s="145"/>
      <c r="F629" s="145"/>
      <c r="G629" s="145"/>
      <c r="H629" s="145"/>
      <c r="I629" s="145"/>
      <c r="J629" s="145"/>
      <c r="K629" s="145"/>
      <c r="L629" s="145"/>
      <c r="M629" s="145"/>
      <c r="N629" s="145"/>
      <c r="O629" s="145"/>
      <c r="P629" s="145"/>
      <c r="Q629" s="145"/>
      <c r="R629" s="144"/>
      <c r="S629" s="144"/>
      <c r="T629" s="144"/>
      <c r="U629" s="144"/>
      <c r="V629" s="144"/>
      <c r="W629" s="144"/>
      <c r="X629" s="144"/>
      <c r="Y629" s="144"/>
      <c r="Z629" s="144"/>
    </row>
    <row r="630" spans="1:26" ht="14.25" customHeight="1">
      <c r="A630" s="144"/>
      <c r="B630" s="144"/>
      <c r="C630" s="144"/>
      <c r="D630" s="144"/>
      <c r="E630" s="145"/>
      <c r="F630" s="145"/>
      <c r="G630" s="145"/>
      <c r="H630" s="145"/>
      <c r="I630" s="145"/>
      <c r="J630" s="145"/>
      <c r="K630" s="145"/>
      <c r="L630" s="145"/>
      <c r="M630" s="145"/>
      <c r="N630" s="145"/>
      <c r="O630" s="145"/>
      <c r="P630" s="145"/>
      <c r="Q630" s="145"/>
      <c r="R630" s="144"/>
      <c r="S630" s="144"/>
      <c r="T630" s="144"/>
      <c r="U630" s="144"/>
      <c r="V630" s="144"/>
      <c r="W630" s="144"/>
      <c r="X630" s="144"/>
      <c r="Y630" s="144"/>
      <c r="Z630" s="144"/>
    </row>
    <row r="631" spans="1:26" ht="14.25" customHeight="1">
      <c r="A631" s="144"/>
      <c r="B631" s="144"/>
      <c r="C631" s="144"/>
      <c r="D631" s="144"/>
      <c r="E631" s="145"/>
      <c r="F631" s="145"/>
      <c r="G631" s="145"/>
      <c r="H631" s="145"/>
      <c r="I631" s="145"/>
      <c r="J631" s="145"/>
      <c r="K631" s="145"/>
      <c r="L631" s="145"/>
      <c r="M631" s="145"/>
      <c r="N631" s="145"/>
      <c r="O631" s="145"/>
      <c r="P631" s="145"/>
      <c r="Q631" s="145"/>
      <c r="R631" s="144"/>
      <c r="S631" s="144"/>
      <c r="T631" s="144"/>
      <c r="U631" s="144"/>
      <c r="V631" s="144"/>
      <c r="W631" s="144"/>
      <c r="X631" s="144"/>
      <c r="Y631" s="144"/>
      <c r="Z631" s="144"/>
    </row>
    <row r="632" spans="1:26" ht="14.25" customHeight="1">
      <c r="A632" s="144"/>
      <c r="B632" s="144"/>
      <c r="C632" s="144"/>
      <c r="D632" s="144"/>
      <c r="E632" s="145"/>
      <c r="F632" s="145"/>
      <c r="G632" s="145"/>
      <c r="H632" s="145"/>
      <c r="I632" s="145"/>
      <c r="J632" s="145"/>
      <c r="K632" s="145"/>
      <c r="L632" s="145"/>
      <c r="M632" s="145"/>
      <c r="N632" s="145"/>
      <c r="O632" s="145"/>
      <c r="P632" s="145"/>
      <c r="Q632" s="145"/>
      <c r="R632" s="144"/>
      <c r="S632" s="144"/>
      <c r="T632" s="144"/>
      <c r="U632" s="144"/>
      <c r="V632" s="144"/>
      <c r="W632" s="144"/>
      <c r="X632" s="144"/>
      <c r="Y632" s="144"/>
      <c r="Z632" s="144"/>
    </row>
    <row r="633" spans="1:26" ht="14.25" customHeight="1">
      <c r="A633" s="144"/>
      <c r="B633" s="144"/>
      <c r="C633" s="144"/>
      <c r="D633" s="144"/>
      <c r="E633" s="145"/>
      <c r="F633" s="145"/>
      <c r="G633" s="145"/>
      <c r="H633" s="145"/>
      <c r="I633" s="145"/>
      <c r="J633" s="145"/>
      <c r="K633" s="145"/>
      <c r="L633" s="145"/>
      <c r="M633" s="145"/>
      <c r="N633" s="145"/>
      <c r="O633" s="145"/>
      <c r="P633" s="145"/>
      <c r="Q633" s="145"/>
      <c r="R633" s="144"/>
      <c r="S633" s="144"/>
      <c r="T633" s="144"/>
      <c r="U633" s="144"/>
      <c r="V633" s="144"/>
      <c r="W633" s="144"/>
      <c r="X633" s="144"/>
      <c r="Y633" s="144"/>
      <c r="Z633" s="144"/>
    </row>
    <row r="634" spans="1:26" ht="14.25" customHeight="1">
      <c r="A634" s="144"/>
      <c r="B634" s="144"/>
      <c r="C634" s="144"/>
      <c r="D634" s="144"/>
      <c r="E634" s="145"/>
      <c r="F634" s="145"/>
      <c r="G634" s="145"/>
      <c r="H634" s="145"/>
      <c r="I634" s="145"/>
      <c r="J634" s="145"/>
      <c r="K634" s="145"/>
      <c r="L634" s="145"/>
      <c r="M634" s="145"/>
      <c r="N634" s="145"/>
      <c r="O634" s="145"/>
      <c r="P634" s="145"/>
      <c r="Q634" s="145"/>
      <c r="R634" s="144"/>
      <c r="S634" s="144"/>
      <c r="T634" s="144"/>
      <c r="U634" s="144"/>
      <c r="V634" s="144"/>
      <c r="W634" s="144"/>
      <c r="X634" s="144"/>
      <c r="Y634" s="144"/>
      <c r="Z634" s="144"/>
    </row>
    <row r="635" spans="1:26" ht="14.25" customHeight="1">
      <c r="A635" s="144"/>
      <c r="B635" s="144"/>
      <c r="C635" s="144"/>
      <c r="D635" s="144"/>
      <c r="E635" s="145"/>
      <c r="F635" s="145"/>
      <c r="G635" s="145"/>
      <c r="H635" s="145"/>
      <c r="I635" s="145"/>
      <c r="J635" s="145"/>
      <c r="K635" s="145"/>
      <c r="L635" s="145"/>
      <c r="M635" s="145"/>
      <c r="N635" s="145"/>
      <c r="O635" s="145"/>
      <c r="P635" s="145"/>
      <c r="Q635" s="145"/>
      <c r="R635" s="144"/>
      <c r="S635" s="144"/>
      <c r="T635" s="144"/>
      <c r="U635" s="144"/>
      <c r="V635" s="144"/>
      <c r="W635" s="144"/>
      <c r="X635" s="144"/>
      <c r="Y635" s="144"/>
      <c r="Z635" s="144"/>
    </row>
    <row r="636" spans="1:26" ht="14.25" customHeight="1">
      <c r="A636" s="144"/>
      <c r="B636" s="144"/>
      <c r="C636" s="144"/>
      <c r="D636" s="144"/>
      <c r="E636" s="145"/>
      <c r="F636" s="145"/>
      <c r="G636" s="145"/>
      <c r="H636" s="145"/>
      <c r="I636" s="145"/>
      <c r="J636" s="145"/>
      <c r="K636" s="145"/>
      <c r="L636" s="145"/>
      <c r="M636" s="145"/>
      <c r="N636" s="145"/>
      <c r="O636" s="145"/>
      <c r="P636" s="145"/>
      <c r="Q636" s="145"/>
      <c r="R636" s="144"/>
      <c r="S636" s="144"/>
      <c r="T636" s="144"/>
      <c r="U636" s="144"/>
      <c r="V636" s="144"/>
      <c r="W636" s="144"/>
      <c r="X636" s="144"/>
      <c r="Y636" s="144"/>
      <c r="Z636" s="144"/>
    </row>
    <row r="637" spans="1:26" ht="14.25" customHeight="1">
      <c r="A637" s="144"/>
      <c r="B637" s="144"/>
      <c r="C637" s="144"/>
      <c r="D637" s="144"/>
      <c r="E637" s="145"/>
      <c r="F637" s="145"/>
      <c r="G637" s="145"/>
      <c r="H637" s="145"/>
      <c r="I637" s="145"/>
      <c r="J637" s="145"/>
      <c r="K637" s="145"/>
      <c r="L637" s="145"/>
      <c r="M637" s="145"/>
      <c r="N637" s="145"/>
      <c r="O637" s="145"/>
      <c r="P637" s="145"/>
      <c r="Q637" s="145"/>
      <c r="R637" s="144"/>
      <c r="S637" s="144"/>
      <c r="T637" s="144"/>
      <c r="U637" s="144"/>
      <c r="V637" s="144"/>
      <c r="W637" s="144"/>
      <c r="X637" s="144"/>
      <c r="Y637" s="144"/>
      <c r="Z637" s="144"/>
    </row>
    <row r="638" spans="1:26" ht="14.25" customHeight="1">
      <c r="A638" s="144"/>
      <c r="B638" s="144"/>
      <c r="C638" s="144"/>
      <c r="D638" s="144"/>
      <c r="E638" s="145"/>
      <c r="F638" s="145"/>
      <c r="G638" s="145"/>
      <c r="H638" s="145"/>
      <c r="I638" s="145"/>
      <c r="J638" s="145"/>
      <c r="K638" s="145"/>
      <c r="L638" s="145"/>
      <c r="M638" s="145"/>
      <c r="N638" s="145"/>
      <c r="O638" s="145"/>
      <c r="P638" s="145"/>
      <c r="Q638" s="145"/>
      <c r="R638" s="144"/>
      <c r="S638" s="144"/>
      <c r="T638" s="144"/>
      <c r="U638" s="144"/>
      <c r="V638" s="144"/>
      <c r="W638" s="144"/>
      <c r="X638" s="144"/>
      <c r="Y638" s="144"/>
      <c r="Z638" s="144"/>
    </row>
    <row r="639" spans="1:26" ht="14.25" customHeight="1">
      <c r="A639" s="144"/>
      <c r="B639" s="144"/>
      <c r="C639" s="144"/>
      <c r="D639" s="144"/>
      <c r="E639" s="145"/>
      <c r="F639" s="145"/>
      <c r="G639" s="145"/>
      <c r="H639" s="145"/>
      <c r="I639" s="145"/>
      <c r="J639" s="145"/>
      <c r="K639" s="145"/>
      <c r="L639" s="145"/>
      <c r="M639" s="145"/>
      <c r="N639" s="145"/>
      <c r="O639" s="145"/>
      <c r="P639" s="145"/>
      <c r="Q639" s="145"/>
      <c r="R639" s="144"/>
      <c r="S639" s="144"/>
      <c r="T639" s="144"/>
      <c r="U639" s="144"/>
      <c r="V639" s="144"/>
      <c r="W639" s="144"/>
      <c r="X639" s="144"/>
      <c r="Y639" s="144"/>
      <c r="Z639" s="144"/>
    </row>
    <row r="640" spans="1:26" ht="14.25" customHeight="1">
      <c r="A640" s="144"/>
      <c r="B640" s="144"/>
      <c r="C640" s="144"/>
      <c r="D640" s="144"/>
      <c r="E640" s="145"/>
      <c r="F640" s="145"/>
      <c r="G640" s="145"/>
      <c r="H640" s="145"/>
      <c r="I640" s="145"/>
      <c r="J640" s="145"/>
      <c r="K640" s="145"/>
      <c r="L640" s="145"/>
      <c r="M640" s="145"/>
      <c r="N640" s="145"/>
      <c r="O640" s="145"/>
      <c r="P640" s="145"/>
      <c r="Q640" s="145"/>
      <c r="R640" s="144"/>
      <c r="S640" s="144"/>
      <c r="T640" s="144"/>
      <c r="U640" s="144"/>
      <c r="V640" s="144"/>
      <c r="W640" s="144"/>
      <c r="X640" s="144"/>
      <c r="Y640" s="144"/>
      <c r="Z640" s="144"/>
    </row>
    <row r="641" spans="1:26" ht="14.25" customHeight="1">
      <c r="A641" s="144"/>
      <c r="B641" s="144"/>
      <c r="C641" s="144"/>
      <c r="D641" s="144"/>
      <c r="E641" s="145"/>
      <c r="F641" s="145"/>
      <c r="G641" s="145"/>
      <c r="H641" s="145"/>
      <c r="I641" s="145"/>
      <c r="J641" s="145"/>
      <c r="K641" s="145"/>
      <c r="L641" s="145"/>
      <c r="M641" s="145"/>
      <c r="N641" s="145"/>
      <c r="O641" s="145"/>
      <c r="P641" s="145"/>
      <c r="Q641" s="145"/>
      <c r="R641" s="144"/>
      <c r="S641" s="144"/>
      <c r="T641" s="144"/>
      <c r="U641" s="144"/>
      <c r="V641" s="144"/>
      <c r="W641" s="144"/>
      <c r="X641" s="144"/>
      <c r="Y641" s="144"/>
      <c r="Z641" s="144"/>
    </row>
    <row r="642" spans="1:26" ht="14.25" customHeight="1">
      <c r="A642" s="144"/>
      <c r="B642" s="144"/>
      <c r="C642" s="144"/>
      <c r="D642" s="144"/>
      <c r="E642" s="145"/>
      <c r="F642" s="145"/>
      <c r="G642" s="145"/>
      <c r="H642" s="145"/>
      <c r="I642" s="145"/>
      <c r="J642" s="145"/>
      <c r="K642" s="145"/>
      <c r="L642" s="145"/>
      <c r="M642" s="145"/>
      <c r="N642" s="145"/>
      <c r="O642" s="145"/>
      <c r="P642" s="145"/>
      <c r="Q642" s="145"/>
      <c r="R642" s="144"/>
      <c r="S642" s="144"/>
      <c r="T642" s="144"/>
      <c r="U642" s="144"/>
      <c r="V642" s="144"/>
      <c r="W642" s="144"/>
      <c r="X642" s="144"/>
      <c r="Y642" s="144"/>
      <c r="Z642" s="144"/>
    </row>
    <row r="643" spans="1:26" ht="14.25" customHeight="1">
      <c r="A643" s="144"/>
      <c r="B643" s="144"/>
      <c r="C643" s="144"/>
      <c r="D643" s="144"/>
      <c r="E643" s="145"/>
      <c r="F643" s="145"/>
      <c r="G643" s="145"/>
      <c r="H643" s="145"/>
      <c r="I643" s="145"/>
      <c r="J643" s="145"/>
      <c r="K643" s="145"/>
      <c r="L643" s="145"/>
      <c r="M643" s="145"/>
      <c r="N643" s="145"/>
      <c r="O643" s="145"/>
      <c r="P643" s="145"/>
      <c r="Q643" s="145"/>
      <c r="R643" s="144"/>
      <c r="S643" s="144"/>
      <c r="T643" s="144"/>
      <c r="U643" s="144"/>
      <c r="V643" s="144"/>
      <c r="W643" s="144"/>
      <c r="X643" s="144"/>
      <c r="Y643" s="144"/>
      <c r="Z643" s="144"/>
    </row>
    <row r="644" spans="1:26" ht="14.25" customHeight="1">
      <c r="A644" s="144"/>
      <c r="B644" s="144"/>
      <c r="C644" s="144"/>
      <c r="D644" s="144"/>
      <c r="E644" s="145"/>
      <c r="F644" s="145"/>
      <c r="G644" s="145"/>
      <c r="H644" s="145"/>
      <c r="I644" s="145"/>
      <c r="J644" s="145"/>
      <c r="K644" s="145"/>
      <c r="L644" s="145"/>
      <c r="M644" s="145"/>
      <c r="N644" s="145"/>
      <c r="O644" s="145"/>
      <c r="P644" s="145"/>
      <c r="Q644" s="145"/>
      <c r="R644" s="144"/>
      <c r="S644" s="144"/>
      <c r="T644" s="144"/>
      <c r="U644" s="144"/>
      <c r="V644" s="144"/>
      <c r="W644" s="144"/>
      <c r="X644" s="144"/>
      <c r="Y644" s="144"/>
      <c r="Z644" s="144"/>
    </row>
    <row r="645" spans="1:26" ht="14.25" customHeight="1">
      <c r="A645" s="144"/>
      <c r="B645" s="144"/>
      <c r="C645" s="144"/>
      <c r="D645" s="144"/>
      <c r="E645" s="145"/>
      <c r="F645" s="145"/>
      <c r="G645" s="145"/>
      <c r="H645" s="145"/>
      <c r="I645" s="145"/>
      <c r="J645" s="145"/>
      <c r="K645" s="145"/>
      <c r="L645" s="145"/>
      <c r="M645" s="145"/>
      <c r="N645" s="145"/>
      <c r="O645" s="145"/>
      <c r="P645" s="145"/>
      <c r="Q645" s="145"/>
      <c r="R645" s="144"/>
      <c r="S645" s="144"/>
      <c r="T645" s="144"/>
      <c r="U645" s="144"/>
      <c r="V645" s="144"/>
      <c r="W645" s="144"/>
      <c r="X645" s="144"/>
      <c r="Y645" s="144"/>
      <c r="Z645" s="144"/>
    </row>
    <row r="646" spans="1:26" ht="14.25" customHeight="1">
      <c r="A646" s="144"/>
      <c r="B646" s="144"/>
      <c r="C646" s="144"/>
      <c r="D646" s="144"/>
      <c r="E646" s="145"/>
      <c r="F646" s="145"/>
      <c r="G646" s="145"/>
      <c r="H646" s="145"/>
      <c r="I646" s="145"/>
      <c r="J646" s="145"/>
      <c r="K646" s="145"/>
      <c r="L646" s="145"/>
      <c r="M646" s="145"/>
      <c r="N646" s="145"/>
      <c r="O646" s="145"/>
      <c r="P646" s="145"/>
      <c r="Q646" s="145"/>
      <c r="R646" s="144"/>
      <c r="S646" s="144"/>
      <c r="T646" s="144"/>
      <c r="U646" s="144"/>
      <c r="V646" s="144"/>
      <c r="W646" s="144"/>
      <c r="X646" s="144"/>
      <c r="Y646" s="144"/>
      <c r="Z646" s="144"/>
    </row>
    <row r="647" spans="1:26" ht="14.25" customHeight="1">
      <c r="A647" s="144"/>
      <c r="B647" s="144"/>
      <c r="C647" s="144"/>
      <c r="D647" s="144"/>
      <c r="E647" s="145"/>
      <c r="F647" s="145"/>
      <c r="G647" s="145"/>
      <c r="H647" s="145"/>
      <c r="I647" s="145"/>
      <c r="J647" s="145"/>
      <c r="K647" s="145"/>
      <c r="L647" s="145"/>
      <c r="M647" s="145"/>
      <c r="N647" s="145"/>
      <c r="O647" s="145"/>
      <c r="P647" s="145"/>
      <c r="Q647" s="145"/>
      <c r="R647" s="144"/>
      <c r="S647" s="144"/>
      <c r="T647" s="144"/>
      <c r="U647" s="144"/>
      <c r="V647" s="144"/>
      <c r="W647" s="144"/>
      <c r="X647" s="144"/>
      <c r="Y647" s="144"/>
      <c r="Z647" s="144"/>
    </row>
    <row r="648" spans="1:26" ht="14.25" customHeight="1">
      <c r="A648" s="144"/>
      <c r="B648" s="144"/>
      <c r="C648" s="144"/>
      <c r="D648" s="144"/>
      <c r="E648" s="145"/>
      <c r="F648" s="145"/>
      <c r="G648" s="145"/>
      <c r="H648" s="145"/>
      <c r="I648" s="145"/>
      <c r="J648" s="145"/>
      <c r="K648" s="145"/>
      <c r="L648" s="145"/>
      <c r="M648" s="145"/>
      <c r="N648" s="145"/>
      <c r="O648" s="145"/>
      <c r="P648" s="145"/>
      <c r="Q648" s="145"/>
      <c r="R648" s="144"/>
      <c r="S648" s="144"/>
      <c r="T648" s="144"/>
      <c r="U648" s="144"/>
      <c r="V648" s="144"/>
      <c r="W648" s="144"/>
      <c r="X648" s="144"/>
      <c r="Y648" s="144"/>
      <c r="Z648" s="144"/>
    </row>
    <row r="649" spans="1:26" ht="14.25" customHeight="1">
      <c r="A649" s="144"/>
      <c r="B649" s="144"/>
      <c r="C649" s="144"/>
      <c r="D649" s="144"/>
      <c r="E649" s="145"/>
      <c r="F649" s="145"/>
      <c r="G649" s="145"/>
      <c r="H649" s="145"/>
      <c r="I649" s="145"/>
      <c r="J649" s="145"/>
      <c r="K649" s="145"/>
      <c r="L649" s="145"/>
      <c r="M649" s="145"/>
      <c r="N649" s="145"/>
      <c r="O649" s="145"/>
      <c r="P649" s="145"/>
      <c r="Q649" s="145"/>
      <c r="R649" s="144"/>
      <c r="S649" s="144"/>
      <c r="T649" s="144"/>
      <c r="U649" s="144"/>
      <c r="V649" s="144"/>
      <c r="W649" s="144"/>
      <c r="X649" s="144"/>
      <c r="Y649" s="144"/>
      <c r="Z649" s="144"/>
    </row>
    <row r="650" spans="1:26" ht="14.25" customHeight="1">
      <c r="A650" s="144"/>
      <c r="B650" s="144"/>
      <c r="C650" s="144"/>
      <c r="D650" s="144"/>
      <c r="E650" s="145"/>
      <c r="F650" s="145"/>
      <c r="G650" s="145"/>
      <c r="H650" s="145"/>
      <c r="I650" s="145"/>
      <c r="J650" s="145"/>
      <c r="K650" s="145"/>
      <c r="L650" s="145"/>
      <c r="M650" s="145"/>
      <c r="N650" s="145"/>
      <c r="O650" s="145"/>
      <c r="P650" s="145"/>
      <c r="Q650" s="145"/>
      <c r="R650" s="144"/>
      <c r="S650" s="144"/>
      <c r="T650" s="144"/>
      <c r="U650" s="144"/>
      <c r="V650" s="144"/>
      <c r="W650" s="144"/>
      <c r="X650" s="144"/>
      <c r="Y650" s="144"/>
      <c r="Z650" s="144"/>
    </row>
    <row r="651" spans="1:26" ht="14.25" customHeight="1">
      <c r="A651" s="144"/>
      <c r="B651" s="144"/>
      <c r="C651" s="144"/>
      <c r="D651" s="144"/>
      <c r="E651" s="145"/>
      <c r="F651" s="145"/>
      <c r="G651" s="145"/>
      <c r="H651" s="145"/>
      <c r="I651" s="145"/>
      <c r="J651" s="145"/>
      <c r="K651" s="145"/>
      <c r="L651" s="145"/>
      <c r="M651" s="145"/>
      <c r="N651" s="145"/>
      <c r="O651" s="145"/>
      <c r="P651" s="145"/>
      <c r="Q651" s="145"/>
      <c r="R651" s="144"/>
      <c r="S651" s="144"/>
      <c r="T651" s="144"/>
      <c r="U651" s="144"/>
      <c r="V651" s="144"/>
      <c r="W651" s="144"/>
      <c r="X651" s="144"/>
      <c r="Y651" s="144"/>
      <c r="Z651" s="144"/>
    </row>
    <row r="652" spans="1:26" ht="14.25" customHeight="1">
      <c r="A652" s="144"/>
      <c r="B652" s="144"/>
      <c r="C652" s="144"/>
      <c r="D652" s="144"/>
      <c r="E652" s="145"/>
      <c r="F652" s="145"/>
      <c r="G652" s="145"/>
      <c r="H652" s="145"/>
      <c r="I652" s="145"/>
      <c r="J652" s="145"/>
      <c r="K652" s="145"/>
      <c r="L652" s="145"/>
      <c r="M652" s="145"/>
      <c r="N652" s="145"/>
      <c r="O652" s="145"/>
      <c r="P652" s="145"/>
      <c r="Q652" s="145"/>
      <c r="R652" s="144"/>
      <c r="S652" s="144"/>
      <c r="T652" s="144"/>
      <c r="U652" s="144"/>
      <c r="V652" s="144"/>
      <c r="W652" s="144"/>
      <c r="X652" s="144"/>
      <c r="Y652" s="144"/>
      <c r="Z652" s="144"/>
    </row>
    <row r="653" spans="1:26" ht="14.25" customHeight="1">
      <c r="A653" s="144"/>
      <c r="B653" s="144"/>
      <c r="C653" s="144"/>
      <c r="D653" s="144"/>
      <c r="E653" s="145"/>
      <c r="F653" s="145"/>
      <c r="G653" s="145"/>
      <c r="H653" s="145"/>
      <c r="I653" s="145"/>
      <c r="J653" s="145"/>
      <c r="K653" s="145"/>
      <c r="L653" s="145"/>
      <c r="M653" s="145"/>
      <c r="N653" s="145"/>
      <c r="O653" s="145"/>
      <c r="P653" s="145"/>
      <c r="Q653" s="145"/>
      <c r="R653" s="144"/>
      <c r="S653" s="144"/>
      <c r="T653" s="144"/>
      <c r="U653" s="144"/>
      <c r="V653" s="144"/>
      <c r="W653" s="144"/>
      <c r="X653" s="144"/>
      <c r="Y653" s="144"/>
      <c r="Z653" s="144"/>
    </row>
    <row r="654" spans="1:26" ht="14.25" customHeight="1">
      <c r="A654" s="144"/>
      <c r="B654" s="144"/>
      <c r="C654" s="144"/>
      <c r="D654" s="144"/>
      <c r="E654" s="145"/>
      <c r="F654" s="145"/>
      <c r="G654" s="145"/>
      <c r="H654" s="145"/>
      <c r="I654" s="145"/>
      <c r="J654" s="145"/>
      <c r="K654" s="145"/>
      <c r="L654" s="145"/>
      <c r="M654" s="145"/>
      <c r="N654" s="145"/>
      <c r="O654" s="145"/>
      <c r="P654" s="145"/>
      <c r="Q654" s="145"/>
      <c r="R654" s="144"/>
      <c r="S654" s="144"/>
      <c r="T654" s="144"/>
      <c r="U654" s="144"/>
      <c r="V654" s="144"/>
      <c r="W654" s="144"/>
      <c r="X654" s="144"/>
      <c r="Y654" s="144"/>
      <c r="Z654" s="144"/>
    </row>
    <row r="655" spans="1:26" ht="14.25" customHeight="1">
      <c r="A655" s="144"/>
      <c r="B655" s="144"/>
      <c r="C655" s="144"/>
      <c r="D655" s="144"/>
      <c r="E655" s="145"/>
      <c r="F655" s="145"/>
      <c r="G655" s="145"/>
      <c r="H655" s="145"/>
      <c r="I655" s="145"/>
      <c r="J655" s="145"/>
      <c r="K655" s="145"/>
      <c r="L655" s="145"/>
      <c r="M655" s="145"/>
      <c r="N655" s="145"/>
      <c r="O655" s="145"/>
      <c r="P655" s="145"/>
      <c r="Q655" s="145"/>
      <c r="R655" s="144"/>
      <c r="S655" s="144"/>
      <c r="T655" s="144"/>
      <c r="U655" s="144"/>
      <c r="V655" s="144"/>
      <c r="W655" s="144"/>
      <c r="X655" s="144"/>
      <c r="Y655" s="144"/>
      <c r="Z655" s="144"/>
    </row>
    <row r="656" spans="1:26" ht="14.25" customHeight="1">
      <c r="A656" s="144"/>
      <c r="B656" s="144"/>
      <c r="C656" s="144"/>
      <c r="D656" s="144"/>
      <c r="E656" s="145"/>
      <c r="F656" s="145"/>
      <c r="G656" s="145"/>
      <c r="H656" s="145"/>
      <c r="I656" s="145"/>
      <c r="J656" s="145"/>
      <c r="K656" s="145"/>
      <c r="L656" s="145"/>
      <c r="M656" s="145"/>
      <c r="N656" s="145"/>
      <c r="O656" s="145"/>
      <c r="P656" s="145"/>
      <c r="Q656" s="145"/>
      <c r="R656" s="144"/>
      <c r="S656" s="144"/>
      <c r="T656" s="144"/>
      <c r="U656" s="144"/>
      <c r="V656" s="144"/>
      <c r="W656" s="144"/>
      <c r="X656" s="144"/>
      <c r="Y656" s="144"/>
      <c r="Z656" s="144"/>
    </row>
    <row r="657" spans="1:26" ht="14.25" customHeight="1">
      <c r="A657" s="144"/>
      <c r="B657" s="144"/>
      <c r="C657" s="144"/>
      <c r="D657" s="144"/>
      <c r="E657" s="145"/>
      <c r="F657" s="145"/>
      <c r="G657" s="145"/>
      <c r="H657" s="145"/>
      <c r="I657" s="145"/>
      <c r="J657" s="145"/>
      <c r="K657" s="145"/>
      <c r="L657" s="145"/>
      <c r="M657" s="145"/>
      <c r="N657" s="145"/>
      <c r="O657" s="145"/>
      <c r="P657" s="145"/>
      <c r="Q657" s="145"/>
      <c r="R657" s="144"/>
      <c r="S657" s="144"/>
      <c r="T657" s="144"/>
      <c r="U657" s="144"/>
      <c r="V657" s="144"/>
      <c r="W657" s="144"/>
      <c r="X657" s="144"/>
      <c r="Y657" s="144"/>
      <c r="Z657" s="144"/>
    </row>
    <row r="658" spans="1:26" ht="14.25" customHeight="1">
      <c r="A658" s="144"/>
      <c r="B658" s="144"/>
      <c r="C658" s="144"/>
      <c r="D658" s="144"/>
      <c r="E658" s="145"/>
      <c r="F658" s="145"/>
      <c r="G658" s="145"/>
      <c r="H658" s="145"/>
      <c r="I658" s="145"/>
      <c r="J658" s="145"/>
      <c r="K658" s="145"/>
      <c r="L658" s="145"/>
      <c r="M658" s="145"/>
      <c r="N658" s="145"/>
      <c r="O658" s="145"/>
      <c r="P658" s="145"/>
      <c r="Q658" s="145"/>
      <c r="R658" s="144"/>
      <c r="S658" s="144"/>
      <c r="T658" s="144"/>
      <c r="U658" s="144"/>
      <c r="V658" s="144"/>
      <c r="W658" s="144"/>
      <c r="X658" s="144"/>
      <c r="Y658" s="144"/>
      <c r="Z658" s="144"/>
    </row>
    <row r="659" spans="1:26" ht="14.25" customHeight="1">
      <c r="A659" s="144"/>
      <c r="B659" s="144"/>
      <c r="C659" s="144"/>
      <c r="D659" s="144"/>
      <c r="E659" s="145"/>
      <c r="F659" s="145"/>
      <c r="G659" s="145"/>
      <c r="H659" s="145"/>
      <c r="I659" s="145"/>
      <c r="J659" s="145"/>
      <c r="K659" s="145"/>
      <c r="L659" s="145"/>
      <c r="M659" s="145"/>
      <c r="N659" s="145"/>
      <c r="O659" s="145"/>
      <c r="P659" s="145"/>
      <c r="Q659" s="145"/>
      <c r="R659" s="144"/>
      <c r="S659" s="144"/>
      <c r="T659" s="144"/>
      <c r="U659" s="144"/>
      <c r="V659" s="144"/>
      <c r="W659" s="144"/>
      <c r="X659" s="144"/>
      <c r="Y659" s="144"/>
      <c r="Z659" s="144"/>
    </row>
    <row r="660" spans="1:26" ht="14.25" customHeight="1">
      <c r="A660" s="144"/>
      <c r="B660" s="144"/>
      <c r="C660" s="144"/>
      <c r="D660" s="144"/>
      <c r="E660" s="145"/>
      <c r="F660" s="145"/>
      <c r="G660" s="145"/>
      <c r="H660" s="145"/>
      <c r="I660" s="145"/>
      <c r="J660" s="145"/>
      <c r="K660" s="145"/>
      <c r="L660" s="145"/>
      <c r="M660" s="145"/>
      <c r="N660" s="145"/>
      <c r="O660" s="145"/>
      <c r="P660" s="145"/>
      <c r="Q660" s="145"/>
      <c r="R660" s="144"/>
      <c r="S660" s="144"/>
      <c r="T660" s="144"/>
      <c r="U660" s="144"/>
      <c r="V660" s="144"/>
      <c r="W660" s="144"/>
      <c r="X660" s="144"/>
      <c r="Y660" s="144"/>
      <c r="Z660" s="144"/>
    </row>
    <row r="661" spans="1:26" ht="14.25" customHeight="1">
      <c r="A661" s="144"/>
      <c r="B661" s="144"/>
      <c r="C661" s="144"/>
      <c r="D661" s="144"/>
      <c r="E661" s="145"/>
      <c r="F661" s="145"/>
      <c r="G661" s="145"/>
      <c r="H661" s="145"/>
      <c r="I661" s="145"/>
      <c r="J661" s="145"/>
      <c r="K661" s="145"/>
      <c r="L661" s="145"/>
      <c r="M661" s="145"/>
      <c r="N661" s="145"/>
      <c r="O661" s="145"/>
      <c r="P661" s="145"/>
      <c r="Q661" s="145"/>
      <c r="R661" s="144"/>
      <c r="S661" s="144"/>
      <c r="T661" s="144"/>
      <c r="U661" s="144"/>
      <c r="V661" s="144"/>
      <c r="W661" s="144"/>
      <c r="X661" s="144"/>
      <c r="Y661" s="144"/>
      <c r="Z661" s="144"/>
    </row>
    <row r="662" spans="1:26" ht="14.25" customHeight="1">
      <c r="A662" s="144"/>
      <c r="B662" s="144"/>
      <c r="C662" s="144"/>
      <c r="D662" s="144"/>
      <c r="E662" s="145"/>
      <c r="F662" s="145"/>
      <c r="G662" s="145"/>
      <c r="H662" s="145"/>
      <c r="I662" s="145"/>
      <c r="J662" s="145"/>
      <c r="K662" s="145"/>
      <c r="L662" s="145"/>
      <c r="M662" s="145"/>
      <c r="N662" s="145"/>
      <c r="O662" s="145"/>
      <c r="P662" s="145"/>
      <c r="Q662" s="145"/>
      <c r="R662" s="144"/>
      <c r="S662" s="144"/>
      <c r="T662" s="144"/>
      <c r="U662" s="144"/>
      <c r="V662" s="144"/>
      <c r="W662" s="144"/>
      <c r="X662" s="144"/>
      <c r="Y662" s="144"/>
      <c r="Z662" s="144"/>
    </row>
    <row r="663" spans="1:26" ht="14.25" customHeight="1">
      <c r="A663" s="144"/>
      <c r="B663" s="144"/>
      <c r="C663" s="144"/>
      <c r="D663" s="144"/>
      <c r="E663" s="145"/>
      <c r="F663" s="145"/>
      <c r="G663" s="145"/>
      <c r="H663" s="145"/>
      <c r="I663" s="145"/>
      <c r="J663" s="145"/>
      <c r="K663" s="145"/>
      <c r="L663" s="145"/>
      <c r="M663" s="145"/>
      <c r="N663" s="145"/>
      <c r="O663" s="145"/>
      <c r="P663" s="145"/>
      <c r="Q663" s="145"/>
      <c r="R663" s="144"/>
      <c r="S663" s="144"/>
      <c r="T663" s="144"/>
      <c r="U663" s="144"/>
      <c r="V663" s="144"/>
      <c r="W663" s="144"/>
      <c r="X663" s="144"/>
      <c r="Y663" s="144"/>
      <c r="Z663" s="144"/>
    </row>
    <row r="664" spans="1:26" ht="14.25" customHeight="1">
      <c r="A664" s="144"/>
      <c r="B664" s="144"/>
      <c r="C664" s="144"/>
      <c r="D664" s="144"/>
      <c r="E664" s="145"/>
      <c r="F664" s="145"/>
      <c r="G664" s="145"/>
      <c r="H664" s="145"/>
      <c r="I664" s="145"/>
      <c r="J664" s="145"/>
      <c r="K664" s="145"/>
      <c r="L664" s="145"/>
      <c r="M664" s="145"/>
      <c r="N664" s="145"/>
      <c r="O664" s="145"/>
      <c r="P664" s="145"/>
      <c r="Q664" s="145"/>
      <c r="R664" s="144"/>
      <c r="S664" s="144"/>
      <c r="T664" s="144"/>
      <c r="U664" s="144"/>
      <c r="V664" s="144"/>
      <c r="W664" s="144"/>
      <c r="X664" s="144"/>
      <c r="Y664" s="144"/>
      <c r="Z664" s="144"/>
    </row>
    <row r="665" spans="1:26" ht="14.25" customHeight="1">
      <c r="A665" s="144"/>
      <c r="B665" s="144"/>
      <c r="C665" s="144"/>
      <c r="D665" s="144"/>
      <c r="E665" s="145"/>
      <c r="F665" s="145"/>
      <c r="G665" s="145"/>
      <c r="H665" s="145"/>
      <c r="I665" s="145"/>
      <c r="J665" s="145"/>
      <c r="K665" s="145"/>
      <c r="L665" s="145"/>
      <c r="M665" s="145"/>
      <c r="N665" s="145"/>
      <c r="O665" s="145"/>
      <c r="P665" s="145"/>
      <c r="Q665" s="145"/>
      <c r="R665" s="144"/>
      <c r="S665" s="144"/>
      <c r="T665" s="144"/>
      <c r="U665" s="144"/>
      <c r="V665" s="144"/>
      <c r="W665" s="144"/>
      <c r="X665" s="144"/>
      <c r="Y665" s="144"/>
      <c r="Z665" s="144"/>
    </row>
    <row r="666" spans="1:26" ht="14.25" customHeight="1">
      <c r="A666" s="144"/>
      <c r="B666" s="144"/>
      <c r="C666" s="144"/>
      <c r="D666" s="144"/>
      <c r="E666" s="145"/>
      <c r="F666" s="145"/>
      <c r="G666" s="145"/>
      <c r="H666" s="145"/>
      <c r="I666" s="145"/>
      <c r="J666" s="145"/>
      <c r="K666" s="145"/>
      <c r="L666" s="145"/>
      <c r="M666" s="145"/>
      <c r="N666" s="145"/>
      <c r="O666" s="145"/>
      <c r="P666" s="145"/>
      <c r="Q666" s="145"/>
      <c r="R666" s="144"/>
      <c r="S666" s="144"/>
      <c r="T666" s="144"/>
      <c r="U666" s="144"/>
      <c r="V666" s="144"/>
      <c r="W666" s="144"/>
      <c r="X666" s="144"/>
      <c r="Y666" s="144"/>
      <c r="Z666" s="144"/>
    </row>
    <row r="667" spans="1:26" ht="14.25" customHeight="1">
      <c r="A667" s="144"/>
      <c r="B667" s="144"/>
      <c r="C667" s="144"/>
      <c r="D667" s="144"/>
      <c r="E667" s="145"/>
      <c r="F667" s="145"/>
      <c r="G667" s="145"/>
      <c r="H667" s="145"/>
      <c r="I667" s="145"/>
      <c r="J667" s="145"/>
      <c r="K667" s="145"/>
      <c r="L667" s="145"/>
      <c r="M667" s="145"/>
      <c r="N667" s="145"/>
      <c r="O667" s="145"/>
      <c r="P667" s="145"/>
      <c r="Q667" s="145"/>
      <c r="R667" s="144"/>
      <c r="S667" s="144"/>
      <c r="T667" s="144"/>
      <c r="U667" s="144"/>
      <c r="V667" s="144"/>
      <c r="W667" s="144"/>
      <c r="X667" s="144"/>
      <c r="Y667" s="144"/>
      <c r="Z667" s="144"/>
    </row>
    <row r="668" spans="1:26" ht="14.25" customHeight="1">
      <c r="A668" s="144"/>
      <c r="B668" s="144"/>
      <c r="C668" s="144"/>
      <c r="D668" s="144"/>
      <c r="E668" s="145"/>
      <c r="F668" s="145"/>
      <c r="G668" s="145"/>
      <c r="H668" s="145"/>
      <c r="I668" s="145"/>
      <c r="J668" s="145"/>
      <c r="K668" s="145"/>
      <c r="L668" s="145"/>
      <c r="M668" s="145"/>
      <c r="N668" s="145"/>
      <c r="O668" s="145"/>
      <c r="P668" s="145"/>
      <c r="Q668" s="145"/>
      <c r="R668" s="144"/>
      <c r="S668" s="144"/>
      <c r="T668" s="144"/>
      <c r="U668" s="144"/>
      <c r="V668" s="144"/>
      <c r="W668" s="144"/>
      <c r="X668" s="144"/>
      <c r="Y668" s="144"/>
      <c r="Z668" s="144"/>
    </row>
    <row r="669" spans="1:26" ht="14.25" customHeight="1">
      <c r="A669" s="144"/>
      <c r="B669" s="144"/>
      <c r="C669" s="144"/>
      <c r="D669" s="144"/>
      <c r="E669" s="145"/>
      <c r="F669" s="145"/>
      <c r="G669" s="145"/>
      <c r="H669" s="145"/>
      <c r="I669" s="145"/>
      <c r="J669" s="145"/>
      <c r="K669" s="145"/>
      <c r="L669" s="145"/>
      <c r="M669" s="145"/>
      <c r="N669" s="145"/>
      <c r="O669" s="145"/>
      <c r="P669" s="145"/>
      <c r="Q669" s="145"/>
      <c r="R669" s="144"/>
      <c r="S669" s="144"/>
      <c r="T669" s="144"/>
      <c r="U669" s="144"/>
      <c r="V669" s="144"/>
      <c r="W669" s="144"/>
      <c r="X669" s="144"/>
      <c r="Y669" s="144"/>
      <c r="Z669" s="144"/>
    </row>
    <row r="670" spans="1:26" ht="14.25" customHeight="1">
      <c r="A670" s="144"/>
      <c r="B670" s="144"/>
      <c r="C670" s="144"/>
      <c r="D670" s="144"/>
      <c r="E670" s="145"/>
      <c r="F670" s="145"/>
      <c r="G670" s="145"/>
      <c r="H670" s="145"/>
      <c r="I670" s="145"/>
      <c r="J670" s="145"/>
      <c r="K670" s="145"/>
      <c r="L670" s="145"/>
      <c r="M670" s="145"/>
      <c r="N670" s="145"/>
      <c r="O670" s="145"/>
      <c r="P670" s="145"/>
      <c r="Q670" s="145"/>
      <c r="R670" s="144"/>
      <c r="S670" s="144"/>
      <c r="T670" s="144"/>
      <c r="U670" s="144"/>
      <c r="V670" s="144"/>
      <c r="W670" s="144"/>
      <c r="X670" s="144"/>
      <c r="Y670" s="144"/>
      <c r="Z670" s="144"/>
    </row>
    <row r="671" spans="1:26" ht="14.25" customHeight="1">
      <c r="A671" s="144"/>
      <c r="B671" s="144"/>
      <c r="C671" s="144"/>
      <c r="D671" s="144"/>
      <c r="E671" s="145"/>
      <c r="F671" s="145"/>
      <c r="G671" s="145"/>
      <c r="H671" s="145"/>
      <c r="I671" s="145"/>
      <c r="J671" s="145"/>
      <c r="K671" s="145"/>
      <c r="L671" s="145"/>
      <c r="M671" s="145"/>
      <c r="N671" s="145"/>
      <c r="O671" s="145"/>
      <c r="P671" s="145"/>
      <c r="Q671" s="145"/>
      <c r="R671" s="144"/>
      <c r="S671" s="144"/>
      <c r="T671" s="144"/>
      <c r="U671" s="144"/>
      <c r="V671" s="144"/>
      <c r="W671" s="144"/>
      <c r="X671" s="144"/>
      <c r="Y671" s="144"/>
      <c r="Z671" s="144"/>
    </row>
    <row r="672" spans="1:26" ht="14.25" customHeight="1">
      <c r="A672" s="144"/>
      <c r="B672" s="144"/>
      <c r="C672" s="144"/>
      <c r="D672" s="144"/>
      <c r="E672" s="145"/>
      <c r="F672" s="145"/>
      <c r="G672" s="145"/>
      <c r="H672" s="145"/>
      <c r="I672" s="145"/>
      <c r="J672" s="145"/>
      <c r="K672" s="145"/>
      <c r="L672" s="145"/>
      <c r="M672" s="145"/>
      <c r="N672" s="145"/>
      <c r="O672" s="145"/>
      <c r="P672" s="145"/>
      <c r="Q672" s="145"/>
      <c r="R672" s="144"/>
      <c r="S672" s="144"/>
      <c r="T672" s="144"/>
      <c r="U672" s="144"/>
      <c r="V672" s="144"/>
      <c r="W672" s="144"/>
      <c r="X672" s="144"/>
      <c r="Y672" s="144"/>
      <c r="Z672" s="144"/>
    </row>
    <row r="673" spans="1:26" ht="14.25" customHeight="1">
      <c r="A673" s="144"/>
      <c r="B673" s="144"/>
      <c r="C673" s="144"/>
      <c r="D673" s="144"/>
      <c r="E673" s="145"/>
      <c r="F673" s="145"/>
      <c r="G673" s="145"/>
      <c r="H673" s="145"/>
      <c r="I673" s="145"/>
      <c r="J673" s="145"/>
      <c r="K673" s="145"/>
      <c r="L673" s="145"/>
      <c r="M673" s="145"/>
      <c r="N673" s="145"/>
      <c r="O673" s="145"/>
      <c r="P673" s="145"/>
      <c r="Q673" s="145"/>
      <c r="R673" s="144"/>
      <c r="S673" s="144"/>
      <c r="T673" s="144"/>
      <c r="U673" s="144"/>
      <c r="V673" s="144"/>
      <c r="W673" s="144"/>
      <c r="X673" s="144"/>
      <c r="Y673" s="144"/>
      <c r="Z673" s="144"/>
    </row>
    <row r="674" spans="1:26" ht="14.25" customHeight="1">
      <c r="A674" s="144"/>
      <c r="B674" s="144"/>
      <c r="C674" s="144"/>
      <c r="D674" s="144"/>
      <c r="E674" s="145"/>
      <c r="F674" s="145"/>
      <c r="G674" s="145"/>
      <c r="H674" s="145"/>
      <c r="I674" s="145"/>
      <c r="J674" s="145"/>
      <c r="K674" s="145"/>
      <c r="L674" s="145"/>
      <c r="M674" s="145"/>
      <c r="N674" s="145"/>
      <c r="O674" s="145"/>
      <c r="P674" s="145"/>
      <c r="Q674" s="145"/>
      <c r="R674" s="144"/>
      <c r="S674" s="144"/>
      <c r="T674" s="144"/>
      <c r="U674" s="144"/>
      <c r="V674" s="144"/>
      <c r="W674" s="144"/>
      <c r="X674" s="144"/>
      <c r="Y674" s="144"/>
      <c r="Z674" s="144"/>
    </row>
    <row r="675" spans="1:26" ht="14.25" customHeight="1">
      <c r="A675" s="144"/>
      <c r="B675" s="144"/>
      <c r="C675" s="144"/>
      <c r="D675" s="144"/>
      <c r="E675" s="145"/>
      <c r="F675" s="145"/>
      <c r="G675" s="145"/>
      <c r="H675" s="145"/>
      <c r="I675" s="145"/>
      <c r="J675" s="145"/>
      <c r="K675" s="145"/>
      <c r="L675" s="145"/>
      <c r="M675" s="145"/>
      <c r="N675" s="145"/>
      <c r="O675" s="145"/>
      <c r="P675" s="145"/>
      <c r="Q675" s="145"/>
      <c r="R675" s="144"/>
      <c r="S675" s="144"/>
      <c r="T675" s="144"/>
      <c r="U675" s="144"/>
      <c r="V675" s="144"/>
      <c r="W675" s="144"/>
      <c r="X675" s="144"/>
      <c r="Y675" s="144"/>
      <c r="Z675" s="144"/>
    </row>
    <row r="676" spans="1:26" ht="14.25" customHeight="1">
      <c r="A676" s="144"/>
      <c r="B676" s="144"/>
      <c r="C676" s="144"/>
      <c r="D676" s="144"/>
      <c r="E676" s="145"/>
      <c r="F676" s="145"/>
      <c r="G676" s="145"/>
      <c r="H676" s="145"/>
      <c r="I676" s="145"/>
      <c r="J676" s="145"/>
      <c r="K676" s="145"/>
      <c r="L676" s="145"/>
      <c r="M676" s="145"/>
      <c r="N676" s="145"/>
      <c r="O676" s="145"/>
      <c r="P676" s="145"/>
      <c r="Q676" s="145"/>
      <c r="R676" s="144"/>
      <c r="S676" s="144"/>
      <c r="T676" s="144"/>
      <c r="U676" s="144"/>
      <c r="V676" s="144"/>
      <c r="W676" s="144"/>
      <c r="X676" s="144"/>
      <c r="Y676" s="144"/>
      <c r="Z676" s="144"/>
    </row>
    <row r="677" spans="1:26" ht="14.25" customHeight="1">
      <c r="A677" s="144"/>
      <c r="B677" s="144"/>
      <c r="C677" s="144"/>
      <c r="D677" s="144"/>
      <c r="E677" s="145"/>
      <c r="F677" s="145"/>
      <c r="G677" s="145"/>
      <c r="H677" s="145"/>
      <c r="I677" s="145"/>
      <c r="J677" s="145"/>
      <c r="K677" s="145"/>
      <c r="L677" s="145"/>
      <c r="M677" s="145"/>
      <c r="N677" s="145"/>
      <c r="O677" s="145"/>
      <c r="P677" s="145"/>
      <c r="Q677" s="145"/>
      <c r="R677" s="144"/>
      <c r="S677" s="144"/>
      <c r="T677" s="144"/>
      <c r="U677" s="144"/>
      <c r="V677" s="144"/>
      <c r="W677" s="144"/>
      <c r="X677" s="144"/>
      <c r="Y677" s="144"/>
      <c r="Z677" s="144"/>
    </row>
    <row r="678" spans="1:26" ht="14.25" customHeight="1">
      <c r="A678" s="144"/>
      <c r="B678" s="144"/>
      <c r="C678" s="144"/>
      <c r="D678" s="144"/>
      <c r="E678" s="145"/>
      <c r="F678" s="145"/>
      <c r="G678" s="145"/>
      <c r="H678" s="145"/>
      <c r="I678" s="145"/>
      <c r="J678" s="145"/>
      <c r="K678" s="145"/>
      <c r="L678" s="145"/>
      <c r="M678" s="145"/>
      <c r="N678" s="145"/>
      <c r="O678" s="145"/>
      <c r="P678" s="145"/>
      <c r="Q678" s="145"/>
      <c r="R678" s="144"/>
      <c r="S678" s="144"/>
      <c r="T678" s="144"/>
      <c r="U678" s="144"/>
      <c r="V678" s="144"/>
      <c r="W678" s="144"/>
      <c r="X678" s="144"/>
      <c r="Y678" s="144"/>
      <c r="Z678" s="144"/>
    </row>
    <row r="679" spans="1:26" ht="14.25" customHeight="1">
      <c r="A679" s="144"/>
      <c r="B679" s="144"/>
      <c r="C679" s="144"/>
      <c r="D679" s="144"/>
      <c r="E679" s="145"/>
      <c r="F679" s="145"/>
      <c r="G679" s="145"/>
      <c r="H679" s="145"/>
      <c r="I679" s="145"/>
      <c r="J679" s="145"/>
      <c r="K679" s="145"/>
      <c r="L679" s="145"/>
      <c r="M679" s="145"/>
      <c r="N679" s="145"/>
      <c r="O679" s="145"/>
      <c r="P679" s="145"/>
      <c r="Q679" s="145"/>
      <c r="R679" s="144"/>
      <c r="S679" s="144"/>
      <c r="T679" s="144"/>
      <c r="U679" s="144"/>
      <c r="V679" s="144"/>
      <c r="W679" s="144"/>
      <c r="X679" s="144"/>
      <c r="Y679" s="144"/>
      <c r="Z679" s="144"/>
    </row>
    <row r="680" spans="1:26" ht="14.25" customHeight="1">
      <c r="A680" s="144"/>
      <c r="B680" s="144"/>
      <c r="C680" s="144"/>
      <c r="D680" s="144"/>
      <c r="E680" s="145"/>
      <c r="F680" s="145"/>
      <c r="G680" s="145"/>
      <c r="H680" s="145"/>
      <c r="I680" s="145"/>
      <c r="J680" s="145"/>
      <c r="K680" s="145"/>
      <c r="L680" s="145"/>
      <c r="M680" s="145"/>
      <c r="N680" s="145"/>
      <c r="O680" s="145"/>
      <c r="P680" s="145"/>
      <c r="Q680" s="145"/>
      <c r="R680" s="144"/>
      <c r="S680" s="144"/>
      <c r="T680" s="144"/>
      <c r="U680" s="144"/>
      <c r="V680" s="144"/>
      <c r="W680" s="144"/>
      <c r="X680" s="144"/>
      <c r="Y680" s="144"/>
      <c r="Z680" s="144"/>
    </row>
    <row r="681" spans="1:26" ht="14.25" customHeight="1">
      <c r="A681" s="144"/>
      <c r="B681" s="144"/>
      <c r="C681" s="144"/>
      <c r="D681" s="144"/>
      <c r="E681" s="145"/>
      <c r="F681" s="145"/>
      <c r="G681" s="145"/>
      <c r="H681" s="145"/>
      <c r="I681" s="145"/>
      <c r="J681" s="145"/>
      <c r="K681" s="145"/>
      <c r="L681" s="145"/>
      <c r="M681" s="145"/>
      <c r="N681" s="145"/>
      <c r="O681" s="145"/>
      <c r="P681" s="145"/>
      <c r="Q681" s="145"/>
      <c r="R681" s="144"/>
      <c r="S681" s="144"/>
      <c r="T681" s="144"/>
      <c r="U681" s="144"/>
      <c r="V681" s="144"/>
      <c r="W681" s="144"/>
      <c r="X681" s="144"/>
      <c r="Y681" s="144"/>
      <c r="Z681" s="144"/>
    </row>
    <row r="682" spans="1:26" ht="14.25" customHeight="1">
      <c r="A682" s="144"/>
      <c r="B682" s="144"/>
      <c r="C682" s="144"/>
      <c r="D682" s="144"/>
      <c r="E682" s="145"/>
      <c r="F682" s="145"/>
      <c r="G682" s="145"/>
      <c r="H682" s="145"/>
      <c r="I682" s="145"/>
      <c r="J682" s="145"/>
      <c r="K682" s="145"/>
      <c r="L682" s="145"/>
      <c r="M682" s="145"/>
      <c r="N682" s="145"/>
      <c r="O682" s="145"/>
      <c r="P682" s="145"/>
      <c r="Q682" s="145"/>
      <c r="R682" s="144"/>
      <c r="S682" s="144"/>
      <c r="T682" s="144"/>
      <c r="U682" s="144"/>
      <c r="V682" s="144"/>
      <c r="W682" s="144"/>
      <c r="X682" s="144"/>
      <c r="Y682" s="144"/>
      <c r="Z682" s="144"/>
    </row>
    <row r="683" spans="1:26" ht="14.25" customHeight="1">
      <c r="A683" s="144"/>
      <c r="B683" s="144"/>
      <c r="C683" s="144"/>
      <c r="D683" s="144"/>
      <c r="E683" s="145"/>
      <c r="F683" s="145"/>
      <c r="G683" s="145"/>
      <c r="H683" s="145"/>
      <c r="I683" s="145"/>
      <c r="J683" s="145"/>
      <c r="K683" s="145"/>
      <c r="L683" s="145"/>
      <c r="M683" s="145"/>
      <c r="N683" s="145"/>
      <c r="O683" s="145"/>
      <c r="P683" s="145"/>
      <c r="Q683" s="145"/>
      <c r="R683" s="144"/>
      <c r="S683" s="144"/>
      <c r="T683" s="144"/>
      <c r="U683" s="144"/>
      <c r="V683" s="144"/>
      <c r="W683" s="144"/>
      <c r="X683" s="144"/>
      <c r="Y683" s="144"/>
      <c r="Z683" s="144"/>
    </row>
    <row r="684" spans="1:26" ht="14.25" customHeight="1">
      <c r="A684" s="144"/>
      <c r="B684" s="144"/>
      <c r="C684" s="144"/>
      <c r="D684" s="144"/>
      <c r="E684" s="145"/>
      <c r="F684" s="145"/>
      <c r="G684" s="145"/>
      <c r="H684" s="145"/>
      <c r="I684" s="145"/>
      <c r="J684" s="145"/>
      <c r="K684" s="145"/>
      <c r="L684" s="145"/>
      <c r="M684" s="145"/>
      <c r="N684" s="145"/>
      <c r="O684" s="145"/>
      <c r="P684" s="145"/>
      <c r="Q684" s="145"/>
      <c r="R684" s="144"/>
      <c r="S684" s="144"/>
      <c r="T684" s="144"/>
      <c r="U684" s="144"/>
      <c r="V684" s="144"/>
      <c r="W684" s="144"/>
      <c r="X684" s="144"/>
      <c r="Y684" s="144"/>
      <c r="Z684" s="144"/>
    </row>
    <row r="685" spans="1:26" ht="14.25" customHeight="1">
      <c r="A685" s="144"/>
      <c r="B685" s="144"/>
      <c r="C685" s="144"/>
      <c r="D685" s="144"/>
      <c r="E685" s="145"/>
      <c r="F685" s="145"/>
      <c r="G685" s="145"/>
      <c r="H685" s="145"/>
      <c r="I685" s="145"/>
      <c r="J685" s="145"/>
      <c r="K685" s="145"/>
      <c r="L685" s="145"/>
      <c r="M685" s="145"/>
      <c r="N685" s="145"/>
      <c r="O685" s="145"/>
      <c r="P685" s="145"/>
      <c r="Q685" s="145"/>
      <c r="R685" s="144"/>
      <c r="S685" s="144"/>
      <c r="T685" s="144"/>
      <c r="U685" s="144"/>
      <c r="V685" s="144"/>
      <c r="W685" s="144"/>
      <c r="X685" s="144"/>
      <c r="Y685" s="144"/>
      <c r="Z685" s="144"/>
    </row>
    <row r="686" spans="1:26" ht="14.25" customHeight="1">
      <c r="A686" s="144"/>
      <c r="B686" s="144"/>
      <c r="C686" s="144"/>
      <c r="D686" s="144"/>
      <c r="E686" s="145"/>
      <c r="F686" s="145"/>
      <c r="G686" s="145"/>
      <c r="H686" s="145"/>
      <c r="I686" s="145"/>
      <c r="J686" s="145"/>
      <c r="K686" s="145"/>
      <c r="L686" s="145"/>
      <c r="M686" s="145"/>
      <c r="N686" s="145"/>
      <c r="O686" s="145"/>
      <c r="P686" s="145"/>
      <c r="Q686" s="145"/>
      <c r="R686" s="144"/>
      <c r="S686" s="144"/>
      <c r="T686" s="144"/>
      <c r="U686" s="144"/>
      <c r="V686" s="144"/>
      <c r="W686" s="144"/>
      <c r="X686" s="144"/>
      <c r="Y686" s="144"/>
      <c r="Z686" s="144"/>
    </row>
    <row r="687" spans="1:26" ht="14.25" customHeight="1">
      <c r="A687" s="144"/>
      <c r="B687" s="144"/>
      <c r="C687" s="144"/>
      <c r="D687" s="144"/>
      <c r="E687" s="145"/>
      <c r="F687" s="145"/>
      <c r="G687" s="145"/>
      <c r="H687" s="145"/>
      <c r="I687" s="145"/>
      <c r="J687" s="145"/>
      <c r="K687" s="145"/>
      <c r="L687" s="145"/>
      <c r="M687" s="145"/>
      <c r="N687" s="145"/>
      <c r="O687" s="145"/>
      <c r="P687" s="145"/>
      <c r="Q687" s="145"/>
      <c r="R687" s="144"/>
      <c r="S687" s="144"/>
      <c r="T687" s="144"/>
      <c r="U687" s="144"/>
      <c r="V687" s="144"/>
      <c r="W687" s="144"/>
      <c r="X687" s="144"/>
      <c r="Y687" s="144"/>
      <c r="Z687" s="144"/>
    </row>
    <row r="688" spans="1:26" ht="14.25" customHeight="1">
      <c r="A688" s="144"/>
      <c r="B688" s="144"/>
      <c r="C688" s="144"/>
      <c r="D688" s="144"/>
      <c r="E688" s="145"/>
      <c r="F688" s="145"/>
      <c r="G688" s="145"/>
      <c r="H688" s="145"/>
      <c r="I688" s="145"/>
      <c r="J688" s="145"/>
      <c r="K688" s="145"/>
      <c r="L688" s="145"/>
      <c r="M688" s="145"/>
      <c r="N688" s="145"/>
      <c r="O688" s="145"/>
      <c r="P688" s="145"/>
      <c r="Q688" s="145"/>
      <c r="R688" s="144"/>
      <c r="S688" s="144"/>
      <c r="T688" s="144"/>
      <c r="U688" s="144"/>
      <c r="V688" s="144"/>
      <c r="W688" s="144"/>
      <c r="X688" s="144"/>
      <c r="Y688" s="144"/>
      <c r="Z688" s="144"/>
    </row>
    <row r="689" spans="1:26" ht="14.25" customHeight="1">
      <c r="A689" s="144"/>
      <c r="B689" s="144"/>
      <c r="C689" s="144"/>
      <c r="D689" s="144"/>
      <c r="E689" s="145"/>
      <c r="F689" s="145"/>
      <c r="G689" s="145"/>
      <c r="H689" s="145"/>
      <c r="I689" s="145"/>
      <c r="J689" s="145"/>
      <c r="K689" s="145"/>
      <c r="L689" s="145"/>
      <c r="M689" s="145"/>
      <c r="N689" s="145"/>
      <c r="O689" s="145"/>
      <c r="P689" s="145"/>
      <c r="Q689" s="145"/>
      <c r="R689" s="144"/>
      <c r="S689" s="144"/>
      <c r="T689" s="144"/>
      <c r="U689" s="144"/>
      <c r="V689" s="144"/>
      <c r="W689" s="144"/>
      <c r="X689" s="144"/>
      <c r="Y689" s="144"/>
      <c r="Z689" s="144"/>
    </row>
    <row r="690" spans="1:26" ht="14.25" customHeight="1">
      <c r="A690" s="144"/>
      <c r="B690" s="144"/>
      <c r="C690" s="144"/>
      <c r="D690" s="144"/>
      <c r="E690" s="145"/>
      <c r="F690" s="145"/>
      <c r="G690" s="145"/>
      <c r="H690" s="145"/>
      <c r="I690" s="145"/>
      <c r="J690" s="145"/>
      <c r="K690" s="145"/>
      <c r="L690" s="145"/>
      <c r="M690" s="145"/>
      <c r="N690" s="145"/>
      <c r="O690" s="145"/>
      <c r="P690" s="145"/>
      <c r="Q690" s="145"/>
      <c r="R690" s="144"/>
      <c r="S690" s="144"/>
      <c r="T690" s="144"/>
      <c r="U690" s="144"/>
      <c r="V690" s="144"/>
      <c r="W690" s="144"/>
      <c r="X690" s="144"/>
      <c r="Y690" s="144"/>
      <c r="Z690" s="144"/>
    </row>
    <row r="691" spans="1:26" ht="14.25" customHeight="1">
      <c r="A691" s="144"/>
      <c r="B691" s="144"/>
      <c r="C691" s="144"/>
      <c r="D691" s="144"/>
      <c r="E691" s="145"/>
      <c r="F691" s="145"/>
      <c r="G691" s="145"/>
      <c r="H691" s="145"/>
      <c r="I691" s="145"/>
      <c r="J691" s="145"/>
      <c r="K691" s="145"/>
      <c r="L691" s="145"/>
      <c r="M691" s="145"/>
      <c r="N691" s="145"/>
      <c r="O691" s="145"/>
      <c r="P691" s="145"/>
      <c r="Q691" s="145"/>
      <c r="R691" s="144"/>
      <c r="S691" s="144"/>
      <c r="T691" s="144"/>
      <c r="U691" s="144"/>
      <c r="V691" s="144"/>
      <c r="W691" s="144"/>
      <c r="X691" s="144"/>
      <c r="Y691" s="144"/>
      <c r="Z691" s="144"/>
    </row>
    <row r="692" spans="1:26" ht="14.25" customHeight="1">
      <c r="A692" s="144"/>
      <c r="B692" s="144"/>
      <c r="C692" s="144"/>
      <c r="D692" s="144"/>
      <c r="E692" s="145"/>
      <c r="F692" s="145"/>
      <c r="G692" s="145"/>
      <c r="H692" s="145"/>
      <c r="I692" s="145"/>
      <c r="J692" s="145"/>
      <c r="K692" s="145"/>
      <c r="L692" s="145"/>
      <c r="M692" s="145"/>
      <c r="N692" s="145"/>
      <c r="O692" s="145"/>
      <c r="P692" s="145"/>
      <c r="Q692" s="145"/>
      <c r="R692" s="144"/>
      <c r="S692" s="144"/>
      <c r="T692" s="144"/>
      <c r="U692" s="144"/>
      <c r="V692" s="144"/>
      <c r="W692" s="144"/>
      <c r="X692" s="144"/>
      <c r="Y692" s="144"/>
      <c r="Z692" s="144"/>
    </row>
    <row r="693" spans="1:26" ht="14.25" customHeight="1">
      <c r="A693" s="144"/>
      <c r="B693" s="144"/>
      <c r="C693" s="144"/>
      <c r="D693" s="144"/>
      <c r="E693" s="145"/>
      <c r="F693" s="145"/>
      <c r="G693" s="145"/>
      <c r="H693" s="145"/>
      <c r="I693" s="145"/>
      <c r="J693" s="145"/>
      <c r="K693" s="145"/>
      <c r="L693" s="145"/>
      <c r="M693" s="145"/>
      <c r="N693" s="145"/>
      <c r="O693" s="145"/>
      <c r="P693" s="145"/>
      <c r="Q693" s="145"/>
      <c r="R693" s="144"/>
      <c r="S693" s="144"/>
      <c r="T693" s="144"/>
      <c r="U693" s="144"/>
      <c r="V693" s="144"/>
      <c r="W693" s="144"/>
      <c r="X693" s="144"/>
      <c r="Y693" s="144"/>
      <c r="Z693" s="144"/>
    </row>
    <row r="694" spans="1:26" ht="14.25" customHeight="1">
      <c r="A694" s="144"/>
      <c r="B694" s="144"/>
      <c r="C694" s="144"/>
      <c r="D694" s="144"/>
      <c r="E694" s="145"/>
      <c r="F694" s="145"/>
      <c r="G694" s="145"/>
      <c r="H694" s="145"/>
      <c r="I694" s="145"/>
      <c r="J694" s="145"/>
      <c r="K694" s="145"/>
      <c r="L694" s="145"/>
      <c r="M694" s="145"/>
      <c r="N694" s="145"/>
      <c r="O694" s="145"/>
      <c r="P694" s="145"/>
      <c r="Q694" s="145"/>
      <c r="R694" s="144"/>
      <c r="S694" s="144"/>
      <c r="T694" s="144"/>
      <c r="U694" s="144"/>
      <c r="V694" s="144"/>
      <c r="W694" s="144"/>
      <c r="X694" s="144"/>
      <c r="Y694" s="144"/>
      <c r="Z694" s="144"/>
    </row>
    <row r="695" spans="1:26" ht="14.25" customHeight="1">
      <c r="A695" s="144"/>
      <c r="B695" s="144"/>
      <c r="C695" s="144"/>
      <c r="D695" s="144"/>
      <c r="E695" s="145"/>
      <c r="F695" s="145"/>
      <c r="G695" s="145"/>
      <c r="H695" s="145"/>
      <c r="I695" s="145"/>
      <c r="J695" s="145"/>
      <c r="K695" s="145"/>
      <c r="L695" s="145"/>
      <c r="M695" s="145"/>
      <c r="N695" s="145"/>
      <c r="O695" s="145"/>
      <c r="P695" s="145"/>
      <c r="Q695" s="145"/>
      <c r="R695" s="144"/>
      <c r="S695" s="144"/>
      <c r="T695" s="144"/>
      <c r="U695" s="144"/>
      <c r="V695" s="144"/>
      <c r="W695" s="144"/>
      <c r="X695" s="144"/>
      <c r="Y695" s="144"/>
      <c r="Z695" s="144"/>
    </row>
    <row r="696" spans="1:26" ht="14.25" customHeight="1">
      <c r="A696" s="144"/>
      <c r="B696" s="144"/>
      <c r="C696" s="144"/>
      <c r="D696" s="144"/>
      <c r="E696" s="145"/>
      <c r="F696" s="145"/>
      <c r="G696" s="145"/>
      <c r="H696" s="145"/>
      <c r="I696" s="145"/>
      <c r="J696" s="145"/>
      <c r="K696" s="145"/>
      <c r="L696" s="145"/>
      <c r="M696" s="145"/>
      <c r="N696" s="145"/>
      <c r="O696" s="145"/>
      <c r="P696" s="145"/>
      <c r="Q696" s="145"/>
      <c r="R696" s="144"/>
      <c r="S696" s="144"/>
      <c r="T696" s="144"/>
      <c r="U696" s="144"/>
      <c r="V696" s="144"/>
      <c r="W696" s="144"/>
      <c r="X696" s="144"/>
      <c r="Y696" s="144"/>
      <c r="Z696" s="144"/>
    </row>
    <row r="697" spans="1:26" ht="14.25" customHeight="1">
      <c r="A697" s="144"/>
      <c r="B697" s="144"/>
      <c r="C697" s="144"/>
      <c r="D697" s="144"/>
      <c r="E697" s="145"/>
      <c r="F697" s="145"/>
      <c r="G697" s="145"/>
      <c r="H697" s="145"/>
      <c r="I697" s="145"/>
      <c r="J697" s="145"/>
      <c r="K697" s="145"/>
      <c r="L697" s="145"/>
      <c r="M697" s="145"/>
      <c r="N697" s="145"/>
      <c r="O697" s="145"/>
      <c r="P697" s="145"/>
      <c r="Q697" s="145"/>
      <c r="R697" s="144"/>
      <c r="S697" s="144"/>
      <c r="T697" s="144"/>
      <c r="U697" s="144"/>
      <c r="V697" s="144"/>
      <c r="W697" s="144"/>
      <c r="X697" s="144"/>
      <c r="Y697" s="144"/>
      <c r="Z697" s="144"/>
    </row>
    <row r="698" spans="1:26" ht="14.25" customHeight="1">
      <c r="A698" s="144"/>
      <c r="B698" s="144"/>
      <c r="C698" s="144"/>
      <c r="D698" s="144"/>
      <c r="E698" s="145"/>
      <c r="F698" s="145"/>
      <c r="G698" s="145"/>
      <c r="H698" s="145"/>
      <c r="I698" s="145"/>
      <c r="J698" s="145"/>
      <c r="K698" s="145"/>
      <c r="L698" s="145"/>
      <c r="M698" s="145"/>
      <c r="N698" s="145"/>
      <c r="O698" s="145"/>
      <c r="P698" s="145"/>
      <c r="Q698" s="145"/>
      <c r="R698" s="144"/>
      <c r="S698" s="144"/>
      <c r="T698" s="144"/>
      <c r="U698" s="144"/>
      <c r="V698" s="144"/>
      <c r="W698" s="144"/>
      <c r="X698" s="144"/>
      <c r="Y698" s="144"/>
      <c r="Z698" s="144"/>
    </row>
    <row r="699" spans="1:26" ht="14.25" customHeight="1">
      <c r="A699" s="144"/>
      <c r="B699" s="144"/>
      <c r="C699" s="144"/>
      <c r="D699" s="144"/>
      <c r="E699" s="145"/>
      <c r="F699" s="145"/>
      <c r="G699" s="145"/>
      <c r="H699" s="145"/>
      <c r="I699" s="145"/>
      <c r="J699" s="145"/>
      <c r="K699" s="145"/>
      <c r="L699" s="145"/>
      <c r="M699" s="145"/>
      <c r="N699" s="145"/>
      <c r="O699" s="145"/>
      <c r="P699" s="145"/>
      <c r="Q699" s="145"/>
      <c r="R699" s="144"/>
      <c r="S699" s="144"/>
      <c r="T699" s="144"/>
      <c r="U699" s="144"/>
      <c r="V699" s="144"/>
      <c r="W699" s="144"/>
      <c r="X699" s="144"/>
      <c r="Y699" s="144"/>
      <c r="Z699" s="144"/>
    </row>
    <row r="700" spans="1:26" ht="14.25" customHeight="1">
      <c r="A700" s="144"/>
      <c r="B700" s="144"/>
      <c r="C700" s="144"/>
      <c r="D700" s="144"/>
      <c r="E700" s="145"/>
      <c r="F700" s="145"/>
      <c r="G700" s="145"/>
      <c r="H700" s="145"/>
      <c r="I700" s="145"/>
      <c r="J700" s="145"/>
      <c r="K700" s="145"/>
      <c r="L700" s="145"/>
      <c r="M700" s="145"/>
      <c r="N700" s="145"/>
      <c r="O700" s="145"/>
      <c r="P700" s="145"/>
      <c r="Q700" s="145"/>
      <c r="R700" s="144"/>
      <c r="S700" s="144"/>
      <c r="T700" s="144"/>
      <c r="U700" s="144"/>
      <c r="V700" s="144"/>
      <c r="W700" s="144"/>
      <c r="X700" s="144"/>
      <c r="Y700" s="144"/>
      <c r="Z700" s="144"/>
    </row>
    <row r="701" spans="1:26" ht="14.25" customHeight="1">
      <c r="A701" s="144"/>
      <c r="B701" s="144"/>
      <c r="C701" s="144"/>
      <c r="D701" s="144"/>
      <c r="E701" s="145"/>
      <c r="F701" s="145"/>
      <c r="G701" s="145"/>
      <c r="H701" s="145"/>
      <c r="I701" s="145"/>
      <c r="J701" s="145"/>
      <c r="K701" s="145"/>
      <c r="L701" s="145"/>
      <c r="M701" s="145"/>
      <c r="N701" s="145"/>
      <c r="O701" s="145"/>
      <c r="P701" s="145"/>
      <c r="Q701" s="145"/>
      <c r="R701" s="144"/>
      <c r="S701" s="144"/>
      <c r="T701" s="144"/>
      <c r="U701" s="144"/>
      <c r="V701" s="144"/>
      <c r="W701" s="144"/>
      <c r="X701" s="144"/>
      <c r="Y701" s="144"/>
      <c r="Z701" s="144"/>
    </row>
    <row r="702" spans="1:26" ht="14.25" customHeight="1">
      <c r="A702" s="144"/>
      <c r="B702" s="144"/>
      <c r="C702" s="144"/>
      <c r="D702" s="144"/>
      <c r="E702" s="145"/>
      <c r="F702" s="145"/>
      <c r="G702" s="145"/>
      <c r="H702" s="145"/>
      <c r="I702" s="145"/>
      <c r="J702" s="145"/>
      <c r="K702" s="145"/>
      <c r="L702" s="145"/>
      <c r="M702" s="145"/>
      <c r="N702" s="145"/>
      <c r="O702" s="145"/>
      <c r="P702" s="145"/>
      <c r="Q702" s="145"/>
      <c r="R702" s="144"/>
      <c r="S702" s="144"/>
      <c r="T702" s="144"/>
      <c r="U702" s="144"/>
      <c r="V702" s="144"/>
      <c r="W702" s="144"/>
      <c r="X702" s="144"/>
      <c r="Y702" s="144"/>
      <c r="Z702" s="144"/>
    </row>
    <row r="703" spans="1:26" ht="14.25" customHeight="1">
      <c r="A703" s="144"/>
      <c r="B703" s="144"/>
      <c r="C703" s="144"/>
      <c r="D703" s="144"/>
      <c r="E703" s="145"/>
      <c r="F703" s="145"/>
      <c r="G703" s="145"/>
      <c r="H703" s="145"/>
      <c r="I703" s="145"/>
      <c r="J703" s="145"/>
      <c r="K703" s="145"/>
      <c r="L703" s="145"/>
      <c r="M703" s="145"/>
      <c r="N703" s="145"/>
      <c r="O703" s="145"/>
      <c r="P703" s="145"/>
      <c r="Q703" s="145"/>
      <c r="R703" s="144"/>
      <c r="S703" s="144"/>
      <c r="T703" s="144"/>
      <c r="U703" s="144"/>
      <c r="V703" s="144"/>
      <c r="W703" s="144"/>
      <c r="X703" s="144"/>
      <c r="Y703" s="144"/>
      <c r="Z703" s="144"/>
    </row>
    <row r="704" spans="1:26" ht="14.25" customHeight="1">
      <c r="A704" s="144"/>
      <c r="B704" s="144"/>
      <c r="C704" s="144"/>
      <c r="D704" s="144"/>
      <c r="E704" s="145"/>
      <c r="F704" s="145"/>
      <c r="G704" s="145"/>
      <c r="H704" s="145"/>
      <c r="I704" s="145"/>
      <c r="J704" s="145"/>
      <c r="K704" s="145"/>
      <c r="L704" s="145"/>
      <c r="M704" s="145"/>
      <c r="N704" s="145"/>
      <c r="O704" s="145"/>
      <c r="P704" s="145"/>
      <c r="Q704" s="145"/>
      <c r="R704" s="144"/>
      <c r="S704" s="144"/>
      <c r="T704" s="144"/>
      <c r="U704" s="144"/>
      <c r="V704" s="144"/>
      <c r="W704" s="144"/>
      <c r="X704" s="144"/>
      <c r="Y704" s="144"/>
      <c r="Z704" s="144"/>
    </row>
    <row r="705" spans="1:26" ht="14.25" customHeight="1">
      <c r="A705" s="144"/>
      <c r="B705" s="144"/>
      <c r="C705" s="144"/>
      <c r="D705" s="144"/>
      <c r="E705" s="145"/>
      <c r="F705" s="145"/>
      <c r="G705" s="145"/>
      <c r="H705" s="145"/>
      <c r="I705" s="145"/>
      <c r="J705" s="145"/>
      <c r="K705" s="145"/>
      <c r="L705" s="145"/>
      <c r="M705" s="145"/>
      <c r="N705" s="145"/>
      <c r="O705" s="145"/>
      <c r="P705" s="145"/>
      <c r="Q705" s="145"/>
      <c r="R705" s="144"/>
      <c r="S705" s="144"/>
      <c r="T705" s="144"/>
      <c r="U705" s="144"/>
      <c r="V705" s="144"/>
      <c r="W705" s="144"/>
      <c r="X705" s="144"/>
      <c r="Y705" s="144"/>
      <c r="Z705" s="144"/>
    </row>
    <row r="706" spans="1:26" ht="14.25" customHeight="1">
      <c r="A706" s="144"/>
      <c r="B706" s="144"/>
      <c r="C706" s="144"/>
      <c r="D706" s="144"/>
      <c r="E706" s="145"/>
      <c r="F706" s="145"/>
      <c r="G706" s="145"/>
      <c r="H706" s="145"/>
      <c r="I706" s="145"/>
      <c r="J706" s="145"/>
      <c r="K706" s="145"/>
      <c r="L706" s="145"/>
      <c r="M706" s="145"/>
      <c r="N706" s="145"/>
      <c r="O706" s="145"/>
      <c r="P706" s="145"/>
      <c r="Q706" s="145"/>
      <c r="R706" s="144"/>
      <c r="S706" s="144"/>
      <c r="T706" s="144"/>
      <c r="U706" s="144"/>
      <c r="V706" s="144"/>
      <c r="W706" s="144"/>
      <c r="X706" s="144"/>
      <c r="Y706" s="144"/>
      <c r="Z706" s="144"/>
    </row>
    <row r="707" spans="1:26" ht="14.25" customHeight="1">
      <c r="A707" s="144"/>
      <c r="B707" s="144"/>
      <c r="C707" s="144"/>
      <c r="D707" s="144"/>
      <c r="E707" s="145"/>
      <c r="F707" s="145"/>
      <c r="G707" s="145"/>
      <c r="H707" s="145"/>
      <c r="I707" s="145"/>
      <c r="J707" s="145"/>
      <c r="K707" s="145"/>
      <c r="L707" s="145"/>
      <c r="M707" s="145"/>
      <c r="N707" s="145"/>
      <c r="O707" s="145"/>
      <c r="P707" s="145"/>
      <c r="Q707" s="145"/>
      <c r="R707" s="144"/>
      <c r="S707" s="144"/>
      <c r="T707" s="144"/>
      <c r="U707" s="144"/>
      <c r="V707" s="144"/>
      <c r="W707" s="144"/>
      <c r="X707" s="144"/>
      <c r="Y707" s="144"/>
      <c r="Z707" s="144"/>
    </row>
    <row r="708" spans="1:26" ht="14.25" customHeight="1">
      <c r="A708" s="144"/>
      <c r="B708" s="144"/>
      <c r="C708" s="144"/>
      <c r="D708" s="144"/>
      <c r="E708" s="145"/>
      <c r="F708" s="145"/>
      <c r="G708" s="145"/>
      <c r="H708" s="145"/>
      <c r="I708" s="145"/>
      <c r="J708" s="145"/>
      <c r="K708" s="145"/>
      <c r="L708" s="145"/>
      <c r="M708" s="145"/>
      <c r="N708" s="145"/>
      <c r="O708" s="145"/>
      <c r="P708" s="145"/>
      <c r="Q708" s="145"/>
      <c r="R708" s="144"/>
      <c r="S708" s="144"/>
      <c r="T708" s="144"/>
      <c r="U708" s="144"/>
      <c r="V708" s="144"/>
      <c r="W708" s="144"/>
      <c r="X708" s="144"/>
      <c r="Y708" s="144"/>
      <c r="Z708" s="144"/>
    </row>
    <row r="709" spans="1:26" ht="14.25" customHeight="1">
      <c r="A709" s="144"/>
      <c r="B709" s="144"/>
      <c r="C709" s="144"/>
      <c r="D709" s="144"/>
      <c r="E709" s="145"/>
      <c r="F709" s="145"/>
      <c r="G709" s="145"/>
      <c r="H709" s="145"/>
      <c r="I709" s="145"/>
      <c r="J709" s="145"/>
      <c r="K709" s="145"/>
      <c r="L709" s="145"/>
      <c r="M709" s="145"/>
      <c r="N709" s="145"/>
      <c r="O709" s="145"/>
      <c r="P709" s="145"/>
      <c r="Q709" s="145"/>
      <c r="R709" s="144"/>
      <c r="S709" s="144"/>
      <c r="T709" s="144"/>
      <c r="U709" s="144"/>
      <c r="V709" s="144"/>
      <c r="W709" s="144"/>
      <c r="X709" s="144"/>
      <c r="Y709" s="144"/>
      <c r="Z709" s="144"/>
    </row>
    <row r="710" spans="1:26" ht="14.25" customHeight="1">
      <c r="A710" s="144"/>
      <c r="B710" s="144"/>
      <c r="C710" s="144"/>
      <c r="D710" s="144"/>
      <c r="E710" s="145"/>
      <c r="F710" s="145"/>
      <c r="G710" s="145"/>
      <c r="H710" s="145"/>
      <c r="I710" s="145"/>
      <c r="J710" s="145"/>
      <c r="K710" s="145"/>
      <c r="L710" s="145"/>
      <c r="M710" s="145"/>
      <c r="N710" s="145"/>
      <c r="O710" s="145"/>
      <c r="P710" s="145"/>
      <c r="Q710" s="145"/>
      <c r="R710" s="144"/>
      <c r="S710" s="144"/>
      <c r="T710" s="144"/>
      <c r="U710" s="144"/>
      <c r="V710" s="144"/>
      <c r="W710" s="144"/>
      <c r="X710" s="144"/>
      <c r="Y710" s="144"/>
      <c r="Z710" s="144"/>
    </row>
    <row r="711" spans="1:26" ht="14.25" customHeight="1">
      <c r="A711" s="144"/>
      <c r="B711" s="144"/>
      <c r="C711" s="144"/>
      <c r="D711" s="144"/>
      <c r="E711" s="145"/>
      <c r="F711" s="145"/>
      <c r="G711" s="145"/>
      <c r="H711" s="145"/>
      <c r="I711" s="145"/>
      <c r="J711" s="145"/>
      <c r="K711" s="145"/>
      <c r="L711" s="145"/>
      <c r="M711" s="145"/>
      <c r="N711" s="145"/>
      <c r="O711" s="145"/>
      <c r="P711" s="145"/>
      <c r="Q711" s="145"/>
      <c r="R711" s="144"/>
      <c r="S711" s="144"/>
      <c r="T711" s="144"/>
      <c r="U711" s="144"/>
      <c r="V711" s="144"/>
      <c r="W711" s="144"/>
      <c r="X711" s="144"/>
      <c r="Y711" s="144"/>
      <c r="Z711" s="144"/>
    </row>
    <row r="712" spans="1:26" ht="14.25" customHeight="1">
      <c r="A712" s="144"/>
      <c r="B712" s="144"/>
      <c r="C712" s="144"/>
      <c r="D712" s="144"/>
      <c r="E712" s="145"/>
      <c r="F712" s="145"/>
      <c r="G712" s="145"/>
      <c r="H712" s="145"/>
      <c r="I712" s="145"/>
      <c r="J712" s="145"/>
      <c r="K712" s="145"/>
      <c r="L712" s="145"/>
      <c r="M712" s="145"/>
      <c r="N712" s="145"/>
      <c r="O712" s="145"/>
      <c r="P712" s="145"/>
      <c r="Q712" s="145"/>
      <c r="R712" s="144"/>
      <c r="S712" s="144"/>
      <c r="T712" s="144"/>
      <c r="U712" s="144"/>
      <c r="V712" s="144"/>
      <c r="W712" s="144"/>
      <c r="X712" s="144"/>
      <c r="Y712" s="144"/>
      <c r="Z712" s="144"/>
    </row>
    <row r="713" spans="1:26" ht="14.25" customHeight="1">
      <c r="A713" s="144"/>
      <c r="B713" s="144"/>
      <c r="C713" s="144"/>
      <c r="D713" s="144"/>
      <c r="E713" s="145"/>
      <c r="F713" s="145"/>
      <c r="G713" s="145"/>
      <c r="H713" s="145"/>
      <c r="I713" s="145"/>
      <c r="J713" s="145"/>
      <c r="K713" s="145"/>
      <c r="L713" s="145"/>
      <c r="M713" s="145"/>
      <c r="N713" s="145"/>
      <c r="O713" s="145"/>
      <c r="P713" s="145"/>
      <c r="Q713" s="145"/>
      <c r="R713" s="144"/>
      <c r="S713" s="144"/>
      <c r="T713" s="144"/>
      <c r="U713" s="144"/>
      <c r="V713" s="144"/>
      <c r="W713" s="144"/>
      <c r="X713" s="144"/>
      <c r="Y713" s="144"/>
      <c r="Z713" s="144"/>
    </row>
    <row r="714" spans="1:26" ht="14.25" customHeight="1">
      <c r="A714" s="144"/>
      <c r="B714" s="144"/>
      <c r="C714" s="144"/>
      <c r="D714" s="144"/>
      <c r="E714" s="145"/>
      <c r="F714" s="145"/>
      <c r="G714" s="145"/>
      <c r="H714" s="145"/>
      <c r="I714" s="145"/>
      <c r="J714" s="145"/>
      <c r="K714" s="145"/>
      <c r="L714" s="145"/>
      <c r="M714" s="145"/>
      <c r="N714" s="145"/>
      <c r="O714" s="145"/>
      <c r="P714" s="145"/>
      <c r="Q714" s="145"/>
      <c r="R714" s="144"/>
      <c r="S714" s="144"/>
      <c r="T714" s="144"/>
      <c r="U714" s="144"/>
      <c r="V714" s="144"/>
      <c r="W714" s="144"/>
      <c r="X714" s="144"/>
      <c r="Y714" s="144"/>
      <c r="Z714" s="144"/>
    </row>
    <row r="715" spans="1:26" ht="14.25" customHeight="1">
      <c r="A715" s="144"/>
      <c r="B715" s="144"/>
      <c r="C715" s="144"/>
      <c r="D715" s="144"/>
      <c r="E715" s="145"/>
      <c r="F715" s="145"/>
      <c r="G715" s="145"/>
      <c r="H715" s="145"/>
      <c r="I715" s="145"/>
      <c r="J715" s="145"/>
      <c r="K715" s="145"/>
      <c r="L715" s="145"/>
      <c r="M715" s="145"/>
      <c r="N715" s="145"/>
      <c r="O715" s="145"/>
      <c r="P715" s="145"/>
      <c r="Q715" s="145"/>
      <c r="R715" s="144"/>
      <c r="S715" s="144"/>
      <c r="T715" s="144"/>
      <c r="U715" s="144"/>
      <c r="V715" s="144"/>
      <c r="W715" s="144"/>
      <c r="X715" s="144"/>
      <c r="Y715" s="144"/>
      <c r="Z715" s="144"/>
    </row>
    <row r="716" spans="1:26" ht="14.25" customHeight="1">
      <c r="A716" s="144"/>
      <c r="B716" s="144"/>
      <c r="C716" s="144"/>
      <c r="D716" s="144"/>
      <c r="E716" s="145"/>
      <c r="F716" s="145"/>
      <c r="G716" s="145"/>
      <c r="H716" s="145"/>
      <c r="I716" s="145"/>
      <c r="J716" s="145"/>
      <c r="K716" s="145"/>
      <c r="L716" s="145"/>
      <c r="M716" s="145"/>
      <c r="N716" s="145"/>
      <c r="O716" s="145"/>
      <c r="P716" s="145"/>
      <c r="Q716" s="145"/>
      <c r="R716" s="144"/>
      <c r="S716" s="144"/>
      <c r="T716" s="144"/>
      <c r="U716" s="144"/>
      <c r="V716" s="144"/>
      <c r="W716" s="144"/>
      <c r="X716" s="144"/>
      <c r="Y716" s="144"/>
      <c r="Z716" s="144"/>
    </row>
    <row r="717" spans="1:26" ht="14.25" customHeight="1">
      <c r="A717" s="144"/>
      <c r="B717" s="144"/>
      <c r="C717" s="144"/>
      <c r="D717" s="144"/>
      <c r="E717" s="145"/>
      <c r="F717" s="145"/>
      <c r="G717" s="145"/>
      <c r="H717" s="145"/>
      <c r="I717" s="145"/>
      <c r="J717" s="145"/>
      <c r="K717" s="145"/>
      <c r="L717" s="145"/>
      <c r="M717" s="145"/>
      <c r="N717" s="145"/>
      <c r="O717" s="145"/>
      <c r="P717" s="145"/>
      <c r="Q717" s="145"/>
      <c r="R717" s="144"/>
      <c r="S717" s="144"/>
      <c r="T717" s="144"/>
      <c r="U717" s="144"/>
      <c r="V717" s="144"/>
      <c r="W717" s="144"/>
      <c r="X717" s="144"/>
      <c r="Y717" s="144"/>
      <c r="Z717" s="144"/>
    </row>
    <row r="718" spans="1:26" ht="14.25" customHeight="1">
      <c r="A718" s="144"/>
      <c r="B718" s="144"/>
      <c r="C718" s="144"/>
      <c r="D718" s="144"/>
      <c r="E718" s="145"/>
      <c r="F718" s="145"/>
      <c r="G718" s="145"/>
      <c r="H718" s="145"/>
      <c r="I718" s="145"/>
      <c r="J718" s="145"/>
      <c r="K718" s="145"/>
      <c r="L718" s="145"/>
      <c r="M718" s="145"/>
      <c r="N718" s="145"/>
      <c r="O718" s="145"/>
      <c r="P718" s="145"/>
      <c r="Q718" s="145"/>
      <c r="R718" s="144"/>
      <c r="S718" s="144"/>
      <c r="T718" s="144"/>
      <c r="U718" s="144"/>
      <c r="V718" s="144"/>
      <c r="W718" s="144"/>
      <c r="X718" s="144"/>
      <c r="Y718" s="144"/>
      <c r="Z718" s="144"/>
    </row>
    <row r="719" spans="1:26" ht="14.25" customHeight="1">
      <c r="A719" s="144"/>
      <c r="B719" s="144"/>
      <c r="C719" s="144"/>
      <c r="D719" s="144"/>
      <c r="E719" s="145"/>
      <c r="F719" s="145"/>
      <c r="G719" s="145"/>
      <c r="H719" s="145"/>
      <c r="I719" s="145"/>
      <c r="J719" s="145"/>
      <c r="K719" s="145"/>
      <c r="L719" s="145"/>
      <c r="M719" s="145"/>
      <c r="N719" s="145"/>
      <c r="O719" s="145"/>
      <c r="P719" s="145"/>
      <c r="Q719" s="145"/>
      <c r="R719" s="144"/>
      <c r="S719" s="144"/>
      <c r="T719" s="144"/>
      <c r="U719" s="144"/>
      <c r="V719" s="144"/>
      <c r="W719" s="144"/>
      <c r="X719" s="144"/>
      <c r="Y719" s="144"/>
      <c r="Z719" s="144"/>
    </row>
    <row r="720" spans="1:26" ht="14.25" customHeight="1">
      <c r="A720" s="144"/>
      <c r="B720" s="144"/>
      <c r="C720" s="144"/>
      <c r="D720" s="144"/>
      <c r="E720" s="145"/>
      <c r="F720" s="145"/>
      <c r="G720" s="145"/>
      <c r="H720" s="145"/>
      <c r="I720" s="145"/>
      <c r="J720" s="145"/>
      <c r="K720" s="145"/>
      <c r="L720" s="145"/>
      <c r="M720" s="145"/>
      <c r="N720" s="145"/>
      <c r="O720" s="145"/>
      <c r="P720" s="145"/>
      <c r="Q720" s="145"/>
      <c r="R720" s="144"/>
      <c r="S720" s="144"/>
      <c r="T720" s="144"/>
      <c r="U720" s="144"/>
      <c r="V720" s="144"/>
      <c r="W720" s="144"/>
      <c r="X720" s="144"/>
      <c r="Y720" s="144"/>
      <c r="Z720" s="144"/>
    </row>
    <row r="721" spans="1:26" ht="14.25" customHeight="1">
      <c r="A721" s="144"/>
      <c r="B721" s="144"/>
      <c r="C721" s="144"/>
      <c r="D721" s="144"/>
      <c r="E721" s="145"/>
      <c r="F721" s="145"/>
      <c r="G721" s="145"/>
      <c r="H721" s="145"/>
      <c r="I721" s="145"/>
      <c r="J721" s="145"/>
      <c r="K721" s="145"/>
      <c r="L721" s="145"/>
      <c r="M721" s="145"/>
      <c r="N721" s="145"/>
      <c r="O721" s="145"/>
      <c r="P721" s="145"/>
      <c r="Q721" s="145"/>
      <c r="R721" s="144"/>
      <c r="S721" s="144"/>
      <c r="T721" s="144"/>
      <c r="U721" s="144"/>
      <c r="V721" s="144"/>
      <c r="W721" s="144"/>
      <c r="X721" s="144"/>
      <c r="Y721" s="144"/>
      <c r="Z721" s="144"/>
    </row>
    <row r="722" spans="1:26" ht="14.25" customHeight="1">
      <c r="A722" s="144"/>
      <c r="B722" s="144"/>
      <c r="C722" s="144"/>
      <c r="D722" s="144"/>
      <c r="E722" s="145"/>
      <c r="F722" s="145"/>
      <c r="G722" s="145"/>
      <c r="H722" s="145"/>
      <c r="I722" s="145"/>
      <c r="J722" s="145"/>
      <c r="K722" s="145"/>
      <c r="L722" s="145"/>
      <c r="M722" s="145"/>
      <c r="N722" s="145"/>
      <c r="O722" s="145"/>
      <c r="P722" s="145"/>
      <c r="Q722" s="145"/>
      <c r="R722" s="144"/>
      <c r="S722" s="144"/>
      <c r="T722" s="144"/>
      <c r="U722" s="144"/>
      <c r="V722" s="144"/>
      <c r="W722" s="144"/>
      <c r="X722" s="144"/>
      <c r="Y722" s="144"/>
      <c r="Z722" s="144"/>
    </row>
    <row r="723" spans="1:26" ht="14.25" customHeight="1">
      <c r="A723" s="144"/>
      <c r="B723" s="144"/>
      <c r="C723" s="144"/>
      <c r="D723" s="144"/>
      <c r="E723" s="145"/>
      <c r="F723" s="145"/>
      <c r="G723" s="145"/>
      <c r="H723" s="145"/>
      <c r="I723" s="145"/>
      <c r="J723" s="145"/>
      <c r="K723" s="145"/>
      <c r="L723" s="145"/>
      <c r="M723" s="145"/>
      <c r="N723" s="145"/>
      <c r="O723" s="145"/>
      <c r="P723" s="145"/>
      <c r="Q723" s="145"/>
      <c r="R723" s="144"/>
      <c r="S723" s="144"/>
      <c r="T723" s="144"/>
      <c r="U723" s="144"/>
      <c r="V723" s="144"/>
      <c r="W723" s="144"/>
      <c r="X723" s="144"/>
      <c r="Y723" s="144"/>
      <c r="Z723" s="144"/>
    </row>
    <row r="724" spans="1:26" ht="14.25" customHeight="1">
      <c r="A724" s="144"/>
      <c r="B724" s="144"/>
      <c r="C724" s="144"/>
      <c r="D724" s="144"/>
      <c r="E724" s="145"/>
      <c r="F724" s="145"/>
      <c r="G724" s="145"/>
      <c r="H724" s="145"/>
      <c r="I724" s="145"/>
      <c r="J724" s="145"/>
      <c r="K724" s="145"/>
      <c r="L724" s="145"/>
      <c r="M724" s="145"/>
      <c r="N724" s="145"/>
      <c r="O724" s="145"/>
      <c r="P724" s="145"/>
      <c r="Q724" s="145"/>
      <c r="R724" s="144"/>
      <c r="S724" s="144"/>
      <c r="T724" s="144"/>
      <c r="U724" s="144"/>
      <c r="V724" s="144"/>
      <c r="W724" s="144"/>
      <c r="X724" s="144"/>
      <c r="Y724" s="144"/>
      <c r="Z724" s="144"/>
    </row>
    <row r="725" spans="1:26" ht="14.25" customHeight="1">
      <c r="A725" s="144"/>
      <c r="B725" s="144"/>
      <c r="C725" s="144"/>
      <c r="D725" s="144"/>
      <c r="E725" s="145"/>
      <c r="F725" s="145"/>
      <c r="G725" s="145"/>
      <c r="H725" s="145"/>
      <c r="I725" s="145"/>
      <c r="J725" s="145"/>
      <c r="K725" s="145"/>
      <c r="L725" s="145"/>
      <c r="M725" s="145"/>
      <c r="N725" s="145"/>
      <c r="O725" s="145"/>
      <c r="P725" s="145"/>
      <c r="Q725" s="145"/>
      <c r="R725" s="144"/>
      <c r="S725" s="144"/>
      <c r="T725" s="144"/>
      <c r="U725" s="144"/>
      <c r="V725" s="144"/>
      <c r="W725" s="144"/>
      <c r="X725" s="144"/>
      <c r="Y725" s="144"/>
      <c r="Z725" s="144"/>
    </row>
    <row r="726" spans="1:26" ht="14.25" customHeight="1">
      <c r="A726" s="144"/>
      <c r="B726" s="144"/>
      <c r="C726" s="144"/>
      <c r="D726" s="144"/>
      <c r="E726" s="145"/>
      <c r="F726" s="145"/>
      <c r="G726" s="145"/>
      <c r="H726" s="145"/>
      <c r="I726" s="145"/>
      <c r="J726" s="145"/>
      <c r="K726" s="145"/>
      <c r="L726" s="145"/>
      <c r="M726" s="145"/>
      <c r="N726" s="145"/>
      <c r="O726" s="145"/>
      <c r="P726" s="145"/>
      <c r="Q726" s="145"/>
      <c r="R726" s="144"/>
      <c r="S726" s="144"/>
      <c r="T726" s="144"/>
      <c r="U726" s="144"/>
      <c r="V726" s="144"/>
      <c r="W726" s="144"/>
      <c r="X726" s="144"/>
      <c r="Y726" s="144"/>
      <c r="Z726" s="144"/>
    </row>
    <row r="727" spans="1:26" ht="14.25" customHeight="1">
      <c r="A727" s="144"/>
      <c r="B727" s="144"/>
      <c r="C727" s="144"/>
      <c r="D727" s="144"/>
      <c r="E727" s="145"/>
      <c r="F727" s="145"/>
      <c r="G727" s="145"/>
      <c r="H727" s="145"/>
      <c r="I727" s="145"/>
      <c r="J727" s="145"/>
      <c r="K727" s="145"/>
      <c r="L727" s="145"/>
      <c r="M727" s="145"/>
      <c r="N727" s="145"/>
      <c r="O727" s="145"/>
      <c r="P727" s="145"/>
      <c r="Q727" s="145"/>
      <c r="R727" s="144"/>
      <c r="S727" s="144"/>
      <c r="T727" s="144"/>
      <c r="U727" s="144"/>
      <c r="V727" s="144"/>
      <c r="W727" s="144"/>
      <c r="X727" s="144"/>
      <c r="Y727" s="144"/>
      <c r="Z727" s="144"/>
    </row>
    <row r="728" spans="1:26" ht="14.25" customHeight="1">
      <c r="A728" s="144"/>
      <c r="B728" s="144"/>
      <c r="C728" s="144"/>
      <c r="D728" s="144"/>
      <c r="E728" s="145"/>
      <c r="F728" s="145"/>
      <c r="G728" s="145"/>
      <c r="H728" s="145"/>
      <c r="I728" s="145"/>
      <c r="J728" s="145"/>
      <c r="K728" s="145"/>
      <c r="L728" s="145"/>
      <c r="M728" s="145"/>
      <c r="N728" s="145"/>
      <c r="O728" s="145"/>
      <c r="P728" s="145"/>
      <c r="Q728" s="145"/>
      <c r="R728" s="144"/>
      <c r="S728" s="144"/>
      <c r="T728" s="144"/>
      <c r="U728" s="144"/>
      <c r="V728" s="144"/>
      <c r="W728" s="144"/>
      <c r="X728" s="144"/>
      <c r="Y728" s="144"/>
      <c r="Z728" s="144"/>
    </row>
    <row r="729" spans="1:26" ht="14.25" customHeight="1">
      <c r="A729" s="144"/>
      <c r="B729" s="144"/>
      <c r="C729" s="144"/>
      <c r="D729" s="144"/>
      <c r="E729" s="145"/>
      <c r="F729" s="145"/>
      <c r="G729" s="145"/>
      <c r="H729" s="145"/>
      <c r="I729" s="145"/>
      <c r="J729" s="145"/>
      <c r="K729" s="145"/>
      <c r="L729" s="145"/>
      <c r="M729" s="145"/>
      <c r="N729" s="145"/>
      <c r="O729" s="145"/>
      <c r="P729" s="145"/>
      <c r="Q729" s="145"/>
      <c r="R729" s="144"/>
      <c r="S729" s="144"/>
      <c r="T729" s="144"/>
      <c r="U729" s="144"/>
      <c r="V729" s="144"/>
      <c r="W729" s="144"/>
      <c r="X729" s="144"/>
      <c r="Y729" s="144"/>
      <c r="Z729" s="144"/>
    </row>
    <row r="730" spans="1:26" ht="14.25" customHeight="1">
      <c r="A730" s="144"/>
      <c r="B730" s="144"/>
      <c r="C730" s="144"/>
      <c r="D730" s="144"/>
      <c r="E730" s="145"/>
      <c r="F730" s="145"/>
      <c r="G730" s="145"/>
      <c r="H730" s="145"/>
      <c r="I730" s="145"/>
      <c r="J730" s="145"/>
      <c r="K730" s="145"/>
      <c r="L730" s="145"/>
      <c r="M730" s="145"/>
      <c r="N730" s="145"/>
      <c r="O730" s="145"/>
      <c r="P730" s="145"/>
      <c r="Q730" s="145"/>
      <c r="R730" s="144"/>
      <c r="S730" s="144"/>
      <c r="T730" s="144"/>
      <c r="U730" s="144"/>
      <c r="V730" s="144"/>
      <c r="W730" s="144"/>
      <c r="X730" s="144"/>
      <c r="Y730" s="144"/>
      <c r="Z730" s="144"/>
    </row>
    <row r="731" spans="1:26" ht="14.25" customHeight="1">
      <c r="A731" s="144"/>
      <c r="B731" s="144"/>
      <c r="C731" s="144"/>
      <c r="D731" s="144"/>
      <c r="E731" s="145"/>
      <c r="F731" s="145"/>
      <c r="G731" s="145"/>
      <c r="H731" s="145"/>
      <c r="I731" s="145"/>
      <c r="J731" s="145"/>
      <c r="K731" s="145"/>
      <c r="L731" s="145"/>
      <c r="M731" s="145"/>
      <c r="N731" s="145"/>
      <c r="O731" s="145"/>
      <c r="P731" s="145"/>
      <c r="Q731" s="145"/>
      <c r="R731" s="144"/>
      <c r="S731" s="144"/>
      <c r="T731" s="144"/>
      <c r="U731" s="144"/>
      <c r="V731" s="144"/>
      <c r="W731" s="144"/>
      <c r="X731" s="144"/>
      <c r="Y731" s="144"/>
      <c r="Z731" s="144"/>
    </row>
    <row r="732" spans="1:26" ht="14.25" customHeight="1">
      <c r="A732" s="144"/>
      <c r="B732" s="144"/>
      <c r="C732" s="144"/>
      <c r="D732" s="144"/>
      <c r="E732" s="145"/>
      <c r="F732" s="145"/>
      <c r="G732" s="145"/>
      <c r="H732" s="145"/>
      <c r="I732" s="145"/>
      <c r="J732" s="145"/>
      <c r="K732" s="145"/>
      <c r="L732" s="145"/>
      <c r="M732" s="145"/>
      <c r="N732" s="145"/>
      <c r="O732" s="145"/>
      <c r="P732" s="145"/>
      <c r="Q732" s="145"/>
      <c r="R732" s="144"/>
      <c r="S732" s="144"/>
      <c r="T732" s="144"/>
      <c r="U732" s="144"/>
      <c r="V732" s="144"/>
      <c r="W732" s="144"/>
      <c r="X732" s="144"/>
      <c r="Y732" s="144"/>
      <c r="Z732" s="144"/>
    </row>
    <row r="733" spans="1:26" ht="14.25" customHeight="1">
      <c r="A733" s="144"/>
      <c r="B733" s="144"/>
      <c r="C733" s="144"/>
      <c r="D733" s="144"/>
      <c r="E733" s="145"/>
      <c r="F733" s="145"/>
      <c r="G733" s="145"/>
      <c r="H733" s="145"/>
      <c r="I733" s="145"/>
      <c r="J733" s="145"/>
      <c r="K733" s="145"/>
      <c r="L733" s="145"/>
      <c r="M733" s="145"/>
      <c r="N733" s="145"/>
      <c r="O733" s="145"/>
      <c r="P733" s="145"/>
      <c r="Q733" s="145"/>
      <c r="R733" s="144"/>
      <c r="S733" s="144"/>
      <c r="T733" s="144"/>
      <c r="U733" s="144"/>
      <c r="V733" s="144"/>
      <c r="W733" s="144"/>
      <c r="X733" s="144"/>
      <c r="Y733" s="144"/>
      <c r="Z733" s="144"/>
    </row>
    <row r="734" spans="1:26" ht="14.25" customHeight="1">
      <c r="A734" s="144"/>
      <c r="B734" s="144"/>
      <c r="C734" s="144"/>
      <c r="D734" s="144"/>
      <c r="E734" s="145"/>
      <c r="F734" s="145"/>
      <c r="G734" s="145"/>
      <c r="H734" s="145"/>
      <c r="I734" s="145"/>
      <c r="J734" s="145"/>
      <c r="K734" s="145"/>
      <c r="L734" s="145"/>
      <c r="M734" s="145"/>
      <c r="N734" s="145"/>
      <c r="O734" s="145"/>
      <c r="P734" s="145"/>
      <c r="Q734" s="145"/>
      <c r="R734" s="144"/>
      <c r="S734" s="144"/>
      <c r="T734" s="144"/>
      <c r="U734" s="144"/>
      <c r="V734" s="144"/>
      <c r="W734" s="144"/>
      <c r="X734" s="144"/>
      <c r="Y734" s="144"/>
      <c r="Z734" s="144"/>
    </row>
    <row r="735" spans="1:26" ht="14.25" customHeight="1">
      <c r="A735" s="144"/>
      <c r="B735" s="144"/>
      <c r="C735" s="144"/>
      <c r="D735" s="144"/>
      <c r="E735" s="145"/>
      <c r="F735" s="145"/>
      <c r="G735" s="145"/>
      <c r="H735" s="145"/>
      <c r="I735" s="145"/>
      <c r="J735" s="145"/>
      <c r="K735" s="145"/>
      <c r="L735" s="145"/>
      <c r="M735" s="145"/>
      <c r="N735" s="145"/>
      <c r="O735" s="145"/>
      <c r="P735" s="145"/>
      <c r="Q735" s="145"/>
      <c r="R735" s="144"/>
      <c r="S735" s="144"/>
      <c r="T735" s="144"/>
      <c r="U735" s="144"/>
      <c r="V735" s="144"/>
      <c r="W735" s="144"/>
      <c r="X735" s="144"/>
      <c r="Y735" s="144"/>
      <c r="Z735" s="144"/>
    </row>
    <row r="736" spans="1:26" ht="14.25" customHeight="1">
      <c r="A736" s="144"/>
      <c r="B736" s="144"/>
      <c r="C736" s="144"/>
      <c r="D736" s="144"/>
      <c r="E736" s="145"/>
      <c r="F736" s="145"/>
      <c r="G736" s="145"/>
      <c r="H736" s="145"/>
      <c r="I736" s="145"/>
      <c r="J736" s="145"/>
      <c r="K736" s="145"/>
      <c r="L736" s="145"/>
      <c r="M736" s="145"/>
      <c r="N736" s="145"/>
      <c r="O736" s="145"/>
      <c r="P736" s="145"/>
      <c r="Q736" s="145"/>
      <c r="R736" s="144"/>
      <c r="S736" s="144"/>
      <c r="T736" s="144"/>
      <c r="U736" s="144"/>
      <c r="V736" s="144"/>
      <c r="W736" s="144"/>
      <c r="X736" s="144"/>
      <c r="Y736" s="144"/>
      <c r="Z736" s="144"/>
    </row>
    <row r="737" spans="1:26" ht="14.25" customHeight="1">
      <c r="A737" s="144"/>
      <c r="B737" s="144"/>
      <c r="C737" s="144"/>
      <c r="D737" s="144"/>
      <c r="E737" s="145"/>
      <c r="F737" s="145"/>
      <c r="G737" s="145"/>
      <c r="H737" s="145"/>
      <c r="I737" s="145"/>
      <c r="J737" s="145"/>
      <c r="K737" s="145"/>
      <c r="L737" s="145"/>
      <c r="M737" s="145"/>
      <c r="N737" s="145"/>
      <c r="O737" s="145"/>
      <c r="P737" s="145"/>
      <c r="Q737" s="145"/>
      <c r="R737" s="144"/>
      <c r="S737" s="144"/>
      <c r="T737" s="144"/>
      <c r="U737" s="144"/>
      <c r="V737" s="144"/>
      <c r="W737" s="144"/>
      <c r="X737" s="144"/>
      <c r="Y737" s="144"/>
      <c r="Z737" s="144"/>
    </row>
    <row r="738" spans="1:26" ht="14.25" customHeight="1">
      <c r="A738" s="144"/>
      <c r="B738" s="144"/>
      <c r="C738" s="144"/>
      <c r="D738" s="144"/>
      <c r="E738" s="145"/>
      <c r="F738" s="145"/>
      <c r="G738" s="145"/>
      <c r="H738" s="145"/>
      <c r="I738" s="145"/>
      <c r="J738" s="145"/>
      <c r="K738" s="145"/>
      <c r="L738" s="145"/>
      <c r="M738" s="145"/>
      <c r="N738" s="145"/>
      <c r="O738" s="145"/>
      <c r="P738" s="145"/>
      <c r="Q738" s="145"/>
      <c r="R738" s="144"/>
      <c r="S738" s="144"/>
      <c r="T738" s="144"/>
      <c r="U738" s="144"/>
      <c r="V738" s="144"/>
      <c r="W738" s="144"/>
      <c r="X738" s="144"/>
      <c r="Y738" s="144"/>
      <c r="Z738" s="144"/>
    </row>
    <row r="739" spans="1:26" ht="14.25" customHeight="1">
      <c r="A739" s="144"/>
      <c r="B739" s="144"/>
      <c r="C739" s="144"/>
      <c r="D739" s="144"/>
      <c r="E739" s="145"/>
      <c r="F739" s="145"/>
      <c r="G739" s="145"/>
      <c r="H739" s="145"/>
      <c r="I739" s="145"/>
      <c r="J739" s="145"/>
      <c r="K739" s="145"/>
      <c r="L739" s="145"/>
      <c r="M739" s="145"/>
      <c r="N739" s="145"/>
      <c r="O739" s="145"/>
      <c r="P739" s="145"/>
      <c r="Q739" s="145"/>
      <c r="R739" s="144"/>
      <c r="S739" s="144"/>
      <c r="T739" s="144"/>
      <c r="U739" s="144"/>
      <c r="V739" s="144"/>
      <c r="W739" s="144"/>
      <c r="X739" s="144"/>
      <c r="Y739" s="144"/>
      <c r="Z739" s="144"/>
    </row>
    <row r="740" spans="1:26" ht="14.25" customHeight="1">
      <c r="A740" s="144"/>
      <c r="B740" s="144"/>
      <c r="C740" s="144"/>
      <c r="D740" s="144"/>
      <c r="E740" s="145"/>
      <c r="F740" s="145"/>
      <c r="G740" s="145"/>
      <c r="H740" s="145"/>
      <c r="I740" s="145"/>
      <c r="J740" s="145"/>
      <c r="K740" s="145"/>
      <c r="L740" s="145"/>
      <c r="M740" s="145"/>
      <c r="N740" s="145"/>
      <c r="O740" s="145"/>
      <c r="P740" s="145"/>
      <c r="Q740" s="145"/>
      <c r="R740" s="144"/>
      <c r="S740" s="144"/>
      <c r="T740" s="144"/>
      <c r="U740" s="144"/>
      <c r="V740" s="144"/>
      <c r="W740" s="144"/>
      <c r="X740" s="144"/>
      <c r="Y740" s="144"/>
      <c r="Z740" s="144"/>
    </row>
    <row r="741" spans="1:26" ht="14.25" customHeight="1">
      <c r="A741" s="144"/>
      <c r="B741" s="144"/>
      <c r="C741" s="144"/>
      <c r="D741" s="144"/>
      <c r="E741" s="145"/>
      <c r="F741" s="145"/>
      <c r="G741" s="145"/>
      <c r="H741" s="145"/>
      <c r="I741" s="145"/>
      <c r="J741" s="145"/>
      <c r="K741" s="145"/>
      <c r="L741" s="145"/>
      <c r="M741" s="145"/>
      <c r="N741" s="145"/>
      <c r="O741" s="145"/>
      <c r="P741" s="145"/>
      <c r="Q741" s="145"/>
      <c r="R741" s="144"/>
      <c r="S741" s="144"/>
      <c r="T741" s="144"/>
      <c r="U741" s="144"/>
      <c r="V741" s="144"/>
      <c r="W741" s="144"/>
      <c r="X741" s="144"/>
      <c r="Y741" s="144"/>
      <c r="Z741" s="144"/>
    </row>
    <row r="742" spans="1:26" ht="14.25" customHeight="1">
      <c r="A742" s="144"/>
      <c r="B742" s="144"/>
      <c r="C742" s="144"/>
      <c r="D742" s="144"/>
      <c r="E742" s="145"/>
      <c r="F742" s="145"/>
      <c r="G742" s="145"/>
      <c r="H742" s="145"/>
      <c r="I742" s="145"/>
      <c r="J742" s="145"/>
      <c r="K742" s="145"/>
      <c r="L742" s="145"/>
      <c r="M742" s="145"/>
      <c r="N742" s="145"/>
      <c r="O742" s="145"/>
      <c r="P742" s="145"/>
      <c r="Q742" s="145"/>
      <c r="R742" s="144"/>
      <c r="S742" s="144"/>
      <c r="T742" s="144"/>
      <c r="U742" s="144"/>
      <c r="V742" s="144"/>
      <c r="W742" s="144"/>
      <c r="X742" s="144"/>
      <c r="Y742" s="144"/>
      <c r="Z742" s="144"/>
    </row>
    <row r="743" spans="1:26" ht="14.25" customHeight="1">
      <c r="A743" s="144"/>
      <c r="B743" s="144"/>
      <c r="C743" s="144"/>
      <c r="D743" s="144"/>
      <c r="E743" s="145"/>
      <c r="F743" s="145"/>
      <c r="G743" s="145"/>
      <c r="H743" s="145"/>
      <c r="I743" s="145"/>
      <c r="J743" s="145"/>
      <c r="K743" s="145"/>
      <c r="L743" s="145"/>
      <c r="M743" s="145"/>
      <c r="N743" s="145"/>
      <c r="O743" s="145"/>
      <c r="P743" s="145"/>
      <c r="Q743" s="145"/>
      <c r="R743" s="144"/>
      <c r="S743" s="144"/>
      <c r="T743" s="144"/>
      <c r="U743" s="144"/>
      <c r="V743" s="144"/>
      <c r="W743" s="144"/>
      <c r="X743" s="144"/>
      <c r="Y743" s="144"/>
      <c r="Z743" s="144"/>
    </row>
    <row r="744" spans="1:26" ht="14.25" customHeight="1">
      <c r="A744" s="144"/>
      <c r="B744" s="144"/>
      <c r="C744" s="144"/>
      <c r="D744" s="144"/>
      <c r="E744" s="145"/>
      <c r="F744" s="145"/>
      <c r="G744" s="145"/>
      <c r="H744" s="145"/>
      <c r="I744" s="145"/>
      <c r="J744" s="145"/>
      <c r="K744" s="145"/>
      <c r="L744" s="145"/>
      <c r="M744" s="145"/>
      <c r="N744" s="145"/>
      <c r="O744" s="145"/>
      <c r="P744" s="145"/>
      <c r="Q744" s="145"/>
      <c r="R744" s="144"/>
      <c r="S744" s="144"/>
      <c r="T744" s="144"/>
      <c r="U744" s="144"/>
      <c r="V744" s="144"/>
      <c r="W744" s="144"/>
      <c r="X744" s="144"/>
      <c r="Y744" s="144"/>
      <c r="Z744" s="144"/>
    </row>
    <row r="745" spans="1:26" ht="14.25" customHeight="1">
      <c r="A745" s="144"/>
      <c r="B745" s="144"/>
      <c r="C745" s="144"/>
      <c r="D745" s="144"/>
      <c r="E745" s="145"/>
      <c r="F745" s="145"/>
      <c r="G745" s="145"/>
      <c r="H745" s="145"/>
      <c r="I745" s="145"/>
      <c r="J745" s="145"/>
      <c r="K745" s="145"/>
      <c r="L745" s="145"/>
      <c r="M745" s="145"/>
      <c r="N745" s="145"/>
      <c r="O745" s="145"/>
      <c r="P745" s="145"/>
      <c r="Q745" s="145"/>
      <c r="R745" s="144"/>
      <c r="S745" s="144"/>
      <c r="T745" s="144"/>
      <c r="U745" s="144"/>
      <c r="V745" s="144"/>
      <c r="W745" s="144"/>
      <c r="X745" s="144"/>
      <c r="Y745" s="144"/>
      <c r="Z745" s="144"/>
    </row>
    <row r="746" spans="1:26" ht="14.25" customHeight="1">
      <c r="A746" s="144"/>
      <c r="B746" s="144"/>
      <c r="C746" s="144"/>
      <c r="D746" s="144"/>
      <c r="E746" s="145"/>
      <c r="F746" s="145"/>
      <c r="G746" s="145"/>
      <c r="H746" s="145"/>
      <c r="I746" s="145"/>
      <c r="J746" s="145"/>
      <c r="K746" s="145"/>
      <c r="L746" s="145"/>
      <c r="M746" s="145"/>
      <c r="N746" s="145"/>
      <c r="O746" s="145"/>
      <c r="P746" s="145"/>
      <c r="Q746" s="145"/>
      <c r="R746" s="144"/>
      <c r="S746" s="144"/>
      <c r="T746" s="144"/>
      <c r="U746" s="144"/>
      <c r="V746" s="144"/>
      <c r="W746" s="144"/>
      <c r="X746" s="144"/>
      <c r="Y746" s="144"/>
      <c r="Z746" s="144"/>
    </row>
    <row r="747" spans="1:26" ht="14.25" customHeight="1">
      <c r="A747" s="144"/>
      <c r="B747" s="144"/>
      <c r="C747" s="144"/>
      <c r="D747" s="144"/>
      <c r="E747" s="145"/>
      <c r="F747" s="145"/>
      <c r="G747" s="145"/>
      <c r="H747" s="145"/>
      <c r="I747" s="145"/>
      <c r="J747" s="145"/>
      <c r="K747" s="145"/>
      <c r="L747" s="145"/>
      <c r="M747" s="145"/>
      <c r="N747" s="145"/>
      <c r="O747" s="145"/>
      <c r="P747" s="145"/>
      <c r="Q747" s="145"/>
      <c r="R747" s="144"/>
      <c r="S747" s="144"/>
      <c r="T747" s="144"/>
      <c r="U747" s="144"/>
      <c r="V747" s="144"/>
      <c r="W747" s="144"/>
      <c r="X747" s="144"/>
      <c r="Y747" s="144"/>
      <c r="Z747" s="144"/>
    </row>
    <row r="748" spans="1:26" ht="14.25" customHeight="1">
      <c r="A748" s="144"/>
      <c r="B748" s="144"/>
      <c r="C748" s="144"/>
      <c r="D748" s="144"/>
      <c r="E748" s="145"/>
      <c r="F748" s="145"/>
      <c r="G748" s="145"/>
      <c r="H748" s="145"/>
      <c r="I748" s="145"/>
      <c r="J748" s="145"/>
      <c r="K748" s="145"/>
      <c r="L748" s="145"/>
      <c r="M748" s="145"/>
      <c r="N748" s="145"/>
      <c r="O748" s="145"/>
      <c r="P748" s="145"/>
      <c r="Q748" s="145"/>
      <c r="R748" s="144"/>
      <c r="S748" s="144"/>
      <c r="T748" s="144"/>
      <c r="U748" s="144"/>
      <c r="V748" s="144"/>
      <c r="W748" s="144"/>
      <c r="X748" s="144"/>
      <c r="Y748" s="144"/>
      <c r="Z748" s="144"/>
    </row>
    <row r="749" spans="1:26" ht="14.25" customHeight="1">
      <c r="A749" s="144"/>
      <c r="B749" s="144"/>
      <c r="C749" s="144"/>
      <c r="D749" s="144"/>
      <c r="E749" s="145"/>
      <c r="F749" s="145"/>
      <c r="G749" s="145"/>
      <c r="H749" s="145"/>
      <c r="I749" s="145"/>
      <c r="J749" s="145"/>
      <c r="K749" s="145"/>
      <c r="L749" s="145"/>
      <c r="M749" s="145"/>
      <c r="N749" s="145"/>
      <c r="O749" s="145"/>
      <c r="P749" s="145"/>
      <c r="Q749" s="145"/>
      <c r="R749" s="144"/>
      <c r="S749" s="144"/>
      <c r="T749" s="144"/>
      <c r="U749" s="144"/>
      <c r="V749" s="144"/>
      <c r="W749" s="144"/>
      <c r="X749" s="144"/>
      <c r="Y749" s="144"/>
      <c r="Z749" s="144"/>
    </row>
    <row r="750" spans="1:26" ht="14.25" customHeight="1">
      <c r="A750" s="144"/>
      <c r="B750" s="144"/>
      <c r="C750" s="144"/>
      <c r="D750" s="144"/>
      <c r="E750" s="145"/>
      <c r="F750" s="145"/>
      <c r="G750" s="145"/>
      <c r="H750" s="145"/>
      <c r="I750" s="145"/>
      <c r="J750" s="145"/>
      <c r="K750" s="145"/>
      <c r="L750" s="145"/>
      <c r="M750" s="145"/>
      <c r="N750" s="145"/>
      <c r="O750" s="145"/>
      <c r="P750" s="145"/>
      <c r="Q750" s="145"/>
      <c r="R750" s="144"/>
      <c r="S750" s="144"/>
      <c r="T750" s="144"/>
      <c r="U750" s="144"/>
      <c r="V750" s="144"/>
      <c r="W750" s="144"/>
      <c r="X750" s="144"/>
      <c r="Y750" s="144"/>
      <c r="Z750" s="144"/>
    </row>
    <row r="751" spans="1:26" ht="14.25" customHeight="1">
      <c r="A751" s="144"/>
      <c r="B751" s="144"/>
      <c r="C751" s="144"/>
      <c r="D751" s="144"/>
      <c r="E751" s="145"/>
      <c r="F751" s="145"/>
      <c r="G751" s="145"/>
      <c r="H751" s="145"/>
      <c r="I751" s="145"/>
      <c r="J751" s="145"/>
      <c r="K751" s="145"/>
      <c r="L751" s="145"/>
      <c r="M751" s="145"/>
      <c r="N751" s="145"/>
      <c r="O751" s="145"/>
      <c r="P751" s="145"/>
      <c r="Q751" s="145"/>
      <c r="R751" s="144"/>
      <c r="S751" s="144"/>
      <c r="T751" s="144"/>
      <c r="U751" s="144"/>
      <c r="V751" s="144"/>
      <c r="W751" s="144"/>
      <c r="X751" s="144"/>
      <c r="Y751" s="144"/>
      <c r="Z751" s="144"/>
    </row>
    <row r="752" spans="1:26" ht="14.25" customHeight="1">
      <c r="A752" s="144"/>
      <c r="B752" s="144"/>
      <c r="C752" s="144"/>
      <c r="D752" s="144"/>
      <c r="E752" s="145"/>
      <c r="F752" s="145"/>
      <c r="G752" s="145"/>
      <c r="H752" s="145"/>
      <c r="I752" s="145"/>
      <c r="J752" s="145"/>
      <c r="K752" s="145"/>
      <c r="L752" s="145"/>
      <c r="M752" s="145"/>
      <c r="N752" s="145"/>
      <c r="O752" s="145"/>
      <c r="P752" s="145"/>
      <c r="Q752" s="145"/>
      <c r="R752" s="144"/>
      <c r="S752" s="144"/>
      <c r="T752" s="144"/>
      <c r="U752" s="144"/>
      <c r="V752" s="144"/>
      <c r="W752" s="144"/>
      <c r="X752" s="144"/>
      <c r="Y752" s="144"/>
      <c r="Z752" s="144"/>
    </row>
    <row r="753" spans="1:26" ht="14.25" customHeight="1">
      <c r="A753" s="144"/>
      <c r="B753" s="144"/>
      <c r="C753" s="144"/>
      <c r="D753" s="144"/>
      <c r="E753" s="145"/>
      <c r="F753" s="145"/>
      <c r="G753" s="145"/>
      <c r="H753" s="145"/>
      <c r="I753" s="145"/>
      <c r="J753" s="145"/>
      <c r="K753" s="145"/>
      <c r="L753" s="145"/>
      <c r="M753" s="145"/>
      <c r="N753" s="145"/>
      <c r="O753" s="145"/>
      <c r="P753" s="145"/>
      <c r="Q753" s="145"/>
      <c r="R753" s="144"/>
      <c r="S753" s="144"/>
      <c r="T753" s="144"/>
      <c r="U753" s="144"/>
      <c r="V753" s="144"/>
      <c r="W753" s="144"/>
      <c r="X753" s="144"/>
      <c r="Y753" s="144"/>
      <c r="Z753" s="144"/>
    </row>
    <row r="754" spans="1:26" ht="14.25" customHeight="1">
      <c r="A754" s="144"/>
      <c r="B754" s="144"/>
      <c r="C754" s="144"/>
      <c r="D754" s="144"/>
      <c r="E754" s="145"/>
      <c r="F754" s="145"/>
      <c r="G754" s="145"/>
      <c r="H754" s="145"/>
      <c r="I754" s="145"/>
      <c r="J754" s="145"/>
      <c r="K754" s="145"/>
      <c r="L754" s="145"/>
      <c r="M754" s="145"/>
      <c r="N754" s="145"/>
      <c r="O754" s="145"/>
      <c r="P754" s="145"/>
      <c r="Q754" s="145"/>
      <c r="R754" s="144"/>
      <c r="S754" s="144"/>
      <c r="T754" s="144"/>
      <c r="U754" s="144"/>
      <c r="V754" s="144"/>
      <c r="W754" s="144"/>
      <c r="X754" s="144"/>
      <c r="Y754" s="144"/>
      <c r="Z754" s="144"/>
    </row>
    <row r="755" spans="1:26" ht="14.25" customHeight="1">
      <c r="A755" s="144"/>
      <c r="B755" s="144"/>
      <c r="C755" s="144"/>
      <c r="D755" s="144"/>
      <c r="E755" s="145"/>
      <c r="F755" s="145"/>
      <c r="G755" s="145"/>
      <c r="H755" s="145"/>
      <c r="I755" s="145"/>
      <c r="J755" s="145"/>
      <c r="K755" s="145"/>
      <c r="L755" s="145"/>
      <c r="M755" s="145"/>
      <c r="N755" s="145"/>
      <c r="O755" s="145"/>
      <c r="P755" s="145"/>
      <c r="Q755" s="145"/>
      <c r="R755" s="144"/>
      <c r="S755" s="144"/>
      <c r="T755" s="144"/>
      <c r="U755" s="144"/>
      <c r="V755" s="144"/>
      <c r="W755" s="144"/>
      <c r="X755" s="144"/>
      <c r="Y755" s="144"/>
      <c r="Z755" s="144"/>
    </row>
    <row r="756" spans="1:26" ht="14.25" customHeight="1">
      <c r="A756" s="144"/>
      <c r="B756" s="144"/>
      <c r="C756" s="144"/>
      <c r="D756" s="144"/>
      <c r="E756" s="145"/>
      <c r="F756" s="145"/>
      <c r="G756" s="145"/>
      <c r="H756" s="145"/>
      <c r="I756" s="145"/>
      <c r="J756" s="145"/>
      <c r="K756" s="145"/>
      <c r="L756" s="145"/>
      <c r="M756" s="145"/>
      <c r="N756" s="145"/>
      <c r="O756" s="145"/>
      <c r="P756" s="145"/>
      <c r="Q756" s="145"/>
      <c r="R756" s="144"/>
      <c r="S756" s="144"/>
      <c r="T756" s="144"/>
      <c r="U756" s="144"/>
      <c r="V756" s="144"/>
      <c r="W756" s="144"/>
      <c r="X756" s="144"/>
      <c r="Y756" s="144"/>
      <c r="Z756" s="144"/>
    </row>
    <row r="757" spans="1:26" ht="14.25" customHeight="1">
      <c r="A757" s="144"/>
      <c r="B757" s="144"/>
      <c r="C757" s="144"/>
      <c r="D757" s="144"/>
      <c r="E757" s="145"/>
      <c r="F757" s="145"/>
      <c r="G757" s="145"/>
      <c r="H757" s="145"/>
      <c r="I757" s="145"/>
      <c r="J757" s="145"/>
      <c r="K757" s="145"/>
      <c r="L757" s="145"/>
      <c r="M757" s="145"/>
      <c r="N757" s="145"/>
      <c r="O757" s="145"/>
      <c r="P757" s="145"/>
      <c r="Q757" s="145"/>
      <c r="R757" s="144"/>
      <c r="S757" s="144"/>
      <c r="T757" s="144"/>
      <c r="U757" s="144"/>
      <c r="V757" s="144"/>
      <c r="W757" s="144"/>
      <c r="X757" s="144"/>
      <c r="Y757" s="144"/>
      <c r="Z757" s="144"/>
    </row>
    <row r="758" spans="1:26" ht="14.25" customHeight="1">
      <c r="A758" s="144"/>
      <c r="B758" s="144"/>
      <c r="C758" s="144"/>
      <c r="D758" s="144"/>
      <c r="E758" s="145"/>
      <c r="F758" s="145"/>
      <c r="G758" s="145"/>
      <c r="H758" s="145"/>
      <c r="I758" s="145"/>
      <c r="J758" s="145"/>
      <c r="K758" s="145"/>
      <c r="L758" s="145"/>
      <c r="M758" s="145"/>
      <c r="N758" s="145"/>
      <c r="O758" s="145"/>
      <c r="P758" s="145"/>
      <c r="Q758" s="145"/>
      <c r="R758" s="144"/>
      <c r="S758" s="144"/>
      <c r="T758" s="144"/>
      <c r="U758" s="144"/>
      <c r="V758" s="144"/>
      <c r="W758" s="144"/>
      <c r="X758" s="144"/>
      <c r="Y758" s="144"/>
      <c r="Z758" s="144"/>
    </row>
    <row r="759" spans="1:26" ht="14.25" customHeight="1">
      <c r="A759" s="144"/>
      <c r="B759" s="144"/>
      <c r="C759" s="144"/>
      <c r="D759" s="144"/>
      <c r="E759" s="145"/>
      <c r="F759" s="145"/>
      <c r="G759" s="145"/>
      <c r="H759" s="145"/>
      <c r="I759" s="145"/>
      <c r="J759" s="145"/>
      <c r="K759" s="145"/>
      <c r="L759" s="145"/>
      <c r="M759" s="145"/>
      <c r="N759" s="145"/>
      <c r="O759" s="145"/>
      <c r="P759" s="145"/>
      <c r="Q759" s="145"/>
      <c r="R759" s="144"/>
      <c r="S759" s="144"/>
      <c r="T759" s="144"/>
      <c r="U759" s="144"/>
      <c r="V759" s="144"/>
      <c r="W759" s="144"/>
      <c r="X759" s="144"/>
      <c r="Y759" s="144"/>
      <c r="Z759" s="144"/>
    </row>
    <row r="760" spans="1:26" ht="14.25" customHeight="1">
      <c r="A760" s="144"/>
      <c r="B760" s="144"/>
      <c r="C760" s="144"/>
      <c r="D760" s="144"/>
      <c r="E760" s="145"/>
      <c r="F760" s="145"/>
      <c r="G760" s="145"/>
      <c r="H760" s="145"/>
      <c r="I760" s="145"/>
      <c r="J760" s="145"/>
      <c r="K760" s="145"/>
      <c r="L760" s="145"/>
      <c r="M760" s="145"/>
      <c r="N760" s="145"/>
      <c r="O760" s="145"/>
      <c r="P760" s="145"/>
      <c r="Q760" s="145"/>
      <c r="R760" s="144"/>
      <c r="S760" s="144"/>
      <c r="T760" s="144"/>
      <c r="U760" s="144"/>
      <c r="V760" s="144"/>
      <c r="W760" s="144"/>
      <c r="X760" s="144"/>
      <c r="Y760" s="144"/>
      <c r="Z760" s="144"/>
    </row>
    <row r="761" spans="1:26" ht="14.25" customHeight="1">
      <c r="A761" s="144"/>
      <c r="B761" s="144"/>
      <c r="C761" s="144"/>
      <c r="D761" s="144"/>
      <c r="E761" s="145"/>
      <c r="F761" s="145"/>
      <c r="G761" s="145"/>
      <c r="H761" s="145"/>
      <c r="I761" s="145"/>
      <c r="J761" s="145"/>
      <c r="K761" s="145"/>
      <c r="L761" s="145"/>
      <c r="M761" s="145"/>
      <c r="N761" s="145"/>
      <c r="O761" s="145"/>
      <c r="P761" s="145"/>
      <c r="Q761" s="145"/>
      <c r="R761" s="144"/>
      <c r="S761" s="144"/>
      <c r="T761" s="144"/>
      <c r="U761" s="144"/>
      <c r="V761" s="144"/>
      <c r="W761" s="144"/>
      <c r="X761" s="144"/>
      <c r="Y761" s="144"/>
      <c r="Z761" s="144"/>
    </row>
    <row r="762" spans="1:26" ht="14.25" customHeight="1">
      <c r="A762" s="144"/>
      <c r="B762" s="144"/>
      <c r="C762" s="144"/>
      <c r="D762" s="144"/>
      <c r="E762" s="145"/>
      <c r="F762" s="145"/>
      <c r="G762" s="145"/>
      <c r="H762" s="145"/>
      <c r="I762" s="145"/>
      <c r="J762" s="145"/>
      <c r="K762" s="145"/>
      <c r="L762" s="145"/>
      <c r="M762" s="145"/>
      <c r="N762" s="145"/>
      <c r="O762" s="145"/>
      <c r="P762" s="145"/>
      <c r="Q762" s="145"/>
      <c r="R762" s="144"/>
      <c r="S762" s="144"/>
      <c r="T762" s="144"/>
      <c r="U762" s="144"/>
      <c r="V762" s="144"/>
      <c r="W762" s="144"/>
      <c r="X762" s="144"/>
      <c r="Y762" s="144"/>
      <c r="Z762" s="144"/>
    </row>
    <row r="763" spans="1:26" ht="14.25" customHeight="1">
      <c r="A763" s="144"/>
      <c r="B763" s="144"/>
      <c r="C763" s="144"/>
      <c r="D763" s="144"/>
      <c r="E763" s="145"/>
      <c r="F763" s="145"/>
      <c r="G763" s="145"/>
      <c r="H763" s="145"/>
      <c r="I763" s="145"/>
      <c r="J763" s="145"/>
      <c r="K763" s="145"/>
      <c r="L763" s="145"/>
      <c r="M763" s="145"/>
      <c r="N763" s="145"/>
      <c r="O763" s="145"/>
      <c r="P763" s="145"/>
      <c r="Q763" s="145"/>
      <c r="R763" s="144"/>
      <c r="S763" s="144"/>
      <c r="T763" s="144"/>
      <c r="U763" s="144"/>
      <c r="V763" s="144"/>
      <c r="W763" s="144"/>
      <c r="X763" s="144"/>
      <c r="Y763" s="144"/>
      <c r="Z763" s="144"/>
    </row>
    <row r="764" spans="1:26" ht="14.25" customHeight="1">
      <c r="A764" s="144"/>
      <c r="B764" s="144"/>
      <c r="C764" s="144"/>
      <c r="D764" s="144"/>
      <c r="E764" s="145"/>
      <c r="F764" s="145"/>
      <c r="G764" s="145"/>
      <c r="H764" s="145"/>
      <c r="I764" s="145"/>
      <c r="J764" s="145"/>
      <c r="K764" s="145"/>
      <c r="L764" s="145"/>
      <c r="M764" s="145"/>
      <c r="N764" s="145"/>
      <c r="O764" s="145"/>
      <c r="P764" s="145"/>
      <c r="Q764" s="145"/>
      <c r="R764" s="144"/>
      <c r="S764" s="144"/>
      <c r="T764" s="144"/>
      <c r="U764" s="144"/>
      <c r="V764" s="144"/>
      <c r="W764" s="144"/>
      <c r="X764" s="144"/>
      <c r="Y764" s="144"/>
      <c r="Z764" s="144"/>
    </row>
    <row r="765" spans="1:26" ht="14.25" customHeight="1">
      <c r="A765" s="144"/>
      <c r="B765" s="144"/>
      <c r="C765" s="144"/>
      <c r="D765" s="144"/>
      <c r="E765" s="145"/>
      <c r="F765" s="145"/>
      <c r="G765" s="145"/>
      <c r="H765" s="145"/>
      <c r="I765" s="145"/>
      <c r="J765" s="145"/>
      <c r="K765" s="145"/>
      <c r="L765" s="145"/>
      <c r="M765" s="145"/>
      <c r="N765" s="145"/>
      <c r="O765" s="145"/>
      <c r="P765" s="145"/>
      <c r="Q765" s="145"/>
      <c r="R765" s="144"/>
      <c r="S765" s="144"/>
      <c r="T765" s="144"/>
      <c r="U765" s="144"/>
      <c r="V765" s="144"/>
      <c r="W765" s="144"/>
      <c r="X765" s="144"/>
      <c r="Y765" s="144"/>
      <c r="Z765" s="144"/>
    </row>
    <row r="766" spans="1:26" ht="14.25" customHeight="1">
      <c r="A766" s="144"/>
      <c r="B766" s="144"/>
      <c r="C766" s="144"/>
      <c r="D766" s="144"/>
      <c r="E766" s="145"/>
      <c r="F766" s="145"/>
      <c r="G766" s="145"/>
      <c r="H766" s="145"/>
      <c r="I766" s="145"/>
      <c r="J766" s="145"/>
      <c r="K766" s="145"/>
      <c r="L766" s="145"/>
      <c r="M766" s="145"/>
      <c r="N766" s="145"/>
      <c r="O766" s="145"/>
      <c r="P766" s="145"/>
      <c r="Q766" s="145"/>
      <c r="R766" s="144"/>
      <c r="S766" s="144"/>
      <c r="T766" s="144"/>
      <c r="U766" s="144"/>
      <c r="V766" s="144"/>
      <c r="W766" s="144"/>
      <c r="X766" s="144"/>
      <c r="Y766" s="144"/>
      <c r="Z766" s="144"/>
    </row>
    <row r="767" spans="1:26" ht="14.25" customHeight="1">
      <c r="A767" s="144"/>
      <c r="B767" s="144"/>
      <c r="C767" s="144"/>
      <c r="D767" s="144"/>
      <c r="E767" s="145"/>
      <c r="F767" s="145"/>
      <c r="G767" s="145"/>
      <c r="H767" s="145"/>
      <c r="I767" s="145"/>
      <c r="J767" s="145"/>
      <c r="K767" s="145"/>
      <c r="L767" s="145"/>
      <c r="M767" s="145"/>
      <c r="N767" s="145"/>
      <c r="O767" s="145"/>
      <c r="P767" s="145"/>
      <c r="Q767" s="145"/>
      <c r="R767" s="144"/>
      <c r="S767" s="144"/>
      <c r="T767" s="144"/>
      <c r="U767" s="144"/>
      <c r="V767" s="144"/>
      <c r="W767" s="144"/>
      <c r="X767" s="144"/>
      <c r="Y767" s="144"/>
      <c r="Z767" s="144"/>
    </row>
    <row r="768" spans="1:26" ht="14.25" customHeight="1">
      <c r="A768" s="144"/>
      <c r="B768" s="144"/>
      <c r="C768" s="144"/>
      <c r="D768" s="144"/>
      <c r="E768" s="145"/>
      <c r="F768" s="145"/>
      <c r="G768" s="145"/>
      <c r="H768" s="145"/>
      <c r="I768" s="145"/>
      <c r="J768" s="145"/>
      <c r="K768" s="145"/>
      <c r="L768" s="145"/>
      <c r="M768" s="145"/>
      <c r="N768" s="145"/>
      <c r="O768" s="145"/>
      <c r="P768" s="145"/>
      <c r="Q768" s="145"/>
      <c r="R768" s="144"/>
      <c r="S768" s="144"/>
      <c r="T768" s="144"/>
      <c r="U768" s="144"/>
      <c r="V768" s="144"/>
      <c r="W768" s="144"/>
      <c r="X768" s="144"/>
      <c r="Y768" s="144"/>
      <c r="Z768" s="144"/>
    </row>
    <row r="769" spans="1:26" ht="14.25" customHeight="1">
      <c r="A769" s="144"/>
      <c r="B769" s="144"/>
      <c r="C769" s="144"/>
      <c r="D769" s="144"/>
      <c r="E769" s="145"/>
      <c r="F769" s="145"/>
      <c r="G769" s="145"/>
      <c r="H769" s="145"/>
      <c r="I769" s="145"/>
      <c r="J769" s="145"/>
      <c r="K769" s="145"/>
      <c r="L769" s="145"/>
      <c r="M769" s="145"/>
      <c r="N769" s="145"/>
      <c r="O769" s="145"/>
      <c r="P769" s="145"/>
      <c r="Q769" s="145"/>
      <c r="R769" s="144"/>
      <c r="S769" s="144"/>
      <c r="T769" s="144"/>
      <c r="U769" s="144"/>
      <c r="V769" s="144"/>
      <c r="W769" s="144"/>
      <c r="X769" s="144"/>
      <c r="Y769" s="144"/>
      <c r="Z769" s="144"/>
    </row>
    <row r="770" spans="1:26" ht="14.25" customHeight="1">
      <c r="A770" s="144"/>
      <c r="B770" s="144"/>
      <c r="C770" s="144"/>
      <c r="D770" s="144"/>
      <c r="E770" s="145"/>
      <c r="F770" s="145"/>
      <c r="G770" s="145"/>
      <c r="H770" s="145"/>
      <c r="I770" s="145"/>
      <c r="J770" s="145"/>
      <c r="K770" s="145"/>
      <c r="L770" s="145"/>
      <c r="M770" s="145"/>
      <c r="N770" s="145"/>
      <c r="O770" s="145"/>
      <c r="P770" s="145"/>
      <c r="Q770" s="145"/>
      <c r="R770" s="144"/>
      <c r="S770" s="144"/>
      <c r="T770" s="144"/>
      <c r="U770" s="144"/>
      <c r="V770" s="144"/>
      <c r="W770" s="144"/>
      <c r="X770" s="144"/>
      <c r="Y770" s="144"/>
      <c r="Z770" s="144"/>
    </row>
    <row r="771" spans="1:26" ht="14.25" customHeight="1">
      <c r="A771" s="144"/>
      <c r="B771" s="144"/>
      <c r="C771" s="144"/>
      <c r="D771" s="144"/>
      <c r="E771" s="145"/>
      <c r="F771" s="145"/>
      <c r="G771" s="145"/>
      <c r="H771" s="145"/>
      <c r="I771" s="145"/>
      <c r="J771" s="145"/>
      <c r="K771" s="145"/>
      <c r="L771" s="145"/>
      <c r="M771" s="145"/>
      <c r="N771" s="145"/>
      <c r="O771" s="145"/>
      <c r="P771" s="145"/>
      <c r="Q771" s="145"/>
      <c r="R771" s="144"/>
      <c r="S771" s="144"/>
      <c r="T771" s="144"/>
      <c r="U771" s="144"/>
      <c r="V771" s="144"/>
      <c r="W771" s="144"/>
      <c r="X771" s="144"/>
      <c r="Y771" s="144"/>
      <c r="Z771" s="144"/>
    </row>
    <row r="772" spans="1:26" ht="14.25" customHeight="1">
      <c r="A772" s="144"/>
      <c r="B772" s="144"/>
      <c r="C772" s="144"/>
      <c r="D772" s="144"/>
      <c r="E772" s="145"/>
      <c r="F772" s="145"/>
      <c r="G772" s="145"/>
      <c r="H772" s="145"/>
      <c r="I772" s="145"/>
      <c r="J772" s="145"/>
      <c r="K772" s="145"/>
      <c r="L772" s="145"/>
      <c r="M772" s="145"/>
      <c r="N772" s="145"/>
      <c r="O772" s="145"/>
      <c r="P772" s="145"/>
      <c r="Q772" s="145"/>
      <c r="R772" s="144"/>
      <c r="S772" s="144"/>
      <c r="T772" s="144"/>
      <c r="U772" s="144"/>
      <c r="V772" s="144"/>
      <c r="W772" s="144"/>
      <c r="X772" s="144"/>
      <c r="Y772" s="144"/>
      <c r="Z772" s="144"/>
    </row>
    <row r="773" spans="1:26" ht="14.25" customHeight="1">
      <c r="A773" s="144"/>
      <c r="B773" s="144"/>
      <c r="C773" s="144"/>
      <c r="D773" s="144"/>
      <c r="E773" s="145"/>
      <c r="F773" s="145"/>
      <c r="G773" s="145"/>
      <c r="H773" s="145"/>
      <c r="I773" s="145"/>
      <c r="J773" s="145"/>
      <c r="K773" s="145"/>
      <c r="L773" s="145"/>
      <c r="M773" s="145"/>
      <c r="N773" s="145"/>
      <c r="O773" s="145"/>
      <c r="P773" s="145"/>
      <c r="Q773" s="145"/>
      <c r="R773" s="144"/>
      <c r="S773" s="144"/>
      <c r="T773" s="144"/>
      <c r="U773" s="144"/>
      <c r="V773" s="144"/>
      <c r="W773" s="144"/>
      <c r="X773" s="144"/>
      <c r="Y773" s="144"/>
      <c r="Z773" s="144"/>
    </row>
    <row r="774" spans="1:26" ht="14.25" customHeight="1">
      <c r="A774" s="144"/>
      <c r="B774" s="144"/>
      <c r="C774" s="144"/>
      <c r="D774" s="144"/>
      <c r="E774" s="145"/>
      <c r="F774" s="145"/>
      <c r="G774" s="145"/>
      <c r="H774" s="145"/>
      <c r="I774" s="145"/>
      <c r="J774" s="145"/>
      <c r="K774" s="145"/>
      <c r="L774" s="145"/>
      <c r="M774" s="145"/>
      <c r="N774" s="145"/>
      <c r="O774" s="145"/>
      <c r="P774" s="145"/>
      <c r="Q774" s="145"/>
      <c r="R774" s="144"/>
      <c r="S774" s="144"/>
      <c r="T774" s="144"/>
      <c r="U774" s="144"/>
      <c r="V774" s="144"/>
      <c r="W774" s="144"/>
      <c r="X774" s="144"/>
      <c r="Y774" s="144"/>
      <c r="Z774" s="144"/>
    </row>
    <row r="775" spans="1:26" ht="14.25" customHeight="1">
      <c r="A775" s="144"/>
      <c r="B775" s="144"/>
      <c r="C775" s="144"/>
      <c r="D775" s="144"/>
      <c r="E775" s="145"/>
      <c r="F775" s="145"/>
      <c r="G775" s="145"/>
      <c r="H775" s="145"/>
      <c r="I775" s="145"/>
      <c r="J775" s="145"/>
      <c r="K775" s="145"/>
      <c r="L775" s="145"/>
      <c r="M775" s="145"/>
      <c r="N775" s="145"/>
      <c r="O775" s="145"/>
      <c r="P775" s="145"/>
      <c r="Q775" s="145"/>
      <c r="R775" s="144"/>
      <c r="S775" s="144"/>
      <c r="T775" s="144"/>
      <c r="U775" s="144"/>
      <c r="V775" s="144"/>
      <c r="W775" s="144"/>
      <c r="X775" s="144"/>
      <c r="Y775" s="144"/>
      <c r="Z775" s="144"/>
    </row>
    <row r="776" spans="1:26" ht="14.25" customHeight="1">
      <c r="A776" s="144"/>
      <c r="B776" s="144"/>
      <c r="C776" s="144"/>
      <c r="D776" s="144"/>
      <c r="E776" s="145"/>
      <c r="F776" s="145"/>
      <c r="G776" s="145"/>
      <c r="H776" s="145"/>
      <c r="I776" s="145"/>
      <c r="J776" s="145"/>
      <c r="K776" s="145"/>
      <c r="L776" s="145"/>
      <c r="M776" s="145"/>
      <c r="N776" s="145"/>
      <c r="O776" s="145"/>
      <c r="P776" s="145"/>
      <c r="Q776" s="145"/>
      <c r="R776" s="144"/>
      <c r="S776" s="144"/>
      <c r="T776" s="144"/>
      <c r="U776" s="144"/>
      <c r="V776" s="144"/>
      <c r="W776" s="144"/>
      <c r="X776" s="144"/>
      <c r="Y776" s="144"/>
      <c r="Z776" s="144"/>
    </row>
    <row r="777" spans="1:26" ht="14.25" customHeight="1">
      <c r="A777" s="144"/>
      <c r="B777" s="144"/>
      <c r="C777" s="144"/>
      <c r="D777" s="144"/>
      <c r="E777" s="145"/>
      <c r="F777" s="145"/>
      <c r="G777" s="145"/>
      <c r="H777" s="145"/>
      <c r="I777" s="145"/>
      <c r="J777" s="145"/>
      <c r="K777" s="145"/>
      <c r="L777" s="145"/>
      <c r="M777" s="145"/>
      <c r="N777" s="145"/>
      <c r="O777" s="145"/>
      <c r="P777" s="145"/>
      <c r="Q777" s="145"/>
      <c r="R777" s="144"/>
      <c r="S777" s="144"/>
      <c r="T777" s="144"/>
      <c r="U777" s="144"/>
      <c r="V777" s="144"/>
      <c r="W777" s="144"/>
      <c r="X777" s="144"/>
      <c r="Y777" s="144"/>
      <c r="Z777" s="144"/>
    </row>
    <row r="778" spans="1:26" ht="14.25" customHeight="1">
      <c r="A778" s="144"/>
      <c r="B778" s="144"/>
      <c r="C778" s="144"/>
      <c r="D778" s="144"/>
      <c r="E778" s="145"/>
      <c r="F778" s="145"/>
      <c r="G778" s="145"/>
      <c r="H778" s="145"/>
      <c r="I778" s="145"/>
      <c r="J778" s="145"/>
      <c r="K778" s="145"/>
      <c r="L778" s="145"/>
      <c r="M778" s="145"/>
      <c r="N778" s="145"/>
      <c r="O778" s="145"/>
      <c r="P778" s="145"/>
      <c r="Q778" s="145"/>
      <c r="R778" s="144"/>
      <c r="S778" s="144"/>
      <c r="T778" s="144"/>
      <c r="U778" s="144"/>
      <c r="V778" s="144"/>
      <c r="W778" s="144"/>
      <c r="X778" s="144"/>
      <c r="Y778" s="144"/>
      <c r="Z778" s="144"/>
    </row>
    <row r="779" spans="1:26" ht="14.25" customHeight="1">
      <c r="A779" s="144"/>
      <c r="B779" s="144"/>
      <c r="C779" s="144"/>
      <c r="D779" s="144"/>
      <c r="E779" s="145"/>
      <c r="F779" s="145"/>
      <c r="G779" s="145"/>
      <c r="H779" s="145"/>
      <c r="I779" s="145"/>
      <c r="J779" s="145"/>
      <c r="K779" s="145"/>
      <c r="L779" s="145"/>
      <c r="M779" s="145"/>
      <c r="N779" s="145"/>
      <c r="O779" s="145"/>
      <c r="P779" s="145"/>
      <c r="Q779" s="145"/>
      <c r="R779" s="144"/>
      <c r="S779" s="144"/>
      <c r="T779" s="144"/>
      <c r="U779" s="144"/>
      <c r="V779" s="144"/>
      <c r="W779" s="144"/>
      <c r="X779" s="144"/>
      <c r="Y779" s="144"/>
      <c r="Z779" s="144"/>
    </row>
    <row r="780" spans="1:26" ht="14.25" customHeight="1">
      <c r="A780" s="144"/>
      <c r="B780" s="144"/>
      <c r="C780" s="144"/>
      <c r="D780" s="144"/>
      <c r="E780" s="145"/>
      <c r="F780" s="145"/>
      <c r="G780" s="145"/>
      <c r="H780" s="145"/>
      <c r="I780" s="145"/>
      <c r="J780" s="145"/>
      <c r="K780" s="145"/>
      <c r="L780" s="145"/>
      <c r="M780" s="145"/>
      <c r="N780" s="145"/>
      <c r="O780" s="145"/>
      <c r="P780" s="145"/>
      <c r="Q780" s="145"/>
      <c r="R780" s="144"/>
      <c r="S780" s="144"/>
      <c r="T780" s="144"/>
      <c r="U780" s="144"/>
      <c r="V780" s="144"/>
      <c r="W780" s="144"/>
      <c r="X780" s="144"/>
      <c r="Y780" s="144"/>
      <c r="Z780" s="144"/>
    </row>
    <row r="781" spans="1:26" ht="14.25" customHeight="1">
      <c r="A781" s="144"/>
      <c r="B781" s="144"/>
      <c r="C781" s="144"/>
      <c r="D781" s="144"/>
      <c r="E781" s="145"/>
      <c r="F781" s="145"/>
      <c r="G781" s="145"/>
      <c r="H781" s="145"/>
      <c r="I781" s="145"/>
      <c r="J781" s="145"/>
      <c r="K781" s="145"/>
      <c r="L781" s="145"/>
      <c r="M781" s="145"/>
      <c r="N781" s="145"/>
      <c r="O781" s="145"/>
      <c r="P781" s="145"/>
      <c r="Q781" s="145"/>
      <c r="R781" s="144"/>
      <c r="S781" s="144"/>
      <c r="T781" s="144"/>
      <c r="U781" s="144"/>
      <c r="V781" s="144"/>
      <c r="W781" s="144"/>
      <c r="X781" s="144"/>
      <c r="Y781" s="144"/>
      <c r="Z781" s="144"/>
    </row>
    <row r="782" spans="1:26" ht="14.25" customHeight="1">
      <c r="A782" s="144"/>
      <c r="B782" s="144"/>
      <c r="C782" s="144"/>
      <c r="D782" s="144"/>
      <c r="E782" s="145"/>
      <c r="F782" s="145"/>
      <c r="G782" s="145"/>
      <c r="H782" s="145"/>
      <c r="I782" s="145"/>
      <c r="J782" s="145"/>
      <c r="K782" s="145"/>
      <c r="L782" s="145"/>
      <c r="M782" s="145"/>
      <c r="N782" s="145"/>
      <c r="O782" s="145"/>
      <c r="P782" s="145"/>
      <c r="Q782" s="145"/>
      <c r="R782" s="144"/>
      <c r="S782" s="144"/>
      <c r="T782" s="144"/>
      <c r="U782" s="144"/>
      <c r="V782" s="144"/>
      <c r="W782" s="144"/>
      <c r="X782" s="144"/>
      <c r="Y782" s="144"/>
      <c r="Z782" s="144"/>
    </row>
    <row r="783" spans="1:26" ht="14.25" customHeight="1">
      <c r="A783" s="144"/>
      <c r="B783" s="144"/>
      <c r="C783" s="144"/>
      <c r="D783" s="144"/>
      <c r="E783" s="145"/>
      <c r="F783" s="145"/>
      <c r="G783" s="145"/>
      <c r="H783" s="145"/>
      <c r="I783" s="145"/>
      <c r="J783" s="145"/>
      <c r="K783" s="145"/>
      <c r="L783" s="145"/>
      <c r="M783" s="145"/>
      <c r="N783" s="145"/>
      <c r="O783" s="145"/>
      <c r="P783" s="145"/>
      <c r="Q783" s="145"/>
      <c r="R783" s="144"/>
      <c r="S783" s="144"/>
      <c r="T783" s="144"/>
      <c r="U783" s="144"/>
      <c r="V783" s="144"/>
      <c r="W783" s="144"/>
      <c r="X783" s="144"/>
      <c r="Y783" s="144"/>
      <c r="Z783" s="144"/>
    </row>
    <row r="784" spans="1:26" ht="14.25" customHeight="1">
      <c r="A784" s="144"/>
      <c r="B784" s="144"/>
      <c r="C784" s="144"/>
      <c r="D784" s="144"/>
      <c r="E784" s="145"/>
      <c r="F784" s="145"/>
      <c r="G784" s="145"/>
      <c r="H784" s="145"/>
      <c r="I784" s="145"/>
      <c r="J784" s="145"/>
      <c r="K784" s="145"/>
      <c r="L784" s="145"/>
      <c r="M784" s="145"/>
      <c r="N784" s="145"/>
      <c r="O784" s="145"/>
      <c r="P784" s="145"/>
      <c r="Q784" s="145"/>
      <c r="R784" s="144"/>
      <c r="S784" s="144"/>
      <c r="T784" s="144"/>
      <c r="U784" s="144"/>
      <c r="V784" s="144"/>
      <c r="W784" s="144"/>
      <c r="X784" s="144"/>
      <c r="Y784" s="144"/>
      <c r="Z784" s="144"/>
    </row>
    <row r="785" spans="1:26" ht="14.25" customHeight="1">
      <c r="A785" s="144"/>
      <c r="B785" s="144"/>
      <c r="C785" s="144"/>
      <c r="D785" s="144"/>
      <c r="E785" s="145"/>
      <c r="F785" s="145"/>
      <c r="G785" s="145"/>
      <c r="H785" s="145"/>
      <c r="I785" s="145"/>
      <c r="J785" s="145"/>
      <c r="K785" s="145"/>
      <c r="L785" s="145"/>
      <c r="M785" s="145"/>
      <c r="N785" s="145"/>
      <c r="O785" s="145"/>
      <c r="P785" s="145"/>
      <c r="Q785" s="145"/>
      <c r="R785" s="144"/>
      <c r="S785" s="144"/>
      <c r="T785" s="144"/>
      <c r="U785" s="144"/>
      <c r="V785" s="144"/>
      <c r="W785" s="144"/>
      <c r="X785" s="144"/>
      <c r="Y785" s="144"/>
      <c r="Z785" s="144"/>
    </row>
    <row r="786" spans="1:26" ht="14.25" customHeight="1">
      <c r="A786" s="144"/>
      <c r="B786" s="144"/>
      <c r="C786" s="144"/>
      <c r="D786" s="144"/>
      <c r="E786" s="145"/>
      <c r="F786" s="145"/>
      <c r="G786" s="145"/>
      <c r="H786" s="145"/>
      <c r="I786" s="145"/>
      <c r="J786" s="145"/>
      <c r="K786" s="145"/>
      <c r="L786" s="145"/>
      <c r="M786" s="145"/>
      <c r="N786" s="145"/>
      <c r="O786" s="145"/>
      <c r="P786" s="145"/>
      <c r="Q786" s="145"/>
      <c r="R786" s="144"/>
      <c r="S786" s="144"/>
      <c r="T786" s="144"/>
      <c r="U786" s="144"/>
      <c r="V786" s="144"/>
      <c r="W786" s="144"/>
      <c r="X786" s="144"/>
      <c r="Y786" s="144"/>
      <c r="Z786" s="144"/>
    </row>
    <row r="787" spans="1:26" ht="14.25" customHeight="1">
      <c r="A787" s="144"/>
      <c r="B787" s="144"/>
      <c r="C787" s="144"/>
      <c r="D787" s="144"/>
      <c r="E787" s="145"/>
      <c r="F787" s="145"/>
      <c r="G787" s="145"/>
      <c r="H787" s="145"/>
      <c r="I787" s="145"/>
      <c r="J787" s="145"/>
      <c r="K787" s="145"/>
      <c r="L787" s="145"/>
      <c r="M787" s="145"/>
      <c r="N787" s="145"/>
      <c r="O787" s="145"/>
      <c r="P787" s="145"/>
      <c r="Q787" s="145"/>
      <c r="R787" s="144"/>
      <c r="S787" s="144"/>
      <c r="T787" s="144"/>
      <c r="U787" s="144"/>
      <c r="V787" s="144"/>
      <c r="W787" s="144"/>
      <c r="X787" s="144"/>
      <c r="Y787" s="144"/>
      <c r="Z787" s="144"/>
    </row>
    <row r="788" spans="1:26" ht="14.25" customHeight="1">
      <c r="A788" s="144"/>
      <c r="B788" s="144"/>
      <c r="C788" s="144"/>
      <c r="D788" s="144"/>
      <c r="E788" s="145"/>
      <c r="F788" s="145"/>
      <c r="G788" s="145"/>
      <c r="H788" s="145"/>
      <c r="I788" s="145"/>
      <c r="J788" s="145"/>
      <c r="K788" s="145"/>
      <c r="L788" s="145"/>
      <c r="M788" s="145"/>
      <c r="N788" s="145"/>
      <c r="O788" s="145"/>
      <c r="P788" s="145"/>
      <c r="Q788" s="145"/>
      <c r="R788" s="144"/>
      <c r="S788" s="144"/>
      <c r="T788" s="144"/>
      <c r="U788" s="144"/>
      <c r="V788" s="144"/>
      <c r="W788" s="144"/>
      <c r="X788" s="144"/>
      <c r="Y788" s="144"/>
      <c r="Z788" s="144"/>
    </row>
    <row r="789" spans="1:26" ht="14.25" customHeight="1">
      <c r="A789" s="144"/>
      <c r="B789" s="144"/>
      <c r="C789" s="144"/>
      <c r="D789" s="144"/>
      <c r="E789" s="145"/>
      <c r="F789" s="145"/>
      <c r="G789" s="145"/>
      <c r="H789" s="145"/>
      <c r="I789" s="145"/>
      <c r="J789" s="145"/>
      <c r="K789" s="145"/>
      <c r="L789" s="145"/>
      <c r="M789" s="145"/>
      <c r="N789" s="145"/>
      <c r="O789" s="145"/>
      <c r="P789" s="145"/>
      <c r="Q789" s="145"/>
      <c r="R789" s="144"/>
      <c r="S789" s="144"/>
      <c r="T789" s="144"/>
      <c r="U789" s="144"/>
      <c r="V789" s="144"/>
      <c r="W789" s="144"/>
      <c r="X789" s="144"/>
      <c r="Y789" s="144"/>
      <c r="Z789" s="144"/>
    </row>
    <row r="790" spans="1:26" ht="14.25" customHeight="1">
      <c r="A790" s="144"/>
      <c r="B790" s="144"/>
      <c r="C790" s="144"/>
      <c r="D790" s="144"/>
      <c r="E790" s="145"/>
      <c r="F790" s="145"/>
      <c r="G790" s="145"/>
      <c r="H790" s="145"/>
      <c r="I790" s="145"/>
      <c r="J790" s="145"/>
      <c r="K790" s="145"/>
      <c r="L790" s="145"/>
      <c r="M790" s="145"/>
      <c r="N790" s="145"/>
      <c r="O790" s="145"/>
      <c r="P790" s="145"/>
      <c r="Q790" s="145"/>
      <c r="R790" s="144"/>
      <c r="S790" s="144"/>
      <c r="T790" s="144"/>
      <c r="U790" s="144"/>
      <c r="V790" s="144"/>
      <c r="W790" s="144"/>
      <c r="X790" s="144"/>
      <c r="Y790" s="144"/>
      <c r="Z790" s="144"/>
    </row>
    <row r="791" spans="1:26" ht="14.25" customHeight="1">
      <c r="A791" s="144"/>
      <c r="B791" s="144"/>
      <c r="C791" s="144"/>
      <c r="D791" s="144"/>
      <c r="E791" s="145"/>
      <c r="F791" s="145"/>
      <c r="G791" s="145"/>
      <c r="H791" s="145"/>
      <c r="I791" s="145"/>
      <c r="J791" s="145"/>
      <c r="K791" s="145"/>
      <c r="L791" s="145"/>
      <c r="M791" s="145"/>
      <c r="N791" s="145"/>
      <c r="O791" s="145"/>
      <c r="P791" s="145"/>
      <c r="Q791" s="145"/>
      <c r="R791" s="144"/>
      <c r="S791" s="144"/>
      <c r="T791" s="144"/>
      <c r="U791" s="144"/>
      <c r="V791" s="144"/>
      <c r="W791" s="144"/>
      <c r="X791" s="144"/>
      <c r="Y791" s="144"/>
      <c r="Z791" s="144"/>
    </row>
    <row r="792" spans="1:26" ht="14.25" customHeight="1">
      <c r="A792" s="144"/>
      <c r="B792" s="144"/>
      <c r="C792" s="144"/>
      <c r="D792" s="144"/>
      <c r="E792" s="145"/>
      <c r="F792" s="145"/>
      <c r="G792" s="145"/>
      <c r="H792" s="145"/>
      <c r="I792" s="145"/>
      <c r="J792" s="145"/>
      <c r="K792" s="145"/>
      <c r="L792" s="145"/>
      <c r="M792" s="145"/>
      <c r="N792" s="145"/>
      <c r="O792" s="145"/>
      <c r="P792" s="145"/>
      <c r="Q792" s="145"/>
      <c r="R792" s="144"/>
      <c r="S792" s="144"/>
      <c r="T792" s="144"/>
      <c r="U792" s="144"/>
      <c r="V792" s="144"/>
      <c r="W792" s="144"/>
      <c r="X792" s="144"/>
      <c r="Y792" s="144"/>
      <c r="Z792" s="144"/>
    </row>
    <row r="793" spans="1:26" ht="14.25" customHeight="1">
      <c r="A793" s="144"/>
      <c r="B793" s="144"/>
      <c r="C793" s="144"/>
      <c r="D793" s="144"/>
      <c r="E793" s="145"/>
      <c r="F793" s="145"/>
      <c r="G793" s="145"/>
      <c r="H793" s="145"/>
      <c r="I793" s="145"/>
      <c r="J793" s="145"/>
      <c r="K793" s="145"/>
      <c r="L793" s="145"/>
      <c r="M793" s="145"/>
      <c r="N793" s="145"/>
      <c r="O793" s="145"/>
      <c r="P793" s="145"/>
      <c r="Q793" s="145"/>
      <c r="R793" s="144"/>
      <c r="S793" s="144"/>
      <c r="T793" s="144"/>
      <c r="U793" s="144"/>
      <c r="V793" s="144"/>
      <c r="W793" s="144"/>
      <c r="X793" s="144"/>
      <c r="Y793" s="144"/>
      <c r="Z793" s="144"/>
    </row>
    <row r="794" spans="1:26" ht="14.25" customHeight="1">
      <c r="A794" s="144"/>
      <c r="B794" s="144"/>
      <c r="C794" s="144"/>
      <c r="D794" s="144"/>
      <c r="E794" s="145"/>
      <c r="F794" s="145"/>
      <c r="G794" s="145"/>
      <c r="H794" s="145"/>
      <c r="I794" s="145"/>
      <c r="J794" s="145"/>
      <c r="K794" s="145"/>
      <c r="L794" s="145"/>
      <c r="M794" s="145"/>
      <c r="N794" s="145"/>
      <c r="O794" s="145"/>
      <c r="P794" s="145"/>
      <c r="Q794" s="145"/>
      <c r="R794" s="144"/>
      <c r="S794" s="144"/>
      <c r="T794" s="144"/>
      <c r="U794" s="144"/>
      <c r="V794" s="144"/>
      <c r="W794" s="144"/>
      <c r="X794" s="144"/>
      <c r="Y794" s="144"/>
      <c r="Z794" s="144"/>
    </row>
    <row r="795" spans="1:26" ht="14.25" customHeight="1">
      <c r="A795" s="144"/>
      <c r="B795" s="144"/>
      <c r="C795" s="144"/>
      <c r="D795" s="144"/>
      <c r="E795" s="145"/>
      <c r="F795" s="145"/>
      <c r="G795" s="145"/>
      <c r="H795" s="145"/>
      <c r="I795" s="145"/>
      <c r="J795" s="145"/>
      <c r="K795" s="145"/>
      <c r="L795" s="145"/>
      <c r="M795" s="145"/>
      <c r="N795" s="145"/>
      <c r="O795" s="145"/>
      <c r="P795" s="145"/>
      <c r="Q795" s="145"/>
      <c r="R795" s="144"/>
      <c r="S795" s="144"/>
      <c r="T795" s="144"/>
      <c r="U795" s="144"/>
      <c r="V795" s="144"/>
      <c r="W795" s="144"/>
      <c r="X795" s="144"/>
      <c r="Y795" s="144"/>
      <c r="Z795" s="144"/>
    </row>
    <row r="796" spans="1:26" ht="14.25" customHeight="1">
      <c r="A796" s="144"/>
      <c r="B796" s="144"/>
      <c r="C796" s="144"/>
      <c r="D796" s="144"/>
      <c r="E796" s="145"/>
      <c r="F796" s="145"/>
      <c r="G796" s="145"/>
      <c r="H796" s="145"/>
      <c r="I796" s="145"/>
      <c r="J796" s="145"/>
      <c r="K796" s="145"/>
      <c r="L796" s="145"/>
      <c r="M796" s="145"/>
      <c r="N796" s="145"/>
      <c r="O796" s="145"/>
      <c r="P796" s="145"/>
      <c r="Q796" s="145"/>
      <c r="R796" s="144"/>
      <c r="S796" s="144"/>
      <c r="T796" s="144"/>
      <c r="U796" s="144"/>
      <c r="V796" s="144"/>
      <c r="W796" s="144"/>
      <c r="X796" s="144"/>
      <c r="Y796" s="144"/>
      <c r="Z796" s="144"/>
    </row>
    <row r="797" spans="1:26" ht="14.25" customHeight="1">
      <c r="A797" s="144"/>
      <c r="B797" s="144"/>
      <c r="C797" s="144"/>
      <c r="D797" s="144"/>
      <c r="E797" s="145"/>
      <c r="F797" s="145"/>
      <c r="G797" s="145"/>
      <c r="H797" s="145"/>
      <c r="I797" s="145"/>
      <c r="J797" s="145"/>
      <c r="K797" s="145"/>
      <c r="L797" s="145"/>
      <c r="M797" s="145"/>
      <c r="N797" s="145"/>
      <c r="O797" s="145"/>
      <c r="P797" s="145"/>
      <c r="Q797" s="145"/>
      <c r="R797" s="144"/>
      <c r="S797" s="144"/>
      <c r="T797" s="144"/>
      <c r="U797" s="144"/>
      <c r="V797" s="144"/>
      <c r="W797" s="144"/>
      <c r="X797" s="144"/>
      <c r="Y797" s="144"/>
      <c r="Z797" s="144"/>
    </row>
    <row r="798" spans="1:26" ht="14.25" customHeight="1">
      <c r="A798" s="144"/>
      <c r="B798" s="144"/>
      <c r="C798" s="144"/>
      <c r="D798" s="144"/>
      <c r="E798" s="145"/>
      <c r="F798" s="145"/>
      <c r="G798" s="145"/>
      <c r="H798" s="145"/>
      <c r="I798" s="145"/>
      <c r="J798" s="145"/>
      <c r="K798" s="145"/>
      <c r="L798" s="145"/>
      <c r="M798" s="145"/>
      <c r="N798" s="145"/>
      <c r="O798" s="145"/>
      <c r="P798" s="145"/>
      <c r="Q798" s="145"/>
      <c r="R798" s="144"/>
      <c r="S798" s="144"/>
      <c r="T798" s="144"/>
      <c r="U798" s="144"/>
      <c r="V798" s="144"/>
      <c r="W798" s="144"/>
      <c r="X798" s="144"/>
      <c r="Y798" s="144"/>
      <c r="Z798" s="144"/>
    </row>
    <row r="799" spans="1:26" ht="14.25" customHeight="1">
      <c r="A799" s="144"/>
      <c r="B799" s="144"/>
      <c r="C799" s="144"/>
      <c r="D799" s="144"/>
      <c r="E799" s="145"/>
      <c r="F799" s="145"/>
      <c r="G799" s="145"/>
      <c r="H799" s="145"/>
      <c r="I799" s="145"/>
      <c r="J799" s="145"/>
      <c r="K799" s="145"/>
      <c r="L799" s="145"/>
      <c r="M799" s="145"/>
      <c r="N799" s="145"/>
      <c r="O799" s="145"/>
      <c r="P799" s="145"/>
      <c r="Q799" s="145"/>
      <c r="R799" s="144"/>
      <c r="S799" s="144"/>
      <c r="T799" s="144"/>
      <c r="U799" s="144"/>
      <c r="V799" s="144"/>
      <c r="W799" s="144"/>
      <c r="X799" s="144"/>
      <c r="Y799" s="144"/>
      <c r="Z799" s="144"/>
    </row>
    <row r="800" spans="1:26" ht="14.25" customHeight="1">
      <c r="A800" s="144"/>
      <c r="B800" s="144"/>
      <c r="C800" s="144"/>
      <c r="D800" s="144"/>
      <c r="E800" s="145"/>
      <c r="F800" s="145"/>
      <c r="G800" s="145"/>
      <c r="H800" s="145"/>
      <c r="I800" s="145"/>
      <c r="J800" s="145"/>
      <c r="K800" s="145"/>
      <c r="L800" s="145"/>
      <c r="M800" s="145"/>
      <c r="N800" s="145"/>
      <c r="O800" s="145"/>
      <c r="P800" s="145"/>
      <c r="Q800" s="145"/>
      <c r="R800" s="144"/>
      <c r="S800" s="144"/>
      <c r="T800" s="144"/>
      <c r="U800" s="144"/>
      <c r="V800" s="144"/>
      <c r="W800" s="144"/>
      <c r="X800" s="144"/>
      <c r="Y800" s="144"/>
      <c r="Z800" s="144"/>
    </row>
    <row r="801" spans="1:26" ht="14.25" customHeight="1">
      <c r="A801" s="144"/>
      <c r="B801" s="144"/>
      <c r="C801" s="144"/>
      <c r="D801" s="144"/>
      <c r="E801" s="145"/>
      <c r="F801" s="145"/>
      <c r="G801" s="145"/>
      <c r="H801" s="145"/>
      <c r="I801" s="145"/>
      <c r="J801" s="145"/>
      <c r="K801" s="145"/>
      <c r="L801" s="145"/>
      <c r="M801" s="145"/>
      <c r="N801" s="145"/>
      <c r="O801" s="145"/>
      <c r="P801" s="145"/>
      <c r="Q801" s="145"/>
      <c r="R801" s="144"/>
      <c r="S801" s="144"/>
      <c r="T801" s="144"/>
      <c r="U801" s="144"/>
      <c r="V801" s="144"/>
      <c r="W801" s="144"/>
      <c r="X801" s="144"/>
      <c r="Y801" s="144"/>
      <c r="Z801" s="144"/>
    </row>
    <row r="802" spans="1:26" ht="14.25" customHeight="1">
      <c r="A802" s="144"/>
      <c r="B802" s="144"/>
      <c r="C802" s="144"/>
      <c r="D802" s="144"/>
      <c r="E802" s="145"/>
      <c r="F802" s="145"/>
      <c r="G802" s="145"/>
      <c r="H802" s="145"/>
      <c r="I802" s="145"/>
      <c r="J802" s="145"/>
      <c r="K802" s="145"/>
      <c r="L802" s="145"/>
      <c r="M802" s="145"/>
      <c r="N802" s="145"/>
      <c r="O802" s="145"/>
      <c r="P802" s="145"/>
      <c r="Q802" s="145"/>
      <c r="R802" s="144"/>
      <c r="S802" s="144"/>
      <c r="T802" s="144"/>
      <c r="U802" s="144"/>
      <c r="V802" s="144"/>
      <c r="W802" s="144"/>
      <c r="X802" s="144"/>
      <c r="Y802" s="144"/>
      <c r="Z802" s="144"/>
    </row>
    <row r="803" spans="1:26" ht="14.25" customHeight="1">
      <c r="A803" s="144"/>
      <c r="B803" s="144"/>
      <c r="C803" s="144"/>
      <c r="D803" s="144"/>
      <c r="E803" s="145"/>
      <c r="F803" s="145"/>
      <c r="G803" s="145"/>
      <c r="H803" s="145"/>
      <c r="I803" s="145"/>
      <c r="J803" s="145"/>
      <c r="K803" s="145"/>
      <c r="L803" s="145"/>
      <c r="M803" s="145"/>
      <c r="N803" s="145"/>
      <c r="O803" s="145"/>
      <c r="P803" s="145"/>
      <c r="Q803" s="145"/>
      <c r="R803" s="144"/>
      <c r="S803" s="144"/>
      <c r="T803" s="144"/>
      <c r="U803" s="144"/>
      <c r="V803" s="144"/>
      <c r="W803" s="144"/>
      <c r="X803" s="144"/>
      <c r="Y803" s="144"/>
      <c r="Z803" s="144"/>
    </row>
    <row r="804" spans="1:26" ht="14.25" customHeight="1">
      <c r="A804" s="144"/>
      <c r="B804" s="144"/>
      <c r="C804" s="144"/>
      <c r="D804" s="144"/>
      <c r="E804" s="145"/>
      <c r="F804" s="145"/>
      <c r="G804" s="145"/>
      <c r="H804" s="145"/>
      <c r="I804" s="145"/>
      <c r="J804" s="145"/>
      <c r="K804" s="145"/>
      <c r="L804" s="145"/>
      <c r="M804" s="145"/>
      <c r="N804" s="145"/>
      <c r="O804" s="145"/>
      <c r="P804" s="145"/>
      <c r="Q804" s="145"/>
      <c r="R804" s="144"/>
      <c r="S804" s="144"/>
      <c r="T804" s="144"/>
      <c r="U804" s="144"/>
      <c r="V804" s="144"/>
      <c r="W804" s="144"/>
      <c r="X804" s="144"/>
      <c r="Y804" s="144"/>
      <c r="Z804" s="144"/>
    </row>
    <row r="805" spans="1:26" ht="14.25" customHeight="1">
      <c r="A805" s="144"/>
      <c r="B805" s="144"/>
      <c r="C805" s="144"/>
      <c r="D805" s="144"/>
      <c r="E805" s="145"/>
      <c r="F805" s="145"/>
      <c r="G805" s="145"/>
      <c r="H805" s="145"/>
      <c r="I805" s="145"/>
      <c r="J805" s="145"/>
      <c r="K805" s="145"/>
      <c r="L805" s="145"/>
      <c r="M805" s="145"/>
      <c r="N805" s="145"/>
      <c r="O805" s="145"/>
      <c r="P805" s="145"/>
      <c r="Q805" s="145"/>
      <c r="R805" s="144"/>
      <c r="S805" s="144"/>
      <c r="T805" s="144"/>
      <c r="U805" s="144"/>
      <c r="V805" s="144"/>
      <c r="W805" s="144"/>
      <c r="X805" s="144"/>
      <c r="Y805" s="144"/>
      <c r="Z805" s="144"/>
    </row>
    <row r="806" spans="1:26" ht="14.25" customHeight="1">
      <c r="A806" s="144"/>
      <c r="B806" s="144"/>
      <c r="C806" s="144"/>
      <c r="D806" s="144"/>
      <c r="E806" s="145"/>
      <c r="F806" s="145"/>
      <c r="G806" s="145"/>
      <c r="H806" s="145"/>
      <c r="I806" s="145"/>
      <c r="J806" s="145"/>
      <c r="K806" s="145"/>
      <c r="L806" s="145"/>
      <c r="M806" s="145"/>
      <c r="N806" s="145"/>
      <c r="O806" s="145"/>
      <c r="P806" s="145"/>
      <c r="Q806" s="145"/>
      <c r="R806" s="144"/>
      <c r="S806" s="144"/>
      <c r="T806" s="144"/>
      <c r="U806" s="144"/>
      <c r="V806" s="144"/>
      <c r="W806" s="144"/>
      <c r="X806" s="144"/>
      <c r="Y806" s="144"/>
      <c r="Z806" s="144"/>
    </row>
    <row r="807" spans="1:26" ht="14.25" customHeight="1">
      <c r="A807" s="144"/>
      <c r="B807" s="144"/>
      <c r="C807" s="144"/>
      <c r="D807" s="144"/>
      <c r="E807" s="145"/>
      <c r="F807" s="145"/>
      <c r="G807" s="145"/>
      <c r="H807" s="145"/>
      <c r="I807" s="145"/>
      <c r="J807" s="145"/>
      <c r="K807" s="145"/>
      <c r="L807" s="145"/>
      <c r="M807" s="145"/>
      <c r="N807" s="145"/>
      <c r="O807" s="145"/>
      <c r="P807" s="145"/>
      <c r="Q807" s="145"/>
      <c r="R807" s="144"/>
      <c r="S807" s="144"/>
      <c r="T807" s="144"/>
      <c r="U807" s="144"/>
      <c r="V807" s="144"/>
      <c r="W807" s="144"/>
      <c r="X807" s="144"/>
      <c r="Y807" s="144"/>
      <c r="Z807" s="144"/>
    </row>
    <row r="808" spans="1:26" ht="14.25" customHeight="1">
      <c r="A808" s="144"/>
      <c r="B808" s="144"/>
      <c r="C808" s="144"/>
      <c r="D808" s="144"/>
      <c r="E808" s="145"/>
      <c r="F808" s="145"/>
      <c r="G808" s="145"/>
      <c r="H808" s="145"/>
      <c r="I808" s="145"/>
      <c r="J808" s="145"/>
      <c r="K808" s="145"/>
      <c r="L808" s="145"/>
      <c r="M808" s="145"/>
      <c r="N808" s="145"/>
      <c r="O808" s="145"/>
      <c r="P808" s="145"/>
      <c r="Q808" s="145"/>
      <c r="R808" s="144"/>
      <c r="S808" s="144"/>
      <c r="T808" s="144"/>
      <c r="U808" s="144"/>
      <c r="V808" s="144"/>
      <c r="W808" s="144"/>
      <c r="X808" s="144"/>
      <c r="Y808" s="144"/>
      <c r="Z808" s="144"/>
    </row>
    <row r="809" spans="1:26" ht="14.25" customHeight="1">
      <c r="A809" s="144"/>
      <c r="B809" s="144"/>
      <c r="C809" s="144"/>
      <c r="D809" s="144"/>
      <c r="E809" s="145"/>
      <c r="F809" s="145"/>
      <c r="G809" s="145"/>
      <c r="H809" s="145"/>
      <c r="I809" s="145"/>
      <c r="J809" s="145"/>
      <c r="K809" s="145"/>
      <c r="L809" s="145"/>
      <c r="M809" s="145"/>
      <c r="N809" s="145"/>
      <c r="O809" s="145"/>
      <c r="P809" s="145"/>
      <c r="Q809" s="145"/>
      <c r="R809" s="144"/>
      <c r="S809" s="144"/>
      <c r="T809" s="144"/>
      <c r="U809" s="144"/>
      <c r="V809" s="144"/>
      <c r="W809" s="144"/>
      <c r="X809" s="144"/>
      <c r="Y809" s="144"/>
      <c r="Z809" s="144"/>
    </row>
    <row r="810" spans="1:26" ht="14.25" customHeight="1">
      <c r="A810" s="144"/>
      <c r="B810" s="144"/>
      <c r="C810" s="144"/>
      <c r="D810" s="144"/>
      <c r="E810" s="145"/>
      <c r="F810" s="145"/>
      <c r="G810" s="145"/>
      <c r="H810" s="145"/>
      <c r="I810" s="145"/>
      <c r="J810" s="145"/>
      <c r="K810" s="145"/>
      <c r="L810" s="145"/>
      <c r="M810" s="145"/>
      <c r="N810" s="145"/>
      <c r="O810" s="145"/>
      <c r="P810" s="145"/>
      <c r="Q810" s="145"/>
      <c r="R810" s="144"/>
      <c r="S810" s="144"/>
      <c r="T810" s="144"/>
      <c r="U810" s="144"/>
      <c r="V810" s="144"/>
      <c r="W810" s="144"/>
      <c r="X810" s="144"/>
      <c r="Y810" s="144"/>
      <c r="Z810" s="144"/>
    </row>
    <row r="811" spans="1:26" ht="14.25" customHeight="1">
      <c r="A811" s="144"/>
      <c r="B811" s="144"/>
      <c r="C811" s="144"/>
      <c r="D811" s="144"/>
      <c r="E811" s="145"/>
      <c r="F811" s="145"/>
      <c r="G811" s="145"/>
      <c r="H811" s="145"/>
      <c r="I811" s="145"/>
      <c r="J811" s="145"/>
      <c r="K811" s="145"/>
      <c r="L811" s="145"/>
      <c r="M811" s="145"/>
      <c r="N811" s="145"/>
      <c r="O811" s="145"/>
      <c r="P811" s="145"/>
      <c r="Q811" s="145"/>
      <c r="R811" s="144"/>
      <c r="S811" s="144"/>
      <c r="T811" s="144"/>
      <c r="U811" s="144"/>
      <c r="V811" s="144"/>
      <c r="W811" s="144"/>
      <c r="X811" s="144"/>
      <c r="Y811" s="144"/>
      <c r="Z811" s="144"/>
    </row>
    <row r="812" spans="1:26" ht="14.25" customHeight="1">
      <c r="A812" s="144"/>
      <c r="B812" s="144"/>
      <c r="C812" s="144"/>
      <c r="D812" s="144"/>
      <c r="E812" s="145"/>
      <c r="F812" s="145"/>
      <c r="G812" s="145"/>
      <c r="H812" s="145"/>
      <c r="I812" s="145"/>
      <c r="J812" s="145"/>
      <c r="K812" s="145"/>
      <c r="L812" s="145"/>
      <c r="M812" s="145"/>
      <c r="N812" s="145"/>
      <c r="O812" s="145"/>
      <c r="P812" s="145"/>
      <c r="Q812" s="145"/>
      <c r="R812" s="144"/>
      <c r="S812" s="144"/>
      <c r="T812" s="144"/>
      <c r="U812" s="144"/>
      <c r="V812" s="144"/>
      <c r="W812" s="144"/>
      <c r="X812" s="144"/>
      <c r="Y812" s="144"/>
      <c r="Z812" s="144"/>
    </row>
    <row r="813" spans="1:26" ht="14.25" customHeight="1">
      <c r="A813" s="144"/>
      <c r="B813" s="144"/>
      <c r="C813" s="144"/>
      <c r="D813" s="144"/>
      <c r="E813" s="145"/>
      <c r="F813" s="145"/>
      <c r="G813" s="145"/>
      <c r="H813" s="145"/>
      <c r="I813" s="145"/>
      <c r="J813" s="145"/>
      <c r="K813" s="145"/>
      <c r="L813" s="145"/>
      <c r="M813" s="145"/>
      <c r="N813" s="145"/>
      <c r="O813" s="145"/>
      <c r="P813" s="145"/>
      <c r="Q813" s="145"/>
      <c r="R813" s="144"/>
      <c r="S813" s="144"/>
      <c r="T813" s="144"/>
      <c r="U813" s="144"/>
      <c r="V813" s="144"/>
      <c r="W813" s="144"/>
      <c r="X813" s="144"/>
      <c r="Y813" s="144"/>
      <c r="Z813" s="144"/>
    </row>
    <row r="814" spans="1:26" ht="14.25" customHeight="1">
      <c r="A814" s="144"/>
      <c r="B814" s="144"/>
      <c r="C814" s="144"/>
      <c r="D814" s="144"/>
      <c r="E814" s="145"/>
      <c r="F814" s="145"/>
      <c r="G814" s="145"/>
      <c r="H814" s="145"/>
      <c r="I814" s="145"/>
      <c r="J814" s="145"/>
      <c r="K814" s="145"/>
      <c r="L814" s="145"/>
      <c r="M814" s="145"/>
      <c r="N814" s="145"/>
      <c r="O814" s="145"/>
      <c r="P814" s="145"/>
      <c r="Q814" s="145"/>
      <c r="R814" s="144"/>
      <c r="S814" s="144"/>
      <c r="T814" s="144"/>
      <c r="U814" s="144"/>
      <c r="V814" s="144"/>
      <c r="W814" s="144"/>
      <c r="X814" s="144"/>
      <c r="Y814" s="144"/>
      <c r="Z814" s="144"/>
    </row>
    <row r="815" spans="1:26" ht="14.25" customHeight="1">
      <c r="A815" s="144"/>
      <c r="B815" s="144"/>
      <c r="C815" s="144"/>
      <c r="D815" s="144"/>
      <c r="E815" s="145"/>
      <c r="F815" s="145"/>
      <c r="G815" s="145"/>
      <c r="H815" s="145"/>
      <c r="I815" s="145"/>
      <c r="J815" s="145"/>
      <c r="K815" s="145"/>
      <c r="L815" s="145"/>
      <c r="M815" s="145"/>
      <c r="N815" s="145"/>
      <c r="O815" s="145"/>
      <c r="P815" s="145"/>
      <c r="Q815" s="145"/>
      <c r="R815" s="144"/>
      <c r="S815" s="144"/>
      <c r="T815" s="144"/>
      <c r="U815" s="144"/>
      <c r="V815" s="144"/>
      <c r="W815" s="144"/>
      <c r="X815" s="144"/>
      <c r="Y815" s="144"/>
      <c r="Z815" s="144"/>
    </row>
    <row r="816" spans="1:26" ht="14.25" customHeight="1">
      <c r="A816" s="144"/>
      <c r="B816" s="144"/>
      <c r="C816" s="144"/>
      <c r="D816" s="144"/>
      <c r="E816" s="145"/>
      <c r="F816" s="145"/>
      <c r="G816" s="145"/>
      <c r="H816" s="145"/>
      <c r="I816" s="145"/>
      <c r="J816" s="145"/>
      <c r="K816" s="145"/>
      <c r="L816" s="145"/>
      <c r="M816" s="145"/>
      <c r="N816" s="145"/>
      <c r="O816" s="145"/>
      <c r="P816" s="145"/>
      <c r="Q816" s="145"/>
      <c r="R816" s="144"/>
      <c r="S816" s="144"/>
      <c r="T816" s="144"/>
      <c r="U816" s="144"/>
      <c r="V816" s="144"/>
      <c r="W816" s="144"/>
      <c r="X816" s="144"/>
      <c r="Y816" s="144"/>
      <c r="Z816" s="144"/>
    </row>
    <row r="817" spans="1:26" ht="14.25" customHeight="1">
      <c r="A817" s="144"/>
      <c r="B817" s="144"/>
      <c r="C817" s="144"/>
      <c r="D817" s="144"/>
      <c r="E817" s="145"/>
      <c r="F817" s="145"/>
      <c r="G817" s="145"/>
      <c r="H817" s="145"/>
      <c r="I817" s="145"/>
      <c r="J817" s="145"/>
      <c r="K817" s="145"/>
      <c r="L817" s="145"/>
      <c r="M817" s="145"/>
      <c r="N817" s="145"/>
      <c r="O817" s="145"/>
      <c r="P817" s="145"/>
      <c r="Q817" s="145"/>
      <c r="R817" s="144"/>
      <c r="S817" s="144"/>
      <c r="T817" s="144"/>
      <c r="U817" s="144"/>
      <c r="V817" s="144"/>
      <c r="W817" s="144"/>
      <c r="X817" s="144"/>
      <c r="Y817" s="144"/>
      <c r="Z817" s="144"/>
    </row>
    <row r="818" spans="1:26" ht="14.25" customHeight="1">
      <c r="A818" s="144"/>
      <c r="B818" s="144"/>
      <c r="C818" s="144"/>
      <c r="D818" s="144"/>
      <c r="E818" s="145"/>
      <c r="F818" s="145"/>
      <c r="G818" s="145"/>
      <c r="H818" s="145"/>
      <c r="I818" s="145"/>
      <c r="J818" s="145"/>
      <c r="K818" s="145"/>
      <c r="L818" s="145"/>
      <c r="M818" s="145"/>
      <c r="N818" s="145"/>
      <c r="O818" s="145"/>
      <c r="P818" s="145"/>
      <c r="Q818" s="145"/>
      <c r="R818" s="144"/>
      <c r="S818" s="144"/>
      <c r="T818" s="144"/>
      <c r="U818" s="144"/>
      <c r="V818" s="144"/>
      <c r="W818" s="144"/>
      <c r="X818" s="144"/>
      <c r="Y818" s="144"/>
      <c r="Z818" s="144"/>
    </row>
    <row r="819" spans="1:26" ht="14.25" customHeight="1">
      <c r="A819" s="144"/>
      <c r="B819" s="144"/>
      <c r="C819" s="144"/>
      <c r="D819" s="144"/>
      <c r="E819" s="145"/>
      <c r="F819" s="145"/>
      <c r="G819" s="145"/>
      <c r="H819" s="145"/>
      <c r="I819" s="145"/>
      <c r="J819" s="145"/>
      <c r="K819" s="145"/>
      <c r="L819" s="145"/>
      <c r="M819" s="145"/>
      <c r="N819" s="145"/>
      <c r="O819" s="145"/>
      <c r="P819" s="145"/>
      <c r="Q819" s="145"/>
      <c r="R819" s="144"/>
      <c r="S819" s="144"/>
      <c r="T819" s="144"/>
      <c r="U819" s="144"/>
      <c r="V819" s="144"/>
      <c r="W819" s="144"/>
      <c r="X819" s="144"/>
      <c r="Y819" s="144"/>
      <c r="Z819" s="144"/>
    </row>
    <row r="820" spans="1:26" ht="14.25" customHeight="1">
      <c r="A820" s="144"/>
      <c r="B820" s="144"/>
      <c r="C820" s="144"/>
      <c r="D820" s="144"/>
      <c r="E820" s="145"/>
      <c r="F820" s="145"/>
      <c r="G820" s="145"/>
      <c r="H820" s="145"/>
      <c r="I820" s="145"/>
      <c r="J820" s="145"/>
      <c r="K820" s="145"/>
      <c r="L820" s="145"/>
      <c r="M820" s="145"/>
      <c r="N820" s="145"/>
      <c r="O820" s="145"/>
      <c r="P820" s="145"/>
      <c r="Q820" s="145"/>
      <c r="R820" s="144"/>
      <c r="S820" s="144"/>
      <c r="T820" s="144"/>
      <c r="U820" s="144"/>
      <c r="V820" s="144"/>
      <c r="W820" s="144"/>
      <c r="X820" s="144"/>
      <c r="Y820" s="144"/>
      <c r="Z820" s="144"/>
    </row>
    <row r="821" spans="1:26" ht="14.25" customHeight="1">
      <c r="A821" s="144"/>
      <c r="B821" s="144"/>
      <c r="C821" s="144"/>
      <c r="D821" s="144"/>
      <c r="E821" s="145"/>
      <c r="F821" s="145"/>
      <c r="G821" s="145"/>
      <c r="H821" s="145"/>
      <c r="I821" s="145"/>
      <c r="J821" s="145"/>
      <c r="K821" s="145"/>
      <c r="L821" s="145"/>
      <c r="M821" s="145"/>
      <c r="N821" s="145"/>
      <c r="O821" s="145"/>
      <c r="P821" s="145"/>
      <c r="Q821" s="145"/>
      <c r="R821" s="144"/>
      <c r="S821" s="144"/>
      <c r="T821" s="144"/>
      <c r="U821" s="144"/>
      <c r="V821" s="144"/>
      <c r="W821" s="144"/>
      <c r="X821" s="144"/>
      <c r="Y821" s="144"/>
      <c r="Z821" s="144"/>
    </row>
    <row r="822" spans="1:26" ht="14.25" customHeight="1">
      <c r="A822" s="144"/>
      <c r="B822" s="144"/>
      <c r="C822" s="144"/>
      <c r="D822" s="144"/>
      <c r="E822" s="145"/>
      <c r="F822" s="145"/>
      <c r="G822" s="145"/>
      <c r="H822" s="145"/>
      <c r="I822" s="145"/>
      <c r="J822" s="145"/>
      <c r="K822" s="145"/>
      <c r="L822" s="145"/>
      <c r="M822" s="145"/>
      <c r="N822" s="145"/>
      <c r="O822" s="145"/>
      <c r="P822" s="145"/>
      <c r="Q822" s="145"/>
      <c r="R822" s="144"/>
      <c r="S822" s="144"/>
      <c r="T822" s="144"/>
      <c r="U822" s="144"/>
      <c r="V822" s="144"/>
      <c r="W822" s="144"/>
      <c r="X822" s="144"/>
      <c r="Y822" s="144"/>
      <c r="Z822" s="144"/>
    </row>
    <row r="823" spans="1:26" ht="14.25" customHeight="1">
      <c r="A823" s="144"/>
      <c r="B823" s="144"/>
      <c r="C823" s="144"/>
      <c r="D823" s="144"/>
      <c r="E823" s="145"/>
      <c r="F823" s="145"/>
      <c r="G823" s="145"/>
      <c r="H823" s="145"/>
      <c r="I823" s="145"/>
      <c r="J823" s="145"/>
      <c r="K823" s="145"/>
      <c r="L823" s="145"/>
      <c r="M823" s="145"/>
      <c r="N823" s="145"/>
      <c r="O823" s="145"/>
      <c r="P823" s="145"/>
      <c r="Q823" s="145"/>
      <c r="R823" s="144"/>
      <c r="S823" s="144"/>
      <c r="T823" s="144"/>
      <c r="U823" s="144"/>
      <c r="V823" s="144"/>
      <c r="W823" s="144"/>
      <c r="X823" s="144"/>
      <c r="Y823" s="144"/>
      <c r="Z823" s="144"/>
    </row>
    <row r="824" spans="1:26" ht="14.25" customHeight="1">
      <c r="A824" s="144"/>
      <c r="B824" s="144"/>
      <c r="C824" s="144"/>
      <c r="D824" s="144"/>
      <c r="E824" s="145"/>
      <c r="F824" s="145"/>
      <c r="G824" s="145"/>
      <c r="H824" s="145"/>
      <c r="I824" s="145"/>
      <c r="J824" s="145"/>
      <c r="K824" s="145"/>
      <c r="L824" s="145"/>
      <c r="M824" s="145"/>
      <c r="N824" s="145"/>
      <c r="O824" s="145"/>
      <c r="P824" s="145"/>
      <c r="Q824" s="145"/>
      <c r="R824" s="144"/>
      <c r="S824" s="144"/>
      <c r="T824" s="144"/>
      <c r="U824" s="144"/>
      <c r="V824" s="144"/>
      <c r="W824" s="144"/>
      <c r="X824" s="144"/>
      <c r="Y824" s="144"/>
      <c r="Z824" s="144"/>
    </row>
    <row r="825" spans="1:26" ht="14.25" customHeight="1">
      <c r="A825" s="144"/>
      <c r="B825" s="144"/>
      <c r="C825" s="144"/>
      <c r="D825" s="144"/>
      <c r="E825" s="145"/>
      <c r="F825" s="145"/>
      <c r="G825" s="145"/>
      <c r="H825" s="145"/>
      <c r="I825" s="145"/>
      <c r="J825" s="145"/>
      <c r="K825" s="145"/>
      <c r="L825" s="145"/>
      <c r="M825" s="145"/>
      <c r="N825" s="145"/>
      <c r="O825" s="145"/>
      <c r="P825" s="145"/>
      <c r="Q825" s="145"/>
      <c r="R825" s="144"/>
      <c r="S825" s="144"/>
      <c r="T825" s="144"/>
      <c r="U825" s="144"/>
      <c r="V825" s="144"/>
      <c r="W825" s="144"/>
      <c r="X825" s="144"/>
      <c r="Y825" s="144"/>
      <c r="Z825" s="144"/>
    </row>
    <row r="826" spans="1:26" ht="14.25" customHeight="1">
      <c r="A826" s="144"/>
      <c r="B826" s="144"/>
      <c r="C826" s="144"/>
      <c r="D826" s="144"/>
      <c r="E826" s="145"/>
      <c r="F826" s="145"/>
      <c r="G826" s="145"/>
      <c r="H826" s="145"/>
      <c r="I826" s="145"/>
      <c r="J826" s="145"/>
      <c r="K826" s="145"/>
      <c r="L826" s="145"/>
      <c r="M826" s="145"/>
      <c r="N826" s="145"/>
      <c r="O826" s="145"/>
      <c r="P826" s="145"/>
      <c r="Q826" s="145"/>
      <c r="R826" s="144"/>
      <c r="S826" s="144"/>
      <c r="T826" s="144"/>
      <c r="U826" s="144"/>
      <c r="V826" s="144"/>
      <c r="W826" s="144"/>
      <c r="X826" s="144"/>
      <c r="Y826" s="144"/>
      <c r="Z826" s="144"/>
    </row>
    <row r="827" spans="1:26" ht="14.25" customHeight="1">
      <c r="A827" s="144"/>
      <c r="B827" s="144"/>
      <c r="C827" s="144"/>
      <c r="D827" s="144"/>
      <c r="E827" s="145"/>
      <c r="F827" s="145"/>
      <c r="G827" s="145"/>
      <c r="H827" s="145"/>
      <c r="I827" s="145"/>
      <c r="J827" s="145"/>
      <c r="K827" s="145"/>
      <c r="L827" s="145"/>
      <c r="M827" s="145"/>
      <c r="N827" s="145"/>
      <c r="O827" s="145"/>
      <c r="P827" s="145"/>
      <c r="Q827" s="145"/>
      <c r="R827" s="144"/>
      <c r="S827" s="144"/>
      <c r="T827" s="144"/>
      <c r="U827" s="144"/>
      <c r="V827" s="144"/>
      <c r="W827" s="144"/>
      <c r="X827" s="144"/>
      <c r="Y827" s="144"/>
      <c r="Z827" s="144"/>
    </row>
    <row r="828" spans="1:26" ht="14.25" customHeight="1">
      <c r="A828" s="144"/>
      <c r="B828" s="144"/>
      <c r="C828" s="144"/>
      <c r="D828" s="144"/>
      <c r="E828" s="145"/>
      <c r="F828" s="145"/>
      <c r="G828" s="145"/>
      <c r="H828" s="145"/>
      <c r="I828" s="145"/>
      <c r="J828" s="145"/>
      <c r="K828" s="145"/>
      <c r="L828" s="145"/>
      <c r="M828" s="145"/>
      <c r="N828" s="145"/>
      <c r="O828" s="145"/>
      <c r="P828" s="145"/>
      <c r="Q828" s="145"/>
      <c r="R828" s="144"/>
      <c r="S828" s="144"/>
      <c r="T828" s="144"/>
      <c r="U828" s="144"/>
      <c r="V828" s="144"/>
      <c r="W828" s="144"/>
      <c r="X828" s="144"/>
      <c r="Y828" s="144"/>
      <c r="Z828" s="144"/>
    </row>
    <row r="829" spans="1:26" ht="14.25" customHeight="1">
      <c r="A829" s="144"/>
      <c r="B829" s="144"/>
      <c r="C829" s="144"/>
      <c r="D829" s="144"/>
      <c r="E829" s="145"/>
      <c r="F829" s="145"/>
      <c r="G829" s="145"/>
      <c r="H829" s="145"/>
      <c r="I829" s="145"/>
      <c r="J829" s="145"/>
      <c r="K829" s="145"/>
      <c r="L829" s="145"/>
      <c r="M829" s="145"/>
      <c r="N829" s="145"/>
      <c r="O829" s="145"/>
      <c r="P829" s="145"/>
      <c r="Q829" s="145"/>
      <c r="R829" s="144"/>
      <c r="S829" s="144"/>
      <c r="T829" s="144"/>
      <c r="U829" s="144"/>
      <c r="V829" s="144"/>
      <c r="W829" s="144"/>
      <c r="X829" s="144"/>
      <c r="Y829" s="144"/>
      <c r="Z829" s="144"/>
    </row>
    <row r="830" spans="1:26" ht="14.25" customHeight="1">
      <c r="A830" s="144"/>
      <c r="B830" s="144"/>
      <c r="C830" s="144"/>
      <c r="D830" s="144"/>
      <c r="E830" s="145"/>
      <c r="F830" s="145"/>
      <c r="G830" s="145"/>
      <c r="H830" s="145"/>
      <c r="I830" s="145"/>
      <c r="J830" s="145"/>
      <c r="K830" s="145"/>
      <c r="L830" s="145"/>
      <c r="M830" s="145"/>
      <c r="N830" s="145"/>
      <c r="O830" s="145"/>
      <c r="P830" s="145"/>
      <c r="Q830" s="145"/>
      <c r="R830" s="144"/>
      <c r="S830" s="144"/>
      <c r="T830" s="144"/>
      <c r="U830" s="144"/>
      <c r="V830" s="144"/>
      <c r="W830" s="144"/>
      <c r="X830" s="144"/>
      <c r="Y830" s="144"/>
      <c r="Z830" s="144"/>
    </row>
    <row r="831" spans="1:26" ht="14.25" customHeight="1">
      <c r="A831" s="144"/>
      <c r="B831" s="144"/>
      <c r="C831" s="144"/>
      <c r="D831" s="144"/>
      <c r="E831" s="145"/>
      <c r="F831" s="145"/>
      <c r="G831" s="145"/>
      <c r="H831" s="145"/>
      <c r="I831" s="145"/>
      <c r="J831" s="145"/>
      <c r="K831" s="145"/>
      <c r="L831" s="145"/>
      <c r="M831" s="145"/>
      <c r="N831" s="145"/>
      <c r="O831" s="145"/>
      <c r="P831" s="145"/>
      <c r="Q831" s="145"/>
      <c r="R831" s="144"/>
      <c r="S831" s="144"/>
      <c r="T831" s="144"/>
      <c r="U831" s="144"/>
      <c r="V831" s="144"/>
      <c r="W831" s="144"/>
      <c r="X831" s="144"/>
      <c r="Y831" s="144"/>
      <c r="Z831" s="144"/>
    </row>
    <row r="832" spans="1:26" ht="14.25" customHeight="1">
      <c r="A832" s="144"/>
      <c r="B832" s="144"/>
      <c r="C832" s="144"/>
      <c r="D832" s="144"/>
      <c r="E832" s="145"/>
      <c r="F832" s="145"/>
      <c r="G832" s="145"/>
      <c r="H832" s="145"/>
      <c r="I832" s="145"/>
      <c r="J832" s="145"/>
      <c r="K832" s="145"/>
      <c r="L832" s="145"/>
      <c r="M832" s="145"/>
      <c r="N832" s="145"/>
      <c r="O832" s="145"/>
      <c r="P832" s="145"/>
      <c r="Q832" s="145"/>
      <c r="R832" s="144"/>
      <c r="S832" s="144"/>
      <c r="T832" s="144"/>
      <c r="U832" s="144"/>
      <c r="V832" s="144"/>
      <c r="W832" s="144"/>
      <c r="X832" s="144"/>
      <c r="Y832" s="144"/>
      <c r="Z832" s="144"/>
    </row>
    <row r="833" spans="1:26" ht="14.25" customHeight="1">
      <c r="A833" s="144"/>
      <c r="B833" s="144"/>
      <c r="C833" s="144"/>
      <c r="D833" s="144"/>
      <c r="E833" s="145"/>
      <c r="F833" s="145"/>
      <c r="G833" s="145"/>
      <c r="H833" s="145"/>
      <c r="I833" s="145"/>
      <c r="J833" s="145"/>
      <c r="K833" s="145"/>
      <c r="L833" s="145"/>
      <c r="M833" s="145"/>
      <c r="N833" s="145"/>
      <c r="O833" s="145"/>
      <c r="P833" s="145"/>
      <c r="Q833" s="145"/>
      <c r="R833" s="144"/>
      <c r="S833" s="144"/>
      <c r="T833" s="144"/>
      <c r="U833" s="144"/>
      <c r="V833" s="144"/>
      <c r="W833" s="144"/>
      <c r="X833" s="144"/>
      <c r="Y833" s="144"/>
      <c r="Z833" s="144"/>
    </row>
    <row r="834" spans="1:26" ht="14.25" customHeight="1">
      <c r="A834" s="144"/>
      <c r="B834" s="144"/>
      <c r="C834" s="144"/>
      <c r="D834" s="144"/>
      <c r="E834" s="145"/>
      <c r="F834" s="145"/>
      <c r="G834" s="145"/>
      <c r="H834" s="145"/>
      <c r="I834" s="145"/>
      <c r="J834" s="145"/>
      <c r="K834" s="145"/>
      <c r="L834" s="145"/>
      <c r="M834" s="145"/>
      <c r="N834" s="145"/>
      <c r="O834" s="145"/>
      <c r="P834" s="145"/>
      <c r="Q834" s="145"/>
      <c r="R834" s="144"/>
      <c r="S834" s="144"/>
      <c r="T834" s="144"/>
      <c r="U834" s="144"/>
      <c r="V834" s="144"/>
      <c r="W834" s="144"/>
      <c r="X834" s="144"/>
      <c r="Y834" s="144"/>
      <c r="Z834" s="144"/>
    </row>
    <row r="835" spans="1:26" ht="14.25" customHeight="1">
      <c r="A835" s="144"/>
      <c r="B835" s="144"/>
      <c r="C835" s="144"/>
      <c r="D835" s="144"/>
      <c r="E835" s="145"/>
      <c r="F835" s="145"/>
      <c r="G835" s="145"/>
      <c r="H835" s="145"/>
      <c r="I835" s="145"/>
      <c r="J835" s="145"/>
      <c r="K835" s="145"/>
      <c r="L835" s="145"/>
      <c r="M835" s="145"/>
      <c r="N835" s="145"/>
      <c r="O835" s="145"/>
      <c r="P835" s="145"/>
      <c r="Q835" s="145"/>
      <c r="R835" s="144"/>
      <c r="S835" s="144"/>
      <c r="T835" s="144"/>
      <c r="U835" s="144"/>
      <c r="V835" s="144"/>
      <c r="W835" s="144"/>
      <c r="X835" s="144"/>
      <c r="Y835" s="144"/>
      <c r="Z835" s="144"/>
    </row>
    <row r="836" spans="1:26" ht="14.25" customHeight="1">
      <c r="A836" s="144"/>
      <c r="B836" s="144"/>
      <c r="C836" s="144"/>
      <c r="D836" s="144"/>
      <c r="E836" s="145"/>
      <c r="F836" s="145"/>
      <c r="G836" s="145"/>
      <c r="H836" s="145"/>
      <c r="I836" s="145"/>
      <c r="J836" s="145"/>
      <c r="K836" s="145"/>
      <c r="L836" s="145"/>
      <c r="M836" s="145"/>
      <c r="N836" s="145"/>
      <c r="O836" s="145"/>
      <c r="P836" s="145"/>
      <c r="Q836" s="145"/>
      <c r="R836" s="144"/>
      <c r="S836" s="144"/>
      <c r="T836" s="144"/>
      <c r="U836" s="144"/>
      <c r="V836" s="144"/>
      <c r="W836" s="144"/>
      <c r="X836" s="144"/>
      <c r="Y836" s="144"/>
      <c r="Z836" s="144"/>
    </row>
    <row r="837" spans="1:26" ht="14.25" customHeight="1">
      <c r="A837" s="144"/>
      <c r="B837" s="144"/>
      <c r="C837" s="144"/>
      <c r="D837" s="144"/>
      <c r="E837" s="145"/>
      <c r="F837" s="145"/>
      <c r="G837" s="145"/>
      <c r="H837" s="145"/>
      <c r="I837" s="145"/>
      <c r="J837" s="145"/>
      <c r="K837" s="145"/>
      <c r="L837" s="145"/>
      <c r="M837" s="145"/>
      <c r="N837" s="145"/>
      <c r="O837" s="145"/>
      <c r="P837" s="145"/>
      <c r="Q837" s="145"/>
      <c r="R837" s="144"/>
      <c r="S837" s="144"/>
      <c r="T837" s="144"/>
      <c r="U837" s="144"/>
      <c r="V837" s="144"/>
      <c r="W837" s="144"/>
      <c r="X837" s="144"/>
      <c r="Y837" s="144"/>
      <c r="Z837" s="144"/>
    </row>
    <row r="838" spans="1:26" ht="14.25" customHeight="1">
      <c r="A838" s="144"/>
      <c r="B838" s="144"/>
      <c r="C838" s="144"/>
      <c r="D838" s="144"/>
      <c r="E838" s="145"/>
      <c r="F838" s="145"/>
      <c r="G838" s="145"/>
      <c r="H838" s="145"/>
      <c r="I838" s="145"/>
      <c r="J838" s="145"/>
      <c r="K838" s="145"/>
      <c r="L838" s="145"/>
      <c r="M838" s="145"/>
      <c r="N838" s="145"/>
      <c r="O838" s="145"/>
      <c r="P838" s="145"/>
      <c r="Q838" s="145"/>
      <c r="R838" s="144"/>
      <c r="S838" s="144"/>
      <c r="T838" s="144"/>
      <c r="U838" s="144"/>
      <c r="V838" s="144"/>
      <c r="W838" s="144"/>
      <c r="X838" s="144"/>
      <c r="Y838" s="144"/>
      <c r="Z838" s="144"/>
    </row>
    <row r="839" spans="1:26" ht="14.25" customHeight="1">
      <c r="A839" s="144"/>
      <c r="B839" s="144"/>
      <c r="C839" s="144"/>
      <c r="D839" s="144"/>
      <c r="E839" s="145"/>
      <c r="F839" s="145"/>
      <c r="G839" s="145"/>
      <c r="H839" s="145"/>
      <c r="I839" s="145"/>
      <c r="J839" s="145"/>
      <c r="K839" s="145"/>
      <c r="L839" s="145"/>
      <c r="M839" s="145"/>
      <c r="N839" s="145"/>
      <c r="O839" s="145"/>
      <c r="P839" s="145"/>
      <c r="Q839" s="145"/>
      <c r="R839" s="144"/>
      <c r="S839" s="144"/>
      <c r="T839" s="144"/>
      <c r="U839" s="144"/>
      <c r="V839" s="144"/>
      <c r="W839" s="144"/>
      <c r="X839" s="144"/>
      <c r="Y839" s="144"/>
      <c r="Z839" s="144"/>
    </row>
    <row r="840" spans="1:26" ht="14.25" customHeight="1">
      <c r="A840" s="144"/>
      <c r="B840" s="144"/>
      <c r="C840" s="144"/>
      <c r="D840" s="144"/>
      <c r="E840" s="145"/>
      <c r="F840" s="145"/>
      <c r="G840" s="145"/>
      <c r="H840" s="145"/>
      <c r="I840" s="145"/>
      <c r="J840" s="145"/>
      <c r="K840" s="145"/>
      <c r="L840" s="145"/>
      <c r="M840" s="145"/>
      <c r="N840" s="145"/>
      <c r="O840" s="145"/>
      <c r="P840" s="145"/>
      <c r="Q840" s="145"/>
      <c r="R840" s="144"/>
      <c r="S840" s="144"/>
      <c r="T840" s="144"/>
      <c r="U840" s="144"/>
      <c r="V840" s="144"/>
      <c r="W840" s="144"/>
      <c r="X840" s="144"/>
      <c r="Y840" s="144"/>
      <c r="Z840" s="144"/>
    </row>
    <row r="841" spans="1:26" ht="14.25" customHeight="1">
      <c r="A841" s="144"/>
      <c r="B841" s="144"/>
      <c r="C841" s="144"/>
      <c r="D841" s="144"/>
      <c r="E841" s="145"/>
      <c r="F841" s="145"/>
      <c r="G841" s="145"/>
      <c r="H841" s="145"/>
      <c r="I841" s="145"/>
      <c r="J841" s="145"/>
      <c r="K841" s="145"/>
      <c r="L841" s="145"/>
      <c r="M841" s="145"/>
      <c r="N841" s="145"/>
      <c r="O841" s="145"/>
      <c r="P841" s="145"/>
      <c r="Q841" s="145"/>
      <c r="R841" s="144"/>
      <c r="S841" s="144"/>
      <c r="T841" s="144"/>
      <c r="U841" s="144"/>
      <c r="V841" s="144"/>
      <c r="W841" s="144"/>
      <c r="X841" s="144"/>
      <c r="Y841" s="144"/>
      <c r="Z841" s="144"/>
    </row>
    <row r="842" spans="1:26" ht="14.25" customHeight="1">
      <c r="A842" s="144"/>
      <c r="B842" s="144"/>
      <c r="C842" s="144"/>
      <c r="D842" s="144"/>
      <c r="E842" s="145"/>
      <c r="F842" s="145"/>
      <c r="G842" s="145"/>
      <c r="H842" s="145"/>
      <c r="I842" s="145"/>
      <c r="J842" s="145"/>
      <c r="K842" s="145"/>
      <c r="L842" s="145"/>
      <c r="M842" s="145"/>
      <c r="N842" s="145"/>
      <c r="O842" s="145"/>
      <c r="P842" s="145"/>
      <c r="Q842" s="145"/>
      <c r="R842" s="144"/>
      <c r="S842" s="144"/>
      <c r="T842" s="144"/>
      <c r="U842" s="144"/>
      <c r="V842" s="144"/>
      <c r="W842" s="144"/>
      <c r="X842" s="144"/>
      <c r="Y842" s="144"/>
      <c r="Z842" s="144"/>
    </row>
    <row r="843" spans="1:26" ht="14.25" customHeight="1">
      <c r="A843" s="144"/>
      <c r="B843" s="144"/>
      <c r="C843" s="144"/>
      <c r="D843" s="144"/>
      <c r="E843" s="145"/>
      <c r="F843" s="145"/>
      <c r="G843" s="145"/>
      <c r="H843" s="145"/>
      <c r="I843" s="145"/>
      <c r="J843" s="145"/>
      <c r="K843" s="145"/>
      <c r="L843" s="145"/>
      <c r="M843" s="145"/>
      <c r="N843" s="145"/>
      <c r="O843" s="145"/>
      <c r="P843" s="145"/>
      <c r="Q843" s="145"/>
      <c r="R843" s="144"/>
      <c r="S843" s="144"/>
      <c r="T843" s="144"/>
      <c r="U843" s="144"/>
      <c r="V843" s="144"/>
      <c r="W843" s="144"/>
      <c r="X843" s="144"/>
      <c r="Y843" s="144"/>
      <c r="Z843" s="144"/>
    </row>
    <row r="844" spans="1:26" ht="14.25" customHeight="1">
      <c r="A844" s="144"/>
      <c r="B844" s="144"/>
      <c r="C844" s="144"/>
      <c r="D844" s="144"/>
      <c r="E844" s="145"/>
      <c r="F844" s="145"/>
      <c r="G844" s="145"/>
      <c r="H844" s="145"/>
      <c r="I844" s="145"/>
      <c r="J844" s="145"/>
      <c r="K844" s="145"/>
      <c r="L844" s="145"/>
      <c r="M844" s="145"/>
      <c r="N844" s="145"/>
      <c r="O844" s="145"/>
      <c r="P844" s="145"/>
      <c r="Q844" s="145"/>
      <c r="R844" s="144"/>
      <c r="S844" s="144"/>
      <c r="T844" s="144"/>
      <c r="U844" s="144"/>
      <c r="V844" s="144"/>
      <c r="W844" s="144"/>
      <c r="X844" s="144"/>
      <c r="Y844" s="144"/>
      <c r="Z844" s="144"/>
    </row>
    <row r="845" spans="1:26" ht="14.25" customHeight="1">
      <c r="A845" s="144"/>
      <c r="B845" s="144"/>
      <c r="C845" s="144"/>
      <c r="D845" s="144"/>
      <c r="E845" s="145"/>
      <c r="F845" s="145"/>
      <c r="G845" s="145"/>
      <c r="H845" s="145"/>
      <c r="I845" s="145"/>
      <c r="J845" s="145"/>
      <c r="K845" s="145"/>
      <c r="L845" s="145"/>
      <c r="M845" s="145"/>
      <c r="N845" s="145"/>
      <c r="O845" s="145"/>
      <c r="P845" s="145"/>
      <c r="Q845" s="145"/>
      <c r="R845" s="144"/>
      <c r="S845" s="144"/>
      <c r="T845" s="144"/>
      <c r="U845" s="144"/>
      <c r="V845" s="144"/>
      <c r="W845" s="144"/>
      <c r="X845" s="144"/>
      <c r="Y845" s="144"/>
      <c r="Z845" s="144"/>
    </row>
    <row r="846" spans="1:26" ht="14.25" customHeight="1">
      <c r="A846" s="144"/>
      <c r="B846" s="144"/>
      <c r="C846" s="144"/>
      <c r="D846" s="144"/>
      <c r="E846" s="145"/>
      <c r="F846" s="145"/>
      <c r="G846" s="145"/>
      <c r="H846" s="145"/>
      <c r="I846" s="145"/>
      <c r="J846" s="145"/>
      <c r="K846" s="145"/>
      <c r="L846" s="145"/>
      <c r="M846" s="145"/>
      <c r="N846" s="145"/>
      <c r="O846" s="145"/>
      <c r="P846" s="145"/>
      <c r="Q846" s="145"/>
      <c r="R846" s="144"/>
      <c r="S846" s="144"/>
      <c r="T846" s="144"/>
      <c r="U846" s="144"/>
      <c r="V846" s="144"/>
      <c r="W846" s="144"/>
      <c r="X846" s="144"/>
      <c r="Y846" s="144"/>
      <c r="Z846" s="144"/>
    </row>
    <row r="847" spans="1:26" ht="14.25" customHeight="1">
      <c r="A847" s="144"/>
      <c r="B847" s="144"/>
      <c r="C847" s="144"/>
      <c r="D847" s="144"/>
      <c r="E847" s="145"/>
      <c r="F847" s="145"/>
      <c r="G847" s="145"/>
      <c r="H847" s="145"/>
      <c r="I847" s="145"/>
      <c r="J847" s="145"/>
      <c r="K847" s="145"/>
      <c r="L847" s="145"/>
      <c r="M847" s="145"/>
      <c r="N847" s="145"/>
      <c r="O847" s="145"/>
      <c r="P847" s="145"/>
      <c r="Q847" s="145"/>
      <c r="R847" s="144"/>
      <c r="S847" s="144"/>
      <c r="T847" s="144"/>
      <c r="U847" s="144"/>
      <c r="V847" s="144"/>
      <c r="W847" s="144"/>
      <c r="X847" s="144"/>
      <c r="Y847" s="144"/>
      <c r="Z847" s="144"/>
    </row>
    <row r="848" spans="1:26" ht="14.25" customHeight="1">
      <c r="A848" s="144"/>
      <c r="B848" s="144"/>
      <c r="C848" s="144"/>
      <c r="D848" s="144"/>
      <c r="E848" s="145"/>
      <c r="F848" s="145"/>
      <c r="G848" s="145"/>
      <c r="H848" s="145"/>
      <c r="I848" s="145"/>
      <c r="J848" s="145"/>
      <c r="K848" s="145"/>
      <c r="L848" s="145"/>
      <c r="M848" s="145"/>
      <c r="N848" s="145"/>
      <c r="O848" s="145"/>
      <c r="P848" s="145"/>
      <c r="Q848" s="145"/>
      <c r="R848" s="144"/>
      <c r="S848" s="144"/>
      <c r="T848" s="144"/>
      <c r="U848" s="144"/>
      <c r="V848" s="144"/>
      <c r="W848" s="144"/>
      <c r="X848" s="144"/>
      <c r="Y848" s="144"/>
      <c r="Z848" s="144"/>
    </row>
    <row r="849" spans="1:26" ht="14.25" customHeight="1">
      <c r="A849" s="144"/>
      <c r="B849" s="144"/>
      <c r="C849" s="144"/>
      <c r="D849" s="144"/>
      <c r="E849" s="145"/>
      <c r="F849" s="145"/>
      <c r="G849" s="145"/>
      <c r="H849" s="145"/>
      <c r="I849" s="145"/>
      <c r="J849" s="145"/>
      <c r="K849" s="145"/>
      <c r="L849" s="145"/>
      <c r="M849" s="145"/>
      <c r="N849" s="145"/>
      <c r="O849" s="145"/>
      <c r="P849" s="145"/>
      <c r="Q849" s="145"/>
      <c r="R849" s="144"/>
      <c r="S849" s="144"/>
      <c r="T849" s="144"/>
      <c r="U849" s="144"/>
      <c r="V849" s="144"/>
      <c r="W849" s="144"/>
      <c r="X849" s="144"/>
      <c r="Y849" s="144"/>
      <c r="Z849" s="144"/>
    </row>
    <row r="850" spans="1:26" ht="14.25" customHeight="1">
      <c r="A850" s="144"/>
      <c r="B850" s="144"/>
      <c r="C850" s="144"/>
      <c r="D850" s="144"/>
      <c r="E850" s="145"/>
      <c r="F850" s="145"/>
      <c r="G850" s="145"/>
      <c r="H850" s="145"/>
      <c r="I850" s="145"/>
      <c r="J850" s="145"/>
      <c r="K850" s="145"/>
      <c r="L850" s="145"/>
      <c r="M850" s="145"/>
      <c r="N850" s="145"/>
      <c r="O850" s="145"/>
      <c r="P850" s="145"/>
      <c r="Q850" s="145"/>
      <c r="R850" s="144"/>
      <c r="S850" s="144"/>
      <c r="T850" s="144"/>
      <c r="U850" s="144"/>
      <c r="V850" s="144"/>
      <c r="W850" s="144"/>
      <c r="X850" s="144"/>
      <c r="Y850" s="144"/>
      <c r="Z850" s="144"/>
    </row>
    <row r="851" spans="1:26" ht="14.25" customHeight="1">
      <c r="A851" s="144"/>
      <c r="B851" s="144"/>
      <c r="C851" s="144"/>
      <c r="D851" s="144"/>
      <c r="E851" s="145"/>
      <c r="F851" s="145"/>
      <c r="G851" s="145"/>
      <c r="H851" s="145"/>
      <c r="I851" s="145"/>
      <c r="J851" s="145"/>
      <c r="K851" s="145"/>
      <c r="L851" s="145"/>
      <c r="M851" s="145"/>
      <c r="N851" s="145"/>
      <c r="O851" s="145"/>
      <c r="P851" s="145"/>
      <c r="Q851" s="145"/>
      <c r="R851" s="144"/>
      <c r="S851" s="144"/>
      <c r="T851" s="144"/>
      <c r="U851" s="144"/>
      <c r="V851" s="144"/>
      <c r="W851" s="144"/>
      <c r="X851" s="144"/>
      <c r="Y851" s="144"/>
      <c r="Z851" s="144"/>
    </row>
    <row r="852" spans="1:26" ht="14.25" customHeight="1">
      <c r="A852" s="144"/>
      <c r="B852" s="144"/>
      <c r="C852" s="144"/>
      <c r="D852" s="144"/>
      <c r="E852" s="145"/>
      <c r="F852" s="145"/>
      <c r="G852" s="145"/>
      <c r="H852" s="145"/>
      <c r="I852" s="145"/>
      <c r="J852" s="145"/>
      <c r="K852" s="145"/>
      <c r="L852" s="145"/>
      <c r="M852" s="145"/>
      <c r="N852" s="145"/>
      <c r="O852" s="145"/>
      <c r="P852" s="145"/>
      <c r="Q852" s="145"/>
      <c r="R852" s="144"/>
      <c r="S852" s="144"/>
      <c r="T852" s="144"/>
      <c r="U852" s="144"/>
      <c r="V852" s="144"/>
      <c r="W852" s="144"/>
      <c r="X852" s="144"/>
      <c r="Y852" s="144"/>
      <c r="Z852" s="144"/>
    </row>
    <row r="853" spans="1:26" ht="14.25" customHeight="1">
      <c r="A853" s="144"/>
      <c r="B853" s="144"/>
      <c r="C853" s="144"/>
      <c r="D853" s="144"/>
      <c r="E853" s="145"/>
      <c r="F853" s="145"/>
      <c r="G853" s="145"/>
      <c r="H853" s="145"/>
      <c r="I853" s="145"/>
      <c r="J853" s="145"/>
      <c r="K853" s="145"/>
      <c r="L853" s="145"/>
      <c r="M853" s="145"/>
      <c r="N853" s="145"/>
      <c r="O853" s="145"/>
      <c r="P853" s="145"/>
      <c r="Q853" s="145"/>
      <c r="R853" s="144"/>
      <c r="S853" s="144"/>
      <c r="T853" s="144"/>
      <c r="U853" s="144"/>
      <c r="V853" s="144"/>
      <c r="W853" s="144"/>
      <c r="X853" s="144"/>
      <c r="Y853" s="144"/>
      <c r="Z853" s="144"/>
    </row>
    <row r="854" spans="1:26" ht="14.25" customHeight="1">
      <c r="A854" s="144"/>
      <c r="B854" s="144"/>
      <c r="C854" s="144"/>
      <c r="D854" s="144"/>
      <c r="E854" s="145"/>
      <c r="F854" s="145"/>
      <c r="G854" s="145"/>
      <c r="H854" s="145"/>
      <c r="I854" s="145"/>
      <c r="J854" s="145"/>
      <c r="K854" s="145"/>
      <c r="L854" s="145"/>
      <c r="M854" s="145"/>
      <c r="N854" s="145"/>
      <c r="O854" s="145"/>
      <c r="P854" s="145"/>
      <c r="Q854" s="145"/>
      <c r="R854" s="144"/>
      <c r="S854" s="144"/>
      <c r="T854" s="144"/>
      <c r="U854" s="144"/>
      <c r="V854" s="144"/>
      <c r="W854" s="144"/>
      <c r="X854" s="144"/>
      <c r="Y854" s="144"/>
      <c r="Z854" s="144"/>
    </row>
    <row r="855" spans="1:26" ht="14.25" customHeight="1">
      <c r="A855" s="144"/>
      <c r="B855" s="144"/>
      <c r="C855" s="144"/>
      <c r="D855" s="144"/>
      <c r="E855" s="145"/>
      <c r="F855" s="145"/>
      <c r="G855" s="145"/>
      <c r="H855" s="145"/>
      <c r="I855" s="145"/>
      <c r="J855" s="145"/>
      <c r="K855" s="145"/>
      <c r="L855" s="145"/>
      <c r="M855" s="145"/>
      <c r="N855" s="145"/>
      <c r="O855" s="145"/>
      <c r="P855" s="145"/>
      <c r="Q855" s="145"/>
      <c r="R855" s="144"/>
      <c r="S855" s="144"/>
      <c r="T855" s="144"/>
      <c r="U855" s="144"/>
      <c r="V855" s="144"/>
      <c r="W855" s="144"/>
      <c r="X855" s="144"/>
      <c r="Y855" s="144"/>
      <c r="Z855" s="144"/>
    </row>
    <row r="856" spans="1:26" ht="14.25" customHeight="1">
      <c r="A856" s="144"/>
      <c r="B856" s="144"/>
      <c r="C856" s="144"/>
      <c r="D856" s="144"/>
      <c r="E856" s="145"/>
      <c r="F856" s="145"/>
      <c r="G856" s="145"/>
      <c r="H856" s="145"/>
      <c r="I856" s="145"/>
      <c r="J856" s="145"/>
      <c r="K856" s="145"/>
      <c r="L856" s="145"/>
      <c r="M856" s="145"/>
      <c r="N856" s="145"/>
      <c r="O856" s="145"/>
      <c r="P856" s="145"/>
      <c r="Q856" s="145"/>
      <c r="R856" s="144"/>
      <c r="S856" s="144"/>
      <c r="T856" s="144"/>
      <c r="U856" s="144"/>
      <c r="V856" s="144"/>
      <c r="W856" s="144"/>
      <c r="X856" s="144"/>
      <c r="Y856" s="144"/>
      <c r="Z856" s="144"/>
    </row>
    <row r="857" spans="1:26" ht="14.25" customHeight="1">
      <c r="A857" s="144"/>
      <c r="B857" s="144"/>
      <c r="C857" s="144"/>
      <c r="D857" s="144"/>
      <c r="E857" s="145"/>
      <c r="F857" s="145"/>
      <c r="G857" s="145"/>
      <c r="H857" s="145"/>
      <c r="I857" s="145"/>
      <c r="J857" s="145"/>
      <c r="K857" s="145"/>
      <c r="L857" s="145"/>
      <c r="M857" s="145"/>
      <c r="N857" s="145"/>
      <c r="O857" s="145"/>
      <c r="P857" s="145"/>
      <c r="Q857" s="145"/>
      <c r="R857" s="144"/>
      <c r="S857" s="144"/>
      <c r="T857" s="144"/>
      <c r="U857" s="144"/>
      <c r="V857" s="144"/>
      <c r="W857" s="144"/>
      <c r="X857" s="144"/>
      <c r="Y857" s="144"/>
      <c r="Z857" s="144"/>
    </row>
    <row r="858" spans="1:26" ht="14.25" customHeight="1">
      <c r="A858" s="144"/>
      <c r="B858" s="144"/>
      <c r="C858" s="144"/>
      <c r="D858" s="144"/>
      <c r="E858" s="145"/>
      <c r="F858" s="145"/>
      <c r="G858" s="145"/>
      <c r="H858" s="145"/>
      <c r="I858" s="145"/>
      <c r="J858" s="145"/>
      <c r="K858" s="145"/>
      <c r="L858" s="145"/>
      <c r="M858" s="145"/>
      <c r="N858" s="145"/>
      <c r="O858" s="145"/>
      <c r="P858" s="145"/>
      <c r="Q858" s="145"/>
      <c r="R858" s="144"/>
      <c r="S858" s="144"/>
      <c r="T858" s="144"/>
      <c r="U858" s="144"/>
      <c r="V858" s="144"/>
      <c r="W858" s="144"/>
      <c r="X858" s="144"/>
      <c r="Y858" s="144"/>
      <c r="Z858" s="144"/>
    </row>
    <row r="859" spans="1:26" ht="14.25" customHeight="1">
      <c r="A859" s="144"/>
      <c r="B859" s="144"/>
      <c r="C859" s="144"/>
      <c r="D859" s="144"/>
      <c r="E859" s="145"/>
      <c r="F859" s="145"/>
      <c r="G859" s="145"/>
      <c r="H859" s="145"/>
      <c r="I859" s="145"/>
      <c r="J859" s="145"/>
      <c r="K859" s="145"/>
      <c r="L859" s="145"/>
      <c r="M859" s="145"/>
      <c r="N859" s="145"/>
      <c r="O859" s="145"/>
      <c r="P859" s="145"/>
      <c r="Q859" s="145"/>
      <c r="R859" s="144"/>
      <c r="S859" s="144"/>
      <c r="T859" s="144"/>
      <c r="U859" s="144"/>
      <c r="V859" s="144"/>
      <c r="W859" s="144"/>
      <c r="X859" s="144"/>
      <c r="Y859" s="144"/>
      <c r="Z859" s="144"/>
    </row>
    <row r="860" spans="1:26" ht="14.25" customHeight="1">
      <c r="A860" s="144"/>
      <c r="B860" s="144"/>
      <c r="C860" s="144"/>
      <c r="D860" s="144"/>
      <c r="E860" s="145"/>
      <c r="F860" s="145"/>
      <c r="G860" s="145"/>
      <c r="H860" s="145"/>
      <c r="I860" s="145"/>
      <c r="J860" s="145"/>
      <c r="K860" s="145"/>
      <c r="L860" s="145"/>
      <c r="M860" s="145"/>
      <c r="N860" s="145"/>
      <c r="O860" s="145"/>
      <c r="P860" s="145"/>
      <c r="Q860" s="145"/>
      <c r="R860" s="144"/>
      <c r="S860" s="144"/>
      <c r="T860" s="144"/>
      <c r="U860" s="144"/>
      <c r="V860" s="144"/>
      <c r="W860" s="144"/>
      <c r="X860" s="144"/>
      <c r="Y860" s="144"/>
      <c r="Z860" s="144"/>
    </row>
    <row r="861" spans="1:26" ht="14.25" customHeight="1">
      <c r="A861" s="144"/>
      <c r="B861" s="144"/>
      <c r="C861" s="144"/>
      <c r="D861" s="144"/>
      <c r="E861" s="145"/>
      <c r="F861" s="145"/>
      <c r="G861" s="145"/>
      <c r="H861" s="145"/>
      <c r="I861" s="145"/>
      <c r="J861" s="145"/>
      <c r="K861" s="145"/>
      <c r="L861" s="145"/>
      <c r="M861" s="145"/>
      <c r="N861" s="145"/>
      <c r="O861" s="145"/>
      <c r="P861" s="145"/>
      <c r="Q861" s="145"/>
      <c r="R861" s="144"/>
      <c r="S861" s="144"/>
      <c r="T861" s="144"/>
      <c r="U861" s="144"/>
      <c r="V861" s="144"/>
      <c r="W861" s="144"/>
      <c r="X861" s="144"/>
      <c r="Y861" s="144"/>
      <c r="Z861" s="144"/>
    </row>
    <row r="862" spans="1:26" ht="14.25" customHeight="1">
      <c r="A862" s="144"/>
      <c r="B862" s="144"/>
      <c r="C862" s="144"/>
      <c r="D862" s="144"/>
      <c r="E862" s="145"/>
      <c r="F862" s="145"/>
      <c r="G862" s="145"/>
      <c r="H862" s="145"/>
      <c r="I862" s="145"/>
      <c r="J862" s="145"/>
      <c r="K862" s="145"/>
      <c r="L862" s="145"/>
      <c r="M862" s="145"/>
      <c r="N862" s="145"/>
      <c r="O862" s="145"/>
      <c r="P862" s="145"/>
      <c r="Q862" s="145"/>
      <c r="R862" s="144"/>
      <c r="S862" s="144"/>
      <c r="T862" s="144"/>
      <c r="U862" s="144"/>
      <c r="V862" s="144"/>
      <c r="W862" s="144"/>
      <c r="X862" s="144"/>
      <c r="Y862" s="144"/>
      <c r="Z862" s="144"/>
    </row>
    <row r="863" spans="1:26" ht="14.25" customHeight="1">
      <c r="A863" s="144"/>
      <c r="B863" s="144"/>
      <c r="C863" s="144"/>
      <c r="D863" s="144"/>
      <c r="E863" s="145"/>
      <c r="F863" s="145"/>
      <c r="G863" s="145"/>
      <c r="H863" s="145"/>
      <c r="I863" s="145"/>
      <c r="J863" s="145"/>
      <c r="K863" s="145"/>
      <c r="L863" s="145"/>
      <c r="M863" s="145"/>
      <c r="N863" s="145"/>
      <c r="O863" s="145"/>
      <c r="P863" s="145"/>
      <c r="Q863" s="145"/>
      <c r="R863" s="144"/>
      <c r="S863" s="144"/>
      <c r="T863" s="144"/>
      <c r="U863" s="144"/>
      <c r="V863" s="144"/>
      <c r="W863" s="144"/>
      <c r="X863" s="144"/>
      <c r="Y863" s="144"/>
      <c r="Z863" s="144"/>
    </row>
    <row r="864" spans="1:26" ht="14.25" customHeight="1">
      <c r="A864" s="144"/>
      <c r="B864" s="144"/>
      <c r="C864" s="144"/>
      <c r="D864" s="144"/>
      <c r="E864" s="145"/>
      <c r="F864" s="145"/>
      <c r="G864" s="145"/>
      <c r="H864" s="145"/>
      <c r="I864" s="145"/>
      <c r="J864" s="145"/>
      <c r="K864" s="145"/>
      <c r="L864" s="145"/>
      <c r="M864" s="145"/>
      <c r="N864" s="145"/>
      <c r="O864" s="145"/>
      <c r="P864" s="145"/>
      <c r="Q864" s="145"/>
      <c r="R864" s="144"/>
      <c r="S864" s="144"/>
      <c r="T864" s="144"/>
      <c r="U864" s="144"/>
      <c r="V864" s="144"/>
      <c r="W864" s="144"/>
      <c r="X864" s="144"/>
      <c r="Y864" s="144"/>
      <c r="Z864" s="144"/>
    </row>
    <row r="865" spans="1:26" ht="14.25" customHeight="1">
      <c r="A865" s="144"/>
      <c r="B865" s="144"/>
      <c r="C865" s="144"/>
      <c r="D865" s="144"/>
      <c r="E865" s="145"/>
      <c r="F865" s="145"/>
      <c r="G865" s="145"/>
      <c r="H865" s="145"/>
      <c r="I865" s="145"/>
      <c r="J865" s="145"/>
      <c r="K865" s="145"/>
      <c r="L865" s="145"/>
      <c r="M865" s="145"/>
      <c r="N865" s="145"/>
      <c r="O865" s="145"/>
      <c r="P865" s="145"/>
      <c r="Q865" s="145"/>
      <c r="R865" s="144"/>
      <c r="S865" s="144"/>
      <c r="T865" s="144"/>
      <c r="U865" s="144"/>
      <c r="V865" s="144"/>
      <c r="W865" s="144"/>
      <c r="X865" s="144"/>
      <c r="Y865" s="144"/>
      <c r="Z865" s="144"/>
    </row>
    <row r="866" spans="1:26" ht="14.25" customHeight="1">
      <c r="A866" s="144"/>
      <c r="B866" s="144"/>
      <c r="C866" s="144"/>
      <c r="D866" s="144"/>
      <c r="E866" s="145"/>
      <c r="F866" s="145"/>
      <c r="G866" s="145"/>
      <c r="H866" s="145"/>
      <c r="I866" s="145"/>
      <c r="J866" s="145"/>
      <c r="K866" s="145"/>
      <c r="L866" s="145"/>
      <c r="M866" s="145"/>
      <c r="N866" s="145"/>
      <c r="O866" s="145"/>
      <c r="P866" s="145"/>
      <c r="Q866" s="145"/>
      <c r="R866" s="144"/>
      <c r="S866" s="144"/>
      <c r="T866" s="144"/>
      <c r="U866" s="144"/>
      <c r="V866" s="144"/>
      <c r="W866" s="144"/>
      <c r="X866" s="144"/>
      <c r="Y866" s="144"/>
      <c r="Z866" s="144"/>
    </row>
    <row r="867" spans="1:26" ht="14.25" customHeight="1">
      <c r="A867" s="144"/>
      <c r="B867" s="144"/>
      <c r="C867" s="144"/>
      <c r="D867" s="144"/>
      <c r="E867" s="145"/>
      <c r="F867" s="145"/>
      <c r="G867" s="145"/>
      <c r="H867" s="145"/>
      <c r="I867" s="145"/>
      <c r="J867" s="145"/>
      <c r="K867" s="145"/>
      <c r="L867" s="145"/>
      <c r="M867" s="145"/>
      <c r="N867" s="145"/>
      <c r="O867" s="145"/>
      <c r="P867" s="145"/>
      <c r="Q867" s="145"/>
      <c r="R867" s="144"/>
      <c r="S867" s="144"/>
      <c r="T867" s="144"/>
      <c r="U867" s="144"/>
      <c r="V867" s="144"/>
      <c r="W867" s="144"/>
      <c r="X867" s="144"/>
      <c r="Y867" s="144"/>
      <c r="Z867" s="144"/>
    </row>
    <row r="868" spans="1:26" ht="14.25" customHeight="1">
      <c r="A868" s="144"/>
      <c r="B868" s="144"/>
      <c r="C868" s="144"/>
      <c r="D868" s="144"/>
      <c r="E868" s="145"/>
      <c r="F868" s="145"/>
      <c r="G868" s="145"/>
      <c r="H868" s="145"/>
      <c r="I868" s="145"/>
      <c r="J868" s="145"/>
      <c r="K868" s="145"/>
      <c r="L868" s="145"/>
      <c r="M868" s="145"/>
      <c r="N868" s="145"/>
      <c r="O868" s="145"/>
      <c r="P868" s="145"/>
      <c r="Q868" s="145"/>
      <c r="R868" s="144"/>
      <c r="S868" s="144"/>
      <c r="T868" s="144"/>
      <c r="U868" s="144"/>
      <c r="V868" s="144"/>
      <c r="W868" s="144"/>
      <c r="X868" s="144"/>
      <c r="Y868" s="144"/>
      <c r="Z868" s="144"/>
    </row>
    <row r="869" spans="1:26" ht="14.25" customHeight="1">
      <c r="A869" s="144"/>
      <c r="B869" s="144"/>
      <c r="C869" s="144"/>
      <c r="D869" s="144"/>
      <c r="E869" s="145"/>
      <c r="F869" s="145"/>
      <c r="G869" s="145"/>
      <c r="H869" s="145"/>
      <c r="I869" s="145"/>
      <c r="J869" s="145"/>
      <c r="K869" s="145"/>
      <c r="L869" s="145"/>
      <c r="M869" s="145"/>
      <c r="N869" s="145"/>
      <c r="O869" s="145"/>
      <c r="P869" s="145"/>
      <c r="Q869" s="145"/>
      <c r="R869" s="144"/>
      <c r="S869" s="144"/>
      <c r="T869" s="144"/>
      <c r="U869" s="144"/>
      <c r="V869" s="144"/>
      <c r="W869" s="144"/>
      <c r="X869" s="144"/>
      <c r="Y869" s="144"/>
      <c r="Z869" s="144"/>
    </row>
    <row r="870" spans="1:26" ht="14.25" customHeight="1">
      <c r="A870" s="144"/>
      <c r="B870" s="144"/>
      <c r="C870" s="144"/>
      <c r="D870" s="144"/>
      <c r="E870" s="145"/>
      <c r="F870" s="145"/>
      <c r="G870" s="145"/>
      <c r="H870" s="145"/>
      <c r="I870" s="145"/>
      <c r="J870" s="145"/>
      <c r="K870" s="145"/>
      <c r="L870" s="145"/>
      <c r="M870" s="145"/>
      <c r="N870" s="145"/>
      <c r="O870" s="145"/>
      <c r="P870" s="145"/>
      <c r="Q870" s="145"/>
      <c r="R870" s="144"/>
      <c r="S870" s="144"/>
      <c r="T870" s="144"/>
      <c r="U870" s="144"/>
      <c r="V870" s="144"/>
      <c r="W870" s="144"/>
      <c r="X870" s="144"/>
      <c r="Y870" s="144"/>
      <c r="Z870" s="144"/>
    </row>
    <row r="871" spans="1:26" ht="14.25" customHeight="1">
      <c r="A871" s="144"/>
      <c r="B871" s="144"/>
      <c r="C871" s="144"/>
      <c r="D871" s="144"/>
      <c r="E871" s="145"/>
      <c r="F871" s="145"/>
      <c r="G871" s="145"/>
      <c r="H871" s="145"/>
      <c r="I871" s="145"/>
      <c r="J871" s="145"/>
      <c r="K871" s="145"/>
      <c r="L871" s="145"/>
      <c r="M871" s="145"/>
      <c r="N871" s="145"/>
      <c r="O871" s="145"/>
      <c r="P871" s="145"/>
      <c r="Q871" s="145"/>
      <c r="R871" s="144"/>
      <c r="S871" s="144"/>
      <c r="T871" s="144"/>
      <c r="U871" s="144"/>
      <c r="V871" s="144"/>
      <c r="W871" s="144"/>
      <c r="X871" s="144"/>
      <c r="Y871" s="144"/>
      <c r="Z871" s="144"/>
    </row>
    <row r="872" spans="1:26" ht="14.25" customHeight="1">
      <c r="A872" s="144"/>
      <c r="B872" s="144"/>
      <c r="C872" s="144"/>
      <c r="D872" s="144"/>
      <c r="E872" s="145"/>
      <c r="F872" s="145"/>
      <c r="G872" s="145"/>
      <c r="H872" s="145"/>
      <c r="I872" s="145"/>
      <c r="J872" s="145"/>
      <c r="K872" s="145"/>
      <c r="L872" s="145"/>
      <c r="M872" s="145"/>
      <c r="N872" s="145"/>
      <c r="O872" s="145"/>
      <c r="P872" s="145"/>
      <c r="Q872" s="145"/>
      <c r="R872" s="144"/>
      <c r="S872" s="144"/>
      <c r="T872" s="144"/>
      <c r="U872" s="144"/>
      <c r="V872" s="144"/>
      <c r="W872" s="144"/>
      <c r="X872" s="144"/>
      <c r="Y872" s="144"/>
      <c r="Z872" s="144"/>
    </row>
    <row r="873" spans="1:26" ht="14.25" customHeight="1">
      <c r="A873" s="144"/>
      <c r="B873" s="144"/>
      <c r="C873" s="144"/>
      <c r="D873" s="144"/>
      <c r="E873" s="145"/>
      <c r="F873" s="145"/>
      <c r="G873" s="145"/>
      <c r="H873" s="145"/>
      <c r="I873" s="145"/>
      <c r="J873" s="145"/>
      <c r="K873" s="145"/>
      <c r="L873" s="145"/>
      <c r="M873" s="145"/>
      <c r="N873" s="145"/>
      <c r="O873" s="145"/>
      <c r="P873" s="145"/>
      <c r="Q873" s="145"/>
      <c r="R873" s="144"/>
      <c r="S873" s="144"/>
      <c r="T873" s="144"/>
      <c r="U873" s="144"/>
      <c r="V873" s="144"/>
      <c r="W873" s="144"/>
      <c r="X873" s="144"/>
      <c r="Y873" s="144"/>
      <c r="Z873" s="144"/>
    </row>
    <row r="874" spans="1:26" ht="14.25" customHeight="1">
      <c r="A874" s="144"/>
      <c r="B874" s="144"/>
      <c r="C874" s="144"/>
      <c r="D874" s="144"/>
      <c r="E874" s="145"/>
      <c r="F874" s="145"/>
      <c r="G874" s="145"/>
      <c r="H874" s="145"/>
      <c r="I874" s="145"/>
      <c r="J874" s="145"/>
      <c r="K874" s="145"/>
      <c r="L874" s="145"/>
      <c r="M874" s="145"/>
      <c r="N874" s="145"/>
      <c r="O874" s="145"/>
      <c r="P874" s="145"/>
      <c r="Q874" s="145"/>
      <c r="R874" s="144"/>
      <c r="S874" s="144"/>
      <c r="T874" s="144"/>
      <c r="U874" s="144"/>
      <c r="V874" s="144"/>
      <c r="W874" s="144"/>
      <c r="X874" s="144"/>
      <c r="Y874" s="144"/>
      <c r="Z874" s="144"/>
    </row>
    <row r="875" spans="1:26" ht="14.25" customHeight="1">
      <c r="A875" s="144"/>
      <c r="B875" s="144"/>
      <c r="C875" s="144"/>
      <c r="D875" s="144"/>
      <c r="E875" s="145"/>
      <c r="F875" s="145"/>
      <c r="G875" s="145"/>
      <c r="H875" s="145"/>
      <c r="I875" s="145"/>
      <c r="J875" s="145"/>
      <c r="K875" s="145"/>
      <c r="L875" s="145"/>
      <c r="M875" s="145"/>
      <c r="N875" s="145"/>
      <c r="O875" s="145"/>
      <c r="P875" s="145"/>
      <c r="Q875" s="145"/>
      <c r="R875" s="144"/>
      <c r="S875" s="144"/>
      <c r="T875" s="144"/>
      <c r="U875" s="144"/>
      <c r="V875" s="144"/>
      <c r="W875" s="144"/>
      <c r="X875" s="144"/>
      <c r="Y875" s="144"/>
      <c r="Z875" s="144"/>
    </row>
    <row r="876" spans="1:26" ht="14.25" customHeight="1">
      <c r="A876" s="144"/>
      <c r="B876" s="144"/>
      <c r="C876" s="144"/>
      <c r="D876" s="144"/>
      <c r="E876" s="145"/>
      <c r="F876" s="145"/>
      <c r="G876" s="145"/>
      <c r="H876" s="145"/>
      <c r="I876" s="145"/>
      <c r="J876" s="145"/>
      <c r="K876" s="145"/>
      <c r="L876" s="145"/>
      <c r="M876" s="145"/>
      <c r="N876" s="145"/>
      <c r="O876" s="145"/>
      <c r="P876" s="145"/>
      <c r="Q876" s="145"/>
      <c r="R876" s="144"/>
      <c r="S876" s="144"/>
      <c r="T876" s="144"/>
      <c r="U876" s="144"/>
      <c r="V876" s="144"/>
      <c r="W876" s="144"/>
      <c r="X876" s="144"/>
      <c r="Y876" s="144"/>
      <c r="Z876" s="144"/>
    </row>
    <row r="877" spans="1:26" ht="14.25" customHeight="1">
      <c r="A877" s="144"/>
      <c r="B877" s="144"/>
      <c r="C877" s="144"/>
      <c r="D877" s="144"/>
      <c r="E877" s="145"/>
      <c r="F877" s="145"/>
      <c r="G877" s="145"/>
      <c r="H877" s="145"/>
      <c r="I877" s="145"/>
      <c r="J877" s="145"/>
      <c r="K877" s="145"/>
      <c r="L877" s="145"/>
      <c r="M877" s="145"/>
      <c r="N877" s="145"/>
      <c r="O877" s="145"/>
      <c r="P877" s="145"/>
      <c r="Q877" s="145"/>
      <c r="R877" s="144"/>
      <c r="S877" s="144"/>
      <c r="T877" s="144"/>
      <c r="U877" s="144"/>
      <c r="V877" s="144"/>
      <c r="W877" s="144"/>
      <c r="X877" s="144"/>
      <c r="Y877" s="144"/>
      <c r="Z877" s="144"/>
    </row>
    <row r="878" spans="1:26" ht="14.25" customHeight="1">
      <c r="A878" s="144"/>
      <c r="B878" s="144"/>
      <c r="C878" s="144"/>
      <c r="D878" s="144"/>
      <c r="E878" s="145"/>
      <c r="F878" s="145"/>
      <c r="G878" s="145"/>
      <c r="H878" s="145"/>
      <c r="I878" s="145"/>
      <c r="J878" s="145"/>
      <c r="K878" s="145"/>
      <c r="L878" s="145"/>
      <c r="M878" s="145"/>
      <c r="N878" s="145"/>
      <c r="O878" s="145"/>
      <c r="P878" s="145"/>
      <c r="Q878" s="145"/>
      <c r="R878" s="144"/>
      <c r="S878" s="144"/>
      <c r="T878" s="144"/>
      <c r="U878" s="144"/>
      <c r="V878" s="144"/>
      <c r="W878" s="144"/>
      <c r="X878" s="144"/>
      <c r="Y878" s="144"/>
      <c r="Z878" s="144"/>
    </row>
    <row r="879" spans="1:26" ht="14.25" customHeight="1">
      <c r="A879" s="144"/>
      <c r="B879" s="144"/>
      <c r="C879" s="144"/>
      <c r="D879" s="144"/>
      <c r="E879" s="145"/>
      <c r="F879" s="145"/>
      <c r="G879" s="145"/>
      <c r="H879" s="145"/>
      <c r="I879" s="145"/>
      <c r="J879" s="145"/>
      <c r="K879" s="145"/>
      <c r="L879" s="145"/>
      <c r="M879" s="145"/>
      <c r="N879" s="145"/>
      <c r="O879" s="145"/>
      <c r="P879" s="145"/>
      <c r="Q879" s="145"/>
      <c r="R879" s="144"/>
      <c r="S879" s="144"/>
      <c r="T879" s="144"/>
      <c r="U879" s="144"/>
      <c r="V879" s="144"/>
      <c r="W879" s="144"/>
      <c r="X879" s="144"/>
      <c r="Y879" s="144"/>
      <c r="Z879" s="144"/>
    </row>
    <row r="880" spans="1:26" ht="14.25" customHeight="1">
      <c r="A880" s="144"/>
      <c r="B880" s="144"/>
      <c r="C880" s="144"/>
      <c r="D880" s="144"/>
      <c r="E880" s="145"/>
      <c r="F880" s="145"/>
      <c r="G880" s="145"/>
      <c r="H880" s="145"/>
      <c r="I880" s="145"/>
      <c r="J880" s="145"/>
      <c r="K880" s="145"/>
      <c r="L880" s="145"/>
      <c r="M880" s="145"/>
      <c r="N880" s="145"/>
      <c r="O880" s="145"/>
      <c r="P880" s="145"/>
      <c r="Q880" s="145"/>
      <c r="R880" s="144"/>
      <c r="S880" s="144"/>
      <c r="T880" s="144"/>
      <c r="U880" s="144"/>
      <c r="V880" s="144"/>
      <c r="W880" s="144"/>
      <c r="X880" s="144"/>
      <c r="Y880" s="144"/>
      <c r="Z880" s="144"/>
    </row>
    <row r="881" spans="1:26" ht="14.25" customHeight="1">
      <c r="A881" s="144"/>
      <c r="B881" s="144"/>
      <c r="C881" s="144"/>
      <c r="D881" s="144"/>
      <c r="E881" s="145"/>
      <c r="F881" s="145"/>
      <c r="G881" s="145"/>
      <c r="H881" s="145"/>
      <c r="I881" s="145"/>
      <c r="J881" s="145"/>
      <c r="K881" s="145"/>
      <c r="L881" s="145"/>
      <c r="M881" s="145"/>
      <c r="N881" s="145"/>
      <c r="O881" s="145"/>
      <c r="P881" s="145"/>
      <c r="Q881" s="145"/>
      <c r="R881" s="144"/>
      <c r="S881" s="144"/>
      <c r="T881" s="144"/>
      <c r="U881" s="144"/>
      <c r="V881" s="144"/>
      <c r="W881" s="144"/>
      <c r="X881" s="144"/>
      <c r="Y881" s="144"/>
      <c r="Z881" s="144"/>
    </row>
    <row r="882" spans="1:26" ht="14.25" customHeight="1">
      <c r="A882" s="144"/>
      <c r="B882" s="144"/>
      <c r="C882" s="144"/>
      <c r="D882" s="144"/>
      <c r="E882" s="145"/>
      <c r="F882" s="145"/>
      <c r="G882" s="145"/>
      <c r="H882" s="145"/>
      <c r="I882" s="145"/>
      <c r="J882" s="145"/>
      <c r="K882" s="145"/>
      <c r="L882" s="145"/>
      <c r="M882" s="145"/>
      <c r="N882" s="145"/>
      <c r="O882" s="145"/>
      <c r="P882" s="145"/>
      <c r="Q882" s="145"/>
      <c r="R882" s="144"/>
      <c r="S882" s="144"/>
      <c r="T882" s="144"/>
      <c r="U882" s="144"/>
      <c r="V882" s="144"/>
      <c r="W882" s="144"/>
      <c r="X882" s="144"/>
      <c r="Y882" s="144"/>
      <c r="Z882" s="144"/>
    </row>
    <row r="883" spans="1:26" ht="14.25" customHeight="1">
      <c r="A883" s="144"/>
      <c r="B883" s="144"/>
      <c r="C883" s="144"/>
      <c r="D883" s="144"/>
      <c r="E883" s="145"/>
      <c r="F883" s="145"/>
      <c r="G883" s="145"/>
      <c r="H883" s="145"/>
      <c r="I883" s="145"/>
      <c r="J883" s="145"/>
      <c r="K883" s="145"/>
      <c r="L883" s="145"/>
      <c r="M883" s="145"/>
      <c r="N883" s="145"/>
      <c r="O883" s="145"/>
      <c r="P883" s="145"/>
      <c r="Q883" s="145"/>
      <c r="R883" s="144"/>
      <c r="S883" s="144"/>
      <c r="T883" s="144"/>
      <c r="U883" s="144"/>
      <c r="V883" s="144"/>
      <c r="W883" s="144"/>
      <c r="X883" s="144"/>
      <c r="Y883" s="144"/>
      <c r="Z883" s="144"/>
    </row>
    <row r="884" spans="1:26" ht="14.25" customHeight="1">
      <c r="A884" s="144"/>
      <c r="B884" s="144"/>
      <c r="C884" s="144"/>
      <c r="D884" s="144"/>
      <c r="E884" s="145"/>
      <c r="F884" s="145"/>
      <c r="G884" s="145"/>
      <c r="H884" s="145"/>
      <c r="I884" s="145"/>
      <c r="J884" s="145"/>
      <c r="K884" s="145"/>
      <c r="L884" s="145"/>
      <c r="M884" s="145"/>
      <c r="N884" s="145"/>
      <c r="O884" s="145"/>
      <c r="P884" s="145"/>
      <c r="Q884" s="145"/>
      <c r="R884" s="144"/>
      <c r="S884" s="144"/>
      <c r="T884" s="144"/>
      <c r="U884" s="144"/>
      <c r="V884" s="144"/>
      <c r="W884" s="144"/>
      <c r="X884" s="144"/>
      <c r="Y884" s="144"/>
      <c r="Z884" s="144"/>
    </row>
    <row r="885" spans="1:26" ht="14.25" customHeight="1">
      <c r="A885" s="144"/>
      <c r="B885" s="144"/>
      <c r="C885" s="144"/>
      <c r="D885" s="144"/>
      <c r="E885" s="145"/>
      <c r="F885" s="145"/>
      <c r="G885" s="145"/>
      <c r="H885" s="145"/>
      <c r="I885" s="145"/>
      <c r="J885" s="145"/>
      <c r="K885" s="145"/>
      <c r="L885" s="145"/>
      <c r="M885" s="145"/>
      <c r="N885" s="145"/>
      <c r="O885" s="145"/>
      <c r="P885" s="145"/>
      <c r="Q885" s="145"/>
      <c r="R885" s="144"/>
      <c r="S885" s="144"/>
      <c r="T885" s="144"/>
      <c r="U885" s="144"/>
      <c r="V885" s="144"/>
      <c r="W885" s="144"/>
      <c r="X885" s="144"/>
      <c r="Y885" s="144"/>
      <c r="Z885" s="144"/>
    </row>
    <row r="886" spans="1:26" ht="14.25" customHeight="1">
      <c r="A886" s="144"/>
      <c r="B886" s="144"/>
      <c r="C886" s="144"/>
      <c r="D886" s="144"/>
      <c r="E886" s="145"/>
      <c r="F886" s="145"/>
      <c r="G886" s="145"/>
      <c r="H886" s="145"/>
      <c r="I886" s="145"/>
      <c r="J886" s="145"/>
      <c r="K886" s="145"/>
      <c r="L886" s="145"/>
      <c r="M886" s="145"/>
      <c r="N886" s="145"/>
      <c r="O886" s="145"/>
      <c r="P886" s="145"/>
      <c r="Q886" s="145"/>
      <c r="R886" s="144"/>
      <c r="S886" s="144"/>
      <c r="T886" s="144"/>
      <c r="U886" s="144"/>
      <c r="V886" s="144"/>
      <c r="W886" s="144"/>
      <c r="X886" s="144"/>
      <c r="Y886" s="144"/>
      <c r="Z886" s="144"/>
    </row>
    <row r="887" spans="1:26" ht="14.25" customHeight="1">
      <c r="A887" s="144"/>
      <c r="B887" s="144"/>
      <c r="C887" s="144"/>
      <c r="D887" s="144"/>
      <c r="E887" s="145"/>
      <c r="F887" s="145"/>
      <c r="G887" s="145"/>
      <c r="H887" s="145"/>
      <c r="I887" s="145"/>
      <c r="J887" s="145"/>
      <c r="K887" s="145"/>
      <c r="L887" s="145"/>
      <c r="M887" s="145"/>
      <c r="N887" s="145"/>
      <c r="O887" s="145"/>
      <c r="P887" s="145"/>
      <c r="Q887" s="145"/>
      <c r="R887" s="144"/>
      <c r="S887" s="144"/>
      <c r="T887" s="144"/>
      <c r="U887" s="144"/>
      <c r="V887" s="144"/>
      <c r="W887" s="144"/>
      <c r="X887" s="144"/>
      <c r="Y887" s="144"/>
      <c r="Z887" s="144"/>
    </row>
    <row r="888" spans="1:26" ht="14.25" customHeight="1">
      <c r="A888" s="144"/>
      <c r="B888" s="144"/>
      <c r="C888" s="144"/>
      <c r="D888" s="144"/>
      <c r="E888" s="145"/>
      <c r="F888" s="145"/>
      <c r="G888" s="145"/>
      <c r="H888" s="145"/>
      <c r="I888" s="145"/>
      <c r="J888" s="145"/>
      <c r="K888" s="145"/>
      <c r="L888" s="145"/>
      <c r="M888" s="145"/>
      <c r="N888" s="145"/>
      <c r="O888" s="145"/>
      <c r="P888" s="145"/>
      <c r="Q888" s="145"/>
      <c r="R888" s="144"/>
      <c r="S888" s="144"/>
      <c r="T888" s="144"/>
      <c r="U888" s="144"/>
      <c r="V888" s="144"/>
      <c r="W888" s="144"/>
      <c r="X888" s="144"/>
      <c r="Y888" s="144"/>
      <c r="Z888" s="144"/>
    </row>
    <row r="889" spans="1:26" ht="14.25" customHeight="1">
      <c r="A889" s="144"/>
      <c r="B889" s="144"/>
      <c r="C889" s="144"/>
      <c r="D889" s="144"/>
      <c r="E889" s="145"/>
      <c r="F889" s="145"/>
      <c r="G889" s="145"/>
      <c r="H889" s="145"/>
      <c r="I889" s="145"/>
      <c r="J889" s="145"/>
      <c r="K889" s="145"/>
      <c r="L889" s="145"/>
      <c r="M889" s="145"/>
      <c r="N889" s="145"/>
      <c r="O889" s="145"/>
      <c r="P889" s="145"/>
      <c r="Q889" s="145"/>
      <c r="R889" s="144"/>
      <c r="S889" s="144"/>
      <c r="T889" s="144"/>
      <c r="U889" s="144"/>
      <c r="V889" s="144"/>
      <c r="W889" s="144"/>
      <c r="X889" s="144"/>
      <c r="Y889" s="144"/>
      <c r="Z889" s="144"/>
    </row>
    <row r="890" spans="1:26" ht="14.25" customHeight="1">
      <c r="A890" s="144"/>
      <c r="B890" s="144"/>
      <c r="C890" s="144"/>
      <c r="D890" s="144"/>
      <c r="E890" s="145"/>
      <c r="F890" s="145"/>
      <c r="G890" s="145"/>
      <c r="H890" s="145"/>
      <c r="I890" s="145"/>
      <c r="J890" s="145"/>
      <c r="K890" s="145"/>
      <c r="L890" s="145"/>
      <c r="M890" s="145"/>
      <c r="N890" s="145"/>
      <c r="O890" s="145"/>
      <c r="P890" s="145"/>
      <c r="Q890" s="145"/>
      <c r="R890" s="144"/>
      <c r="S890" s="144"/>
      <c r="T890" s="144"/>
      <c r="U890" s="144"/>
      <c r="V890" s="144"/>
      <c r="W890" s="144"/>
      <c r="X890" s="144"/>
      <c r="Y890" s="144"/>
      <c r="Z890" s="144"/>
    </row>
    <row r="891" spans="1:26" ht="14.25" customHeight="1">
      <c r="A891" s="144"/>
      <c r="B891" s="144"/>
      <c r="C891" s="144"/>
      <c r="D891" s="144"/>
      <c r="E891" s="145"/>
      <c r="F891" s="145"/>
      <c r="G891" s="145"/>
      <c r="H891" s="145"/>
      <c r="I891" s="145"/>
      <c r="J891" s="145"/>
      <c r="K891" s="145"/>
      <c r="L891" s="145"/>
      <c r="M891" s="145"/>
      <c r="N891" s="145"/>
      <c r="O891" s="145"/>
      <c r="P891" s="145"/>
      <c r="Q891" s="145"/>
      <c r="R891" s="144"/>
      <c r="S891" s="144"/>
      <c r="T891" s="144"/>
      <c r="U891" s="144"/>
      <c r="V891" s="144"/>
      <c r="W891" s="144"/>
      <c r="X891" s="144"/>
      <c r="Y891" s="144"/>
      <c r="Z891" s="144"/>
    </row>
    <row r="892" spans="1:26" ht="14.25" customHeight="1">
      <c r="A892" s="144"/>
      <c r="B892" s="144"/>
      <c r="C892" s="144"/>
      <c r="D892" s="144"/>
      <c r="E892" s="145"/>
      <c r="F892" s="145"/>
      <c r="G892" s="145"/>
      <c r="H892" s="145"/>
      <c r="I892" s="145"/>
      <c r="J892" s="145"/>
      <c r="K892" s="145"/>
      <c r="L892" s="145"/>
      <c r="M892" s="145"/>
      <c r="N892" s="145"/>
      <c r="O892" s="145"/>
      <c r="P892" s="145"/>
      <c r="Q892" s="145"/>
      <c r="R892" s="144"/>
      <c r="S892" s="144"/>
      <c r="T892" s="144"/>
      <c r="U892" s="144"/>
      <c r="V892" s="144"/>
      <c r="W892" s="144"/>
      <c r="X892" s="144"/>
      <c r="Y892" s="144"/>
      <c r="Z892" s="144"/>
    </row>
    <row r="893" spans="1:26" ht="14.25" customHeight="1">
      <c r="A893" s="144"/>
      <c r="B893" s="144"/>
      <c r="C893" s="144"/>
      <c r="D893" s="144"/>
      <c r="E893" s="145"/>
      <c r="F893" s="145"/>
      <c r="G893" s="145"/>
      <c r="H893" s="145"/>
      <c r="I893" s="145"/>
      <c r="J893" s="145"/>
      <c r="K893" s="145"/>
      <c r="L893" s="145"/>
      <c r="M893" s="145"/>
      <c r="N893" s="145"/>
      <c r="O893" s="145"/>
      <c r="P893" s="145"/>
      <c r="Q893" s="145"/>
      <c r="R893" s="144"/>
      <c r="S893" s="144"/>
      <c r="T893" s="144"/>
      <c r="U893" s="144"/>
      <c r="V893" s="144"/>
      <c r="W893" s="144"/>
      <c r="X893" s="144"/>
      <c r="Y893" s="144"/>
      <c r="Z893" s="144"/>
    </row>
    <row r="894" spans="1:26" ht="14.25" customHeight="1">
      <c r="A894" s="144"/>
      <c r="B894" s="144"/>
      <c r="C894" s="144"/>
      <c r="D894" s="144"/>
      <c r="E894" s="145"/>
      <c r="F894" s="145"/>
      <c r="G894" s="145"/>
      <c r="H894" s="145"/>
      <c r="I894" s="145"/>
      <c r="J894" s="145"/>
      <c r="K894" s="145"/>
      <c r="L894" s="145"/>
      <c r="M894" s="145"/>
      <c r="N894" s="145"/>
      <c r="O894" s="145"/>
      <c r="P894" s="145"/>
      <c r="Q894" s="145"/>
      <c r="R894" s="144"/>
      <c r="S894" s="144"/>
      <c r="T894" s="144"/>
      <c r="U894" s="144"/>
      <c r="V894" s="144"/>
      <c r="W894" s="144"/>
      <c r="X894" s="144"/>
      <c r="Y894" s="144"/>
      <c r="Z894" s="144"/>
    </row>
    <row r="895" spans="1:26" ht="14.25" customHeight="1">
      <c r="A895" s="144"/>
      <c r="B895" s="144"/>
      <c r="C895" s="144"/>
      <c r="D895" s="144"/>
      <c r="E895" s="145"/>
      <c r="F895" s="145"/>
      <c r="G895" s="145"/>
      <c r="H895" s="145"/>
      <c r="I895" s="145"/>
      <c r="J895" s="145"/>
      <c r="K895" s="145"/>
      <c r="L895" s="145"/>
      <c r="M895" s="145"/>
      <c r="N895" s="145"/>
      <c r="O895" s="145"/>
      <c r="P895" s="145"/>
      <c r="Q895" s="145"/>
      <c r="R895" s="144"/>
      <c r="S895" s="144"/>
      <c r="T895" s="144"/>
      <c r="U895" s="144"/>
      <c r="V895" s="144"/>
      <c r="W895" s="144"/>
      <c r="X895" s="144"/>
      <c r="Y895" s="144"/>
      <c r="Z895" s="144"/>
    </row>
    <row r="896" spans="1:26" ht="14.25" customHeight="1">
      <c r="A896" s="144"/>
      <c r="B896" s="144"/>
      <c r="C896" s="144"/>
      <c r="D896" s="144"/>
      <c r="E896" s="145"/>
      <c r="F896" s="145"/>
      <c r="G896" s="145"/>
      <c r="H896" s="145"/>
      <c r="I896" s="145"/>
      <c r="J896" s="145"/>
      <c r="K896" s="145"/>
      <c r="L896" s="145"/>
      <c r="M896" s="145"/>
      <c r="N896" s="145"/>
      <c r="O896" s="145"/>
      <c r="P896" s="145"/>
      <c r="Q896" s="145"/>
      <c r="R896" s="144"/>
      <c r="S896" s="144"/>
      <c r="T896" s="144"/>
      <c r="U896" s="144"/>
      <c r="V896" s="144"/>
      <c r="W896" s="144"/>
      <c r="X896" s="144"/>
      <c r="Y896" s="144"/>
      <c r="Z896" s="144"/>
    </row>
    <row r="897" spans="1:26" ht="14.25" customHeight="1">
      <c r="A897" s="144"/>
      <c r="B897" s="144"/>
      <c r="C897" s="144"/>
      <c r="D897" s="144"/>
      <c r="E897" s="145"/>
      <c r="F897" s="145"/>
      <c r="G897" s="145"/>
      <c r="H897" s="145"/>
      <c r="I897" s="145"/>
      <c r="J897" s="145"/>
      <c r="K897" s="145"/>
      <c r="L897" s="145"/>
      <c r="M897" s="145"/>
      <c r="N897" s="145"/>
      <c r="O897" s="145"/>
      <c r="P897" s="145"/>
      <c r="Q897" s="145"/>
      <c r="R897" s="144"/>
      <c r="S897" s="144"/>
      <c r="T897" s="144"/>
      <c r="U897" s="144"/>
      <c r="V897" s="144"/>
      <c r="W897" s="144"/>
      <c r="X897" s="144"/>
      <c r="Y897" s="144"/>
      <c r="Z897" s="144"/>
    </row>
    <row r="898" spans="1:26" ht="14.25" customHeight="1">
      <c r="A898" s="144"/>
      <c r="B898" s="144"/>
      <c r="C898" s="144"/>
      <c r="D898" s="144"/>
      <c r="E898" s="145"/>
      <c r="F898" s="145"/>
      <c r="G898" s="145"/>
      <c r="H898" s="145"/>
      <c r="I898" s="145"/>
      <c r="J898" s="145"/>
      <c r="K898" s="145"/>
      <c r="L898" s="145"/>
      <c r="M898" s="145"/>
      <c r="N898" s="145"/>
      <c r="O898" s="145"/>
      <c r="P898" s="145"/>
      <c r="Q898" s="145"/>
      <c r="R898" s="144"/>
      <c r="S898" s="144"/>
      <c r="T898" s="144"/>
      <c r="U898" s="144"/>
      <c r="V898" s="144"/>
      <c r="W898" s="144"/>
      <c r="X898" s="144"/>
      <c r="Y898" s="144"/>
      <c r="Z898" s="144"/>
    </row>
    <row r="899" spans="1:26" ht="14.25" customHeight="1">
      <c r="A899" s="144"/>
      <c r="B899" s="144"/>
      <c r="C899" s="144"/>
      <c r="D899" s="144"/>
      <c r="E899" s="145"/>
      <c r="F899" s="145"/>
      <c r="G899" s="145"/>
      <c r="H899" s="145"/>
      <c r="I899" s="145"/>
      <c r="J899" s="145"/>
      <c r="K899" s="145"/>
      <c r="L899" s="145"/>
      <c r="M899" s="145"/>
      <c r="N899" s="145"/>
      <c r="O899" s="145"/>
      <c r="P899" s="145"/>
      <c r="Q899" s="145"/>
      <c r="R899" s="144"/>
      <c r="S899" s="144"/>
      <c r="T899" s="144"/>
      <c r="U899" s="144"/>
      <c r="V899" s="144"/>
      <c r="W899" s="144"/>
      <c r="X899" s="144"/>
      <c r="Y899" s="144"/>
      <c r="Z899" s="144"/>
    </row>
    <row r="900" spans="1:26" ht="14.25" customHeight="1">
      <c r="A900" s="144"/>
      <c r="B900" s="144"/>
      <c r="C900" s="144"/>
      <c r="D900" s="144"/>
      <c r="E900" s="145"/>
      <c r="F900" s="145"/>
      <c r="G900" s="145"/>
      <c r="H900" s="145"/>
      <c r="I900" s="145"/>
      <c r="J900" s="145"/>
      <c r="K900" s="145"/>
      <c r="L900" s="145"/>
      <c r="M900" s="145"/>
      <c r="N900" s="145"/>
      <c r="O900" s="145"/>
      <c r="P900" s="145"/>
      <c r="Q900" s="145"/>
      <c r="R900" s="144"/>
      <c r="S900" s="144"/>
      <c r="T900" s="144"/>
      <c r="U900" s="144"/>
      <c r="V900" s="144"/>
      <c r="W900" s="144"/>
      <c r="X900" s="144"/>
      <c r="Y900" s="144"/>
      <c r="Z900" s="144"/>
    </row>
    <row r="901" spans="1:26" ht="14.25" customHeight="1">
      <c r="A901" s="144"/>
      <c r="B901" s="144"/>
      <c r="C901" s="144"/>
      <c r="D901" s="144"/>
      <c r="E901" s="145"/>
      <c r="F901" s="145"/>
      <c r="G901" s="145"/>
      <c r="H901" s="145"/>
      <c r="I901" s="145"/>
      <c r="J901" s="145"/>
      <c r="K901" s="145"/>
      <c r="L901" s="145"/>
      <c r="M901" s="145"/>
      <c r="N901" s="145"/>
      <c r="O901" s="145"/>
      <c r="P901" s="145"/>
      <c r="Q901" s="145"/>
      <c r="R901" s="144"/>
      <c r="S901" s="144"/>
      <c r="T901" s="144"/>
      <c r="U901" s="144"/>
      <c r="V901" s="144"/>
      <c r="W901" s="144"/>
      <c r="X901" s="144"/>
      <c r="Y901" s="144"/>
      <c r="Z901" s="144"/>
    </row>
    <row r="902" spans="1:26" ht="14.25" customHeight="1">
      <c r="A902" s="144"/>
      <c r="B902" s="144"/>
      <c r="C902" s="144"/>
      <c r="D902" s="144"/>
      <c r="E902" s="145"/>
      <c r="F902" s="145"/>
      <c r="G902" s="145"/>
      <c r="H902" s="145"/>
      <c r="I902" s="145"/>
      <c r="J902" s="145"/>
      <c r="K902" s="145"/>
      <c r="L902" s="145"/>
      <c r="M902" s="145"/>
      <c r="N902" s="145"/>
      <c r="O902" s="145"/>
      <c r="P902" s="145"/>
      <c r="Q902" s="145"/>
      <c r="R902" s="144"/>
      <c r="S902" s="144"/>
      <c r="T902" s="144"/>
      <c r="U902" s="144"/>
      <c r="V902" s="144"/>
      <c r="W902" s="144"/>
      <c r="X902" s="144"/>
      <c r="Y902" s="144"/>
      <c r="Z902" s="144"/>
    </row>
    <row r="903" spans="1:26" ht="14.25" customHeight="1">
      <c r="A903" s="144"/>
      <c r="B903" s="144"/>
      <c r="C903" s="144"/>
      <c r="D903" s="144"/>
      <c r="E903" s="145"/>
      <c r="F903" s="145"/>
      <c r="G903" s="145"/>
      <c r="H903" s="145"/>
      <c r="I903" s="145"/>
      <c r="J903" s="145"/>
      <c r="K903" s="145"/>
      <c r="L903" s="145"/>
      <c r="M903" s="145"/>
      <c r="N903" s="145"/>
      <c r="O903" s="145"/>
      <c r="P903" s="145"/>
      <c r="Q903" s="145"/>
      <c r="R903" s="144"/>
      <c r="S903" s="144"/>
      <c r="T903" s="144"/>
      <c r="U903" s="144"/>
      <c r="V903" s="144"/>
      <c r="W903" s="144"/>
      <c r="X903" s="144"/>
      <c r="Y903" s="144"/>
      <c r="Z903" s="144"/>
    </row>
    <row r="904" spans="1:26" ht="14.25" customHeight="1">
      <c r="A904" s="144"/>
      <c r="B904" s="144"/>
      <c r="C904" s="144"/>
      <c r="D904" s="144"/>
      <c r="E904" s="145"/>
      <c r="F904" s="145"/>
      <c r="G904" s="145"/>
      <c r="H904" s="145"/>
      <c r="I904" s="145"/>
      <c r="J904" s="145"/>
      <c r="K904" s="145"/>
      <c r="L904" s="145"/>
      <c r="M904" s="145"/>
      <c r="N904" s="145"/>
      <c r="O904" s="145"/>
      <c r="P904" s="145"/>
      <c r="Q904" s="145"/>
      <c r="R904" s="144"/>
      <c r="S904" s="144"/>
      <c r="T904" s="144"/>
      <c r="U904" s="144"/>
      <c r="V904" s="144"/>
      <c r="W904" s="144"/>
      <c r="X904" s="144"/>
      <c r="Y904" s="144"/>
      <c r="Z904" s="144"/>
    </row>
    <row r="905" spans="1:26" ht="14.25" customHeight="1">
      <c r="A905" s="144"/>
      <c r="B905" s="144"/>
      <c r="C905" s="144"/>
      <c r="D905" s="144"/>
      <c r="E905" s="145"/>
      <c r="F905" s="145"/>
      <c r="G905" s="145"/>
      <c r="H905" s="145"/>
      <c r="I905" s="145"/>
      <c r="J905" s="145"/>
      <c r="K905" s="145"/>
      <c r="L905" s="145"/>
      <c r="M905" s="145"/>
      <c r="N905" s="145"/>
      <c r="O905" s="145"/>
      <c r="P905" s="145"/>
      <c r="Q905" s="145"/>
      <c r="R905" s="144"/>
      <c r="S905" s="144"/>
      <c r="T905" s="144"/>
      <c r="U905" s="144"/>
      <c r="V905" s="144"/>
      <c r="W905" s="144"/>
      <c r="X905" s="144"/>
      <c r="Y905" s="144"/>
      <c r="Z905" s="144"/>
    </row>
    <row r="906" spans="1:26" ht="14.25" customHeight="1">
      <c r="A906" s="144"/>
      <c r="B906" s="144"/>
      <c r="C906" s="144"/>
      <c r="D906" s="144"/>
      <c r="E906" s="145"/>
      <c r="F906" s="145"/>
      <c r="G906" s="145"/>
      <c r="H906" s="145"/>
      <c r="I906" s="145"/>
      <c r="J906" s="145"/>
      <c r="K906" s="145"/>
      <c r="L906" s="145"/>
      <c r="M906" s="145"/>
      <c r="N906" s="145"/>
      <c r="O906" s="145"/>
      <c r="P906" s="145"/>
      <c r="Q906" s="145"/>
      <c r="R906" s="144"/>
      <c r="S906" s="144"/>
      <c r="T906" s="144"/>
      <c r="U906" s="144"/>
      <c r="V906" s="144"/>
      <c r="W906" s="144"/>
      <c r="X906" s="144"/>
      <c r="Y906" s="144"/>
      <c r="Z906" s="144"/>
    </row>
    <row r="907" spans="1:26" ht="14.25" customHeight="1">
      <c r="A907" s="144"/>
      <c r="B907" s="144"/>
      <c r="C907" s="144"/>
      <c r="D907" s="144"/>
      <c r="E907" s="145"/>
      <c r="F907" s="145"/>
      <c r="G907" s="145"/>
      <c r="H907" s="145"/>
      <c r="I907" s="145"/>
      <c r="J907" s="145"/>
      <c r="K907" s="145"/>
      <c r="L907" s="145"/>
      <c r="M907" s="145"/>
      <c r="N907" s="145"/>
      <c r="O907" s="145"/>
      <c r="P907" s="145"/>
      <c r="Q907" s="145"/>
      <c r="R907" s="144"/>
      <c r="S907" s="144"/>
      <c r="T907" s="144"/>
      <c r="U907" s="144"/>
      <c r="V907" s="144"/>
      <c r="W907" s="144"/>
      <c r="X907" s="144"/>
      <c r="Y907" s="144"/>
      <c r="Z907" s="144"/>
    </row>
    <row r="908" spans="1:26" ht="14.25" customHeight="1">
      <c r="A908" s="144"/>
      <c r="B908" s="144"/>
      <c r="C908" s="144"/>
      <c r="D908" s="144"/>
      <c r="E908" s="145"/>
      <c r="F908" s="145"/>
      <c r="G908" s="145"/>
      <c r="H908" s="145"/>
      <c r="I908" s="145"/>
      <c r="J908" s="145"/>
      <c r="K908" s="145"/>
      <c r="L908" s="145"/>
      <c r="M908" s="145"/>
      <c r="N908" s="145"/>
      <c r="O908" s="145"/>
      <c r="P908" s="145"/>
      <c r="Q908" s="145"/>
      <c r="R908" s="144"/>
      <c r="S908" s="144"/>
      <c r="T908" s="144"/>
      <c r="U908" s="144"/>
      <c r="V908" s="144"/>
      <c r="W908" s="144"/>
      <c r="X908" s="144"/>
      <c r="Y908" s="144"/>
      <c r="Z908" s="144"/>
    </row>
    <row r="909" spans="1:26" ht="14.25" customHeight="1">
      <c r="A909" s="144"/>
      <c r="B909" s="144"/>
      <c r="C909" s="144"/>
      <c r="D909" s="144"/>
      <c r="E909" s="145"/>
      <c r="F909" s="145"/>
      <c r="G909" s="145"/>
      <c r="H909" s="145"/>
      <c r="I909" s="145"/>
      <c r="J909" s="145"/>
      <c r="K909" s="145"/>
      <c r="L909" s="145"/>
      <c r="M909" s="145"/>
      <c r="N909" s="145"/>
      <c r="O909" s="145"/>
      <c r="P909" s="145"/>
      <c r="Q909" s="145"/>
      <c r="R909" s="144"/>
      <c r="S909" s="144"/>
      <c r="T909" s="144"/>
      <c r="U909" s="144"/>
      <c r="V909" s="144"/>
      <c r="W909" s="144"/>
      <c r="X909" s="144"/>
      <c r="Y909" s="144"/>
      <c r="Z909" s="144"/>
    </row>
    <row r="910" spans="1:26" ht="14.25" customHeight="1">
      <c r="A910" s="144"/>
      <c r="B910" s="144"/>
      <c r="C910" s="144"/>
      <c r="D910" s="144"/>
      <c r="E910" s="145"/>
      <c r="F910" s="145"/>
      <c r="G910" s="145"/>
      <c r="H910" s="145"/>
      <c r="I910" s="145"/>
      <c r="J910" s="145"/>
      <c r="K910" s="145"/>
      <c r="L910" s="145"/>
      <c r="M910" s="145"/>
      <c r="N910" s="145"/>
      <c r="O910" s="145"/>
      <c r="P910" s="145"/>
      <c r="Q910" s="145"/>
      <c r="R910" s="144"/>
      <c r="S910" s="144"/>
      <c r="T910" s="144"/>
      <c r="U910" s="144"/>
      <c r="V910" s="144"/>
      <c r="W910" s="144"/>
      <c r="X910" s="144"/>
      <c r="Y910" s="144"/>
      <c r="Z910" s="144"/>
    </row>
    <row r="911" spans="1:26" ht="14.25" customHeight="1">
      <c r="A911" s="144"/>
      <c r="B911" s="144"/>
      <c r="C911" s="144"/>
      <c r="D911" s="144"/>
      <c r="E911" s="145"/>
      <c r="F911" s="145"/>
      <c r="G911" s="145"/>
      <c r="H911" s="145"/>
      <c r="I911" s="145"/>
      <c r="J911" s="145"/>
      <c r="K911" s="145"/>
      <c r="L911" s="145"/>
      <c r="M911" s="145"/>
      <c r="N911" s="145"/>
      <c r="O911" s="145"/>
      <c r="P911" s="145"/>
      <c r="Q911" s="145"/>
      <c r="R911" s="144"/>
      <c r="S911" s="144"/>
      <c r="T911" s="144"/>
      <c r="U911" s="144"/>
      <c r="V911" s="144"/>
      <c r="W911" s="144"/>
      <c r="X911" s="144"/>
      <c r="Y911" s="144"/>
      <c r="Z911" s="144"/>
    </row>
    <row r="912" spans="1:26" ht="14.25" customHeight="1">
      <c r="A912" s="144"/>
      <c r="B912" s="144"/>
      <c r="C912" s="144"/>
      <c r="D912" s="144"/>
      <c r="E912" s="145"/>
      <c r="F912" s="145"/>
      <c r="G912" s="145"/>
      <c r="H912" s="145"/>
      <c r="I912" s="145"/>
      <c r="J912" s="145"/>
      <c r="K912" s="145"/>
      <c r="L912" s="145"/>
      <c r="M912" s="145"/>
      <c r="N912" s="145"/>
      <c r="O912" s="145"/>
      <c r="P912" s="145"/>
      <c r="Q912" s="145"/>
      <c r="R912" s="144"/>
      <c r="S912" s="144"/>
      <c r="T912" s="144"/>
      <c r="U912" s="144"/>
      <c r="V912" s="144"/>
      <c r="W912" s="144"/>
      <c r="X912" s="144"/>
      <c r="Y912" s="144"/>
      <c r="Z912" s="144"/>
    </row>
    <row r="913" spans="1:26" ht="14.25" customHeight="1">
      <c r="A913" s="144"/>
      <c r="B913" s="144"/>
      <c r="C913" s="144"/>
      <c r="D913" s="144"/>
      <c r="E913" s="145"/>
      <c r="F913" s="145"/>
      <c r="G913" s="145"/>
      <c r="H913" s="145"/>
      <c r="I913" s="145"/>
      <c r="J913" s="145"/>
      <c r="K913" s="145"/>
      <c r="L913" s="145"/>
      <c r="M913" s="145"/>
      <c r="N913" s="145"/>
      <c r="O913" s="145"/>
      <c r="P913" s="145"/>
      <c r="Q913" s="145"/>
      <c r="R913" s="144"/>
      <c r="S913" s="144"/>
      <c r="T913" s="144"/>
      <c r="U913" s="144"/>
      <c r="V913" s="144"/>
      <c r="W913" s="144"/>
      <c r="X913" s="144"/>
      <c r="Y913" s="144"/>
      <c r="Z913" s="144"/>
    </row>
    <row r="914" spans="1:26" ht="14.25" customHeight="1">
      <c r="A914" s="144"/>
      <c r="B914" s="144"/>
      <c r="C914" s="144"/>
      <c r="D914" s="144"/>
      <c r="E914" s="145"/>
      <c r="F914" s="145"/>
      <c r="G914" s="145"/>
      <c r="H914" s="145"/>
      <c r="I914" s="145"/>
      <c r="J914" s="145"/>
      <c r="K914" s="145"/>
      <c r="L914" s="145"/>
      <c r="M914" s="145"/>
      <c r="N914" s="145"/>
      <c r="O914" s="145"/>
      <c r="P914" s="145"/>
      <c r="Q914" s="145"/>
      <c r="R914" s="144"/>
      <c r="S914" s="144"/>
      <c r="T914" s="144"/>
      <c r="U914" s="144"/>
      <c r="V914" s="144"/>
      <c r="W914" s="144"/>
      <c r="X914" s="144"/>
      <c r="Y914" s="144"/>
      <c r="Z914" s="144"/>
    </row>
    <row r="915" spans="1:26" ht="14.25" customHeight="1">
      <c r="A915" s="144"/>
      <c r="B915" s="144"/>
      <c r="C915" s="144"/>
      <c r="D915" s="144"/>
      <c r="E915" s="145"/>
      <c r="F915" s="145"/>
      <c r="G915" s="145"/>
      <c r="H915" s="145"/>
      <c r="I915" s="145"/>
      <c r="J915" s="145"/>
      <c r="K915" s="145"/>
      <c r="L915" s="145"/>
      <c r="M915" s="145"/>
      <c r="N915" s="145"/>
      <c r="O915" s="145"/>
      <c r="P915" s="145"/>
      <c r="Q915" s="145"/>
      <c r="R915" s="144"/>
      <c r="S915" s="144"/>
      <c r="T915" s="144"/>
      <c r="U915" s="144"/>
      <c r="V915" s="144"/>
      <c r="W915" s="144"/>
      <c r="X915" s="144"/>
      <c r="Y915" s="144"/>
      <c r="Z915" s="144"/>
    </row>
    <row r="916" spans="1:26" ht="14.25" customHeight="1">
      <c r="A916" s="144"/>
      <c r="B916" s="144"/>
      <c r="C916" s="144"/>
      <c r="D916" s="144"/>
      <c r="E916" s="145"/>
      <c r="F916" s="145"/>
      <c r="G916" s="145"/>
      <c r="H916" s="145"/>
      <c r="I916" s="145"/>
      <c r="J916" s="145"/>
      <c r="K916" s="145"/>
      <c r="L916" s="145"/>
      <c r="M916" s="145"/>
      <c r="N916" s="145"/>
      <c r="O916" s="145"/>
      <c r="P916" s="145"/>
      <c r="Q916" s="145"/>
      <c r="R916" s="144"/>
      <c r="S916" s="144"/>
      <c r="T916" s="144"/>
      <c r="U916" s="144"/>
      <c r="V916" s="144"/>
      <c r="W916" s="144"/>
      <c r="X916" s="144"/>
      <c r="Y916" s="144"/>
      <c r="Z916" s="144"/>
    </row>
    <row r="917" spans="1:26" ht="14.25" customHeight="1">
      <c r="A917" s="144"/>
      <c r="B917" s="144"/>
      <c r="C917" s="144"/>
      <c r="D917" s="144"/>
      <c r="E917" s="145"/>
      <c r="F917" s="145"/>
      <c r="G917" s="145"/>
      <c r="H917" s="145"/>
      <c r="I917" s="145"/>
      <c r="J917" s="145"/>
      <c r="K917" s="145"/>
      <c r="L917" s="145"/>
      <c r="M917" s="145"/>
      <c r="N917" s="145"/>
      <c r="O917" s="145"/>
      <c r="P917" s="145"/>
      <c r="Q917" s="145"/>
      <c r="R917" s="144"/>
      <c r="S917" s="144"/>
      <c r="T917" s="144"/>
      <c r="U917" s="144"/>
      <c r="V917" s="144"/>
      <c r="W917" s="144"/>
      <c r="X917" s="144"/>
      <c r="Y917" s="144"/>
      <c r="Z917" s="144"/>
    </row>
    <row r="918" spans="1:26" ht="14.25" customHeight="1">
      <c r="A918" s="144"/>
      <c r="B918" s="144"/>
      <c r="C918" s="144"/>
      <c r="D918" s="144"/>
      <c r="E918" s="145"/>
      <c r="F918" s="145"/>
      <c r="G918" s="145"/>
      <c r="H918" s="145"/>
      <c r="I918" s="145"/>
      <c r="J918" s="145"/>
      <c r="K918" s="145"/>
      <c r="L918" s="145"/>
      <c r="M918" s="145"/>
      <c r="N918" s="145"/>
      <c r="O918" s="145"/>
      <c r="P918" s="145"/>
      <c r="Q918" s="145"/>
      <c r="R918" s="144"/>
      <c r="S918" s="144"/>
      <c r="T918" s="144"/>
      <c r="U918" s="144"/>
      <c r="V918" s="144"/>
      <c r="W918" s="144"/>
      <c r="X918" s="144"/>
      <c r="Y918" s="144"/>
      <c r="Z918" s="144"/>
    </row>
    <row r="919" spans="1:26" ht="14.25" customHeight="1">
      <c r="A919" s="144"/>
      <c r="B919" s="144"/>
      <c r="C919" s="144"/>
      <c r="D919" s="144"/>
      <c r="E919" s="145"/>
      <c r="F919" s="145"/>
      <c r="G919" s="145"/>
      <c r="H919" s="145"/>
      <c r="I919" s="145"/>
      <c r="J919" s="145"/>
      <c r="K919" s="145"/>
      <c r="L919" s="145"/>
      <c r="M919" s="145"/>
      <c r="N919" s="145"/>
      <c r="O919" s="145"/>
      <c r="P919" s="145"/>
      <c r="Q919" s="145"/>
      <c r="R919" s="144"/>
      <c r="S919" s="144"/>
      <c r="T919" s="144"/>
      <c r="U919" s="144"/>
      <c r="V919" s="144"/>
      <c r="W919" s="144"/>
      <c r="X919" s="144"/>
      <c r="Y919" s="144"/>
      <c r="Z919" s="144"/>
    </row>
    <row r="920" spans="1:26" ht="14.25" customHeight="1">
      <c r="A920" s="144"/>
      <c r="B920" s="144"/>
      <c r="C920" s="144"/>
      <c r="D920" s="144"/>
      <c r="E920" s="145"/>
      <c r="F920" s="145"/>
      <c r="G920" s="145"/>
      <c r="H920" s="145"/>
      <c r="I920" s="145"/>
      <c r="J920" s="145"/>
      <c r="K920" s="145"/>
      <c r="L920" s="145"/>
      <c r="M920" s="145"/>
      <c r="N920" s="145"/>
      <c r="O920" s="145"/>
      <c r="P920" s="145"/>
      <c r="Q920" s="145"/>
      <c r="R920" s="144"/>
      <c r="S920" s="144"/>
      <c r="T920" s="144"/>
      <c r="U920" s="144"/>
      <c r="V920" s="144"/>
      <c r="W920" s="144"/>
      <c r="X920" s="144"/>
      <c r="Y920" s="144"/>
      <c r="Z920" s="144"/>
    </row>
    <row r="921" spans="1:26" ht="14.25" customHeight="1">
      <c r="A921" s="144"/>
      <c r="B921" s="144"/>
      <c r="C921" s="144"/>
      <c r="D921" s="144"/>
      <c r="E921" s="145"/>
      <c r="F921" s="145"/>
      <c r="G921" s="145"/>
      <c r="H921" s="145"/>
      <c r="I921" s="145"/>
      <c r="J921" s="145"/>
      <c r="K921" s="145"/>
      <c r="L921" s="145"/>
      <c r="M921" s="145"/>
      <c r="N921" s="145"/>
      <c r="O921" s="145"/>
      <c r="P921" s="145"/>
      <c r="Q921" s="145"/>
      <c r="R921" s="144"/>
      <c r="S921" s="144"/>
      <c r="T921" s="144"/>
      <c r="U921" s="144"/>
      <c r="V921" s="144"/>
      <c r="W921" s="144"/>
      <c r="X921" s="144"/>
      <c r="Y921" s="144"/>
      <c r="Z921" s="144"/>
    </row>
    <row r="922" spans="1:26" ht="14.25" customHeight="1">
      <c r="A922" s="144"/>
      <c r="B922" s="144"/>
      <c r="C922" s="144"/>
      <c r="D922" s="144"/>
      <c r="E922" s="145"/>
      <c r="F922" s="145"/>
      <c r="G922" s="145"/>
      <c r="H922" s="145"/>
      <c r="I922" s="145"/>
      <c r="J922" s="145"/>
      <c r="K922" s="145"/>
      <c r="L922" s="145"/>
      <c r="M922" s="145"/>
      <c r="N922" s="145"/>
      <c r="O922" s="145"/>
      <c r="P922" s="145"/>
      <c r="Q922" s="145"/>
      <c r="R922" s="144"/>
      <c r="S922" s="144"/>
      <c r="T922" s="144"/>
      <c r="U922" s="144"/>
      <c r="V922" s="144"/>
      <c r="W922" s="144"/>
      <c r="X922" s="144"/>
      <c r="Y922" s="144"/>
      <c r="Z922" s="144"/>
    </row>
    <row r="923" spans="1:26" ht="14.25" customHeight="1">
      <c r="A923" s="144"/>
      <c r="B923" s="144"/>
      <c r="C923" s="144"/>
      <c r="D923" s="144"/>
      <c r="E923" s="145"/>
      <c r="F923" s="145"/>
      <c r="G923" s="145"/>
      <c r="H923" s="145"/>
      <c r="I923" s="145"/>
      <c r="J923" s="145"/>
      <c r="K923" s="145"/>
      <c r="L923" s="145"/>
      <c r="M923" s="145"/>
      <c r="N923" s="145"/>
      <c r="O923" s="145"/>
      <c r="P923" s="145"/>
      <c r="Q923" s="145"/>
      <c r="R923" s="144"/>
      <c r="S923" s="144"/>
      <c r="T923" s="144"/>
      <c r="U923" s="144"/>
      <c r="V923" s="144"/>
      <c r="W923" s="144"/>
      <c r="X923" s="144"/>
      <c r="Y923" s="144"/>
      <c r="Z923" s="144"/>
    </row>
    <row r="924" spans="1:26" ht="14.25" customHeight="1">
      <c r="A924" s="144"/>
      <c r="B924" s="144"/>
      <c r="C924" s="144"/>
      <c r="D924" s="144"/>
      <c r="E924" s="145"/>
      <c r="F924" s="145"/>
      <c r="G924" s="145"/>
      <c r="H924" s="145"/>
      <c r="I924" s="145"/>
      <c r="J924" s="145"/>
      <c r="K924" s="145"/>
      <c r="L924" s="145"/>
      <c r="M924" s="145"/>
      <c r="N924" s="145"/>
      <c r="O924" s="145"/>
      <c r="P924" s="145"/>
      <c r="Q924" s="145"/>
      <c r="R924" s="144"/>
      <c r="S924" s="144"/>
      <c r="T924" s="144"/>
      <c r="U924" s="144"/>
      <c r="V924" s="144"/>
      <c r="W924" s="144"/>
      <c r="X924" s="144"/>
      <c r="Y924" s="144"/>
      <c r="Z924" s="144"/>
    </row>
    <row r="925" spans="1:26" ht="14.25" customHeight="1">
      <c r="A925" s="144"/>
      <c r="B925" s="144"/>
      <c r="C925" s="144"/>
      <c r="D925" s="144"/>
      <c r="E925" s="145"/>
      <c r="F925" s="145"/>
      <c r="G925" s="145"/>
      <c r="H925" s="145"/>
      <c r="I925" s="145"/>
      <c r="J925" s="145"/>
      <c r="K925" s="145"/>
      <c r="L925" s="145"/>
      <c r="M925" s="145"/>
      <c r="N925" s="145"/>
      <c r="O925" s="145"/>
      <c r="P925" s="145"/>
      <c r="Q925" s="145"/>
      <c r="R925" s="144"/>
      <c r="S925" s="144"/>
      <c r="T925" s="144"/>
      <c r="U925" s="144"/>
      <c r="V925" s="144"/>
      <c r="W925" s="144"/>
      <c r="X925" s="144"/>
      <c r="Y925" s="144"/>
      <c r="Z925" s="144"/>
    </row>
    <row r="926" spans="1:26" ht="14.25" customHeight="1">
      <c r="A926" s="144"/>
      <c r="B926" s="144"/>
      <c r="C926" s="144"/>
      <c r="D926" s="144"/>
      <c r="E926" s="145"/>
      <c r="F926" s="145"/>
      <c r="G926" s="145"/>
      <c r="H926" s="145"/>
      <c r="I926" s="145"/>
      <c r="J926" s="145"/>
      <c r="K926" s="145"/>
      <c r="L926" s="145"/>
      <c r="M926" s="145"/>
      <c r="N926" s="145"/>
      <c r="O926" s="145"/>
      <c r="P926" s="145"/>
      <c r="Q926" s="145"/>
      <c r="R926" s="144"/>
      <c r="S926" s="144"/>
      <c r="T926" s="144"/>
      <c r="U926" s="144"/>
      <c r="V926" s="144"/>
      <c r="W926" s="144"/>
      <c r="X926" s="144"/>
      <c r="Y926" s="144"/>
      <c r="Z926" s="144"/>
    </row>
    <row r="927" spans="1:26" ht="14.25" customHeight="1">
      <c r="A927" s="144"/>
      <c r="B927" s="144"/>
      <c r="C927" s="144"/>
      <c r="D927" s="144"/>
      <c r="E927" s="145"/>
      <c r="F927" s="145"/>
      <c r="G927" s="145"/>
      <c r="H927" s="145"/>
      <c r="I927" s="145"/>
      <c r="J927" s="145"/>
      <c r="K927" s="145"/>
      <c r="L927" s="145"/>
      <c r="M927" s="145"/>
      <c r="N927" s="145"/>
      <c r="O927" s="145"/>
      <c r="P927" s="145"/>
      <c r="Q927" s="145"/>
      <c r="R927" s="144"/>
      <c r="S927" s="144"/>
      <c r="T927" s="144"/>
      <c r="U927" s="144"/>
      <c r="V927" s="144"/>
      <c r="W927" s="144"/>
      <c r="X927" s="144"/>
      <c r="Y927" s="144"/>
      <c r="Z927" s="144"/>
    </row>
    <row r="928" spans="1:26" ht="14.25" customHeight="1">
      <c r="A928" s="144"/>
      <c r="B928" s="144"/>
      <c r="C928" s="144"/>
      <c r="D928" s="144"/>
      <c r="E928" s="145"/>
      <c r="F928" s="145"/>
      <c r="G928" s="145"/>
      <c r="H928" s="145"/>
      <c r="I928" s="145"/>
      <c r="J928" s="145"/>
      <c r="K928" s="145"/>
      <c r="L928" s="145"/>
      <c r="M928" s="145"/>
      <c r="N928" s="145"/>
      <c r="O928" s="145"/>
      <c r="P928" s="145"/>
      <c r="Q928" s="145"/>
      <c r="R928" s="144"/>
      <c r="S928" s="144"/>
      <c r="T928" s="144"/>
      <c r="U928" s="144"/>
      <c r="V928" s="144"/>
      <c r="W928" s="144"/>
      <c r="X928" s="144"/>
      <c r="Y928" s="144"/>
      <c r="Z928" s="144"/>
    </row>
    <row r="929" spans="1:26" ht="14.25" customHeight="1">
      <c r="A929" s="144"/>
      <c r="B929" s="144"/>
      <c r="C929" s="144"/>
      <c r="D929" s="144"/>
      <c r="E929" s="145"/>
      <c r="F929" s="145"/>
      <c r="G929" s="145"/>
      <c r="H929" s="145"/>
      <c r="I929" s="145"/>
      <c r="J929" s="145"/>
      <c r="K929" s="145"/>
      <c r="L929" s="145"/>
      <c r="M929" s="145"/>
      <c r="N929" s="145"/>
      <c r="O929" s="145"/>
      <c r="P929" s="145"/>
      <c r="Q929" s="145"/>
      <c r="R929" s="144"/>
      <c r="S929" s="144"/>
      <c r="T929" s="144"/>
      <c r="U929" s="144"/>
      <c r="V929" s="144"/>
      <c r="W929" s="144"/>
      <c r="X929" s="144"/>
      <c r="Y929" s="144"/>
      <c r="Z929" s="144"/>
    </row>
    <row r="930" spans="1:26" ht="14.25" customHeight="1">
      <c r="A930" s="144"/>
      <c r="B930" s="144"/>
      <c r="C930" s="144"/>
      <c r="D930" s="144"/>
      <c r="E930" s="145"/>
      <c r="F930" s="145"/>
      <c r="G930" s="145"/>
      <c r="H930" s="145"/>
      <c r="I930" s="145"/>
      <c r="J930" s="145"/>
      <c r="K930" s="145"/>
      <c r="L930" s="145"/>
      <c r="M930" s="145"/>
      <c r="N930" s="145"/>
      <c r="O930" s="145"/>
      <c r="P930" s="145"/>
      <c r="Q930" s="145"/>
      <c r="R930" s="144"/>
      <c r="S930" s="144"/>
      <c r="T930" s="144"/>
      <c r="U930" s="144"/>
      <c r="V930" s="144"/>
      <c r="W930" s="144"/>
      <c r="X930" s="144"/>
      <c r="Y930" s="144"/>
      <c r="Z930" s="144"/>
    </row>
    <row r="931" spans="1:26" ht="14.25" customHeight="1">
      <c r="A931" s="144"/>
      <c r="B931" s="144"/>
      <c r="C931" s="144"/>
      <c r="D931" s="144"/>
      <c r="E931" s="145"/>
      <c r="F931" s="145"/>
      <c r="G931" s="145"/>
      <c r="H931" s="145"/>
      <c r="I931" s="145"/>
      <c r="J931" s="145"/>
      <c r="K931" s="145"/>
      <c r="L931" s="145"/>
      <c r="M931" s="145"/>
      <c r="N931" s="145"/>
      <c r="O931" s="145"/>
      <c r="P931" s="145"/>
      <c r="Q931" s="145"/>
      <c r="R931" s="144"/>
      <c r="S931" s="144"/>
      <c r="T931" s="144"/>
      <c r="U931" s="144"/>
      <c r="V931" s="144"/>
      <c r="W931" s="144"/>
      <c r="X931" s="144"/>
      <c r="Y931" s="144"/>
      <c r="Z931" s="144"/>
    </row>
    <row r="932" spans="1:26" ht="14.25" customHeight="1">
      <c r="A932" s="144"/>
      <c r="B932" s="144"/>
      <c r="C932" s="144"/>
      <c r="D932" s="144"/>
      <c r="E932" s="145"/>
      <c r="F932" s="145"/>
      <c r="G932" s="145"/>
      <c r="H932" s="145"/>
      <c r="I932" s="145"/>
      <c r="J932" s="145"/>
      <c r="K932" s="145"/>
      <c r="L932" s="145"/>
      <c r="M932" s="145"/>
      <c r="N932" s="145"/>
      <c r="O932" s="145"/>
      <c r="P932" s="145"/>
      <c r="Q932" s="145"/>
      <c r="R932" s="144"/>
      <c r="S932" s="144"/>
      <c r="T932" s="144"/>
      <c r="U932" s="144"/>
      <c r="V932" s="144"/>
      <c r="W932" s="144"/>
      <c r="X932" s="144"/>
      <c r="Y932" s="144"/>
      <c r="Z932" s="144"/>
    </row>
    <row r="933" spans="1:26" ht="14.25" customHeight="1">
      <c r="A933" s="144"/>
      <c r="B933" s="144"/>
      <c r="C933" s="144"/>
      <c r="D933" s="144"/>
      <c r="E933" s="145"/>
      <c r="F933" s="145"/>
      <c r="G933" s="145"/>
      <c r="H933" s="145"/>
      <c r="I933" s="145"/>
      <c r="J933" s="145"/>
      <c r="K933" s="145"/>
      <c r="L933" s="145"/>
      <c r="M933" s="145"/>
      <c r="N933" s="145"/>
      <c r="O933" s="145"/>
      <c r="P933" s="145"/>
      <c r="Q933" s="145"/>
      <c r="R933" s="144"/>
      <c r="S933" s="144"/>
      <c r="T933" s="144"/>
      <c r="U933" s="144"/>
      <c r="V933" s="144"/>
      <c r="W933" s="144"/>
      <c r="X933" s="144"/>
      <c r="Y933" s="144"/>
      <c r="Z933" s="144"/>
    </row>
    <row r="934" spans="1:26" ht="14.25" customHeight="1">
      <c r="A934" s="144"/>
      <c r="B934" s="144"/>
      <c r="C934" s="144"/>
      <c r="D934" s="144"/>
      <c r="E934" s="145"/>
      <c r="F934" s="145"/>
      <c r="G934" s="145"/>
      <c r="H934" s="145"/>
      <c r="I934" s="145"/>
      <c r="J934" s="145"/>
      <c r="K934" s="145"/>
      <c r="L934" s="145"/>
      <c r="M934" s="145"/>
      <c r="N934" s="145"/>
      <c r="O934" s="145"/>
      <c r="P934" s="145"/>
      <c r="Q934" s="145"/>
      <c r="R934" s="144"/>
      <c r="S934" s="144"/>
      <c r="T934" s="144"/>
      <c r="U934" s="144"/>
      <c r="V934" s="144"/>
      <c r="W934" s="144"/>
      <c r="X934" s="144"/>
      <c r="Y934" s="144"/>
      <c r="Z934" s="144"/>
    </row>
    <row r="935" spans="1:26" ht="14.25" customHeight="1">
      <c r="A935" s="144"/>
      <c r="B935" s="144"/>
      <c r="C935" s="144"/>
      <c r="D935" s="144"/>
      <c r="E935" s="145"/>
      <c r="F935" s="145"/>
      <c r="G935" s="145"/>
      <c r="H935" s="145"/>
      <c r="I935" s="145"/>
      <c r="J935" s="145"/>
      <c r="K935" s="145"/>
      <c r="L935" s="145"/>
      <c r="M935" s="145"/>
      <c r="N935" s="145"/>
      <c r="O935" s="145"/>
      <c r="P935" s="145"/>
      <c r="Q935" s="145"/>
      <c r="R935" s="144"/>
      <c r="S935" s="144"/>
      <c r="T935" s="144"/>
      <c r="U935" s="144"/>
      <c r="V935" s="144"/>
      <c r="W935" s="144"/>
      <c r="X935" s="144"/>
      <c r="Y935" s="144"/>
      <c r="Z935" s="144"/>
    </row>
    <row r="936" spans="1:26" ht="14.25" customHeight="1">
      <c r="A936" s="144"/>
      <c r="B936" s="144"/>
      <c r="C936" s="144"/>
      <c r="D936" s="144"/>
      <c r="E936" s="145"/>
      <c r="F936" s="145"/>
      <c r="G936" s="145"/>
      <c r="H936" s="145"/>
      <c r="I936" s="145"/>
      <c r="J936" s="145"/>
      <c r="K936" s="145"/>
      <c r="L936" s="145"/>
      <c r="M936" s="145"/>
      <c r="N936" s="145"/>
      <c r="O936" s="145"/>
      <c r="P936" s="145"/>
      <c r="Q936" s="145"/>
      <c r="R936" s="144"/>
      <c r="S936" s="144"/>
      <c r="T936" s="144"/>
      <c r="U936" s="144"/>
      <c r="V936" s="144"/>
      <c r="W936" s="144"/>
      <c r="X936" s="144"/>
      <c r="Y936" s="144"/>
      <c r="Z936" s="144"/>
    </row>
    <row r="937" spans="1:26" ht="14.25" customHeight="1">
      <c r="A937" s="144"/>
      <c r="B937" s="144"/>
      <c r="C937" s="144"/>
      <c r="D937" s="144"/>
      <c r="E937" s="145"/>
      <c r="F937" s="145"/>
      <c r="G937" s="145"/>
      <c r="H937" s="145"/>
      <c r="I937" s="145"/>
      <c r="J937" s="145"/>
      <c r="K937" s="145"/>
      <c r="L937" s="145"/>
      <c r="M937" s="145"/>
      <c r="N937" s="145"/>
      <c r="O937" s="145"/>
      <c r="P937" s="145"/>
      <c r="Q937" s="145"/>
      <c r="R937" s="144"/>
      <c r="S937" s="144"/>
      <c r="T937" s="144"/>
      <c r="U937" s="144"/>
      <c r="V937" s="144"/>
      <c r="W937" s="144"/>
      <c r="X937" s="144"/>
      <c r="Y937" s="144"/>
      <c r="Z937" s="144"/>
    </row>
    <row r="938" spans="1:26" ht="14.25" customHeight="1">
      <c r="A938" s="144"/>
      <c r="B938" s="144"/>
      <c r="C938" s="144"/>
      <c r="D938" s="144"/>
      <c r="E938" s="145"/>
      <c r="F938" s="145"/>
      <c r="G938" s="145"/>
      <c r="H938" s="145"/>
      <c r="I938" s="145"/>
      <c r="J938" s="145"/>
      <c r="K938" s="145"/>
      <c r="L938" s="145"/>
      <c r="M938" s="145"/>
      <c r="N938" s="145"/>
      <c r="O938" s="145"/>
      <c r="P938" s="145"/>
      <c r="Q938" s="145"/>
      <c r="R938" s="144"/>
      <c r="S938" s="144"/>
      <c r="T938" s="144"/>
      <c r="U938" s="144"/>
      <c r="V938" s="144"/>
      <c r="W938" s="144"/>
      <c r="X938" s="144"/>
      <c r="Y938" s="144"/>
      <c r="Z938" s="144"/>
    </row>
    <row r="939" spans="1:26" ht="14.25" customHeight="1">
      <c r="A939" s="144"/>
      <c r="B939" s="144"/>
      <c r="C939" s="144"/>
      <c r="D939" s="144"/>
      <c r="E939" s="145"/>
      <c r="F939" s="145"/>
      <c r="G939" s="145"/>
      <c r="H939" s="145"/>
      <c r="I939" s="145"/>
      <c r="J939" s="145"/>
      <c r="K939" s="145"/>
      <c r="L939" s="145"/>
      <c r="M939" s="145"/>
      <c r="N939" s="145"/>
      <c r="O939" s="145"/>
      <c r="P939" s="145"/>
      <c r="Q939" s="145"/>
      <c r="R939" s="144"/>
      <c r="S939" s="144"/>
      <c r="T939" s="144"/>
      <c r="U939" s="144"/>
      <c r="V939" s="144"/>
      <c r="W939" s="144"/>
      <c r="X939" s="144"/>
      <c r="Y939" s="144"/>
      <c r="Z939" s="144"/>
    </row>
    <row r="940" spans="1:26" ht="14.25" customHeight="1">
      <c r="A940" s="144"/>
      <c r="B940" s="144"/>
      <c r="C940" s="144"/>
      <c r="D940" s="144"/>
      <c r="E940" s="145"/>
      <c r="F940" s="145"/>
      <c r="G940" s="145"/>
      <c r="H940" s="145"/>
      <c r="I940" s="145"/>
      <c r="J940" s="145"/>
      <c r="K940" s="145"/>
      <c r="L940" s="145"/>
      <c r="M940" s="145"/>
      <c r="N940" s="145"/>
      <c r="O940" s="145"/>
      <c r="P940" s="145"/>
      <c r="Q940" s="145"/>
      <c r="R940" s="144"/>
      <c r="S940" s="144"/>
      <c r="T940" s="144"/>
      <c r="U940" s="144"/>
      <c r="V940" s="144"/>
      <c r="W940" s="144"/>
      <c r="X940" s="144"/>
      <c r="Y940" s="144"/>
      <c r="Z940" s="144"/>
    </row>
    <row r="941" spans="1:26" ht="14.25" customHeight="1">
      <c r="A941" s="144"/>
      <c r="B941" s="144"/>
      <c r="C941" s="144"/>
      <c r="D941" s="144"/>
      <c r="E941" s="145"/>
      <c r="F941" s="145"/>
      <c r="G941" s="145"/>
      <c r="H941" s="145"/>
      <c r="I941" s="145"/>
      <c r="J941" s="145"/>
      <c r="K941" s="145"/>
      <c r="L941" s="145"/>
      <c r="M941" s="145"/>
      <c r="N941" s="145"/>
      <c r="O941" s="145"/>
      <c r="P941" s="145"/>
      <c r="Q941" s="145"/>
      <c r="R941" s="144"/>
      <c r="S941" s="144"/>
      <c r="T941" s="144"/>
      <c r="U941" s="144"/>
      <c r="V941" s="144"/>
      <c r="W941" s="144"/>
      <c r="X941" s="144"/>
      <c r="Y941" s="144"/>
      <c r="Z941" s="144"/>
    </row>
    <row r="942" spans="1:26" ht="14.25" customHeight="1">
      <c r="A942" s="144"/>
      <c r="B942" s="144"/>
      <c r="C942" s="144"/>
      <c r="D942" s="144"/>
      <c r="E942" s="145"/>
      <c r="F942" s="145"/>
      <c r="G942" s="145"/>
      <c r="H942" s="145"/>
      <c r="I942" s="145"/>
      <c r="J942" s="145"/>
      <c r="K942" s="145"/>
      <c r="L942" s="145"/>
      <c r="M942" s="145"/>
      <c r="N942" s="145"/>
      <c r="O942" s="145"/>
      <c r="P942" s="145"/>
      <c r="Q942" s="145"/>
      <c r="R942" s="144"/>
      <c r="S942" s="144"/>
      <c r="T942" s="144"/>
      <c r="U942" s="144"/>
      <c r="V942" s="144"/>
      <c r="W942" s="144"/>
      <c r="X942" s="144"/>
      <c r="Y942" s="144"/>
      <c r="Z942" s="144"/>
    </row>
    <row r="943" spans="1:26" ht="14.25" customHeight="1">
      <c r="A943" s="144"/>
      <c r="B943" s="144"/>
      <c r="C943" s="144"/>
      <c r="D943" s="144"/>
      <c r="E943" s="145"/>
      <c r="F943" s="145"/>
      <c r="G943" s="145"/>
      <c r="H943" s="145"/>
      <c r="I943" s="145"/>
      <c r="J943" s="145"/>
      <c r="K943" s="145"/>
      <c r="L943" s="145"/>
      <c r="M943" s="145"/>
      <c r="N943" s="145"/>
      <c r="O943" s="145"/>
      <c r="P943" s="145"/>
      <c r="Q943" s="145"/>
      <c r="R943" s="144"/>
      <c r="S943" s="144"/>
      <c r="T943" s="144"/>
      <c r="U943" s="144"/>
      <c r="V943" s="144"/>
      <c r="W943" s="144"/>
      <c r="X943" s="144"/>
      <c r="Y943" s="144"/>
      <c r="Z943" s="144"/>
    </row>
    <row r="944" spans="1:26" ht="14.25" customHeight="1">
      <c r="A944" s="144"/>
      <c r="B944" s="144"/>
      <c r="C944" s="144"/>
      <c r="D944" s="144"/>
      <c r="E944" s="145"/>
      <c r="F944" s="145"/>
      <c r="G944" s="145"/>
      <c r="H944" s="145"/>
      <c r="I944" s="145"/>
      <c r="J944" s="145"/>
      <c r="K944" s="145"/>
      <c r="L944" s="145"/>
      <c r="M944" s="145"/>
      <c r="N944" s="145"/>
      <c r="O944" s="145"/>
      <c r="P944" s="145"/>
      <c r="Q944" s="145"/>
      <c r="R944" s="144"/>
      <c r="S944" s="144"/>
      <c r="T944" s="144"/>
      <c r="U944" s="144"/>
      <c r="V944" s="144"/>
      <c r="W944" s="144"/>
      <c r="X944" s="144"/>
      <c r="Y944" s="144"/>
      <c r="Z944" s="144"/>
    </row>
    <row r="945" spans="1:26" ht="14.25" customHeight="1">
      <c r="A945" s="144"/>
      <c r="B945" s="144"/>
      <c r="C945" s="144"/>
      <c r="D945" s="144"/>
      <c r="E945" s="145"/>
      <c r="F945" s="145"/>
      <c r="G945" s="145"/>
      <c r="H945" s="145"/>
      <c r="I945" s="145"/>
      <c r="J945" s="145"/>
      <c r="K945" s="145"/>
      <c r="L945" s="145"/>
      <c r="M945" s="145"/>
      <c r="N945" s="145"/>
      <c r="O945" s="145"/>
      <c r="P945" s="145"/>
      <c r="Q945" s="145"/>
      <c r="R945" s="144"/>
      <c r="S945" s="144"/>
      <c r="T945" s="144"/>
      <c r="U945" s="144"/>
      <c r="V945" s="144"/>
      <c r="W945" s="144"/>
      <c r="X945" s="144"/>
      <c r="Y945" s="144"/>
      <c r="Z945" s="144"/>
    </row>
    <row r="946" spans="1:26" ht="14.25" customHeight="1">
      <c r="A946" s="144"/>
      <c r="B946" s="144"/>
      <c r="C946" s="144"/>
      <c r="D946" s="144"/>
      <c r="E946" s="145"/>
      <c r="F946" s="145"/>
      <c r="G946" s="145"/>
      <c r="H946" s="145"/>
      <c r="I946" s="145"/>
      <c r="J946" s="145"/>
      <c r="K946" s="145"/>
      <c r="L946" s="145"/>
      <c r="M946" s="145"/>
      <c r="N946" s="145"/>
      <c r="O946" s="145"/>
      <c r="P946" s="145"/>
      <c r="Q946" s="145"/>
      <c r="R946" s="144"/>
      <c r="S946" s="144"/>
      <c r="T946" s="144"/>
      <c r="U946" s="144"/>
      <c r="V946" s="144"/>
      <c r="W946" s="144"/>
      <c r="X946" s="144"/>
      <c r="Y946" s="144"/>
      <c r="Z946" s="144"/>
    </row>
    <row r="947" spans="1:26" ht="14.25" customHeight="1">
      <c r="A947" s="144"/>
      <c r="B947" s="144"/>
      <c r="C947" s="144"/>
      <c r="D947" s="144"/>
      <c r="E947" s="145"/>
      <c r="F947" s="145"/>
      <c r="G947" s="145"/>
      <c r="H947" s="145"/>
      <c r="I947" s="145"/>
      <c r="J947" s="145"/>
      <c r="K947" s="145"/>
      <c r="L947" s="145"/>
      <c r="M947" s="145"/>
      <c r="N947" s="145"/>
      <c r="O947" s="145"/>
      <c r="P947" s="145"/>
      <c r="Q947" s="145"/>
      <c r="R947" s="144"/>
      <c r="S947" s="144"/>
      <c r="T947" s="144"/>
      <c r="U947" s="144"/>
      <c r="V947" s="144"/>
      <c r="W947" s="144"/>
      <c r="X947" s="144"/>
      <c r="Y947" s="144"/>
      <c r="Z947" s="144"/>
    </row>
    <row r="948" spans="1:26" ht="14.25" customHeight="1">
      <c r="A948" s="144"/>
      <c r="B948" s="144"/>
      <c r="C948" s="144"/>
      <c r="D948" s="144"/>
      <c r="E948" s="145"/>
      <c r="F948" s="145"/>
      <c r="G948" s="145"/>
      <c r="H948" s="145"/>
      <c r="I948" s="145"/>
      <c r="J948" s="145"/>
      <c r="K948" s="145"/>
      <c r="L948" s="145"/>
      <c r="M948" s="145"/>
      <c r="N948" s="145"/>
      <c r="O948" s="145"/>
      <c r="P948" s="145"/>
      <c r="Q948" s="145"/>
      <c r="R948" s="144"/>
      <c r="S948" s="144"/>
      <c r="T948" s="144"/>
      <c r="U948" s="144"/>
      <c r="V948" s="144"/>
      <c r="W948" s="144"/>
      <c r="X948" s="144"/>
      <c r="Y948" s="144"/>
      <c r="Z948" s="144"/>
    </row>
    <row r="949" spans="1:26" ht="14.25" customHeight="1">
      <c r="A949" s="144"/>
      <c r="B949" s="144"/>
      <c r="C949" s="144"/>
      <c r="D949" s="144"/>
      <c r="E949" s="145"/>
      <c r="F949" s="145"/>
      <c r="G949" s="145"/>
      <c r="H949" s="145"/>
      <c r="I949" s="145"/>
      <c r="J949" s="145"/>
      <c r="K949" s="145"/>
      <c r="L949" s="145"/>
      <c r="M949" s="145"/>
      <c r="N949" s="145"/>
      <c r="O949" s="145"/>
      <c r="P949" s="145"/>
      <c r="Q949" s="145"/>
      <c r="R949" s="144"/>
      <c r="S949" s="144"/>
      <c r="T949" s="144"/>
      <c r="U949" s="144"/>
      <c r="V949" s="144"/>
      <c r="W949" s="144"/>
      <c r="X949" s="144"/>
      <c r="Y949" s="144"/>
      <c r="Z949" s="144"/>
    </row>
    <row r="950" spans="1:26" ht="14.25" customHeight="1">
      <c r="A950" s="144"/>
      <c r="B950" s="144"/>
      <c r="C950" s="144"/>
      <c r="D950" s="144"/>
      <c r="E950" s="145"/>
      <c r="F950" s="145"/>
      <c r="G950" s="145"/>
      <c r="H950" s="145"/>
      <c r="I950" s="145"/>
      <c r="J950" s="145"/>
      <c r="K950" s="145"/>
      <c r="L950" s="145"/>
      <c r="M950" s="145"/>
      <c r="N950" s="145"/>
      <c r="O950" s="145"/>
      <c r="P950" s="145"/>
      <c r="Q950" s="145"/>
      <c r="R950" s="144"/>
      <c r="S950" s="144"/>
      <c r="T950" s="144"/>
      <c r="U950" s="144"/>
      <c r="V950" s="144"/>
      <c r="W950" s="144"/>
      <c r="X950" s="144"/>
      <c r="Y950" s="144"/>
      <c r="Z950" s="144"/>
    </row>
    <row r="951" spans="1:26" ht="14.25" customHeight="1">
      <c r="A951" s="144"/>
      <c r="B951" s="144"/>
      <c r="C951" s="144"/>
      <c r="D951" s="144"/>
      <c r="E951" s="145"/>
      <c r="F951" s="145"/>
      <c r="G951" s="145"/>
      <c r="H951" s="145"/>
      <c r="I951" s="145"/>
      <c r="J951" s="145"/>
      <c r="K951" s="145"/>
      <c r="L951" s="145"/>
      <c r="M951" s="145"/>
      <c r="N951" s="145"/>
      <c r="O951" s="145"/>
      <c r="P951" s="145"/>
      <c r="Q951" s="145"/>
      <c r="R951" s="144"/>
      <c r="S951" s="144"/>
      <c r="T951" s="144"/>
      <c r="U951" s="144"/>
      <c r="V951" s="144"/>
      <c r="W951" s="144"/>
      <c r="X951" s="144"/>
      <c r="Y951" s="144"/>
      <c r="Z951" s="144"/>
    </row>
    <row r="952" spans="1:26" ht="14.25" customHeight="1">
      <c r="A952" s="144"/>
      <c r="B952" s="144"/>
      <c r="C952" s="144"/>
      <c r="D952" s="144"/>
      <c r="E952" s="145"/>
      <c r="F952" s="145"/>
      <c r="G952" s="145"/>
      <c r="H952" s="145"/>
      <c r="I952" s="145"/>
      <c r="J952" s="145"/>
      <c r="K952" s="145"/>
      <c r="L952" s="145"/>
      <c r="M952" s="145"/>
      <c r="N952" s="145"/>
      <c r="O952" s="145"/>
      <c r="P952" s="145"/>
      <c r="Q952" s="145"/>
      <c r="R952" s="144"/>
      <c r="S952" s="144"/>
      <c r="T952" s="144"/>
      <c r="U952" s="144"/>
      <c r="V952" s="144"/>
      <c r="W952" s="144"/>
      <c r="X952" s="144"/>
      <c r="Y952" s="144"/>
      <c r="Z952" s="144"/>
    </row>
    <row r="953" spans="1:26" ht="14.25" customHeight="1">
      <c r="A953" s="144"/>
      <c r="B953" s="144"/>
      <c r="C953" s="144"/>
      <c r="D953" s="144"/>
      <c r="E953" s="145"/>
      <c r="F953" s="145"/>
      <c r="G953" s="145"/>
      <c r="H953" s="145"/>
      <c r="I953" s="145"/>
      <c r="J953" s="145"/>
      <c r="K953" s="145"/>
      <c r="L953" s="145"/>
      <c r="M953" s="145"/>
      <c r="N953" s="145"/>
      <c r="O953" s="145"/>
      <c r="P953" s="145"/>
      <c r="Q953" s="145"/>
      <c r="R953" s="144"/>
      <c r="S953" s="144"/>
      <c r="T953" s="144"/>
      <c r="U953" s="144"/>
      <c r="V953" s="144"/>
      <c r="W953" s="144"/>
      <c r="X953" s="144"/>
      <c r="Y953" s="144"/>
      <c r="Z953" s="144"/>
    </row>
    <row r="954" spans="1:26" ht="14.25" customHeight="1">
      <c r="A954" s="144"/>
      <c r="B954" s="144"/>
      <c r="C954" s="144"/>
      <c r="D954" s="144"/>
      <c r="E954" s="145"/>
      <c r="F954" s="145"/>
      <c r="G954" s="145"/>
      <c r="H954" s="145"/>
      <c r="I954" s="145"/>
      <c r="J954" s="145"/>
      <c r="K954" s="145"/>
      <c r="L954" s="145"/>
      <c r="M954" s="145"/>
      <c r="N954" s="145"/>
      <c r="O954" s="145"/>
      <c r="P954" s="145"/>
      <c r="Q954" s="145"/>
      <c r="R954" s="144"/>
      <c r="S954" s="144"/>
      <c r="T954" s="144"/>
      <c r="U954" s="144"/>
      <c r="V954" s="144"/>
      <c r="W954" s="144"/>
      <c r="X954" s="144"/>
      <c r="Y954" s="144"/>
      <c r="Z954" s="144"/>
    </row>
    <row r="955" spans="1:26" ht="14.25" customHeight="1">
      <c r="A955" s="144"/>
      <c r="B955" s="144"/>
      <c r="C955" s="144"/>
      <c r="D955" s="144"/>
      <c r="E955" s="145"/>
      <c r="F955" s="145"/>
      <c r="G955" s="145"/>
      <c r="H955" s="145"/>
      <c r="I955" s="145"/>
      <c r="J955" s="145"/>
      <c r="K955" s="145"/>
      <c r="L955" s="145"/>
      <c r="M955" s="145"/>
      <c r="N955" s="145"/>
      <c r="O955" s="145"/>
      <c r="P955" s="145"/>
      <c r="Q955" s="145"/>
      <c r="R955" s="144"/>
      <c r="S955" s="144"/>
      <c r="T955" s="144"/>
      <c r="U955" s="144"/>
      <c r="V955" s="144"/>
      <c r="W955" s="144"/>
      <c r="X955" s="144"/>
      <c r="Y955" s="144"/>
      <c r="Z955" s="144"/>
    </row>
    <row r="956" spans="1:26" ht="14.25" customHeight="1">
      <c r="A956" s="144"/>
      <c r="B956" s="144"/>
      <c r="C956" s="144"/>
      <c r="D956" s="144"/>
      <c r="E956" s="145"/>
      <c r="F956" s="145"/>
      <c r="G956" s="145"/>
      <c r="H956" s="145"/>
      <c r="I956" s="145"/>
      <c r="J956" s="145"/>
      <c r="K956" s="145"/>
      <c r="L956" s="145"/>
      <c r="M956" s="145"/>
      <c r="N956" s="145"/>
      <c r="O956" s="145"/>
      <c r="P956" s="145"/>
      <c r="Q956" s="145"/>
      <c r="R956" s="144"/>
      <c r="S956" s="144"/>
      <c r="T956" s="144"/>
      <c r="U956" s="144"/>
      <c r="V956" s="144"/>
      <c r="W956" s="144"/>
      <c r="X956" s="144"/>
      <c r="Y956" s="144"/>
      <c r="Z956" s="144"/>
    </row>
    <row r="957" spans="1:26" ht="14.25" customHeight="1">
      <c r="A957" s="144"/>
      <c r="B957" s="144"/>
      <c r="C957" s="144"/>
      <c r="D957" s="144"/>
      <c r="E957" s="145"/>
      <c r="F957" s="145"/>
      <c r="G957" s="145"/>
      <c r="H957" s="145"/>
      <c r="I957" s="145"/>
      <c r="J957" s="145"/>
      <c r="K957" s="145"/>
      <c r="L957" s="145"/>
      <c r="M957" s="145"/>
      <c r="N957" s="145"/>
      <c r="O957" s="145"/>
      <c r="P957" s="145"/>
      <c r="Q957" s="145"/>
      <c r="R957" s="144"/>
      <c r="S957" s="144"/>
      <c r="T957" s="144"/>
      <c r="U957" s="144"/>
      <c r="V957" s="144"/>
      <c r="W957" s="144"/>
      <c r="X957" s="144"/>
      <c r="Y957" s="144"/>
      <c r="Z957" s="144"/>
    </row>
    <row r="958" spans="1:26" ht="14.25" customHeight="1">
      <c r="A958" s="144"/>
      <c r="B958" s="144"/>
      <c r="C958" s="144"/>
      <c r="D958" s="144"/>
      <c r="E958" s="145"/>
      <c r="F958" s="145"/>
      <c r="G958" s="145"/>
      <c r="H958" s="145"/>
      <c r="I958" s="145"/>
      <c r="J958" s="145"/>
      <c r="K958" s="145"/>
      <c r="L958" s="145"/>
      <c r="M958" s="145"/>
      <c r="N958" s="145"/>
      <c r="O958" s="145"/>
      <c r="P958" s="145"/>
      <c r="Q958" s="145"/>
      <c r="R958" s="144"/>
      <c r="S958" s="144"/>
      <c r="T958" s="144"/>
      <c r="U958" s="144"/>
      <c r="V958" s="144"/>
      <c r="W958" s="144"/>
      <c r="X958" s="144"/>
      <c r="Y958" s="144"/>
      <c r="Z958" s="144"/>
    </row>
    <row r="959" spans="1:26" ht="14.25" customHeight="1">
      <c r="A959" s="144"/>
      <c r="B959" s="144"/>
      <c r="C959" s="144"/>
      <c r="D959" s="144"/>
      <c r="E959" s="145"/>
      <c r="F959" s="145"/>
      <c r="G959" s="145"/>
      <c r="H959" s="145"/>
      <c r="I959" s="145"/>
      <c r="J959" s="145"/>
      <c r="K959" s="145"/>
      <c r="L959" s="145"/>
      <c r="M959" s="145"/>
      <c r="N959" s="145"/>
      <c r="O959" s="145"/>
      <c r="P959" s="145"/>
      <c r="Q959" s="145"/>
      <c r="R959" s="144"/>
      <c r="S959" s="144"/>
      <c r="T959" s="144"/>
      <c r="U959" s="144"/>
      <c r="V959" s="144"/>
      <c r="W959" s="144"/>
      <c r="X959" s="144"/>
      <c r="Y959" s="144"/>
      <c r="Z959" s="144"/>
    </row>
    <row r="960" spans="1:26" ht="14.25" customHeight="1">
      <c r="A960" s="144"/>
      <c r="B960" s="144"/>
      <c r="C960" s="144"/>
      <c r="D960" s="144"/>
      <c r="E960" s="145"/>
      <c r="F960" s="145"/>
      <c r="G960" s="145"/>
      <c r="H960" s="145"/>
      <c r="I960" s="145"/>
      <c r="J960" s="145"/>
      <c r="K960" s="145"/>
      <c r="L960" s="145"/>
      <c r="M960" s="145"/>
      <c r="N960" s="145"/>
      <c r="O960" s="145"/>
      <c r="P960" s="145"/>
      <c r="Q960" s="145"/>
      <c r="R960" s="144"/>
      <c r="S960" s="144"/>
      <c r="T960" s="144"/>
      <c r="U960" s="144"/>
      <c r="V960" s="144"/>
      <c r="W960" s="144"/>
      <c r="X960" s="144"/>
      <c r="Y960" s="144"/>
      <c r="Z960" s="144"/>
    </row>
    <row r="961" spans="1:26" ht="14.25" customHeight="1">
      <c r="A961" s="144"/>
      <c r="B961" s="144"/>
      <c r="C961" s="144"/>
      <c r="D961" s="144"/>
      <c r="E961" s="145"/>
      <c r="F961" s="145"/>
      <c r="G961" s="145"/>
      <c r="H961" s="145"/>
      <c r="I961" s="145"/>
      <c r="J961" s="145"/>
      <c r="K961" s="145"/>
      <c r="L961" s="145"/>
      <c r="M961" s="145"/>
      <c r="N961" s="145"/>
      <c r="O961" s="145"/>
      <c r="P961" s="145"/>
      <c r="Q961" s="145"/>
      <c r="R961" s="144"/>
      <c r="S961" s="144"/>
      <c r="T961" s="144"/>
      <c r="U961" s="144"/>
      <c r="V961" s="144"/>
      <c r="W961" s="144"/>
      <c r="X961" s="144"/>
      <c r="Y961" s="144"/>
      <c r="Z961" s="144"/>
    </row>
    <row r="962" spans="1:26" ht="14.25" customHeight="1">
      <c r="A962" s="144"/>
      <c r="B962" s="144"/>
      <c r="C962" s="144"/>
      <c r="D962" s="144"/>
      <c r="E962" s="145"/>
      <c r="F962" s="145"/>
      <c r="G962" s="145"/>
      <c r="H962" s="145"/>
      <c r="I962" s="145"/>
      <c r="J962" s="145"/>
      <c r="K962" s="145"/>
      <c r="L962" s="145"/>
      <c r="M962" s="145"/>
      <c r="N962" s="145"/>
      <c r="O962" s="145"/>
      <c r="P962" s="145"/>
      <c r="Q962" s="145"/>
      <c r="R962" s="144"/>
      <c r="S962" s="144"/>
      <c r="T962" s="144"/>
      <c r="U962" s="144"/>
      <c r="V962" s="144"/>
      <c r="W962" s="144"/>
      <c r="X962" s="144"/>
      <c r="Y962" s="144"/>
      <c r="Z962" s="144"/>
    </row>
    <row r="963" spans="1:26" ht="14.25" customHeight="1">
      <c r="A963" s="144"/>
      <c r="B963" s="144"/>
      <c r="C963" s="144"/>
      <c r="D963" s="144"/>
      <c r="E963" s="145"/>
      <c r="F963" s="145"/>
      <c r="G963" s="145"/>
      <c r="H963" s="145"/>
      <c r="I963" s="145"/>
      <c r="J963" s="145"/>
      <c r="K963" s="145"/>
      <c r="L963" s="145"/>
      <c r="M963" s="145"/>
      <c r="N963" s="145"/>
      <c r="O963" s="145"/>
      <c r="P963" s="145"/>
      <c r="Q963" s="145"/>
      <c r="R963" s="144"/>
      <c r="S963" s="144"/>
      <c r="T963" s="144"/>
      <c r="U963" s="144"/>
      <c r="V963" s="144"/>
      <c r="W963" s="144"/>
      <c r="X963" s="144"/>
      <c r="Y963" s="144"/>
      <c r="Z963" s="144"/>
    </row>
    <row r="964" spans="1:26" ht="14.25" customHeight="1">
      <c r="A964" s="144"/>
      <c r="B964" s="144"/>
      <c r="C964" s="144"/>
      <c r="D964" s="144"/>
      <c r="E964" s="145"/>
      <c r="F964" s="145"/>
      <c r="G964" s="145"/>
      <c r="H964" s="145"/>
      <c r="I964" s="145"/>
      <c r="J964" s="145"/>
      <c r="K964" s="145"/>
      <c r="L964" s="145"/>
      <c r="M964" s="145"/>
      <c r="N964" s="145"/>
      <c r="O964" s="145"/>
      <c r="P964" s="145"/>
      <c r="Q964" s="145"/>
      <c r="R964" s="144"/>
      <c r="S964" s="144"/>
      <c r="T964" s="144"/>
      <c r="U964" s="144"/>
      <c r="V964" s="144"/>
      <c r="W964" s="144"/>
      <c r="X964" s="144"/>
      <c r="Y964" s="144"/>
      <c r="Z964" s="144"/>
    </row>
    <row r="965" spans="1:26" ht="14.25" customHeight="1">
      <c r="A965" s="144"/>
      <c r="B965" s="144"/>
      <c r="C965" s="144"/>
      <c r="D965" s="144"/>
      <c r="E965" s="145"/>
      <c r="F965" s="145"/>
      <c r="G965" s="145"/>
      <c r="H965" s="145"/>
      <c r="I965" s="145"/>
      <c r="J965" s="145"/>
      <c r="K965" s="145"/>
      <c r="L965" s="145"/>
      <c r="M965" s="145"/>
      <c r="N965" s="145"/>
      <c r="O965" s="145"/>
      <c r="P965" s="145"/>
      <c r="Q965" s="145"/>
      <c r="R965" s="144"/>
      <c r="S965" s="144"/>
      <c r="T965" s="144"/>
      <c r="U965" s="144"/>
      <c r="V965" s="144"/>
      <c r="W965" s="144"/>
      <c r="X965" s="144"/>
      <c r="Y965" s="144"/>
      <c r="Z965" s="144"/>
    </row>
    <row r="966" spans="1:26" ht="14.25" customHeight="1">
      <c r="A966" s="144"/>
      <c r="B966" s="144"/>
      <c r="C966" s="144"/>
      <c r="D966" s="144"/>
      <c r="E966" s="145"/>
      <c r="F966" s="145"/>
      <c r="G966" s="145"/>
      <c r="H966" s="145"/>
      <c r="I966" s="145"/>
      <c r="J966" s="145"/>
      <c r="K966" s="145"/>
      <c r="L966" s="145"/>
      <c r="M966" s="145"/>
      <c r="N966" s="145"/>
      <c r="O966" s="145"/>
      <c r="P966" s="145"/>
      <c r="Q966" s="145"/>
      <c r="R966" s="144"/>
      <c r="S966" s="144"/>
      <c r="T966" s="144"/>
      <c r="U966" s="144"/>
      <c r="V966" s="144"/>
      <c r="W966" s="144"/>
      <c r="X966" s="144"/>
      <c r="Y966" s="144"/>
      <c r="Z966" s="144"/>
    </row>
    <row r="967" spans="1:26" ht="14.25" customHeight="1">
      <c r="A967" s="144"/>
      <c r="B967" s="144"/>
      <c r="C967" s="144"/>
      <c r="D967" s="144"/>
      <c r="E967" s="145"/>
      <c r="F967" s="145"/>
      <c r="G967" s="145"/>
      <c r="H967" s="145"/>
      <c r="I967" s="145"/>
      <c r="J967" s="145"/>
      <c r="K967" s="145"/>
      <c r="L967" s="145"/>
      <c r="M967" s="145"/>
      <c r="N967" s="145"/>
      <c r="O967" s="145"/>
      <c r="P967" s="145"/>
      <c r="Q967" s="145"/>
      <c r="R967" s="144"/>
      <c r="S967" s="144"/>
      <c r="T967" s="144"/>
      <c r="U967" s="144"/>
      <c r="V967" s="144"/>
      <c r="W967" s="144"/>
      <c r="X967" s="144"/>
      <c r="Y967" s="144"/>
      <c r="Z967" s="144"/>
    </row>
    <row r="968" spans="1:26" ht="14.25" customHeight="1">
      <c r="A968" s="144"/>
      <c r="B968" s="144"/>
      <c r="C968" s="144"/>
      <c r="D968" s="144"/>
      <c r="E968" s="145"/>
      <c r="F968" s="145"/>
      <c r="G968" s="145"/>
      <c r="H968" s="145"/>
      <c r="I968" s="145"/>
      <c r="J968" s="145"/>
      <c r="K968" s="145"/>
      <c r="L968" s="145"/>
      <c r="M968" s="145"/>
      <c r="N968" s="145"/>
      <c r="O968" s="145"/>
      <c r="P968" s="145"/>
      <c r="Q968" s="145"/>
      <c r="R968" s="144"/>
      <c r="S968" s="144"/>
      <c r="T968" s="144"/>
      <c r="U968" s="144"/>
      <c r="V968" s="144"/>
      <c r="W968" s="144"/>
      <c r="X968" s="144"/>
      <c r="Y968" s="144"/>
      <c r="Z968" s="144"/>
    </row>
    <row r="969" spans="1:26" ht="14.25" customHeight="1">
      <c r="A969" s="144"/>
      <c r="B969" s="144"/>
      <c r="C969" s="144"/>
      <c r="D969" s="144"/>
      <c r="E969" s="145"/>
      <c r="F969" s="145"/>
      <c r="G969" s="145"/>
      <c r="H969" s="145"/>
      <c r="I969" s="145"/>
      <c r="J969" s="145"/>
      <c r="K969" s="145"/>
      <c r="L969" s="145"/>
      <c r="M969" s="145"/>
      <c r="N969" s="145"/>
      <c r="O969" s="145"/>
      <c r="P969" s="145"/>
      <c r="Q969" s="145"/>
      <c r="R969" s="144"/>
      <c r="S969" s="144"/>
      <c r="T969" s="144"/>
      <c r="U969" s="144"/>
      <c r="V969" s="144"/>
      <c r="W969" s="144"/>
      <c r="X969" s="144"/>
      <c r="Y969" s="144"/>
      <c r="Z969" s="144"/>
    </row>
    <row r="970" spans="1:26" ht="14.25" customHeight="1">
      <c r="A970" s="144"/>
      <c r="B970" s="144"/>
      <c r="C970" s="144"/>
      <c r="D970" s="144"/>
      <c r="E970" s="145"/>
      <c r="F970" s="145"/>
      <c r="G970" s="145"/>
      <c r="H970" s="145"/>
      <c r="I970" s="145"/>
      <c r="J970" s="145"/>
      <c r="K970" s="145"/>
      <c r="L970" s="145"/>
      <c r="M970" s="145"/>
      <c r="N970" s="145"/>
      <c r="O970" s="145"/>
      <c r="P970" s="145"/>
      <c r="Q970" s="145"/>
      <c r="R970" s="144"/>
      <c r="S970" s="144"/>
      <c r="T970" s="144"/>
      <c r="U970" s="144"/>
      <c r="V970" s="144"/>
      <c r="W970" s="144"/>
      <c r="X970" s="144"/>
      <c r="Y970" s="144"/>
      <c r="Z970" s="144"/>
    </row>
    <row r="971" spans="1:26" ht="14.25" customHeight="1">
      <c r="A971" s="144"/>
      <c r="B971" s="144"/>
      <c r="C971" s="144"/>
      <c r="D971" s="144"/>
      <c r="E971" s="145"/>
      <c r="F971" s="145"/>
      <c r="G971" s="145"/>
      <c r="H971" s="145"/>
      <c r="I971" s="145"/>
      <c r="J971" s="145"/>
      <c r="K971" s="145"/>
      <c r="L971" s="145"/>
      <c r="M971" s="145"/>
      <c r="N971" s="145"/>
      <c r="O971" s="145"/>
      <c r="P971" s="145"/>
      <c r="Q971" s="145"/>
      <c r="R971" s="144"/>
      <c r="S971" s="144"/>
      <c r="T971" s="144"/>
      <c r="U971" s="144"/>
      <c r="V971" s="144"/>
      <c r="W971" s="144"/>
      <c r="X971" s="144"/>
      <c r="Y971" s="144"/>
      <c r="Z971" s="144"/>
    </row>
    <row r="972" spans="1:26" ht="14.25" customHeight="1">
      <c r="A972" s="144"/>
      <c r="B972" s="144"/>
      <c r="C972" s="144"/>
      <c r="D972" s="144"/>
      <c r="E972" s="145"/>
      <c r="F972" s="145"/>
      <c r="G972" s="145"/>
      <c r="H972" s="145"/>
      <c r="I972" s="145"/>
      <c r="J972" s="145"/>
      <c r="K972" s="145"/>
      <c r="L972" s="145"/>
      <c r="M972" s="145"/>
      <c r="N972" s="145"/>
      <c r="O972" s="145"/>
      <c r="P972" s="145"/>
      <c r="Q972" s="145"/>
      <c r="R972" s="144"/>
      <c r="S972" s="144"/>
      <c r="T972" s="144"/>
      <c r="U972" s="144"/>
      <c r="V972" s="144"/>
      <c r="W972" s="144"/>
      <c r="X972" s="144"/>
      <c r="Y972" s="144"/>
      <c r="Z972" s="144"/>
    </row>
    <row r="973" spans="1:26" ht="14.25" customHeight="1">
      <c r="A973" s="144"/>
      <c r="B973" s="144"/>
      <c r="C973" s="144"/>
      <c r="D973" s="144"/>
      <c r="E973" s="145"/>
      <c r="F973" s="145"/>
      <c r="G973" s="145"/>
      <c r="H973" s="145"/>
      <c r="I973" s="145"/>
      <c r="J973" s="145"/>
      <c r="K973" s="145"/>
      <c r="L973" s="145"/>
      <c r="M973" s="145"/>
      <c r="N973" s="145"/>
      <c r="O973" s="145"/>
      <c r="P973" s="145"/>
      <c r="Q973" s="145"/>
      <c r="R973" s="144"/>
      <c r="S973" s="144"/>
      <c r="T973" s="144"/>
      <c r="U973" s="144"/>
      <c r="V973" s="144"/>
      <c r="W973" s="144"/>
      <c r="X973" s="144"/>
      <c r="Y973" s="144"/>
      <c r="Z973" s="144"/>
    </row>
    <row r="974" spans="1:26" ht="14.25" customHeight="1">
      <c r="A974" s="144"/>
      <c r="B974" s="144"/>
      <c r="C974" s="144"/>
      <c r="D974" s="144"/>
      <c r="E974" s="145"/>
      <c r="F974" s="145"/>
      <c r="G974" s="145"/>
      <c r="H974" s="145"/>
      <c r="I974" s="145"/>
      <c r="J974" s="145"/>
      <c r="K974" s="145"/>
      <c r="L974" s="145"/>
      <c r="M974" s="145"/>
      <c r="N974" s="145"/>
      <c r="O974" s="145"/>
      <c r="P974" s="145"/>
      <c r="Q974" s="145"/>
      <c r="R974" s="144"/>
      <c r="S974" s="144"/>
      <c r="T974" s="144"/>
      <c r="U974" s="144"/>
      <c r="V974" s="144"/>
      <c r="W974" s="144"/>
      <c r="X974" s="144"/>
      <c r="Y974" s="144"/>
      <c r="Z974" s="144"/>
    </row>
    <row r="975" spans="1:26" ht="14.25" customHeight="1">
      <c r="A975" s="144"/>
      <c r="B975" s="144"/>
      <c r="C975" s="144"/>
      <c r="D975" s="144"/>
      <c r="E975" s="145"/>
      <c r="F975" s="145"/>
      <c r="G975" s="145"/>
      <c r="H975" s="145"/>
      <c r="I975" s="145"/>
      <c r="J975" s="145"/>
      <c r="K975" s="145"/>
      <c r="L975" s="145"/>
      <c r="M975" s="145"/>
      <c r="N975" s="145"/>
      <c r="O975" s="145"/>
      <c r="P975" s="145"/>
      <c r="Q975" s="145"/>
      <c r="R975" s="144"/>
      <c r="S975" s="144"/>
      <c r="T975" s="144"/>
      <c r="U975" s="144"/>
      <c r="V975" s="144"/>
      <c r="W975" s="144"/>
      <c r="X975" s="144"/>
      <c r="Y975" s="144"/>
      <c r="Z975" s="144"/>
    </row>
    <row r="976" spans="1:26" ht="14.25" customHeight="1">
      <c r="A976" s="144"/>
      <c r="B976" s="144"/>
      <c r="C976" s="144"/>
      <c r="D976" s="144"/>
      <c r="E976" s="145"/>
      <c r="F976" s="145"/>
      <c r="G976" s="145"/>
      <c r="H976" s="145"/>
      <c r="I976" s="145"/>
      <c r="J976" s="145"/>
      <c r="K976" s="145"/>
      <c r="L976" s="145"/>
      <c r="M976" s="145"/>
      <c r="N976" s="145"/>
      <c r="O976" s="145"/>
      <c r="P976" s="145"/>
      <c r="Q976" s="145"/>
      <c r="R976" s="144"/>
      <c r="S976" s="144"/>
      <c r="T976" s="144"/>
      <c r="U976" s="144"/>
      <c r="V976" s="144"/>
      <c r="W976" s="144"/>
      <c r="X976" s="144"/>
      <c r="Y976" s="144"/>
      <c r="Z976" s="144"/>
    </row>
    <row r="977" spans="1:26" ht="14.25" customHeight="1">
      <c r="A977" s="144"/>
      <c r="B977" s="144"/>
      <c r="C977" s="144"/>
      <c r="D977" s="144"/>
      <c r="E977" s="145"/>
      <c r="F977" s="145"/>
      <c r="G977" s="145"/>
      <c r="H977" s="145"/>
      <c r="I977" s="145"/>
      <c r="J977" s="145"/>
      <c r="K977" s="145"/>
      <c r="L977" s="145"/>
      <c r="M977" s="145"/>
      <c r="N977" s="145"/>
      <c r="O977" s="145"/>
      <c r="P977" s="145"/>
      <c r="Q977" s="145"/>
      <c r="R977" s="144"/>
      <c r="S977" s="144"/>
      <c r="T977" s="144"/>
      <c r="U977" s="144"/>
      <c r="V977" s="144"/>
      <c r="W977" s="144"/>
      <c r="X977" s="144"/>
      <c r="Y977" s="144"/>
      <c r="Z977" s="144"/>
    </row>
    <row r="978" spans="1:26" ht="14.25" customHeight="1">
      <c r="A978" s="144"/>
      <c r="B978" s="144"/>
      <c r="C978" s="144"/>
      <c r="D978" s="144"/>
      <c r="E978" s="145"/>
      <c r="F978" s="145"/>
      <c r="G978" s="145"/>
      <c r="H978" s="145"/>
      <c r="I978" s="145"/>
      <c r="J978" s="145"/>
      <c r="K978" s="145"/>
      <c r="L978" s="145"/>
      <c r="M978" s="145"/>
      <c r="N978" s="145"/>
      <c r="O978" s="145"/>
      <c r="P978" s="145"/>
      <c r="Q978" s="145"/>
      <c r="R978" s="144"/>
      <c r="S978" s="144"/>
      <c r="T978" s="144"/>
      <c r="U978" s="144"/>
      <c r="V978" s="144"/>
      <c r="W978" s="144"/>
      <c r="X978" s="144"/>
      <c r="Y978" s="144"/>
      <c r="Z978" s="144"/>
    </row>
    <row r="979" spans="1:26" ht="14.25" customHeight="1">
      <c r="A979" s="144"/>
      <c r="B979" s="144"/>
      <c r="C979" s="144"/>
      <c r="D979" s="144"/>
      <c r="E979" s="145"/>
      <c r="F979" s="145"/>
      <c r="G979" s="145"/>
      <c r="H979" s="145"/>
      <c r="I979" s="145"/>
      <c r="J979" s="145"/>
      <c r="K979" s="145"/>
      <c r="L979" s="145"/>
      <c r="M979" s="145"/>
      <c r="N979" s="145"/>
      <c r="O979" s="145"/>
      <c r="P979" s="145"/>
      <c r="Q979" s="145"/>
      <c r="R979" s="144"/>
      <c r="S979" s="144"/>
      <c r="T979" s="144"/>
      <c r="U979" s="144"/>
      <c r="V979" s="144"/>
      <c r="W979" s="144"/>
      <c r="X979" s="144"/>
      <c r="Y979" s="144"/>
      <c r="Z979" s="144"/>
    </row>
    <row r="980" spans="1:26" ht="14.25" customHeight="1">
      <c r="A980" s="144"/>
      <c r="B980" s="144"/>
      <c r="C980" s="144"/>
      <c r="D980" s="144"/>
      <c r="E980" s="145"/>
      <c r="F980" s="145"/>
      <c r="G980" s="145"/>
      <c r="H980" s="145"/>
      <c r="I980" s="145"/>
      <c r="J980" s="145"/>
      <c r="K980" s="145"/>
      <c r="L980" s="145"/>
      <c r="M980" s="145"/>
      <c r="N980" s="145"/>
      <c r="O980" s="145"/>
      <c r="P980" s="145"/>
      <c r="Q980" s="145"/>
      <c r="R980" s="144"/>
      <c r="S980" s="144"/>
      <c r="T980" s="144"/>
      <c r="U980" s="144"/>
      <c r="V980" s="144"/>
      <c r="W980" s="144"/>
      <c r="X980" s="144"/>
      <c r="Y980" s="144"/>
      <c r="Z980" s="144"/>
    </row>
    <row r="981" spans="1:26" ht="14.25" customHeight="1">
      <c r="A981" s="144"/>
      <c r="B981" s="144"/>
      <c r="C981" s="144"/>
      <c r="D981" s="144"/>
      <c r="E981" s="145"/>
      <c r="F981" s="145"/>
      <c r="G981" s="145"/>
      <c r="H981" s="145"/>
      <c r="I981" s="145"/>
      <c r="J981" s="145"/>
      <c r="K981" s="145"/>
      <c r="L981" s="145"/>
      <c r="M981" s="145"/>
      <c r="N981" s="145"/>
      <c r="O981" s="145"/>
      <c r="P981" s="145"/>
      <c r="Q981" s="145"/>
      <c r="R981" s="144"/>
      <c r="S981" s="144"/>
      <c r="T981" s="144"/>
      <c r="U981" s="144"/>
      <c r="V981" s="144"/>
      <c r="W981" s="144"/>
      <c r="X981" s="144"/>
      <c r="Y981" s="144"/>
      <c r="Z981" s="144"/>
    </row>
    <row r="982" spans="1:26" ht="14.25" customHeight="1">
      <c r="A982" s="144"/>
      <c r="B982" s="144"/>
      <c r="C982" s="144"/>
      <c r="D982" s="144"/>
      <c r="E982" s="145"/>
      <c r="F982" s="145"/>
      <c r="G982" s="145"/>
      <c r="H982" s="145"/>
      <c r="I982" s="145"/>
      <c r="J982" s="145"/>
      <c r="K982" s="145"/>
      <c r="L982" s="145"/>
      <c r="M982" s="145"/>
      <c r="N982" s="145"/>
      <c r="O982" s="145"/>
      <c r="P982" s="145"/>
      <c r="Q982" s="145"/>
      <c r="R982" s="144"/>
      <c r="S982" s="144"/>
      <c r="T982" s="144"/>
      <c r="U982" s="144"/>
      <c r="V982" s="144"/>
      <c r="W982" s="144"/>
      <c r="X982" s="144"/>
      <c r="Y982" s="144"/>
      <c r="Z982" s="144"/>
    </row>
    <row r="983" spans="1:26" ht="14.25" customHeight="1">
      <c r="A983" s="144"/>
      <c r="B983" s="144"/>
      <c r="C983" s="144"/>
      <c r="D983" s="144"/>
      <c r="E983" s="145"/>
      <c r="F983" s="145"/>
      <c r="G983" s="145"/>
      <c r="H983" s="145"/>
      <c r="I983" s="145"/>
      <c r="J983" s="145"/>
      <c r="K983" s="145"/>
      <c r="L983" s="145"/>
      <c r="M983" s="145"/>
      <c r="N983" s="145"/>
      <c r="O983" s="145"/>
      <c r="P983" s="145"/>
      <c r="Q983" s="145"/>
      <c r="R983" s="144"/>
      <c r="S983" s="144"/>
      <c r="T983" s="144"/>
      <c r="U983" s="144"/>
      <c r="V983" s="144"/>
      <c r="W983" s="144"/>
      <c r="X983" s="144"/>
      <c r="Y983" s="144"/>
      <c r="Z983" s="144"/>
    </row>
    <row r="984" spans="1:26" ht="14.25" customHeight="1">
      <c r="A984" s="144"/>
      <c r="B984" s="144"/>
      <c r="C984" s="144"/>
      <c r="D984" s="144"/>
      <c r="E984" s="145"/>
      <c r="F984" s="145"/>
      <c r="G984" s="145"/>
      <c r="H984" s="145"/>
      <c r="I984" s="145"/>
      <c r="J984" s="145"/>
      <c r="K984" s="145"/>
      <c r="L984" s="145"/>
      <c r="M984" s="145"/>
      <c r="N984" s="145"/>
      <c r="O984" s="145"/>
      <c r="P984" s="145"/>
      <c r="Q984" s="145"/>
      <c r="R984" s="144"/>
      <c r="S984" s="144"/>
      <c r="T984" s="144"/>
      <c r="U984" s="144"/>
      <c r="V984" s="144"/>
      <c r="W984" s="144"/>
      <c r="X984" s="144"/>
      <c r="Y984" s="144"/>
      <c r="Z984" s="144"/>
    </row>
    <row r="985" spans="1:26" ht="14.25" customHeight="1">
      <c r="A985" s="144"/>
      <c r="B985" s="144"/>
      <c r="C985" s="144"/>
      <c r="D985" s="144"/>
      <c r="E985" s="145"/>
      <c r="F985" s="145"/>
      <c r="G985" s="145"/>
      <c r="H985" s="145"/>
      <c r="I985" s="145"/>
      <c r="J985" s="145"/>
      <c r="K985" s="145"/>
      <c r="L985" s="145"/>
      <c r="M985" s="145"/>
      <c r="N985" s="145"/>
      <c r="O985" s="145"/>
      <c r="P985" s="145"/>
      <c r="Q985" s="145"/>
      <c r="R985" s="144"/>
      <c r="S985" s="144"/>
      <c r="T985" s="144"/>
      <c r="U985" s="144"/>
      <c r="V985" s="144"/>
      <c r="W985" s="144"/>
      <c r="X985" s="144"/>
      <c r="Y985" s="144"/>
      <c r="Z985" s="144"/>
    </row>
    <row r="986" spans="1:26" ht="14.25" customHeight="1">
      <c r="A986" s="144"/>
      <c r="B986" s="144"/>
      <c r="C986" s="144"/>
      <c r="D986" s="144"/>
      <c r="E986" s="145"/>
      <c r="F986" s="145"/>
      <c r="G986" s="145"/>
      <c r="H986" s="145"/>
      <c r="I986" s="145"/>
      <c r="J986" s="145"/>
      <c r="K986" s="145"/>
      <c r="L986" s="145"/>
      <c r="M986" s="145"/>
      <c r="N986" s="145"/>
      <c r="O986" s="145"/>
      <c r="P986" s="145"/>
      <c r="Q986" s="145"/>
      <c r="R986" s="144"/>
      <c r="S986" s="144"/>
      <c r="T986" s="144"/>
      <c r="U986" s="144"/>
      <c r="V986" s="144"/>
      <c r="W986" s="144"/>
      <c r="X986" s="144"/>
      <c r="Y986" s="144"/>
      <c r="Z986" s="144"/>
    </row>
    <row r="987" spans="1:26" ht="14.25" customHeight="1">
      <c r="A987" s="144"/>
      <c r="B987" s="144"/>
      <c r="C987" s="144"/>
      <c r="D987" s="144"/>
      <c r="E987" s="145"/>
      <c r="F987" s="145"/>
      <c r="G987" s="145"/>
      <c r="H987" s="145"/>
      <c r="I987" s="145"/>
      <c r="J987" s="145"/>
      <c r="K987" s="145"/>
      <c r="L987" s="145"/>
      <c r="M987" s="145"/>
      <c r="N987" s="145"/>
      <c r="O987" s="145"/>
      <c r="P987" s="145"/>
      <c r="Q987" s="145"/>
      <c r="R987" s="144"/>
      <c r="S987" s="144"/>
      <c r="T987" s="144"/>
      <c r="U987" s="144"/>
      <c r="V987" s="144"/>
      <c r="W987" s="144"/>
      <c r="X987" s="144"/>
      <c r="Y987" s="144"/>
      <c r="Z987" s="144"/>
    </row>
    <row r="988" spans="1:26" ht="14.25" customHeight="1">
      <c r="A988" s="144"/>
      <c r="B988" s="144"/>
      <c r="C988" s="144"/>
      <c r="D988" s="144"/>
      <c r="E988" s="145"/>
      <c r="F988" s="145"/>
      <c r="G988" s="145"/>
      <c r="H988" s="145"/>
      <c r="I988" s="145"/>
      <c r="J988" s="145"/>
      <c r="K988" s="145"/>
      <c r="L988" s="145"/>
      <c r="M988" s="145"/>
      <c r="N988" s="145"/>
      <c r="O988" s="145"/>
      <c r="P988" s="145"/>
      <c r="Q988" s="145"/>
      <c r="R988" s="144"/>
      <c r="S988" s="144"/>
      <c r="T988" s="144"/>
      <c r="U988" s="144"/>
      <c r="V988" s="144"/>
      <c r="W988" s="144"/>
      <c r="X988" s="144"/>
      <c r="Y988" s="144"/>
      <c r="Z988" s="144"/>
    </row>
    <row r="989" spans="1:26" ht="14.25" customHeight="1">
      <c r="A989" s="144"/>
      <c r="B989" s="144"/>
      <c r="C989" s="144"/>
      <c r="D989" s="144"/>
      <c r="E989" s="145"/>
      <c r="F989" s="145"/>
      <c r="G989" s="145"/>
      <c r="H989" s="145"/>
      <c r="I989" s="145"/>
      <c r="J989" s="145"/>
      <c r="K989" s="145"/>
      <c r="L989" s="145"/>
      <c r="M989" s="145"/>
      <c r="N989" s="145"/>
      <c r="O989" s="145"/>
      <c r="P989" s="145"/>
      <c r="Q989" s="145"/>
      <c r="R989" s="144"/>
      <c r="S989" s="144"/>
      <c r="T989" s="144"/>
      <c r="U989" s="144"/>
      <c r="V989" s="144"/>
      <c r="W989" s="144"/>
      <c r="X989" s="144"/>
      <c r="Y989" s="144"/>
      <c r="Z989" s="144"/>
    </row>
    <row r="990" spans="1:26" ht="14.25" customHeight="1">
      <c r="A990" s="144"/>
      <c r="B990" s="144"/>
      <c r="C990" s="144"/>
      <c r="D990" s="144"/>
      <c r="E990" s="145"/>
      <c r="F990" s="145"/>
      <c r="G990" s="145"/>
      <c r="H990" s="145"/>
      <c r="I990" s="145"/>
      <c r="J990" s="145"/>
      <c r="K990" s="145"/>
      <c r="L990" s="145"/>
      <c r="M990" s="145"/>
      <c r="N990" s="145"/>
      <c r="O990" s="145"/>
      <c r="P990" s="145"/>
      <c r="Q990" s="145"/>
      <c r="R990" s="144"/>
      <c r="S990" s="144"/>
      <c r="T990" s="144"/>
      <c r="U990" s="144"/>
      <c r="V990" s="144"/>
      <c r="W990" s="144"/>
      <c r="X990" s="144"/>
      <c r="Y990" s="144"/>
      <c r="Z990" s="144"/>
    </row>
    <row r="991" spans="1:26" ht="14.25" customHeight="1">
      <c r="A991" s="144"/>
      <c r="B991" s="144"/>
      <c r="C991" s="144"/>
      <c r="D991" s="144"/>
      <c r="E991" s="145"/>
      <c r="F991" s="145"/>
      <c r="G991" s="145"/>
      <c r="H991" s="145"/>
      <c r="I991" s="145"/>
      <c r="J991" s="145"/>
      <c r="K991" s="145"/>
      <c r="L991" s="145"/>
      <c r="M991" s="145"/>
      <c r="N991" s="145"/>
      <c r="O991" s="145"/>
      <c r="P991" s="145"/>
      <c r="Q991" s="145"/>
      <c r="R991" s="144"/>
      <c r="S991" s="144"/>
      <c r="T991" s="144"/>
      <c r="U991" s="144"/>
      <c r="V991" s="144"/>
      <c r="W991" s="144"/>
      <c r="X991" s="144"/>
      <c r="Y991" s="144"/>
      <c r="Z991" s="144"/>
    </row>
    <row r="992" spans="1:26" ht="14.25" customHeight="1">
      <c r="A992" s="144"/>
      <c r="B992" s="144"/>
      <c r="C992" s="144"/>
      <c r="D992" s="144"/>
      <c r="E992" s="145"/>
      <c r="F992" s="145"/>
      <c r="G992" s="145"/>
      <c r="H992" s="145"/>
      <c r="I992" s="145"/>
      <c r="J992" s="145"/>
      <c r="K992" s="145"/>
      <c r="L992" s="145"/>
      <c r="M992" s="145"/>
      <c r="N992" s="145"/>
      <c r="O992" s="145"/>
      <c r="P992" s="145"/>
      <c r="Q992" s="145"/>
      <c r="R992" s="144"/>
      <c r="S992" s="144"/>
      <c r="T992" s="144"/>
      <c r="U992" s="144"/>
      <c r="V992" s="144"/>
      <c r="W992" s="144"/>
      <c r="X992" s="144"/>
      <c r="Y992" s="144"/>
      <c r="Z992" s="144"/>
    </row>
    <row r="993" spans="1:26" ht="14.25" customHeight="1">
      <c r="A993" s="144"/>
      <c r="B993" s="144"/>
      <c r="C993" s="144"/>
      <c r="D993" s="144"/>
      <c r="E993" s="145"/>
      <c r="F993" s="145"/>
      <c r="G993" s="145"/>
      <c r="H993" s="145"/>
      <c r="I993" s="145"/>
      <c r="J993" s="145"/>
      <c r="K993" s="145"/>
      <c r="L993" s="145"/>
      <c r="M993" s="145"/>
      <c r="N993" s="145"/>
      <c r="O993" s="145"/>
      <c r="P993" s="145"/>
      <c r="Q993" s="145"/>
      <c r="R993" s="144"/>
      <c r="S993" s="144"/>
      <c r="T993" s="144"/>
      <c r="U993" s="144"/>
      <c r="V993" s="144"/>
      <c r="W993" s="144"/>
      <c r="X993" s="144"/>
      <c r="Y993" s="144"/>
      <c r="Z993" s="144"/>
    </row>
    <row r="994" spans="1:26" ht="14.25" customHeight="1">
      <c r="A994" s="144"/>
      <c r="B994" s="144"/>
      <c r="C994" s="144"/>
      <c r="D994" s="144"/>
      <c r="E994" s="145"/>
      <c r="F994" s="145"/>
      <c r="G994" s="145"/>
      <c r="H994" s="145"/>
      <c r="I994" s="145"/>
      <c r="J994" s="145"/>
      <c r="K994" s="145"/>
      <c r="L994" s="145"/>
      <c r="M994" s="145"/>
      <c r="N994" s="145"/>
      <c r="O994" s="145"/>
      <c r="P994" s="145"/>
      <c r="Q994" s="145"/>
      <c r="R994" s="144"/>
      <c r="S994" s="144"/>
      <c r="T994" s="144"/>
      <c r="U994" s="144"/>
      <c r="V994" s="144"/>
      <c r="W994" s="144"/>
      <c r="X994" s="144"/>
      <c r="Y994" s="144"/>
      <c r="Z994" s="144"/>
    </row>
    <row r="995" spans="1:26" ht="14.25" customHeight="1">
      <c r="A995" s="144"/>
      <c r="B995" s="144"/>
      <c r="C995" s="144"/>
      <c r="D995" s="144"/>
      <c r="E995" s="145"/>
      <c r="F995" s="145"/>
      <c r="G995" s="145"/>
      <c r="H995" s="145"/>
      <c r="I995" s="145"/>
      <c r="J995" s="145"/>
      <c r="K995" s="145"/>
      <c r="L995" s="145"/>
      <c r="M995" s="145"/>
      <c r="N995" s="145"/>
      <c r="O995" s="145"/>
      <c r="P995" s="145"/>
      <c r="Q995" s="145"/>
      <c r="R995" s="144"/>
      <c r="S995" s="144"/>
      <c r="T995" s="144"/>
      <c r="U995" s="144"/>
      <c r="V995" s="144"/>
      <c r="W995" s="144"/>
      <c r="X995" s="144"/>
      <c r="Y995" s="144"/>
      <c r="Z995" s="144"/>
    </row>
    <row r="996" spans="1:26" ht="14.25" customHeight="1">
      <c r="A996" s="144"/>
      <c r="B996" s="144"/>
      <c r="C996" s="144"/>
      <c r="D996" s="144"/>
      <c r="E996" s="145"/>
      <c r="F996" s="145"/>
      <c r="G996" s="145"/>
      <c r="H996" s="145"/>
      <c r="I996" s="145"/>
      <c r="J996" s="145"/>
      <c r="K996" s="145"/>
      <c r="L996" s="145"/>
      <c r="M996" s="145"/>
      <c r="N996" s="145"/>
      <c r="O996" s="145"/>
      <c r="P996" s="145"/>
      <c r="Q996" s="145"/>
      <c r="R996" s="144"/>
      <c r="S996" s="144"/>
      <c r="T996" s="144"/>
      <c r="U996" s="144"/>
      <c r="V996" s="144"/>
      <c r="W996" s="144"/>
      <c r="X996" s="144"/>
      <c r="Y996" s="144"/>
      <c r="Z996" s="144"/>
    </row>
    <row r="997" spans="1:26" ht="14.25" customHeight="1">
      <c r="A997" s="144"/>
      <c r="B997" s="144"/>
      <c r="C997" s="144"/>
      <c r="D997" s="144"/>
      <c r="E997" s="145"/>
      <c r="F997" s="145"/>
      <c r="G997" s="145"/>
      <c r="H997" s="145"/>
      <c r="I997" s="145"/>
      <c r="J997" s="145"/>
      <c r="K997" s="145"/>
      <c r="L997" s="145"/>
      <c r="M997" s="145"/>
      <c r="N997" s="145"/>
      <c r="O997" s="145"/>
      <c r="P997" s="145"/>
      <c r="Q997" s="145"/>
      <c r="R997" s="144"/>
      <c r="S997" s="144"/>
      <c r="T997" s="144"/>
      <c r="U997" s="144"/>
      <c r="V997" s="144"/>
      <c r="W997" s="144"/>
      <c r="X997" s="144"/>
      <c r="Y997" s="144"/>
      <c r="Z997" s="144"/>
    </row>
    <row r="998" spans="1:26" ht="14.25" customHeight="1">
      <c r="A998" s="144"/>
      <c r="B998" s="144"/>
      <c r="C998" s="144"/>
      <c r="D998" s="144"/>
      <c r="E998" s="145"/>
      <c r="F998" s="145"/>
      <c r="G998" s="145"/>
      <c r="H998" s="145"/>
      <c r="I998" s="145"/>
      <c r="J998" s="145"/>
      <c r="K998" s="145"/>
      <c r="L998" s="145"/>
      <c r="M998" s="145"/>
      <c r="N998" s="145"/>
      <c r="O998" s="145"/>
      <c r="P998" s="145"/>
      <c r="Q998" s="145"/>
      <c r="R998" s="144"/>
      <c r="S998" s="144"/>
      <c r="T998" s="144"/>
      <c r="U998" s="144"/>
      <c r="V998" s="144"/>
      <c r="W998" s="144"/>
      <c r="X998" s="144"/>
      <c r="Y998" s="144"/>
      <c r="Z998" s="144"/>
    </row>
    <row r="999" spans="1:26" ht="14.25" customHeight="1">
      <c r="A999" s="144"/>
      <c r="B999" s="144"/>
      <c r="C999" s="144"/>
      <c r="D999" s="144"/>
      <c r="E999" s="145"/>
      <c r="F999" s="145"/>
      <c r="G999" s="145"/>
      <c r="H999" s="145"/>
      <c r="I999" s="145"/>
      <c r="J999" s="145"/>
      <c r="K999" s="145"/>
      <c r="L999" s="145"/>
      <c r="M999" s="145"/>
      <c r="N999" s="145"/>
      <c r="O999" s="145"/>
      <c r="P999" s="145"/>
      <c r="Q999" s="145"/>
      <c r="R999" s="144"/>
      <c r="S999" s="144"/>
      <c r="T999" s="144"/>
      <c r="U999" s="144"/>
      <c r="V999" s="144"/>
      <c r="W999" s="144"/>
      <c r="X999" s="144"/>
      <c r="Y999" s="144"/>
      <c r="Z999" s="144"/>
    </row>
    <row r="1000" spans="1:26" ht="14.25" customHeight="1">
      <c r="A1000" s="144"/>
      <c r="B1000" s="144"/>
      <c r="C1000" s="144"/>
      <c r="D1000" s="144"/>
      <c r="E1000" s="145"/>
      <c r="F1000" s="145"/>
      <c r="G1000" s="145"/>
      <c r="H1000" s="145"/>
      <c r="I1000" s="145"/>
      <c r="J1000" s="145"/>
      <c r="K1000" s="145"/>
      <c r="L1000" s="145"/>
      <c r="M1000" s="145"/>
      <c r="N1000" s="145"/>
      <c r="O1000" s="145"/>
      <c r="P1000" s="145"/>
      <c r="Q1000" s="145"/>
      <c r="R1000" s="144"/>
      <c r="S1000" s="144"/>
      <c r="T1000" s="144"/>
      <c r="U1000" s="144"/>
      <c r="V1000" s="144"/>
      <c r="W1000" s="144"/>
      <c r="X1000" s="144"/>
      <c r="Y1000" s="144"/>
      <c r="Z1000" s="144"/>
    </row>
  </sheetData>
  <mergeCells count="98">
    <mergeCell ref="A52:D52"/>
    <mergeCell ref="A53:D53"/>
    <mergeCell ref="A54:D54"/>
    <mergeCell ref="C33:C34"/>
    <mergeCell ref="D33:D34"/>
    <mergeCell ref="A29:A30"/>
    <mergeCell ref="A31:A32"/>
    <mergeCell ref="B31:B32"/>
    <mergeCell ref="C31:C32"/>
    <mergeCell ref="D31:D32"/>
    <mergeCell ref="A33:A34"/>
    <mergeCell ref="B33:B34"/>
    <mergeCell ref="B27:B28"/>
    <mergeCell ref="C27:C28"/>
    <mergeCell ref="D27:D28"/>
    <mergeCell ref="B29:B30"/>
    <mergeCell ref="C29:C30"/>
    <mergeCell ref="D29:D3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A47:A48"/>
    <mergeCell ref="B47:B48"/>
    <mergeCell ref="C47:C48"/>
    <mergeCell ref="D47:D48"/>
    <mergeCell ref="A49:A50"/>
    <mergeCell ref="B49:B50"/>
    <mergeCell ref="C49:C50"/>
    <mergeCell ref="D49:D50"/>
    <mergeCell ref="A43:A44"/>
    <mergeCell ref="B43:B44"/>
    <mergeCell ref="C43:C44"/>
    <mergeCell ref="D43:D44"/>
    <mergeCell ref="B45:B46"/>
    <mergeCell ref="C45:C46"/>
    <mergeCell ref="D45:D46"/>
    <mergeCell ref="A45:A46"/>
    <mergeCell ref="A39:A40"/>
    <mergeCell ref="B39:B40"/>
    <mergeCell ref="C39:C40"/>
    <mergeCell ref="D39:D40"/>
    <mergeCell ref="A41:A42"/>
    <mergeCell ref="B41:B42"/>
    <mergeCell ref="C41:C42"/>
    <mergeCell ref="D41:D42"/>
    <mergeCell ref="A35:A36"/>
    <mergeCell ref="B35:B36"/>
    <mergeCell ref="C35:C36"/>
    <mergeCell ref="D35:D36"/>
    <mergeCell ref="B37:B38"/>
    <mergeCell ref="C37:C38"/>
    <mergeCell ref="D37:D38"/>
    <mergeCell ref="A37:A38"/>
    <mergeCell ref="C23:C24"/>
    <mergeCell ref="D23:D24"/>
    <mergeCell ref="A25:A26"/>
    <mergeCell ref="B25:B26"/>
    <mergeCell ref="C25:C26"/>
    <mergeCell ref="D25:D26"/>
    <mergeCell ref="C15:C16"/>
    <mergeCell ref="D15:D16"/>
    <mergeCell ref="A11:A12"/>
    <mergeCell ref="A13:A14"/>
    <mergeCell ref="B13:B14"/>
    <mergeCell ref="C13:C14"/>
    <mergeCell ref="D13:D14"/>
    <mergeCell ref="A15:A16"/>
    <mergeCell ref="B15:B16"/>
    <mergeCell ref="A7:A8"/>
    <mergeCell ref="D7:D8"/>
    <mergeCell ref="B11:B12"/>
    <mergeCell ref="C11:C12"/>
    <mergeCell ref="B7:B8"/>
    <mergeCell ref="C7:C8"/>
    <mergeCell ref="A9:A10"/>
    <mergeCell ref="B9:B10"/>
    <mergeCell ref="C9:C10"/>
    <mergeCell ref="D9:D10"/>
    <mergeCell ref="D11:D12"/>
    <mergeCell ref="A1:P1"/>
    <mergeCell ref="A3:P3"/>
    <mergeCell ref="A5:A6"/>
    <mergeCell ref="B5:B6"/>
    <mergeCell ref="C5:C6"/>
    <mergeCell ref="D5:D6"/>
  </mergeCells>
  <pageMargins left="0.51180555555555496" right="0.51180555555555496" top="0.78749999999999998" bottom="0.78749999999999998" header="0" footer="0"/>
  <pageSetup paperSize="9" fitToHeight="0" orientation="landscape"/>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FFFF00"/>
    <pageSetUpPr fitToPage="1"/>
  </sheetPr>
  <dimension ref="A1:AN1000"/>
  <sheetViews>
    <sheetView workbookViewId="0">
      <pane ySplit="14" topLeftCell="A15" activePane="bottomLeft" state="frozen"/>
      <selection pane="bottomLeft" activeCell="B16" sqref="B16"/>
    </sheetView>
  </sheetViews>
  <sheetFormatPr defaultColWidth="14.44140625" defaultRowHeight="15" customHeight="1"/>
  <cols>
    <col min="1" max="1" width="10.5546875" customWidth="1"/>
    <col min="2" max="2" width="7.88671875" customWidth="1"/>
    <col min="3" max="3" width="7.33203125" customWidth="1"/>
    <col min="4" max="4" width="52.6640625" customWidth="1"/>
    <col min="5" max="5" width="11.44140625" customWidth="1"/>
    <col min="6" max="6" width="10.33203125" customWidth="1"/>
    <col min="7" max="7" width="10.5546875" customWidth="1"/>
    <col min="8" max="8" width="11.6640625" customWidth="1"/>
    <col min="9" max="9" width="15.6640625" customWidth="1"/>
    <col min="10" max="10" width="10.109375" customWidth="1"/>
    <col min="11" max="11" width="10.5546875" customWidth="1"/>
    <col min="12" max="12" width="11.6640625" customWidth="1"/>
    <col min="13" max="13" width="18.109375" customWidth="1"/>
    <col min="14" max="14" width="15.109375" customWidth="1"/>
    <col min="15" max="15" width="17.33203125" customWidth="1"/>
    <col min="16" max="16" width="12.88671875" customWidth="1"/>
    <col min="17" max="17" width="9.6640625" customWidth="1"/>
    <col min="18" max="18" width="16.33203125" customWidth="1"/>
    <col min="19" max="19" width="11" customWidth="1"/>
    <col min="20" max="20" width="25.6640625" customWidth="1"/>
    <col min="21" max="22" width="8.88671875" customWidth="1"/>
    <col min="23" max="23" width="14.109375" customWidth="1"/>
    <col min="24" max="40" width="8.88671875" customWidth="1"/>
  </cols>
  <sheetData>
    <row r="1" spans="1:40" ht="13.5" customHeight="1">
      <c r="A1" s="47"/>
      <c r="B1" s="47"/>
      <c r="C1" s="47"/>
      <c r="D1" s="47"/>
      <c r="E1" s="47"/>
      <c r="F1" s="199"/>
      <c r="G1" s="47"/>
      <c r="H1" s="47"/>
      <c r="I1" s="47"/>
      <c r="J1" s="200"/>
      <c r="K1" s="47"/>
      <c r="L1" s="53"/>
      <c r="M1" s="47"/>
      <c r="N1" s="47"/>
      <c r="O1" s="47"/>
      <c r="P1" s="47"/>
      <c r="Q1" s="201"/>
      <c r="R1" s="47"/>
      <c r="S1" s="47"/>
      <c r="T1" s="47"/>
      <c r="U1" s="47"/>
      <c r="V1" s="47"/>
      <c r="W1" s="47"/>
      <c r="X1" s="47"/>
      <c r="Y1" s="47"/>
      <c r="Z1" s="47"/>
      <c r="AA1" s="47"/>
      <c r="AB1" s="47"/>
      <c r="AC1" s="47"/>
      <c r="AD1" s="47"/>
      <c r="AE1" s="47"/>
      <c r="AF1" s="47"/>
      <c r="AG1" s="47"/>
      <c r="AH1" s="47"/>
      <c r="AI1" s="47"/>
      <c r="AJ1" s="47"/>
      <c r="AK1" s="47"/>
      <c r="AL1" s="47"/>
      <c r="AM1" s="47"/>
      <c r="AN1" s="47"/>
    </row>
    <row r="2" spans="1:40" ht="13.5" customHeight="1">
      <c r="A2" s="53"/>
      <c r="B2" s="47"/>
      <c r="C2" s="53"/>
      <c r="D2" s="53"/>
      <c r="E2" s="53"/>
      <c r="F2" s="53"/>
      <c r="G2" s="53"/>
      <c r="H2" s="47"/>
      <c r="I2" s="53"/>
      <c r="J2" s="53"/>
      <c r="K2" s="53"/>
      <c r="L2" s="53"/>
      <c r="M2" s="53"/>
      <c r="N2" s="53"/>
      <c r="O2" s="53"/>
      <c r="P2" s="53"/>
      <c r="Q2" s="201"/>
      <c r="R2" s="47"/>
      <c r="S2" s="47"/>
      <c r="T2" s="47"/>
      <c r="U2" s="47"/>
      <c r="V2" s="47"/>
      <c r="W2" s="47"/>
      <c r="X2" s="47"/>
      <c r="Y2" s="47"/>
      <c r="Z2" s="47"/>
      <c r="AA2" s="47"/>
      <c r="AB2" s="47"/>
      <c r="AC2" s="47"/>
      <c r="AD2" s="47"/>
      <c r="AE2" s="47"/>
      <c r="AF2" s="47"/>
      <c r="AG2" s="47"/>
      <c r="AH2" s="47"/>
      <c r="AI2" s="47"/>
      <c r="AJ2" s="47"/>
      <c r="AK2" s="47"/>
      <c r="AL2" s="47"/>
      <c r="AM2" s="47"/>
      <c r="AN2" s="47"/>
    </row>
    <row r="3" spans="1:40" ht="14.25" customHeight="1">
      <c r="A3" s="47"/>
      <c r="B3" s="47"/>
      <c r="C3" s="50"/>
      <c r="D3" s="50"/>
      <c r="E3" s="50"/>
      <c r="F3" s="202"/>
      <c r="G3" s="52"/>
      <c r="H3" s="47"/>
      <c r="I3" s="47"/>
      <c r="J3" s="203"/>
      <c r="K3" s="83"/>
      <c r="L3" s="53"/>
      <c r="M3" s="47"/>
      <c r="N3" s="47"/>
      <c r="O3" s="47"/>
      <c r="P3" s="47"/>
      <c r="Q3" s="201"/>
      <c r="R3" s="47"/>
      <c r="S3" s="47"/>
      <c r="T3" s="47"/>
      <c r="U3" s="47"/>
      <c r="V3" s="47"/>
      <c r="W3" s="47"/>
      <c r="X3" s="47"/>
      <c r="Y3" s="47"/>
      <c r="Z3" s="47"/>
      <c r="AA3" s="47"/>
      <c r="AB3" s="47"/>
      <c r="AC3" s="47"/>
      <c r="AD3" s="47"/>
      <c r="AE3" s="47"/>
      <c r="AF3" s="47"/>
      <c r="AG3" s="47"/>
      <c r="AH3" s="47"/>
      <c r="AI3" s="47"/>
      <c r="AJ3" s="47"/>
      <c r="AK3" s="47"/>
      <c r="AL3" s="47"/>
      <c r="AM3" s="47"/>
      <c r="AN3" s="47"/>
    </row>
    <row r="4" spans="1:40" ht="14.25" customHeight="1">
      <c r="A4" s="47"/>
      <c r="B4" s="47"/>
      <c r="C4" s="50"/>
      <c r="D4" s="50"/>
      <c r="E4" s="50"/>
      <c r="F4" s="202"/>
      <c r="G4" s="52"/>
      <c r="H4" s="47"/>
      <c r="I4" s="47"/>
      <c r="J4" s="203"/>
      <c r="K4" s="83"/>
      <c r="L4" s="53"/>
      <c r="M4" s="47"/>
      <c r="N4" s="47"/>
      <c r="O4" s="47"/>
      <c r="P4" s="47"/>
      <c r="Q4" s="201"/>
      <c r="R4" s="47"/>
      <c r="S4" s="47"/>
      <c r="T4" s="47"/>
      <c r="U4" s="47"/>
      <c r="V4" s="47"/>
      <c r="W4" s="47"/>
      <c r="X4" s="47"/>
      <c r="Y4" s="47"/>
      <c r="Z4" s="47"/>
      <c r="AA4" s="47"/>
      <c r="AB4" s="47"/>
      <c r="AC4" s="47"/>
      <c r="AD4" s="47"/>
      <c r="AE4" s="47"/>
      <c r="AF4" s="47"/>
      <c r="AG4" s="47"/>
      <c r="AH4" s="47"/>
      <c r="AI4" s="47"/>
      <c r="AJ4" s="47"/>
      <c r="AK4" s="47"/>
      <c r="AL4" s="47"/>
      <c r="AM4" s="47"/>
      <c r="AN4" s="47"/>
    </row>
    <row r="5" spans="1:40" ht="18" customHeight="1">
      <c r="A5" s="504" t="s">
        <v>1288</v>
      </c>
      <c r="B5" s="477"/>
      <c r="C5" s="477"/>
      <c r="D5" s="477"/>
      <c r="E5" s="477"/>
      <c r="F5" s="477"/>
      <c r="G5" s="477"/>
      <c r="H5" s="477"/>
      <c r="I5" s="477"/>
      <c r="J5" s="477"/>
      <c r="K5" s="477"/>
      <c r="L5" s="477"/>
      <c r="M5" s="477"/>
      <c r="N5" s="477"/>
      <c r="O5" s="477"/>
      <c r="P5" s="477"/>
      <c r="Q5" s="477"/>
      <c r="R5" s="478"/>
      <c r="S5" s="47"/>
      <c r="T5" s="47"/>
      <c r="U5" s="47"/>
      <c r="V5" s="47"/>
      <c r="W5" s="47"/>
      <c r="X5" s="47"/>
      <c r="Y5" s="47"/>
      <c r="Z5" s="47"/>
      <c r="AA5" s="47"/>
      <c r="AB5" s="47"/>
      <c r="AC5" s="47"/>
      <c r="AD5" s="47"/>
      <c r="AE5" s="47"/>
      <c r="AF5" s="47"/>
      <c r="AG5" s="47"/>
      <c r="AH5" s="47"/>
      <c r="AI5" s="47"/>
      <c r="AJ5" s="47"/>
      <c r="AK5" s="47"/>
      <c r="AL5" s="47"/>
      <c r="AM5" s="47"/>
      <c r="AN5" s="47"/>
    </row>
    <row r="6" spans="1:40" ht="13.5" customHeight="1">
      <c r="A6" s="505">
        <f>[8]Planilha1!A1</f>
        <v>0</v>
      </c>
      <c r="B6" s="428"/>
      <c r="C6" s="428"/>
      <c r="D6" s="425"/>
      <c r="E6" s="506" t="s">
        <v>1289</v>
      </c>
      <c r="F6" s="508" t="s">
        <v>1290</v>
      </c>
      <c r="G6" s="428"/>
      <c r="H6" s="425"/>
      <c r="I6" s="204" t="s">
        <v>1097</v>
      </c>
      <c r="J6" s="205"/>
      <c r="K6" s="206"/>
      <c r="L6" s="206"/>
      <c r="M6" s="206"/>
      <c r="N6" s="206"/>
      <c r="O6" s="206"/>
      <c r="P6" s="206"/>
      <c r="Q6" s="207"/>
      <c r="R6" s="121"/>
      <c r="S6" s="47"/>
      <c r="T6" s="47"/>
      <c r="U6" s="47"/>
      <c r="V6" s="47"/>
      <c r="W6" s="47"/>
      <c r="X6" s="47"/>
      <c r="Y6" s="47"/>
      <c r="Z6" s="47"/>
      <c r="AA6" s="47"/>
      <c r="AB6" s="47"/>
      <c r="AC6" s="47"/>
      <c r="AD6" s="47"/>
      <c r="AE6" s="47"/>
      <c r="AF6" s="47"/>
      <c r="AG6" s="47"/>
      <c r="AH6" s="47"/>
      <c r="AI6" s="47"/>
      <c r="AJ6" s="47"/>
      <c r="AK6" s="47"/>
      <c r="AL6" s="47"/>
      <c r="AM6" s="47"/>
      <c r="AN6" s="47"/>
    </row>
    <row r="7" spans="1:40" ht="13.5" customHeight="1">
      <c r="A7" s="208" t="s">
        <v>1291</v>
      </c>
      <c r="B7" s="209" t="s">
        <v>1292</v>
      </c>
      <c r="C7" s="210"/>
      <c r="D7" s="210"/>
      <c r="E7" s="507"/>
      <c r="F7" s="426" t="s">
        <v>1293</v>
      </c>
      <c r="G7" s="428"/>
      <c r="H7" s="425"/>
      <c r="I7" s="211" t="str">
        <f>'ORÇ MPAL '!G2</f>
        <v>22,47%</v>
      </c>
      <c r="J7" s="212"/>
      <c r="K7" s="212"/>
      <c r="L7" s="213" t="s">
        <v>1294</v>
      </c>
      <c r="M7" s="214"/>
      <c r="N7" s="215" t="s">
        <v>1295</v>
      </c>
      <c r="O7" s="205"/>
      <c r="P7" s="206"/>
      <c r="Q7" s="207"/>
      <c r="R7" s="87"/>
      <c r="S7" s="47"/>
      <c r="T7" s="47"/>
      <c r="U7" s="47"/>
      <c r="V7" s="47"/>
      <c r="W7" s="47"/>
      <c r="X7" s="47"/>
      <c r="Y7" s="47"/>
      <c r="Z7" s="47"/>
      <c r="AA7" s="47"/>
      <c r="AB7" s="47"/>
      <c r="AC7" s="47"/>
      <c r="AD7" s="47"/>
      <c r="AE7" s="47"/>
      <c r="AF7" s="47"/>
      <c r="AG7" s="47"/>
      <c r="AH7" s="47"/>
      <c r="AI7" s="47"/>
      <c r="AJ7" s="47"/>
      <c r="AK7" s="47"/>
      <c r="AL7" s="47"/>
      <c r="AM7" s="47"/>
      <c r="AN7" s="47"/>
    </row>
    <row r="8" spans="1:40" ht="5.25" customHeight="1">
      <c r="A8" s="216"/>
      <c r="B8" s="210"/>
      <c r="C8" s="210"/>
      <c r="D8" s="210"/>
      <c r="E8" s="217"/>
      <c r="F8" s="218"/>
      <c r="G8" s="83"/>
      <c r="H8" s="217"/>
      <c r="I8" s="217"/>
      <c r="J8" s="212"/>
      <c r="K8" s="212"/>
      <c r="L8" s="219"/>
      <c r="M8" s="220"/>
      <c r="N8" s="215"/>
      <c r="O8" s="205"/>
      <c r="P8" s="206"/>
      <c r="Q8" s="207"/>
      <c r="R8" s="87"/>
      <c r="S8" s="47"/>
      <c r="T8" s="47"/>
      <c r="U8" s="47"/>
      <c r="V8" s="47"/>
      <c r="W8" s="47"/>
      <c r="X8" s="47"/>
      <c r="Y8" s="47"/>
      <c r="Z8" s="47"/>
      <c r="AA8" s="47"/>
      <c r="AB8" s="47"/>
      <c r="AC8" s="47"/>
      <c r="AD8" s="47"/>
      <c r="AE8" s="47"/>
      <c r="AF8" s="47"/>
      <c r="AG8" s="47"/>
      <c r="AH8" s="47"/>
      <c r="AI8" s="47"/>
      <c r="AJ8" s="47"/>
      <c r="AK8" s="47"/>
      <c r="AL8" s="47"/>
      <c r="AM8" s="47"/>
      <c r="AN8" s="47"/>
    </row>
    <row r="9" spans="1:40" ht="13.5" customHeight="1">
      <c r="A9" s="208" t="s">
        <v>1296</v>
      </c>
      <c r="B9" s="512" t="str">
        <f>'ORÇ MPAL '!D2</f>
        <v>Construção da nova Promotoria de Justiça de Santana do Ipanema - Não desonerado</v>
      </c>
      <c r="C9" s="513"/>
      <c r="D9" s="514"/>
      <c r="E9" s="424" t="s">
        <v>1297</v>
      </c>
      <c r="F9" s="425"/>
      <c r="G9" s="83"/>
      <c r="H9" s="83"/>
      <c r="I9" s="83"/>
      <c r="J9" s="212"/>
      <c r="K9" s="212"/>
      <c r="L9" s="215"/>
      <c r="M9" s="221"/>
      <c r="N9" s="215" t="s">
        <v>1298</v>
      </c>
      <c r="O9" s="205"/>
      <c r="P9" s="206"/>
      <c r="Q9" s="222"/>
      <c r="R9" s="223"/>
      <c r="S9" s="47"/>
      <c r="T9" s="47"/>
      <c r="U9" s="47"/>
      <c r="V9" s="47"/>
      <c r="W9" s="47"/>
      <c r="X9" s="47"/>
      <c r="Y9" s="47"/>
      <c r="Z9" s="47"/>
      <c r="AA9" s="47"/>
      <c r="AB9" s="47"/>
      <c r="AC9" s="47"/>
      <c r="AD9" s="47"/>
      <c r="AE9" s="47"/>
      <c r="AF9" s="47"/>
      <c r="AG9" s="47"/>
      <c r="AH9" s="47"/>
      <c r="AI9" s="47"/>
      <c r="AJ9" s="47"/>
      <c r="AK9" s="47"/>
      <c r="AL9" s="47"/>
      <c r="AM9" s="47"/>
      <c r="AN9" s="47"/>
    </row>
    <row r="10" spans="1:40" ht="5.25" customHeight="1">
      <c r="A10" s="224"/>
      <c r="B10" s="515"/>
      <c r="C10" s="516"/>
      <c r="D10" s="517"/>
      <c r="E10" s="83"/>
      <c r="F10" s="225"/>
      <c r="G10" s="83"/>
      <c r="H10" s="83"/>
      <c r="I10" s="83"/>
      <c r="J10" s="212"/>
      <c r="K10" s="212"/>
      <c r="L10" s="215"/>
      <c r="M10" s="220"/>
      <c r="N10" s="215"/>
      <c r="O10" s="205"/>
      <c r="P10" s="206"/>
      <c r="Q10" s="207"/>
      <c r="R10" s="87"/>
      <c r="S10" s="47"/>
      <c r="T10" s="47"/>
      <c r="U10" s="47"/>
      <c r="V10" s="47"/>
      <c r="W10" s="47"/>
      <c r="X10" s="47"/>
      <c r="Y10" s="47"/>
      <c r="Z10" s="47"/>
      <c r="AA10" s="47"/>
      <c r="AB10" s="47"/>
      <c r="AC10" s="47"/>
      <c r="AD10" s="47"/>
      <c r="AE10" s="47"/>
      <c r="AF10" s="47"/>
      <c r="AG10" s="47"/>
      <c r="AH10" s="47"/>
      <c r="AI10" s="47"/>
      <c r="AJ10" s="47"/>
      <c r="AK10" s="47"/>
      <c r="AL10" s="47"/>
      <c r="AM10" s="47"/>
      <c r="AN10" s="47"/>
    </row>
    <row r="11" spans="1:40" ht="13.5" customHeight="1">
      <c r="A11" s="224"/>
      <c r="B11" s="518"/>
      <c r="C11" s="519"/>
      <c r="D11" s="520"/>
      <c r="E11" s="426" t="s">
        <v>1299</v>
      </c>
      <c r="F11" s="428"/>
      <c r="G11" s="428"/>
      <c r="H11" s="428"/>
      <c r="I11" s="425"/>
      <c r="J11" s="212"/>
      <c r="K11" s="212"/>
      <c r="L11" s="215"/>
      <c r="M11" s="226"/>
      <c r="N11" s="215" t="s">
        <v>1300</v>
      </c>
      <c r="O11" s="205"/>
      <c r="P11" s="206"/>
      <c r="Q11" s="207"/>
      <c r="R11" s="87"/>
      <c r="S11" s="47"/>
      <c r="T11" s="47"/>
      <c r="U11" s="47"/>
      <c r="V11" s="47"/>
      <c r="W11" s="47"/>
      <c r="X11" s="47"/>
      <c r="Y11" s="47"/>
      <c r="Z11" s="47"/>
      <c r="AA11" s="47"/>
      <c r="AB11" s="47"/>
      <c r="AC11" s="47"/>
      <c r="AD11" s="47"/>
      <c r="AE11" s="47"/>
      <c r="AF11" s="47"/>
      <c r="AG11" s="47"/>
      <c r="AH11" s="47"/>
      <c r="AI11" s="47"/>
      <c r="AJ11" s="47"/>
      <c r="AK11" s="47"/>
      <c r="AL11" s="47"/>
      <c r="AM11" s="47"/>
      <c r="AN11" s="47"/>
    </row>
    <row r="12" spans="1:40" ht="13.5" customHeight="1">
      <c r="A12" s="48"/>
      <c r="B12" s="521"/>
      <c r="C12" s="425"/>
      <c r="D12" s="217"/>
      <c r="E12" s="83"/>
      <c r="F12" s="225"/>
      <c r="G12" s="83"/>
      <c r="H12" s="83"/>
      <c r="I12" s="83"/>
      <c r="J12" s="212"/>
      <c r="K12" s="212"/>
      <c r="L12" s="227"/>
      <c r="M12" s="228"/>
      <c r="N12" s="229"/>
      <c r="O12" s="230"/>
      <c r="P12" s="206"/>
      <c r="Q12" s="207"/>
      <c r="R12" s="90"/>
      <c r="S12" s="47"/>
      <c r="T12" s="47"/>
      <c r="U12" s="47"/>
      <c r="V12" s="47"/>
      <c r="W12" s="47"/>
      <c r="X12" s="47"/>
      <c r="Y12" s="47"/>
      <c r="Z12" s="47"/>
      <c r="AA12" s="47"/>
      <c r="AB12" s="47"/>
      <c r="AC12" s="47"/>
      <c r="AD12" s="47"/>
      <c r="AE12" s="47"/>
      <c r="AF12" s="47"/>
      <c r="AG12" s="47"/>
      <c r="AH12" s="47"/>
      <c r="AI12" s="47"/>
      <c r="AJ12" s="47"/>
      <c r="AK12" s="47"/>
      <c r="AL12" s="47"/>
      <c r="AM12" s="47"/>
      <c r="AN12" s="47"/>
    </row>
    <row r="13" spans="1:40" ht="60.75" customHeight="1">
      <c r="A13" s="511" t="s">
        <v>1301</v>
      </c>
      <c r="B13" s="511" t="s">
        <v>1302</v>
      </c>
      <c r="C13" s="511" t="s">
        <v>1303</v>
      </c>
      <c r="D13" s="511" t="s">
        <v>1304</v>
      </c>
      <c r="E13" s="522" t="s">
        <v>1305</v>
      </c>
      <c r="F13" s="509" t="s">
        <v>1306</v>
      </c>
      <c r="G13" s="510" t="s">
        <v>1307</v>
      </c>
      <c r="H13" s="477"/>
      <c r="I13" s="478"/>
      <c r="J13" s="510" t="s">
        <v>1308</v>
      </c>
      <c r="K13" s="477"/>
      <c r="L13" s="477"/>
      <c r="M13" s="478"/>
      <c r="N13" s="510" t="s">
        <v>1309</v>
      </c>
      <c r="O13" s="478"/>
      <c r="P13" s="511" t="s">
        <v>1310</v>
      </c>
      <c r="Q13" s="510" t="s">
        <v>1311</v>
      </c>
      <c r="R13" s="478"/>
      <c r="S13" s="47"/>
      <c r="T13" s="47"/>
      <c r="U13" s="47"/>
      <c r="V13" s="47"/>
      <c r="W13" s="47"/>
      <c r="X13" s="47"/>
      <c r="Y13" s="47"/>
      <c r="Z13" s="47"/>
      <c r="AA13" s="47"/>
      <c r="AB13" s="47"/>
      <c r="AC13" s="47"/>
      <c r="AD13" s="47"/>
      <c r="AE13" s="47"/>
      <c r="AF13" s="47"/>
      <c r="AG13" s="47"/>
      <c r="AH13" s="47"/>
      <c r="AI13" s="47"/>
      <c r="AJ13" s="47"/>
      <c r="AK13" s="47"/>
      <c r="AL13" s="47"/>
      <c r="AM13" s="47"/>
      <c r="AN13" s="47"/>
    </row>
    <row r="14" spans="1:40" ht="47.25" customHeight="1">
      <c r="A14" s="489"/>
      <c r="B14" s="489"/>
      <c r="C14" s="489"/>
      <c r="D14" s="489"/>
      <c r="E14" s="489"/>
      <c r="F14" s="489"/>
      <c r="G14" s="231" t="s">
        <v>1312</v>
      </c>
      <c r="H14" s="231" t="s">
        <v>1313</v>
      </c>
      <c r="I14" s="231" t="s">
        <v>1314</v>
      </c>
      <c r="J14" s="231" t="s">
        <v>1315</v>
      </c>
      <c r="K14" s="231" t="s">
        <v>1312</v>
      </c>
      <c r="L14" s="231" t="s">
        <v>1313</v>
      </c>
      <c r="M14" s="231" t="s">
        <v>1314</v>
      </c>
      <c r="N14" s="231" t="s">
        <v>1316</v>
      </c>
      <c r="O14" s="232" t="s">
        <v>1317</v>
      </c>
      <c r="P14" s="489"/>
      <c r="Q14" s="231" t="s">
        <v>1318</v>
      </c>
      <c r="R14" s="231" t="s">
        <v>1319</v>
      </c>
      <c r="S14" s="47"/>
      <c r="T14" s="47"/>
      <c r="U14" s="47"/>
      <c r="V14" s="47"/>
      <c r="W14" s="47"/>
      <c r="X14" s="47"/>
      <c r="Y14" s="47"/>
      <c r="Z14" s="47"/>
      <c r="AA14" s="47"/>
      <c r="AB14" s="47"/>
      <c r="AC14" s="47"/>
      <c r="AD14" s="47"/>
      <c r="AE14" s="47"/>
      <c r="AF14" s="47"/>
      <c r="AG14" s="47"/>
      <c r="AH14" s="47"/>
      <c r="AI14" s="47"/>
      <c r="AJ14" s="47"/>
      <c r="AK14" s="47"/>
      <c r="AL14" s="47"/>
      <c r="AM14" s="47"/>
      <c r="AN14" s="47"/>
    </row>
    <row r="15" spans="1:40" ht="18.75" customHeight="1">
      <c r="A15" s="233" t="str">
        <f>'ORÇ MPAL '!A44</f>
        <v xml:space="preserve"> 5.2 </v>
      </c>
      <c r="B15" s="233"/>
      <c r="C15" s="233"/>
      <c r="D15" s="233" t="str">
        <f>'ORÇ MPAL '!D44</f>
        <v>PILARES</v>
      </c>
      <c r="E15" s="233"/>
      <c r="F15" s="234"/>
      <c r="G15" s="235"/>
      <c r="H15" s="236"/>
      <c r="I15" s="237">
        <f>SUM(I16:I18)</f>
        <v>2724.91</v>
      </c>
      <c r="J15" s="238"/>
      <c r="K15" s="235"/>
      <c r="L15" s="236"/>
      <c r="M15" s="237">
        <f>SUM(M16:M18)</f>
        <v>2139.63</v>
      </c>
      <c r="N15" s="239"/>
      <c r="O15" s="237">
        <f>SUM(O16:O18)</f>
        <v>7801.03</v>
      </c>
      <c r="P15" s="239"/>
      <c r="Q15" s="240"/>
      <c r="R15" s="237">
        <f>SUM(R16:R18)</f>
        <v>9940.66</v>
      </c>
      <c r="S15" s="47"/>
      <c r="T15" s="241"/>
      <c r="U15" s="242"/>
      <c r="V15" s="242"/>
      <c r="W15" s="242"/>
      <c r="X15" s="242"/>
      <c r="Y15" s="242"/>
      <c r="Z15" s="242"/>
      <c r="AA15" s="242"/>
      <c r="AB15" s="242"/>
      <c r="AC15" s="242"/>
      <c r="AD15" s="242"/>
      <c r="AE15" s="242"/>
      <c r="AF15" s="242"/>
      <c r="AG15" s="242"/>
      <c r="AH15" s="242"/>
      <c r="AI15" s="242"/>
      <c r="AJ15" s="242"/>
      <c r="AK15" s="242"/>
      <c r="AL15" s="242"/>
      <c r="AM15" s="242"/>
      <c r="AN15" s="242"/>
    </row>
    <row r="16" spans="1:40" ht="32.25" customHeight="1">
      <c r="A16" s="243" t="str">
        <f>'ORÇ MPAL '!A52</f>
        <v xml:space="preserve"> 5.2.8 </v>
      </c>
      <c r="B16" s="244">
        <f>'ORÇ MPAL '!B52</f>
        <v>94972</v>
      </c>
      <c r="C16" s="245" t="str">
        <f>'ORÇ MPAL '!C52</f>
        <v>SINAPI</v>
      </c>
      <c r="D16" s="243" t="str">
        <f>'ORÇ MPAL '!D52</f>
        <v>CONCRETO FCK = 30MPA, TRAÇO 1:2,1:2,5 (EM MASSA SECA DE CIMENTO/ AREIA MÉDIA/ BRITA 1) - PREPARO MECÂNICO COM BETONEIRA 600 L. AF_05/2021</v>
      </c>
      <c r="E16" s="246" t="str">
        <f>'ORÇ MPAL '!E52</f>
        <v>m³</v>
      </c>
      <c r="F16" s="247">
        <f>'M.C. ADITIVO 01 '!J10</f>
        <v>-15.76</v>
      </c>
      <c r="G16" s="248">
        <f>VLOOKUP(B16,'ORÇ MPAL '!$B$6:$I$557,6,FALSE())</f>
        <v>479.35</v>
      </c>
      <c r="H16" s="248">
        <f t="shared" ref="H16:H18" si="0">TRUNC(G16*(1+$I$7),2)</f>
        <v>587.04999999999995</v>
      </c>
      <c r="I16" s="248">
        <f t="shared" ref="I16:I18" si="1">TRUNC(F16*H16,2)</f>
        <v>-9251.9</v>
      </c>
      <c r="J16" s="249" t="str">
        <f t="shared" ref="J16:J17" si="2">A16</f>
        <v xml:space="preserve"> 5.2.8 </v>
      </c>
      <c r="K16" s="248">
        <f>IF(J16="novo",G16*(1-'M.D.G ABART'!$C$13),VLOOKUP(J16,'ORÇ ABART'!$A$6:$I$558,7,FALSE()))</f>
        <v>374.13</v>
      </c>
      <c r="L16" s="248">
        <f>IF(J16="novo",K16*(1+$I$7),VLOOKUP(J16,'ORÇ ABART'!$A$6:$I$558,8,FALSE()))</f>
        <v>458.19</v>
      </c>
      <c r="M16" s="248">
        <f t="shared" ref="M16:M18" si="3">TRUNC(L16*F16,2)</f>
        <v>-7221.07</v>
      </c>
      <c r="N16" s="249">
        <f>VLOOKUP(J16,'ORÇ MPAL '!$A$5:$J$557,6,FALSE())</f>
        <v>15.76</v>
      </c>
      <c r="O16" s="250">
        <f t="shared" ref="O16:O18" si="4">TRUNC(N16*L16,2)</f>
        <v>7221.07</v>
      </c>
      <c r="P16" s="99" t="s">
        <v>1320</v>
      </c>
      <c r="Q16" s="249">
        <f t="shared" ref="Q16:Q18" si="5">F16+N16</f>
        <v>0</v>
      </c>
      <c r="R16" s="248">
        <f t="shared" ref="R16:R18" si="6">TRUNC(Q16*L16,2)</f>
        <v>0</v>
      </c>
      <c r="S16" s="47"/>
      <c r="T16" s="47"/>
      <c r="U16" s="47"/>
      <c r="V16" s="47"/>
      <c r="W16" s="47"/>
      <c r="X16" s="47"/>
      <c r="Y16" s="47"/>
      <c r="Z16" s="47"/>
      <c r="AA16" s="47"/>
      <c r="AB16" s="47"/>
      <c r="AC16" s="47"/>
      <c r="AD16" s="47"/>
      <c r="AE16" s="47"/>
      <c r="AF16" s="47"/>
      <c r="AG16" s="47"/>
      <c r="AH16" s="47"/>
      <c r="AI16" s="47"/>
      <c r="AJ16" s="47"/>
      <c r="AK16" s="47"/>
      <c r="AL16" s="47"/>
      <c r="AM16" s="47"/>
      <c r="AN16" s="47"/>
    </row>
    <row r="17" spans="1:40" ht="22.5" customHeight="1">
      <c r="A17" s="243" t="str">
        <f>'ORÇ MPAL '!A53</f>
        <v xml:space="preserve"> 5.2.9 </v>
      </c>
      <c r="B17" s="244">
        <f>'ORÇ MPAL '!B53</f>
        <v>103673</v>
      </c>
      <c r="C17" s="245" t="str">
        <f>'ORÇ MPAL '!C53</f>
        <v>SINAPI</v>
      </c>
      <c r="D17" s="243" t="str">
        <f>'ORÇ MPAL '!D53</f>
        <v>LANÇAMENTO COM USO DE BOMBA, ADENSAMENTO E ACABAMENTO DE CONCRETO EM ESTRUTURAS. AF_02/2022</v>
      </c>
      <c r="E17" s="246" t="str">
        <f>'ORÇ MPAL '!E53</f>
        <v>m³</v>
      </c>
      <c r="F17" s="247">
        <f>'M.C. ADITIVO 01 '!J16</f>
        <v>-15.76</v>
      </c>
      <c r="G17" s="248">
        <f>VLOOKUP(B17,'ORÇ MPAL '!$B$6:$I$557,6,FALSE())</f>
        <v>38.5</v>
      </c>
      <c r="H17" s="248">
        <f t="shared" si="0"/>
        <v>47.15</v>
      </c>
      <c r="I17" s="248">
        <f t="shared" si="1"/>
        <v>-743.08</v>
      </c>
      <c r="J17" s="249" t="str">
        <f t="shared" si="2"/>
        <v xml:space="preserve"> 5.2.9 </v>
      </c>
      <c r="K17" s="248">
        <f>IF(J17="novo",G17*(1-'M.D.G ABART'!$C$13),VLOOKUP(J17,'ORÇ ABART'!$A$6:$I$558,7,FALSE()))</f>
        <v>30.04</v>
      </c>
      <c r="L17" s="248">
        <f>IF(J17="novo",K17*(1+$I$7),VLOOKUP(J17,'ORÇ ABART'!$A$6:$I$558,8,FALSE()))</f>
        <v>36.799999999999997</v>
      </c>
      <c r="M17" s="248">
        <f t="shared" si="3"/>
        <v>-579.96</v>
      </c>
      <c r="N17" s="249">
        <f>VLOOKUP(J17,'ORÇ MPAL '!$A$5:$J$557,6,FALSE())</f>
        <v>15.76</v>
      </c>
      <c r="O17" s="250">
        <f t="shared" si="4"/>
        <v>579.96</v>
      </c>
      <c r="P17" s="99" t="s">
        <v>1320</v>
      </c>
      <c r="Q17" s="249">
        <f t="shared" si="5"/>
        <v>0</v>
      </c>
      <c r="R17" s="248">
        <f t="shared" si="6"/>
        <v>0</v>
      </c>
      <c r="S17" s="251"/>
      <c r="T17" s="47"/>
      <c r="U17" s="47"/>
      <c r="V17" s="47"/>
      <c r="W17" s="47"/>
      <c r="X17" s="47"/>
      <c r="Y17" s="47"/>
      <c r="Z17" s="47"/>
      <c r="AA17" s="47"/>
      <c r="AB17" s="47"/>
      <c r="AC17" s="47"/>
      <c r="AD17" s="47"/>
      <c r="AE17" s="47"/>
      <c r="AF17" s="47"/>
      <c r="AG17" s="47"/>
      <c r="AH17" s="47"/>
      <c r="AI17" s="47"/>
      <c r="AJ17" s="47"/>
      <c r="AK17" s="47"/>
      <c r="AL17" s="47"/>
      <c r="AM17" s="47"/>
      <c r="AN17" s="47"/>
    </row>
    <row r="18" spans="1:40" ht="36" customHeight="1">
      <c r="A18" s="243" t="s">
        <v>1321</v>
      </c>
      <c r="B18" s="244" t="s">
        <v>1322</v>
      </c>
      <c r="C18" s="245" t="s">
        <v>22</v>
      </c>
      <c r="D18" s="245" t="s">
        <v>1323</v>
      </c>
      <c r="E18" s="246" t="s">
        <v>39</v>
      </c>
      <c r="F18" s="252">
        <f>'M.C. ADITIVO 01 '!J22</f>
        <v>15.76</v>
      </c>
      <c r="G18" s="248">
        <v>659.02</v>
      </c>
      <c r="H18" s="248">
        <f t="shared" si="0"/>
        <v>807.1</v>
      </c>
      <c r="I18" s="248">
        <f t="shared" si="1"/>
        <v>12719.89</v>
      </c>
      <c r="J18" s="249" t="str">
        <f>IFERROR(VLOOKUP(B18,'ORÇ MPAL '!$B$6:$K$558,10,FALSE()),"NOVO")</f>
        <v>NOVO</v>
      </c>
      <c r="K18" s="248">
        <f>IF(J18="novo",G18*(1-'M.D.G ABART'!$C$13),VLOOKUP(J18,'ORÇ ABART'!$A$6:$I$558,7,FALSE()))</f>
        <v>515.02659370347828</v>
      </c>
      <c r="L18" s="248">
        <f>IF(J18="novo",K18*(1+$I$7),VLOOKUP(J18,'ORÇ ABART'!$A$6:$I$558,8,FALSE()))</f>
        <v>630.75306930864986</v>
      </c>
      <c r="M18" s="248">
        <f t="shared" si="3"/>
        <v>9940.66</v>
      </c>
      <c r="N18" s="249">
        <v>0</v>
      </c>
      <c r="O18" s="250">
        <f t="shared" si="4"/>
        <v>0</v>
      </c>
      <c r="P18" s="100" t="s">
        <v>1324</v>
      </c>
      <c r="Q18" s="249">
        <f t="shared" si="5"/>
        <v>15.76</v>
      </c>
      <c r="R18" s="248">
        <f t="shared" si="6"/>
        <v>9940.66</v>
      </c>
      <c r="S18" s="251"/>
      <c r="T18" s="47"/>
      <c r="U18" s="47"/>
      <c r="V18" s="47"/>
      <c r="W18" s="47"/>
      <c r="X18" s="47"/>
      <c r="Y18" s="47"/>
      <c r="Z18" s="47"/>
      <c r="AA18" s="47"/>
      <c r="AB18" s="47"/>
      <c r="AC18" s="47"/>
      <c r="AD18" s="47"/>
      <c r="AE18" s="47"/>
      <c r="AF18" s="47"/>
      <c r="AG18" s="47"/>
      <c r="AH18" s="47"/>
      <c r="AI18" s="47"/>
      <c r="AJ18" s="47"/>
      <c r="AK18" s="47"/>
      <c r="AL18" s="47"/>
      <c r="AM18" s="47"/>
      <c r="AN18" s="47"/>
    </row>
    <row r="19" spans="1:40" ht="14.25" customHeight="1">
      <c r="A19" s="233" t="str">
        <f>'ORÇ MPAL '!A55</f>
        <v xml:space="preserve"> 5.3.1 </v>
      </c>
      <c r="B19" s="233"/>
      <c r="C19" s="233"/>
      <c r="D19" s="233" t="str">
        <f>'ORÇ MPAL '!D55</f>
        <v>BALDRAMES</v>
      </c>
      <c r="E19" s="253"/>
      <c r="F19" s="234"/>
      <c r="G19" s="235"/>
      <c r="H19" s="236"/>
      <c r="I19" s="237">
        <f>SUM(I20:I25)</f>
        <v>14028.21</v>
      </c>
      <c r="J19" s="238"/>
      <c r="K19" s="235"/>
      <c r="L19" s="236"/>
      <c r="M19" s="237">
        <f>SUM(M20:M25)</f>
        <v>10955.55</v>
      </c>
      <c r="N19" s="239"/>
      <c r="O19" s="237">
        <f>SUM(O20:O25)</f>
        <v>5949.52</v>
      </c>
      <c r="P19" s="239"/>
      <c r="Q19" s="240"/>
      <c r="R19" s="237">
        <f>SUM(R20:R25)</f>
        <v>16905.07</v>
      </c>
      <c r="S19" s="47"/>
      <c r="T19" s="241"/>
      <c r="U19" s="242"/>
      <c r="V19" s="242"/>
      <c r="W19" s="242"/>
      <c r="X19" s="242"/>
      <c r="Y19" s="242"/>
      <c r="Z19" s="242"/>
      <c r="AA19" s="242"/>
      <c r="AB19" s="242"/>
      <c r="AC19" s="242"/>
      <c r="AD19" s="242"/>
      <c r="AE19" s="242"/>
      <c r="AF19" s="242"/>
      <c r="AG19" s="242"/>
      <c r="AH19" s="242"/>
      <c r="AI19" s="242"/>
      <c r="AJ19" s="242"/>
      <c r="AK19" s="242"/>
      <c r="AL19" s="242"/>
      <c r="AM19" s="242"/>
      <c r="AN19" s="242"/>
    </row>
    <row r="20" spans="1:40" ht="37.5" customHeight="1">
      <c r="A20" s="243" t="str">
        <f>'ORÇ MPAL '!A62</f>
        <v xml:space="preserve"> 5.3.1.7 </v>
      </c>
      <c r="B20" s="244">
        <f>'ORÇ MPAL '!B62</f>
        <v>94966</v>
      </c>
      <c r="C20" s="243" t="str">
        <f>'ORÇ MPAL '!C62</f>
        <v>SINAPI</v>
      </c>
      <c r="D20" s="243" t="str">
        <f>'ORÇ MPAL '!D62</f>
        <v>CONCRETO FCK = 30MPA, TRAÇO 1:2,1:2,5 (EM MASSA SECA DE CIMENTO/ AREIA MÉDIA/ BRITA 1) - PREPARO MECÂNICO COM BETONEIRA 400 L. AF_05/2021</v>
      </c>
      <c r="E20" s="246" t="str">
        <f>'ORÇ MPAL '!E62</f>
        <v>m³</v>
      </c>
      <c r="F20" s="247">
        <f>'M.C. ADITIVO 01 '!J29</f>
        <v>-11.9</v>
      </c>
      <c r="G20" s="248">
        <f>VLOOKUP(B20,'ORÇ MPAL '!$B$6:$I$557,6,FALSE())</f>
        <v>484.55</v>
      </c>
      <c r="H20" s="248">
        <f t="shared" ref="H20:H25" si="7">TRUNC(G20*(1+$I$7),2)</f>
        <v>593.41999999999996</v>
      </c>
      <c r="I20" s="248">
        <f t="shared" ref="I20:I25" si="8">TRUNC(F20*H20,2)</f>
        <v>-7061.69</v>
      </c>
      <c r="J20" s="249" t="str">
        <f t="shared" ref="J20:J21" si="9">A20</f>
        <v xml:space="preserve"> 5.3.1.7 </v>
      </c>
      <c r="K20" s="248">
        <f>IF(J20="novo",G20*(1-'M.D.G ABART'!$C$13),VLOOKUP(J20,'ORÇ ABART'!$A$6:$I$558,7,FALSE()))</f>
        <v>378.19</v>
      </c>
      <c r="L20" s="248">
        <f>IF(J20="novo",K20*(1+$I$7),VLOOKUP(J20,'ORÇ ABART'!$A$6:$I$558,8,FALSE()))</f>
        <v>463.16</v>
      </c>
      <c r="M20" s="248">
        <f t="shared" ref="M20:M25" si="10">TRUNC(L20*F20,2)</f>
        <v>-5511.6</v>
      </c>
      <c r="N20" s="249">
        <f>VLOOKUP(J20,'ORÇ MPAL '!$A$5:$J$557,6,FALSE())</f>
        <v>11.9</v>
      </c>
      <c r="O20" s="250">
        <f t="shared" ref="O20:O25" si="11">TRUNC(N20*L20,2)</f>
        <v>5511.6</v>
      </c>
      <c r="P20" s="99" t="s">
        <v>1320</v>
      </c>
      <c r="Q20" s="249">
        <f t="shared" ref="Q20:Q25" si="12">F20+N20</f>
        <v>0</v>
      </c>
      <c r="R20" s="248">
        <f t="shared" ref="R20:R25" si="13">TRUNC(Q20*L20,2)</f>
        <v>0</v>
      </c>
      <c r="S20" s="47"/>
      <c r="T20" s="241"/>
      <c r="U20" s="242"/>
      <c r="V20" s="242"/>
      <c r="W20" s="242"/>
      <c r="X20" s="242"/>
      <c r="Y20" s="242"/>
      <c r="Z20" s="242"/>
      <c r="AA20" s="242"/>
      <c r="AB20" s="242"/>
      <c r="AC20" s="242"/>
      <c r="AD20" s="242"/>
      <c r="AE20" s="242"/>
      <c r="AF20" s="242"/>
      <c r="AG20" s="242"/>
      <c r="AH20" s="242"/>
      <c r="AI20" s="242"/>
      <c r="AJ20" s="242"/>
      <c r="AK20" s="242"/>
      <c r="AL20" s="242"/>
      <c r="AM20" s="242"/>
      <c r="AN20" s="242"/>
    </row>
    <row r="21" spans="1:40" ht="24" customHeight="1">
      <c r="A21" s="243" t="str">
        <f>'ORÇ MPAL '!A63</f>
        <v xml:space="preserve"> 5.3.1.8 </v>
      </c>
      <c r="B21" s="244">
        <f>'ORÇ MPAL '!B63</f>
        <v>103673</v>
      </c>
      <c r="C21" s="243" t="str">
        <f>'ORÇ MPAL '!C63</f>
        <v>SINAPI</v>
      </c>
      <c r="D21" s="243" t="str">
        <f>'ORÇ MPAL '!D63</f>
        <v>LANÇAMENTO COM USO DE BOMBA, ADENSAMENTO E ACABAMENTO DE CONCRETO EM ESTRUTURAS. AF_02/2022</v>
      </c>
      <c r="E21" s="246" t="str">
        <f>'ORÇ MPAL '!E63</f>
        <v>m³</v>
      </c>
      <c r="F21" s="247">
        <f>'M.C. ADITIVO 01 '!J35</f>
        <v>-11.9</v>
      </c>
      <c r="G21" s="248">
        <f>VLOOKUP(B21,'ORÇ MPAL '!$B$6:$I$557,6,FALSE())</f>
        <v>38.5</v>
      </c>
      <c r="H21" s="248">
        <f t="shared" si="7"/>
        <v>47.15</v>
      </c>
      <c r="I21" s="248">
        <f t="shared" si="8"/>
        <v>-561.08000000000004</v>
      </c>
      <c r="J21" s="249" t="str">
        <f t="shared" si="9"/>
        <v xml:space="preserve"> 5.3.1.8 </v>
      </c>
      <c r="K21" s="248">
        <f>IF(J21="novo",G21*(1-'M.D.G ABART'!$C$13),VLOOKUP(J21,'ORÇ ABART'!$A$6:$I$558,7,FALSE()))</f>
        <v>30.04</v>
      </c>
      <c r="L21" s="248">
        <f>IF(J21="novo",K21*(1+$I$7),VLOOKUP(J21,'ORÇ ABART'!$A$6:$I$558,8,FALSE()))</f>
        <v>36.799999999999997</v>
      </c>
      <c r="M21" s="248">
        <f t="shared" si="10"/>
        <v>-437.92</v>
      </c>
      <c r="N21" s="249">
        <f>VLOOKUP(J21,'ORÇ MPAL '!$A$5:$J$557,6,FALSE())</f>
        <v>11.9</v>
      </c>
      <c r="O21" s="250">
        <f t="shared" si="11"/>
        <v>437.92</v>
      </c>
      <c r="P21" s="99" t="s">
        <v>1320</v>
      </c>
      <c r="Q21" s="249">
        <f t="shared" si="12"/>
        <v>0</v>
      </c>
      <c r="R21" s="248">
        <f t="shared" si="13"/>
        <v>0</v>
      </c>
      <c r="S21" s="47"/>
      <c r="T21" s="241"/>
      <c r="U21" s="242"/>
      <c r="V21" s="242"/>
      <c r="W21" s="242"/>
      <c r="X21" s="242"/>
      <c r="Y21" s="242"/>
      <c r="Z21" s="242"/>
      <c r="AA21" s="242"/>
      <c r="AB21" s="242"/>
      <c r="AC21" s="242"/>
      <c r="AD21" s="242"/>
      <c r="AE21" s="242"/>
      <c r="AF21" s="242"/>
      <c r="AG21" s="242"/>
      <c r="AH21" s="242"/>
      <c r="AI21" s="242"/>
      <c r="AJ21" s="242"/>
      <c r="AK21" s="242"/>
      <c r="AL21" s="242"/>
      <c r="AM21" s="242"/>
      <c r="AN21" s="242"/>
    </row>
    <row r="22" spans="1:40" ht="36" customHeight="1">
      <c r="A22" s="243" t="s">
        <v>1325</v>
      </c>
      <c r="B22" s="254">
        <v>96557</v>
      </c>
      <c r="C22" s="243" t="s">
        <v>28</v>
      </c>
      <c r="D22" s="243" t="s">
        <v>1326</v>
      </c>
      <c r="E22" s="255" t="s">
        <v>39</v>
      </c>
      <c r="F22" s="252">
        <f>'M.C. ADITIVO 01 '!J41</f>
        <v>11.9</v>
      </c>
      <c r="G22" s="248">
        <v>710.58</v>
      </c>
      <c r="H22" s="248">
        <f t="shared" si="7"/>
        <v>870.24</v>
      </c>
      <c r="I22" s="248">
        <f t="shared" si="8"/>
        <v>10355.85</v>
      </c>
      <c r="J22" s="249" t="str">
        <f>IFERROR(VLOOKUP(B22,'ORÇ MPAL '!B4:K556,10,FALSE()),"NOVO")</f>
        <v>NOVO</v>
      </c>
      <c r="K22" s="248">
        <f>IF(J22="novo",G22*(1-'M.D.G ABART'!$C$13),VLOOKUP(J22,'ORÇ ABART'!$A$6:$I$558,7,FALSE()))</f>
        <v>555.32092645719035</v>
      </c>
      <c r="L22" s="248">
        <f>IF(J22="novo",K22*(1+$I$7),VLOOKUP(J22,'ORÇ ABART'!$A$6:$I$558,8,FALSE()))</f>
        <v>680.10153863212099</v>
      </c>
      <c r="M22" s="248">
        <f t="shared" si="10"/>
        <v>8093.2</v>
      </c>
      <c r="N22" s="249">
        <v>0</v>
      </c>
      <c r="O22" s="250">
        <f t="shared" si="11"/>
        <v>0</v>
      </c>
      <c r="P22" s="100" t="s">
        <v>1324</v>
      </c>
      <c r="Q22" s="249">
        <f t="shared" si="12"/>
        <v>11.9</v>
      </c>
      <c r="R22" s="248">
        <f t="shared" si="13"/>
        <v>8093.2</v>
      </c>
      <c r="S22" s="47"/>
      <c r="T22" s="241"/>
      <c r="U22" s="242"/>
      <c r="V22" s="242"/>
      <c r="W22" s="242"/>
      <c r="X22" s="242"/>
      <c r="Y22" s="242"/>
      <c r="Z22" s="242"/>
      <c r="AA22" s="242"/>
      <c r="AB22" s="242"/>
      <c r="AC22" s="242"/>
      <c r="AD22" s="242"/>
      <c r="AE22" s="242"/>
      <c r="AF22" s="242"/>
      <c r="AG22" s="242"/>
      <c r="AH22" s="242"/>
      <c r="AI22" s="242"/>
      <c r="AJ22" s="242"/>
      <c r="AK22" s="242"/>
      <c r="AL22" s="242"/>
      <c r="AM22" s="242"/>
      <c r="AN22" s="242"/>
    </row>
    <row r="23" spans="1:40" ht="32.25" customHeight="1">
      <c r="A23" s="243" t="s">
        <v>1327</v>
      </c>
      <c r="B23" s="244">
        <v>102354</v>
      </c>
      <c r="C23" s="245" t="s">
        <v>28</v>
      </c>
      <c r="D23" s="245" t="s">
        <v>74</v>
      </c>
      <c r="E23" s="255" t="s">
        <v>39</v>
      </c>
      <c r="F23" s="256">
        <f>'M.C. ADITIVO 01 '!J76</f>
        <v>29.732275000000001</v>
      </c>
      <c r="G23" s="248">
        <v>143.32</v>
      </c>
      <c r="H23" s="248">
        <f t="shared" si="7"/>
        <v>175.52</v>
      </c>
      <c r="I23" s="248">
        <f t="shared" si="8"/>
        <v>5218.6000000000004</v>
      </c>
      <c r="J23" s="249" t="str">
        <f>IFERROR(VLOOKUP(B23,'ORÇ MPAL '!B5:K557,10,FALSE()),"NOVO")</f>
        <v xml:space="preserve"> 4.3 </v>
      </c>
      <c r="K23" s="248">
        <f>IF(J23="novo",G23*(1-'M.D.G ABART'!$C$13),VLOOKUP(J23,'ORÇ ABART'!$A$6:$I$558,7,FALSE()))</f>
        <v>111.86</v>
      </c>
      <c r="L23" s="248">
        <f>IF(J23="novo",K23*(1+$I$7),VLOOKUP(J23,'ORÇ ABART'!$A$6:$I$558,8,FALSE()))</f>
        <v>136.99</v>
      </c>
      <c r="M23" s="248">
        <f t="shared" si="10"/>
        <v>4073.02</v>
      </c>
      <c r="N23" s="249">
        <v>0</v>
      </c>
      <c r="O23" s="250">
        <f t="shared" si="11"/>
        <v>0</v>
      </c>
      <c r="P23" s="101" t="s">
        <v>1324</v>
      </c>
      <c r="Q23" s="249">
        <f t="shared" si="12"/>
        <v>29.732275000000001</v>
      </c>
      <c r="R23" s="248">
        <f t="shared" si="13"/>
        <v>4073.02</v>
      </c>
      <c r="S23" s="47"/>
      <c r="T23" s="47"/>
      <c r="U23" s="47"/>
      <c r="V23" s="47"/>
      <c r="W23" s="47"/>
      <c r="X23" s="47"/>
      <c r="Y23" s="47"/>
      <c r="Z23" s="47"/>
      <c r="AA23" s="47"/>
      <c r="AB23" s="47"/>
      <c r="AC23" s="47"/>
      <c r="AD23" s="47"/>
      <c r="AE23" s="47"/>
      <c r="AF23" s="47"/>
      <c r="AG23" s="47"/>
      <c r="AH23" s="47"/>
      <c r="AI23" s="47"/>
      <c r="AJ23" s="47"/>
      <c r="AK23" s="47"/>
      <c r="AL23" s="47"/>
      <c r="AM23" s="47"/>
      <c r="AN23" s="47"/>
    </row>
    <row r="24" spans="1:40" ht="36" customHeight="1">
      <c r="A24" s="243" t="s">
        <v>1328</v>
      </c>
      <c r="B24" s="244">
        <v>102361</v>
      </c>
      <c r="C24" s="245" t="s">
        <v>28</v>
      </c>
      <c r="D24" s="245" t="s">
        <v>78</v>
      </c>
      <c r="E24" s="255" t="s">
        <v>47</v>
      </c>
      <c r="F24" s="256">
        <f>'M.C. ADITIVO 01 '!J83</f>
        <v>44.598412500000002</v>
      </c>
      <c r="G24" s="248">
        <f>VLOOKUP(B24,'ORÇ MPAL '!$B$6:$I$557,6,FALSE())</f>
        <v>32.01</v>
      </c>
      <c r="H24" s="248">
        <f t="shared" si="7"/>
        <v>39.200000000000003</v>
      </c>
      <c r="I24" s="248">
        <f t="shared" si="8"/>
        <v>1748.25</v>
      </c>
      <c r="J24" s="249" t="str">
        <f>IFERROR(VLOOKUP(B24,'ORÇ MPAL '!$B$6:$K$558,10,FALSE()),"NOVO")</f>
        <v xml:space="preserve"> 4.5 </v>
      </c>
      <c r="K24" s="248">
        <f>IF(J24="novo",G24*(1-'M.D.G ABART'!$C$13),VLOOKUP(J24,'ORÇ ABART'!$A$6:$I$558,7,FALSE()))</f>
        <v>24.98</v>
      </c>
      <c r="L24" s="248">
        <f>IF(J24="novo",K24*(1+$I$7),VLOOKUP(J24,'ORÇ ABART'!$A$6:$I$558,8,FALSE()))</f>
        <v>30.59</v>
      </c>
      <c r="M24" s="248">
        <f t="shared" si="10"/>
        <v>1364.26</v>
      </c>
      <c r="N24" s="249">
        <v>0</v>
      </c>
      <c r="O24" s="250">
        <f t="shared" si="11"/>
        <v>0</v>
      </c>
      <c r="P24" s="101" t="s">
        <v>1324</v>
      </c>
      <c r="Q24" s="249">
        <f t="shared" si="12"/>
        <v>44.598412500000002</v>
      </c>
      <c r="R24" s="248">
        <f t="shared" si="13"/>
        <v>1364.26</v>
      </c>
      <c r="S24" s="251"/>
      <c r="T24" s="47"/>
      <c r="U24" s="47"/>
      <c r="V24" s="47"/>
      <c r="W24" s="47"/>
      <c r="X24" s="47"/>
      <c r="Y24" s="47"/>
      <c r="Z24" s="47"/>
      <c r="AA24" s="47"/>
      <c r="AB24" s="47"/>
      <c r="AC24" s="47"/>
      <c r="AD24" s="47"/>
      <c r="AE24" s="47"/>
      <c r="AF24" s="47"/>
      <c r="AG24" s="47"/>
      <c r="AH24" s="47"/>
      <c r="AI24" s="47"/>
      <c r="AJ24" s="47"/>
      <c r="AK24" s="47"/>
      <c r="AL24" s="47"/>
      <c r="AM24" s="47"/>
      <c r="AN24" s="47"/>
    </row>
    <row r="25" spans="1:40" ht="33" customHeight="1">
      <c r="A25" s="243" t="s">
        <v>1329</v>
      </c>
      <c r="B25" s="254">
        <v>95875</v>
      </c>
      <c r="C25" s="245" t="s">
        <v>45</v>
      </c>
      <c r="D25" s="245" t="s">
        <v>80</v>
      </c>
      <c r="E25" s="255" t="s">
        <v>1330</v>
      </c>
      <c r="F25" s="256">
        <f>'M.C. ADITIVO 01 '!J91</f>
        <v>1467.214125</v>
      </c>
      <c r="G25" s="248">
        <f>VLOOKUP(B25,'ORÇ MPAL '!$B$6:$I$557,6,FALSE())</f>
        <v>2.41</v>
      </c>
      <c r="H25" s="248">
        <f t="shared" si="7"/>
        <v>2.95</v>
      </c>
      <c r="I25" s="248">
        <f t="shared" si="8"/>
        <v>4328.28</v>
      </c>
      <c r="J25" s="249" t="str">
        <f>IFERROR(VLOOKUP(B25,'ORÇ MPAL '!$B$6:$K$558,10,FALSE()),"NOVO")</f>
        <v xml:space="preserve"> 4.6 </v>
      </c>
      <c r="K25" s="248">
        <f>IF(J25="novo",G25*(1-'M.D.G ABART'!$C$13),VLOOKUP(J25,'ORÇ ABART'!$A$6:$I$558,7,FALSE()))</f>
        <v>1.88</v>
      </c>
      <c r="L25" s="248">
        <f>IF(J25="novo",K25*(1+$I$7),VLOOKUP(J25,'ORÇ ABART'!$A$6:$I$558,8,FALSE()))</f>
        <v>2.2999999999999998</v>
      </c>
      <c r="M25" s="248">
        <f t="shared" si="10"/>
        <v>3374.59</v>
      </c>
      <c r="N25" s="249">
        <v>0</v>
      </c>
      <c r="O25" s="250">
        <f t="shared" si="11"/>
        <v>0</v>
      </c>
      <c r="P25" s="101" t="s">
        <v>1324</v>
      </c>
      <c r="Q25" s="249">
        <f t="shared" si="12"/>
        <v>1467.214125</v>
      </c>
      <c r="R25" s="248">
        <f t="shared" si="13"/>
        <v>3374.59</v>
      </c>
      <c r="S25" s="47"/>
      <c r="T25" s="47"/>
      <c r="U25" s="47"/>
      <c r="V25" s="47"/>
      <c r="W25" s="47"/>
      <c r="X25" s="47"/>
      <c r="Y25" s="47"/>
      <c r="Z25" s="47"/>
      <c r="AA25" s="47"/>
      <c r="AB25" s="47"/>
      <c r="AC25" s="47"/>
      <c r="AD25" s="47"/>
      <c r="AE25" s="47"/>
      <c r="AF25" s="47"/>
      <c r="AG25" s="47"/>
      <c r="AH25" s="47"/>
      <c r="AI25" s="47"/>
      <c r="AJ25" s="47"/>
      <c r="AK25" s="47"/>
      <c r="AL25" s="47"/>
      <c r="AM25" s="47"/>
      <c r="AN25" s="47"/>
    </row>
    <row r="26" spans="1:40" ht="14.25" customHeight="1">
      <c r="A26" s="233" t="str">
        <f>'ORÇ ABART'!A64</f>
        <v xml:space="preserve"> 5.3.2 </v>
      </c>
      <c r="B26" s="233"/>
      <c r="C26" s="233"/>
      <c r="D26" s="233" t="str">
        <f>'ORÇ ABART'!D64</f>
        <v>NÍVEL 1 E NÍVEL 2</v>
      </c>
      <c r="E26" s="253"/>
      <c r="F26" s="234"/>
      <c r="G26" s="235"/>
      <c r="H26" s="236"/>
      <c r="I26" s="237">
        <f>SUM(I27:I29)</f>
        <v>11901.629999999997</v>
      </c>
      <c r="J26" s="238"/>
      <c r="K26" s="235"/>
      <c r="L26" s="236"/>
      <c r="M26" s="237">
        <f>SUM(M27:M29)</f>
        <v>9345.429999999993</v>
      </c>
      <c r="N26" s="239"/>
      <c r="O26" s="257">
        <f>SUM(O27:O29)</f>
        <v>34015.700000000004</v>
      </c>
      <c r="P26" s="239"/>
      <c r="Q26" s="240"/>
      <c r="R26" s="237">
        <f>SUM(R27:R29)</f>
        <v>43361.13</v>
      </c>
      <c r="S26" s="47"/>
      <c r="T26" s="241"/>
      <c r="U26" s="242"/>
      <c r="V26" s="242"/>
      <c r="W26" s="242"/>
      <c r="X26" s="242"/>
      <c r="Y26" s="242"/>
      <c r="Z26" s="242"/>
      <c r="AA26" s="242"/>
      <c r="AB26" s="242"/>
      <c r="AC26" s="242"/>
      <c r="AD26" s="242"/>
      <c r="AE26" s="242"/>
      <c r="AF26" s="242"/>
      <c r="AG26" s="242"/>
      <c r="AH26" s="242"/>
      <c r="AI26" s="242"/>
      <c r="AJ26" s="242"/>
      <c r="AK26" s="242"/>
      <c r="AL26" s="242"/>
      <c r="AM26" s="242"/>
      <c r="AN26" s="242"/>
    </row>
    <row r="27" spans="1:40" ht="33" customHeight="1">
      <c r="A27" s="243" t="str">
        <f>'ORÇ MPAL '!A74</f>
        <v xml:space="preserve"> 5.3.2.10 </v>
      </c>
      <c r="B27" s="254">
        <f>'ORÇ MPAL '!B74</f>
        <v>94972</v>
      </c>
      <c r="C27" s="243" t="str">
        <f>'ORÇ MPAL '!C74</f>
        <v>SINAPI</v>
      </c>
      <c r="D27" s="243" t="str">
        <f>'ORÇ MPAL '!D74</f>
        <v>CONCRETO FCK = 30MPA, TRAÇO 1:2,1:2,5 (EM MASSA SECA DE CIMENTO/ AREIA MÉDIA/ BRITA 1) - PREPARO MECÂNICO COM BETONEIRA 600 L. AF_05/2021</v>
      </c>
      <c r="E27" s="246" t="str">
        <f>'ORÇ MPAL '!E74</f>
        <v>m³</v>
      </c>
      <c r="F27" s="247">
        <f>'M.C. ADITIVO 01 '!J98</f>
        <v>-68.72</v>
      </c>
      <c r="G27" s="248">
        <f>VLOOKUP(B27,'ORÇ MPAL '!$B$6:$I$557,6,FALSE())</f>
        <v>479.35</v>
      </c>
      <c r="H27" s="248">
        <f t="shared" ref="H27:H29" si="14">TRUNC(G27*(1+$I$7),2)</f>
        <v>587.04999999999995</v>
      </c>
      <c r="I27" s="248">
        <f t="shared" ref="I27:I29" si="15">TRUNC(F27*H27,2)</f>
        <v>-40342.07</v>
      </c>
      <c r="J27" s="249" t="str">
        <f t="shared" ref="J27:J28" si="16">A27</f>
        <v xml:space="preserve"> 5.3.2.10 </v>
      </c>
      <c r="K27" s="248">
        <f>IF(J27="novo",G27*(1-'M.D.G ABART'!$C$13),VLOOKUP(J27,'ORÇ ABART'!$A$6:$I$558,7,FALSE()))</f>
        <v>374.13</v>
      </c>
      <c r="L27" s="248">
        <f>IF(J27="novo",K27*(1+$I$7),VLOOKUP(J27,'ORÇ ABART'!$A$6:$I$558,8,FALSE()))</f>
        <v>458.19</v>
      </c>
      <c r="M27" s="248">
        <f t="shared" ref="M27:M29" si="17">TRUNC(L27*F27,2)</f>
        <v>-31486.81</v>
      </c>
      <c r="N27" s="249">
        <f>VLOOKUP(J27,'ORÇ MPAL '!$A$5:$J$557,6,FALSE())</f>
        <v>68.72</v>
      </c>
      <c r="O27" s="250">
        <f t="shared" ref="O27:O29" si="18">TRUNC(N27*L27,2)</f>
        <v>31486.81</v>
      </c>
      <c r="P27" s="99" t="s">
        <v>1320</v>
      </c>
      <c r="Q27" s="249">
        <f t="shared" ref="Q27:Q29" si="19">F27+N27</f>
        <v>0</v>
      </c>
      <c r="R27" s="248">
        <f t="shared" ref="R27:R29" si="20">TRUNC(Q27*L27,2)</f>
        <v>0</v>
      </c>
      <c r="S27" s="47"/>
      <c r="T27" s="47"/>
      <c r="U27" s="47"/>
      <c r="V27" s="47"/>
      <c r="W27" s="47"/>
      <c r="X27" s="47"/>
      <c r="Y27" s="47"/>
      <c r="Z27" s="47"/>
      <c r="AA27" s="47"/>
      <c r="AB27" s="47"/>
      <c r="AC27" s="47"/>
      <c r="AD27" s="47"/>
      <c r="AE27" s="47"/>
      <c r="AF27" s="47"/>
      <c r="AG27" s="47"/>
      <c r="AH27" s="47"/>
      <c r="AI27" s="47"/>
      <c r="AJ27" s="47"/>
      <c r="AK27" s="47"/>
      <c r="AL27" s="47"/>
      <c r="AM27" s="47"/>
      <c r="AN27" s="47"/>
    </row>
    <row r="28" spans="1:40" ht="20.25" customHeight="1">
      <c r="A28" s="243" t="str">
        <f>'ORÇ MPAL '!A75</f>
        <v xml:space="preserve"> 5.3.2.11 </v>
      </c>
      <c r="B28" s="254">
        <f>'ORÇ MPAL '!B75</f>
        <v>103673</v>
      </c>
      <c r="C28" s="243" t="str">
        <f>'ORÇ MPAL '!C75</f>
        <v>SINAPI</v>
      </c>
      <c r="D28" s="243" t="str">
        <f>'ORÇ MPAL '!D75</f>
        <v>LANÇAMENTO COM USO DE BOMBA, ADENSAMENTO E ACABAMENTO DE CONCRETO EM ESTRUTURAS. AF_02/2022</v>
      </c>
      <c r="E28" s="246" t="str">
        <f>'ORÇ MPAL '!E75</f>
        <v>m³</v>
      </c>
      <c r="F28" s="247">
        <f>'M.C. ADITIVO 01 '!J104</f>
        <v>-68.72</v>
      </c>
      <c r="G28" s="248">
        <f>VLOOKUP(B28,'ORÇ MPAL '!$B$6:$I$557,6,FALSE())</f>
        <v>38.5</v>
      </c>
      <c r="H28" s="248">
        <f t="shared" si="14"/>
        <v>47.15</v>
      </c>
      <c r="I28" s="248">
        <f t="shared" si="15"/>
        <v>-3240.14</v>
      </c>
      <c r="J28" s="249" t="str">
        <f t="shared" si="16"/>
        <v xml:space="preserve"> 5.3.2.11 </v>
      </c>
      <c r="K28" s="248">
        <f>IF(J28="novo",G28*(1-'M.D.G ABART'!$C$13),VLOOKUP(J28,'ORÇ ABART'!$A$6:$I$558,7,FALSE()))</f>
        <v>30.04</v>
      </c>
      <c r="L28" s="248">
        <f>IF(J28="novo",K28*(1+$I$7),VLOOKUP(J28,'ORÇ ABART'!$A$6:$I$558,8,FALSE()))</f>
        <v>36.799999999999997</v>
      </c>
      <c r="M28" s="248">
        <f t="shared" si="17"/>
        <v>-2528.89</v>
      </c>
      <c r="N28" s="249">
        <f>VLOOKUP(J28,'ORÇ MPAL '!$A$5:$J$557,6,FALSE())</f>
        <v>68.72</v>
      </c>
      <c r="O28" s="250">
        <f t="shared" si="18"/>
        <v>2528.89</v>
      </c>
      <c r="P28" s="99" t="s">
        <v>1320</v>
      </c>
      <c r="Q28" s="249">
        <f t="shared" si="19"/>
        <v>0</v>
      </c>
      <c r="R28" s="248">
        <f t="shared" si="20"/>
        <v>0</v>
      </c>
      <c r="S28" s="47"/>
      <c r="T28" s="47"/>
      <c r="U28" s="47"/>
      <c r="V28" s="47"/>
      <c r="W28" s="47"/>
      <c r="X28" s="47"/>
      <c r="Y28" s="47"/>
      <c r="Z28" s="47"/>
      <c r="AA28" s="47"/>
      <c r="AB28" s="47"/>
      <c r="AC28" s="47"/>
      <c r="AD28" s="47"/>
      <c r="AE28" s="47"/>
      <c r="AF28" s="47"/>
      <c r="AG28" s="47"/>
      <c r="AH28" s="47"/>
      <c r="AI28" s="47"/>
      <c r="AJ28" s="47"/>
      <c r="AK28" s="47"/>
      <c r="AL28" s="47"/>
      <c r="AM28" s="47"/>
      <c r="AN28" s="47"/>
    </row>
    <row r="29" spans="1:40" ht="42" customHeight="1">
      <c r="A29" s="243" t="s">
        <v>1331</v>
      </c>
      <c r="B29" s="254" t="s">
        <v>1332</v>
      </c>
      <c r="C29" s="245" t="s">
        <v>22</v>
      </c>
      <c r="D29" s="245" t="s">
        <v>1333</v>
      </c>
      <c r="E29" s="255" t="s">
        <v>39</v>
      </c>
      <c r="F29" s="252">
        <f>'M.C. ADITIVO 01 '!J110</f>
        <v>68.72</v>
      </c>
      <c r="G29" s="248">
        <v>659.26</v>
      </c>
      <c r="H29" s="248">
        <f t="shared" si="14"/>
        <v>807.39</v>
      </c>
      <c r="I29" s="248">
        <f t="shared" si="15"/>
        <v>55483.839999999997</v>
      </c>
      <c r="J29" s="249" t="str">
        <f>IFERROR(VLOOKUP(B29,'ORÇ MPAL '!$B$6:$K$558,10,FALSE()),"NOVO")</f>
        <v>NOVO</v>
      </c>
      <c r="K29" s="248">
        <f>IF(J29="novo",G29*(1-'M.D.G ABART'!$C$13),VLOOKUP(J29,'ORÇ ABART'!$A$6:$I$558,7,FALSE()))</f>
        <v>515.21415460070261</v>
      </c>
      <c r="L29" s="248">
        <f>IF(J29="novo",K29*(1+$I$7),VLOOKUP(J29,'ORÇ ABART'!$A$6:$I$558,8,FALSE()))</f>
        <v>630.9827751394804</v>
      </c>
      <c r="M29" s="248">
        <f t="shared" si="17"/>
        <v>43361.13</v>
      </c>
      <c r="N29" s="249">
        <v>0</v>
      </c>
      <c r="O29" s="250">
        <f t="shared" si="18"/>
        <v>0</v>
      </c>
      <c r="P29" s="100" t="s">
        <v>1324</v>
      </c>
      <c r="Q29" s="249">
        <f t="shared" si="19"/>
        <v>68.72</v>
      </c>
      <c r="R29" s="248">
        <f t="shared" si="20"/>
        <v>43361.13</v>
      </c>
      <c r="S29" s="47"/>
      <c r="T29" s="47"/>
      <c r="U29" s="47"/>
      <c r="V29" s="47"/>
      <c r="W29" s="47"/>
      <c r="X29" s="47"/>
      <c r="Y29" s="47"/>
      <c r="Z29" s="47"/>
      <c r="AA29" s="47"/>
      <c r="AB29" s="47"/>
      <c r="AC29" s="47"/>
      <c r="AD29" s="47"/>
      <c r="AE29" s="47"/>
      <c r="AF29" s="47"/>
      <c r="AG29" s="47"/>
      <c r="AH29" s="47"/>
      <c r="AI29" s="47"/>
      <c r="AJ29" s="47"/>
      <c r="AK29" s="47"/>
      <c r="AL29" s="47"/>
      <c r="AM29" s="47"/>
      <c r="AN29" s="47"/>
    </row>
    <row r="30" spans="1:40" ht="20.25" customHeight="1">
      <c r="A30" s="233" t="str">
        <f>'ORÇ MPAL '!A76</f>
        <v xml:space="preserve"> 5.4 </v>
      </c>
      <c r="B30" s="233"/>
      <c r="C30" s="233"/>
      <c r="D30" s="233" t="str">
        <f>'ORÇ MPAL '!D76</f>
        <v>LAJES</v>
      </c>
      <c r="E30" s="253"/>
      <c r="F30" s="234"/>
      <c r="G30" s="235"/>
      <c r="H30" s="236"/>
      <c r="I30" s="237">
        <f>SUM(I31:I33)</f>
        <v>18275.01999999999</v>
      </c>
      <c r="J30" s="238"/>
      <c r="K30" s="235"/>
      <c r="L30" s="236"/>
      <c r="M30" s="237">
        <f>SUM(M31:M33)</f>
        <v>14349.970000000008</v>
      </c>
      <c r="N30" s="239"/>
      <c r="O30" s="257">
        <f>SUM(O31:O33)</f>
        <v>52231.329999999994</v>
      </c>
      <c r="P30" s="239"/>
      <c r="Q30" s="240"/>
      <c r="R30" s="237">
        <f>SUM(R31:R33)</f>
        <v>66581.3</v>
      </c>
      <c r="S30" s="47"/>
      <c r="T30" s="241"/>
      <c r="U30" s="242"/>
      <c r="V30" s="242"/>
      <c r="W30" s="242"/>
      <c r="X30" s="242"/>
      <c r="Y30" s="242"/>
      <c r="Z30" s="242"/>
      <c r="AA30" s="242"/>
      <c r="AB30" s="242"/>
      <c r="AC30" s="242"/>
      <c r="AD30" s="242"/>
      <c r="AE30" s="242"/>
      <c r="AF30" s="242"/>
      <c r="AG30" s="242"/>
      <c r="AH30" s="242"/>
      <c r="AI30" s="242"/>
      <c r="AJ30" s="242"/>
      <c r="AK30" s="242"/>
      <c r="AL30" s="242"/>
      <c r="AM30" s="242"/>
      <c r="AN30" s="242"/>
    </row>
    <row r="31" spans="1:40" ht="14.25" customHeight="1">
      <c r="A31" s="243" t="str">
        <f>'ORÇ MPAL '!A87</f>
        <v xml:space="preserve"> 5.4.11 </v>
      </c>
      <c r="B31" s="254">
        <f>'ORÇ MPAL '!B87</f>
        <v>94972</v>
      </c>
      <c r="C31" s="243" t="str">
        <f>'ORÇ MPAL '!C87</f>
        <v>SINAPI</v>
      </c>
      <c r="D31" s="243" t="str">
        <f>'ORÇ MPAL '!D87</f>
        <v>CONCRETO FCK = 30MPA, TRAÇO 1:2,1:2,5 (EM MASSA SECA DE CIMENTO/ AREIA MÉDIA/ BRITA 1) - PREPARO MECÂNICO COM BETONEIRA 600 L. AF_05/2021</v>
      </c>
      <c r="E31" s="246" t="str">
        <f>'ORÇ MPAL '!E87</f>
        <v>m³</v>
      </c>
      <c r="F31" s="247">
        <f>'M.C. ADITIVO 01 '!J117</f>
        <v>-105.52</v>
      </c>
      <c r="G31" s="248">
        <f>VLOOKUP(B31,'ORÇ MPAL '!$B$6:$I$557,6,FALSE())</f>
        <v>479.35</v>
      </c>
      <c r="H31" s="248">
        <f t="shared" ref="H31:H33" si="21">TRUNC(G31*(1+$I$7),2)</f>
        <v>587.04999999999995</v>
      </c>
      <c r="I31" s="248">
        <f t="shared" ref="I31:I33" si="22">TRUNC(F31*H31,2)</f>
        <v>-61945.51</v>
      </c>
      <c r="J31" s="249" t="str">
        <f t="shared" ref="J31:J32" si="23">A31</f>
        <v xml:space="preserve"> 5.4.11 </v>
      </c>
      <c r="K31" s="248">
        <f>IF(J31="novo",G31*(1-'M.D.G ABART'!$C$13),VLOOKUP(J31,'ORÇ ABART'!$A$6:$I$558,7,FALSE()))</f>
        <v>374.13</v>
      </c>
      <c r="L31" s="248">
        <f>IF(J31="novo",K31*(1+$I$7),VLOOKUP(J31,'ORÇ ABART'!$A$6:$I$558,8,FALSE()))</f>
        <v>458.19</v>
      </c>
      <c r="M31" s="248">
        <f t="shared" ref="M31:M33" si="24">TRUNC(L31*F31,2)</f>
        <v>-48348.2</v>
      </c>
      <c r="N31" s="249">
        <f>VLOOKUP(J31,'ORÇ MPAL '!$A$5:$J$557,6,FALSE())</f>
        <v>105.52</v>
      </c>
      <c r="O31" s="250">
        <f t="shared" ref="O31:O33" si="25">TRUNC(N31*L31,2)</f>
        <v>48348.2</v>
      </c>
      <c r="P31" s="99" t="s">
        <v>1320</v>
      </c>
      <c r="Q31" s="249">
        <f t="shared" ref="Q31:Q33" si="26">F31+N31</f>
        <v>0</v>
      </c>
      <c r="R31" s="248">
        <f t="shared" ref="R31:R33" si="27">TRUNC(Q31*L31,2)</f>
        <v>0</v>
      </c>
      <c r="S31" s="47"/>
      <c r="T31" s="47"/>
      <c r="U31" s="47"/>
      <c r="V31" s="47"/>
      <c r="W31" s="47"/>
      <c r="X31" s="47"/>
      <c r="Y31" s="47"/>
      <c r="Z31" s="47"/>
      <c r="AA31" s="47"/>
      <c r="AB31" s="47"/>
      <c r="AC31" s="47"/>
      <c r="AD31" s="47"/>
      <c r="AE31" s="47"/>
      <c r="AF31" s="47"/>
      <c r="AG31" s="47"/>
      <c r="AH31" s="47"/>
      <c r="AI31" s="47"/>
      <c r="AJ31" s="47"/>
      <c r="AK31" s="47"/>
      <c r="AL31" s="47"/>
      <c r="AM31" s="47"/>
      <c r="AN31" s="47"/>
    </row>
    <row r="32" spans="1:40" ht="20.25" customHeight="1">
      <c r="A32" s="243" t="str">
        <f>'ORÇ MPAL '!A88</f>
        <v xml:space="preserve"> 5.4.12 </v>
      </c>
      <c r="B32" s="254">
        <f>'ORÇ MPAL '!B88</f>
        <v>103673</v>
      </c>
      <c r="C32" s="243" t="str">
        <f>'ORÇ MPAL '!C88</f>
        <v>SINAPI</v>
      </c>
      <c r="D32" s="243" t="str">
        <f>'ORÇ MPAL '!D88</f>
        <v>LANÇAMENTO COM USO DE BOMBA, ADENSAMENTO E ACABAMENTO DE CONCRETO EM ESTRUTURAS. AF_02/2022</v>
      </c>
      <c r="E32" s="246" t="str">
        <f>'ORÇ MPAL '!E88</f>
        <v>m³</v>
      </c>
      <c r="F32" s="247">
        <f>'M.C. ADITIVO 01 '!J123</f>
        <v>-105.52</v>
      </c>
      <c r="G32" s="248">
        <f>VLOOKUP(B32,'ORÇ MPAL '!$B$6:$I$557,6,FALSE())</f>
        <v>38.5</v>
      </c>
      <c r="H32" s="248">
        <f t="shared" si="21"/>
        <v>47.15</v>
      </c>
      <c r="I32" s="248">
        <f t="shared" si="22"/>
        <v>-4975.26</v>
      </c>
      <c r="J32" s="249" t="str">
        <f t="shared" si="23"/>
        <v xml:space="preserve"> 5.4.12 </v>
      </c>
      <c r="K32" s="248">
        <f>IF(J32="novo",G32*(1-'M.D.G ABART'!$C$13),VLOOKUP(J32,'ORÇ ABART'!$A$6:$I$558,7,FALSE()))</f>
        <v>30.04</v>
      </c>
      <c r="L32" s="248">
        <f>IF(J32="novo",K32*(1+$I$7),VLOOKUP(J32,'ORÇ ABART'!$A$6:$I$558,8,FALSE()))</f>
        <v>36.799999999999997</v>
      </c>
      <c r="M32" s="248">
        <f t="shared" si="24"/>
        <v>-3883.13</v>
      </c>
      <c r="N32" s="249">
        <f>VLOOKUP(J32,'ORÇ MPAL '!$A$5:$J$557,6,FALSE())</f>
        <v>105.52</v>
      </c>
      <c r="O32" s="250">
        <f t="shared" si="25"/>
        <v>3883.13</v>
      </c>
      <c r="P32" s="99" t="s">
        <v>1320</v>
      </c>
      <c r="Q32" s="249">
        <f t="shared" si="26"/>
        <v>0</v>
      </c>
      <c r="R32" s="248">
        <f t="shared" si="27"/>
        <v>0</v>
      </c>
      <c r="S32" s="47"/>
      <c r="T32" s="47"/>
      <c r="U32" s="47"/>
      <c r="V32" s="47"/>
      <c r="W32" s="47"/>
      <c r="X32" s="47"/>
      <c r="Y32" s="47"/>
      <c r="Z32" s="47"/>
      <c r="AA32" s="47"/>
      <c r="AB32" s="47"/>
      <c r="AC32" s="47"/>
      <c r="AD32" s="47"/>
      <c r="AE32" s="47"/>
      <c r="AF32" s="47"/>
      <c r="AG32" s="47"/>
      <c r="AH32" s="47"/>
      <c r="AI32" s="47"/>
      <c r="AJ32" s="47"/>
      <c r="AK32" s="47"/>
      <c r="AL32" s="47"/>
      <c r="AM32" s="47"/>
      <c r="AN32" s="47"/>
    </row>
    <row r="33" spans="1:40" ht="42.75" customHeight="1">
      <c r="A33" s="243" t="s">
        <v>1334</v>
      </c>
      <c r="B33" s="254" t="s">
        <v>1332</v>
      </c>
      <c r="C33" s="245" t="s">
        <v>22</v>
      </c>
      <c r="D33" s="245" t="s">
        <v>1333</v>
      </c>
      <c r="E33" s="255" t="s">
        <v>39</v>
      </c>
      <c r="F33" s="252">
        <f>'M.C. ADITIVO 01 '!J129</f>
        <v>105.52</v>
      </c>
      <c r="G33" s="248">
        <v>659.26</v>
      </c>
      <c r="H33" s="248">
        <f t="shared" si="21"/>
        <v>807.39</v>
      </c>
      <c r="I33" s="248">
        <f t="shared" si="22"/>
        <v>85195.79</v>
      </c>
      <c r="J33" s="249" t="str">
        <f>IFERROR(VLOOKUP(B33,'ORÇ MPAL '!$B$6:$K$558,10,FALSE()),"NOVO")</f>
        <v>NOVO</v>
      </c>
      <c r="K33" s="248">
        <f>IF(J33="novo",G33*(1-'M.D.G ABART'!$C$13),VLOOKUP(J33,'ORÇ ABART'!$A$6:$I$558,7,FALSE()))</f>
        <v>515.21415460070261</v>
      </c>
      <c r="L33" s="248">
        <f>IF(J33="novo",K33*(1+$I$7),VLOOKUP(J33,'ORÇ ABART'!$A$6:$I$558,8,FALSE()))</f>
        <v>630.9827751394804</v>
      </c>
      <c r="M33" s="248">
        <f t="shared" si="24"/>
        <v>66581.3</v>
      </c>
      <c r="N33" s="249">
        <v>0</v>
      </c>
      <c r="O33" s="250">
        <f t="shared" si="25"/>
        <v>0</v>
      </c>
      <c r="P33" s="100" t="s">
        <v>1324</v>
      </c>
      <c r="Q33" s="249">
        <f t="shared" si="26"/>
        <v>105.52</v>
      </c>
      <c r="R33" s="248">
        <f t="shared" si="27"/>
        <v>66581.3</v>
      </c>
      <c r="S33" s="47"/>
      <c r="T33" s="47"/>
      <c r="U33" s="47"/>
      <c r="V33" s="47"/>
      <c r="W33" s="47"/>
      <c r="X33" s="47"/>
      <c r="Y33" s="47"/>
      <c r="Z33" s="47"/>
      <c r="AA33" s="47"/>
      <c r="AB33" s="47"/>
      <c r="AC33" s="47"/>
      <c r="AD33" s="47"/>
      <c r="AE33" s="47"/>
      <c r="AF33" s="47"/>
      <c r="AG33" s="47"/>
      <c r="AH33" s="47"/>
      <c r="AI33" s="47"/>
      <c r="AJ33" s="47"/>
      <c r="AK33" s="47"/>
      <c r="AL33" s="47"/>
      <c r="AM33" s="47"/>
      <c r="AN33" s="47"/>
    </row>
    <row r="34" spans="1:40" ht="14.25" customHeight="1">
      <c r="A34" s="233" t="str">
        <f>'ORÇ MPAL '!A89</f>
        <v xml:space="preserve"> 5.5 </v>
      </c>
      <c r="B34" s="233"/>
      <c r="C34" s="233"/>
      <c r="D34" s="233" t="str">
        <f>'ORÇ MPAL '!D89</f>
        <v>ESCADAS</v>
      </c>
      <c r="E34" s="253"/>
      <c r="F34" s="234"/>
      <c r="G34" s="235"/>
      <c r="H34" s="236"/>
      <c r="I34" s="237">
        <f>SUM(I35:I37)</f>
        <v>2366.63</v>
      </c>
      <c r="J34" s="238"/>
      <c r="K34" s="235"/>
      <c r="L34" s="236"/>
      <c r="M34" s="237">
        <f>SUM(M35:M37)</f>
        <v>1855.75</v>
      </c>
      <c r="N34" s="239"/>
      <c r="O34" s="237">
        <f>SUM(O35:O37)</f>
        <v>4786.54</v>
      </c>
      <c r="P34" s="239"/>
      <c r="Q34" s="240"/>
      <c r="R34" s="237">
        <f>SUM(R35:R37)</f>
        <v>6642.29</v>
      </c>
      <c r="S34" s="47"/>
      <c r="T34" s="241"/>
      <c r="U34" s="242"/>
      <c r="V34" s="242"/>
      <c r="W34" s="242"/>
      <c r="X34" s="242"/>
      <c r="Y34" s="242"/>
      <c r="Z34" s="242"/>
      <c r="AA34" s="242"/>
      <c r="AB34" s="242"/>
      <c r="AC34" s="242"/>
      <c r="AD34" s="242"/>
      <c r="AE34" s="242"/>
      <c r="AF34" s="242"/>
      <c r="AG34" s="242"/>
      <c r="AH34" s="242"/>
      <c r="AI34" s="242"/>
      <c r="AJ34" s="242"/>
      <c r="AK34" s="242"/>
      <c r="AL34" s="242"/>
      <c r="AM34" s="242"/>
      <c r="AN34" s="242"/>
    </row>
    <row r="35" spans="1:40" ht="20.25" customHeight="1">
      <c r="A35" s="243" t="str">
        <f>'ORÇ MPAL '!A98</f>
        <v xml:space="preserve"> 5.5.9 </v>
      </c>
      <c r="B35" s="254">
        <f>'ORÇ MPAL '!B98</f>
        <v>94972</v>
      </c>
      <c r="C35" s="243" t="str">
        <f>'ORÇ MPAL '!C98</f>
        <v>SINAPI</v>
      </c>
      <c r="D35" s="243" t="str">
        <f>'ORÇ MPAL '!D98</f>
        <v>CONCRETO FCK = 30MPA, TRAÇO 1:2,1:2,5 (EM MASSA SECA DE CIMENTO/ AREIA MÉDIA/ BRITA 1) - PREPARO MECÂNICO COM BETONEIRA 600 L. AF_05/2021</v>
      </c>
      <c r="E35" s="246" t="str">
        <f>'ORÇ MPAL '!E98</f>
        <v>m³</v>
      </c>
      <c r="F35" s="247">
        <f>'M.C. ADITIVO 01 '!J136</f>
        <v>-9.67</v>
      </c>
      <c r="G35" s="248">
        <f>VLOOKUP(B35,'ORÇ MPAL '!$B$6:$I$557,6,FALSE())</f>
        <v>479.35</v>
      </c>
      <c r="H35" s="248">
        <f t="shared" ref="H35:H37" si="28">TRUNC(G35*(1+$I$7),2)</f>
        <v>587.04999999999995</v>
      </c>
      <c r="I35" s="248">
        <f t="shared" ref="I35:I37" si="29">TRUNC(F35*H35,2)</f>
        <v>-5676.77</v>
      </c>
      <c r="J35" s="249" t="str">
        <f t="shared" ref="J35:J36" si="30">A35</f>
        <v xml:space="preserve"> 5.5.9 </v>
      </c>
      <c r="K35" s="248">
        <f>IF(J35="novo",G35*(1-'M.D.G ABART'!$C$13),VLOOKUP(J35,'ORÇ ABART'!$A$6:$I$558,7,FALSE()))</f>
        <v>374.13</v>
      </c>
      <c r="L35" s="248">
        <f>IF(J35="novo",K35*(1+$I$7),VLOOKUP(J35,'ORÇ ABART'!$A$6:$I$558,8,FALSE()))</f>
        <v>458.19</v>
      </c>
      <c r="M35" s="248">
        <f t="shared" ref="M35:M37" si="31">TRUNC(L35*F35,2)</f>
        <v>-4430.6899999999996</v>
      </c>
      <c r="N35" s="249">
        <f>VLOOKUP(J35,'ORÇ MPAL '!$A$5:$J$557,6,FALSE())</f>
        <v>9.67</v>
      </c>
      <c r="O35" s="250">
        <f t="shared" ref="O35:O37" si="32">TRUNC(N35*L35,2)</f>
        <v>4430.6899999999996</v>
      </c>
      <c r="P35" s="99" t="s">
        <v>1320</v>
      </c>
      <c r="Q35" s="249">
        <f t="shared" ref="Q35:Q37" si="33">F35+N35</f>
        <v>0</v>
      </c>
      <c r="R35" s="248">
        <f t="shared" ref="R35:R37" si="34">TRUNC(Q35*L35,2)</f>
        <v>0</v>
      </c>
      <c r="S35" s="47"/>
      <c r="T35" s="47"/>
      <c r="U35" s="47"/>
      <c r="V35" s="47"/>
      <c r="W35" s="47"/>
      <c r="X35" s="47"/>
      <c r="Y35" s="47"/>
      <c r="Z35" s="47"/>
      <c r="AA35" s="47"/>
      <c r="AB35" s="47"/>
      <c r="AC35" s="47"/>
      <c r="AD35" s="47"/>
      <c r="AE35" s="47"/>
      <c r="AF35" s="47"/>
      <c r="AG35" s="47"/>
      <c r="AH35" s="47"/>
      <c r="AI35" s="47"/>
      <c r="AJ35" s="47"/>
      <c r="AK35" s="47"/>
      <c r="AL35" s="47"/>
      <c r="AM35" s="47"/>
      <c r="AN35" s="47"/>
    </row>
    <row r="36" spans="1:40" ht="20.25" customHeight="1">
      <c r="A36" s="243" t="str">
        <f>'ORÇ MPAL '!A99</f>
        <v xml:space="preserve"> 5.5.10 </v>
      </c>
      <c r="B36" s="254">
        <f>'ORÇ MPAL '!B99</f>
        <v>103673</v>
      </c>
      <c r="C36" s="243" t="str">
        <f>'ORÇ MPAL '!C99</f>
        <v>SINAPI</v>
      </c>
      <c r="D36" s="243" t="str">
        <f>'ORÇ MPAL '!D99</f>
        <v>LANÇAMENTO COM USO DE BOMBA, ADENSAMENTO E ACABAMENTO DE CONCRETO EM ESTRUTURAS. AF_02/2022</v>
      </c>
      <c r="E36" s="246" t="str">
        <f>'ORÇ MPAL '!E99</f>
        <v>m³</v>
      </c>
      <c r="F36" s="247">
        <f>'M.C. ADITIVO 01 '!J142</f>
        <v>-9.67</v>
      </c>
      <c r="G36" s="248">
        <f>VLOOKUP(B36,'ORÇ MPAL '!$B$6:$I$557,6,FALSE())</f>
        <v>38.5</v>
      </c>
      <c r="H36" s="248">
        <f t="shared" si="28"/>
        <v>47.15</v>
      </c>
      <c r="I36" s="248">
        <f t="shared" si="29"/>
        <v>-455.94</v>
      </c>
      <c r="J36" s="249" t="str">
        <f t="shared" si="30"/>
        <v xml:space="preserve"> 5.5.10 </v>
      </c>
      <c r="K36" s="248">
        <f>IF(J36="novo",G36*(1-'M.D.G ABART'!$C$13),VLOOKUP(J36,'ORÇ ABART'!$A$6:$I$558,7,FALSE()))</f>
        <v>30.04</v>
      </c>
      <c r="L36" s="248">
        <f>IF(J36="novo",K36*(1+$I$7),VLOOKUP(J36,'ORÇ ABART'!$A$6:$I$558,8,FALSE()))</f>
        <v>36.799999999999997</v>
      </c>
      <c r="M36" s="248">
        <f t="shared" si="31"/>
        <v>-355.85</v>
      </c>
      <c r="N36" s="249">
        <f>VLOOKUP(J36,'ORÇ MPAL '!$A$5:$J$557,6,FALSE())</f>
        <v>9.67</v>
      </c>
      <c r="O36" s="250">
        <f t="shared" si="32"/>
        <v>355.85</v>
      </c>
      <c r="P36" s="99" t="s">
        <v>1320</v>
      </c>
      <c r="Q36" s="249">
        <f t="shared" si="33"/>
        <v>0</v>
      </c>
      <c r="R36" s="248">
        <f t="shared" si="34"/>
        <v>0</v>
      </c>
      <c r="S36" s="47"/>
      <c r="T36" s="47"/>
      <c r="U36" s="47"/>
      <c r="V36" s="47"/>
      <c r="W36" s="47"/>
      <c r="X36" s="47"/>
      <c r="Y36" s="47"/>
      <c r="Z36" s="47"/>
      <c r="AA36" s="47"/>
      <c r="AB36" s="47"/>
      <c r="AC36" s="47"/>
      <c r="AD36" s="47"/>
      <c r="AE36" s="47"/>
      <c r="AF36" s="47"/>
      <c r="AG36" s="47"/>
      <c r="AH36" s="47"/>
      <c r="AI36" s="47"/>
      <c r="AJ36" s="47"/>
      <c r="AK36" s="47"/>
      <c r="AL36" s="47"/>
      <c r="AM36" s="47"/>
      <c r="AN36" s="47"/>
    </row>
    <row r="37" spans="1:40" ht="34.5" customHeight="1">
      <c r="A37" s="243" t="s">
        <v>1335</v>
      </c>
      <c r="B37" s="254" t="s">
        <v>1336</v>
      </c>
      <c r="C37" s="245" t="s">
        <v>22</v>
      </c>
      <c r="D37" s="245" t="s">
        <v>1337</v>
      </c>
      <c r="E37" s="255" t="s">
        <v>39</v>
      </c>
      <c r="F37" s="252">
        <f>'M.C. ADITIVO 01 '!J148</f>
        <v>9.67</v>
      </c>
      <c r="G37" s="248">
        <v>717.68</v>
      </c>
      <c r="H37" s="248">
        <f t="shared" si="28"/>
        <v>878.94</v>
      </c>
      <c r="I37" s="248">
        <f t="shared" si="29"/>
        <v>8499.34</v>
      </c>
      <c r="J37" s="249" t="str">
        <f>IFERROR(VLOOKUP(B37,'ORÇ MPAL '!$B$6:$K$558,10,FALSE()),"NOVO")</f>
        <v>NOVO</v>
      </c>
      <c r="K37" s="248">
        <f>IF(J37="novo",G37*(1-'M.D.G ABART'!$C$13),VLOOKUP(J37,'ORÇ ABART'!$A$6:$I$558,7,FALSE()))</f>
        <v>560.86960300007922</v>
      </c>
      <c r="L37" s="248">
        <f>IF(J37="novo",K37*(1+$I$7),VLOOKUP(J37,'ORÇ ABART'!$A$6:$I$558,8,FALSE()))</f>
        <v>686.89700279419696</v>
      </c>
      <c r="M37" s="248">
        <f t="shared" si="31"/>
        <v>6642.29</v>
      </c>
      <c r="N37" s="249">
        <v>0</v>
      </c>
      <c r="O37" s="250">
        <f t="shared" si="32"/>
        <v>0</v>
      </c>
      <c r="P37" s="100" t="s">
        <v>1324</v>
      </c>
      <c r="Q37" s="249">
        <f t="shared" si="33"/>
        <v>9.67</v>
      </c>
      <c r="R37" s="248">
        <f t="shared" si="34"/>
        <v>6642.29</v>
      </c>
      <c r="S37" s="47"/>
      <c r="T37" s="47"/>
      <c r="U37" s="47"/>
      <c r="V37" s="47"/>
      <c r="W37" s="47"/>
      <c r="X37" s="47"/>
      <c r="Y37" s="47"/>
      <c r="Z37" s="47"/>
      <c r="AA37" s="47"/>
      <c r="AB37" s="47"/>
      <c r="AC37" s="47"/>
      <c r="AD37" s="47"/>
      <c r="AE37" s="47"/>
      <c r="AF37" s="47"/>
      <c r="AG37" s="47"/>
      <c r="AH37" s="47"/>
      <c r="AI37" s="47"/>
      <c r="AJ37" s="47"/>
      <c r="AK37" s="47"/>
      <c r="AL37" s="47"/>
      <c r="AM37" s="47"/>
      <c r="AN37" s="47"/>
    </row>
    <row r="38" spans="1:40" ht="18" customHeight="1">
      <c r="A38" s="233" t="str">
        <f>'ORÇ MPAL '!A108</f>
        <v xml:space="preserve"> 5.7 </v>
      </c>
      <c r="B38" s="233"/>
      <c r="C38" s="233"/>
      <c r="D38" s="233" t="str">
        <f>'ORÇ MPAL '!D108</f>
        <v>MURO DE FLEXÃO</v>
      </c>
      <c r="E38" s="253"/>
      <c r="F38" s="234"/>
      <c r="G38" s="235"/>
      <c r="H38" s="236"/>
      <c r="I38" s="237">
        <f>SUM(I39:I56)</f>
        <v>-148907.65</v>
      </c>
      <c r="J38" s="238"/>
      <c r="K38" s="235"/>
      <c r="L38" s="236"/>
      <c r="M38" s="237">
        <f>SUM(M39:M56)</f>
        <v>-116174.69</v>
      </c>
      <c r="N38" s="239"/>
      <c r="O38" s="237">
        <f>SUM(O39:O56)</f>
        <v>139333.4</v>
      </c>
      <c r="P38" s="239"/>
      <c r="Q38" s="240"/>
      <c r="R38" s="237">
        <f>SUM(R39:R56)</f>
        <v>23158.700000000004</v>
      </c>
      <c r="S38" s="47"/>
      <c r="T38" s="241"/>
      <c r="U38" s="242"/>
      <c r="V38" s="242"/>
      <c r="W38" s="242"/>
      <c r="X38" s="242"/>
      <c r="Y38" s="242"/>
      <c r="Z38" s="242"/>
      <c r="AA38" s="242"/>
      <c r="AB38" s="242"/>
      <c r="AC38" s="242"/>
      <c r="AD38" s="242"/>
      <c r="AE38" s="242"/>
      <c r="AF38" s="242"/>
      <c r="AG38" s="242"/>
      <c r="AH38" s="242"/>
      <c r="AI38" s="242"/>
      <c r="AJ38" s="242"/>
      <c r="AK38" s="242"/>
      <c r="AL38" s="242"/>
      <c r="AM38" s="242"/>
      <c r="AN38" s="242"/>
    </row>
    <row r="39" spans="1:40" ht="33.75" customHeight="1">
      <c r="A39" s="243" t="str">
        <f>'ORÇ MPAL '!A109</f>
        <v xml:space="preserve"> 5.7.1 </v>
      </c>
      <c r="B39" s="254">
        <f>'ORÇ MPAL '!B109</f>
        <v>96523</v>
      </c>
      <c r="C39" s="243" t="str">
        <f>'ORÇ MPAL '!C109</f>
        <v>SINAPI</v>
      </c>
      <c r="D39" s="243" t="str">
        <f>'ORÇ MPAL '!D109</f>
        <v>ESCAVAÇÃO MANUAL PARA BLOCO DE COROAMENTO OU SAPATA (INCLUINDO ESCAVAÇÃO PARA COLOCAÇÃO DE FÔRMAS). AF_01/2024</v>
      </c>
      <c r="E39" s="246" t="str">
        <f>'ORÇ MPAL '!E109</f>
        <v>m³</v>
      </c>
      <c r="F39" s="247">
        <f>'M.C. ADITIVO 01 '!J155</f>
        <v>-62.72</v>
      </c>
      <c r="G39" s="248">
        <f>VLOOKUP(B39,'ORÇ MPAL '!$B$6:$I$557,6,FALSE())</f>
        <v>87.38</v>
      </c>
      <c r="H39" s="248">
        <f t="shared" ref="H39:H56" si="35">TRUNC(G39*(1+$I$7),2)</f>
        <v>107.01</v>
      </c>
      <c r="I39" s="248">
        <f t="shared" ref="I39:I56" si="36">TRUNC(F39*H39,2)</f>
        <v>-6711.66</v>
      </c>
      <c r="J39" s="249" t="str">
        <f t="shared" ref="J39:J48" si="37">A39</f>
        <v xml:space="preserve"> 5.7.1 </v>
      </c>
      <c r="K39" s="248">
        <f>IF(J39="novo",G39*(1-'M.D.G ABART'!$C$13),VLOOKUP(J39,'ORÇ ABART'!$A$6:$I$558,7,FALSE()))</f>
        <v>68.2</v>
      </c>
      <c r="L39" s="248">
        <f>IF(J39="novo",K39*(1+$I$7),VLOOKUP(J39,'ORÇ ABART'!$A$6:$I$558,8,FALSE()))</f>
        <v>83.52</v>
      </c>
      <c r="M39" s="248">
        <f t="shared" ref="M39:M56" si="38">TRUNC(L39*F39,2)</f>
        <v>-5238.37</v>
      </c>
      <c r="N39" s="249">
        <f>VLOOKUP(J39,'ORÇ MPAL '!$A$5:$J$557,6,FALSE())</f>
        <v>62.72</v>
      </c>
      <c r="O39" s="250">
        <f t="shared" ref="O39:O56" si="39">TRUNC(N39*L39,2)</f>
        <v>5238.37</v>
      </c>
      <c r="P39" s="99" t="s">
        <v>1320</v>
      </c>
      <c r="Q39" s="249">
        <f t="shared" ref="Q39:Q56" si="40">F39+N39</f>
        <v>0</v>
      </c>
      <c r="R39" s="248">
        <f t="shared" ref="R39:R56" si="41">TRUNC(Q39*L39,2)</f>
        <v>0</v>
      </c>
      <c r="S39" s="47"/>
      <c r="T39" s="47"/>
      <c r="U39" s="47"/>
      <c r="V39" s="47"/>
      <c r="W39" s="47"/>
      <c r="X39" s="47"/>
      <c r="Y39" s="47"/>
      <c r="Z39" s="47"/>
      <c r="AA39" s="47"/>
      <c r="AB39" s="47"/>
      <c r="AC39" s="47"/>
      <c r="AD39" s="47"/>
      <c r="AE39" s="47"/>
      <c r="AF39" s="47"/>
      <c r="AG39" s="47"/>
      <c r="AH39" s="47"/>
      <c r="AI39" s="47"/>
      <c r="AJ39" s="47"/>
      <c r="AK39" s="47"/>
      <c r="AL39" s="47"/>
      <c r="AM39" s="47"/>
      <c r="AN39" s="47"/>
    </row>
    <row r="40" spans="1:40" ht="24" customHeight="1">
      <c r="A40" s="243" t="str">
        <f>'ORÇ MPAL '!A110</f>
        <v xml:space="preserve"> 5.7.2 </v>
      </c>
      <c r="B40" s="254">
        <f>'ORÇ MPAL '!B110</f>
        <v>96619</v>
      </c>
      <c r="C40" s="243" t="str">
        <f>'ORÇ MPAL '!C110</f>
        <v>SINAPI</v>
      </c>
      <c r="D40" s="243" t="str">
        <f>'ORÇ MPAL '!D110</f>
        <v>LASTRO DE CONCRETO MAGRO, APLICADO EM BLOCOS DE COROAMENTO OU SAPATAS, ESPESSURA DE 5 CM. AF_01/2024</v>
      </c>
      <c r="E40" s="246" t="str">
        <f>'ORÇ MPAL '!E110</f>
        <v>m²</v>
      </c>
      <c r="F40" s="247">
        <f>'M.C. ADITIVO 01 '!J164</f>
        <v>-112.831</v>
      </c>
      <c r="G40" s="248">
        <f>VLOOKUP(B40,'ORÇ MPAL '!$B$6:$I$557,6,FALSE())</f>
        <v>35.71</v>
      </c>
      <c r="H40" s="248">
        <f t="shared" si="35"/>
        <v>43.73</v>
      </c>
      <c r="I40" s="248">
        <f t="shared" si="36"/>
        <v>-4934.09</v>
      </c>
      <c r="J40" s="249" t="str">
        <f t="shared" si="37"/>
        <v xml:space="preserve"> 5.7.2 </v>
      </c>
      <c r="K40" s="248">
        <f>IF(J40="novo",G40*(1-'M.D.G ABART'!$C$13),VLOOKUP(J40,'ORÇ ABART'!$A$6:$I$558,7,FALSE()))</f>
        <v>27.87</v>
      </c>
      <c r="L40" s="248">
        <f>IF(J40="novo",K40*(1+$I$7),VLOOKUP(J40,'ORÇ ABART'!$A$6:$I$558,8,FALSE()))</f>
        <v>34.130000000000003</v>
      </c>
      <c r="M40" s="248">
        <f t="shared" si="38"/>
        <v>-3850.92</v>
      </c>
      <c r="N40" s="249">
        <f>VLOOKUP(J40,'ORÇ MPAL '!$A$5:$J$557,6,FALSE())</f>
        <v>125.44</v>
      </c>
      <c r="O40" s="250">
        <f t="shared" si="39"/>
        <v>4281.26</v>
      </c>
      <c r="P40" s="99" t="s">
        <v>1320</v>
      </c>
      <c r="Q40" s="249">
        <f t="shared" si="40"/>
        <v>12.608999999999995</v>
      </c>
      <c r="R40" s="248">
        <f t="shared" si="41"/>
        <v>430.34</v>
      </c>
      <c r="S40" s="47"/>
      <c r="T40" s="47"/>
      <c r="U40" s="47"/>
      <c r="V40" s="47"/>
      <c r="W40" s="47"/>
      <c r="X40" s="47"/>
      <c r="Y40" s="47"/>
      <c r="Z40" s="47"/>
      <c r="AA40" s="47"/>
      <c r="AB40" s="47"/>
      <c r="AC40" s="47"/>
      <c r="AD40" s="47"/>
      <c r="AE40" s="47"/>
      <c r="AF40" s="47"/>
      <c r="AG40" s="47"/>
      <c r="AH40" s="47"/>
      <c r="AI40" s="47"/>
      <c r="AJ40" s="47"/>
      <c r="AK40" s="47"/>
      <c r="AL40" s="47"/>
      <c r="AM40" s="47"/>
      <c r="AN40" s="47"/>
    </row>
    <row r="41" spans="1:40" ht="24" customHeight="1">
      <c r="A41" s="243" t="str">
        <f>'ORÇ MPAL '!A111</f>
        <v xml:space="preserve"> 5.7.3 </v>
      </c>
      <c r="B41" s="254">
        <f>'ORÇ MPAL '!B111</f>
        <v>11661</v>
      </c>
      <c r="C41" s="243" t="str">
        <f>'ORÇ MPAL '!C111</f>
        <v>ORSE</v>
      </c>
      <c r="D41" s="243" t="str">
        <f>'ORÇ MPAL '!D111</f>
        <v>Forma plana para estruturas, em compensado resinado de 14mm, 07 usos, inclusive escoramento - Revisada 07.2015</v>
      </c>
      <c r="E41" s="246" t="str">
        <f>'ORÇ MPAL '!E111</f>
        <v>m²</v>
      </c>
      <c r="F41" s="247">
        <f>'M.C. ADITIVO 01 '!J173</f>
        <v>-408.37</v>
      </c>
      <c r="G41" s="248">
        <f>VLOOKUP(B41,'ORÇ MPAL '!$B$6:$I$557,6,FALSE())</f>
        <v>46.41</v>
      </c>
      <c r="H41" s="248">
        <f t="shared" si="35"/>
        <v>56.83</v>
      </c>
      <c r="I41" s="248">
        <f t="shared" si="36"/>
        <v>-23207.66</v>
      </c>
      <c r="J41" s="249" t="str">
        <f t="shared" si="37"/>
        <v xml:space="preserve"> 5.7.3 </v>
      </c>
      <c r="K41" s="248">
        <f>IF(J41="novo",G41*(1-'M.D.G ABART'!$C$13),VLOOKUP(J41,'ORÇ ABART'!$A$6:$I$558,7,FALSE()))</f>
        <v>36.22</v>
      </c>
      <c r="L41" s="248">
        <f>IF(J41="novo",K41*(1+$I$7),VLOOKUP(J41,'ORÇ ABART'!$A$6:$I$558,8,FALSE()))</f>
        <v>44.35</v>
      </c>
      <c r="M41" s="248">
        <f t="shared" si="38"/>
        <v>-18111.2</v>
      </c>
      <c r="N41" s="249">
        <f>VLOOKUP(J41,'ORÇ MPAL '!$A$5:$J$557,6,FALSE())</f>
        <v>472.91</v>
      </c>
      <c r="O41" s="250">
        <f t="shared" si="39"/>
        <v>20973.55</v>
      </c>
      <c r="P41" s="99" t="s">
        <v>1320</v>
      </c>
      <c r="Q41" s="249">
        <f t="shared" si="40"/>
        <v>64.54000000000002</v>
      </c>
      <c r="R41" s="248">
        <f t="shared" si="41"/>
        <v>2862.34</v>
      </c>
      <c r="S41" s="47"/>
      <c r="T41" s="47"/>
      <c r="U41" s="47"/>
      <c r="V41" s="47"/>
      <c r="W41" s="47"/>
      <c r="X41" s="47"/>
      <c r="Y41" s="47"/>
      <c r="Z41" s="47"/>
      <c r="AA41" s="47"/>
      <c r="AB41" s="47"/>
      <c r="AC41" s="47"/>
      <c r="AD41" s="47"/>
      <c r="AE41" s="47"/>
      <c r="AF41" s="47"/>
      <c r="AG41" s="47"/>
      <c r="AH41" s="47"/>
      <c r="AI41" s="47"/>
      <c r="AJ41" s="47"/>
      <c r="AK41" s="47"/>
      <c r="AL41" s="47"/>
      <c r="AM41" s="47"/>
      <c r="AN41" s="47"/>
    </row>
    <row r="42" spans="1:40" ht="24" customHeight="1">
      <c r="A42" s="243" t="str">
        <f>'ORÇ MPAL '!A112</f>
        <v xml:space="preserve"> 5.7.4 </v>
      </c>
      <c r="B42" s="254">
        <f>'ORÇ MPAL '!B112</f>
        <v>100342</v>
      </c>
      <c r="C42" s="243" t="str">
        <f>'ORÇ MPAL '!C112</f>
        <v>SINAPI</v>
      </c>
      <c r="D42" s="243" t="str">
        <f>'ORÇ MPAL '!D112</f>
        <v>ARMAÇÃO DE CORTINA DE CONTENÇÃO EM CONCRETO ARMADO, COM AÇO CA-50 DE 6,3 MM - MONTAGEM. AF_07/2019</v>
      </c>
      <c r="E42" s="246" t="str">
        <f>'ORÇ MPAL '!E112</f>
        <v>KG</v>
      </c>
      <c r="F42" s="247">
        <f>'M.C. ADITIVO 01 '!J179</f>
        <v>-564.48</v>
      </c>
      <c r="G42" s="248">
        <f>VLOOKUP(B42,'ORÇ MPAL '!$B$6:$I$557,6,FALSE())</f>
        <v>15.57</v>
      </c>
      <c r="H42" s="248">
        <f t="shared" si="35"/>
        <v>19.059999999999999</v>
      </c>
      <c r="I42" s="248">
        <f t="shared" si="36"/>
        <v>-10758.98</v>
      </c>
      <c r="J42" s="249" t="str">
        <f t="shared" si="37"/>
        <v xml:space="preserve"> 5.7.4 </v>
      </c>
      <c r="K42" s="248">
        <f>IF(J42="novo",G42*(1-'M.D.G ABART'!$C$13),VLOOKUP(J42,'ORÇ ABART'!$A$6:$I$558,7,FALSE()))</f>
        <v>12.15</v>
      </c>
      <c r="L42" s="248">
        <f>IF(J42="novo",K42*(1+$I$7),VLOOKUP(J42,'ORÇ ABART'!$A$6:$I$558,8,FALSE()))</f>
        <v>14.87</v>
      </c>
      <c r="M42" s="248">
        <f t="shared" si="38"/>
        <v>-8393.81</v>
      </c>
      <c r="N42" s="249">
        <f>VLOOKUP(J42,'ORÇ MPAL '!$A$5:$J$557,6,FALSE())</f>
        <v>564.48</v>
      </c>
      <c r="O42" s="250">
        <f t="shared" si="39"/>
        <v>8393.81</v>
      </c>
      <c r="P42" s="99" t="s">
        <v>1320</v>
      </c>
      <c r="Q42" s="249">
        <f t="shared" si="40"/>
        <v>0</v>
      </c>
      <c r="R42" s="248">
        <f t="shared" si="41"/>
        <v>0</v>
      </c>
      <c r="S42" s="47"/>
      <c r="T42" s="47"/>
      <c r="U42" s="47"/>
      <c r="V42" s="47"/>
      <c r="W42" s="47"/>
      <c r="X42" s="47"/>
      <c r="Y42" s="47"/>
      <c r="Z42" s="47"/>
      <c r="AA42" s="47"/>
      <c r="AB42" s="47"/>
      <c r="AC42" s="47"/>
      <c r="AD42" s="47"/>
      <c r="AE42" s="47"/>
      <c r="AF42" s="47"/>
      <c r="AG42" s="47"/>
      <c r="AH42" s="47"/>
      <c r="AI42" s="47"/>
      <c r="AJ42" s="47"/>
      <c r="AK42" s="47"/>
      <c r="AL42" s="47"/>
      <c r="AM42" s="47"/>
      <c r="AN42" s="47"/>
    </row>
    <row r="43" spans="1:40" ht="20.25" customHeight="1">
      <c r="A43" s="243" t="str">
        <f>'ORÇ MPAL '!A113</f>
        <v xml:space="preserve"> 5.7.5 </v>
      </c>
      <c r="B43" s="254">
        <f>'ORÇ MPAL '!B113</f>
        <v>100343</v>
      </c>
      <c r="C43" s="243" t="str">
        <f>'ORÇ MPAL '!C113</f>
        <v>SINAPI</v>
      </c>
      <c r="D43" s="243" t="str">
        <f>'ORÇ MPAL '!D113</f>
        <v>ARMAÇÃO DE CORTINA DE CONTENÇÃO EM CONCRETO ARMADO, COM AÇO CA-50 DE 8 MM - MONTAGEM. AF_07/2019</v>
      </c>
      <c r="E43" s="246" t="str">
        <f>'ORÇ MPAL '!E113</f>
        <v>KG</v>
      </c>
      <c r="F43" s="247">
        <f>'M.C. ADITIVO 01 '!J185</f>
        <v>-1442.56</v>
      </c>
      <c r="G43" s="248">
        <f>VLOOKUP(B43,'ORÇ MPAL '!$B$6:$I$557,6,FALSE())</f>
        <v>14.82</v>
      </c>
      <c r="H43" s="248">
        <f t="shared" si="35"/>
        <v>18.149999999999999</v>
      </c>
      <c r="I43" s="248">
        <f t="shared" si="36"/>
        <v>-26182.46</v>
      </c>
      <c r="J43" s="249" t="str">
        <f t="shared" si="37"/>
        <v xml:space="preserve"> 5.7.5 </v>
      </c>
      <c r="K43" s="248">
        <f>IF(J43="novo",G43*(1-'M.D.G ABART'!$C$13),VLOOKUP(J43,'ORÇ ABART'!$A$6:$I$558,7,FALSE()))</f>
        <v>11.56</v>
      </c>
      <c r="L43" s="248">
        <f>IF(J43="novo",K43*(1+$I$7),VLOOKUP(J43,'ORÇ ABART'!$A$6:$I$558,8,FALSE()))</f>
        <v>14.16</v>
      </c>
      <c r="M43" s="248">
        <f t="shared" si="38"/>
        <v>-20426.64</v>
      </c>
      <c r="N43" s="249">
        <f>VLOOKUP(J43,'ORÇ MPAL '!$A$5:$J$557,6,FALSE())</f>
        <v>1442.56</v>
      </c>
      <c r="O43" s="250">
        <f t="shared" si="39"/>
        <v>20426.64</v>
      </c>
      <c r="P43" s="99" t="s">
        <v>1320</v>
      </c>
      <c r="Q43" s="249">
        <f t="shared" si="40"/>
        <v>0</v>
      </c>
      <c r="R43" s="248">
        <f t="shared" si="41"/>
        <v>0</v>
      </c>
      <c r="S43" s="47"/>
      <c r="T43" s="47"/>
      <c r="U43" s="47"/>
      <c r="V43" s="47"/>
      <c r="W43" s="47"/>
      <c r="X43" s="47"/>
      <c r="Y43" s="47"/>
      <c r="Z43" s="47"/>
      <c r="AA43" s="47"/>
      <c r="AB43" s="47"/>
      <c r="AC43" s="47"/>
      <c r="AD43" s="47"/>
      <c r="AE43" s="47"/>
      <c r="AF43" s="47"/>
      <c r="AG43" s="47"/>
      <c r="AH43" s="47"/>
      <c r="AI43" s="47"/>
      <c r="AJ43" s="47"/>
      <c r="AK43" s="47"/>
      <c r="AL43" s="47"/>
      <c r="AM43" s="47"/>
      <c r="AN43" s="47"/>
    </row>
    <row r="44" spans="1:40" ht="20.25" customHeight="1">
      <c r="A44" s="243" t="str">
        <f>'ORÇ MPAL '!A114</f>
        <v xml:space="preserve"> 5.7.6 </v>
      </c>
      <c r="B44" s="254">
        <f>'ORÇ MPAL '!B114</f>
        <v>100344</v>
      </c>
      <c r="C44" s="243" t="str">
        <f>'ORÇ MPAL '!C114</f>
        <v>SINAPI</v>
      </c>
      <c r="D44" s="243" t="str">
        <f>'ORÇ MPAL '!D114</f>
        <v>ARMAÇÃO DE CORTINA DE CONTENÇÃO EM CONCRETO ARMADO, COM AÇO CA-50 DE 10 MM - MONTAGEM. AF_07/2019</v>
      </c>
      <c r="E44" s="246" t="str">
        <f>'ORÇ MPAL '!E114</f>
        <v>KG</v>
      </c>
      <c r="F44" s="247">
        <f>'M.C. ADITIVO 01 '!J191</f>
        <v>-564.48</v>
      </c>
      <c r="G44" s="248">
        <f>VLOOKUP(B44,'ORÇ MPAL '!$B$6:$I$557,6,FALSE())</f>
        <v>13.34</v>
      </c>
      <c r="H44" s="248">
        <f t="shared" si="35"/>
        <v>16.329999999999998</v>
      </c>
      <c r="I44" s="248">
        <f t="shared" si="36"/>
        <v>-9217.9500000000007</v>
      </c>
      <c r="J44" s="249" t="str">
        <f t="shared" si="37"/>
        <v xml:space="preserve"> 5.7.6 </v>
      </c>
      <c r="K44" s="248">
        <f>IF(J44="novo",G44*(1-'M.D.G ABART'!$C$13),VLOOKUP(J44,'ORÇ ABART'!$A$6:$I$558,7,FALSE()))</f>
        <v>10.41</v>
      </c>
      <c r="L44" s="248">
        <f>IF(J44="novo",K44*(1+$I$7),VLOOKUP(J44,'ORÇ ABART'!$A$6:$I$558,8,FALSE()))</f>
        <v>12.74</v>
      </c>
      <c r="M44" s="248">
        <f t="shared" si="38"/>
        <v>-7191.47</v>
      </c>
      <c r="N44" s="249">
        <f>VLOOKUP(J44,'ORÇ MPAL '!$A$5:$J$557,6,FALSE())</f>
        <v>564.48</v>
      </c>
      <c r="O44" s="250">
        <f t="shared" si="39"/>
        <v>7191.47</v>
      </c>
      <c r="P44" s="99" t="s">
        <v>1320</v>
      </c>
      <c r="Q44" s="249">
        <f t="shared" si="40"/>
        <v>0</v>
      </c>
      <c r="R44" s="248">
        <f t="shared" si="41"/>
        <v>0</v>
      </c>
      <c r="S44" s="47"/>
      <c r="T44" s="47"/>
      <c r="U44" s="47"/>
      <c r="V44" s="47"/>
      <c r="W44" s="47"/>
      <c r="X44" s="47"/>
      <c r="Y44" s="47"/>
      <c r="Z44" s="47"/>
      <c r="AA44" s="47"/>
      <c r="AB44" s="47"/>
      <c r="AC44" s="47"/>
      <c r="AD44" s="47"/>
      <c r="AE44" s="47"/>
      <c r="AF44" s="47"/>
      <c r="AG44" s="47"/>
      <c r="AH44" s="47"/>
      <c r="AI44" s="47"/>
      <c r="AJ44" s="47"/>
      <c r="AK44" s="47"/>
      <c r="AL44" s="47"/>
      <c r="AM44" s="47"/>
      <c r="AN44" s="47"/>
    </row>
    <row r="45" spans="1:40" ht="20.25" customHeight="1">
      <c r="A45" s="243" t="str">
        <f>'ORÇ MPAL '!A115</f>
        <v xml:space="preserve"> 5.7.7 </v>
      </c>
      <c r="B45" s="254">
        <f>'ORÇ MPAL '!B115</f>
        <v>100345</v>
      </c>
      <c r="C45" s="243" t="str">
        <f>'ORÇ MPAL '!C115</f>
        <v>SINAPI</v>
      </c>
      <c r="D45" s="243" t="str">
        <f>'ORÇ MPAL '!D115</f>
        <v>ARMAÇÃO DE CORTINA DE CONTENÇÃO EM CONCRETO ARMADO, COM AÇO CA-50 DE 12,5 MM - MONTAGEM. AF_07/2019</v>
      </c>
      <c r="E45" s="246" t="str">
        <f>'ORÇ MPAL '!E115</f>
        <v>KG</v>
      </c>
      <c r="F45" s="247">
        <f>'M.C. ADITIVO 01 '!J197</f>
        <v>-1630.72</v>
      </c>
      <c r="G45" s="248">
        <f>VLOOKUP(B45,'ORÇ MPAL '!$B$6:$I$557,6,FALSE())</f>
        <v>11.34</v>
      </c>
      <c r="H45" s="248">
        <f t="shared" si="35"/>
        <v>13.88</v>
      </c>
      <c r="I45" s="248">
        <f t="shared" si="36"/>
        <v>-22634.39</v>
      </c>
      <c r="J45" s="249" t="str">
        <f t="shared" si="37"/>
        <v xml:space="preserve"> 5.7.7 </v>
      </c>
      <c r="K45" s="248">
        <f>IF(J45="novo",G45*(1-'M.D.G ABART'!$C$13),VLOOKUP(J45,'ORÇ ABART'!$A$6:$I$558,7,FALSE()))</f>
        <v>8.85</v>
      </c>
      <c r="L45" s="248">
        <f>IF(J45="novo",K45*(1+$I$7),VLOOKUP(J45,'ORÇ ABART'!$A$6:$I$558,8,FALSE()))</f>
        <v>10.83</v>
      </c>
      <c r="M45" s="248">
        <f t="shared" si="38"/>
        <v>-17660.689999999999</v>
      </c>
      <c r="N45" s="249">
        <f>VLOOKUP(J45,'ORÇ MPAL '!$A$5:$J$557,6,FALSE())</f>
        <v>1630.72</v>
      </c>
      <c r="O45" s="250">
        <f t="shared" si="39"/>
        <v>17660.689999999999</v>
      </c>
      <c r="P45" s="99" t="s">
        <v>1320</v>
      </c>
      <c r="Q45" s="249">
        <f t="shared" si="40"/>
        <v>0</v>
      </c>
      <c r="R45" s="248">
        <f t="shared" si="41"/>
        <v>0</v>
      </c>
      <c r="S45" s="47"/>
      <c r="T45" s="47"/>
      <c r="U45" s="47"/>
      <c r="V45" s="47"/>
      <c r="W45" s="47"/>
      <c r="X45" s="47"/>
      <c r="Y45" s="47"/>
      <c r="Z45" s="47"/>
      <c r="AA45" s="47"/>
      <c r="AB45" s="47"/>
      <c r="AC45" s="47"/>
      <c r="AD45" s="47"/>
      <c r="AE45" s="47"/>
      <c r="AF45" s="47"/>
      <c r="AG45" s="47"/>
      <c r="AH45" s="47"/>
      <c r="AI45" s="47"/>
      <c r="AJ45" s="47"/>
      <c r="AK45" s="47"/>
      <c r="AL45" s="47"/>
      <c r="AM45" s="47"/>
      <c r="AN45" s="47"/>
    </row>
    <row r="46" spans="1:40" ht="20.25" customHeight="1">
      <c r="A46" s="243" t="str">
        <f>'ORÇ MPAL '!A116</f>
        <v xml:space="preserve"> 5.7.8 </v>
      </c>
      <c r="B46" s="254">
        <f>'ORÇ MPAL '!B116</f>
        <v>94972</v>
      </c>
      <c r="C46" s="243" t="str">
        <f>'ORÇ MPAL '!C116</f>
        <v>SINAPI</v>
      </c>
      <c r="D46" s="243" t="str">
        <f>'ORÇ MPAL '!D116</f>
        <v>CONCRETO FCK = 30MPA, TRAÇO 1:2,1:2,5 (EM MASSA SECA DE CIMENTO/ AREIA MÉDIA/ BRITA 1) - PREPARO MECÂNICO COM BETONEIRA 600 L. AF_05/2021</v>
      </c>
      <c r="E46" s="246" t="str">
        <f>'ORÇ MPAL '!E116</f>
        <v>m³</v>
      </c>
      <c r="F46" s="247">
        <f>'M.C. ADITIVO 01 '!J203</f>
        <v>-97.84</v>
      </c>
      <c r="G46" s="248">
        <f>VLOOKUP(B46,'ORÇ MPAL '!$B$6:$I$557,6,FALSE())</f>
        <v>479.35</v>
      </c>
      <c r="H46" s="248">
        <f t="shared" si="35"/>
        <v>587.04999999999995</v>
      </c>
      <c r="I46" s="248">
        <f t="shared" si="36"/>
        <v>-57436.97</v>
      </c>
      <c r="J46" s="249" t="str">
        <f t="shared" si="37"/>
        <v xml:space="preserve"> 5.7.8 </v>
      </c>
      <c r="K46" s="248">
        <f>IF(J46="novo",G46*(1-'M.D.G ABART'!$C$13),VLOOKUP(J46,'ORÇ ABART'!$A$6:$I$558,7,FALSE()))</f>
        <v>374.13</v>
      </c>
      <c r="L46" s="248">
        <f>IF(J46="novo",K46*(1+$I$7),VLOOKUP(J46,'ORÇ ABART'!$A$6:$I$558,8,FALSE()))</f>
        <v>458.19</v>
      </c>
      <c r="M46" s="248">
        <f t="shared" si="38"/>
        <v>-44829.3</v>
      </c>
      <c r="N46" s="249">
        <f>VLOOKUP(J46,'ORÇ MPAL '!$A$5:$J$557,6,FALSE())</f>
        <v>97.84</v>
      </c>
      <c r="O46" s="250">
        <f t="shared" si="39"/>
        <v>44829.3</v>
      </c>
      <c r="P46" s="99" t="s">
        <v>1320</v>
      </c>
      <c r="Q46" s="249">
        <f t="shared" si="40"/>
        <v>0</v>
      </c>
      <c r="R46" s="248">
        <f t="shared" si="41"/>
        <v>0</v>
      </c>
      <c r="S46" s="47"/>
      <c r="T46" s="47"/>
      <c r="U46" s="47"/>
      <c r="V46" s="47"/>
      <c r="W46" s="47"/>
      <c r="X46" s="47"/>
      <c r="Y46" s="47"/>
      <c r="Z46" s="47"/>
      <c r="AA46" s="47"/>
      <c r="AB46" s="47"/>
      <c r="AC46" s="47"/>
      <c r="AD46" s="47"/>
      <c r="AE46" s="47"/>
      <c r="AF46" s="47"/>
      <c r="AG46" s="47"/>
      <c r="AH46" s="47"/>
      <c r="AI46" s="47"/>
      <c r="AJ46" s="47"/>
      <c r="AK46" s="47"/>
      <c r="AL46" s="47"/>
      <c r="AM46" s="47"/>
      <c r="AN46" s="47"/>
    </row>
    <row r="47" spans="1:40" ht="20.25" customHeight="1">
      <c r="A47" s="243" t="str">
        <f>'ORÇ MPAL '!A117</f>
        <v xml:space="preserve"> 5.7.9 </v>
      </c>
      <c r="B47" s="254">
        <f>'ORÇ MPAL '!B117</f>
        <v>103673</v>
      </c>
      <c r="C47" s="243" t="str">
        <f>'ORÇ MPAL '!C117</f>
        <v>SINAPI</v>
      </c>
      <c r="D47" s="243" t="str">
        <f>'ORÇ MPAL '!D117</f>
        <v>LANÇAMENTO COM USO DE BOMBA, ADENSAMENTO E ACABAMENTO DE CONCRETO EM ESTRUTURAS. AF_02/2022</v>
      </c>
      <c r="E47" s="246" t="str">
        <f>'ORÇ MPAL '!E117</f>
        <v>m³</v>
      </c>
      <c r="F47" s="247">
        <f>'M.C. ADITIVO 01 '!J209</f>
        <v>-97.84</v>
      </c>
      <c r="G47" s="248">
        <f>VLOOKUP(B47,'ORÇ MPAL '!$B$6:$I$557,6,FALSE())</f>
        <v>38.5</v>
      </c>
      <c r="H47" s="248">
        <f t="shared" si="35"/>
        <v>47.15</v>
      </c>
      <c r="I47" s="248">
        <f t="shared" si="36"/>
        <v>-4613.1499999999996</v>
      </c>
      <c r="J47" s="249" t="str">
        <f t="shared" si="37"/>
        <v xml:space="preserve"> 5.7.9 </v>
      </c>
      <c r="K47" s="248">
        <f>IF(J47="novo",G47*(1-'M.D.G ABART'!$C$13),VLOOKUP(J47,'ORÇ ABART'!$A$6:$I$558,7,FALSE()))</f>
        <v>30.04</v>
      </c>
      <c r="L47" s="248">
        <f>IF(J47="novo",K47*(1+$I$7),VLOOKUP(J47,'ORÇ ABART'!$A$6:$I$558,8,FALSE()))</f>
        <v>36.799999999999997</v>
      </c>
      <c r="M47" s="248">
        <f t="shared" si="38"/>
        <v>-3600.51</v>
      </c>
      <c r="N47" s="249">
        <f>VLOOKUP(J47,'ORÇ MPAL '!$A$5:$J$557,6,FALSE())</f>
        <v>97.84</v>
      </c>
      <c r="O47" s="250">
        <f t="shared" si="39"/>
        <v>3600.51</v>
      </c>
      <c r="P47" s="99" t="s">
        <v>1320</v>
      </c>
      <c r="Q47" s="249">
        <f t="shared" si="40"/>
        <v>0</v>
      </c>
      <c r="R47" s="248">
        <f t="shared" si="41"/>
        <v>0</v>
      </c>
      <c r="S47" s="47"/>
      <c r="T47" s="47"/>
      <c r="U47" s="47"/>
      <c r="V47" s="47"/>
      <c r="W47" s="47"/>
      <c r="X47" s="47"/>
      <c r="Y47" s="47"/>
      <c r="Z47" s="47"/>
      <c r="AA47" s="47"/>
      <c r="AB47" s="47"/>
      <c r="AC47" s="47"/>
      <c r="AD47" s="47"/>
      <c r="AE47" s="47"/>
      <c r="AF47" s="47"/>
      <c r="AG47" s="47"/>
      <c r="AH47" s="47"/>
      <c r="AI47" s="47"/>
      <c r="AJ47" s="47"/>
      <c r="AK47" s="47"/>
      <c r="AL47" s="47"/>
      <c r="AM47" s="47"/>
      <c r="AN47" s="47"/>
    </row>
    <row r="48" spans="1:40" ht="22.5" customHeight="1">
      <c r="A48" s="243" t="str">
        <f>'ORÇ MPAL '!A118</f>
        <v xml:space="preserve"> 5.7.10 </v>
      </c>
      <c r="B48" s="254">
        <f>'ORÇ MPAL '!B118</f>
        <v>102724</v>
      </c>
      <c r="C48" s="243" t="str">
        <f>'ORÇ MPAL '!C118</f>
        <v>SINAPI</v>
      </c>
      <c r="D48" s="243" t="str">
        <f>'ORÇ MPAL '!D118</f>
        <v>DRENO BARBACÃ, DN 100 MM, COM MATERIAL DRENANTE. AF_07/2021</v>
      </c>
      <c r="E48" s="246" t="str">
        <f>'ORÇ MPAL '!E118</f>
        <v>UN</v>
      </c>
      <c r="F48" s="247">
        <f>'M.C. ADITIVO 01 '!J218</f>
        <v>-236</v>
      </c>
      <c r="G48" s="248">
        <f>VLOOKUP(B48,'ORÇ MPAL '!$B$6:$I$557,6,FALSE())</f>
        <v>29.87</v>
      </c>
      <c r="H48" s="248">
        <f t="shared" si="35"/>
        <v>36.58</v>
      </c>
      <c r="I48" s="248">
        <f t="shared" si="36"/>
        <v>-8632.8799999999992</v>
      </c>
      <c r="J48" s="249" t="str">
        <f t="shared" si="37"/>
        <v xml:space="preserve"> 5.7.10 </v>
      </c>
      <c r="K48" s="248">
        <f>IF(J48="novo",G48*(1-'M.D.G ABART'!$C$13),VLOOKUP(J48,'ORÇ ABART'!$A$6:$I$558,7,FALSE()))</f>
        <v>23.31</v>
      </c>
      <c r="L48" s="248">
        <f>IF(J48="novo",K48*(1+$I$7),VLOOKUP(J48,'ORÇ ABART'!$A$6:$I$558,8,FALSE()))</f>
        <v>28.55</v>
      </c>
      <c r="M48" s="248">
        <f t="shared" si="38"/>
        <v>-6737.8</v>
      </c>
      <c r="N48" s="249">
        <f>VLOOKUP(J48,'ORÇ MPAL '!$A$5:$J$557,6,FALSE())</f>
        <v>236</v>
      </c>
      <c r="O48" s="250">
        <f t="shared" si="39"/>
        <v>6737.8</v>
      </c>
      <c r="P48" s="99" t="s">
        <v>1320</v>
      </c>
      <c r="Q48" s="249">
        <f t="shared" si="40"/>
        <v>0</v>
      </c>
      <c r="R48" s="248">
        <f t="shared" si="41"/>
        <v>0</v>
      </c>
      <c r="S48" s="47"/>
      <c r="T48" s="47"/>
      <c r="U48" s="47"/>
      <c r="V48" s="47"/>
      <c r="W48" s="47"/>
      <c r="X48" s="47"/>
      <c r="Y48" s="47"/>
      <c r="Z48" s="47"/>
      <c r="AA48" s="47"/>
      <c r="AB48" s="47"/>
      <c r="AC48" s="47"/>
      <c r="AD48" s="47"/>
      <c r="AE48" s="47"/>
      <c r="AF48" s="47"/>
      <c r="AG48" s="47"/>
      <c r="AH48" s="47"/>
      <c r="AI48" s="47"/>
      <c r="AJ48" s="47"/>
      <c r="AK48" s="47"/>
      <c r="AL48" s="47"/>
      <c r="AM48" s="47"/>
      <c r="AN48" s="47"/>
    </row>
    <row r="49" spans="1:40" ht="36" customHeight="1">
      <c r="A49" s="243" t="s">
        <v>1338</v>
      </c>
      <c r="B49" s="244">
        <v>102354</v>
      </c>
      <c r="C49" s="245" t="s">
        <v>28</v>
      </c>
      <c r="D49" s="245" t="s">
        <v>74</v>
      </c>
      <c r="E49" s="255" t="s">
        <v>39</v>
      </c>
      <c r="F49" s="256">
        <f>'M.C. ADITIVO 01 '!J228</f>
        <v>4.4131499999999999</v>
      </c>
      <c r="G49" s="248">
        <f>VLOOKUP(B49,'ORÇ MPAL '!$B$6:$I$557,6,FALSE())</f>
        <v>143.32</v>
      </c>
      <c r="H49" s="248">
        <f t="shared" si="35"/>
        <v>175.52</v>
      </c>
      <c r="I49" s="248">
        <f t="shared" si="36"/>
        <v>774.59</v>
      </c>
      <c r="J49" s="249" t="str">
        <f>IFERROR(VLOOKUP(B49,'ORÇ MPAL '!$B$6:$K$558,10,FALSE()),"NOVO")</f>
        <v xml:space="preserve"> 4.3 </v>
      </c>
      <c r="K49" s="248">
        <f>IF(J49="novo",G49*(1-'M.D.G ABART'!$C$13),VLOOKUP(J49,'ORÇ ABART'!$A$6:$I$558,7,FALSE()))</f>
        <v>111.86</v>
      </c>
      <c r="L49" s="248">
        <f>IF(J49="novo",K49*(1+$I$7),VLOOKUP(J49,'ORÇ ABART'!$A$6:$I$558,8,FALSE()))</f>
        <v>136.99</v>
      </c>
      <c r="M49" s="248">
        <f t="shared" si="38"/>
        <v>604.54999999999995</v>
      </c>
      <c r="N49" s="249">
        <v>0</v>
      </c>
      <c r="O49" s="250">
        <f t="shared" si="39"/>
        <v>0</v>
      </c>
      <c r="P49" s="101" t="s">
        <v>1324</v>
      </c>
      <c r="Q49" s="249">
        <f t="shared" si="40"/>
        <v>4.4131499999999999</v>
      </c>
      <c r="R49" s="248">
        <f t="shared" si="41"/>
        <v>604.54999999999995</v>
      </c>
      <c r="S49" s="47"/>
      <c r="T49" s="47"/>
      <c r="U49" s="47"/>
      <c r="V49" s="47"/>
      <c r="W49" s="47"/>
      <c r="X49" s="47"/>
      <c r="Y49" s="47"/>
      <c r="Z49" s="47"/>
      <c r="AA49" s="47"/>
      <c r="AB49" s="47"/>
      <c r="AC49" s="47"/>
      <c r="AD49" s="47"/>
      <c r="AE49" s="47"/>
      <c r="AF49" s="47"/>
      <c r="AG49" s="47"/>
      <c r="AH49" s="47"/>
      <c r="AI49" s="47"/>
      <c r="AJ49" s="47"/>
      <c r="AK49" s="47"/>
      <c r="AL49" s="47"/>
      <c r="AM49" s="47"/>
      <c r="AN49" s="47"/>
    </row>
    <row r="50" spans="1:40" ht="24" customHeight="1">
      <c r="A50" s="243" t="s">
        <v>1339</v>
      </c>
      <c r="B50" s="254">
        <v>102487</v>
      </c>
      <c r="C50" s="243" t="s">
        <v>28</v>
      </c>
      <c r="D50" s="243" t="s">
        <v>1340</v>
      </c>
      <c r="E50" s="246" t="s">
        <v>39</v>
      </c>
      <c r="F50" s="252">
        <f>'M.C. ADITIVO 01 '!J237</f>
        <v>14.282</v>
      </c>
      <c r="G50" s="248">
        <v>535.28</v>
      </c>
      <c r="H50" s="248">
        <f t="shared" si="35"/>
        <v>655.55</v>
      </c>
      <c r="I50" s="248">
        <f t="shared" si="36"/>
        <v>9362.56</v>
      </c>
      <c r="J50" s="249" t="str">
        <f>IFERROR(VLOOKUP(B50,'ORÇ MPAL '!$B$6:$K$558,10,FALSE()),"NOVO")</f>
        <v>NOVO</v>
      </c>
      <c r="K50" s="248">
        <f>IF(J50="novo",G50*(1-'M.D.G ABART'!$C$13),VLOOKUP(J50,'ORÇ ABART'!$A$6:$I$558,7,FALSE()))</f>
        <v>418.32332110952296</v>
      </c>
      <c r="L50" s="248">
        <f>IF(J50="novo",K50*(1+$I$7),VLOOKUP(J50,'ORÇ ABART'!$A$6:$I$558,8,FALSE()))</f>
        <v>512.32057136283277</v>
      </c>
      <c r="M50" s="248">
        <f t="shared" si="38"/>
        <v>7316.96</v>
      </c>
      <c r="N50" s="249">
        <v>0</v>
      </c>
      <c r="O50" s="250">
        <f t="shared" si="39"/>
        <v>0</v>
      </c>
      <c r="P50" s="100" t="s">
        <v>1324</v>
      </c>
      <c r="Q50" s="249">
        <f t="shared" si="40"/>
        <v>14.282</v>
      </c>
      <c r="R50" s="248">
        <f t="shared" si="41"/>
        <v>7316.96</v>
      </c>
      <c r="S50" s="47"/>
      <c r="T50" s="47"/>
      <c r="U50" s="47"/>
      <c r="V50" s="47"/>
      <c r="W50" s="47"/>
      <c r="X50" s="47"/>
      <c r="Y50" s="47"/>
      <c r="Z50" s="47"/>
      <c r="AA50" s="47"/>
      <c r="AB50" s="47"/>
      <c r="AC50" s="47"/>
      <c r="AD50" s="47"/>
      <c r="AE50" s="47"/>
      <c r="AF50" s="47"/>
      <c r="AG50" s="47"/>
      <c r="AH50" s="47"/>
      <c r="AI50" s="47"/>
      <c r="AJ50" s="47"/>
      <c r="AK50" s="47"/>
      <c r="AL50" s="47"/>
      <c r="AM50" s="47"/>
      <c r="AN50" s="47"/>
    </row>
    <row r="51" spans="1:40" ht="32.25" customHeight="1">
      <c r="A51" s="243" t="s">
        <v>1341</v>
      </c>
      <c r="B51" s="254">
        <v>102722</v>
      </c>
      <c r="C51" s="243" t="s">
        <v>28</v>
      </c>
      <c r="D51" s="245" t="s">
        <v>1342</v>
      </c>
      <c r="E51" s="255" t="s">
        <v>280</v>
      </c>
      <c r="F51" s="252">
        <f>'M.C. ADITIVO 01 '!J245</f>
        <v>54.78</v>
      </c>
      <c r="G51" s="248">
        <v>57</v>
      </c>
      <c r="H51" s="248">
        <f t="shared" si="35"/>
        <v>69.8</v>
      </c>
      <c r="I51" s="248">
        <f t="shared" si="36"/>
        <v>3823.64</v>
      </c>
      <c r="J51" s="249" t="str">
        <f>IFERROR(VLOOKUP(B51,'ORÇ MPAL '!$B$6:$K$558,10,FALSE()),"NOVO")</f>
        <v>NOVO</v>
      </c>
      <c r="K51" s="248">
        <f>IF(J51="novo",G51*(1-'M.D.G ABART'!$C$13),VLOOKUP(J51,'ORÇ ABART'!$A$6:$I$558,7,FALSE()))</f>
        <v>44.545713090798856</v>
      </c>
      <c r="L51" s="248">
        <f>IF(J51="novo",K51*(1+$I$7),VLOOKUP(J51,'ORÇ ABART'!$A$6:$I$558,8,FALSE()))</f>
        <v>54.555134822301355</v>
      </c>
      <c r="M51" s="248">
        <f t="shared" si="38"/>
        <v>2988.53</v>
      </c>
      <c r="N51" s="249">
        <v>0</v>
      </c>
      <c r="O51" s="250">
        <f t="shared" si="39"/>
        <v>0</v>
      </c>
      <c r="P51" s="100" t="s">
        <v>1324</v>
      </c>
      <c r="Q51" s="249">
        <f t="shared" si="40"/>
        <v>54.78</v>
      </c>
      <c r="R51" s="248">
        <f t="shared" si="41"/>
        <v>2988.53</v>
      </c>
      <c r="S51" s="47"/>
      <c r="T51" s="47"/>
      <c r="U51" s="47"/>
      <c r="V51" s="47"/>
      <c r="W51" s="47"/>
      <c r="X51" s="47"/>
      <c r="Y51" s="47"/>
      <c r="Z51" s="47"/>
      <c r="AA51" s="47"/>
      <c r="AB51" s="47"/>
      <c r="AC51" s="47"/>
      <c r="AD51" s="47"/>
      <c r="AE51" s="47"/>
      <c r="AF51" s="47"/>
      <c r="AG51" s="47"/>
      <c r="AH51" s="47"/>
      <c r="AI51" s="47"/>
      <c r="AJ51" s="47"/>
      <c r="AK51" s="47"/>
      <c r="AL51" s="47"/>
      <c r="AM51" s="47"/>
      <c r="AN51" s="47"/>
    </row>
    <row r="52" spans="1:40" ht="22.5" customHeight="1">
      <c r="A52" s="243" t="s">
        <v>1343</v>
      </c>
      <c r="B52" s="254">
        <v>102992</v>
      </c>
      <c r="C52" s="243" t="s">
        <v>28</v>
      </c>
      <c r="D52" s="245" t="s">
        <v>1344</v>
      </c>
      <c r="E52" s="255" t="s">
        <v>280</v>
      </c>
      <c r="F52" s="252">
        <v>31</v>
      </c>
      <c r="G52" s="248">
        <v>64.92</v>
      </c>
      <c r="H52" s="248">
        <f t="shared" si="35"/>
        <v>79.5</v>
      </c>
      <c r="I52" s="248">
        <f t="shared" si="36"/>
        <v>2464.5</v>
      </c>
      <c r="J52" s="249" t="str">
        <f>IFERROR(VLOOKUP(B52,'ORÇ MPAL '!$B$6:$K$558,10,FALSE()),"NOVO")</f>
        <v>NOVO</v>
      </c>
      <c r="K52" s="248">
        <f>IF(J52="novo",G52*(1-'M.D.G ABART'!$C$13),VLOOKUP(J52,'ORÇ ABART'!$A$6:$I$558,7,FALSE()))</f>
        <v>50.735222699204591</v>
      </c>
      <c r="L52" s="248">
        <f>IF(J52="novo",K52*(1+$I$7),VLOOKUP(J52,'ORÇ ABART'!$A$6:$I$558,8,FALSE()))</f>
        <v>62.13542723971586</v>
      </c>
      <c r="M52" s="248">
        <f t="shared" si="38"/>
        <v>1926.19</v>
      </c>
      <c r="N52" s="249">
        <v>0</v>
      </c>
      <c r="O52" s="250">
        <f t="shared" si="39"/>
        <v>0</v>
      </c>
      <c r="P52" s="100" t="s">
        <v>1324</v>
      </c>
      <c r="Q52" s="249">
        <f t="shared" si="40"/>
        <v>31</v>
      </c>
      <c r="R52" s="248">
        <f t="shared" si="41"/>
        <v>1926.19</v>
      </c>
      <c r="S52" s="47"/>
      <c r="T52" s="47"/>
      <c r="U52" s="47"/>
      <c r="V52" s="47"/>
      <c r="W52" s="47"/>
      <c r="X52" s="47"/>
      <c r="Y52" s="47"/>
      <c r="Z52" s="47"/>
      <c r="AA52" s="47"/>
      <c r="AB52" s="47"/>
      <c r="AC52" s="47"/>
      <c r="AD52" s="47"/>
      <c r="AE52" s="47"/>
      <c r="AF52" s="47"/>
      <c r="AG52" s="47"/>
      <c r="AH52" s="47"/>
      <c r="AI52" s="47"/>
      <c r="AJ52" s="47"/>
      <c r="AK52" s="47"/>
      <c r="AL52" s="47"/>
      <c r="AM52" s="47"/>
      <c r="AN52" s="47"/>
    </row>
    <row r="53" spans="1:40" ht="33.75" customHeight="1">
      <c r="A53" s="243" t="s">
        <v>1345</v>
      </c>
      <c r="B53" s="254">
        <v>94285</v>
      </c>
      <c r="C53" s="243" t="s">
        <v>28</v>
      </c>
      <c r="D53" s="258" t="s">
        <v>1346</v>
      </c>
      <c r="E53" s="255" t="s">
        <v>280</v>
      </c>
      <c r="F53" s="252">
        <v>32.9</v>
      </c>
      <c r="G53" s="248">
        <v>76.12</v>
      </c>
      <c r="H53" s="248">
        <f t="shared" si="35"/>
        <v>93.22</v>
      </c>
      <c r="I53" s="248">
        <f t="shared" si="36"/>
        <v>3066.93</v>
      </c>
      <c r="J53" s="249" t="str">
        <f>IFERROR(VLOOKUP(B53,'ORÇ MPAL '!$B$6:$K$558,10,FALSE()),"NOVO")</f>
        <v>NOVO</v>
      </c>
      <c r="K53" s="248">
        <f>IF(J53="novo",G53*(1-'M.D.G ABART'!$C$13),VLOOKUP(J53,'ORÇ ABART'!$A$6:$I$558,7,FALSE()))</f>
        <v>59.488064569677348</v>
      </c>
      <c r="L53" s="248">
        <f>IF(J53="novo",K53*(1+$I$7),VLOOKUP(J53,'ORÇ ABART'!$A$6:$I$558,8,FALSE()))</f>
        <v>72.855032678483838</v>
      </c>
      <c r="M53" s="248">
        <f t="shared" si="38"/>
        <v>2396.9299999999998</v>
      </c>
      <c r="N53" s="249">
        <v>0</v>
      </c>
      <c r="O53" s="250">
        <f t="shared" si="39"/>
        <v>0</v>
      </c>
      <c r="P53" s="100" t="s">
        <v>1324</v>
      </c>
      <c r="Q53" s="249">
        <f t="shared" si="40"/>
        <v>32.9</v>
      </c>
      <c r="R53" s="248">
        <f t="shared" si="41"/>
        <v>2396.9299999999998</v>
      </c>
      <c r="S53" s="47"/>
      <c r="T53" s="47"/>
      <c r="U53" s="47"/>
      <c r="V53" s="47"/>
      <c r="W53" s="47"/>
      <c r="X53" s="47"/>
      <c r="Y53" s="47"/>
      <c r="Z53" s="47"/>
      <c r="AA53" s="47"/>
      <c r="AB53" s="47"/>
      <c r="AC53" s="47"/>
      <c r="AD53" s="47"/>
      <c r="AE53" s="47"/>
      <c r="AF53" s="47"/>
      <c r="AG53" s="47"/>
      <c r="AH53" s="47"/>
      <c r="AI53" s="47"/>
      <c r="AJ53" s="47"/>
      <c r="AK53" s="47"/>
      <c r="AL53" s="47"/>
      <c r="AM53" s="47"/>
      <c r="AN53" s="47"/>
    </row>
    <row r="54" spans="1:40" ht="33.75" customHeight="1">
      <c r="A54" s="243" t="s">
        <v>1347</v>
      </c>
      <c r="B54" s="254">
        <v>99260</v>
      </c>
      <c r="C54" s="243" t="s">
        <v>28</v>
      </c>
      <c r="D54" s="258" t="s">
        <v>1348</v>
      </c>
      <c r="E54" s="255" t="s">
        <v>56</v>
      </c>
      <c r="F54" s="252">
        <f>'M.C. ADITIVO 01 '!B267</f>
        <v>1</v>
      </c>
      <c r="G54" s="248">
        <v>397.12</v>
      </c>
      <c r="H54" s="248">
        <f t="shared" si="35"/>
        <v>486.35</v>
      </c>
      <c r="I54" s="248">
        <f t="shared" si="36"/>
        <v>486.35</v>
      </c>
      <c r="J54" s="249" t="str">
        <f>IFERROR(VLOOKUP(B54,'ORÇ MPAL '!$B$6:$K$558,10,FALSE()),"NOVO")</f>
        <v>NOVO</v>
      </c>
      <c r="K54" s="248">
        <f>IF(J54="novo",G54*(1-'M.D.G ABART'!$C$13),VLOOKUP(J54,'ORÇ ABART'!$A$6:$I$558,7,FALSE()))</f>
        <v>310.35076460733404</v>
      </c>
      <c r="L54" s="248">
        <f>IF(J54="novo",K54*(1+$I$7),VLOOKUP(J54,'ORÇ ABART'!$A$6:$I$558,8,FALSE()))</f>
        <v>380.08658141460199</v>
      </c>
      <c r="M54" s="248">
        <f t="shared" si="38"/>
        <v>380.08</v>
      </c>
      <c r="N54" s="249">
        <v>0</v>
      </c>
      <c r="O54" s="250">
        <f t="shared" si="39"/>
        <v>0</v>
      </c>
      <c r="P54" s="100" t="s">
        <v>1324</v>
      </c>
      <c r="Q54" s="249">
        <f t="shared" si="40"/>
        <v>1</v>
      </c>
      <c r="R54" s="248">
        <f t="shared" si="41"/>
        <v>380.08</v>
      </c>
      <c r="S54" s="47"/>
      <c r="T54" s="47"/>
      <c r="U54" s="47"/>
      <c r="V54" s="47"/>
      <c r="W54" s="47"/>
      <c r="X54" s="47"/>
      <c r="Y54" s="47"/>
      <c r="Z54" s="47"/>
      <c r="AA54" s="47"/>
      <c r="AB54" s="47"/>
      <c r="AC54" s="47"/>
      <c r="AD54" s="47"/>
      <c r="AE54" s="47"/>
      <c r="AF54" s="47"/>
      <c r="AG54" s="47"/>
      <c r="AH54" s="47"/>
      <c r="AI54" s="47"/>
      <c r="AJ54" s="47"/>
      <c r="AK54" s="47"/>
      <c r="AL54" s="47"/>
      <c r="AM54" s="47"/>
      <c r="AN54" s="47"/>
    </row>
    <row r="55" spans="1:40" ht="33.75" customHeight="1">
      <c r="A55" s="243" t="s">
        <v>1349</v>
      </c>
      <c r="B55" s="254">
        <v>104166</v>
      </c>
      <c r="C55" s="243" t="s">
        <v>28</v>
      </c>
      <c r="D55" s="258" t="s">
        <v>536</v>
      </c>
      <c r="E55" s="255" t="s">
        <v>94</v>
      </c>
      <c r="F55" s="256">
        <f>'M.C. ADITIVO 01 '!J274</f>
        <v>24</v>
      </c>
      <c r="G55" s="248">
        <v>72.3</v>
      </c>
      <c r="H55" s="248">
        <f t="shared" si="35"/>
        <v>88.54</v>
      </c>
      <c r="I55" s="248">
        <f t="shared" si="36"/>
        <v>2124.96</v>
      </c>
      <c r="J55" s="249" t="str">
        <f>IFERROR(VLOOKUP(B55,'ORÇ MPAL '!$B$6:$K$558,10,FALSE()),"NOVO")</f>
        <v xml:space="preserve"> 12.3.4 </v>
      </c>
      <c r="K55" s="248">
        <f>IF(J55="novo",G55*(1-'M.D.G ABART'!$C$13),VLOOKUP(J55,'ORÇ ABART'!$A$6:$I$558,7,FALSE()))</f>
        <v>56.43</v>
      </c>
      <c r="L55" s="248">
        <f>IF(J55="novo",K55*(1+$I$7),VLOOKUP(J55,'ORÇ ABART'!$A$6:$I$558,8,FALSE()))</f>
        <v>69.099999999999994</v>
      </c>
      <c r="M55" s="248">
        <f t="shared" si="38"/>
        <v>1658.4</v>
      </c>
      <c r="N55" s="249">
        <v>0</v>
      </c>
      <c r="O55" s="250">
        <f t="shared" si="39"/>
        <v>0</v>
      </c>
      <c r="P55" s="101" t="s">
        <v>1324</v>
      </c>
      <c r="Q55" s="249">
        <f t="shared" si="40"/>
        <v>24</v>
      </c>
      <c r="R55" s="248">
        <f t="shared" si="41"/>
        <v>1658.4</v>
      </c>
      <c r="S55" s="47"/>
      <c r="T55" s="47"/>
      <c r="U55" s="47"/>
      <c r="V55" s="47"/>
      <c r="W55" s="47"/>
      <c r="X55" s="47"/>
      <c r="Y55" s="47"/>
      <c r="Z55" s="47"/>
      <c r="AA55" s="47"/>
      <c r="AB55" s="47"/>
      <c r="AC55" s="47"/>
      <c r="AD55" s="47"/>
      <c r="AE55" s="47"/>
      <c r="AF55" s="47"/>
      <c r="AG55" s="47"/>
      <c r="AH55" s="47"/>
      <c r="AI55" s="47"/>
      <c r="AJ55" s="47"/>
      <c r="AK55" s="47"/>
      <c r="AL55" s="47"/>
      <c r="AM55" s="47"/>
      <c r="AN55" s="47"/>
    </row>
    <row r="56" spans="1:40" ht="33.75" customHeight="1">
      <c r="A56" s="243" t="s">
        <v>1350</v>
      </c>
      <c r="B56" s="254">
        <v>103653</v>
      </c>
      <c r="C56" s="243" t="s">
        <v>28</v>
      </c>
      <c r="D56" s="258" t="s">
        <v>1351</v>
      </c>
      <c r="E56" s="255" t="s">
        <v>396</v>
      </c>
      <c r="F56" s="252">
        <f>'M.C. ADITIVO 01 '!J281</f>
        <v>75.95</v>
      </c>
      <c r="G56" s="248">
        <v>35.69</v>
      </c>
      <c r="H56" s="248">
        <f t="shared" si="35"/>
        <v>43.7</v>
      </c>
      <c r="I56" s="248">
        <f t="shared" si="36"/>
        <v>3319.01</v>
      </c>
      <c r="J56" s="249" t="str">
        <f>IFERROR(VLOOKUP(B56,'ORÇ MPAL '!$B$6:$K$558,10,FALSE()),"NOVO")</f>
        <v>NOVO</v>
      </c>
      <c r="K56" s="248">
        <f>IF(J56="novo",G56*(1-'M.D.G ABART'!$C$13),VLOOKUP(J56,'ORÇ ABART'!$A$6:$I$558,7,FALSE()))</f>
        <v>27.89186842474756</v>
      </c>
      <c r="L56" s="248">
        <f>IF(J56="novo",K56*(1+$I$7),VLOOKUP(J56,'ORÇ ABART'!$A$6:$I$558,8,FALSE()))</f>
        <v>34.159171259788337</v>
      </c>
      <c r="M56" s="248">
        <f t="shared" si="38"/>
        <v>2594.38</v>
      </c>
      <c r="N56" s="249">
        <v>0</v>
      </c>
      <c r="O56" s="250">
        <f t="shared" si="39"/>
        <v>0</v>
      </c>
      <c r="P56" s="100" t="s">
        <v>1324</v>
      </c>
      <c r="Q56" s="249">
        <f t="shared" si="40"/>
        <v>75.95</v>
      </c>
      <c r="R56" s="248">
        <f t="shared" si="41"/>
        <v>2594.38</v>
      </c>
      <c r="S56" s="47"/>
      <c r="T56" s="47"/>
      <c r="U56" s="47"/>
      <c r="V56" s="47"/>
      <c r="W56" s="47"/>
      <c r="X56" s="47"/>
      <c r="Y56" s="47"/>
      <c r="Z56" s="47"/>
      <c r="AA56" s="47"/>
      <c r="AB56" s="47"/>
      <c r="AC56" s="47"/>
      <c r="AD56" s="47"/>
      <c r="AE56" s="47"/>
      <c r="AF56" s="47"/>
      <c r="AG56" s="47"/>
      <c r="AH56" s="47"/>
      <c r="AI56" s="47"/>
      <c r="AJ56" s="47"/>
      <c r="AK56" s="47"/>
      <c r="AL56" s="47"/>
      <c r="AM56" s="47"/>
      <c r="AN56" s="47"/>
    </row>
    <row r="57" spans="1:40" ht="14.25" customHeight="1">
      <c r="A57" s="233" t="str">
        <f>'ORÇ MPAL '!A141</f>
        <v xml:space="preserve"> 6.3 </v>
      </c>
      <c r="B57" s="233"/>
      <c r="C57" s="233"/>
      <c r="D57" s="233" t="str">
        <f>'ORÇ MPAL '!D141</f>
        <v>MURO PERIMETRAL</v>
      </c>
      <c r="E57" s="253"/>
      <c r="F57" s="234"/>
      <c r="G57" s="235"/>
      <c r="H57" s="236"/>
      <c r="I57" s="237">
        <f>SUM(I58:I60)</f>
        <v>23652.09</v>
      </c>
      <c r="J57" s="238"/>
      <c r="K57" s="235"/>
      <c r="L57" s="236"/>
      <c r="M57" s="237">
        <f>SUM(M58:M60)</f>
        <v>18459.98</v>
      </c>
      <c r="N57" s="239"/>
      <c r="O57" s="237">
        <f>SUM(O58:O60)</f>
        <v>35640.5</v>
      </c>
      <c r="P57" s="239"/>
      <c r="Q57" s="259"/>
      <c r="R57" s="237">
        <f>SUM(R58:R60)</f>
        <v>54100.480000000003</v>
      </c>
      <c r="S57" s="47"/>
      <c r="T57" s="241"/>
      <c r="U57" s="242"/>
      <c r="V57" s="242"/>
      <c r="W57" s="242"/>
      <c r="X57" s="242"/>
      <c r="Y57" s="242"/>
      <c r="Z57" s="242"/>
      <c r="AA57" s="242"/>
      <c r="AB57" s="242"/>
      <c r="AC57" s="242"/>
      <c r="AD57" s="242"/>
      <c r="AE57" s="242"/>
      <c r="AF57" s="242"/>
      <c r="AG57" s="242"/>
      <c r="AH57" s="242"/>
      <c r="AI57" s="242"/>
      <c r="AJ57" s="242"/>
      <c r="AK57" s="242"/>
      <c r="AL57" s="242"/>
      <c r="AM57" s="242"/>
      <c r="AN57" s="242"/>
    </row>
    <row r="58" spans="1:40" ht="39" customHeight="1">
      <c r="A58" s="243" t="str">
        <f>'ORÇ MPAL '!A143</f>
        <v xml:space="preserve"> 6.3.2 </v>
      </c>
      <c r="B58" s="254">
        <f>'ORÇ MPAL '!B143</f>
        <v>2374</v>
      </c>
      <c r="C58" s="243" t="str">
        <f>'ORÇ MPAL '!C143</f>
        <v>ORSE</v>
      </c>
      <c r="D58" s="243" t="str">
        <f>'ORÇ MPAL '!D143</f>
        <v>Muro em alvenaria bloco cerâmico, e= 0,09m, c/ alv de pedra 0,35 x 0,60m, colunas (9x20cm) e cintamento (9x15cm) superior e inferior concreto armado fck =15,0 Mpa cada 3,00m, chapisco e reboco</v>
      </c>
      <c r="E58" s="246" t="str">
        <f>'ORÇ MPAL '!E143</f>
        <v>m²</v>
      </c>
      <c r="F58" s="256">
        <f>'M.C. ADITIVO 01 '!J288</f>
        <v>78.959999999999994</v>
      </c>
      <c r="G58" s="248">
        <f>VLOOKUP(B58,'ORÇ MPAL '!$B$6:$I$557,6,FALSE())</f>
        <v>210.95</v>
      </c>
      <c r="H58" s="248">
        <f t="shared" ref="H58:H60" si="42">TRUNC(G58*(1+$I$7),2)</f>
        <v>258.35000000000002</v>
      </c>
      <c r="I58" s="248">
        <f t="shared" ref="I58:I60" si="43">TRUNC(F58*H58,2)</f>
        <v>20399.310000000001</v>
      </c>
      <c r="J58" s="249" t="str">
        <f>IFERROR(VLOOKUP(B58,'ORÇ MPAL '!$B$6:$K$558,10,FALSE()),"NOVO")</f>
        <v xml:space="preserve"> 6.3.2 </v>
      </c>
      <c r="K58" s="248">
        <f>IF(J58="novo",G58*(1-'M.D.G ABART'!$C$13),VLOOKUP(J58,'ORÇ ABART'!$A$6:$I$558,7,FALSE()))</f>
        <v>164.64</v>
      </c>
      <c r="L58" s="248">
        <f>IF(J58="novo",K58*(1+$I$7),VLOOKUP(J58,'ORÇ ABART'!$A$6:$I$558,8,FALSE()))</f>
        <v>201.64</v>
      </c>
      <c r="M58" s="248">
        <f t="shared" ref="M58:M60" si="44">TRUNC(L58*F58,2)</f>
        <v>15921.49</v>
      </c>
      <c r="N58" s="249">
        <f>VLOOKUP(J58,'ORÇ MPAL '!$A$5:$J$557,6,FALSE())</f>
        <v>149.44800000000001</v>
      </c>
      <c r="O58" s="250">
        <f t="shared" ref="O58:O60" si="45">TRUNC(N58*L58,2)</f>
        <v>30134.69</v>
      </c>
      <c r="P58" s="101" t="s">
        <v>1324</v>
      </c>
      <c r="Q58" s="249">
        <f t="shared" ref="Q58:Q60" si="46">F58+N58</f>
        <v>228.40800000000002</v>
      </c>
      <c r="R58" s="248">
        <f t="shared" ref="R58:R60" si="47">TRUNC(Q58*L58,2)</f>
        <v>46056.18</v>
      </c>
      <c r="S58" s="47"/>
      <c r="T58" s="47"/>
      <c r="U58" s="47"/>
      <c r="V58" s="47"/>
      <c r="W58" s="47"/>
      <c r="X58" s="47"/>
      <c r="Y58" s="47"/>
      <c r="Z58" s="47"/>
      <c r="AA58" s="47"/>
      <c r="AB58" s="47"/>
      <c r="AC58" s="47"/>
      <c r="AD58" s="47"/>
      <c r="AE58" s="47"/>
      <c r="AF58" s="47"/>
      <c r="AG58" s="47"/>
      <c r="AH58" s="47"/>
      <c r="AI58" s="47"/>
      <c r="AJ58" s="47"/>
      <c r="AK58" s="47"/>
      <c r="AL58" s="47"/>
      <c r="AM58" s="47"/>
      <c r="AN58" s="47"/>
    </row>
    <row r="59" spans="1:40" ht="30" customHeight="1">
      <c r="A59" s="243" t="str">
        <f>'ORÇ MPAL '!A144</f>
        <v xml:space="preserve"> 6.3.3 </v>
      </c>
      <c r="B59" s="254">
        <f>'ORÇ MPAL '!B144</f>
        <v>8637</v>
      </c>
      <c r="C59" s="243" t="str">
        <f>'ORÇ MPAL '!C144</f>
        <v>ORSE</v>
      </c>
      <c r="D59" s="243" t="str">
        <f>'ORÇ MPAL '!D144</f>
        <v>Chapim de concreto pré-moldado</v>
      </c>
      <c r="E59" s="246" t="str">
        <f>'ORÇ MPAL '!E144</f>
        <v>m</v>
      </c>
      <c r="F59" s="256">
        <f>'M.C. ADITIVO 01 '!J294</f>
        <v>32.9</v>
      </c>
      <c r="G59" s="248">
        <f>VLOOKUP(B59,'ORÇ MPAL '!$B$6:$I$557,6,FALSE())</f>
        <v>50.64</v>
      </c>
      <c r="H59" s="248">
        <f t="shared" si="42"/>
        <v>62.01</v>
      </c>
      <c r="I59" s="248">
        <f t="shared" si="43"/>
        <v>2040.12</v>
      </c>
      <c r="J59" s="249" t="str">
        <f>A59</f>
        <v xml:space="preserve"> 6.3.3 </v>
      </c>
      <c r="K59" s="248">
        <f>IF(J59="novo",G59*(1-'M.D.G ABART'!$C$13),VLOOKUP(J59,'ORÇ ABART'!$A$6:$I$558,7,FALSE()))</f>
        <v>39.520000000000003</v>
      </c>
      <c r="L59" s="248">
        <f>IF(J59="novo",K59*(1+$I$7),VLOOKUP(J59,'ORÇ ABART'!$A$6:$I$558,8,FALSE()))</f>
        <v>48.39</v>
      </c>
      <c r="M59" s="248">
        <f t="shared" si="44"/>
        <v>1592.03</v>
      </c>
      <c r="N59" s="249">
        <f>VLOOKUP(J59,'ORÇ MPAL '!$A$5:$J$557,6,FALSE())</f>
        <v>113.78</v>
      </c>
      <c r="O59" s="250">
        <f t="shared" si="45"/>
        <v>5505.81</v>
      </c>
      <c r="P59" s="101" t="s">
        <v>1324</v>
      </c>
      <c r="Q59" s="249">
        <f t="shared" si="46"/>
        <v>146.68</v>
      </c>
      <c r="R59" s="248">
        <f t="shared" si="47"/>
        <v>7097.84</v>
      </c>
      <c r="S59" s="47"/>
      <c r="T59" s="47"/>
      <c r="U59" s="47"/>
      <c r="V59" s="47"/>
      <c r="W59" s="47"/>
      <c r="X59" s="47"/>
      <c r="Y59" s="47"/>
      <c r="Z59" s="47"/>
      <c r="AA59" s="47"/>
      <c r="AB59" s="47"/>
      <c r="AC59" s="47"/>
      <c r="AD59" s="47"/>
      <c r="AE59" s="47"/>
      <c r="AF59" s="47"/>
      <c r="AG59" s="47"/>
      <c r="AH59" s="47"/>
      <c r="AI59" s="47"/>
      <c r="AJ59" s="47"/>
      <c r="AK59" s="47"/>
      <c r="AL59" s="47"/>
      <c r="AM59" s="47"/>
      <c r="AN59" s="47"/>
    </row>
    <row r="60" spans="1:40" ht="39" customHeight="1">
      <c r="A60" s="243" t="s">
        <v>1352</v>
      </c>
      <c r="B60" s="244">
        <v>102354</v>
      </c>
      <c r="C60" s="245" t="s">
        <v>28</v>
      </c>
      <c r="D60" s="245" t="s">
        <v>74</v>
      </c>
      <c r="E60" s="255" t="s">
        <v>39</v>
      </c>
      <c r="F60" s="256">
        <f>'M.C. ADITIVO 01 '!J300</f>
        <v>6.9089999999999989</v>
      </c>
      <c r="G60" s="248">
        <f>VLOOKUP(B60,'ORÇ MPAL '!$B$6:$I$557,6,FALSE())</f>
        <v>143.32</v>
      </c>
      <c r="H60" s="248">
        <f t="shared" si="42"/>
        <v>175.52</v>
      </c>
      <c r="I60" s="248">
        <f t="shared" si="43"/>
        <v>1212.6600000000001</v>
      </c>
      <c r="J60" s="249" t="str">
        <f>IFERROR(VLOOKUP(B60,'ORÇ MPAL '!$B$6:$K$558,10,FALSE()),"NOVO")</f>
        <v xml:space="preserve"> 4.3 </v>
      </c>
      <c r="K60" s="248">
        <f>IF(J60="novo",G60*(1-'M.D.G ABART'!$C$13),VLOOKUP(J60,'ORÇ ABART'!$A$6:$I$558,7,FALSE()))</f>
        <v>111.86</v>
      </c>
      <c r="L60" s="248">
        <f>IF(J60="novo",K60*(1+$I$7),VLOOKUP(J60,'ORÇ ABART'!$A$6:$I$558,8,FALSE()))</f>
        <v>136.99</v>
      </c>
      <c r="M60" s="248">
        <f t="shared" si="44"/>
        <v>946.46</v>
      </c>
      <c r="N60" s="249"/>
      <c r="O60" s="250">
        <f t="shared" si="45"/>
        <v>0</v>
      </c>
      <c r="P60" s="101" t="s">
        <v>1324</v>
      </c>
      <c r="Q60" s="249">
        <f t="shared" si="46"/>
        <v>6.9089999999999989</v>
      </c>
      <c r="R60" s="248">
        <f t="shared" si="47"/>
        <v>946.46</v>
      </c>
      <c r="S60" s="47"/>
      <c r="T60" s="47"/>
      <c r="U60" s="47"/>
      <c r="V60" s="47"/>
      <c r="W60" s="47"/>
      <c r="X60" s="47"/>
      <c r="Y60" s="47"/>
      <c r="Z60" s="47"/>
      <c r="AA60" s="47"/>
      <c r="AB60" s="47"/>
      <c r="AC60" s="47"/>
      <c r="AD60" s="47"/>
      <c r="AE60" s="47"/>
      <c r="AF60" s="47"/>
      <c r="AG60" s="47"/>
      <c r="AH60" s="47"/>
      <c r="AI60" s="47"/>
      <c r="AJ60" s="47"/>
      <c r="AK60" s="47"/>
      <c r="AL60" s="47"/>
      <c r="AM60" s="47"/>
      <c r="AN60" s="47"/>
    </row>
    <row r="61" spans="1:40" ht="37.5" customHeight="1">
      <c r="A61" s="233" t="str">
        <f>'ORÇ MPAL '!A197</f>
        <v xml:space="preserve"> 11 </v>
      </c>
      <c r="B61" s="233"/>
      <c r="C61" s="233"/>
      <c r="D61" s="233" t="str">
        <f>'ORÇ MPAL '!D197</f>
        <v>ESQUADRIAS</v>
      </c>
      <c r="E61" s="253"/>
      <c r="F61" s="234"/>
      <c r="G61" s="235"/>
      <c r="H61" s="236"/>
      <c r="I61" s="237">
        <f>SUM(I62:I67)</f>
        <v>-3791.1500000000087</v>
      </c>
      <c r="J61" s="238"/>
      <c r="K61" s="235"/>
      <c r="L61" s="236"/>
      <c r="M61" s="237">
        <f>SUM(M62:M67)</f>
        <v>-2913.5599999999959</v>
      </c>
      <c r="N61" s="239"/>
      <c r="O61" s="237">
        <f>SUM(O62:O67)</f>
        <v>38086.619999999995</v>
      </c>
      <c r="P61" s="239"/>
      <c r="Q61" s="259"/>
      <c r="R61" s="237">
        <f>SUM(R62:R67)</f>
        <v>35173.06</v>
      </c>
      <c r="S61" s="47"/>
      <c r="T61" s="241"/>
      <c r="U61" s="242"/>
      <c r="V61" s="242"/>
      <c r="W61" s="242"/>
      <c r="X61" s="242"/>
      <c r="Y61" s="242"/>
      <c r="Z61" s="242"/>
      <c r="AA61" s="242"/>
      <c r="AB61" s="242"/>
      <c r="AC61" s="242"/>
      <c r="AD61" s="242"/>
      <c r="AE61" s="242"/>
      <c r="AF61" s="242"/>
      <c r="AG61" s="242"/>
      <c r="AH61" s="242"/>
      <c r="AI61" s="242"/>
      <c r="AJ61" s="242"/>
      <c r="AK61" s="242"/>
      <c r="AL61" s="242"/>
      <c r="AM61" s="242"/>
      <c r="AN61" s="242"/>
    </row>
    <row r="62" spans="1:40" ht="37.5" customHeight="1">
      <c r="A62" s="243" t="str">
        <f>'ORÇ MPAL '!A199</f>
        <v xml:space="preserve"> 11.1.1 </v>
      </c>
      <c r="B62" s="254">
        <f>'ORÇ MPAL '!B199</f>
        <v>3540</v>
      </c>
      <c r="C62" s="243" t="str">
        <f>'ORÇ MPAL '!C199</f>
        <v>ORSE</v>
      </c>
      <c r="D62" s="243" t="str">
        <f>'ORÇ MPAL '!D199</f>
        <v>Porta em madeira de lei, almofadada, 0.80 x 2.10 m, inclusive batentes e ferragens</v>
      </c>
      <c r="E62" s="246" t="str">
        <f>'ORÇ MPAL '!E199</f>
        <v>un</v>
      </c>
      <c r="F62" s="247">
        <f>'M.C. ADITIVO 01 '!J326</f>
        <v>-18</v>
      </c>
      <c r="G62" s="248">
        <f>VLOOKUP(B62,'ORÇ MPAL '!$B$6:$I$557,6,FALSE())</f>
        <v>1568.3</v>
      </c>
      <c r="H62" s="248">
        <f t="shared" ref="H62:H67" si="48">TRUNC(G62*(1+$I$7),2)</f>
        <v>1920.69</v>
      </c>
      <c r="I62" s="248">
        <f t="shared" ref="I62:I67" si="49">TRUNC(F62*H62,2)</f>
        <v>-34572.42</v>
      </c>
      <c r="J62" s="249" t="str">
        <f>IFERROR(VLOOKUP(B62,'ORÇ MPAL '!$B$6:$K$558,10,FALSE()),"NOVO")</f>
        <v xml:space="preserve"> 11.1.1 </v>
      </c>
      <c r="K62" s="248">
        <f>IF(J62="novo",G62*(1-'M.D.G ABART'!$C$13),VLOOKUP(J62,'ORÇ ABART'!$A$6:$I$558,7,FALSE()))</f>
        <v>1224.05</v>
      </c>
      <c r="L62" s="248">
        <f>IF(J62="novo",K62*(1+$I$7),VLOOKUP(J62,'ORÇ ABART'!$A$6:$I$558,8,FALSE()))</f>
        <v>1499.09</v>
      </c>
      <c r="M62" s="248">
        <f t="shared" ref="M62:M67" si="50">TRUNC(L62*F62,2)</f>
        <v>-26983.62</v>
      </c>
      <c r="N62" s="249">
        <f>VLOOKUP(J62,'ORÇ MPAL '!$A$5:$J$557,6,FALSE())</f>
        <v>18</v>
      </c>
      <c r="O62" s="250">
        <f t="shared" ref="O62:O67" si="51">TRUNC(N62*L62,2)</f>
        <v>26983.62</v>
      </c>
      <c r="P62" s="99" t="s">
        <v>1320</v>
      </c>
      <c r="Q62" s="249">
        <f t="shared" ref="Q62:Q67" si="52">F62+N62</f>
        <v>0</v>
      </c>
      <c r="R62" s="248">
        <f t="shared" ref="R62:R67" si="53">TRUNC(Q62*L62,2)</f>
        <v>0</v>
      </c>
      <c r="S62" s="47"/>
      <c r="T62" s="47"/>
      <c r="U62" s="47"/>
      <c r="V62" s="47"/>
      <c r="W62" s="47"/>
      <c r="X62" s="47"/>
      <c r="Y62" s="47"/>
      <c r="Z62" s="47"/>
      <c r="AA62" s="47"/>
      <c r="AB62" s="47"/>
      <c r="AC62" s="47"/>
      <c r="AD62" s="47"/>
      <c r="AE62" s="47"/>
      <c r="AF62" s="47"/>
      <c r="AG62" s="47"/>
      <c r="AH62" s="47"/>
      <c r="AI62" s="47"/>
      <c r="AJ62" s="47"/>
      <c r="AK62" s="47"/>
      <c r="AL62" s="47"/>
      <c r="AM62" s="47"/>
      <c r="AN62" s="47"/>
    </row>
    <row r="63" spans="1:40" ht="37.5" customHeight="1">
      <c r="A63" s="243" t="str">
        <f>'ORÇ MPAL '!A200</f>
        <v xml:space="preserve"> 11.1.2 </v>
      </c>
      <c r="B63" s="254">
        <f>'ORÇ MPAL '!B200</f>
        <v>3541</v>
      </c>
      <c r="C63" s="243" t="str">
        <f>'ORÇ MPAL '!C200</f>
        <v>ORSE</v>
      </c>
      <c r="D63" s="243" t="str">
        <f>'ORÇ MPAL '!D200</f>
        <v>Porta em madeira de lei, almofadada, 0.90 x 2.10 m, inclusive batentes e ferragens</v>
      </c>
      <c r="E63" s="246" t="str">
        <f>'ORÇ MPAL '!E200</f>
        <v>un</v>
      </c>
      <c r="F63" s="247">
        <f>'M.C. ADITIVO 01 '!J332</f>
        <v>-4</v>
      </c>
      <c r="G63" s="248">
        <f>VLOOKUP(B63,'ORÇ MPAL '!$B$6:$I$557,6,FALSE())</f>
        <v>1821.58</v>
      </c>
      <c r="H63" s="248">
        <f t="shared" si="48"/>
        <v>2230.88</v>
      </c>
      <c r="I63" s="248">
        <f t="shared" si="49"/>
        <v>-8923.52</v>
      </c>
      <c r="J63" s="249" t="str">
        <f>IFERROR(VLOOKUP(B63,'ORÇ MPAL '!$B$6:$K$558,10,FALSE()),"NOVO")</f>
        <v xml:space="preserve"> 11.1.2 </v>
      </c>
      <c r="K63" s="248">
        <f>IF(J63="novo",G63*(1-'M.D.G ABART'!$C$13),VLOOKUP(J63,'ORÇ ABART'!$A$6:$I$558,7,FALSE()))</f>
        <v>1421.74</v>
      </c>
      <c r="L63" s="248">
        <f>IF(J63="novo",K63*(1+$I$7),VLOOKUP(J63,'ORÇ ABART'!$A$6:$I$558,8,FALSE()))</f>
        <v>1741.2</v>
      </c>
      <c r="M63" s="248">
        <f t="shared" si="50"/>
        <v>-6964.8</v>
      </c>
      <c r="N63" s="249">
        <f>VLOOKUP(J63,'ORÇ MPAL '!$A$5:$J$557,6,FALSE())</f>
        <v>4</v>
      </c>
      <c r="O63" s="250">
        <f t="shared" si="51"/>
        <v>6964.8</v>
      </c>
      <c r="P63" s="99" t="s">
        <v>1320</v>
      </c>
      <c r="Q63" s="249">
        <f t="shared" si="52"/>
        <v>0</v>
      </c>
      <c r="R63" s="248">
        <f t="shared" si="53"/>
        <v>0</v>
      </c>
      <c r="S63" s="47"/>
      <c r="T63" s="47"/>
      <c r="U63" s="47"/>
      <c r="V63" s="47"/>
      <c r="W63" s="47"/>
      <c r="X63" s="47"/>
      <c r="Y63" s="47"/>
      <c r="Z63" s="47"/>
      <c r="AA63" s="47"/>
      <c r="AB63" s="47"/>
      <c r="AC63" s="47"/>
      <c r="AD63" s="47"/>
      <c r="AE63" s="47"/>
      <c r="AF63" s="47"/>
      <c r="AG63" s="47"/>
      <c r="AH63" s="47"/>
      <c r="AI63" s="47"/>
      <c r="AJ63" s="47"/>
      <c r="AK63" s="47"/>
      <c r="AL63" s="47"/>
      <c r="AM63" s="47"/>
      <c r="AN63" s="47"/>
    </row>
    <row r="64" spans="1:40" ht="37.5" customHeight="1">
      <c r="A64" s="243" t="str">
        <f>'ORÇ MPAL '!A201</f>
        <v xml:space="preserve"> 11.1.3 </v>
      </c>
      <c r="B64" s="244">
        <f>'ORÇ MPAL '!B201</f>
        <v>3539</v>
      </c>
      <c r="C64" s="243" t="str">
        <f>'ORÇ MPAL '!C201</f>
        <v>ORSE</v>
      </c>
      <c r="D64" s="243" t="str">
        <f>'ORÇ MPAL '!D201</f>
        <v>Porta em madeira de lei, almofadada, 0.70 x 2.10 m, inclusive batentes e ferragens</v>
      </c>
      <c r="E64" s="246" t="str">
        <f>'ORÇ MPAL '!E201</f>
        <v>un</v>
      </c>
      <c r="F64" s="247">
        <f>'M.C. ADITIVO 01 '!J338</f>
        <v>-3</v>
      </c>
      <c r="G64" s="248">
        <f>VLOOKUP(B64,'ORÇ MPAL '!$B$6:$I$557,6,FALSE())</f>
        <v>1443.08</v>
      </c>
      <c r="H64" s="248">
        <f t="shared" si="48"/>
        <v>1767.34</v>
      </c>
      <c r="I64" s="248">
        <f t="shared" si="49"/>
        <v>-5302.02</v>
      </c>
      <c r="J64" s="249" t="str">
        <f>IFERROR(VLOOKUP(B64,'ORÇ MPAL '!$B$6:$K$558,10,FALSE()),"NOVO")</f>
        <v xml:space="preserve"> 11.1.3 </v>
      </c>
      <c r="K64" s="248">
        <f>IF(J64="novo",G64*(1-'M.D.G ABART'!$C$13),VLOOKUP(J64,'ORÇ ABART'!$A$6:$I$558,7,FALSE()))</f>
        <v>1126.32</v>
      </c>
      <c r="L64" s="248">
        <f>IF(J64="novo",K64*(1+$I$7),VLOOKUP(J64,'ORÇ ABART'!$A$6:$I$558,8,FALSE()))</f>
        <v>1379.4</v>
      </c>
      <c r="M64" s="248">
        <f t="shared" si="50"/>
        <v>-4138.2</v>
      </c>
      <c r="N64" s="249">
        <f>VLOOKUP(J64,'ORÇ MPAL '!$A$5:$J$557,6,FALSE())</f>
        <v>3</v>
      </c>
      <c r="O64" s="250">
        <f t="shared" si="51"/>
        <v>4138.2</v>
      </c>
      <c r="P64" s="99" t="s">
        <v>1320</v>
      </c>
      <c r="Q64" s="249">
        <f t="shared" si="52"/>
        <v>0</v>
      </c>
      <c r="R64" s="248">
        <f t="shared" si="53"/>
        <v>0</v>
      </c>
      <c r="S64" s="47"/>
      <c r="T64" s="47"/>
      <c r="U64" s="47"/>
      <c r="V64" s="47"/>
      <c r="W64" s="47"/>
      <c r="X64" s="47"/>
      <c r="Y64" s="47"/>
      <c r="Z64" s="47"/>
      <c r="AA64" s="47"/>
      <c r="AB64" s="47"/>
      <c r="AC64" s="47"/>
      <c r="AD64" s="47"/>
      <c r="AE64" s="47"/>
      <c r="AF64" s="47"/>
      <c r="AG64" s="47"/>
      <c r="AH64" s="47"/>
      <c r="AI64" s="47"/>
      <c r="AJ64" s="47"/>
      <c r="AK64" s="47"/>
      <c r="AL64" s="47"/>
      <c r="AM64" s="47"/>
      <c r="AN64" s="47"/>
    </row>
    <row r="65" spans="1:40" ht="47.25" customHeight="1">
      <c r="A65" s="243" t="s">
        <v>1353</v>
      </c>
      <c r="B65" s="254">
        <v>90791</v>
      </c>
      <c r="C65" s="243" t="s">
        <v>28</v>
      </c>
      <c r="D65" s="243" t="s">
        <v>1354</v>
      </c>
      <c r="E65" s="246" t="s">
        <v>56</v>
      </c>
      <c r="F65" s="252">
        <f>'M.C. ADITIVO 01 '!J350</f>
        <v>19</v>
      </c>
      <c r="G65" s="248">
        <v>1029.24</v>
      </c>
      <c r="H65" s="248">
        <f t="shared" si="48"/>
        <v>1260.51</v>
      </c>
      <c r="I65" s="248">
        <f t="shared" si="49"/>
        <v>23949.69</v>
      </c>
      <c r="J65" s="249" t="str">
        <f>IFERROR(VLOOKUP(B65,'ORÇ MPAL '!$B$6:$K$558,10,FALSE()),"NOVO")</f>
        <v>NOVO</v>
      </c>
      <c r="K65" s="248">
        <f>IF(J65="novo",G65*(1-'M.D.G ABART'!$C$13),VLOOKUP(J65,'ORÇ ABART'!$A$6:$I$558,7,FALSE()))</f>
        <v>804.35490774690902</v>
      </c>
      <c r="L65" s="248">
        <f>IF(J65="novo",K65*(1+$I$7),VLOOKUP(J65,'ORÇ ABART'!$A$6:$I$558,8,FALSE()))</f>
        <v>985.09345551763943</v>
      </c>
      <c r="M65" s="248">
        <f t="shared" si="50"/>
        <v>18716.77</v>
      </c>
      <c r="N65" s="249"/>
      <c r="O65" s="250">
        <f t="shared" si="51"/>
        <v>0</v>
      </c>
      <c r="P65" s="100" t="s">
        <v>1324</v>
      </c>
      <c r="Q65" s="249">
        <f t="shared" si="52"/>
        <v>19</v>
      </c>
      <c r="R65" s="248">
        <f t="shared" si="53"/>
        <v>18716.77</v>
      </c>
      <c r="S65" s="47"/>
      <c r="T65" s="47"/>
      <c r="U65" s="47"/>
      <c r="V65" s="47"/>
      <c r="W65" s="47"/>
      <c r="X65" s="47"/>
      <c r="Y65" s="47"/>
      <c r="Z65" s="47"/>
      <c r="AA65" s="47"/>
      <c r="AB65" s="47"/>
      <c r="AC65" s="47"/>
      <c r="AD65" s="47"/>
      <c r="AE65" s="47"/>
      <c r="AF65" s="47"/>
      <c r="AG65" s="47"/>
      <c r="AH65" s="47"/>
      <c r="AI65" s="47"/>
      <c r="AJ65" s="47"/>
      <c r="AK65" s="47"/>
      <c r="AL65" s="47"/>
      <c r="AM65" s="47"/>
      <c r="AN65" s="47"/>
    </row>
    <row r="66" spans="1:40" ht="49.5" customHeight="1">
      <c r="A66" s="243" t="s">
        <v>1355</v>
      </c>
      <c r="B66" s="254">
        <v>90793</v>
      </c>
      <c r="C66" s="243" t="s">
        <v>28</v>
      </c>
      <c r="D66" s="243" t="s">
        <v>1356</v>
      </c>
      <c r="E66" s="246" t="s">
        <v>56</v>
      </c>
      <c r="F66" s="252">
        <f>'M.C. ADITIVO 01 '!J359</f>
        <v>6</v>
      </c>
      <c r="G66" s="248">
        <v>1088.07</v>
      </c>
      <c r="H66" s="248">
        <f t="shared" si="48"/>
        <v>1332.55</v>
      </c>
      <c r="I66" s="248">
        <f t="shared" si="49"/>
        <v>7995.3</v>
      </c>
      <c r="J66" s="249" t="str">
        <f>IFERROR(VLOOKUP(B66,'ORÇ MPAL '!$B$6:$K$558,10,FALSE()),"NOVO")</f>
        <v>NOVO</v>
      </c>
      <c r="K66" s="248">
        <f>IF(J66="novo",G66*(1-'M.D.G ABART'!$C$13),VLOOKUP(J66,'ORÇ ABART'!$A$6:$I$558,7,FALSE()))</f>
        <v>850.330772679044</v>
      </c>
      <c r="L66" s="248">
        <f>IF(J66="novo",K66*(1+$I$7),VLOOKUP(J66,'ORÇ ABART'!$A$6:$I$558,8,FALSE()))</f>
        <v>1041.4000973000252</v>
      </c>
      <c r="M66" s="248">
        <f t="shared" si="50"/>
        <v>6248.4</v>
      </c>
      <c r="N66" s="249"/>
      <c r="O66" s="250">
        <f t="shared" si="51"/>
        <v>0</v>
      </c>
      <c r="P66" s="100" t="s">
        <v>1324</v>
      </c>
      <c r="Q66" s="249">
        <f t="shared" si="52"/>
        <v>6</v>
      </c>
      <c r="R66" s="248">
        <f t="shared" si="53"/>
        <v>6248.4</v>
      </c>
      <c r="S66" s="47"/>
      <c r="T66" s="47"/>
      <c r="U66" s="47"/>
      <c r="V66" s="47"/>
      <c r="W66" s="47"/>
      <c r="X66" s="47"/>
      <c r="Y66" s="47"/>
      <c r="Z66" s="47"/>
      <c r="AA66" s="47"/>
      <c r="AB66" s="47"/>
      <c r="AC66" s="47"/>
      <c r="AD66" s="47"/>
      <c r="AE66" s="47"/>
      <c r="AF66" s="47"/>
      <c r="AG66" s="47"/>
      <c r="AH66" s="47"/>
      <c r="AI66" s="47"/>
      <c r="AJ66" s="47"/>
      <c r="AK66" s="47"/>
      <c r="AL66" s="47"/>
      <c r="AM66" s="47"/>
      <c r="AN66" s="47"/>
    </row>
    <row r="67" spans="1:40" ht="37.5" customHeight="1">
      <c r="A67" s="243" t="s">
        <v>1357</v>
      </c>
      <c r="B67" s="254">
        <v>7788</v>
      </c>
      <c r="C67" s="243" t="s">
        <v>45</v>
      </c>
      <c r="D67" s="243" t="s">
        <v>1358</v>
      </c>
      <c r="E67" s="246" t="s">
        <v>56</v>
      </c>
      <c r="F67" s="252">
        <f>'M.C. ADITIVO 01 '!J366</f>
        <v>6</v>
      </c>
      <c r="G67" s="248">
        <v>1777.56</v>
      </c>
      <c r="H67" s="248">
        <f t="shared" si="48"/>
        <v>2176.9699999999998</v>
      </c>
      <c r="I67" s="248">
        <f t="shared" si="49"/>
        <v>13061.82</v>
      </c>
      <c r="J67" s="249" t="str">
        <f>IFERROR(VLOOKUP(B67,'ORÇ MPAL '!$B$6:$K$558,10,FALSE()),"NOVO")</f>
        <v>NOVO</v>
      </c>
      <c r="K67" s="248">
        <f>IF(J67="novo",G67*(1-'M.D.G ABART'!$C$13),VLOOKUP(J67,'ORÇ ABART'!$A$6:$I$558,7,FALSE()))</f>
        <v>1389.1697852926386</v>
      </c>
      <c r="L67" s="248">
        <f>IF(J67="novo",K67*(1+$I$7),VLOOKUP(J67,'ORÇ ABART'!$A$6:$I$558,8,FALSE()))</f>
        <v>1701.3162360478943</v>
      </c>
      <c r="M67" s="248">
        <f t="shared" si="50"/>
        <v>10207.89</v>
      </c>
      <c r="N67" s="249"/>
      <c r="O67" s="250">
        <f t="shared" si="51"/>
        <v>0</v>
      </c>
      <c r="P67" s="100" t="s">
        <v>1324</v>
      </c>
      <c r="Q67" s="249">
        <f t="shared" si="52"/>
        <v>6</v>
      </c>
      <c r="R67" s="248">
        <f t="shared" si="53"/>
        <v>10207.89</v>
      </c>
      <c r="S67" s="47"/>
      <c r="T67" s="47"/>
      <c r="U67" s="47"/>
      <c r="V67" s="47"/>
      <c r="W67" s="47"/>
      <c r="X67" s="47"/>
      <c r="Y67" s="47"/>
      <c r="Z67" s="47"/>
      <c r="AA67" s="47"/>
      <c r="AB67" s="47"/>
      <c r="AC67" s="47"/>
      <c r="AD67" s="47"/>
      <c r="AE67" s="47"/>
      <c r="AF67" s="47"/>
      <c r="AG67" s="47"/>
      <c r="AH67" s="47"/>
      <c r="AI67" s="47"/>
      <c r="AJ67" s="47"/>
      <c r="AK67" s="47"/>
      <c r="AL67" s="47"/>
      <c r="AM67" s="47"/>
      <c r="AN67" s="47"/>
    </row>
    <row r="68" spans="1:40" ht="37.5" customHeight="1">
      <c r="A68" s="233" t="str">
        <f>'ORÇ MPAL '!A508</f>
        <v xml:space="preserve"> 19 </v>
      </c>
      <c r="B68" s="233"/>
      <c r="C68" s="233"/>
      <c r="D68" s="233" t="str">
        <f>'ORÇ MPAL '!D508</f>
        <v>PINTURA</v>
      </c>
      <c r="E68" s="253"/>
      <c r="F68" s="234"/>
      <c r="G68" s="235"/>
      <c r="H68" s="236"/>
      <c r="I68" s="237">
        <f>SUM(I69:I72)</f>
        <v>-1631.7400000000002</v>
      </c>
      <c r="J68" s="238"/>
      <c r="K68" s="235"/>
      <c r="L68" s="236"/>
      <c r="M68" s="237">
        <f>SUM(M69:M72)</f>
        <v>-1273.73</v>
      </c>
      <c r="N68" s="239"/>
      <c r="O68" s="237">
        <f>SUM(O69:O72)</f>
        <v>6569.12</v>
      </c>
      <c r="P68" s="239"/>
      <c r="Q68" s="259"/>
      <c r="R68" s="237">
        <f>SUM(R69:R72)</f>
        <v>5295.4</v>
      </c>
      <c r="S68" s="47"/>
      <c r="T68" s="47"/>
      <c r="U68" s="47"/>
      <c r="V68" s="47"/>
      <c r="W68" s="47"/>
      <c r="X68" s="47"/>
      <c r="Y68" s="47"/>
      <c r="Z68" s="47"/>
      <c r="AA68" s="47"/>
      <c r="AB68" s="47"/>
      <c r="AC68" s="47"/>
      <c r="AD68" s="47"/>
      <c r="AE68" s="47"/>
      <c r="AF68" s="47"/>
      <c r="AG68" s="47"/>
      <c r="AH68" s="47"/>
      <c r="AI68" s="47"/>
      <c r="AJ68" s="47"/>
      <c r="AK68" s="47"/>
      <c r="AL68" s="47"/>
      <c r="AM68" s="47"/>
      <c r="AN68" s="47"/>
    </row>
    <row r="69" spans="1:40" ht="14.25" customHeight="1">
      <c r="A69" s="243" t="str">
        <f>'ORÇ MPAL '!A512</f>
        <v xml:space="preserve"> 19.4 </v>
      </c>
      <c r="B69" s="243">
        <f>'ORÇ MPAL '!B512</f>
        <v>102193</v>
      </c>
      <c r="C69" s="243" t="str">
        <f>'ORÇ MPAL '!C512</f>
        <v>SINAPI</v>
      </c>
      <c r="D69" s="243" t="str">
        <f>'ORÇ MPAL '!D512</f>
        <v>LIXAMENTO DE MADEIRA PARA APLICAÇÃO DE FUNDO OU PINTURA. AF_01/2021</v>
      </c>
      <c r="E69" s="246" t="str">
        <f>'ORÇ MPAL '!E512</f>
        <v>m²</v>
      </c>
      <c r="F69" s="247">
        <f>'M.C. ADITIVO 01 '!J373</f>
        <v>-103.425</v>
      </c>
      <c r="G69" s="248">
        <f>VLOOKUP(B69,'ORÇ MPAL '!$B$6:$I$557,6,FALSE())</f>
        <v>1.78</v>
      </c>
      <c r="H69" s="248">
        <f t="shared" ref="H69:H72" si="54">TRUNC(G69*(1+$I$7),2)</f>
        <v>2.17</v>
      </c>
      <c r="I69" s="248">
        <f t="shared" ref="I69:I72" si="55">TRUNC(F69*H69,2)</f>
        <v>-224.43</v>
      </c>
      <c r="J69" s="249" t="str">
        <f>IFERROR(VLOOKUP(B69,'ORÇ MPAL '!$B$6:$K$558,10,FALSE()),"NOVO")</f>
        <v xml:space="preserve"> 19.4 </v>
      </c>
      <c r="K69" s="248">
        <f>IF(J69="novo",G69*(1-'M.D.G ABART'!$C$13),VLOOKUP(J69,'ORÇ ABART'!$A$6:$I$558,7,FALSE()))</f>
        <v>1.38</v>
      </c>
      <c r="L69" s="248">
        <f>IF(J69="novo",K69*(1+$I$7),VLOOKUP(J69,'ORÇ ABART'!$A$6:$I$558,8,FALSE()))</f>
        <v>1.69</v>
      </c>
      <c r="M69" s="248">
        <f t="shared" ref="M69:M72" si="56">TRUNC(L69*F69,2)</f>
        <v>-174.78</v>
      </c>
      <c r="N69" s="249">
        <f>VLOOKUP(J69,'ORÇ MPAL '!$A$5:$J$557,6,FALSE())</f>
        <v>103.425</v>
      </c>
      <c r="O69" s="250">
        <f t="shared" ref="O69:O72" si="57">TRUNC(N69*L69,2)</f>
        <v>174.78</v>
      </c>
      <c r="P69" s="99" t="s">
        <v>1320</v>
      </c>
      <c r="Q69" s="249">
        <f t="shared" ref="Q69:Q72" si="58">F69+N69</f>
        <v>0</v>
      </c>
      <c r="R69" s="248">
        <f t="shared" ref="R69:R72" si="59">TRUNC(Q69*L69,2)</f>
        <v>0</v>
      </c>
      <c r="S69" s="47"/>
      <c r="T69" s="260"/>
      <c r="U69" s="260"/>
      <c r="V69" s="260"/>
      <c r="W69" s="261"/>
      <c r="X69" s="260"/>
      <c r="Y69" s="260"/>
      <c r="Z69" s="260"/>
      <c r="AA69" s="260"/>
      <c r="AB69" s="260"/>
      <c r="AC69" s="260"/>
      <c r="AD69" s="260"/>
      <c r="AE69" s="260"/>
      <c r="AF69" s="260"/>
      <c r="AG69" s="260"/>
      <c r="AH69" s="260"/>
      <c r="AI69" s="260"/>
      <c r="AJ69" s="260"/>
      <c r="AK69" s="260"/>
      <c r="AL69" s="260"/>
      <c r="AM69" s="260"/>
      <c r="AN69" s="260"/>
    </row>
    <row r="70" spans="1:40" ht="14.25" customHeight="1">
      <c r="A70" s="243" t="str">
        <f>'ORÇ MPAL '!A513</f>
        <v xml:space="preserve"> 19.5 </v>
      </c>
      <c r="B70" s="243">
        <f>'ORÇ MPAL '!B513</f>
        <v>102201</v>
      </c>
      <c r="C70" s="243" t="str">
        <f>'ORÇ MPAL '!C513</f>
        <v>SINAPI</v>
      </c>
      <c r="D70" s="243" t="str">
        <f>'ORÇ MPAL '!D513</f>
        <v>APLICAÇÃO MASSA ACRÍLICA PARA MADEIRA, PARA PINTURA COM TINTA DE ACABAMENTO (PIGMENTADA). AF_01/2021</v>
      </c>
      <c r="E70" s="246" t="str">
        <f>'ORÇ MPAL '!E513</f>
        <v>m²</v>
      </c>
      <c r="F70" s="247">
        <f>'M.C. ADITIVO 01 '!J379</f>
        <v>-103.425</v>
      </c>
      <c r="G70" s="248">
        <f>VLOOKUP(B70,'ORÇ MPAL '!$B$6:$I$557,6,FALSE())</f>
        <v>16.37</v>
      </c>
      <c r="H70" s="248">
        <f t="shared" si="54"/>
        <v>20.04</v>
      </c>
      <c r="I70" s="248">
        <f t="shared" si="55"/>
        <v>-2072.63</v>
      </c>
      <c r="J70" s="249" t="str">
        <f>IFERROR(VLOOKUP(B70,'ORÇ MPAL '!$B$6:$K$558,10,FALSE()),"NOVO")</f>
        <v xml:space="preserve"> 19.5 </v>
      </c>
      <c r="K70" s="248">
        <f>IF(J70="novo",G70*(1-'M.D.G ABART'!$C$13),VLOOKUP(J70,'ORÇ ABART'!$A$6:$I$558,7,FALSE()))</f>
        <v>12.77</v>
      </c>
      <c r="L70" s="248">
        <f>IF(J70="novo",K70*(1+$I$7),VLOOKUP(J70,'ORÇ ABART'!$A$6:$I$558,8,FALSE()))</f>
        <v>15.64</v>
      </c>
      <c r="M70" s="248">
        <f t="shared" si="56"/>
        <v>-1617.56</v>
      </c>
      <c r="N70" s="249">
        <f>VLOOKUP(J70,'ORÇ MPAL '!$A$5:$J$557,6,FALSE())</f>
        <v>103.425</v>
      </c>
      <c r="O70" s="250">
        <f t="shared" si="57"/>
        <v>1617.56</v>
      </c>
      <c r="P70" s="99" t="s">
        <v>1320</v>
      </c>
      <c r="Q70" s="249">
        <f t="shared" si="58"/>
        <v>0</v>
      </c>
      <c r="R70" s="248">
        <f t="shared" si="59"/>
        <v>0</v>
      </c>
      <c r="S70" s="47"/>
      <c r="T70" s="47"/>
      <c r="U70" s="47"/>
      <c r="V70" s="47"/>
      <c r="W70" s="47"/>
      <c r="X70" s="47"/>
      <c r="Y70" s="47"/>
      <c r="Z70" s="47"/>
      <c r="AA70" s="47"/>
      <c r="AB70" s="47"/>
      <c r="AC70" s="47"/>
      <c r="AD70" s="47"/>
      <c r="AE70" s="47"/>
      <c r="AF70" s="47"/>
      <c r="AG70" s="47"/>
      <c r="AH70" s="47"/>
      <c r="AI70" s="47"/>
      <c r="AJ70" s="47"/>
      <c r="AK70" s="47"/>
      <c r="AL70" s="47"/>
      <c r="AM70" s="47"/>
      <c r="AN70" s="47"/>
    </row>
    <row r="71" spans="1:40" ht="31.5" customHeight="1">
      <c r="A71" s="243" t="str">
        <f>'ORÇ MPAL '!A514</f>
        <v xml:space="preserve"> 19.6 </v>
      </c>
      <c r="B71" s="243">
        <f>'ORÇ MPAL '!B514</f>
        <v>102219</v>
      </c>
      <c r="C71" s="243" t="str">
        <f>'ORÇ MPAL '!C514</f>
        <v>SINAPI</v>
      </c>
      <c r="D71" s="243" t="str">
        <f>'ORÇ MPAL '!D514</f>
        <v>PINTURA TINTA DE ACABAMENTO (PIGMENTADA) ESMALTE SINTÉTICO ACETINADO EM MADEIRA, 2 DEMÃOS. AF_01/2021</v>
      </c>
      <c r="E71" s="246" t="str">
        <f>'ORÇ MPAL '!E514</f>
        <v>m²</v>
      </c>
      <c r="F71" s="247">
        <f>'M.C. ADITIVO 01 '!J385</f>
        <v>-103.425</v>
      </c>
      <c r="G71" s="248">
        <f>VLOOKUP(B71,'ORÇ MPAL '!$B$6:$I$557,6,FALSE())</f>
        <v>16.510000000000002</v>
      </c>
      <c r="H71" s="248">
        <f t="shared" si="54"/>
        <v>20.21</v>
      </c>
      <c r="I71" s="248">
        <f t="shared" si="55"/>
        <v>-2090.21</v>
      </c>
      <c r="J71" s="249" t="str">
        <f>IFERROR(VLOOKUP(B71,'ORÇ MPAL '!$B$6:$K$558,10,FALSE()),"NOVO")</f>
        <v xml:space="preserve"> 19.6 </v>
      </c>
      <c r="K71" s="248">
        <f>IF(J71="novo",G71*(1-'M.D.G ABART'!$C$13),VLOOKUP(J71,'ORÇ ABART'!$A$6:$I$558,7,FALSE()))</f>
        <v>12.88</v>
      </c>
      <c r="L71" s="248">
        <f>IF(J71="novo",K71*(1+$I$7),VLOOKUP(J71,'ORÇ ABART'!$A$6:$I$558,8,FALSE()))</f>
        <v>15.77</v>
      </c>
      <c r="M71" s="248">
        <f t="shared" si="56"/>
        <v>-1631.01</v>
      </c>
      <c r="N71" s="249">
        <f>VLOOKUP(J71,'ORÇ MPAL '!$A$5:$J$557,6,FALSE())</f>
        <v>103.425</v>
      </c>
      <c r="O71" s="250">
        <f t="shared" si="57"/>
        <v>1631.01</v>
      </c>
      <c r="P71" s="99" t="s">
        <v>1320</v>
      </c>
      <c r="Q71" s="249">
        <f t="shared" si="58"/>
        <v>0</v>
      </c>
      <c r="R71" s="248">
        <f t="shared" si="59"/>
        <v>0</v>
      </c>
      <c r="S71" s="262"/>
      <c r="T71" s="262"/>
      <c r="U71" s="262"/>
      <c r="V71" s="262"/>
      <c r="W71" s="262"/>
      <c r="X71" s="262"/>
      <c r="Y71" s="262"/>
      <c r="Z71" s="262"/>
      <c r="AA71" s="262"/>
      <c r="AB71" s="262"/>
      <c r="AC71" s="262"/>
      <c r="AD71" s="262"/>
      <c r="AE71" s="262"/>
      <c r="AF71" s="262"/>
      <c r="AG71" s="262"/>
      <c r="AH71" s="262"/>
      <c r="AI71" s="262"/>
      <c r="AJ71" s="262"/>
      <c r="AK71" s="262"/>
      <c r="AL71" s="262"/>
      <c r="AM71" s="262"/>
      <c r="AN71" s="262"/>
    </row>
    <row r="72" spans="1:40" ht="31.5" customHeight="1">
      <c r="A72" s="243" t="str">
        <f>'ORÇ MPAL '!A515</f>
        <v xml:space="preserve"> 19.7 </v>
      </c>
      <c r="B72" s="243">
        <f>'ORÇ MPAL '!B515</f>
        <v>95305</v>
      </c>
      <c r="C72" s="243" t="str">
        <f>'ORÇ MPAL '!C515</f>
        <v>SINAPI</v>
      </c>
      <c r="D72" s="243" t="str">
        <f>'ORÇ MPAL '!D515</f>
        <v>TEXTURA ACRÍLICA, APLICAÇÃO MANUAL EM PAREDE, UMA DEMÃO. AF_04/2023</v>
      </c>
      <c r="E72" s="246" t="str">
        <f>'ORÇ MPAL '!E515</f>
        <v>m²</v>
      </c>
      <c r="F72" s="256">
        <f>'M.C. ADITIVO 01 '!J394</f>
        <v>170.2</v>
      </c>
      <c r="G72" s="248">
        <f>VLOOKUP(B72,'ORÇ MPAL '!$B$6:$I$557,6,FALSE())</f>
        <v>13.22</v>
      </c>
      <c r="H72" s="248">
        <f t="shared" si="54"/>
        <v>16.190000000000001</v>
      </c>
      <c r="I72" s="248">
        <f t="shared" si="55"/>
        <v>2755.53</v>
      </c>
      <c r="J72" s="249" t="str">
        <f>IFERROR(VLOOKUP(B72,'ORÇ MPAL '!$B$6:$K$558,10,FALSE()),"NOVO")</f>
        <v xml:space="preserve"> 19.7 </v>
      </c>
      <c r="K72" s="248">
        <f>IF(J72="novo",G72*(1-'M.D.G ABART'!$C$13),VLOOKUP(J72,'ORÇ ABART'!$A$6:$I$558,7,FALSE()))</f>
        <v>10.31</v>
      </c>
      <c r="L72" s="248">
        <f>IF(J72="novo",K72*(1+$I$7),VLOOKUP(J72,'ORÇ ABART'!$A$6:$I$558,8,FALSE()))</f>
        <v>12.63</v>
      </c>
      <c r="M72" s="248">
        <f t="shared" si="56"/>
        <v>2149.62</v>
      </c>
      <c r="N72" s="249">
        <f>VLOOKUP(J72,'ORÇ MPAL '!$A$5:$J$557,6,FALSE())</f>
        <v>249.072</v>
      </c>
      <c r="O72" s="250">
        <f t="shared" si="57"/>
        <v>3145.77</v>
      </c>
      <c r="P72" s="101" t="s">
        <v>1324</v>
      </c>
      <c r="Q72" s="249">
        <f t="shared" si="58"/>
        <v>419.27199999999999</v>
      </c>
      <c r="R72" s="248">
        <f t="shared" si="59"/>
        <v>5295.4</v>
      </c>
      <c r="S72" s="262"/>
      <c r="T72" s="262"/>
      <c r="U72" s="262"/>
      <c r="V72" s="262"/>
      <c r="W72" s="262"/>
      <c r="X72" s="262"/>
      <c r="Y72" s="262"/>
      <c r="Z72" s="262"/>
      <c r="AA72" s="262"/>
      <c r="AB72" s="262"/>
      <c r="AC72" s="262"/>
      <c r="AD72" s="262"/>
      <c r="AE72" s="262"/>
      <c r="AF72" s="262"/>
      <c r="AG72" s="262"/>
      <c r="AH72" s="262"/>
      <c r="AI72" s="262"/>
      <c r="AJ72" s="262"/>
      <c r="AK72" s="262"/>
      <c r="AL72" s="262"/>
      <c r="AM72" s="262"/>
      <c r="AN72" s="262"/>
    </row>
    <row r="73" spans="1:40" ht="14.25" customHeight="1">
      <c r="A73" s="263">
        <v>23</v>
      </c>
      <c r="B73" s="263"/>
      <c r="C73" s="263"/>
      <c r="D73" s="263" t="s">
        <v>1359</v>
      </c>
      <c r="E73" s="263"/>
      <c r="F73" s="264"/>
      <c r="G73" s="265"/>
      <c r="H73" s="266"/>
      <c r="I73" s="267"/>
      <c r="J73" s="268"/>
      <c r="K73" s="265"/>
      <c r="L73" s="266"/>
      <c r="M73" s="267"/>
      <c r="N73" s="269"/>
      <c r="O73" s="270">
        <f>SUM(O74)</f>
        <v>0</v>
      </c>
      <c r="P73" s="271"/>
      <c r="Q73" s="240"/>
      <c r="R73" s="267">
        <f>R74</f>
        <v>-344.70631650974974</v>
      </c>
      <c r="S73" s="47"/>
      <c r="T73" s="132">
        <f>M75+M81+R73</f>
        <v>2435519.9436834902</v>
      </c>
      <c r="U73" s="47"/>
      <c r="V73" s="47"/>
      <c r="W73" s="47"/>
      <c r="X73" s="47"/>
      <c r="Y73" s="47"/>
      <c r="Z73" s="47"/>
      <c r="AA73" s="47"/>
      <c r="AB73" s="47"/>
      <c r="AC73" s="47"/>
      <c r="AD73" s="47"/>
      <c r="AE73" s="47"/>
      <c r="AF73" s="47"/>
      <c r="AG73" s="47"/>
      <c r="AH73" s="47"/>
      <c r="AI73" s="47"/>
      <c r="AJ73" s="47"/>
      <c r="AK73" s="47"/>
      <c r="AL73" s="47"/>
      <c r="AM73" s="47"/>
      <c r="AN73" s="47"/>
    </row>
    <row r="74" spans="1:40" ht="14.25" customHeight="1">
      <c r="A74" s="272" t="s">
        <v>1360</v>
      </c>
      <c r="B74" s="254" t="s">
        <v>1361</v>
      </c>
      <c r="C74" s="245" t="s">
        <v>22</v>
      </c>
      <c r="D74" s="245" t="s">
        <v>1362</v>
      </c>
      <c r="E74" s="255" t="s">
        <v>1363</v>
      </c>
      <c r="F74" s="273">
        <f>'M.D.G ABART'!F18</f>
        <v>-344.70631650974974</v>
      </c>
      <c r="G74" s="250" t="s">
        <v>1364</v>
      </c>
      <c r="H74" s="250"/>
      <c r="I74" s="250"/>
      <c r="J74" s="274"/>
      <c r="K74" s="250"/>
      <c r="L74" s="250"/>
      <c r="M74" s="250"/>
      <c r="N74" s="250"/>
      <c r="O74" s="275"/>
      <c r="P74" s="276"/>
      <c r="Q74" s="249"/>
      <c r="R74" s="248">
        <f>F74</f>
        <v>-344.70631650974974</v>
      </c>
      <c r="S74" s="47"/>
      <c r="T74" s="47"/>
      <c r="U74" s="47"/>
      <c r="V74" s="47"/>
      <c r="W74" s="47"/>
      <c r="X74" s="47"/>
      <c r="Y74" s="47"/>
      <c r="Z74" s="47"/>
      <c r="AA74" s="47"/>
      <c r="AB74" s="47"/>
      <c r="AC74" s="47"/>
      <c r="AD74" s="47"/>
      <c r="AE74" s="47"/>
      <c r="AF74" s="47"/>
      <c r="AG74" s="47"/>
      <c r="AH74" s="47"/>
      <c r="AI74" s="47"/>
      <c r="AJ74" s="47"/>
      <c r="AK74" s="47"/>
      <c r="AL74" s="47"/>
      <c r="AM74" s="47"/>
      <c r="AN74" s="47"/>
    </row>
    <row r="75" spans="1:40" ht="13.5" customHeight="1">
      <c r="A75" s="526" t="s">
        <v>1365</v>
      </c>
      <c r="B75" s="477"/>
      <c r="C75" s="477"/>
      <c r="D75" s="477"/>
      <c r="E75" s="477"/>
      <c r="F75" s="477"/>
      <c r="G75" s="477"/>
      <c r="H75" s="478"/>
      <c r="I75" s="277">
        <f>SUM(I68,I61,I57,I38,I34,I30,I26,I19,I15)</f>
        <v>-81382.050000000017</v>
      </c>
      <c r="J75" s="278"/>
      <c r="K75" s="277"/>
      <c r="L75" s="279"/>
      <c r="M75" s="277">
        <f>SUM(M68,M61,M57,M38,M34,M30,M26,M19,M15)</f>
        <v>-63255.670000000006</v>
      </c>
      <c r="N75" s="278"/>
      <c r="O75" s="277">
        <f>SUM(O68,O61,O57,O38,O34,O30,O26,O19,O15)</f>
        <v>324413.76000000007</v>
      </c>
      <c r="P75" s="278"/>
      <c r="Q75" s="280"/>
      <c r="R75" s="277">
        <f>SUM(R68,R61,R57,R38,R34,R30,R26,R19,R15)</f>
        <v>261158.09000000003</v>
      </c>
      <c r="S75" s="47"/>
      <c r="T75" s="47"/>
      <c r="U75" s="47"/>
      <c r="V75" s="47"/>
      <c r="W75" s="47"/>
      <c r="X75" s="47"/>
      <c r="Y75" s="47"/>
      <c r="Z75" s="47"/>
      <c r="AA75" s="47"/>
      <c r="AB75" s="47"/>
      <c r="AC75" s="47"/>
      <c r="AD75" s="47"/>
      <c r="AE75" s="47"/>
      <c r="AF75" s="47"/>
      <c r="AG75" s="47"/>
      <c r="AH75" s="47"/>
      <c r="AI75" s="47"/>
      <c r="AJ75" s="47"/>
      <c r="AK75" s="47"/>
      <c r="AL75" s="47"/>
      <c r="AM75" s="47"/>
      <c r="AN75" s="47"/>
    </row>
    <row r="76" spans="1:40" ht="13.5" customHeight="1">
      <c r="A76" s="526" t="s">
        <v>1366</v>
      </c>
      <c r="B76" s="477"/>
      <c r="C76" s="477"/>
      <c r="D76" s="477"/>
      <c r="E76" s="477"/>
      <c r="F76" s="477"/>
      <c r="G76" s="477"/>
      <c r="H76" s="478"/>
      <c r="I76" s="277"/>
      <c r="J76" s="278"/>
      <c r="K76" s="277"/>
      <c r="L76" s="279"/>
      <c r="M76" s="281">
        <f>M75/M81</f>
        <v>-2.5311174293521015E-2</v>
      </c>
      <c r="N76" s="277"/>
      <c r="O76" s="281">
        <f>O75/M81</f>
        <v>0.12981118091985266</v>
      </c>
      <c r="P76" s="277"/>
      <c r="Q76" s="282"/>
      <c r="R76" s="281">
        <f>R75/M81</f>
        <v>0.10450000662633163</v>
      </c>
      <c r="S76" s="47"/>
      <c r="T76" s="47"/>
      <c r="U76" s="47"/>
      <c r="V76" s="47"/>
      <c r="W76" s="47"/>
      <c r="X76" s="47"/>
      <c r="Y76" s="47"/>
      <c r="Z76" s="47"/>
      <c r="AA76" s="47"/>
      <c r="AB76" s="47"/>
      <c r="AC76" s="47"/>
      <c r="AD76" s="47"/>
      <c r="AE76" s="47"/>
      <c r="AF76" s="47"/>
      <c r="AG76" s="47"/>
      <c r="AH76" s="47"/>
      <c r="AI76" s="47"/>
      <c r="AJ76" s="47"/>
      <c r="AK76" s="47"/>
      <c r="AL76" s="47"/>
      <c r="AM76" s="47"/>
      <c r="AN76" s="47"/>
    </row>
    <row r="77" spans="1:40" ht="13.5" customHeight="1">
      <c r="A77" s="83"/>
      <c r="B77" s="283"/>
      <c r="C77" s="283"/>
      <c r="D77" s="283"/>
      <c r="E77" s="283"/>
      <c r="F77" s="283"/>
      <c r="G77" s="283"/>
      <c r="H77" s="283"/>
      <c r="I77" s="284"/>
      <c r="J77" s="285"/>
      <c r="K77" s="284"/>
      <c r="L77" s="286"/>
      <c r="M77" s="287"/>
      <c r="N77" s="284"/>
      <c r="O77" s="287"/>
      <c r="P77" s="284"/>
      <c r="Q77" s="288"/>
      <c r="R77" s="287"/>
      <c r="S77" s="47"/>
      <c r="T77" s="47"/>
      <c r="U77" s="47"/>
      <c r="V77" s="47"/>
      <c r="W77" s="47"/>
      <c r="X77" s="47"/>
      <c r="Y77" s="47"/>
      <c r="Z77" s="47"/>
      <c r="AA77" s="47"/>
      <c r="AB77" s="47"/>
      <c r="AC77" s="47"/>
      <c r="AD77" s="47"/>
      <c r="AE77" s="47"/>
      <c r="AF77" s="47"/>
      <c r="AG77" s="47"/>
      <c r="AH77" s="47"/>
      <c r="AI77" s="47"/>
      <c r="AJ77" s="47"/>
      <c r="AK77" s="47"/>
      <c r="AL77" s="47"/>
      <c r="AM77" s="47"/>
      <c r="AN77" s="47"/>
    </row>
    <row r="78" spans="1:40" ht="13.5" customHeight="1">
      <c r="A78" s="83"/>
      <c r="B78" s="283"/>
      <c r="C78" s="283"/>
      <c r="D78" s="283"/>
      <c r="E78" s="283"/>
      <c r="F78" s="283"/>
      <c r="G78" s="283"/>
      <c r="H78" s="283"/>
      <c r="I78" s="284"/>
      <c r="J78" s="285"/>
      <c r="K78" s="284"/>
      <c r="L78" s="286"/>
      <c r="M78" s="287"/>
      <c r="N78" s="284"/>
      <c r="O78" s="287"/>
      <c r="P78" s="284"/>
      <c r="Q78" s="288"/>
      <c r="R78" s="287"/>
      <c r="S78" s="47"/>
      <c r="T78" s="47"/>
      <c r="U78" s="47"/>
      <c r="V78" s="47"/>
      <c r="W78" s="47"/>
      <c r="X78" s="47"/>
      <c r="Y78" s="47"/>
      <c r="Z78" s="47"/>
      <c r="AA78" s="47"/>
      <c r="AB78" s="47"/>
      <c r="AC78" s="47"/>
      <c r="AD78" s="47"/>
      <c r="AE78" s="47"/>
      <c r="AF78" s="47"/>
      <c r="AG78" s="47"/>
      <c r="AH78" s="47"/>
      <c r="AI78" s="47"/>
      <c r="AJ78" s="47"/>
      <c r="AK78" s="47"/>
      <c r="AL78" s="47"/>
      <c r="AM78" s="47"/>
      <c r="AN78" s="47"/>
    </row>
    <row r="79" spans="1:40" ht="13.5" customHeight="1">
      <c r="A79" s="83"/>
      <c r="B79" s="283"/>
      <c r="C79" s="283"/>
      <c r="D79" s="283"/>
      <c r="E79" s="283"/>
      <c r="F79" s="283"/>
      <c r="G79" s="283"/>
      <c r="H79" s="283"/>
      <c r="I79" s="284"/>
      <c r="J79" s="285"/>
      <c r="K79" s="284"/>
      <c r="L79" s="286"/>
      <c r="M79" s="287"/>
      <c r="N79" s="284"/>
      <c r="O79" s="287"/>
      <c r="P79" s="284"/>
      <c r="Q79" s="288"/>
      <c r="R79" s="287"/>
      <c r="S79" s="47"/>
      <c r="T79" s="47"/>
      <c r="U79" s="47"/>
      <c r="V79" s="47"/>
      <c r="W79" s="47"/>
      <c r="X79" s="47"/>
      <c r="Y79" s="47"/>
      <c r="Z79" s="47"/>
      <c r="AA79" s="47"/>
      <c r="AB79" s="47"/>
      <c r="AC79" s="47"/>
      <c r="AD79" s="47"/>
      <c r="AE79" s="47"/>
      <c r="AF79" s="47"/>
      <c r="AG79" s="47"/>
      <c r="AH79" s="47"/>
      <c r="AI79" s="47"/>
      <c r="AJ79" s="47"/>
      <c r="AK79" s="47"/>
      <c r="AL79" s="47"/>
      <c r="AM79" s="47"/>
      <c r="AN79" s="47"/>
    </row>
    <row r="80" spans="1:40" ht="13.5" customHeight="1">
      <c r="A80" s="83"/>
      <c r="B80" s="83"/>
      <c r="C80" s="83"/>
      <c r="D80" s="83"/>
      <c r="E80" s="83"/>
      <c r="F80" s="225"/>
      <c r="G80" s="83"/>
      <c r="H80" s="83"/>
      <c r="I80" s="83"/>
      <c r="J80" s="212"/>
      <c r="K80" s="83"/>
      <c r="L80" s="83"/>
      <c r="M80" s="83"/>
      <c r="N80" s="83"/>
      <c r="O80" s="289"/>
      <c r="P80" s="83"/>
      <c r="Q80" s="207"/>
      <c r="R80" s="83"/>
      <c r="S80" s="47"/>
      <c r="T80" s="47"/>
      <c r="U80" s="47"/>
      <c r="V80" s="47"/>
      <c r="W80" s="47"/>
      <c r="X80" s="47"/>
      <c r="Y80" s="47"/>
      <c r="Z80" s="47"/>
      <c r="AA80" s="47"/>
      <c r="AB80" s="47"/>
      <c r="AC80" s="47"/>
      <c r="AD80" s="47"/>
      <c r="AE80" s="47"/>
      <c r="AF80" s="47"/>
      <c r="AG80" s="47"/>
      <c r="AH80" s="47"/>
      <c r="AI80" s="47"/>
      <c r="AJ80" s="47"/>
      <c r="AK80" s="47"/>
      <c r="AL80" s="47"/>
      <c r="AM80" s="47"/>
      <c r="AN80" s="47"/>
    </row>
    <row r="81" spans="1:40" ht="13.5" customHeight="1">
      <c r="A81" s="83"/>
      <c r="B81" s="83"/>
      <c r="C81" s="83"/>
      <c r="D81" s="290" t="s">
        <v>1367</v>
      </c>
      <c r="E81" s="527" t="s">
        <v>1368</v>
      </c>
      <c r="F81" s="477"/>
      <c r="G81" s="477"/>
      <c r="H81" s="477"/>
      <c r="I81" s="477"/>
      <c r="J81" s="477"/>
      <c r="K81" s="477"/>
      <c r="L81" s="478"/>
      <c r="M81" s="291">
        <f>'ORÇ ABART'!H561</f>
        <v>2499120.3199999998</v>
      </c>
      <c r="N81" s="292">
        <f t="shared" ref="N81:N85" si="60">M81/$M$81</f>
        <v>1</v>
      </c>
      <c r="O81" s="293"/>
      <c r="P81" s="83"/>
      <c r="Q81" s="294"/>
      <c r="R81" s="83"/>
      <c r="S81" s="47"/>
      <c r="T81" s="47"/>
      <c r="U81" s="47"/>
      <c r="V81" s="47"/>
      <c r="W81" s="47"/>
      <c r="X81" s="47"/>
      <c r="Y81" s="47"/>
      <c r="Z81" s="47"/>
      <c r="AA81" s="47"/>
      <c r="AB81" s="47"/>
      <c r="AC81" s="47"/>
      <c r="AD81" s="47"/>
      <c r="AE81" s="47"/>
      <c r="AF81" s="47"/>
      <c r="AG81" s="47"/>
      <c r="AH81" s="47"/>
      <c r="AI81" s="47"/>
      <c r="AJ81" s="47"/>
      <c r="AK81" s="47"/>
      <c r="AL81" s="47"/>
      <c r="AM81" s="47"/>
      <c r="AN81" s="47"/>
    </row>
    <row r="82" spans="1:40" ht="12.75" customHeight="1">
      <c r="A82" s="83"/>
      <c r="B82" s="83"/>
      <c r="C82" s="83"/>
      <c r="D82" s="290" t="s">
        <v>1369</v>
      </c>
      <c r="E82" s="528" t="s">
        <v>1370</v>
      </c>
      <c r="F82" s="477"/>
      <c r="G82" s="477"/>
      <c r="H82" s="477"/>
      <c r="I82" s="477"/>
      <c r="J82" s="477"/>
      <c r="K82" s="477"/>
      <c r="L82" s="478"/>
      <c r="M82" s="295">
        <f>SUMIFS(M15:M74,P15:P74,"SUPRESSÃO")</f>
        <v>-282334.80000000005</v>
      </c>
      <c r="N82" s="296">
        <f t="shared" si="60"/>
        <v>-0.11297367227200972</v>
      </c>
      <c r="O82" s="297" t="s">
        <v>1371</v>
      </c>
      <c r="P82" s="83"/>
      <c r="Q82" s="83"/>
      <c r="R82" s="83"/>
      <c r="S82" s="47"/>
      <c r="T82" s="47"/>
      <c r="U82" s="47"/>
      <c r="V82" s="47"/>
      <c r="W82" s="47"/>
      <c r="X82" s="47"/>
      <c r="Y82" s="47"/>
      <c r="Z82" s="47"/>
      <c r="AA82" s="47"/>
      <c r="AB82" s="47"/>
      <c r="AC82" s="47"/>
      <c r="AD82" s="47"/>
      <c r="AE82" s="47"/>
      <c r="AF82" s="47"/>
      <c r="AG82" s="47"/>
      <c r="AH82" s="47"/>
      <c r="AI82" s="47"/>
      <c r="AJ82" s="47"/>
      <c r="AK82" s="47"/>
      <c r="AL82" s="47"/>
      <c r="AM82" s="47"/>
      <c r="AN82" s="47"/>
    </row>
    <row r="83" spans="1:40" ht="13.5" customHeight="1">
      <c r="A83" s="83"/>
      <c r="B83" s="83"/>
      <c r="C83" s="83"/>
      <c r="D83" s="290" t="s">
        <v>1372</v>
      </c>
      <c r="E83" s="529" t="s">
        <v>1373</v>
      </c>
      <c r="F83" s="477"/>
      <c r="G83" s="477"/>
      <c r="H83" s="477"/>
      <c r="I83" s="477"/>
      <c r="J83" s="477"/>
      <c r="K83" s="477"/>
      <c r="L83" s="478"/>
      <c r="M83" s="298">
        <f>SUMIF(P15:P74,"ADIÇÃO",M15:M74)-M84</f>
        <v>31684.419999999984</v>
      </c>
      <c r="N83" s="299">
        <f t="shared" si="60"/>
        <v>1.2678229113834738E-2</v>
      </c>
      <c r="O83" s="297" t="s">
        <v>1374</v>
      </c>
      <c r="P83" s="83"/>
      <c r="Q83" s="83"/>
      <c r="R83" s="83"/>
      <c r="S83" s="47"/>
      <c r="T83" s="47"/>
      <c r="U83" s="47"/>
      <c r="V83" s="47"/>
      <c r="W83" s="47"/>
      <c r="X83" s="47"/>
      <c r="Y83" s="47"/>
      <c r="Z83" s="47"/>
      <c r="AA83" s="47"/>
      <c r="AB83" s="47"/>
      <c r="AC83" s="47"/>
      <c r="AD83" s="47"/>
      <c r="AE83" s="47"/>
      <c r="AF83" s="47"/>
      <c r="AG83" s="47"/>
      <c r="AH83" s="47"/>
      <c r="AI83" s="47"/>
      <c r="AJ83" s="47"/>
      <c r="AK83" s="47"/>
      <c r="AL83" s="47"/>
      <c r="AM83" s="47"/>
      <c r="AN83" s="47"/>
    </row>
    <row r="84" spans="1:40" ht="13.5" customHeight="1">
      <c r="A84" s="83"/>
      <c r="B84" s="83"/>
      <c r="C84" s="83"/>
      <c r="D84" s="290" t="s">
        <v>1375</v>
      </c>
      <c r="E84" s="530" t="s">
        <v>1376</v>
      </c>
      <c r="F84" s="477"/>
      <c r="G84" s="477"/>
      <c r="H84" s="477"/>
      <c r="I84" s="477"/>
      <c r="J84" s="477"/>
      <c r="K84" s="477"/>
      <c r="L84" s="478"/>
      <c r="M84" s="300">
        <f>SUMIFS(M15:M74,P15:P74,"ADIÇÃO",J15:J74,"NOVO")</f>
        <v>187394.70999999996</v>
      </c>
      <c r="N84" s="301">
        <f t="shared" si="60"/>
        <v>7.4984268864653938E-2</v>
      </c>
      <c r="O84" s="297" t="s">
        <v>1377</v>
      </c>
      <c r="P84" s="83"/>
      <c r="Q84" s="83"/>
      <c r="R84" s="83"/>
      <c r="S84" s="47"/>
      <c r="T84" s="47"/>
      <c r="U84" s="47"/>
      <c r="V84" s="47"/>
      <c r="W84" s="47"/>
      <c r="X84" s="47"/>
      <c r="Y84" s="47"/>
      <c r="Z84" s="47"/>
      <c r="AA84" s="47"/>
      <c r="AB84" s="47"/>
      <c r="AC84" s="47"/>
      <c r="AD84" s="47"/>
      <c r="AE84" s="47"/>
      <c r="AF84" s="47"/>
      <c r="AG84" s="47"/>
      <c r="AH84" s="47"/>
      <c r="AI84" s="47"/>
      <c r="AJ84" s="47"/>
      <c r="AK84" s="47"/>
      <c r="AL84" s="47"/>
      <c r="AM84" s="47"/>
      <c r="AN84" s="47"/>
    </row>
    <row r="85" spans="1:40" ht="13.5" customHeight="1">
      <c r="A85" s="83"/>
      <c r="B85" s="83"/>
      <c r="C85" s="83"/>
      <c r="D85" s="290" t="s">
        <v>1378</v>
      </c>
      <c r="E85" s="523" t="s">
        <v>1379</v>
      </c>
      <c r="F85" s="477"/>
      <c r="G85" s="477"/>
      <c r="H85" s="477"/>
      <c r="I85" s="477"/>
      <c r="J85" s="477"/>
      <c r="K85" s="477"/>
      <c r="L85" s="478"/>
      <c r="M85" s="291">
        <f>R73</f>
        <v>-344.70631650974974</v>
      </c>
      <c r="N85" s="292">
        <f t="shared" si="60"/>
        <v>-1.3793106068208424E-4</v>
      </c>
      <c r="O85" s="297" t="s">
        <v>1380</v>
      </c>
      <c r="P85" s="83"/>
      <c r="Q85" s="83"/>
      <c r="R85" s="83"/>
      <c r="S85" s="47"/>
      <c r="T85" s="47"/>
      <c r="U85" s="47"/>
      <c r="V85" s="47"/>
      <c r="W85" s="47"/>
      <c r="X85" s="47"/>
      <c r="Y85" s="47"/>
      <c r="Z85" s="47"/>
      <c r="AA85" s="47"/>
      <c r="AB85" s="47"/>
      <c r="AC85" s="47"/>
      <c r="AD85" s="47"/>
      <c r="AE85" s="47"/>
      <c r="AF85" s="47"/>
      <c r="AG85" s="47"/>
      <c r="AH85" s="47"/>
      <c r="AI85" s="47"/>
      <c r="AJ85" s="47"/>
      <c r="AK85" s="47"/>
      <c r="AL85" s="47"/>
      <c r="AM85" s="47"/>
      <c r="AN85" s="47"/>
    </row>
    <row r="86" spans="1:40" ht="13.5" customHeight="1">
      <c r="A86" s="83"/>
      <c r="B86" s="83"/>
      <c r="C86" s="83"/>
      <c r="D86" s="290" t="s">
        <v>1381</v>
      </c>
      <c r="E86" s="523" t="s">
        <v>1382</v>
      </c>
      <c r="F86" s="477"/>
      <c r="G86" s="477"/>
      <c r="H86" s="477"/>
      <c r="I86" s="477"/>
      <c r="J86" s="477"/>
      <c r="K86" s="477"/>
      <c r="L86" s="478"/>
      <c r="M86" s="291">
        <f>SUM(M81:M85)</f>
        <v>2435519.9436834897</v>
      </c>
      <c r="N86" s="302"/>
      <c r="O86" s="297" t="s">
        <v>1383</v>
      </c>
      <c r="P86" s="83"/>
      <c r="Q86" s="303"/>
      <c r="R86" s="83"/>
      <c r="S86" s="47"/>
      <c r="T86" s="47"/>
      <c r="U86" s="47"/>
      <c r="V86" s="47"/>
      <c r="W86" s="47"/>
      <c r="X86" s="47"/>
      <c r="Y86" s="47"/>
      <c r="Z86" s="47"/>
      <c r="AA86" s="47"/>
      <c r="AB86" s="47"/>
      <c r="AC86" s="47"/>
      <c r="AD86" s="47"/>
      <c r="AE86" s="47"/>
      <c r="AF86" s="47"/>
      <c r="AG86" s="47"/>
      <c r="AH86" s="47"/>
      <c r="AI86" s="47"/>
      <c r="AJ86" s="47"/>
      <c r="AK86" s="47"/>
      <c r="AL86" s="47"/>
      <c r="AM86" s="47"/>
      <c r="AN86" s="47"/>
    </row>
    <row r="87" spans="1:40" ht="13.5" customHeight="1">
      <c r="A87" s="83"/>
      <c r="B87" s="83"/>
      <c r="C87" s="83"/>
      <c r="D87" s="290" t="s">
        <v>1384</v>
      </c>
      <c r="E87" s="524" t="s">
        <v>1385</v>
      </c>
      <c r="F87" s="477"/>
      <c r="G87" s="477"/>
      <c r="H87" s="477"/>
      <c r="I87" s="477"/>
      <c r="J87" s="477"/>
      <c r="K87" s="477"/>
      <c r="L87" s="478"/>
      <c r="M87" s="304">
        <f>M86-M81</f>
        <v>-63600.376316510141</v>
      </c>
      <c r="N87" s="305">
        <f>M87/M81</f>
        <v>-2.5449105354203253E-2</v>
      </c>
      <c r="O87" s="306" t="s">
        <v>1386</v>
      </c>
      <c r="P87" s="83"/>
      <c r="Q87" s="303"/>
      <c r="R87" s="83"/>
      <c r="S87" s="83"/>
      <c r="T87" s="83"/>
      <c r="U87" s="83"/>
      <c r="V87" s="83"/>
      <c r="W87" s="83"/>
      <c r="X87" s="83"/>
      <c r="Y87" s="83"/>
      <c r="Z87" s="83"/>
      <c r="AA87" s="83"/>
      <c r="AB87" s="83"/>
      <c r="AC87" s="83"/>
      <c r="AD87" s="83"/>
      <c r="AE87" s="83"/>
      <c r="AF87" s="83"/>
      <c r="AG87" s="83"/>
      <c r="AH87" s="83"/>
      <c r="AI87" s="83"/>
      <c r="AJ87" s="83"/>
      <c r="AK87" s="83"/>
      <c r="AL87" s="83"/>
      <c r="AM87" s="83"/>
      <c r="AN87" s="83"/>
    </row>
    <row r="88" spans="1:40" ht="14.25" customHeight="1">
      <c r="A88" s="83"/>
      <c r="B88" s="83"/>
      <c r="C88" s="83"/>
      <c r="D88" s="47"/>
      <c r="E88" s="83"/>
      <c r="F88" s="225"/>
      <c r="G88" s="83"/>
      <c r="H88" s="83"/>
      <c r="I88" s="83"/>
      <c r="J88" s="212"/>
      <c r="K88" s="83"/>
      <c r="L88" s="83"/>
      <c r="M88" s="83"/>
      <c r="N88" s="83"/>
      <c r="O88" s="83"/>
      <c r="P88" s="83"/>
      <c r="Q88" s="207"/>
      <c r="R88" s="83"/>
      <c r="S88" s="47"/>
      <c r="T88" s="47"/>
      <c r="U88" s="47"/>
      <c r="V88" s="47"/>
      <c r="W88" s="47"/>
      <c r="X88" s="47"/>
      <c r="Y88" s="47"/>
      <c r="Z88" s="47"/>
      <c r="AA88" s="47"/>
      <c r="AB88" s="47"/>
      <c r="AC88" s="47"/>
      <c r="AD88" s="47"/>
      <c r="AE88" s="47"/>
      <c r="AF88" s="47"/>
      <c r="AG88" s="47"/>
      <c r="AH88" s="47"/>
      <c r="AI88" s="47"/>
      <c r="AJ88" s="47"/>
      <c r="AK88" s="47"/>
      <c r="AL88" s="47"/>
      <c r="AM88" s="47"/>
      <c r="AN88" s="47"/>
    </row>
    <row r="89" spans="1:40" ht="27" customHeight="1">
      <c r="A89" s="83"/>
      <c r="B89" s="83"/>
      <c r="C89" s="83"/>
      <c r="D89" s="83"/>
      <c r="E89" s="83"/>
      <c r="F89" s="225"/>
      <c r="G89" s="83"/>
      <c r="H89" s="83"/>
      <c r="I89" s="83"/>
      <c r="J89" s="212"/>
      <c r="K89" s="83"/>
      <c r="L89" s="525" t="s">
        <v>1387</v>
      </c>
      <c r="M89" s="307" t="s">
        <v>1320</v>
      </c>
      <c r="N89" s="307" t="s">
        <v>1324</v>
      </c>
      <c r="O89" s="307" t="s">
        <v>1388</v>
      </c>
      <c r="P89" s="83"/>
      <c r="Q89" s="207"/>
      <c r="R89" s="83"/>
      <c r="S89" s="47"/>
      <c r="T89" s="47"/>
      <c r="U89" s="47"/>
      <c r="V89" s="47"/>
      <c r="W89" s="47"/>
      <c r="X89" s="47"/>
      <c r="Y89" s="47"/>
      <c r="Z89" s="47"/>
      <c r="AA89" s="47"/>
      <c r="AB89" s="47"/>
      <c r="AC89" s="47"/>
      <c r="AD89" s="47"/>
      <c r="AE89" s="47"/>
      <c r="AF89" s="47"/>
      <c r="AG89" s="47"/>
      <c r="AH89" s="47"/>
      <c r="AI89" s="47"/>
      <c r="AJ89" s="47"/>
      <c r="AK89" s="47"/>
      <c r="AL89" s="47"/>
      <c r="AM89" s="47"/>
      <c r="AN89" s="47"/>
    </row>
    <row r="90" spans="1:40" ht="14.25" customHeight="1">
      <c r="A90" s="83"/>
      <c r="B90" s="83"/>
      <c r="C90" s="83"/>
      <c r="D90" s="83"/>
      <c r="E90" s="83"/>
      <c r="F90" s="225"/>
      <c r="G90" s="83"/>
      <c r="H90" s="83"/>
      <c r="I90" s="83"/>
      <c r="J90" s="212"/>
      <c r="K90" s="83"/>
      <c r="L90" s="497"/>
      <c r="M90" s="308">
        <f>N82+N85</f>
        <v>-0.1131116033326918</v>
      </c>
      <c r="N90" s="309">
        <f>N83+N84</f>
        <v>8.7662497978488671E-2</v>
      </c>
      <c r="O90" s="308">
        <f>N87</f>
        <v>-2.5449105354203253E-2</v>
      </c>
      <c r="P90" s="83"/>
      <c r="Q90" s="207"/>
      <c r="R90" s="83"/>
      <c r="S90" s="47"/>
      <c r="T90" s="47"/>
      <c r="U90" s="47"/>
      <c r="V90" s="47"/>
      <c r="W90" s="47"/>
      <c r="X90" s="47"/>
      <c r="Y90" s="47"/>
      <c r="Z90" s="47"/>
      <c r="AA90" s="47"/>
      <c r="AB90" s="47"/>
      <c r="AC90" s="47"/>
      <c r="AD90" s="47"/>
      <c r="AE90" s="47"/>
      <c r="AF90" s="47"/>
      <c r="AG90" s="47"/>
      <c r="AH90" s="47"/>
      <c r="AI90" s="47"/>
      <c r="AJ90" s="47"/>
      <c r="AK90" s="47"/>
      <c r="AL90" s="47"/>
      <c r="AM90" s="47"/>
      <c r="AN90" s="47"/>
    </row>
    <row r="91" spans="1:40" ht="14.25" customHeight="1">
      <c r="A91" s="83"/>
      <c r="B91" s="83"/>
      <c r="C91" s="83"/>
      <c r="D91" s="83"/>
      <c r="E91" s="83"/>
      <c r="F91" s="225"/>
      <c r="G91" s="83"/>
      <c r="H91" s="83"/>
      <c r="I91" s="83"/>
      <c r="J91" s="212"/>
      <c r="K91" s="83"/>
      <c r="L91" s="497"/>
      <c r="M91" s="310" t="s">
        <v>1389</v>
      </c>
      <c r="N91" s="310" t="s">
        <v>1390</v>
      </c>
      <c r="O91" s="311" t="s">
        <v>1391</v>
      </c>
      <c r="P91" s="83"/>
      <c r="Q91" s="207"/>
      <c r="R91" s="83"/>
      <c r="S91" s="47"/>
      <c r="T91" s="47"/>
      <c r="U91" s="47"/>
      <c r="V91" s="47"/>
      <c r="W91" s="47"/>
      <c r="X91" s="47"/>
      <c r="Y91" s="47"/>
      <c r="Z91" s="47"/>
      <c r="AA91" s="47"/>
      <c r="AB91" s="47"/>
      <c r="AC91" s="47"/>
      <c r="AD91" s="47"/>
      <c r="AE91" s="47"/>
      <c r="AF91" s="47"/>
      <c r="AG91" s="47"/>
      <c r="AH91" s="47"/>
      <c r="AI91" s="47"/>
      <c r="AJ91" s="47"/>
      <c r="AK91" s="47"/>
      <c r="AL91" s="47"/>
      <c r="AM91" s="47"/>
      <c r="AN91" s="47"/>
    </row>
    <row r="92" spans="1:40" ht="20.25" customHeight="1">
      <c r="A92" s="83"/>
      <c r="B92" s="83"/>
      <c r="C92" s="83"/>
      <c r="D92" s="83"/>
      <c r="E92" s="83"/>
      <c r="F92" s="225"/>
      <c r="G92" s="83"/>
      <c r="H92" s="83"/>
      <c r="I92" s="83"/>
      <c r="J92" s="212"/>
      <c r="K92" s="83"/>
      <c r="L92" s="489"/>
      <c r="M92" s="312">
        <f>M82+M85</f>
        <v>-282679.5063165098</v>
      </c>
      <c r="N92" s="313">
        <f>M83+M84</f>
        <v>219079.12999999995</v>
      </c>
      <c r="O92" s="312">
        <f>M87</f>
        <v>-63600.376316510141</v>
      </c>
      <c r="P92" s="83"/>
      <c r="Q92" s="207"/>
      <c r="R92" s="83"/>
      <c r="S92" s="47"/>
      <c r="T92" s="47"/>
      <c r="U92" s="47"/>
      <c r="V92" s="47"/>
      <c r="W92" s="47"/>
      <c r="X92" s="47"/>
      <c r="Y92" s="47"/>
      <c r="Z92" s="47"/>
      <c r="AA92" s="47"/>
      <c r="AB92" s="47"/>
      <c r="AC92" s="47"/>
      <c r="AD92" s="47"/>
      <c r="AE92" s="47"/>
      <c r="AF92" s="47"/>
      <c r="AG92" s="47"/>
      <c r="AH92" s="47"/>
      <c r="AI92" s="47"/>
      <c r="AJ92" s="47"/>
      <c r="AK92" s="47"/>
      <c r="AL92" s="47"/>
      <c r="AM92" s="47"/>
      <c r="AN92" s="47"/>
    </row>
    <row r="93" spans="1:40" ht="14.25" customHeight="1">
      <c r="A93" s="83"/>
      <c r="B93" s="83"/>
      <c r="C93" s="83"/>
      <c r="D93" s="83"/>
      <c r="E93" s="83"/>
      <c r="F93" s="225"/>
      <c r="G93" s="83"/>
      <c r="H93" s="83"/>
      <c r="I93" s="83"/>
      <c r="J93" s="212"/>
      <c r="K93" s="83"/>
      <c r="L93" s="83"/>
      <c r="M93" s="83"/>
      <c r="N93" s="83"/>
      <c r="O93" s="83"/>
      <c r="P93" s="83"/>
      <c r="Q93" s="207"/>
      <c r="R93" s="83"/>
      <c r="S93" s="47"/>
      <c r="T93" s="47"/>
      <c r="U93" s="47"/>
      <c r="V93" s="47"/>
      <c r="W93" s="47"/>
      <c r="X93" s="47"/>
      <c r="Y93" s="47"/>
      <c r="Z93" s="47"/>
      <c r="AA93" s="47"/>
      <c r="AB93" s="47"/>
      <c r="AC93" s="47"/>
      <c r="AD93" s="47"/>
      <c r="AE93" s="47"/>
      <c r="AF93" s="47"/>
      <c r="AG93" s="47"/>
      <c r="AH93" s="47"/>
      <c r="AI93" s="47"/>
      <c r="AJ93" s="47"/>
      <c r="AK93" s="47"/>
      <c r="AL93" s="47"/>
      <c r="AM93" s="47"/>
      <c r="AN93" s="47"/>
    </row>
    <row r="94" spans="1:40" ht="14.25" customHeight="1">
      <c r="A94" s="47"/>
      <c r="B94" s="47"/>
      <c r="C94" s="47"/>
      <c r="D94" s="47"/>
      <c r="E94" s="47"/>
      <c r="F94" s="199"/>
      <c r="G94" s="47"/>
      <c r="H94" s="47"/>
      <c r="I94" s="47"/>
      <c r="J94" s="200"/>
      <c r="K94" s="47"/>
      <c r="L94" s="47"/>
      <c r="M94" s="47"/>
      <c r="N94" s="47"/>
      <c r="O94" s="47"/>
      <c r="P94" s="47"/>
      <c r="Q94" s="201"/>
      <c r="R94" s="47"/>
      <c r="S94" s="47"/>
      <c r="T94" s="47"/>
      <c r="U94" s="47"/>
      <c r="V94" s="47"/>
      <c r="W94" s="47"/>
      <c r="X94" s="47"/>
      <c r="Y94" s="47"/>
      <c r="Z94" s="47"/>
      <c r="AA94" s="47"/>
      <c r="AB94" s="47"/>
      <c r="AC94" s="47"/>
      <c r="AD94" s="47"/>
      <c r="AE94" s="47"/>
      <c r="AF94" s="47"/>
      <c r="AG94" s="47"/>
      <c r="AH94" s="47"/>
      <c r="AI94" s="47"/>
      <c r="AJ94" s="47"/>
      <c r="AK94" s="47"/>
      <c r="AL94" s="47"/>
      <c r="AM94" s="47"/>
      <c r="AN94" s="47"/>
    </row>
    <row r="95" spans="1:40" ht="14.25" customHeight="1">
      <c r="A95" s="47"/>
      <c r="B95" s="47"/>
      <c r="C95" s="47"/>
      <c r="D95" s="47"/>
      <c r="E95" s="47"/>
      <c r="F95" s="199"/>
      <c r="G95" s="47"/>
      <c r="H95" s="47"/>
      <c r="I95" s="47"/>
      <c r="J95" s="200"/>
      <c r="K95" s="47"/>
      <c r="L95" s="47"/>
      <c r="M95" s="47"/>
      <c r="N95" s="47"/>
      <c r="O95" s="47"/>
      <c r="P95" s="47"/>
      <c r="Q95" s="201"/>
      <c r="R95" s="47"/>
      <c r="S95" s="47"/>
      <c r="T95" s="47"/>
      <c r="U95" s="47"/>
      <c r="V95" s="47"/>
      <c r="W95" s="47"/>
      <c r="X95" s="47"/>
      <c r="Y95" s="47"/>
      <c r="Z95" s="47"/>
      <c r="AA95" s="47"/>
      <c r="AB95" s="47"/>
      <c r="AC95" s="47"/>
      <c r="AD95" s="47"/>
      <c r="AE95" s="47"/>
      <c r="AF95" s="47"/>
      <c r="AG95" s="47"/>
      <c r="AH95" s="47"/>
      <c r="AI95" s="47"/>
      <c r="AJ95" s="47"/>
      <c r="AK95" s="47"/>
      <c r="AL95" s="47"/>
      <c r="AM95" s="47"/>
      <c r="AN95" s="47"/>
    </row>
    <row r="96" spans="1:40" ht="14.25" customHeight="1">
      <c r="A96" s="47"/>
      <c r="B96" s="47"/>
      <c r="C96" s="47"/>
      <c r="D96" s="47"/>
      <c r="E96" s="47"/>
      <c r="F96" s="199"/>
      <c r="G96" s="47"/>
      <c r="H96" s="47"/>
      <c r="I96" s="47"/>
      <c r="J96" s="200"/>
      <c r="K96" s="47"/>
      <c r="L96" s="47"/>
      <c r="M96" s="47"/>
      <c r="N96" s="47"/>
      <c r="O96" s="47"/>
      <c r="P96" s="47"/>
      <c r="Q96" s="201"/>
      <c r="R96" s="47"/>
      <c r="S96" s="47"/>
      <c r="T96" s="47"/>
      <c r="U96" s="47"/>
      <c r="V96" s="47"/>
      <c r="W96" s="47"/>
      <c r="X96" s="47"/>
      <c r="Y96" s="47"/>
      <c r="Z96" s="47"/>
      <c r="AA96" s="47"/>
      <c r="AB96" s="47"/>
      <c r="AC96" s="47"/>
      <c r="AD96" s="47"/>
      <c r="AE96" s="47"/>
      <c r="AF96" s="47"/>
      <c r="AG96" s="47"/>
      <c r="AH96" s="47"/>
      <c r="AI96" s="47"/>
      <c r="AJ96" s="47"/>
      <c r="AK96" s="47"/>
      <c r="AL96" s="47"/>
      <c r="AM96" s="47"/>
      <c r="AN96" s="47"/>
    </row>
    <row r="97" spans="1:40" ht="14.25" customHeight="1">
      <c r="A97" s="47"/>
      <c r="B97" s="47"/>
      <c r="C97" s="47"/>
      <c r="D97" s="47"/>
      <c r="E97" s="47"/>
      <c r="F97" s="199"/>
      <c r="G97" s="47"/>
      <c r="H97" s="47"/>
      <c r="I97" s="47"/>
      <c r="J97" s="200"/>
      <c r="K97" s="47"/>
      <c r="L97" s="47"/>
      <c r="M97" s="47"/>
      <c r="N97" s="47"/>
      <c r="O97" s="47"/>
      <c r="P97" s="47"/>
      <c r="Q97" s="201"/>
      <c r="R97" s="47"/>
      <c r="S97" s="47"/>
      <c r="T97" s="47"/>
      <c r="U97" s="47"/>
      <c r="V97" s="47"/>
      <c r="W97" s="47"/>
      <c r="X97" s="47"/>
      <c r="Y97" s="47"/>
      <c r="Z97" s="47"/>
      <c r="AA97" s="47"/>
      <c r="AB97" s="47"/>
      <c r="AC97" s="47"/>
      <c r="AD97" s="47"/>
      <c r="AE97" s="47"/>
      <c r="AF97" s="47"/>
      <c r="AG97" s="47"/>
      <c r="AH97" s="47"/>
      <c r="AI97" s="47"/>
      <c r="AJ97" s="47"/>
      <c r="AK97" s="47"/>
      <c r="AL97" s="47"/>
      <c r="AM97" s="47"/>
      <c r="AN97" s="47"/>
    </row>
    <row r="98" spans="1:40" ht="14.25" customHeight="1">
      <c r="A98" s="47"/>
      <c r="B98" s="47"/>
      <c r="C98" s="47"/>
      <c r="D98" s="47"/>
      <c r="E98" s="47"/>
      <c r="F98" s="199"/>
      <c r="G98" s="47"/>
      <c r="H98" s="47"/>
      <c r="I98" s="47"/>
      <c r="J98" s="200"/>
      <c r="K98" s="47"/>
      <c r="L98" s="47"/>
      <c r="M98" s="47"/>
      <c r="N98" s="47"/>
      <c r="O98" s="47"/>
      <c r="P98" s="47"/>
      <c r="Q98" s="201"/>
      <c r="R98" s="47"/>
      <c r="S98" s="47"/>
      <c r="T98" s="47"/>
      <c r="U98" s="47"/>
      <c r="V98" s="47"/>
      <c r="W98" s="47"/>
      <c r="X98" s="47"/>
      <c r="Y98" s="47"/>
      <c r="Z98" s="47"/>
      <c r="AA98" s="47"/>
      <c r="AB98" s="47"/>
      <c r="AC98" s="47"/>
      <c r="AD98" s="47"/>
      <c r="AE98" s="47"/>
      <c r="AF98" s="47"/>
      <c r="AG98" s="47"/>
      <c r="AH98" s="47"/>
      <c r="AI98" s="47"/>
      <c r="AJ98" s="47"/>
      <c r="AK98" s="47"/>
      <c r="AL98" s="47"/>
      <c r="AM98" s="47"/>
      <c r="AN98" s="47"/>
    </row>
    <row r="99" spans="1:40" ht="14.25" customHeight="1">
      <c r="A99" s="47"/>
      <c r="B99" s="47"/>
      <c r="C99" s="47"/>
      <c r="D99" s="47"/>
      <c r="E99" s="47"/>
      <c r="F99" s="199"/>
      <c r="G99" s="47"/>
      <c r="H99" s="47"/>
      <c r="I99" s="47"/>
      <c r="J99" s="200"/>
      <c r="K99" s="47"/>
      <c r="L99" s="47"/>
      <c r="M99" s="47"/>
      <c r="N99" s="47"/>
      <c r="O99" s="47"/>
      <c r="P99" s="47"/>
      <c r="Q99" s="201"/>
      <c r="R99" s="47"/>
      <c r="S99" s="47"/>
      <c r="T99" s="47"/>
      <c r="U99" s="47"/>
      <c r="V99" s="47"/>
      <c r="W99" s="47"/>
      <c r="X99" s="47"/>
      <c r="Y99" s="47"/>
      <c r="Z99" s="47"/>
      <c r="AA99" s="47"/>
      <c r="AB99" s="47"/>
      <c r="AC99" s="47"/>
      <c r="AD99" s="47"/>
      <c r="AE99" s="47"/>
      <c r="AF99" s="47"/>
      <c r="AG99" s="47"/>
      <c r="AH99" s="47"/>
      <c r="AI99" s="47"/>
      <c r="AJ99" s="47"/>
      <c r="AK99" s="47"/>
      <c r="AL99" s="47"/>
      <c r="AM99" s="47"/>
      <c r="AN99" s="47"/>
    </row>
    <row r="100" spans="1:40" ht="14.25" customHeight="1">
      <c r="A100" s="47"/>
      <c r="B100" s="47"/>
      <c r="C100" s="47"/>
      <c r="D100" s="47"/>
      <c r="E100" s="47"/>
      <c r="F100" s="199"/>
      <c r="G100" s="47"/>
      <c r="H100" s="47"/>
      <c r="I100" s="47"/>
      <c r="J100" s="200"/>
      <c r="K100" s="47"/>
      <c r="L100" s="47"/>
      <c r="M100" s="47"/>
      <c r="N100" s="47"/>
      <c r="O100" s="47"/>
      <c r="P100" s="47"/>
      <c r="Q100" s="201"/>
      <c r="R100" s="47"/>
      <c r="S100" s="47"/>
      <c r="T100" s="47"/>
      <c r="U100" s="47"/>
      <c r="V100" s="47"/>
      <c r="W100" s="47"/>
      <c r="X100" s="47"/>
      <c r="Y100" s="47"/>
      <c r="Z100" s="47"/>
      <c r="AA100" s="47"/>
      <c r="AB100" s="47"/>
      <c r="AC100" s="47"/>
      <c r="AD100" s="47"/>
      <c r="AE100" s="47"/>
      <c r="AF100" s="47"/>
      <c r="AG100" s="47"/>
      <c r="AH100" s="47"/>
      <c r="AI100" s="47"/>
      <c r="AJ100" s="47"/>
      <c r="AK100" s="47"/>
      <c r="AL100" s="47"/>
      <c r="AM100" s="47"/>
      <c r="AN100" s="47"/>
    </row>
    <row r="101" spans="1:40" ht="14.25" customHeight="1">
      <c r="A101" s="47"/>
      <c r="B101" s="47"/>
      <c r="C101" s="47"/>
      <c r="D101" s="47"/>
      <c r="E101" s="47"/>
      <c r="F101" s="199"/>
      <c r="G101" s="47"/>
      <c r="H101" s="47"/>
      <c r="I101" s="47"/>
      <c r="J101" s="200"/>
      <c r="K101" s="47"/>
      <c r="L101" s="47"/>
      <c r="M101" s="47"/>
      <c r="N101" s="47"/>
      <c r="O101" s="47"/>
      <c r="P101" s="47"/>
      <c r="Q101" s="201"/>
      <c r="R101" s="47"/>
      <c r="S101" s="47"/>
      <c r="T101" s="47"/>
      <c r="U101" s="47"/>
      <c r="V101" s="47"/>
      <c r="W101" s="47"/>
      <c r="X101" s="47"/>
      <c r="Y101" s="47"/>
      <c r="Z101" s="47"/>
      <c r="AA101" s="47"/>
      <c r="AB101" s="47"/>
      <c r="AC101" s="47"/>
      <c r="AD101" s="47"/>
      <c r="AE101" s="47"/>
      <c r="AF101" s="47"/>
      <c r="AG101" s="47"/>
      <c r="AH101" s="47"/>
      <c r="AI101" s="47"/>
      <c r="AJ101" s="47"/>
      <c r="AK101" s="47"/>
      <c r="AL101" s="47"/>
      <c r="AM101" s="47"/>
      <c r="AN101" s="47"/>
    </row>
    <row r="102" spans="1:40" ht="14.25" customHeight="1">
      <c r="A102" s="47"/>
      <c r="B102" s="47"/>
      <c r="C102" s="47"/>
      <c r="D102" s="47"/>
      <c r="E102" s="47"/>
      <c r="F102" s="199"/>
      <c r="G102" s="47"/>
      <c r="H102" s="47"/>
      <c r="I102" s="47"/>
      <c r="J102" s="200"/>
      <c r="K102" s="47"/>
      <c r="L102" s="47"/>
      <c r="M102" s="47"/>
      <c r="N102" s="47"/>
      <c r="O102" s="47"/>
      <c r="P102" s="47"/>
      <c r="Q102" s="201"/>
      <c r="R102" s="47"/>
      <c r="S102" s="47"/>
      <c r="T102" s="47"/>
      <c r="U102" s="47"/>
      <c r="V102" s="47"/>
      <c r="W102" s="47"/>
      <c r="X102" s="47"/>
      <c r="Y102" s="47"/>
      <c r="Z102" s="47"/>
      <c r="AA102" s="47"/>
      <c r="AB102" s="47"/>
      <c r="AC102" s="47"/>
      <c r="AD102" s="47"/>
      <c r="AE102" s="47"/>
      <c r="AF102" s="47"/>
      <c r="AG102" s="47"/>
      <c r="AH102" s="47"/>
      <c r="AI102" s="47"/>
      <c r="AJ102" s="47"/>
      <c r="AK102" s="47"/>
      <c r="AL102" s="47"/>
      <c r="AM102" s="47"/>
      <c r="AN102" s="47"/>
    </row>
    <row r="103" spans="1:40" ht="14.25" customHeight="1">
      <c r="A103" s="47"/>
      <c r="B103" s="47"/>
      <c r="C103" s="47"/>
      <c r="D103" s="47"/>
      <c r="E103" s="47"/>
      <c r="F103" s="199"/>
      <c r="G103" s="47"/>
      <c r="H103" s="47"/>
      <c r="I103" s="47"/>
      <c r="J103" s="200"/>
      <c r="K103" s="47"/>
      <c r="L103" s="47"/>
      <c r="M103" s="47"/>
      <c r="N103" s="47"/>
      <c r="O103" s="47"/>
      <c r="P103" s="47"/>
      <c r="Q103" s="201"/>
      <c r="R103" s="47"/>
      <c r="S103" s="47"/>
      <c r="T103" s="47"/>
      <c r="U103" s="47"/>
      <c r="V103" s="47"/>
      <c r="W103" s="47"/>
      <c r="X103" s="47"/>
      <c r="Y103" s="47"/>
      <c r="Z103" s="47"/>
      <c r="AA103" s="47"/>
      <c r="AB103" s="47"/>
      <c r="AC103" s="47"/>
      <c r="AD103" s="47"/>
      <c r="AE103" s="47"/>
      <c r="AF103" s="47"/>
      <c r="AG103" s="47"/>
      <c r="AH103" s="47"/>
      <c r="AI103" s="47"/>
      <c r="AJ103" s="47"/>
      <c r="AK103" s="47"/>
      <c r="AL103" s="47"/>
      <c r="AM103" s="47"/>
      <c r="AN103" s="47"/>
    </row>
    <row r="104" spans="1:40" ht="14.25" customHeight="1">
      <c r="A104" s="47"/>
      <c r="B104" s="47"/>
      <c r="C104" s="47"/>
      <c r="D104" s="47"/>
      <c r="E104" s="47"/>
      <c r="F104" s="199"/>
      <c r="G104" s="47"/>
      <c r="H104" s="47"/>
      <c r="I104" s="47"/>
      <c r="J104" s="200"/>
      <c r="K104" s="47"/>
      <c r="L104" s="47"/>
      <c r="M104" s="47"/>
      <c r="N104" s="47"/>
      <c r="O104" s="47"/>
      <c r="P104" s="47"/>
      <c r="Q104" s="201"/>
      <c r="R104" s="47"/>
      <c r="S104" s="47"/>
      <c r="T104" s="47"/>
      <c r="U104" s="47"/>
      <c r="V104" s="47"/>
      <c r="W104" s="47"/>
      <c r="X104" s="47"/>
      <c r="Y104" s="47"/>
      <c r="Z104" s="47"/>
      <c r="AA104" s="47"/>
      <c r="AB104" s="47"/>
      <c r="AC104" s="47"/>
      <c r="AD104" s="47"/>
      <c r="AE104" s="47"/>
      <c r="AF104" s="47"/>
      <c r="AG104" s="47"/>
      <c r="AH104" s="47"/>
      <c r="AI104" s="47"/>
      <c r="AJ104" s="47"/>
      <c r="AK104" s="47"/>
      <c r="AL104" s="47"/>
      <c r="AM104" s="47"/>
      <c r="AN104" s="47"/>
    </row>
    <row r="105" spans="1:40" ht="14.25" customHeight="1">
      <c r="A105" s="47"/>
      <c r="B105" s="47"/>
      <c r="C105" s="47"/>
      <c r="D105" s="47"/>
      <c r="E105" s="47"/>
      <c r="F105" s="199"/>
      <c r="G105" s="47"/>
      <c r="H105" s="47"/>
      <c r="I105" s="47"/>
      <c r="J105" s="200"/>
      <c r="K105" s="47"/>
      <c r="L105" s="47"/>
      <c r="M105" s="47"/>
      <c r="N105" s="47"/>
      <c r="O105" s="47"/>
      <c r="P105" s="47"/>
      <c r="Q105" s="201"/>
      <c r="R105" s="47"/>
      <c r="S105" s="47"/>
      <c r="T105" s="47"/>
      <c r="U105" s="47"/>
      <c r="V105" s="47"/>
      <c r="W105" s="47"/>
      <c r="X105" s="47"/>
      <c r="Y105" s="47"/>
      <c r="Z105" s="47"/>
      <c r="AA105" s="47"/>
      <c r="AB105" s="47"/>
      <c r="AC105" s="47"/>
      <c r="AD105" s="47"/>
      <c r="AE105" s="47"/>
      <c r="AF105" s="47"/>
      <c r="AG105" s="47"/>
      <c r="AH105" s="47"/>
      <c r="AI105" s="47"/>
      <c r="AJ105" s="47"/>
      <c r="AK105" s="47"/>
      <c r="AL105" s="47"/>
      <c r="AM105" s="47"/>
      <c r="AN105" s="47"/>
    </row>
    <row r="106" spans="1:40" ht="14.25" customHeight="1">
      <c r="A106" s="47"/>
      <c r="B106" s="47"/>
      <c r="C106" s="47"/>
      <c r="D106" s="47"/>
      <c r="E106" s="47"/>
      <c r="F106" s="199"/>
      <c r="G106" s="47"/>
      <c r="H106" s="47"/>
      <c r="I106" s="47"/>
      <c r="J106" s="200"/>
      <c r="K106" s="47"/>
      <c r="L106" s="47"/>
      <c r="M106" s="47"/>
      <c r="N106" s="47"/>
      <c r="O106" s="47"/>
      <c r="P106" s="47"/>
      <c r="Q106" s="201"/>
      <c r="R106" s="47"/>
      <c r="S106" s="47"/>
      <c r="T106" s="47"/>
      <c r="U106" s="47"/>
      <c r="V106" s="47"/>
      <c r="W106" s="47"/>
      <c r="X106" s="47"/>
      <c r="Y106" s="47"/>
      <c r="Z106" s="47"/>
      <c r="AA106" s="47"/>
      <c r="AB106" s="47"/>
      <c r="AC106" s="47"/>
      <c r="AD106" s="47"/>
      <c r="AE106" s="47"/>
      <c r="AF106" s="47"/>
      <c r="AG106" s="47"/>
      <c r="AH106" s="47"/>
      <c r="AI106" s="47"/>
      <c r="AJ106" s="47"/>
      <c r="AK106" s="47"/>
      <c r="AL106" s="47"/>
      <c r="AM106" s="47"/>
      <c r="AN106" s="47"/>
    </row>
    <row r="107" spans="1:40" ht="14.25" customHeight="1">
      <c r="A107" s="47"/>
      <c r="B107" s="47"/>
      <c r="C107" s="47"/>
      <c r="D107" s="47"/>
      <c r="E107" s="47"/>
      <c r="F107" s="199"/>
      <c r="G107" s="47"/>
      <c r="H107" s="47"/>
      <c r="I107" s="47"/>
      <c r="J107" s="200"/>
      <c r="K107" s="47"/>
      <c r="L107" s="47"/>
      <c r="M107" s="47"/>
      <c r="N107" s="47"/>
      <c r="O107" s="47"/>
      <c r="P107" s="47"/>
      <c r="Q107" s="201"/>
      <c r="R107" s="47"/>
      <c r="S107" s="47"/>
      <c r="T107" s="47"/>
      <c r="U107" s="47"/>
      <c r="V107" s="47"/>
      <c r="W107" s="47"/>
      <c r="X107" s="47"/>
      <c r="Y107" s="47"/>
      <c r="Z107" s="47"/>
      <c r="AA107" s="47"/>
      <c r="AB107" s="47"/>
      <c r="AC107" s="47"/>
      <c r="AD107" s="47"/>
      <c r="AE107" s="47"/>
      <c r="AF107" s="47"/>
      <c r="AG107" s="47"/>
      <c r="AH107" s="47"/>
      <c r="AI107" s="47"/>
      <c r="AJ107" s="47"/>
      <c r="AK107" s="47"/>
      <c r="AL107" s="47"/>
      <c r="AM107" s="47"/>
      <c r="AN107" s="47"/>
    </row>
    <row r="108" spans="1:40" ht="14.25" customHeight="1">
      <c r="A108" s="47"/>
      <c r="B108" s="47"/>
      <c r="C108" s="47"/>
      <c r="D108" s="47"/>
      <c r="E108" s="47"/>
      <c r="F108" s="199"/>
      <c r="G108" s="47"/>
      <c r="H108" s="47"/>
      <c r="I108" s="47"/>
      <c r="J108" s="200"/>
      <c r="K108" s="47"/>
      <c r="L108" s="47"/>
      <c r="M108" s="47"/>
      <c r="N108" s="47"/>
      <c r="O108" s="47"/>
      <c r="P108" s="47"/>
      <c r="Q108" s="201"/>
      <c r="R108" s="47"/>
      <c r="S108" s="47"/>
      <c r="T108" s="47"/>
      <c r="U108" s="47"/>
      <c r="V108" s="47"/>
      <c r="W108" s="47"/>
      <c r="X108" s="47"/>
      <c r="Y108" s="47"/>
      <c r="Z108" s="47"/>
      <c r="AA108" s="47"/>
      <c r="AB108" s="47"/>
      <c r="AC108" s="47"/>
      <c r="AD108" s="47"/>
      <c r="AE108" s="47"/>
      <c r="AF108" s="47"/>
      <c r="AG108" s="47"/>
      <c r="AH108" s="47"/>
      <c r="AI108" s="47"/>
      <c r="AJ108" s="47"/>
      <c r="AK108" s="47"/>
      <c r="AL108" s="47"/>
      <c r="AM108" s="47"/>
      <c r="AN108" s="47"/>
    </row>
    <row r="109" spans="1:40" ht="14.25" customHeight="1">
      <c r="A109" s="47"/>
      <c r="B109" s="47"/>
      <c r="C109" s="47"/>
      <c r="D109" s="47"/>
      <c r="E109" s="47"/>
      <c r="F109" s="199"/>
      <c r="G109" s="47"/>
      <c r="H109" s="47"/>
      <c r="I109" s="47"/>
      <c r="J109" s="200"/>
      <c r="K109" s="47"/>
      <c r="L109" s="47"/>
      <c r="M109" s="47"/>
      <c r="N109" s="47"/>
      <c r="O109" s="47"/>
      <c r="P109" s="47"/>
      <c r="Q109" s="201"/>
      <c r="R109" s="47"/>
      <c r="S109" s="47"/>
      <c r="T109" s="47"/>
      <c r="U109" s="47"/>
      <c r="V109" s="47"/>
      <c r="W109" s="47"/>
      <c r="X109" s="47"/>
      <c r="Y109" s="47"/>
      <c r="Z109" s="47"/>
      <c r="AA109" s="47"/>
      <c r="AB109" s="47"/>
      <c r="AC109" s="47"/>
      <c r="AD109" s="47"/>
      <c r="AE109" s="47"/>
      <c r="AF109" s="47"/>
      <c r="AG109" s="47"/>
      <c r="AH109" s="47"/>
      <c r="AI109" s="47"/>
      <c r="AJ109" s="47"/>
      <c r="AK109" s="47"/>
      <c r="AL109" s="47"/>
      <c r="AM109" s="47"/>
      <c r="AN109" s="47"/>
    </row>
    <row r="110" spans="1:40" ht="14.25" customHeight="1">
      <c r="A110" s="47"/>
      <c r="B110" s="47"/>
      <c r="C110" s="47"/>
      <c r="D110" s="47"/>
      <c r="E110" s="47"/>
      <c r="F110" s="199"/>
      <c r="G110" s="47"/>
      <c r="H110" s="47"/>
      <c r="I110" s="47"/>
      <c r="J110" s="200"/>
      <c r="K110" s="47"/>
      <c r="L110" s="47"/>
      <c r="M110" s="47"/>
      <c r="N110" s="47"/>
      <c r="O110" s="47"/>
      <c r="P110" s="47"/>
      <c r="Q110" s="201"/>
      <c r="R110" s="47"/>
      <c r="S110" s="47"/>
      <c r="T110" s="47"/>
      <c r="U110" s="47"/>
      <c r="V110" s="47"/>
      <c r="W110" s="47"/>
      <c r="X110" s="47"/>
      <c r="Y110" s="47"/>
      <c r="Z110" s="47"/>
      <c r="AA110" s="47"/>
      <c r="AB110" s="47"/>
      <c r="AC110" s="47"/>
      <c r="AD110" s="47"/>
      <c r="AE110" s="47"/>
      <c r="AF110" s="47"/>
      <c r="AG110" s="47"/>
      <c r="AH110" s="47"/>
      <c r="AI110" s="47"/>
      <c r="AJ110" s="47"/>
      <c r="AK110" s="47"/>
      <c r="AL110" s="47"/>
      <c r="AM110" s="47"/>
      <c r="AN110" s="47"/>
    </row>
    <row r="111" spans="1:40" ht="14.25" customHeight="1">
      <c r="A111" s="47"/>
      <c r="B111" s="47"/>
      <c r="C111" s="47"/>
      <c r="D111" s="47"/>
      <c r="E111" s="47"/>
      <c r="F111" s="199"/>
      <c r="G111" s="47"/>
      <c r="H111" s="47"/>
      <c r="I111" s="47"/>
      <c r="J111" s="200"/>
      <c r="K111" s="47"/>
      <c r="L111" s="47"/>
      <c r="M111" s="47"/>
      <c r="N111" s="47"/>
      <c r="O111" s="47"/>
      <c r="P111" s="47"/>
      <c r="Q111" s="201"/>
      <c r="R111" s="47"/>
      <c r="S111" s="47"/>
      <c r="T111" s="47"/>
      <c r="U111" s="47"/>
      <c r="V111" s="47"/>
      <c r="W111" s="47"/>
      <c r="X111" s="47"/>
      <c r="Y111" s="47"/>
      <c r="Z111" s="47"/>
      <c r="AA111" s="47"/>
      <c r="AB111" s="47"/>
      <c r="AC111" s="47"/>
      <c r="AD111" s="47"/>
      <c r="AE111" s="47"/>
      <c r="AF111" s="47"/>
      <c r="AG111" s="47"/>
      <c r="AH111" s="47"/>
      <c r="AI111" s="47"/>
      <c r="AJ111" s="47"/>
      <c r="AK111" s="47"/>
      <c r="AL111" s="47"/>
      <c r="AM111" s="47"/>
      <c r="AN111" s="47"/>
    </row>
    <row r="112" spans="1:40" ht="14.25" customHeight="1">
      <c r="A112" s="47"/>
      <c r="B112" s="47"/>
      <c r="C112" s="47"/>
      <c r="D112" s="47"/>
      <c r="E112" s="47"/>
      <c r="F112" s="199"/>
      <c r="G112" s="47"/>
      <c r="H112" s="47"/>
      <c r="I112" s="47"/>
      <c r="J112" s="200"/>
      <c r="K112" s="47"/>
      <c r="L112" s="47"/>
      <c r="M112" s="47"/>
      <c r="N112" s="47"/>
      <c r="O112" s="47"/>
      <c r="P112" s="47"/>
      <c r="Q112" s="201"/>
      <c r="R112" s="47"/>
      <c r="S112" s="47"/>
      <c r="T112" s="47"/>
      <c r="U112" s="47"/>
      <c r="V112" s="47"/>
      <c r="W112" s="47"/>
      <c r="X112" s="47"/>
      <c r="Y112" s="47"/>
      <c r="Z112" s="47"/>
      <c r="AA112" s="47"/>
      <c r="AB112" s="47"/>
      <c r="AC112" s="47"/>
      <c r="AD112" s="47"/>
      <c r="AE112" s="47"/>
      <c r="AF112" s="47"/>
      <c r="AG112" s="47"/>
      <c r="AH112" s="47"/>
      <c r="AI112" s="47"/>
      <c r="AJ112" s="47"/>
      <c r="AK112" s="47"/>
      <c r="AL112" s="47"/>
      <c r="AM112" s="47"/>
      <c r="AN112" s="47"/>
    </row>
    <row r="113" spans="1:40" ht="14.25" customHeight="1">
      <c r="A113" s="47"/>
      <c r="B113" s="47"/>
      <c r="C113" s="47"/>
      <c r="D113" s="47"/>
      <c r="E113" s="47"/>
      <c r="F113" s="199"/>
      <c r="G113" s="47"/>
      <c r="H113" s="47"/>
      <c r="I113" s="47"/>
      <c r="J113" s="200"/>
      <c r="K113" s="47"/>
      <c r="L113" s="47"/>
      <c r="M113" s="47"/>
      <c r="N113" s="47"/>
      <c r="O113" s="47"/>
      <c r="P113" s="47"/>
      <c r="Q113" s="201"/>
      <c r="R113" s="47"/>
      <c r="S113" s="47"/>
      <c r="T113" s="47"/>
      <c r="U113" s="47"/>
      <c r="V113" s="47"/>
      <c r="W113" s="47"/>
      <c r="X113" s="47"/>
      <c r="Y113" s="47"/>
      <c r="Z113" s="47"/>
      <c r="AA113" s="47"/>
      <c r="AB113" s="47"/>
      <c r="AC113" s="47"/>
      <c r="AD113" s="47"/>
      <c r="AE113" s="47"/>
      <c r="AF113" s="47"/>
      <c r="AG113" s="47"/>
      <c r="AH113" s="47"/>
      <c r="AI113" s="47"/>
      <c r="AJ113" s="47"/>
      <c r="AK113" s="47"/>
      <c r="AL113" s="47"/>
      <c r="AM113" s="47"/>
      <c r="AN113" s="47"/>
    </row>
    <row r="114" spans="1:40" ht="14.25" customHeight="1">
      <c r="A114" s="47"/>
      <c r="B114" s="47"/>
      <c r="C114" s="47"/>
      <c r="D114" s="47"/>
      <c r="E114" s="47"/>
      <c r="F114" s="199"/>
      <c r="G114" s="47"/>
      <c r="H114" s="47"/>
      <c r="I114" s="47"/>
      <c r="J114" s="200"/>
      <c r="K114" s="47"/>
      <c r="L114" s="47"/>
      <c r="M114" s="47"/>
      <c r="N114" s="47"/>
      <c r="O114" s="47"/>
      <c r="P114" s="47"/>
      <c r="Q114" s="201"/>
      <c r="R114" s="47"/>
      <c r="S114" s="47"/>
      <c r="T114" s="47"/>
      <c r="U114" s="47"/>
      <c r="V114" s="47"/>
      <c r="W114" s="47"/>
      <c r="X114" s="47"/>
      <c r="Y114" s="47"/>
      <c r="Z114" s="47"/>
      <c r="AA114" s="47"/>
      <c r="AB114" s="47"/>
      <c r="AC114" s="47"/>
      <c r="AD114" s="47"/>
      <c r="AE114" s="47"/>
      <c r="AF114" s="47"/>
      <c r="AG114" s="47"/>
      <c r="AH114" s="47"/>
      <c r="AI114" s="47"/>
      <c r="AJ114" s="47"/>
      <c r="AK114" s="47"/>
      <c r="AL114" s="47"/>
      <c r="AM114" s="47"/>
      <c r="AN114" s="47"/>
    </row>
    <row r="115" spans="1:40" ht="14.25" customHeight="1">
      <c r="A115" s="47"/>
      <c r="B115" s="47"/>
      <c r="C115" s="47"/>
      <c r="D115" s="47"/>
      <c r="E115" s="47"/>
      <c r="F115" s="199"/>
      <c r="G115" s="47"/>
      <c r="H115" s="47"/>
      <c r="I115" s="47"/>
      <c r="J115" s="200"/>
      <c r="K115" s="47"/>
      <c r="L115" s="47"/>
      <c r="M115" s="47"/>
      <c r="N115" s="47"/>
      <c r="O115" s="47"/>
      <c r="P115" s="47"/>
      <c r="Q115" s="201"/>
      <c r="R115" s="47"/>
      <c r="S115" s="47"/>
      <c r="T115" s="47"/>
      <c r="U115" s="47"/>
      <c r="V115" s="47"/>
      <c r="W115" s="47"/>
      <c r="X115" s="47"/>
      <c r="Y115" s="47"/>
      <c r="Z115" s="47"/>
      <c r="AA115" s="47"/>
      <c r="AB115" s="47"/>
      <c r="AC115" s="47"/>
      <c r="AD115" s="47"/>
      <c r="AE115" s="47"/>
      <c r="AF115" s="47"/>
      <c r="AG115" s="47"/>
      <c r="AH115" s="47"/>
      <c r="AI115" s="47"/>
      <c r="AJ115" s="47"/>
      <c r="AK115" s="47"/>
      <c r="AL115" s="47"/>
      <c r="AM115" s="47"/>
      <c r="AN115" s="47"/>
    </row>
    <row r="116" spans="1:40" ht="14.25" customHeight="1">
      <c r="A116" s="47"/>
      <c r="B116" s="47"/>
      <c r="C116" s="47"/>
      <c r="D116" s="47"/>
      <c r="E116" s="47"/>
      <c r="F116" s="199"/>
      <c r="G116" s="47"/>
      <c r="H116" s="47"/>
      <c r="I116" s="47"/>
      <c r="J116" s="200"/>
      <c r="K116" s="47"/>
      <c r="L116" s="47"/>
      <c r="M116" s="47"/>
      <c r="N116" s="47"/>
      <c r="O116" s="47"/>
      <c r="P116" s="47"/>
      <c r="Q116" s="201"/>
      <c r="R116" s="47"/>
      <c r="S116" s="47"/>
      <c r="T116" s="47"/>
      <c r="U116" s="47"/>
      <c r="V116" s="47"/>
      <c r="W116" s="47"/>
      <c r="X116" s="47"/>
      <c r="Y116" s="47"/>
      <c r="Z116" s="47"/>
      <c r="AA116" s="47"/>
      <c r="AB116" s="47"/>
      <c r="AC116" s="47"/>
      <c r="AD116" s="47"/>
      <c r="AE116" s="47"/>
      <c r="AF116" s="47"/>
      <c r="AG116" s="47"/>
      <c r="AH116" s="47"/>
      <c r="AI116" s="47"/>
      <c r="AJ116" s="47"/>
      <c r="AK116" s="47"/>
      <c r="AL116" s="47"/>
      <c r="AM116" s="47"/>
      <c r="AN116" s="47"/>
    </row>
    <row r="117" spans="1:40" ht="14.25" customHeight="1">
      <c r="A117" s="47"/>
      <c r="B117" s="47"/>
      <c r="C117" s="47"/>
      <c r="D117" s="47"/>
      <c r="E117" s="47"/>
      <c r="F117" s="199"/>
      <c r="G117" s="47"/>
      <c r="H117" s="47"/>
      <c r="I117" s="47"/>
      <c r="J117" s="200"/>
      <c r="K117" s="47"/>
      <c r="L117" s="47"/>
      <c r="M117" s="47"/>
      <c r="N117" s="47"/>
      <c r="O117" s="47"/>
      <c r="P117" s="47"/>
      <c r="Q117" s="201"/>
      <c r="R117" s="47"/>
      <c r="S117" s="47"/>
      <c r="T117" s="47"/>
      <c r="U117" s="47"/>
      <c r="V117" s="47"/>
      <c r="W117" s="47"/>
      <c r="X117" s="47"/>
      <c r="Y117" s="47"/>
      <c r="Z117" s="47"/>
      <c r="AA117" s="47"/>
      <c r="AB117" s="47"/>
      <c r="AC117" s="47"/>
      <c r="AD117" s="47"/>
      <c r="AE117" s="47"/>
      <c r="AF117" s="47"/>
      <c r="AG117" s="47"/>
      <c r="AH117" s="47"/>
      <c r="AI117" s="47"/>
      <c r="AJ117" s="47"/>
      <c r="AK117" s="47"/>
      <c r="AL117" s="47"/>
      <c r="AM117" s="47"/>
      <c r="AN117" s="47"/>
    </row>
    <row r="118" spans="1:40" ht="14.25" customHeight="1">
      <c r="A118" s="47"/>
      <c r="B118" s="47"/>
      <c r="C118" s="47"/>
      <c r="D118" s="47"/>
      <c r="E118" s="47"/>
      <c r="F118" s="199"/>
      <c r="G118" s="47"/>
      <c r="H118" s="47"/>
      <c r="I118" s="47"/>
      <c r="J118" s="200"/>
      <c r="K118" s="47"/>
      <c r="L118" s="47"/>
      <c r="M118" s="47"/>
      <c r="N118" s="47"/>
      <c r="O118" s="47"/>
      <c r="P118" s="47"/>
      <c r="Q118" s="201"/>
      <c r="R118" s="47"/>
      <c r="S118" s="47"/>
      <c r="T118" s="47"/>
      <c r="U118" s="47"/>
      <c r="V118" s="47"/>
      <c r="W118" s="47"/>
      <c r="X118" s="47"/>
      <c r="Y118" s="47"/>
      <c r="Z118" s="47"/>
      <c r="AA118" s="47"/>
      <c r="AB118" s="47"/>
      <c r="AC118" s="47"/>
      <c r="AD118" s="47"/>
      <c r="AE118" s="47"/>
      <c r="AF118" s="47"/>
      <c r="AG118" s="47"/>
      <c r="AH118" s="47"/>
      <c r="AI118" s="47"/>
      <c r="AJ118" s="47"/>
      <c r="AK118" s="47"/>
      <c r="AL118" s="47"/>
      <c r="AM118" s="47"/>
      <c r="AN118" s="47"/>
    </row>
    <row r="119" spans="1:40" ht="14.25" customHeight="1">
      <c r="A119" s="47"/>
      <c r="B119" s="47"/>
      <c r="C119" s="47"/>
      <c r="D119" s="47"/>
      <c r="E119" s="47"/>
      <c r="F119" s="199"/>
      <c r="G119" s="47"/>
      <c r="H119" s="47"/>
      <c r="I119" s="47"/>
      <c r="J119" s="200"/>
      <c r="K119" s="47"/>
      <c r="L119" s="47"/>
      <c r="M119" s="47"/>
      <c r="N119" s="47"/>
      <c r="O119" s="47"/>
      <c r="P119" s="47"/>
      <c r="Q119" s="201"/>
      <c r="R119" s="47"/>
      <c r="S119" s="47"/>
      <c r="T119" s="47"/>
      <c r="U119" s="47"/>
      <c r="V119" s="47"/>
      <c r="W119" s="47"/>
      <c r="X119" s="47"/>
      <c r="Y119" s="47"/>
      <c r="Z119" s="47"/>
      <c r="AA119" s="47"/>
      <c r="AB119" s="47"/>
      <c r="AC119" s="47"/>
      <c r="AD119" s="47"/>
      <c r="AE119" s="47"/>
      <c r="AF119" s="47"/>
      <c r="AG119" s="47"/>
      <c r="AH119" s="47"/>
      <c r="AI119" s="47"/>
      <c r="AJ119" s="47"/>
      <c r="AK119" s="47"/>
      <c r="AL119" s="47"/>
      <c r="AM119" s="47"/>
      <c r="AN119" s="47"/>
    </row>
    <row r="120" spans="1:40" ht="14.25" customHeight="1">
      <c r="A120" s="47"/>
      <c r="B120" s="47"/>
      <c r="C120" s="47"/>
      <c r="D120" s="47"/>
      <c r="E120" s="47"/>
      <c r="F120" s="199"/>
      <c r="G120" s="47"/>
      <c r="H120" s="47"/>
      <c r="I120" s="47"/>
      <c r="J120" s="200"/>
      <c r="K120" s="47"/>
      <c r="L120" s="47"/>
      <c r="M120" s="47"/>
      <c r="N120" s="47"/>
      <c r="O120" s="47"/>
      <c r="P120" s="47"/>
      <c r="Q120" s="201"/>
      <c r="R120" s="47"/>
      <c r="S120" s="47"/>
      <c r="T120" s="47"/>
      <c r="U120" s="47"/>
      <c r="V120" s="47"/>
      <c r="W120" s="47"/>
      <c r="X120" s="47"/>
      <c r="Y120" s="47"/>
      <c r="Z120" s="47"/>
      <c r="AA120" s="47"/>
      <c r="AB120" s="47"/>
      <c r="AC120" s="47"/>
      <c r="AD120" s="47"/>
      <c r="AE120" s="47"/>
      <c r="AF120" s="47"/>
      <c r="AG120" s="47"/>
      <c r="AH120" s="47"/>
      <c r="AI120" s="47"/>
      <c r="AJ120" s="47"/>
      <c r="AK120" s="47"/>
      <c r="AL120" s="47"/>
      <c r="AM120" s="47"/>
      <c r="AN120" s="47"/>
    </row>
    <row r="121" spans="1:40" ht="14.25" customHeight="1">
      <c r="A121" s="47"/>
      <c r="B121" s="47"/>
      <c r="C121" s="47"/>
      <c r="D121" s="47"/>
      <c r="E121" s="47"/>
      <c r="F121" s="199"/>
      <c r="G121" s="47"/>
      <c r="H121" s="47"/>
      <c r="I121" s="47"/>
      <c r="J121" s="200"/>
      <c r="K121" s="47"/>
      <c r="L121" s="47"/>
      <c r="M121" s="47"/>
      <c r="N121" s="47"/>
      <c r="O121" s="47"/>
      <c r="P121" s="47"/>
      <c r="Q121" s="201"/>
      <c r="R121" s="47"/>
      <c r="S121" s="47"/>
      <c r="T121" s="47"/>
      <c r="U121" s="47"/>
      <c r="V121" s="47"/>
      <c r="W121" s="47"/>
      <c r="X121" s="47"/>
      <c r="Y121" s="47"/>
      <c r="Z121" s="47"/>
      <c r="AA121" s="47"/>
      <c r="AB121" s="47"/>
      <c r="AC121" s="47"/>
      <c r="AD121" s="47"/>
      <c r="AE121" s="47"/>
      <c r="AF121" s="47"/>
      <c r="AG121" s="47"/>
      <c r="AH121" s="47"/>
      <c r="AI121" s="47"/>
      <c r="AJ121" s="47"/>
      <c r="AK121" s="47"/>
      <c r="AL121" s="47"/>
      <c r="AM121" s="47"/>
      <c r="AN121" s="47"/>
    </row>
    <row r="122" spans="1:40" ht="14.25" customHeight="1">
      <c r="A122" s="47"/>
      <c r="B122" s="47"/>
      <c r="C122" s="47"/>
      <c r="D122" s="47"/>
      <c r="E122" s="47"/>
      <c r="F122" s="199"/>
      <c r="G122" s="47"/>
      <c r="H122" s="47"/>
      <c r="I122" s="47"/>
      <c r="J122" s="200"/>
      <c r="K122" s="47"/>
      <c r="L122" s="47"/>
      <c r="M122" s="47"/>
      <c r="N122" s="47"/>
      <c r="O122" s="47"/>
      <c r="P122" s="47"/>
      <c r="Q122" s="201"/>
      <c r="R122" s="47"/>
      <c r="S122" s="47"/>
      <c r="T122" s="47"/>
      <c r="U122" s="47"/>
      <c r="V122" s="47"/>
      <c r="W122" s="47"/>
      <c r="X122" s="47"/>
      <c r="Y122" s="47"/>
      <c r="Z122" s="47"/>
      <c r="AA122" s="47"/>
      <c r="AB122" s="47"/>
      <c r="AC122" s="47"/>
      <c r="AD122" s="47"/>
      <c r="AE122" s="47"/>
      <c r="AF122" s="47"/>
      <c r="AG122" s="47"/>
      <c r="AH122" s="47"/>
      <c r="AI122" s="47"/>
      <c r="AJ122" s="47"/>
      <c r="AK122" s="47"/>
      <c r="AL122" s="47"/>
      <c r="AM122" s="47"/>
      <c r="AN122" s="47"/>
    </row>
    <row r="123" spans="1:40" ht="14.25" customHeight="1">
      <c r="A123" s="47"/>
      <c r="B123" s="47"/>
      <c r="C123" s="47"/>
      <c r="D123" s="47"/>
      <c r="E123" s="47"/>
      <c r="F123" s="199"/>
      <c r="G123" s="47"/>
      <c r="H123" s="47"/>
      <c r="I123" s="47"/>
      <c r="J123" s="200"/>
      <c r="K123" s="47"/>
      <c r="L123" s="47"/>
      <c r="M123" s="47"/>
      <c r="N123" s="47"/>
      <c r="O123" s="47"/>
      <c r="P123" s="47"/>
      <c r="Q123" s="201"/>
      <c r="R123" s="47"/>
      <c r="S123" s="47"/>
      <c r="T123" s="47"/>
      <c r="U123" s="47"/>
      <c r="V123" s="47"/>
      <c r="W123" s="47"/>
      <c r="X123" s="47"/>
      <c r="Y123" s="47"/>
      <c r="Z123" s="47"/>
      <c r="AA123" s="47"/>
      <c r="AB123" s="47"/>
      <c r="AC123" s="47"/>
      <c r="AD123" s="47"/>
      <c r="AE123" s="47"/>
      <c r="AF123" s="47"/>
      <c r="AG123" s="47"/>
      <c r="AH123" s="47"/>
      <c r="AI123" s="47"/>
      <c r="AJ123" s="47"/>
      <c r="AK123" s="47"/>
      <c r="AL123" s="47"/>
      <c r="AM123" s="47"/>
      <c r="AN123" s="47"/>
    </row>
    <row r="124" spans="1:40" ht="14.25" customHeight="1">
      <c r="A124" s="47"/>
      <c r="B124" s="47"/>
      <c r="C124" s="47"/>
      <c r="D124" s="47"/>
      <c r="E124" s="47"/>
      <c r="F124" s="199"/>
      <c r="G124" s="47"/>
      <c r="H124" s="47"/>
      <c r="I124" s="47"/>
      <c r="J124" s="200"/>
      <c r="K124" s="47"/>
      <c r="L124" s="47"/>
      <c r="M124" s="47"/>
      <c r="N124" s="47"/>
      <c r="O124" s="47"/>
      <c r="P124" s="47"/>
      <c r="Q124" s="201"/>
      <c r="R124" s="47"/>
      <c r="S124" s="47"/>
      <c r="T124" s="47"/>
      <c r="U124" s="47"/>
      <c r="V124" s="47"/>
      <c r="W124" s="47"/>
      <c r="X124" s="47"/>
      <c r="Y124" s="47"/>
      <c r="Z124" s="47"/>
      <c r="AA124" s="47"/>
      <c r="AB124" s="47"/>
      <c r="AC124" s="47"/>
      <c r="AD124" s="47"/>
      <c r="AE124" s="47"/>
      <c r="AF124" s="47"/>
      <c r="AG124" s="47"/>
      <c r="AH124" s="47"/>
      <c r="AI124" s="47"/>
      <c r="AJ124" s="47"/>
      <c r="AK124" s="47"/>
      <c r="AL124" s="47"/>
      <c r="AM124" s="47"/>
      <c r="AN124" s="47"/>
    </row>
    <row r="125" spans="1:40" ht="14.25" customHeight="1">
      <c r="A125" s="47"/>
      <c r="B125" s="47"/>
      <c r="C125" s="47"/>
      <c r="D125" s="47"/>
      <c r="E125" s="47"/>
      <c r="F125" s="199"/>
      <c r="G125" s="47"/>
      <c r="H125" s="47"/>
      <c r="I125" s="47"/>
      <c r="J125" s="200"/>
      <c r="K125" s="47"/>
      <c r="L125" s="47"/>
      <c r="M125" s="47"/>
      <c r="N125" s="47"/>
      <c r="O125" s="47"/>
      <c r="P125" s="47"/>
      <c r="Q125" s="201"/>
      <c r="R125" s="47"/>
      <c r="S125" s="47"/>
      <c r="T125" s="47"/>
      <c r="U125" s="47"/>
      <c r="V125" s="47"/>
      <c r="W125" s="47"/>
      <c r="X125" s="47"/>
      <c r="Y125" s="47"/>
      <c r="Z125" s="47"/>
      <c r="AA125" s="47"/>
      <c r="AB125" s="47"/>
      <c r="AC125" s="47"/>
      <c r="AD125" s="47"/>
      <c r="AE125" s="47"/>
      <c r="AF125" s="47"/>
      <c r="AG125" s="47"/>
      <c r="AH125" s="47"/>
      <c r="AI125" s="47"/>
      <c r="AJ125" s="47"/>
      <c r="AK125" s="47"/>
      <c r="AL125" s="47"/>
      <c r="AM125" s="47"/>
      <c r="AN125" s="47"/>
    </row>
    <row r="126" spans="1:40" ht="14.25" customHeight="1">
      <c r="A126" s="47"/>
      <c r="B126" s="47"/>
      <c r="C126" s="47"/>
      <c r="D126" s="47"/>
      <c r="E126" s="47"/>
      <c r="F126" s="199"/>
      <c r="G126" s="47"/>
      <c r="H126" s="47"/>
      <c r="I126" s="47"/>
      <c r="J126" s="200"/>
      <c r="K126" s="47"/>
      <c r="L126" s="47"/>
      <c r="M126" s="47"/>
      <c r="N126" s="47"/>
      <c r="O126" s="47"/>
      <c r="P126" s="47"/>
      <c r="Q126" s="201"/>
      <c r="R126" s="47"/>
      <c r="S126" s="47"/>
      <c r="T126" s="47"/>
      <c r="U126" s="47"/>
      <c r="V126" s="47"/>
      <c r="W126" s="47"/>
      <c r="X126" s="47"/>
      <c r="Y126" s="47"/>
      <c r="Z126" s="47"/>
      <c r="AA126" s="47"/>
      <c r="AB126" s="47"/>
      <c r="AC126" s="47"/>
      <c r="AD126" s="47"/>
      <c r="AE126" s="47"/>
      <c r="AF126" s="47"/>
      <c r="AG126" s="47"/>
      <c r="AH126" s="47"/>
      <c r="AI126" s="47"/>
      <c r="AJ126" s="47"/>
      <c r="AK126" s="47"/>
      <c r="AL126" s="47"/>
      <c r="AM126" s="47"/>
      <c r="AN126" s="47"/>
    </row>
    <row r="127" spans="1:40" ht="14.25" customHeight="1">
      <c r="A127" s="47"/>
      <c r="B127" s="47"/>
      <c r="C127" s="47"/>
      <c r="D127" s="47"/>
      <c r="E127" s="47"/>
      <c r="F127" s="199"/>
      <c r="G127" s="47"/>
      <c r="H127" s="47"/>
      <c r="I127" s="47"/>
      <c r="J127" s="200"/>
      <c r="K127" s="47"/>
      <c r="L127" s="47"/>
      <c r="M127" s="47"/>
      <c r="N127" s="47"/>
      <c r="O127" s="47"/>
      <c r="P127" s="47"/>
      <c r="Q127" s="201"/>
      <c r="R127" s="47"/>
      <c r="S127" s="47"/>
      <c r="T127" s="47"/>
      <c r="U127" s="47"/>
      <c r="V127" s="47"/>
      <c r="W127" s="47"/>
      <c r="X127" s="47"/>
      <c r="Y127" s="47"/>
      <c r="Z127" s="47"/>
      <c r="AA127" s="47"/>
      <c r="AB127" s="47"/>
      <c r="AC127" s="47"/>
      <c r="AD127" s="47"/>
      <c r="AE127" s="47"/>
      <c r="AF127" s="47"/>
      <c r="AG127" s="47"/>
      <c r="AH127" s="47"/>
      <c r="AI127" s="47"/>
      <c r="AJ127" s="47"/>
      <c r="AK127" s="47"/>
      <c r="AL127" s="47"/>
      <c r="AM127" s="47"/>
      <c r="AN127" s="47"/>
    </row>
    <row r="128" spans="1:40" ht="14.25" customHeight="1">
      <c r="A128" s="47"/>
      <c r="B128" s="47"/>
      <c r="C128" s="47"/>
      <c r="D128" s="47"/>
      <c r="E128" s="47"/>
      <c r="F128" s="199"/>
      <c r="G128" s="47"/>
      <c r="H128" s="47"/>
      <c r="I128" s="47"/>
      <c r="J128" s="200"/>
      <c r="K128" s="47"/>
      <c r="L128" s="47"/>
      <c r="M128" s="47"/>
      <c r="N128" s="47"/>
      <c r="O128" s="47"/>
      <c r="P128" s="47"/>
      <c r="Q128" s="201"/>
      <c r="R128" s="47"/>
      <c r="S128" s="47"/>
      <c r="T128" s="47"/>
      <c r="U128" s="47"/>
      <c r="V128" s="47"/>
      <c r="W128" s="47"/>
      <c r="X128" s="47"/>
      <c r="Y128" s="47"/>
      <c r="Z128" s="47"/>
      <c r="AA128" s="47"/>
      <c r="AB128" s="47"/>
      <c r="AC128" s="47"/>
      <c r="AD128" s="47"/>
      <c r="AE128" s="47"/>
      <c r="AF128" s="47"/>
      <c r="AG128" s="47"/>
      <c r="AH128" s="47"/>
      <c r="AI128" s="47"/>
      <c r="AJ128" s="47"/>
      <c r="AK128" s="47"/>
      <c r="AL128" s="47"/>
      <c r="AM128" s="47"/>
      <c r="AN128" s="47"/>
    </row>
    <row r="129" spans="1:40" ht="14.25" customHeight="1">
      <c r="A129" s="47"/>
      <c r="B129" s="47"/>
      <c r="C129" s="47"/>
      <c r="D129" s="47"/>
      <c r="E129" s="47"/>
      <c r="F129" s="199"/>
      <c r="G129" s="47"/>
      <c r="H129" s="47"/>
      <c r="I129" s="47"/>
      <c r="J129" s="200"/>
      <c r="K129" s="47"/>
      <c r="L129" s="47"/>
      <c r="M129" s="47"/>
      <c r="N129" s="47"/>
      <c r="O129" s="47"/>
      <c r="P129" s="47"/>
      <c r="Q129" s="201"/>
      <c r="R129" s="47"/>
      <c r="S129" s="47"/>
      <c r="T129" s="47"/>
      <c r="U129" s="47"/>
      <c r="V129" s="47"/>
      <c r="W129" s="47"/>
      <c r="X129" s="47"/>
      <c r="Y129" s="47"/>
      <c r="Z129" s="47"/>
      <c r="AA129" s="47"/>
      <c r="AB129" s="47"/>
      <c r="AC129" s="47"/>
      <c r="AD129" s="47"/>
      <c r="AE129" s="47"/>
      <c r="AF129" s="47"/>
      <c r="AG129" s="47"/>
      <c r="AH129" s="47"/>
      <c r="AI129" s="47"/>
      <c r="AJ129" s="47"/>
      <c r="AK129" s="47"/>
      <c r="AL129" s="47"/>
      <c r="AM129" s="47"/>
      <c r="AN129" s="47"/>
    </row>
    <row r="130" spans="1:40" ht="14.25" customHeight="1">
      <c r="A130" s="47"/>
      <c r="B130" s="47"/>
      <c r="C130" s="47"/>
      <c r="D130" s="47"/>
      <c r="E130" s="47"/>
      <c r="F130" s="199"/>
      <c r="G130" s="47"/>
      <c r="H130" s="47"/>
      <c r="I130" s="47"/>
      <c r="J130" s="200"/>
      <c r="K130" s="47"/>
      <c r="L130" s="47"/>
      <c r="M130" s="47"/>
      <c r="N130" s="47"/>
      <c r="O130" s="47"/>
      <c r="P130" s="47"/>
      <c r="Q130" s="201"/>
      <c r="R130" s="47"/>
      <c r="S130" s="47"/>
      <c r="T130" s="47"/>
      <c r="U130" s="47"/>
      <c r="V130" s="47"/>
      <c r="W130" s="47"/>
      <c r="X130" s="47"/>
      <c r="Y130" s="47"/>
      <c r="Z130" s="47"/>
      <c r="AA130" s="47"/>
      <c r="AB130" s="47"/>
      <c r="AC130" s="47"/>
      <c r="AD130" s="47"/>
      <c r="AE130" s="47"/>
      <c r="AF130" s="47"/>
      <c r="AG130" s="47"/>
      <c r="AH130" s="47"/>
      <c r="AI130" s="47"/>
      <c r="AJ130" s="47"/>
      <c r="AK130" s="47"/>
      <c r="AL130" s="47"/>
      <c r="AM130" s="47"/>
      <c r="AN130" s="47"/>
    </row>
    <row r="131" spans="1:40" ht="14.25" customHeight="1">
      <c r="A131" s="47"/>
      <c r="B131" s="47"/>
      <c r="C131" s="47"/>
      <c r="D131" s="47"/>
      <c r="E131" s="47"/>
      <c r="F131" s="199"/>
      <c r="G131" s="47"/>
      <c r="H131" s="47"/>
      <c r="I131" s="47"/>
      <c r="J131" s="200"/>
      <c r="K131" s="47"/>
      <c r="L131" s="47"/>
      <c r="M131" s="47"/>
      <c r="N131" s="47"/>
      <c r="O131" s="47"/>
      <c r="P131" s="47"/>
      <c r="Q131" s="201"/>
      <c r="R131" s="47"/>
      <c r="S131" s="47"/>
      <c r="T131" s="47"/>
      <c r="U131" s="47"/>
      <c r="V131" s="47"/>
      <c r="W131" s="47"/>
      <c r="X131" s="47"/>
      <c r="Y131" s="47"/>
      <c r="Z131" s="47"/>
      <c r="AA131" s="47"/>
      <c r="AB131" s="47"/>
      <c r="AC131" s="47"/>
      <c r="AD131" s="47"/>
      <c r="AE131" s="47"/>
      <c r="AF131" s="47"/>
      <c r="AG131" s="47"/>
      <c r="AH131" s="47"/>
      <c r="AI131" s="47"/>
      <c r="AJ131" s="47"/>
      <c r="AK131" s="47"/>
      <c r="AL131" s="47"/>
      <c r="AM131" s="47"/>
      <c r="AN131" s="47"/>
    </row>
    <row r="132" spans="1:40" ht="14.25" customHeight="1">
      <c r="A132" s="47"/>
      <c r="B132" s="47"/>
      <c r="C132" s="47"/>
      <c r="D132" s="47"/>
      <c r="E132" s="47"/>
      <c r="F132" s="199"/>
      <c r="G132" s="47"/>
      <c r="H132" s="47"/>
      <c r="I132" s="47"/>
      <c r="J132" s="200"/>
      <c r="K132" s="47"/>
      <c r="L132" s="47"/>
      <c r="M132" s="47"/>
      <c r="N132" s="47"/>
      <c r="O132" s="47"/>
      <c r="P132" s="47"/>
      <c r="Q132" s="201"/>
      <c r="R132" s="47"/>
      <c r="S132" s="47"/>
      <c r="T132" s="47"/>
      <c r="U132" s="47"/>
      <c r="V132" s="47"/>
      <c r="W132" s="47"/>
      <c r="X132" s="47"/>
      <c r="Y132" s="47"/>
      <c r="Z132" s="47"/>
      <c r="AA132" s="47"/>
      <c r="AB132" s="47"/>
      <c r="AC132" s="47"/>
      <c r="AD132" s="47"/>
      <c r="AE132" s="47"/>
      <c r="AF132" s="47"/>
      <c r="AG132" s="47"/>
      <c r="AH132" s="47"/>
      <c r="AI132" s="47"/>
      <c r="AJ132" s="47"/>
      <c r="AK132" s="47"/>
      <c r="AL132" s="47"/>
      <c r="AM132" s="47"/>
      <c r="AN132" s="47"/>
    </row>
    <row r="133" spans="1:40" ht="14.25" customHeight="1">
      <c r="A133" s="47"/>
      <c r="B133" s="47"/>
      <c r="C133" s="47"/>
      <c r="D133" s="47"/>
      <c r="E133" s="47"/>
      <c r="F133" s="199"/>
      <c r="G133" s="47"/>
      <c r="H133" s="47"/>
      <c r="I133" s="47"/>
      <c r="J133" s="200"/>
      <c r="K133" s="47"/>
      <c r="L133" s="47"/>
      <c r="M133" s="47"/>
      <c r="N133" s="47"/>
      <c r="O133" s="47"/>
      <c r="P133" s="47"/>
      <c r="Q133" s="201"/>
      <c r="R133" s="47"/>
      <c r="S133" s="47"/>
      <c r="T133" s="47"/>
      <c r="U133" s="47"/>
      <c r="V133" s="47"/>
      <c r="W133" s="47"/>
      <c r="X133" s="47"/>
      <c r="Y133" s="47"/>
      <c r="Z133" s="47"/>
      <c r="AA133" s="47"/>
      <c r="AB133" s="47"/>
      <c r="AC133" s="47"/>
      <c r="AD133" s="47"/>
      <c r="AE133" s="47"/>
      <c r="AF133" s="47"/>
      <c r="AG133" s="47"/>
      <c r="AH133" s="47"/>
      <c r="AI133" s="47"/>
      <c r="AJ133" s="47"/>
      <c r="AK133" s="47"/>
      <c r="AL133" s="47"/>
      <c r="AM133" s="47"/>
      <c r="AN133" s="47"/>
    </row>
    <row r="134" spans="1:40" ht="14.25" customHeight="1">
      <c r="A134" s="47"/>
      <c r="B134" s="47"/>
      <c r="C134" s="47"/>
      <c r="D134" s="47"/>
      <c r="E134" s="47"/>
      <c r="F134" s="199"/>
      <c r="G134" s="47"/>
      <c r="H134" s="47"/>
      <c r="I134" s="47"/>
      <c r="J134" s="200"/>
      <c r="K134" s="47"/>
      <c r="L134" s="47"/>
      <c r="M134" s="47"/>
      <c r="N134" s="47"/>
      <c r="O134" s="47"/>
      <c r="P134" s="47"/>
      <c r="Q134" s="201"/>
      <c r="R134" s="47"/>
      <c r="S134" s="47"/>
      <c r="T134" s="47"/>
      <c r="U134" s="47"/>
      <c r="V134" s="47"/>
      <c r="W134" s="47"/>
      <c r="X134" s="47"/>
      <c r="Y134" s="47"/>
      <c r="Z134" s="47"/>
      <c r="AA134" s="47"/>
      <c r="AB134" s="47"/>
      <c r="AC134" s="47"/>
      <c r="AD134" s="47"/>
      <c r="AE134" s="47"/>
      <c r="AF134" s="47"/>
      <c r="AG134" s="47"/>
      <c r="AH134" s="47"/>
      <c r="AI134" s="47"/>
      <c r="AJ134" s="47"/>
      <c r="AK134" s="47"/>
      <c r="AL134" s="47"/>
      <c r="AM134" s="47"/>
      <c r="AN134" s="47"/>
    </row>
    <row r="135" spans="1:40" ht="14.25" customHeight="1">
      <c r="A135" s="47"/>
      <c r="B135" s="47"/>
      <c r="C135" s="47"/>
      <c r="D135" s="47"/>
      <c r="E135" s="47"/>
      <c r="F135" s="199"/>
      <c r="G135" s="47"/>
      <c r="H135" s="47"/>
      <c r="I135" s="47"/>
      <c r="J135" s="200"/>
      <c r="K135" s="47"/>
      <c r="L135" s="47"/>
      <c r="M135" s="47"/>
      <c r="N135" s="47"/>
      <c r="O135" s="47"/>
      <c r="P135" s="47"/>
      <c r="Q135" s="201"/>
      <c r="R135" s="47"/>
      <c r="S135" s="47"/>
      <c r="T135" s="47"/>
      <c r="U135" s="47"/>
      <c r="V135" s="47"/>
      <c r="W135" s="47"/>
      <c r="X135" s="47"/>
      <c r="Y135" s="47"/>
      <c r="Z135" s="47"/>
      <c r="AA135" s="47"/>
      <c r="AB135" s="47"/>
      <c r="AC135" s="47"/>
      <c r="AD135" s="47"/>
      <c r="AE135" s="47"/>
      <c r="AF135" s="47"/>
      <c r="AG135" s="47"/>
      <c r="AH135" s="47"/>
      <c r="AI135" s="47"/>
      <c r="AJ135" s="47"/>
      <c r="AK135" s="47"/>
      <c r="AL135" s="47"/>
      <c r="AM135" s="47"/>
      <c r="AN135" s="47"/>
    </row>
    <row r="136" spans="1:40" ht="14.25" customHeight="1">
      <c r="A136" s="47"/>
      <c r="B136" s="47"/>
      <c r="C136" s="47"/>
      <c r="D136" s="47"/>
      <c r="E136" s="47"/>
      <c r="F136" s="199"/>
      <c r="G136" s="47"/>
      <c r="H136" s="47"/>
      <c r="I136" s="47"/>
      <c r="J136" s="200"/>
      <c r="K136" s="47"/>
      <c r="L136" s="47"/>
      <c r="M136" s="47"/>
      <c r="N136" s="47"/>
      <c r="O136" s="47"/>
      <c r="P136" s="47"/>
      <c r="Q136" s="201"/>
      <c r="R136" s="47"/>
      <c r="S136" s="47"/>
      <c r="T136" s="47"/>
      <c r="U136" s="47"/>
      <c r="V136" s="47"/>
      <c r="W136" s="47"/>
      <c r="X136" s="47"/>
      <c r="Y136" s="47"/>
      <c r="Z136" s="47"/>
      <c r="AA136" s="47"/>
      <c r="AB136" s="47"/>
      <c r="AC136" s="47"/>
      <c r="AD136" s="47"/>
      <c r="AE136" s="47"/>
      <c r="AF136" s="47"/>
      <c r="AG136" s="47"/>
      <c r="AH136" s="47"/>
      <c r="AI136" s="47"/>
      <c r="AJ136" s="47"/>
      <c r="AK136" s="47"/>
      <c r="AL136" s="47"/>
      <c r="AM136" s="47"/>
      <c r="AN136" s="47"/>
    </row>
    <row r="137" spans="1:40" ht="14.25" customHeight="1">
      <c r="A137" s="47"/>
      <c r="B137" s="47"/>
      <c r="C137" s="47"/>
      <c r="D137" s="47"/>
      <c r="E137" s="47"/>
      <c r="F137" s="199"/>
      <c r="G137" s="47"/>
      <c r="H137" s="47"/>
      <c r="I137" s="47"/>
      <c r="J137" s="200"/>
      <c r="K137" s="47"/>
      <c r="L137" s="47"/>
      <c r="M137" s="47"/>
      <c r="N137" s="47"/>
      <c r="O137" s="47"/>
      <c r="P137" s="47"/>
      <c r="Q137" s="201"/>
      <c r="R137" s="47"/>
      <c r="S137" s="47"/>
      <c r="T137" s="47"/>
      <c r="U137" s="47"/>
      <c r="V137" s="47"/>
      <c r="W137" s="47"/>
      <c r="X137" s="47"/>
      <c r="Y137" s="47"/>
      <c r="Z137" s="47"/>
      <c r="AA137" s="47"/>
      <c r="AB137" s="47"/>
      <c r="AC137" s="47"/>
      <c r="AD137" s="47"/>
      <c r="AE137" s="47"/>
      <c r="AF137" s="47"/>
      <c r="AG137" s="47"/>
      <c r="AH137" s="47"/>
      <c r="AI137" s="47"/>
      <c r="AJ137" s="47"/>
      <c r="AK137" s="47"/>
      <c r="AL137" s="47"/>
      <c r="AM137" s="47"/>
      <c r="AN137" s="47"/>
    </row>
    <row r="138" spans="1:40" ht="14.25" customHeight="1">
      <c r="A138" s="47"/>
      <c r="B138" s="47"/>
      <c r="C138" s="47"/>
      <c r="D138" s="47"/>
      <c r="E138" s="47"/>
      <c r="F138" s="199"/>
      <c r="G138" s="47"/>
      <c r="H138" s="47"/>
      <c r="I138" s="47"/>
      <c r="J138" s="200"/>
      <c r="K138" s="47"/>
      <c r="L138" s="47"/>
      <c r="M138" s="47"/>
      <c r="N138" s="47"/>
      <c r="O138" s="47"/>
      <c r="P138" s="47"/>
      <c r="Q138" s="201"/>
      <c r="R138" s="47"/>
      <c r="S138" s="47"/>
      <c r="T138" s="47"/>
      <c r="U138" s="47"/>
      <c r="V138" s="47"/>
      <c r="W138" s="47"/>
      <c r="X138" s="47"/>
      <c r="Y138" s="47"/>
      <c r="Z138" s="47"/>
      <c r="AA138" s="47"/>
      <c r="AB138" s="47"/>
      <c r="AC138" s="47"/>
      <c r="AD138" s="47"/>
      <c r="AE138" s="47"/>
      <c r="AF138" s="47"/>
      <c r="AG138" s="47"/>
      <c r="AH138" s="47"/>
      <c r="AI138" s="47"/>
      <c r="AJ138" s="47"/>
      <c r="AK138" s="47"/>
      <c r="AL138" s="47"/>
      <c r="AM138" s="47"/>
      <c r="AN138" s="47"/>
    </row>
    <row r="139" spans="1:40" ht="14.25" customHeight="1">
      <c r="A139" s="47"/>
      <c r="B139" s="47"/>
      <c r="C139" s="47"/>
      <c r="D139" s="47"/>
      <c r="E139" s="47"/>
      <c r="F139" s="199"/>
      <c r="G139" s="47"/>
      <c r="H139" s="47"/>
      <c r="I139" s="47"/>
      <c r="J139" s="200"/>
      <c r="K139" s="47"/>
      <c r="L139" s="47"/>
      <c r="M139" s="47"/>
      <c r="N139" s="47"/>
      <c r="O139" s="47"/>
      <c r="P139" s="47"/>
      <c r="Q139" s="201"/>
      <c r="R139" s="47"/>
      <c r="S139" s="47"/>
      <c r="T139" s="47"/>
      <c r="U139" s="47"/>
      <c r="V139" s="47"/>
      <c r="W139" s="47"/>
      <c r="X139" s="47"/>
      <c r="Y139" s="47"/>
      <c r="Z139" s="47"/>
      <c r="AA139" s="47"/>
      <c r="AB139" s="47"/>
      <c r="AC139" s="47"/>
      <c r="AD139" s="47"/>
      <c r="AE139" s="47"/>
      <c r="AF139" s="47"/>
      <c r="AG139" s="47"/>
      <c r="AH139" s="47"/>
      <c r="AI139" s="47"/>
      <c r="AJ139" s="47"/>
      <c r="AK139" s="47"/>
      <c r="AL139" s="47"/>
      <c r="AM139" s="47"/>
      <c r="AN139" s="47"/>
    </row>
    <row r="140" spans="1:40" ht="14.25" customHeight="1">
      <c r="A140" s="47"/>
      <c r="B140" s="47"/>
      <c r="C140" s="47"/>
      <c r="D140" s="47"/>
      <c r="E140" s="47"/>
      <c r="F140" s="199"/>
      <c r="G140" s="47"/>
      <c r="H140" s="47"/>
      <c r="I140" s="47"/>
      <c r="J140" s="200"/>
      <c r="K140" s="47"/>
      <c r="L140" s="47"/>
      <c r="M140" s="47"/>
      <c r="N140" s="47"/>
      <c r="O140" s="47"/>
      <c r="P140" s="47"/>
      <c r="Q140" s="201"/>
      <c r="R140" s="47"/>
      <c r="S140" s="47"/>
      <c r="T140" s="47"/>
      <c r="U140" s="47"/>
      <c r="V140" s="47"/>
      <c r="W140" s="47"/>
      <c r="X140" s="47"/>
      <c r="Y140" s="47"/>
      <c r="Z140" s="47"/>
      <c r="AA140" s="47"/>
      <c r="AB140" s="47"/>
      <c r="AC140" s="47"/>
      <c r="AD140" s="47"/>
      <c r="AE140" s="47"/>
      <c r="AF140" s="47"/>
      <c r="AG140" s="47"/>
      <c r="AH140" s="47"/>
      <c r="AI140" s="47"/>
      <c r="AJ140" s="47"/>
      <c r="AK140" s="47"/>
      <c r="AL140" s="47"/>
      <c r="AM140" s="47"/>
      <c r="AN140" s="47"/>
    </row>
    <row r="141" spans="1:40" ht="14.25" customHeight="1">
      <c r="A141" s="47"/>
      <c r="B141" s="47"/>
      <c r="C141" s="47"/>
      <c r="D141" s="47"/>
      <c r="E141" s="47"/>
      <c r="F141" s="199"/>
      <c r="G141" s="47"/>
      <c r="H141" s="47"/>
      <c r="I141" s="47"/>
      <c r="J141" s="200"/>
      <c r="K141" s="47"/>
      <c r="L141" s="47"/>
      <c r="M141" s="47"/>
      <c r="N141" s="47"/>
      <c r="O141" s="47"/>
      <c r="P141" s="47"/>
      <c r="Q141" s="201"/>
      <c r="R141" s="47"/>
      <c r="S141" s="47"/>
      <c r="T141" s="47"/>
      <c r="U141" s="47"/>
      <c r="V141" s="47"/>
      <c r="W141" s="47"/>
      <c r="X141" s="47"/>
      <c r="Y141" s="47"/>
      <c r="Z141" s="47"/>
      <c r="AA141" s="47"/>
      <c r="AB141" s="47"/>
      <c r="AC141" s="47"/>
      <c r="AD141" s="47"/>
      <c r="AE141" s="47"/>
      <c r="AF141" s="47"/>
      <c r="AG141" s="47"/>
      <c r="AH141" s="47"/>
      <c r="AI141" s="47"/>
      <c r="AJ141" s="47"/>
      <c r="AK141" s="47"/>
      <c r="AL141" s="47"/>
      <c r="AM141" s="47"/>
      <c r="AN141" s="47"/>
    </row>
    <row r="142" spans="1:40" ht="14.25" customHeight="1">
      <c r="A142" s="47"/>
      <c r="B142" s="47"/>
      <c r="C142" s="47"/>
      <c r="D142" s="47"/>
      <c r="E142" s="47"/>
      <c r="F142" s="199"/>
      <c r="G142" s="47"/>
      <c r="H142" s="47"/>
      <c r="I142" s="47"/>
      <c r="J142" s="200"/>
      <c r="K142" s="47"/>
      <c r="L142" s="47"/>
      <c r="M142" s="47"/>
      <c r="N142" s="47"/>
      <c r="O142" s="47"/>
      <c r="P142" s="47"/>
      <c r="Q142" s="201"/>
      <c r="R142" s="47"/>
      <c r="S142" s="47"/>
      <c r="T142" s="47"/>
      <c r="U142" s="47"/>
      <c r="V142" s="47"/>
      <c r="W142" s="47"/>
      <c r="X142" s="47"/>
      <c r="Y142" s="47"/>
      <c r="Z142" s="47"/>
      <c r="AA142" s="47"/>
      <c r="AB142" s="47"/>
      <c r="AC142" s="47"/>
      <c r="AD142" s="47"/>
      <c r="AE142" s="47"/>
      <c r="AF142" s="47"/>
      <c r="AG142" s="47"/>
      <c r="AH142" s="47"/>
      <c r="AI142" s="47"/>
      <c r="AJ142" s="47"/>
      <c r="AK142" s="47"/>
      <c r="AL142" s="47"/>
      <c r="AM142" s="47"/>
      <c r="AN142" s="47"/>
    </row>
    <row r="143" spans="1:40" ht="14.25" customHeight="1">
      <c r="A143" s="47"/>
      <c r="B143" s="47"/>
      <c r="C143" s="47"/>
      <c r="D143" s="47"/>
      <c r="E143" s="47"/>
      <c r="F143" s="199"/>
      <c r="G143" s="47"/>
      <c r="H143" s="47"/>
      <c r="I143" s="47"/>
      <c r="J143" s="200"/>
      <c r="K143" s="47"/>
      <c r="L143" s="47"/>
      <c r="M143" s="47"/>
      <c r="N143" s="47"/>
      <c r="O143" s="47"/>
      <c r="P143" s="47"/>
      <c r="Q143" s="201"/>
      <c r="R143" s="47"/>
      <c r="S143" s="47"/>
      <c r="T143" s="47"/>
      <c r="U143" s="47"/>
      <c r="V143" s="47"/>
      <c r="W143" s="47"/>
      <c r="X143" s="47"/>
      <c r="Y143" s="47"/>
      <c r="Z143" s="47"/>
      <c r="AA143" s="47"/>
      <c r="AB143" s="47"/>
      <c r="AC143" s="47"/>
      <c r="AD143" s="47"/>
      <c r="AE143" s="47"/>
      <c r="AF143" s="47"/>
      <c r="AG143" s="47"/>
      <c r="AH143" s="47"/>
      <c r="AI143" s="47"/>
      <c r="AJ143" s="47"/>
      <c r="AK143" s="47"/>
      <c r="AL143" s="47"/>
      <c r="AM143" s="47"/>
      <c r="AN143" s="47"/>
    </row>
    <row r="144" spans="1:40" ht="14.25" customHeight="1">
      <c r="A144" s="47"/>
      <c r="B144" s="47"/>
      <c r="C144" s="47"/>
      <c r="D144" s="47"/>
      <c r="E144" s="47"/>
      <c r="F144" s="199"/>
      <c r="G144" s="47"/>
      <c r="H144" s="47"/>
      <c r="I144" s="47"/>
      <c r="J144" s="200"/>
      <c r="K144" s="47"/>
      <c r="L144" s="47"/>
      <c r="M144" s="47"/>
      <c r="N144" s="47"/>
      <c r="O144" s="47"/>
      <c r="P144" s="47"/>
      <c r="Q144" s="201"/>
      <c r="R144" s="47"/>
      <c r="S144" s="47"/>
      <c r="T144" s="47"/>
      <c r="U144" s="47"/>
      <c r="V144" s="47"/>
      <c r="W144" s="47"/>
      <c r="X144" s="47"/>
      <c r="Y144" s="47"/>
      <c r="Z144" s="47"/>
      <c r="AA144" s="47"/>
      <c r="AB144" s="47"/>
      <c r="AC144" s="47"/>
      <c r="AD144" s="47"/>
      <c r="AE144" s="47"/>
      <c r="AF144" s="47"/>
      <c r="AG144" s="47"/>
      <c r="AH144" s="47"/>
      <c r="AI144" s="47"/>
      <c r="AJ144" s="47"/>
      <c r="AK144" s="47"/>
      <c r="AL144" s="47"/>
      <c r="AM144" s="47"/>
      <c r="AN144" s="47"/>
    </row>
    <row r="145" spans="1:40" ht="14.25" customHeight="1">
      <c r="A145" s="47"/>
      <c r="B145" s="47"/>
      <c r="C145" s="47"/>
      <c r="D145" s="47"/>
      <c r="E145" s="47"/>
      <c r="F145" s="199"/>
      <c r="G145" s="47"/>
      <c r="H145" s="47"/>
      <c r="I145" s="47"/>
      <c r="J145" s="200"/>
      <c r="K145" s="47"/>
      <c r="L145" s="47"/>
      <c r="M145" s="47"/>
      <c r="N145" s="47"/>
      <c r="O145" s="47"/>
      <c r="P145" s="47"/>
      <c r="Q145" s="201"/>
      <c r="R145" s="47"/>
      <c r="S145" s="47"/>
      <c r="T145" s="47"/>
      <c r="U145" s="47"/>
      <c r="V145" s="47"/>
      <c r="W145" s="47"/>
      <c r="X145" s="47"/>
      <c r="Y145" s="47"/>
      <c r="Z145" s="47"/>
      <c r="AA145" s="47"/>
      <c r="AB145" s="47"/>
      <c r="AC145" s="47"/>
      <c r="AD145" s="47"/>
      <c r="AE145" s="47"/>
      <c r="AF145" s="47"/>
      <c r="AG145" s="47"/>
      <c r="AH145" s="47"/>
      <c r="AI145" s="47"/>
      <c r="AJ145" s="47"/>
      <c r="AK145" s="47"/>
      <c r="AL145" s="47"/>
      <c r="AM145" s="47"/>
      <c r="AN145" s="47"/>
    </row>
    <row r="146" spans="1:40" ht="14.25" customHeight="1">
      <c r="A146" s="47"/>
      <c r="B146" s="47"/>
      <c r="C146" s="47"/>
      <c r="D146" s="47"/>
      <c r="E146" s="47"/>
      <c r="F146" s="199"/>
      <c r="G146" s="47"/>
      <c r="H146" s="47"/>
      <c r="I146" s="47"/>
      <c r="J146" s="200"/>
      <c r="K146" s="47"/>
      <c r="L146" s="47"/>
      <c r="M146" s="47"/>
      <c r="N146" s="47"/>
      <c r="O146" s="47"/>
      <c r="P146" s="47"/>
      <c r="Q146" s="201"/>
      <c r="R146" s="47"/>
      <c r="S146" s="47"/>
      <c r="T146" s="47"/>
      <c r="U146" s="47"/>
      <c r="V146" s="47"/>
      <c r="W146" s="47"/>
      <c r="X146" s="47"/>
      <c r="Y146" s="47"/>
      <c r="Z146" s="47"/>
      <c r="AA146" s="47"/>
      <c r="AB146" s="47"/>
      <c r="AC146" s="47"/>
      <c r="AD146" s="47"/>
      <c r="AE146" s="47"/>
      <c r="AF146" s="47"/>
      <c r="AG146" s="47"/>
      <c r="AH146" s="47"/>
      <c r="AI146" s="47"/>
      <c r="AJ146" s="47"/>
      <c r="AK146" s="47"/>
      <c r="AL146" s="47"/>
      <c r="AM146" s="47"/>
      <c r="AN146" s="47"/>
    </row>
    <row r="147" spans="1:40" ht="14.25" customHeight="1">
      <c r="A147" s="47"/>
      <c r="B147" s="47"/>
      <c r="C147" s="47"/>
      <c r="D147" s="47"/>
      <c r="E147" s="47"/>
      <c r="F147" s="199"/>
      <c r="G147" s="47"/>
      <c r="H147" s="47"/>
      <c r="I147" s="47"/>
      <c r="J147" s="200"/>
      <c r="K147" s="47"/>
      <c r="L147" s="47"/>
      <c r="M147" s="47"/>
      <c r="N147" s="47"/>
      <c r="O147" s="47"/>
      <c r="P147" s="47"/>
      <c r="Q147" s="201"/>
      <c r="R147" s="47"/>
      <c r="S147" s="47"/>
      <c r="T147" s="47"/>
      <c r="U147" s="47"/>
      <c r="V147" s="47"/>
      <c r="W147" s="47"/>
      <c r="X147" s="47"/>
      <c r="Y147" s="47"/>
      <c r="Z147" s="47"/>
      <c r="AA147" s="47"/>
      <c r="AB147" s="47"/>
      <c r="AC147" s="47"/>
      <c r="AD147" s="47"/>
      <c r="AE147" s="47"/>
      <c r="AF147" s="47"/>
      <c r="AG147" s="47"/>
      <c r="AH147" s="47"/>
      <c r="AI147" s="47"/>
      <c r="AJ147" s="47"/>
      <c r="AK147" s="47"/>
      <c r="AL147" s="47"/>
      <c r="AM147" s="47"/>
      <c r="AN147" s="47"/>
    </row>
    <row r="148" spans="1:40" ht="14.25" customHeight="1">
      <c r="A148" s="47"/>
      <c r="B148" s="47"/>
      <c r="C148" s="47"/>
      <c r="D148" s="47"/>
      <c r="E148" s="47"/>
      <c r="F148" s="199"/>
      <c r="G148" s="47"/>
      <c r="H148" s="47"/>
      <c r="I148" s="47"/>
      <c r="J148" s="200"/>
      <c r="K148" s="47"/>
      <c r="L148" s="47"/>
      <c r="M148" s="47"/>
      <c r="N148" s="47"/>
      <c r="O148" s="47"/>
      <c r="P148" s="47"/>
      <c r="Q148" s="201"/>
      <c r="R148" s="47"/>
      <c r="S148" s="47"/>
      <c r="T148" s="47"/>
      <c r="U148" s="47"/>
      <c r="V148" s="47"/>
      <c r="W148" s="47"/>
      <c r="X148" s="47"/>
      <c r="Y148" s="47"/>
      <c r="Z148" s="47"/>
      <c r="AA148" s="47"/>
      <c r="AB148" s="47"/>
      <c r="AC148" s="47"/>
      <c r="AD148" s="47"/>
      <c r="AE148" s="47"/>
      <c r="AF148" s="47"/>
      <c r="AG148" s="47"/>
      <c r="AH148" s="47"/>
      <c r="AI148" s="47"/>
      <c r="AJ148" s="47"/>
      <c r="AK148" s="47"/>
      <c r="AL148" s="47"/>
      <c r="AM148" s="47"/>
      <c r="AN148" s="47"/>
    </row>
    <row r="149" spans="1:40" ht="14.25" customHeight="1">
      <c r="A149" s="47"/>
      <c r="B149" s="47"/>
      <c r="C149" s="47"/>
      <c r="D149" s="47"/>
      <c r="E149" s="47"/>
      <c r="F149" s="199"/>
      <c r="G149" s="47"/>
      <c r="H149" s="47"/>
      <c r="I149" s="47"/>
      <c r="J149" s="200"/>
      <c r="K149" s="47"/>
      <c r="L149" s="47"/>
      <c r="M149" s="47"/>
      <c r="N149" s="47"/>
      <c r="O149" s="47"/>
      <c r="P149" s="47"/>
      <c r="Q149" s="201"/>
      <c r="R149" s="47"/>
      <c r="S149" s="47"/>
      <c r="T149" s="47"/>
      <c r="U149" s="47"/>
      <c r="V149" s="47"/>
      <c r="W149" s="47"/>
      <c r="X149" s="47"/>
      <c r="Y149" s="47"/>
      <c r="Z149" s="47"/>
      <c r="AA149" s="47"/>
      <c r="AB149" s="47"/>
      <c r="AC149" s="47"/>
      <c r="AD149" s="47"/>
      <c r="AE149" s="47"/>
      <c r="AF149" s="47"/>
      <c r="AG149" s="47"/>
      <c r="AH149" s="47"/>
      <c r="AI149" s="47"/>
      <c r="AJ149" s="47"/>
      <c r="AK149" s="47"/>
      <c r="AL149" s="47"/>
      <c r="AM149" s="47"/>
      <c r="AN149" s="47"/>
    </row>
    <row r="150" spans="1:40" ht="14.25" customHeight="1">
      <c r="A150" s="47"/>
      <c r="B150" s="47"/>
      <c r="C150" s="47"/>
      <c r="D150" s="47"/>
      <c r="E150" s="47"/>
      <c r="F150" s="199"/>
      <c r="G150" s="47"/>
      <c r="H150" s="47"/>
      <c r="I150" s="47"/>
      <c r="J150" s="200"/>
      <c r="K150" s="47"/>
      <c r="L150" s="47"/>
      <c r="M150" s="47"/>
      <c r="N150" s="47"/>
      <c r="O150" s="47"/>
      <c r="P150" s="47"/>
      <c r="Q150" s="201"/>
      <c r="R150" s="47"/>
      <c r="S150" s="47"/>
      <c r="T150" s="47"/>
      <c r="U150" s="47"/>
      <c r="V150" s="47"/>
      <c r="W150" s="47"/>
      <c r="X150" s="47"/>
      <c r="Y150" s="47"/>
      <c r="Z150" s="47"/>
      <c r="AA150" s="47"/>
      <c r="AB150" s="47"/>
      <c r="AC150" s="47"/>
      <c r="AD150" s="47"/>
      <c r="AE150" s="47"/>
      <c r="AF150" s="47"/>
      <c r="AG150" s="47"/>
      <c r="AH150" s="47"/>
      <c r="AI150" s="47"/>
      <c r="AJ150" s="47"/>
      <c r="AK150" s="47"/>
      <c r="AL150" s="47"/>
      <c r="AM150" s="47"/>
      <c r="AN150" s="47"/>
    </row>
    <row r="151" spans="1:40" ht="14.25" customHeight="1">
      <c r="A151" s="47"/>
      <c r="B151" s="47"/>
      <c r="C151" s="47"/>
      <c r="D151" s="47"/>
      <c r="E151" s="47"/>
      <c r="F151" s="199"/>
      <c r="G151" s="47"/>
      <c r="H151" s="47"/>
      <c r="I151" s="47"/>
      <c r="J151" s="200"/>
      <c r="K151" s="47"/>
      <c r="L151" s="47"/>
      <c r="M151" s="47"/>
      <c r="N151" s="47"/>
      <c r="O151" s="47"/>
      <c r="P151" s="47"/>
      <c r="Q151" s="201"/>
      <c r="R151" s="47"/>
      <c r="S151" s="47"/>
      <c r="T151" s="47"/>
      <c r="U151" s="47"/>
      <c r="V151" s="47"/>
      <c r="W151" s="47"/>
      <c r="X151" s="47"/>
      <c r="Y151" s="47"/>
      <c r="Z151" s="47"/>
      <c r="AA151" s="47"/>
      <c r="AB151" s="47"/>
      <c r="AC151" s="47"/>
      <c r="AD151" s="47"/>
      <c r="AE151" s="47"/>
      <c r="AF151" s="47"/>
      <c r="AG151" s="47"/>
      <c r="AH151" s="47"/>
      <c r="AI151" s="47"/>
      <c r="AJ151" s="47"/>
      <c r="AK151" s="47"/>
      <c r="AL151" s="47"/>
      <c r="AM151" s="47"/>
      <c r="AN151" s="47"/>
    </row>
    <row r="152" spans="1:40" ht="14.25" customHeight="1">
      <c r="A152" s="47"/>
      <c r="B152" s="47"/>
      <c r="C152" s="47"/>
      <c r="D152" s="47"/>
      <c r="E152" s="47"/>
      <c r="F152" s="199"/>
      <c r="G152" s="47"/>
      <c r="H152" s="47"/>
      <c r="I152" s="47"/>
      <c r="J152" s="200"/>
      <c r="K152" s="47"/>
      <c r="L152" s="47"/>
      <c r="M152" s="47"/>
      <c r="N152" s="47"/>
      <c r="O152" s="47"/>
      <c r="P152" s="47"/>
      <c r="Q152" s="201"/>
      <c r="R152" s="47"/>
      <c r="S152" s="47"/>
      <c r="T152" s="47"/>
      <c r="U152" s="47"/>
      <c r="V152" s="47"/>
      <c r="W152" s="47"/>
      <c r="X152" s="47"/>
      <c r="Y152" s="47"/>
      <c r="Z152" s="47"/>
      <c r="AA152" s="47"/>
      <c r="AB152" s="47"/>
      <c r="AC152" s="47"/>
      <c r="AD152" s="47"/>
      <c r="AE152" s="47"/>
      <c r="AF152" s="47"/>
      <c r="AG152" s="47"/>
      <c r="AH152" s="47"/>
      <c r="AI152" s="47"/>
      <c r="AJ152" s="47"/>
      <c r="AK152" s="47"/>
      <c r="AL152" s="47"/>
      <c r="AM152" s="47"/>
      <c r="AN152" s="47"/>
    </row>
    <row r="153" spans="1:40" ht="14.25" customHeight="1">
      <c r="A153" s="47"/>
      <c r="B153" s="47"/>
      <c r="C153" s="47"/>
      <c r="D153" s="47"/>
      <c r="E153" s="47"/>
      <c r="F153" s="199"/>
      <c r="G153" s="47"/>
      <c r="H153" s="47"/>
      <c r="I153" s="47"/>
      <c r="J153" s="200"/>
      <c r="K153" s="47"/>
      <c r="L153" s="47"/>
      <c r="M153" s="47"/>
      <c r="N153" s="47"/>
      <c r="O153" s="47"/>
      <c r="P153" s="47"/>
      <c r="Q153" s="201"/>
      <c r="R153" s="47"/>
      <c r="S153" s="47"/>
      <c r="T153" s="47"/>
      <c r="U153" s="47"/>
      <c r="V153" s="47"/>
      <c r="W153" s="47"/>
      <c r="X153" s="47"/>
      <c r="Y153" s="47"/>
      <c r="Z153" s="47"/>
      <c r="AA153" s="47"/>
      <c r="AB153" s="47"/>
      <c r="AC153" s="47"/>
      <c r="AD153" s="47"/>
      <c r="AE153" s="47"/>
      <c r="AF153" s="47"/>
      <c r="AG153" s="47"/>
      <c r="AH153" s="47"/>
      <c r="AI153" s="47"/>
      <c r="AJ153" s="47"/>
      <c r="AK153" s="47"/>
      <c r="AL153" s="47"/>
      <c r="AM153" s="47"/>
      <c r="AN153" s="47"/>
    </row>
    <row r="154" spans="1:40" ht="14.25" customHeight="1">
      <c r="A154" s="47"/>
      <c r="B154" s="47"/>
      <c r="C154" s="47"/>
      <c r="D154" s="47"/>
      <c r="E154" s="47"/>
      <c r="F154" s="199"/>
      <c r="G154" s="47"/>
      <c r="H154" s="47"/>
      <c r="I154" s="47"/>
      <c r="J154" s="200"/>
      <c r="K154" s="47"/>
      <c r="L154" s="47"/>
      <c r="M154" s="47"/>
      <c r="N154" s="47"/>
      <c r="O154" s="47"/>
      <c r="P154" s="47"/>
      <c r="Q154" s="201"/>
      <c r="R154" s="47"/>
      <c r="S154" s="47"/>
      <c r="T154" s="47"/>
      <c r="U154" s="47"/>
      <c r="V154" s="47"/>
      <c r="W154" s="47"/>
      <c r="X154" s="47"/>
      <c r="Y154" s="47"/>
      <c r="Z154" s="47"/>
      <c r="AA154" s="47"/>
      <c r="AB154" s="47"/>
      <c r="AC154" s="47"/>
      <c r="AD154" s="47"/>
      <c r="AE154" s="47"/>
      <c r="AF154" s="47"/>
      <c r="AG154" s="47"/>
      <c r="AH154" s="47"/>
      <c r="AI154" s="47"/>
      <c r="AJ154" s="47"/>
      <c r="AK154" s="47"/>
      <c r="AL154" s="47"/>
      <c r="AM154" s="47"/>
      <c r="AN154" s="47"/>
    </row>
    <row r="155" spans="1:40" ht="14.25" customHeight="1">
      <c r="A155" s="47"/>
      <c r="B155" s="47"/>
      <c r="C155" s="47"/>
      <c r="D155" s="47"/>
      <c r="E155" s="47"/>
      <c r="F155" s="199"/>
      <c r="G155" s="47"/>
      <c r="H155" s="47"/>
      <c r="I155" s="47"/>
      <c r="J155" s="200"/>
      <c r="K155" s="47"/>
      <c r="L155" s="47"/>
      <c r="M155" s="47"/>
      <c r="N155" s="47"/>
      <c r="O155" s="47"/>
      <c r="P155" s="47"/>
      <c r="Q155" s="201"/>
      <c r="R155" s="47"/>
      <c r="S155" s="47"/>
      <c r="T155" s="47"/>
      <c r="U155" s="47"/>
      <c r="V155" s="47"/>
      <c r="W155" s="47"/>
      <c r="X155" s="47"/>
      <c r="Y155" s="47"/>
      <c r="Z155" s="47"/>
      <c r="AA155" s="47"/>
      <c r="AB155" s="47"/>
      <c r="AC155" s="47"/>
      <c r="AD155" s="47"/>
      <c r="AE155" s="47"/>
      <c r="AF155" s="47"/>
      <c r="AG155" s="47"/>
      <c r="AH155" s="47"/>
      <c r="AI155" s="47"/>
      <c r="AJ155" s="47"/>
      <c r="AK155" s="47"/>
      <c r="AL155" s="47"/>
      <c r="AM155" s="47"/>
      <c r="AN155" s="47"/>
    </row>
    <row r="156" spans="1:40" ht="14.25" customHeight="1">
      <c r="A156" s="47"/>
      <c r="B156" s="47"/>
      <c r="C156" s="47"/>
      <c r="D156" s="47"/>
      <c r="E156" s="47"/>
      <c r="F156" s="199"/>
      <c r="G156" s="47"/>
      <c r="H156" s="47"/>
      <c r="I156" s="47"/>
      <c r="J156" s="200"/>
      <c r="K156" s="47"/>
      <c r="L156" s="47"/>
      <c r="M156" s="47"/>
      <c r="N156" s="47"/>
      <c r="O156" s="47"/>
      <c r="P156" s="47"/>
      <c r="Q156" s="201"/>
      <c r="R156" s="47"/>
      <c r="S156" s="47"/>
      <c r="T156" s="47"/>
      <c r="U156" s="47"/>
      <c r="V156" s="47"/>
      <c r="W156" s="47"/>
      <c r="X156" s="47"/>
      <c r="Y156" s="47"/>
      <c r="Z156" s="47"/>
      <c r="AA156" s="47"/>
      <c r="AB156" s="47"/>
      <c r="AC156" s="47"/>
      <c r="AD156" s="47"/>
      <c r="AE156" s="47"/>
      <c r="AF156" s="47"/>
      <c r="AG156" s="47"/>
      <c r="AH156" s="47"/>
      <c r="AI156" s="47"/>
      <c r="AJ156" s="47"/>
      <c r="AK156" s="47"/>
      <c r="AL156" s="47"/>
      <c r="AM156" s="47"/>
      <c r="AN156" s="47"/>
    </row>
    <row r="157" spans="1:40" ht="14.25" customHeight="1">
      <c r="A157" s="47"/>
      <c r="B157" s="47"/>
      <c r="C157" s="47"/>
      <c r="D157" s="47"/>
      <c r="E157" s="47"/>
      <c r="F157" s="199"/>
      <c r="G157" s="47"/>
      <c r="H157" s="47"/>
      <c r="I157" s="47"/>
      <c r="J157" s="200"/>
      <c r="K157" s="47"/>
      <c r="L157" s="47"/>
      <c r="M157" s="47"/>
      <c r="N157" s="47"/>
      <c r="O157" s="47"/>
      <c r="P157" s="47"/>
      <c r="Q157" s="201"/>
      <c r="R157" s="47"/>
      <c r="S157" s="47"/>
      <c r="T157" s="47"/>
      <c r="U157" s="47"/>
      <c r="V157" s="47"/>
      <c r="W157" s="47"/>
      <c r="X157" s="47"/>
      <c r="Y157" s="47"/>
      <c r="Z157" s="47"/>
      <c r="AA157" s="47"/>
      <c r="AB157" s="47"/>
      <c r="AC157" s="47"/>
      <c r="AD157" s="47"/>
      <c r="AE157" s="47"/>
      <c r="AF157" s="47"/>
      <c r="AG157" s="47"/>
      <c r="AH157" s="47"/>
      <c r="AI157" s="47"/>
      <c r="AJ157" s="47"/>
      <c r="AK157" s="47"/>
      <c r="AL157" s="47"/>
      <c r="AM157" s="47"/>
      <c r="AN157" s="47"/>
    </row>
    <row r="158" spans="1:40" ht="14.25" customHeight="1">
      <c r="A158" s="47"/>
      <c r="B158" s="47"/>
      <c r="C158" s="47"/>
      <c r="D158" s="47"/>
      <c r="E158" s="47"/>
      <c r="F158" s="199"/>
      <c r="G158" s="47"/>
      <c r="H158" s="47"/>
      <c r="I158" s="47"/>
      <c r="J158" s="200"/>
      <c r="K158" s="47"/>
      <c r="L158" s="47"/>
      <c r="M158" s="47"/>
      <c r="N158" s="47"/>
      <c r="O158" s="47"/>
      <c r="P158" s="47"/>
      <c r="Q158" s="201"/>
      <c r="R158" s="47"/>
      <c r="S158" s="47"/>
      <c r="T158" s="47"/>
      <c r="U158" s="47"/>
      <c r="V158" s="47"/>
      <c r="W158" s="47"/>
      <c r="X158" s="47"/>
      <c r="Y158" s="47"/>
      <c r="Z158" s="47"/>
      <c r="AA158" s="47"/>
      <c r="AB158" s="47"/>
      <c r="AC158" s="47"/>
      <c r="AD158" s="47"/>
      <c r="AE158" s="47"/>
      <c r="AF158" s="47"/>
      <c r="AG158" s="47"/>
      <c r="AH158" s="47"/>
      <c r="AI158" s="47"/>
      <c r="AJ158" s="47"/>
      <c r="AK158" s="47"/>
      <c r="AL158" s="47"/>
      <c r="AM158" s="47"/>
      <c r="AN158" s="47"/>
    </row>
    <row r="159" spans="1:40" ht="14.25" customHeight="1">
      <c r="A159" s="47"/>
      <c r="B159" s="47"/>
      <c r="C159" s="47"/>
      <c r="D159" s="47"/>
      <c r="E159" s="47"/>
      <c r="F159" s="199"/>
      <c r="G159" s="47"/>
      <c r="H159" s="47"/>
      <c r="I159" s="47"/>
      <c r="J159" s="200"/>
      <c r="K159" s="47"/>
      <c r="L159" s="47"/>
      <c r="M159" s="47"/>
      <c r="N159" s="47"/>
      <c r="O159" s="47"/>
      <c r="P159" s="47"/>
      <c r="Q159" s="201"/>
      <c r="R159" s="47"/>
      <c r="S159" s="47"/>
      <c r="T159" s="47"/>
      <c r="U159" s="47"/>
      <c r="V159" s="47"/>
      <c r="W159" s="47"/>
      <c r="X159" s="47"/>
      <c r="Y159" s="47"/>
      <c r="Z159" s="47"/>
      <c r="AA159" s="47"/>
      <c r="AB159" s="47"/>
      <c r="AC159" s="47"/>
      <c r="AD159" s="47"/>
      <c r="AE159" s="47"/>
      <c r="AF159" s="47"/>
      <c r="AG159" s="47"/>
      <c r="AH159" s="47"/>
      <c r="AI159" s="47"/>
      <c r="AJ159" s="47"/>
      <c r="AK159" s="47"/>
      <c r="AL159" s="47"/>
      <c r="AM159" s="47"/>
      <c r="AN159" s="47"/>
    </row>
    <row r="160" spans="1:40" ht="14.25" customHeight="1">
      <c r="A160" s="47"/>
      <c r="B160" s="47"/>
      <c r="C160" s="47"/>
      <c r="D160" s="47"/>
      <c r="E160" s="47"/>
      <c r="F160" s="199"/>
      <c r="G160" s="47"/>
      <c r="H160" s="47"/>
      <c r="I160" s="47"/>
      <c r="J160" s="200"/>
      <c r="K160" s="47"/>
      <c r="L160" s="47"/>
      <c r="M160" s="47"/>
      <c r="N160" s="47"/>
      <c r="O160" s="47"/>
      <c r="P160" s="47"/>
      <c r="Q160" s="201"/>
      <c r="R160" s="47"/>
      <c r="S160" s="47"/>
      <c r="T160" s="47"/>
      <c r="U160" s="47"/>
      <c r="V160" s="47"/>
      <c r="W160" s="47"/>
      <c r="X160" s="47"/>
      <c r="Y160" s="47"/>
      <c r="Z160" s="47"/>
      <c r="AA160" s="47"/>
      <c r="AB160" s="47"/>
      <c r="AC160" s="47"/>
      <c r="AD160" s="47"/>
      <c r="AE160" s="47"/>
      <c r="AF160" s="47"/>
      <c r="AG160" s="47"/>
      <c r="AH160" s="47"/>
      <c r="AI160" s="47"/>
      <c r="AJ160" s="47"/>
      <c r="AK160" s="47"/>
      <c r="AL160" s="47"/>
      <c r="AM160" s="47"/>
      <c r="AN160" s="47"/>
    </row>
    <row r="161" spans="1:40" ht="14.25" customHeight="1">
      <c r="A161" s="47"/>
      <c r="B161" s="47"/>
      <c r="C161" s="47"/>
      <c r="D161" s="47"/>
      <c r="E161" s="47"/>
      <c r="F161" s="199"/>
      <c r="G161" s="47"/>
      <c r="H161" s="47"/>
      <c r="I161" s="47"/>
      <c r="J161" s="200"/>
      <c r="K161" s="47"/>
      <c r="L161" s="47"/>
      <c r="M161" s="47"/>
      <c r="N161" s="47"/>
      <c r="O161" s="47"/>
      <c r="P161" s="47"/>
      <c r="Q161" s="201"/>
      <c r="R161" s="47"/>
      <c r="S161" s="47"/>
      <c r="T161" s="47"/>
      <c r="U161" s="47"/>
      <c r="V161" s="47"/>
      <c r="W161" s="47"/>
      <c r="X161" s="47"/>
      <c r="Y161" s="47"/>
      <c r="Z161" s="47"/>
      <c r="AA161" s="47"/>
      <c r="AB161" s="47"/>
      <c r="AC161" s="47"/>
      <c r="AD161" s="47"/>
      <c r="AE161" s="47"/>
      <c r="AF161" s="47"/>
      <c r="AG161" s="47"/>
      <c r="AH161" s="47"/>
      <c r="AI161" s="47"/>
      <c r="AJ161" s="47"/>
      <c r="AK161" s="47"/>
      <c r="AL161" s="47"/>
      <c r="AM161" s="47"/>
      <c r="AN161" s="47"/>
    </row>
    <row r="162" spans="1:40" ht="14.25" customHeight="1">
      <c r="A162" s="47"/>
      <c r="B162" s="47"/>
      <c r="C162" s="47"/>
      <c r="D162" s="47"/>
      <c r="E162" s="47"/>
      <c r="F162" s="199"/>
      <c r="G162" s="47"/>
      <c r="H162" s="47"/>
      <c r="I162" s="47"/>
      <c r="J162" s="200"/>
      <c r="K162" s="47"/>
      <c r="L162" s="47"/>
      <c r="M162" s="47"/>
      <c r="N162" s="47"/>
      <c r="O162" s="47"/>
      <c r="P162" s="47"/>
      <c r="Q162" s="201"/>
      <c r="R162" s="47"/>
      <c r="S162" s="47"/>
      <c r="T162" s="47"/>
      <c r="U162" s="47"/>
      <c r="V162" s="47"/>
      <c r="W162" s="47"/>
      <c r="X162" s="47"/>
      <c r="Y162" s="47"/>
      <c r="Z162" s="47"/>
      <c r="AA162" s="47"/>
      <c r="AB162" s="47"/>
      <c r="AC162" s="47"/>
      <c r="AD162" s="47"/>
      <c r="AE162" s="47"/>
      <c r="AF162" s="47"/>
      <c r="AG162" s="47"/>
      <c r="AH162" s="47"/>
      <c r="AI162" s="47"/>
      <c r="AJ162" s="47"/>
      <c r="AK162" s="47"/>
      <c r="AL162" s="47"/>
      <c r="AM162" s="47"/>
      <c r="AN162" s="47"/>
    </row>
    <row r="163" spans="1:40" ht="14.25" customHeight="1">
      <c r="A163" s="47"/>
      <c r="B163" s="47"/>
      <c r="C163" s="47"/>
      <c r="D163" s="47"/>
      <c r="E163" s="47"/>
      <c r="F163" s="199"/>
      <c r="G163" s="47"/>
      <c r="H163" s="47"/>
      <c r="I163" s="47"/>
      <c r="J163" s="200"/>
      <c r="K163" s="47"/>
      <c r="L163" s="47"/>
      <c r="M163" s="47"/>
      <c r="N163" s="47"/>
      <c r="O163" s="47"/>
      <c r="P163" s="47"/>
      <c r="Q163" s="201"/>
      <c r="R163" s="47"/>
      <c r="S163" s="47"/>
      <c r="T163" s="47"/>
      <c r="U163" s="47"/>
      <c r="V163" s="47"/>
      <c r="W163" s="47"/>
      <c r="X163" s="47"/>
      <c r="Y163" s="47"/>
      <c r="Z163" s="47"/>
      <c r="AA163" s="47"/>
      <c r="AB163" s="47"/>
      <c r="AC163" s="47"/>
      <c r="AD163" s="47"/>
      <c r="AE163" s="47"/>
      <c r="AF163" s="47"/>
      <c r="AG163" s="47"/>
      <c r="AH163" s="47"/>
      <c r="AI163" s="47"/>
      <c r="AJ163" s="47"/>
      <c r="AK163" s="47"/>
      <c r="AL163" s="47"/>
      <c r="AM163" s="47"/>
      <c r="AN163" s="47"/>
    </row>
    <row r="164" spans="1:40" ht="14.25" customHeight="1">
      <c r="A164" s="47"/>
      <c r="B164" s="47"/>
      <c r="C164" s="47"/>
      <c r="D164" s="47"/>
      <c r="E164" s="47"/>
      <c r="F164" s="199"/>
      <c r="G164" s="47"/>
      <c r="H164" s="47"/>
      <c r="I164" s="47"/>
      <c r="J164" s="200"/>
      <c r="K164" s="47"/>
      <c r="L164" s="47"/>
      <c r="M164" s="47"/>
      <c r="N164" s="47"/>
      <c r="O164" s="47"/>
      <c r="P164" s="47"/>
      <c r="Q164" s="201"/>
      <c r="R164" s="47"/>
      <c r="S164" s="47"/>
      <c r="T164" s="47"/>
      <c r="U164" s="47"/>
      <c r="V164" s="47"/>
      <c r="W164" s="47"/>
      <c r="X164" s="47"/>
      <c r="Y164" s="47"/>
      <c r="Z164" s="47"/>
      <c r="AA164" s="47"/>
      <c r="AB164" s="47"/>
      <c r="AC164" s="47"/>
      <c r="AD164" s="47"/>
      <c r="AE164" s="47"/>
      <c r="AF164" s="47"/>
      <c r="AG164" s="47"/>
      <c r="AH164" s="47"/>
      <c r="AI164" s="47"/>
      <c r="AJ164" s="47"/>
      <c r="AK164" s="47"/>
      <c r="AL164" s="47"/>
      <c r="AM164" s="47"/>
      <c r="AN164" s="47"/>
    </row>
    <row r="165" spans="1:40" ht="14.25" customHeight="1">
      <c r="A165" s="47"/>
      <c r="B165" s="47"/>
      <c r="C165" s="47"/>
      <c r="D165" s="47"/>
      <c r="E165" s="47"/>
      <c r="F165" s="199"/>
      <c r="G165" s="47"/>
      <c r="H165" s="47"/>
      <c r="I165" s="47"/>
      <c r="J165" s="200"/>
      <c r="K165" s="47"/>
      <c r="L165" s="47"/>
      <c r="M165" s="47"/>
      <c r="N165" s="47"/>
      <c r="O165" s="47"/>
      <c r="P165" s="47"/>
      <c r="Q165" s="201"/>
      <c r="R165" s="47"/>
      <c r="S165" s="47"/>
      <c r="T165" s="47"/>
      <c r="U165" s="47"/>
      <c r="V165" s="47"/>
      <c r="W165" s="47"/>
      <c r="X165" s="47"/>
      <c r="Y165" s="47"/>
      <c r="Z165" s="47"/>
      <c r="AA165" s="47"/>
      <c r="AB165" s="47"/>
      <c r="AC165" s="47"/>
      <c r="AD165" s="47"/>
      <c r="AE165" s="47"/>
      <c r="AF165" s="47"/>
      <c r="AG165" s="47"/>
      <c r="AH165" s="47"/>
      <c r="AI165" s="47"/>
      <c r="AJ165" s="47"/>
      <c r="AK165" s="47"/>
      <c r="AL165" s="47"/>
      <c r="AM165" s="47"/>
      <c r="AN165" s="47"/>
    </row>
    <row r="166" spans="1:40" ht="14.25" customHeight="1">
      <c r="A166" s="47"/>
      <c r="B166" s="47"/>
      <c r="C166" s="47"/>
      <c r="D166" s="47"/>
      <c r="E166" s="47"/>
      <c r="F166" s="199"/>
      <c r="G166" s="47"/>
      <c r="H166" s="47"/>
      <c r="I166" s="47"/>
      <c r="J166" s="200"/>
      <c r="K166" s="47"/>
      <c r="L166" s="47"/>
      <c r="M166" s="47"/>
      <c r="N166" s="47"/>
      <c r="O166" s="47"/>
      <c r="P166" s="47"/>
      <c r="Q166" s="201"/>
      <c r="R166" s="47"/>
      <c r="S166" s="47"/>
      <c r="T166" s="47"/>
      <c r="U166" s="47"/>
      <c r="V166" s="47"/>
      <c r="W166" s="47"/>
      <c r="X166" s="47"/>
      <c r="Y166" s="47"/>
      <c r="Z166" s="47"/>
      <c r="AA166" s="47"/>
      <c r="AB166" s="47"/>
      <c r="AC166" s="47"/>
      <c r="AD166" s="47"/>
      <c r="AE166" s="47"/>
      <c r="AF166" s="47"/>
      <c r="AG166" s="47"/>
      <c r="AH166" s="47"/>
      <c r="AI166" s="47"/>
      <c r="AJ166" s="47"/>
      <c r="AK166" s="47"/>
      <c r="AL166" s="47"/>
      <c r="AM166" s="47"/>
      <c r="AN166" s="47"/>
    </row>
    <row r="167" spans="1:40" ht="14.25" customHeight="1">
      <c r="A167" s="47"/>
      <c r="B167" s="47"/>
      <c r="C167" s="47"/>
      <c r="D167" s="47"/>
      <c r="E167" s="47"/>
      <c r="F167" s="199"/>
      <c r="G167" s="47"/>
      <c r="H167" s="47"/>
      <c r="I167" s="47"/>
      <c r="J167" s="200"/>
      <c r="K167" s="47"/>
      <c r="L167" s="47"/>
      <c r="M167" s="47"/>
      <c r="N167" s="47"/>
      <c r="O167" s="47"/>
      <c r="P167" s="47"/>
      <c r="Q167" s="201"/>
      <c r="R167" s="47"/>
      <c r="S167" s="47"/>
      <c r="T167" s="47"/>
      <c r="U167" s="47"/>
      <c r="V167" s="47"/>
      <c r="W167" s="47"/>
      <c r="X167" s="47"/>
      <c r="Y167" s="47"/>
      <c r="Z167" s="47"/>
      <c r="AA167" s="47"/>
      <c r="AB167" s="47"/>
      <c r="AC167" s="47"/>
      <c r="AD167" s="47"/>
      <c r="AE167" s="47"/>
      <c r="AF167" s="47"/>
      <c r="AG167" s="47"/>
      <c r="AH167" s="47"/>
      <c r="AI167" s="47"/>
      <c r="AJ167" s="47"/>
      <c r="AK167" s="47"/>
      <c r="AL167" s="47"/>
      <c r="AM167" s="47"/>
      <c r="AN167" s="47"/>
    </row>
    <row r="168" spans="1:40" ht="14.25" customHeight="1">
      <c r="A168" s="47"/>
      <c r="B168" s="47"/>
      <c r="C168" s="47"/>
      <c r="D168" s="47"/>
      <c r="E168" s="47"/>
      <c r="F168" s="199"/>
      <c r="G168" s="47"/>
      <c r="H168" s="47"/>
      <c r="I168" s="47"/>
      <c r="J168" s="200"/>
      <c r="K168" s="47"/>
      <c r="L168" s="47"/>
      <c r="M168" s="47"/>
      <c r="N168" s="47"/>
      <c r="O168" s="47"/>
      <c r="P168" s="47"/>
      <c r="Q168" s="201"/>
      <c r="R168" s="47"/>
      <c r="S168" s="47"/>
      <c r="T168" s="47"/>
      <c r="U168" s="47"/>
      <c r="V168" s="47"/>
      <c r="W168" s="47"/>
      <c r="X168" s="47"/>
      <c r="Y168" s="47"/>
      <c r="Z168" s="47"/>
      <c r="AA168" s="47"/>
      <c r="AB168" s="47"/>
      <c r="AC168" s="47"/>
      <c r="AD168" s="47"/>
      <c r="AE168" s="47"/>
      <c r="AF168" s="47"/>
      <c r="AG168" s="47"/>
      <c r="AH168" s="47"/>
      <c r="AI168" s="47"/>
      <c r="AJ168" s="47"/>
      <c r="AK168" s="47"/>
      <c r="AL168" s="47"/>
      <c r="AM168" s="47"/>
      <c r="AN168" s="47"/>
    </row>
    <row r="169" spans="1:40" ht="14.25" customHeight="1">
      <c r="A169" s="47"/>
      <c r="B169" s="47"/>
      <c r="C169" s="47"/>
      <c r="D169" s="47"/>
      <c r="E169" s="47"/>
      <c r="F169" s="199"/>
      <c r="G169" s="47"/>
      <c r="H169" s="47"/>
      <c r="I169" s="47"/>
      <c r="J169" s="200"/>
      <c r="K169" s="47"/>
      <c r="L169" s="47"/>
      <c r="M169" s="47"/>
      <c r="N169" s="47"/>
      <c r="O169" s="47"/>
      <c r="P169" s="47"/>
      <c r="Q169" s="201"/>
      <c r="R169" s="47"/>
      <c r="S169" s="47"/>
      <c r="T169" s="47"/>
      <c r="U169" s="47"/>
      <c r="V169" s="47"/>
      <c r="W169" s="47"/>
      <c r="X169" s="47"/>
      <c r="Y169" s="47"/>
      <c r="Z169" s="47"/>
      <c r="AA169" s="47"/>
      <c r="AB169" s="47"/>
      <c r="AC169" s="47"/>
      <c r="AD169" s="47"/>
      <c r="AE169" s="47"/>
      <c r="AF169" s="47"/>
      <c r="AG169" s="47"/>
      <c r="AH169" s="47"/>
      <c r="AI169" s="47"/>
      <c r="AJ169" s="47"/>
      <c r="AK169" s="47"/>
      <c r="AL169" s="47"/>
      <c r="AM169" s="47"/>
      <c r="AN169" s="47"/>
    </row>
    <row r="170" spans="1:40" ht="14.25" customHeight="1">
      <c r="A170" s="47"/>
      <c r="B170" s="47"/>
      <c r="C170" s="47"/>
      <c r="D170" s="47"/>
      <c r="E170" s="47"/>
      <c r="F170" s="199"/>
      <c r="G170" s="47"/>
      <c r="H170" s="47"/>
      <c r="I170" s="47"/>
      <c r="J170" s="200"/>
      <c r="K170" s="47"/>
      <c r="L170" s="47"/>
      <c r="M170" s="47"/>
      <c r="N170" s="47"/>
      <c r="O170" s="47"/>
      <c r="P170" s="47"/>
      <c r="Q170" s="201"/>
      <c r="R170" s="47"/>
      <c r="S170" s="47"/>
      <c r="T170" s="47"/>
      <c r="U170" s="47"/>
      <c r="V170" s="47"/>
      <c r="W170" s="47"/>
      <c r="X170" s="47"/>
      <c r="Y170" s="47"/>
      <c r="Z170" s="47"/>
      <c r="AA170" s="47"/>
      <c r="AB170" s="47"/>
      <c r="AC170" s="47"/>
      <c r="AD170" s="47"/>
      <c r="AE170" s="47"/>
      <c r="AF170" s="47"/>
      <c r="AG170" s="47"/>
      <c r="AH170" s="47"/>
      <c r="AI170" s="47"/>
      <c r="AJ170" s="47"/>
      <c r="AK170" s="47"/>
      <c r="AL170" s="47"/>
      <c r="AM170" s="47"/>
      <c r="AN170" s="47"/>
    </row>
    <row r="171" spans="1:40" ht="14.25" customHeight="1">
      <c r="A171" s="47"/>
      <c r="B171" s="47"/>
      <c r="C171" s="47"/>
      <c r="D171" s="47"/>
      <c r="E171" s="47"/>
      <c r="F171" s="199"/>
      <c r="G171" s="47"/>
      <c r="H171" s="47"/>
      <c r="I171" s="47"/>
      <c r="J171" s="200"/>
      <c r="K171" s="47"/>
      <c r="L171" s="47"/>
      <c r="M171" s="47"/>
      <c r="N171" s="47"/>
      <c r="O171" s="47"/>
      <c r="P171" s="47"/>
      <c r="Q171" s="201"/>
      <c r="R171" s="47"/>
      <c r="S171" s="47"/>
      <c r="T171" s="47"/>
      <c r="U171" s="47"/>
      <c r="V171" s="47"/>
      <c r="W171" s="47"/>
      <c r="X171" s="47"/>
      <c r="Y171" s="47"/>
      <c r="Z171" s="47"/>
      <c r="AA171" s="47"/>
      <c r="AB171" s="47"/>
      <c r="AC171" s="47"/>
      <c r="AD171" s="47"/>
      <c r="AE171" s="47"/>
      <c r="AF171" s="47"/>
      <c r="AG171" s="47"/>
      <c r="AH171" s="47"/>
      <c r="AI171" s="47"/>
      <c r="AJ171" s="47"/>
      <c r="AK171" s="47"/>
      <c r="AL171" s="47"/>
      <c r="AM171" s="47"/>
      <c r="AN171" s="47"/>
    </row>
    <row r="172" spans="1:40" ht="14.25" customHeight="1">
      <c r="A172" s="47"/>
      <c r="B172" s="47"/>
      <c r="C172" s="47"/>
      <c r="D172" s="47"/>
      <c r="E172" s="47"/>
      <c r="F172" s="199"/>
      <c r="G172" s="47"/>
      <c r="H172" s="47"/>
      <c r="I172" s="47"/>
      <c r="J172" s="200"/>
      <c r="K172" s="47"/>
      <c r="L172" s="47"/>
      <c r="M172" s="47"/>
      <c r="N172" s="47"/>
      <c r="O172" s="47"/>
      <c r="P172" s="47"/>
      <c r="Q172" s="201"/>
      <c r="R172" s="47"/>
      <c r="S172" s="47"/>
      <c r="T172" s="47"/>
      <c r="U172" s="47"/>
      <c r="V172" s="47"/>
      <c r="W172" s="47"/>
      <c r="X172" s="47"/>
      <c r="Y172" s="47"/>
      <c r="Z172" s="47"/>
      <c r="AA172" s="47"/>
      <c r="AB172" s="47"/>
      <c r="AC172" s="47"/>
      <c r="AD172" s="47"/>
      <c r="AE172" s="47"/>
      <c r="AF172" s="47"/>
      <c r="AG172" s="47"/>
      <c r="AH172" s="47"/>
      <c r="AI172" s="47"/>
      <c r="AJ172" s="47"/>
      <c r="AK172" s="47"/>
      <c r="AL172" s="47"/>
      <c r="AM172" s="47"/>
      <c r="AN172" s="47"/>
    </row>
    <row r="173" spans="1:40" ht="14.25" customHeight="1">
      <c r="A173" s="47"/>
      <c r="B173" s="47"/>
      <c r="C173" s="47"/>
      <c r="D173" s="47"/>
      <c r="E173" s="47"/>
      <c r="F173" s="199"/>
      <c r="G173" s="47"/>
      <c r="H173" s="47"/>
      <c r="I173" s="47"/>
      <c r="J173" s="200"/>
      <c r="K173" s="47"/>
      <c r="L173" s="47"/>
      <c r="M173" s="47"/>
      <c r="N173" s="47"/>
      <c r="O173" s="47"/>
      <c r="P173" s="47"/>
      <c r="Q173" s="201"/>
      <c r="R173" s="47"/>
      <c r="S173" s="47"/>
      <c r="T173" s="47"/>
      <c r="U173" s="47"/>
      <c r="V173" s="47"/>
      <c r="W173" s="47"/>
      <c r="X173" s="47"/>
      <c r="Y173" s="47"/>
      <c r="Z173" s="47"/>
      <c r="AA173" s="47"/>
      <c r="AB173" s="47"/>
      <c r="AC173" s="47"/>
      <c r="AD173" s="47"/>
      <c r="AE173" s="47"/>
      <c r="AF173" s="47"/>
      <c r="AG173" s="47"/>
      <c r="AH173" s="47"/>
      <c r="AI173" s="47"/>
      <c r="AJ173" s="47"/>
      <c r="AK173" s="47"/>
      <c r="AL173" s="47"/>
      <c r="AM173" s="47"/>
      <c r="AN173" s="47"/>
    </row>
    <row r="174" spans="1:40" ht="14.25" customHeight="1">
      <c r="A174" s="47"/>
      <c r="B174" s="47"/>
      <c r="C174" s="47"/>
      <c r="D174" s="47"/>
      <c r="E174" s="47"/>
      <c r="F174" s="199"/>
      <c r="G174" s="47"/>
      <c r="H174" s="47"/>
      <c r="I174" s="47"/>
      <c r="J174" s="200"/>
      <c r="K174" s="47"/>
      <c r="L174" s="47"/>
      <c r="M174" s="47"/>
      <c r="N174" s="47"/>
      <c r="O174" s="47"/>
      <c r="P174" s="47"/>
      <c r="Q174" s="201"/>
      <c r="R174" s="47"/>
      <c r="S174" s="47"/>
      <c r="T174" s="47"/>
      <c r="U174" s="47"/>
      <c r="V174" s="47"/>
      <c r="W174" s="47"/>
      <c r="X174" s="47"/>
      <c r="Y174" s="47"/>
      <c r="Z174" s="47"/>
      <c r="AA174" s="47"/>
      <c r="AB174" s="47"/>
      <c r="AC174" s="47"/>
      <c r="AD174" s="47"/>
      <c r="AE174" s="47"/>
      <c r="AF174" s="47"/>
      <c r="AG174" s="47"/>
      <c r="AH174" s="47"/>
      <c r="AI174" s="47"/>
      <c r="AJ174" s="47"/>
      <c r="AK174" s="47"/>
      <c r="AL174" s="47"/>
      <c r="AM174" s="47"/>
      <c r="AN174" s="47"/>
    </row>
    <row r="175" spans="1:40" ht="14.25" customHeight="1">
      <c r="A175" s="47"/>
      <c r="B175" s="47"/>
      <c r="C175" s="47"/>
      <c r="D175" s="47"/>
      <c r="E175" s="47"/>
      <c r="F175" s="199"/>
      <c r="G175" s="47"/>
      <c r="H175" s="47"/>
      <c r="I175" s="47"/>
      <c r="J175" s="200"/>
      <c r="K175" s="47"/>
      <c r="L175" s="47"/>
      <c r="M175" s="47"/>
      <c r="N175" s="47"/>
      <c r="O175" s="47"/>
      <c r="P175" s="47"/>
      <c r="Q175" s="201"/>
      <c r="R175" s="47"/>
      <c r="S175" s="47"/>
      <c r="T175" s="47"/>
      <c r="U175" s="47"/>
      <c r="V175" s="47"/>
      <c r="W175" s="47"/>
      <c r="X175" s="47"/>
      <c r="Y175" s="47"/>
      <c r="Z175" s="47"/>
      <c r="AA175" s="47"/>
      <c r="AB175" s="47"/>
      <c r="AC175" s="47"/>
      <c r="AD175" s="47"/>
      <c r="AE175" s="47"/>
      <c r="AF175" s="47"/>
      <c r="AG175" s="47"/>
      <c r="AH175" s="47"/>
      <c r="AI175" s="47"/>
      <c r="AJ175" s="47"/>
      <c r="AK175" s="47"/>
      <c r="AL175" s="47"/>
      <c r="AM175" s="47"/>
      <c r="AN175" s="47"/>
    </row>
    <row r="176" spans="1:40" ht="14.25" customHeight="1">
      <c r="A176" s="47"/>
      <c r="B176" s="47"/>
      <c r="C176" s="47"/>
      <c r="D176" s="47"/>
      <c r="E176" s="47"/>
      <c r="F176" s="199"/>
      <c r="G176" s="47"/>
      <c r="H176" s="47"/>
      <c r="I176" s="47"/>
      <c r="J176" s="200"/>
      <c r="K176" s="47"/>
      <c r="L176" s="47"/>
      <c r="M176" s="47"/>
      <c r="N176" s="47"/>
      <c r="O176" s="47"/>
      <c r="P176" s="47"/>
      <c r="Q176" s="201"/>
      <c r="R176" s="47"/>
      <c r="S176" s="47"/>
      <c r="T176" s="47"/>
      <c r="U176" s="47"/>
      <c r="V176" s="47"/>
      <c r="W176" s="47"/>
      <c r="X176" s="47"/>
      <c r="Y176" s="47"/>
      <c r="Z176" s="47"/>
      <c r="AA176" s="47"/>
      <c r="AB176" s="47"/>
      <c r="AC176" s="47"/>
      <c r="AD176" s="47"/>
      <c r="AE176" s="47"/>
      <c r="AF176" s="47"/>
      <c r="AG176" s="47"/>
      <c r="AH176" s="47"/>
      <c r="AI176" s="47"/>
      <c r="AJ176" s="47"/>
      <c r="AK176" s="47"/>
      <c r="AL176" s="47"/>
      <c r="AM176" s="47"/>
      <c r="AN176" s="47"/>
    </row>
    <row r="177" spans="1:40" ht="14.25" customHeight="1">
      <c r="A177" s="47"/>
      <c r="B177" s="47"/>
      <c r="C177" s="47"/>
      <c r="D177" s="47"/>
      <c r="E177" s="47"/>
      <c r="F177" s="199"/>
      <c r="G177" s="47"/>
      <c r="H177" s="47"/>
      <c r="I177" s="47"/>
      <c r="J177" s="200"/>
      <c r="K177" s="47"/>
      <c r="L177" s="47"/>
      <c r="M177" s="47"/>
      <c r="N177" s="47"/>
      <c r="O177" s="47"/>
      <c r="P177" s="47"/>
      <c r="Q177" s="201"/>
      <c r="R177" s="47"/>
      <c r="S177" s="47"/>
      <c r="T177" s="47"/>
      <c r="U177" s="47"/>
      <c r="V177" s="47"/>
      <c r="W177" s="47"/>
      <c r="X177" s="47"/>
      <c r="Y177" s="47"/>
      <c r="Z177" s="47"/>
      <c r="AA177" s="47"/>
      <c r="AB177" s="47"/>
      <c r="AC177" s="47"/>
      <c r="AD177" s="47"/>
      <c r="AE177" s="47"/>
      <c r="AF177" s="47"/>
      <c r="AG177" s="47"/>
      <c r="AH177" s="47"/>
      <c r="AI177" s="47"/>
      <c r="AJ177" s="47"/>
      <c r="AK177" s="47"/>
      <c r="AL177" s="47"/>
      <c r="AM177" s="47"/>
      <c r="AN177" s="47"/>
    </row>
    <row r="178" spans="1:40" ht="14.25" customHeight="1">
      <c r="A178" s="47"/>
      <c r="B178" s="47"/>
      <c r="C178" s="47"/>
      <c r="D178" s="47"/>
      <c r="E178" s="47"/>
      <c r="F178" s="199"/>
      <c r="G178" s="47"/>
      <c r="H178" s="47"/>
      <c r="I178" s="47"/>
      <c r="J178" s="200"/>
      <c r="K178" s="47"/>
      <c r="L178" s="47"/>
      <c r="M178" s="47"/>
      <c r="N178" s="47"/>
      <c r="O178" s="47"/>
      <c r="P178" s="47"/>
      <c r="Q178" s="201"/>
      <c r="R178" s="47"/>
      <c r="S178" s="47"/>
      <c r="T178" s="47"/>
      <c r="U178" s="47"/>
      <c r="V178" s="47"/>
      <c r="W178" s="47"/>
      <c r="X178" s="47"/>
      <c r="Y178" s="47"/>
      <c r="Z178" s="47"/>
      <c r="AA178" s="47"/>
      <c r="AB178" s="47"/>
      <c r="AC178" s="47"/>
      <c r="AD178" s="47"/>
      <c r="AE178" s="47"/>
      <c r="AF178" s="47"/>
      <c r="AG178" s="47"/>
      <c r="AH178" s="47"/>
      <c r="AI178" s="47"/>
      <c r="AJ178" s="47"/>
      <c r="AK178" s="47"/>
      <c r="AL178" s="47"/>
      <c r="AM178" s="47"/>
      <c r="AN178" s="47"/>
    </row>
    <row r="179" spans="1:40" ht="14.25" customHeight="1">
      <c r="A179" s="47"/>
      <c r="B179" s="47"/>
      <c r="C179" s="47"/>
      <c r="D179" s="47"/>
      <c r="E179" s="47"/>
      <c r="F179" s="199"/>
      <c r="G179" s="47"/>
      <c r="H179" s="47"/>
      <c r="I179" s="47"/>
      <c r="J179" s="200"/>
      <c r="K179" s="47"/>
      <c r="L179" s="47"/>
      <c r="M179" s="47"/>
      <c r="N179" s="47"/>
      <c r="O179" s="47"/>
      <c r="P179" s="47"/>
      <c r="Q179" s="201"/>
      <c r="R179" s="47"/>
      <c r="S179" s="47"/>
      <c r="T179" s="47"/>
      <c r="U179" s="47"/>
      <c r="V179" s="47"/>
      <c r="W179" s="47"/>
      <c r="X179" s="47"/>
      <c r="Y179" s="47"/>
      <c r="Z179" s="47"/>
      <c r="AA179" s="47"/>
      <c r="AB179" s="47"/>
      <c r="AC179" s="47"/>
      <c r="AD179" s="47"/>
      <c r="AE179" s="47"/>
      <c r="AF179" s="47"/>
      <c r="AG179" s="47"/>
      <c r="AH179" s="47"/>
      <c r="AI179" s="47"/>
      <c r="AJ179" s="47"/>
      <c r="AK179" s="47"/>
      <c r="AL179" s="47"/>
      <c r="AM179" s="47"/>
      <c r="AN179" s="47"/>
    </row>
    <row r="180" spans="1:40" ht="14.25" customHeight="1">
      <c r="A180" s="47"/>
      <c r="B180" s="47"/>
      <c r="C180" s="47"/>
      <c r="D180" s="47"/>
      <c r="E180" s="47"/>
      <c r="F180" s="199"/>
      <c r="G180" s="47"/>
      <c r="H180" s="47"/>
      <c r="I180" s="47"/>
      <c r="J180" s="200"/>
      <c r="K180" s="47"/>
      <c r="L180" s="47"/>
      <c r="M180" s="47"/>
      <c r="N180" s="47"/>
      <c r="O180" s="47"/>
      <c r="P180" s="47"/>
      <c r="Q180" s="201"/>
      <c r="R180" s="47"/>
      <c r="S180" s="47"/>
      <c r="T180" s="47"/>
      <c r="U180" s="47"/>
      <c r="V180" s="47"/>
      <c r="W180" s="47"/>
      <c r="X180" s="47"/>
      <c r="Y180" s="47"/>
      <c r="Z180" s="47"/>
      <c r="AA180" s="47"/>
      <c r="AB180" s="47"/>
      <c r="AC180" s="47"/>
      <c r="AD180" s="47"/>
      <c r="AE180" s="47"/>
      <c r="AF180" s="47"/>
      <c r="AG180" s="47"/>
      <c r="AH180" s="47"/>
      <c r="AI180" s="47"/>
      <c r="AJ180" s="47"/>
      <c r="AK180" s="47"/>
      <c r="AL180" s="47"/>
      <c r="AM180" s="47"/>
      <c r="AN180" s="47"/>
    </row>
    <row r="181" spans="1:40" ht="14.25" customHeight="1">
      <c r="A181" s="47"/>
      <c r="B181" s="47"/>
      <c r="C181" s="47"/>
      <c r="D181" s="47"/>
      <c r="E181" s="47"/>
      <c r="F181" s="199"/>
      <c r="G181" s="47"/>
      <c r="H181" s="47"/>
      <c r="I181" s="47"/>
      <c r="J181" s="200"/>
      <c r="K181" s="47"/>
      <c r="L181" s="47"/>
      <c r="M181" s="47"/>
      <c r="N181" s="47"/>
      <c r="O181" s="47"/>
      <c r="P181" s="47"/>
      <c r="Q181" s="201"/>
      <c r="R181" s="47"/>
      <c r="S181" s="47"/>
      <c r="T181" s="47"/>
      <c r="U181" s="47"/>
      <c r="V181" s="47"/>
      <c r="W181" s="47"/>
      <c r="X181" s="47"/>
      <c r="Y181" s="47"/>
      <c r="Z181" s="47"/>
      <c r="AA181" s="47"/>
      <c r="AB181" s="47"/>
      <c r="AC181" s="47"/>
      <c r="AD181" s="47"/>
      <c r="AE181" s="47"/>
      <c r="AF181" s="47"/>
      <c r="AG181" s="47"/>
      <c r="AH181" s="47"/>
      <c r="AI181" s="47"/>
      <c r="AJ181" s="47"/>
      <c r="AK181" s="47"/>
      <c r="AL181" s="47"/>
      <c r="AM181" s="47"/>
      <c r="AN181" s="47"/>
    </row>
    <row r="182" spans="1:40" ht="14.25" customHeight="1">
      <c r="A182" s="47"/>
      <c r="B182" s="47"/>
      <c r="C182" s="47"/>
      <c r="D182" s="47"/>
      <c r="E182" s="47"/>
      <c r="F182" s="199"/>
      <c r="G182" s="47"/>
      <c r="H182" s="47"/>
      <c r="I182" s="47"/>
      <c r="J182" s="200"/>
      <c r="K182" s="47"/>
      <c r="L182" s="47"/>
      <c r="M182" s="47"/>
      <c r="N182" s="47"/>
      <c r="O182" s="47"/>
      <c r="P182" s="47"/>
      <c r="Q182" s="201"/>
      <c r="R182" s="47"/>
      <c r="S182" s="47"/>
      <c r="T182" s="47"/>
      <c r="U182" s="47"/>
      <c r="V182" s="47"/>
      <c r="W182" s="47"/>
      <c r="X182" s="47"/>
      <c r="Y182" s="47"/>
      <c r="Z182" s="47"/>
      <c r="AA182" s="47"/>
      <c r="AB182" s="47"/>
      <c r="AC182" s="47"/>
      <c r="AD182" s="47"/>
      <c r="AE182" s="47"/>
      <c r="AF182" s="47"/>
      <c r="AG182" s="47"/>
      <c r="AH182" s="47"/>
      <c r="AI182" s="47"/>
      <c r="AJ182" s="47"/>
      <c r="AK182" s="47"/>
      <c r="AL182" s="47"/>
      <c r="AM182" s="47"/>
      <c r="AN182" s="47"/>
    </row>
    <row r="183" spans="1:40" ht="14.25" customHeight="1">
      <c r="A183" s="47"/>
      <c r="B183" s="47"/>
      <c r="C183" s="47"/>
      <c r="D183" s="47"/>
      <c r="E183" s="47"/>
      <c r="F183" s="199"/>
      <c r="G183" s="47"/>
      <c r="H183" s="47"/>
      <c r="I183" s="47"/>
      <c r="J183" s="200"/>
      <c r="K183" s="47"/>
      <c r="L183" s="47"/>
      <c r="M183" s="47"/>
      <c r="N183" s="47"/>
      <c r="O183" s="47"/>
      <c r="P183" s="47"/>
      <c r="Q183" s="201"/>
      <c r="R183" s="47"/>
      <c r="S183" s="47"/>
      <c r="T183" s="47"/>
      <c r="U183" s="47"/>
      <c r="V183" s="47"/>
      <c r="W183" s="47"/>
      <c r="X183" s="47"/>
      <c r="Y183" s="47"/>
      <c r="Z183" s="47"/>
      <c r="AA183" s="47"/>
      <c r="AB183" s="47"/>
      <c r="AC183" s="47"/>
      <c r="AD183" s="47"/>
      <c r="AE183" s="47"/>
      <c r="AF183" s="47"/>
      <c r="AG183" s="47"/>
      <c r="AH183" s="47"/>
      <c r="AI183" s="47"/>
      <c r="AJ183" s="47"/>
      <c r="AK183" s="47"/>
      <c r="AL183" s="47"/>
      <c r="AM183" s="47"/>
      <c r="AN183" s="47"/>
    </row>
    <row r="184" spans="1:40" ht="14.25" customHeight="1">
      <c r="A184" s="47"/>
      <c r="B184" s="47"/>
      <c r="C184" s="47"/>
      <c r="D184" s="47"/>
      <c r="E184" s="47"/>
      <c r="F184" s="199"/>
      <c r="G184" s="47"/>
      <c r="H184" s="47"/>
      <c r="I184" s="47"/>
      <c r="J184" s="200"/>
      <c r="K184" s="47"/>
      <c r="L184" s="47"/>
      <c r="M184" s="47"/>
      <c r="N184" s="47"/>
      <c r="O184" s="47"/>
      <c r="P184" s="47"/>
      <c r="Q184" s="201"/>
      <c r="R184" s="47"/>
      <c r="S184" s="47"/>
      <c r="T184" s="47"/>
      <c r="U184" s="47"/>
      <c r="V184" s="47"/>
      <c r="W184" s="47"/>
      <c r="X184" s="47"/>
      <c r="Y184" s="47"/>
      <c r="Z184" s="47"/>
      <c r="AA184" s="47"/>
      <c r="AB184" s="47"/>
      <c r="AC184" s="47"/>
      <c r="AD184" s="47"/>
      <c r="AE184" s="47"/>
      <c r="AF184" s="47"/>
      <c r="AG184" s="47"/>
      <c r="AH184" s="47"/>
      <c r="AI184" s="47"/>
      <c r="AJ184" s="47"/>
      <c r="AK184" s="47"/>
      <c r="AL184" s="47"/>
      <c r="AM184" s="47"/>
      <c r="AN184" s="47"/>
    </row>
    <row r="185" spans="1:40" ht="14.25" customHeight="1">
      <c r="A185" s="47"/>
      <c r="B185" s="47"/>
      <c r="C185" s="47"/>
      <c r="D185" s="47"/>
      <c r="E185" s="47"/>
      <c r="F185" s="199"/>
      <c r="G185" s="47"/>
      <c r="H185" s="47"/>
      <c r="I185" s="47"/>
      <c r="J185" s="200"/>
      <c r="K185" s="47"/>
      <c r="L185" s="47"/>
      <c r="M185" s="47"/>
      <c r="N185" s="47"/>
      <c r="O185" s="47"/>
      <c r="P185" s="47"/>
      <c r="Q185" s="201"/>
      <c r="R185" s="47"/>
      <c r="S185" s="47"/>
      <c r="T185" s="47"/>
      <c r="U185" s="47"/>
      <c r="V185" s="47"/>
      <c r="W185" s="47"/>
      <c r="X185" s="47"/>
      <c r="Y185" s="47"/>
      <c r="Z185" s="47"/>
      <c r="AA185" s="47"/>
      <c r="AB185" s="47"/>
      <c r="AC185" s="47"/>
      <c r="AD185" s="47"/>
      <c r="AE185" s="47"/>
      <c r="AF185" s="47"/>
      <c r="AG185" s="47"/>
      <c r="AH185" s="47"/>
      <c r="AI185" s="47"/>
      <c r="AJ185" s="47"/>
      <c r="AK185" s="47"/>
      <c r="AL185" s="47"/>
      <c r="AM185" s="47"/>
      <c r="AN185" s="47"/>
    </row>
    <row r="186" spans="1:40" ht="14.25" customHeight="1">
      <c r="A186" s="47"/>
      <c r="B186" s="47"/>
      <c r="C186" s="47"/>
      <c r="D186" s="47"/>
      <c r="E186" s="47"/>
      <c r="F186" s="199"/>
      <c r="G186" s="47"/>
      <c r="H186" s="47"/>
      <c r="I186" s="47"/>
      <c r="J186" s="200"/>
      <c r="K186" s="47"/>
      <c r="L186" s="47"/>
      <c r="M186" s="47"/>
      <c r="N186" s="47"/>
      <c r="O186" s="47"/>
      <c r="P186" s="47"/>
      <c r="Q186" s="201"/>
      <c r="R186" s="47"/>
      <c r="S186" s="47"/>
      <c r="T186" s="47"/>
      <c r="U186" s="47"/>
      <c r="V186" s="47"/>
      <c r="W186" s="47"/>
      <c r="X186" s="47"/>
      <c r="Y186" s="47"/>
      <c r="Z186" s="47"/>
      <c r="AA186" s="47"/>
      <c r="AB186" s="47"/>
      <c r="AC186" s="47"/>
      <c r="AD186" s="47"/>
      <c r="AE186" s="47"/>
      <c r="AF186" s="47"/>
      <c r="AG186" s="47"/>
      <c r="AH186" s="47"/>
      <c r="AI186" s="47"/>
      <c r="AJ186" s="47"/>
      <c r="AK186" s="47"/>
      <c r="AL186" s="47"/>
      <c r="AM186" s="47"/>
      <c r="AN186" s="47"/>
    </row>
    <row r="187" spans="1:40" ht="14.25" customHeight="1">
      <c r="A187" s="47"/>
      <c r="B187" s="47"/>
      <c r="C187" s="47"/>
      <c r="D187" s="47"/>
      <c r="E187" s="47"/>
      <c r="F187" s="199"/>
      <c r="G187" s="47"/>
      <c r="H187" s="47"/>
      <c r="I187" s="47"/>
      <c r="J187" s="200"/>
      <c r="K187" s="47"/>
      <c r="L187" s="47"/>
      <c r="M187" s="47"/>
      <c r="N187" s="47"/>
      <c r="O187" s="47"/>
      <c r="P187" s="47"/>
      <c r="Q187" s="201"/>
      <c r="R187" s="47"/>
      <c r="S187" s="47"/>
      <c r="T187" s="47"/>
      <c r="U187" s="47"/>
      <c r="V187" s="47"/>
      <c r="W187" s="47"/>
      <c r="X187" s="47"/>
      <c r="Y187" s="47"/>
      <c r="Z187" s="47"/>
      <c r="AA187" s="47"/>
      <c r="AB187" s="47"/>
      <c r="AC187" s="47"/>
      <c r="AD187" s="47"/>
      <c r="AE187" s="47"/>
      <c r="AF187" s="47"/>
      <c r="AG187" s="47"/>
      <c r="AH187" s="47"/>
      <c r="AI187" s="47"/>
      <c r="AJ187" s="47"/>
      <c r="AK187" s="47"/>
      <c r="AL187" s="47"/>
      <c r="AM187" s="47"/>
      <c r="AN187" s="47"/>
    </row>
    <row r="188" spans="1:40" ht="14.25" customHeight="1">
      <c r="A188" s="47"/>
      <c r="B188" s="47"/>
      <c r="C188" s="47"/>
      <c r="D188" s="47"/>
      <c r="E188" s="47"/>
      <c r="F188" s="199"/>
      <c r="G188" s="47"/>
      <c r="H188" s="47"/>
      <c r="I188" s="47"/>
      <c r="J188" s="200"/>
      <c r="K188" s="47"/>
      <c r="L188" s="47"/>
      <c r="M188" s="47"/>
      <c r="N188" s="47"/>
      <c r="O188" s="47"/>
      <c r="P188" s="47"/>
      <c r="Q188" s="201"/>
      <c r="R188" s="47"/>
      <c r="S188" s="47"/>
      <c r="T188" s="47"/>
      <c r="U188" s="47"/>
      <c r="V188" s="47"/>
      <c r="W188" s="47"/>
      <c r="X188" s="47"/>
      <c r="Y188" s="47"/>
      <c r="Z188" s="47"/>
      <c r="AA188" s="47"/>
      <c r="AB188" s="47"/>
      <c r="AC188" s="47"/>
      <c r="AD188" s="47"/>
      <c r="AE188" s="47"/>
      <c r="AF188" s="47"/>
      <c r="AG188" s="47"/>
      <c r="AH188" s="47"/>
      <c r="AI188" s="47"/>
      <c r="AJ188" s="47"/>
      <c r="AK188" s="47"/>
      <c r="AL188" s="47"/>
      <c r="AM188" s="47"/>
      <c r="AN188" s="47"/>
    </row>
    <row r="189" spans="1:40" ht="14.25" customHeight="1">
      <c r="A189" s="47"/>
      <c r="B189" s="47"/>
      <c r="C189" s="47"/>
      <c r="D189" s="47"/>
      <c r="E189" s="47"/>
      <c r="F189" s="199"/>
      <c r="G189" s="47"/>
      <c r="H189" s="47"/>
      <c r="I189" s="47"/>
      <c r="J189" s="200"/>
      <c r="K189" s="47"/>
      <c r="L189" s="47"/>
      <c r="M189" s="47"/>
      <c r="N189" s="47"/>
      <c r="O189" s="47"/>
      <c r="P189" s="47"/>
      <c r="Q189" s="201"/>
      <c r="R189" s="47"/>
      <c r="S189" s="47"/>
      <c r="T189" s="47"/>
      <c r="U189" s="47"/>
      <c r="V189" s="47"/>
      <c r="W189" s="47"/>
      <c r="X189" s="47"/>
      <c r="Y189" s="47"/>
      <c r="Z189" s="47"/>
      <c r="AA189" s="47"/>
      <c r="AB189" s="47"/>
      <c r="AC189" s="47"/>
      <c r="AD189" s="47"/>
      <c r="AE189" s="47"/>
      <c r="AF189" s="47"/>
      <c r="AG189" s="47"/>
      <c r="AH189" s="47"/>
      <c r="AI189" s="47"/>
      <c r="AJ189" s="47"/>
      <c r="AK189" s="47"/>
      <c r="AL189" s="47"/>
      <c r="AM189" s="47"/>
      <c r="AN189" s="47"/>
    </row>
    <row r="190" spans="1:40" ht="14.25" customHeight="1">
      <c r="A190" s="47"/>
      <c r="B190" s="47"/>
      <c r="C190" s="47"/>
      <c r="D190" s="47"/>
      <c r="E190" s="47"/>
      <c r="F190" s="199"/>
      <c r="G190" s="47"/>
      <c r="H190" s="47"/>
      <c r="I190" s="47"/>
      <c r="J190" s="200"/>
      <c r="K190" s="47"/>
      <c r="L190" s="47"/>
      <c r="M190" s="47"/>
      <c r="N190" s="47"/>
      <c r="O190" s="47"/>
      <c r="P190" s="47"/>
      <c r="Q190" s="201"/>
      <c r="R190" s="47"/>
      <c r="S190" s="47"/>
      <c r="T190" s="47"/>
      <c r="U190" s="47"/>
      <c r="V190" s="47"/>
      <c r="W190" s="47"/>
      <c r="X190" s="47"/>
      <c r="Y190" s="47"/>
      <c r="Z190" s="47"/>
      <c r="AA190" s="47"/>
      <c r="AB190" s="47"/>
      <c r="AC190" s="47"/>
      <c r="AD190" s="47"/>
      <c r="AE190" s="47"/>
      <c r="AF190" s="47"/>
      <c r="AG190" s="47"/>
      <c r="AH190" s="47"/>
      <c r="AI190" s="47"/>
      <c r="AJ190" s="47"/>
      <c r="AK190" s="47"/>
      <c r="AL190" s="47"/>
      <c r="AM190" s="47"/>
      <c r="AN190" s="47"/>
    </row>
    <row r="191" spans="1:40" ht="14.25" customHeight="1">
      <c r="A191" s="47"/>
      <c r="B191" s="47"/>
      <c r="C191" s="47"/>
      <c r="D191" s="47"/>
      <c r="E191" s="47"/>
      <c r="F191" s="199"/>
      <c r="G191" s="47"/>
      <c r="H191" s="47"/>
      <c r="I191" s="47"/>
      <c r="J191" s="200"/>
      <c r="K191" s="47"/>
      <c r="L191" s="47"/>
      <c r="M191" s="47"/>
      <c r="N191" s="47"/>
      <c r="O191" s="47"/>
      <c r="P191" s="47"/>
      <c r="Q191" s="201"/>
      <c r="R191" s="47"/>
      <c r="S191" s="47"/>
      <c r="T191" s="47"/>
      <c r="U191" s="47"/>
      <c r="V191" s="47"/>
      <c r="W191" s="47"/>
      <c r="X191" s="47"/>
      <c r="Y191" s="47"/>
      <c r="Z191" s="47"/>
      <c r="AA191" s="47"/>
      <c r="AB191" s="47"/>
      <c r="AC191" s="47"/>
      <c r="AD191" s="47"/>
      <c r="AE191" s="47"/>
      <c r="AF191" s="47"/>
      <c r="AG191" s="47"/>
      <c r="AH191" s="47"/>
      <c r="AI191" s="47"/>
      <c r="AJ191" s="47"/>
      <c r="AK191" s="47"/>
      <c r="AL191" s="47"/>
      <c r="AM191" s="47"/>
      <c r="AN191" s="47"/>
    </row>
    <row r="192" spans="1:40" ht="14.25" customHeight="1">
      <c r="A192" s="47"/>
      <c r="B192" s="47"/>
      <c r="C192" s="47"/>
      <c r="D192" s="47"/>
      <c r="E192" s="47"/>
      <c r="F192" s="199"/>
      <c r="G192" s="47"/>
      <c r="H192" s="47"/>
      <c r="I192" s="47"/>
      <c r="J192" s="200"/>
      <c r="K192" s="47"/>
      <c r="L192" s="47"/>
      <c r="M192" s="47"/>
      <c r="N192" s="47"/>
      <c r="O192" s="47"/>
      <c r="P192" s="47"/>
      <c r="Q192" s="201"/>
      <c r="R192" s="47"/>
      <c r="S192" s="47"/>
      <c r="T192" s="47"/>
      <c r="U192" s="47"/>
      <c r="V192" s="47"/>
      <c r="W192" s="47"/>
      <c r="X192" s="47"/>
      <c r="Y192" s="47"/>
      <c r="Z192" s="47"/>
      <c r="AA192" s="47"/>
      <c r="AB192" s="47"/>
      <c r="AC192" s="47"/>
      <c r="AD192" s="47"/>
      <c r="AE192" s="47"/>
      <c r="AF192" s="47"/>
      <c r="AG192" s="47"/>
      <c r="AH192" s="47"/>
      <c r="AI192" s="47"/>
      <c r="AJ192" s="47"/>
      <c r="AK192" s="47"/>
      <c r="AL192" s="47"/>
      <c r="AM192" s="47"/>
      <c r="AN192" s="47"/>
    </row>
    <row r="193" spans="1:40" ht="14.25" customHeight="1">
      <c r="A193" s="47"/>
      <c r="B193" s="47"/>
      <c r="C193" s="47"/>
      <c r="D193" s="47"/>
      <c r="E193" s="47"/>
      <c r="F193" s="199"/>
      <c r="G193" s="47"/>
      <c r="H193" s="47"/>
      <c r="I193" s="47"/>
      <c r="J193" s="200"/>
      <c r="K193" s="47"/>
      <c r="L193" s="47"/>
      <c r="M193" s="47"/>
      <c r="N193" s="47"/>
      <c r="O193" s="47"/>
      <c r="P193" s="47"/>
      <c r="Q193" s="201"/>
      <c r="R193" s="47"/>
      <c r="S193" s="47"/>
      <c r="T193" s="47"/>
      <c r="U193" s="47"/>
      <c r="V193" s="47"/>
      <c r="W193" s="47"/>
      <c r="X193" s="47"/>
      <c r="Y193" s="47"/>
      <c r="Z193" s="47"/>
      <c r="AA193" s="47"/>
      <c r="AB193" s="47"/>
      <c r="AC193" s="47"/>
      <c r="AD193" s="47"/>
      <c r="AE193" s="47"/>
      <c r="AF193" s="47"/>
      <c r="AG193" s="47"/>
      <c r="AH193" s="47"/>
      <c r="AI193" s="47"/>
      <c r="AJ193" s="47"/>
      <c r="AK193" s="47"/>
      <c r="AL193" s="47"/>
      <c r="AM193" s="47"/>
      <c r="AN193" s="47"/>
    </row>
    <row r="194" spans="1:40" ht="14.25" customHeight="1">
      <c r="A194" s="47"/>
      <c r="B194" s="47"/>
      <c r="C194" s="47"/>
      <c r="D194" s="47"/>
      <c r="E194" s="47"/>
      <c r="F194" s="199"/>
      <c r="G194" s="47"/>
      <c r="H194" s="47"/>
      <c r="I194" s="47"/>
      <c r="J194" s="200"/>
      <c r="K194" s="47"/>
      <c r="L194" s="47"/>
      <c r="M194" s="47"/>
      <c r="N194" s="47"/>
      <c r="O194" s="47"/>
      <c r="P194" s="47"/>
      <c r="Q194" s="201"/>
      <c r="R194" s="47"/>
      <c r="S194" s="47"/>
      <c r="T194" s="47"/>
      <c r="U194" s="47"/>
      <c r="V194" s="47"/>
      <c r="W194" s="47"/>
      <c r="X194" s="47"/>
      <c r="Y194" s="47"/>
      <c r="Z194" s="47"/>
      <c r="AA194" s="47"/>
      <c r="AB194" s="47"/>
      <c r="AC194" s="47"/>
      <c r="AD194" s="47"/>
      <c r="AE194" s="47"/>
      <c r="AF194" s="47"/>
      <c r="AG194" s="47"/>
      <c r="AH194" s="47"/>
      <c r="AI194" s="47"/>
      <c r="AJ194" s="47"/>
      <c r="AK194" s="47"/>
      <c r="AL194" s="47"/>
      <c r="AM194" s="47"/>
      <c r="AN194" s="47"/>
    </row>
    <row r="195" spans="1:40" ht="14.25" customHeight="1">
      <c r="A195" s="47"/>
      <c r="B195" s="47"/>
      <c r="C195" s="47"/>
      <c r="D195" s="47"/>
      <c r="E195" s="47"/>
      <c r="F195" s="199"/>
      <c r="G195" s="47"/>
      <c r="H195" s="47"/>
      <c r="I195" s="47"/>
      <c r="J195" s="200"/>
      <c r="K195" s="47"/>
      <c r="L195" s="47"/>
      <c r="M195" s="47"/>
      <c r="N195" s="47"/>
      <c r="O195" s="47"/>
      <c r="P195" s="47"/>
      <c r="Q195" s="201"/>
      <c r="R195" s="47"/>
      <c r="S195" s="47"/>
      <c r="T195" s="47"/>
      <c r="U195" s="47"/>
      <c r="V195" s="47"/>
      <c r="W195" s="47"/>
      <c r="X195" s="47"/>
      <c r="Y195" s="47"/>
      <c r="Z195" s="47"/>
      <c r="AA195" s="47"/>
      <c r="AB195" s="47"/>
      <c r="AC195" s="47"/>
      <c r="AD195" s="47"/>
      <c r="AE195" s="47"/>
      <c r="AF195" s="47"/>
      <c r="AG195" s="47"/>
      <c r="AH195" s="47"/>
      <c r="AI195" s="47"/>
      <c r="AJ195" s="47"/>
      <c r="AK195" s="47"/>
      <c r="AL195" s="47"/>
      <c r="AM195" s="47"/>
      <c r="AN195" s="47"/>
    </row>
    <row r="196" spans="1:40" ht="14.25" customHeight="1">
      <c r="A196" s="47"/>
      <c r="B196" s="47"/>
      <c r="C196" s="47"/>
      <c r="D196" s="47"/>
      <c r="E196" s="47"/>
      <c r="F196" s="199"/>
      <c r="G196" s="47"/>
      <c r="H196" s="47"/>
      <c r="I196" s="47"/>
      <c r="J196" s="200"/>
      <c r="K196" s="47"/>
      <c r="L196" s="47"/>
      <c r="M196" s="47"/>
      <c r="N196" s="47"/>
      <c r="O196" s="47"/>
      <c r="P196" s="47"/>
      <c r="Q196" s="201"/>
      <c r="R196" s="47"/>
      <c r="S196" s="47"/>
      <c r="T196" s="47"/>
      <c r="U196" s="47"/>
      <c r="V196" s="47"/>
      <c r="W196" s="47"/>
      <c r="X196" s="47"/>
      <c r="Y196" s="47"/>
      <c r="Z196" s="47"/>
      <c r="AA196" s="47"/>
      <c r="AB196" s="47"/>
      <c r="AC196" s="47"/>
      <c r="AD196" s="47"/>
      <c r="AE196" s="47"/>
      <c r="AF196" s="47"/>
      <c r="AG196" s="47"/>
      <c r="AH196" s="47"/>
      <c r="AI196" s="47"/>
      <c r="AJ196" s="47"/>
      <c r="AK196" s="47"/>
      <c r="AL196" s="47"/>
      <c r="AM196" s="47"/>
      <c r="AN196" s="47"/>
    </row>
    <row r="197" spans="1:40" ht="14.25" customHeight="1">
      <c r="A197" s="47"/>
      <c r="B197" s="47"/>
      <c r="C197" s="47"/>
      <c r="D197" s="47"/>
      <c r="E197" s="47"/>
      <c r="F197" s="199"/>
      <c r="G197" s="47"/>
      <c r="H197" s="47"/>
      <c r="I197" s="47"/>
      <c r="J197" s="200"/>
      <c r="K197" s="47"/>
      <c r="L197" s="47"/>
      <c r="M197" s="47"/>
      <c r="N197" s="47"/>
      <c r="O197" s="47"/>
      <c r="P197" s="47"/>
      <c r="Q197" s="201"/>
      <c r="R197" s="47"/>
      <c r="S197" s="47"/>
      <c r="T197" s="47"/>
      <c r="U197" s="47"/>
      <c r="V197" s="47"/>
      <c r="W197" s="47"/>
      <c r="X197" s="47"/>
      <c r="Y197" s="47"/>
      <c r="Z197" s="47"/>
      <c r="AA197" s="47"/>
      <c r="AB197" s="47"/>
      <c r="AC197" s="47"/>
      <c r="AD197" s="47"/>
      <c r="AE197" s="47"/>
      <c r="AF197" s="47"/>
      <c r="AG197" s="47"/>
      <c r="AH197" s="47"/>
      <c r="AI197" s="47"/>
      <c r="AJ197" s="47"/>
      <c r="AK197" s="47"/>
      <c r="AL197" s="47"/>
      <c r="AM197" s="47"/>
      <c r="AN197" s="47"/>
    </row>
    <row r="198" spans="1:40" ht="14.25" customHeight="1">
      <c r="A198" s="47"/>
      <c r="B198" s="47"/>
      <c r="C198" s="47"/>
      <c r="D198" s="47"/>
      <c r="E198" s="47"/>
      <c r="F198" s="199"/>
      <c r="G198" s="47"/>
      <c r="H198" s="47"/>
      <c r="I198" s="47"/>
      <c r="J198" s="200"/>
      <c r="K198" s="47"/>
      <c r="L198" s="47"/>
      <c r="M198" s="47"/>
      <c r="N198" s="47"/>
      <c r="O198" s="47"/>
      <c r="P198" s="47"/>
      <c r="Q198" s="201"/>
      <c r="R198" s="47"/>
      <c r="S198" s="47"/>
      <c r="T198" s="47"/>
      <c r="U198" s="47"/>
      <c r="V198" s="47"/>
      <c r="W198" s="47"/>
      <c r="X198" s="47"/>
      <c r="Y198" s="47"/>
      <c r="Z198" s="47"/>
      <c r="AA198" s="47"/>
      <c r="AB198" s="47"/>
      <c r="AC198" s="47"/>
      <c r="AD198" s="47"/>
      <c r="AE198" s="47"/>
      <c r="AF198" s="47"/>
      <c r="AG198" s="47"/>
      <c r="AH198" s="47"/>
      <c r="AI198" s="47"/>
      <c r="AJ198" s="47"/>
      <c r="AK198" s="47"/>
      <c r="AL198" s="47"/>
      <c r="AM198" s="47"/>
      <c r="AN198" s="47"/>
    </row>
    <row r="199" spans="1:40" ht="14.25" customHeight="1">
      <c r="A199" s="47"/>
      <c r="B199" s="47"/>
      <c r="C199" s="47"/>
      <c r="D199" s="47"/>
      <c r="E199" s="47"/>
      <c r="F199" s="199"/>
      <c r="G199" s="47"/>
      <c r="H199" s="47"/>
      <c r="I199" s="47"/>
      <c r="J199" s="200"/>
      <c r="K199" s="47"/>
      <c r="L199" s="47"/>
      <c r="M199" s="47"/>
      <c r="N199" s="47"/>
      <c r="O199" s="47"/>
      <c r="P199" s="47"/>
      <c r="Q199" s="201"/>
      <c r="R199" s="47"/>
      <c r="S199" s="47"/>
      <c r="T199" s="47"/>
      <c r="U199" s="47"/>
      <c r="V199" s="47"/>
      <c r="W199" s="47"/>
      <c r="X199" s="47"/>
      <c r="Y199" s="47"/>
      <c r="Z199" s="47"/>
      <c r="AA199" s="47"/>
      <c r="AB199" s="47"/>
      <c r="AC199" s="47"/>
      <c r="AD199" s="47"/>
      <c r="AE199" s="47"/>
      <c r="AF199" s="47"/>
      <c r="AG199" s="47"/>
      <c r="AH199" s="47"/>
      <c r="AI199" s="47"/>
      <c r="AJ199" s="47"/>
      <c r="AK199" s="47"/>
      <c r="AL199" s="47"/>
      <c r="AM199" s="47"/>
      <c r="AN199" s="47"/>
    </row>
    <row r="200" spans="1:40" ht="14.25" customHeight="1">
      <c r="A200" s="47"/>
      <c r="B200" s="47"/>
      <c r="C200" s="47"/>
      <c r="D200" s="47"/>
      <c r="E200" s="47"/>
      <c r="F200" s="199"/>
      <c r="G200" s="47"/>
      <c r="H200" s="47"/>
      <c r="I200" s="47"/>
      <c r="J200" s="200"/>
      <c r="K200" s="47"/>
      <c r="L200" s="47"/>
      <c r="M200" s="47"/>
      <c r="N200" s="47"/>
      <c r="O200" s="47"/>
      <c r="P200" s="47"/>
      <c r="Q200" s="201"/>
      <c r="R200" s="47"/>
      <c r="S200" s="47"/>
      <c r="T200" s="47"/>
      <c r="U200" s="47"/>
      <c r="V200" s="47"/>
      <c r="W200" s="47"/>
      <c r="X200" s="47"/>
      <c r="Y200" s="47"/>
      <c r="Z200" s="47"/>
      <c r="AA200" s="47"/>
      <c r="AB200" s="47"/>
      <c r="AC200" s="47"/>
      <c r="AD200" s="47"/>
      <c r="AE200" s="47"/>
      <c r="AF200" s="47"/>
      <c r="AG200" s="47"/>
      <c r="AH200" s="47"/>
      <c r="AI200" s="47"/>
      <c r="AJ200" s="47"/>
      <c r="AK200" s="47"/>
      <c r="AL200" s="47"/>
      <c r="AM200" s="47"/>
      <c r="AN200" s="47"/>
    </row>
    <row r="201" spans="1:40" ht="14.25" customHeight="1">
      <c r="A201" s="47"/>
      <c r="B201" s="47"/>
      <c r="C201" s="47"/>
      <c r="D201" s="47"/>
      <c r="E201" s="47"/>
      <c r="F201" s="199"/>
      <c r="G201" s="47"/>
      <c r="H201" s="47"/>
      <c r="I201" s="47"/>
      <c r="J201" s="200"/>
      <c r="K201" s="47"/>
      <c r="L201" s="47"/>
      <c r="M201" s="47"/>
      <c r="N201" s="47"/>
      <c r="O201" s="47"/>
      <c r="P201" s="47"/>
      <c r="Q201" s="201"/>
      <c r="R201" s="47"/>
      <c r="S201" s="47"/>
      <c r="T201" s="47"/>
      <c r="U201" s="47"/>
      <c r="V201" s="47"/>
      <c r="W201" s="47"/>
      <c r="X201" s="47"/>
      <c r="Y201" s="47"/>
      <c r="Z201" s="47"/>
      <c r="AA201" s="47"/>
      <c r="AB201" s="47"/>
      <c r="AC201" s="47"/>
      <c r="AD201" s="47"/>
      <c r="AE201" s="47"/>
      <c r="AF201" s="47"/>
      <c r="AG201" s="47"/>
      <c r="AH201" s="47"/>
      <c r="AI201" s="47"/>
      <c r="AJ201" s="47"/>
      <c r="AK201" s="47"/>
      <c r="AL201" s="47"/>
      <c r="AM201" s="47"/>
      <c r="AN201" s="47"/>
    </row>
    <row r="202" spans="1:40" ht="14.25" customHeight="1">
      <c r="A202" s="47"/>
      <c r="B202" s="47"/>
      <c r="C202" s="47"/>
      <c r="D202" s="47"/>
      <c r="E202" s="47"/>
      <c r="F202" s="199"/>
      <c r="G202" s="47"/>
      <c r="H202" s="47"/>
      <c r="I202" s="47"/>
      <c r="J202" s="200"/>
      <c r="K202" s="47"/>
      <c r="L202" s="47"/>
      <c r="M202" s="47"/>
      <c r="N202" s="47"/>
      <c r="O202" s="47"/>
      <c r="P202" s="47"/>
      <c r="Q202" s="201"/>
      <c r="R202" s="47"/>
      <c r="S202" s="47"/>
      <c r="T202" s="47"/>
      <c r="U202" s="47"/>
      <c r="V202" s="47"/>
      <c r="W202" s="47"/>
      <c r="X202" s="47"/>
      <c r="Y202" s="47"/>
      <c r="Z202" s="47"/>
      <c r="AA202" s="47"/>
      <c r="AB202" s="47"/>
      <c r="AC202" s="47"/>
      <c r="AD202" s="47"/>
      <c r="AE202" s="47"/>
      <c r="AF202" s="47"/>
      <c r="AG202" s="47"/>
      <c r="AH202" s="47"/>
      <c r="AI202" s="47"/>
      <c r="AJ202" s="47"/>
      <c r="AK202" s="47"/>
      <c r="AL202" s="47"/>
      <c r="AM202" s="47"/>
      <c r="AN202" s="47"/>
    </row>
    <row r="203" spans="1:40" ht="14.25" customHeight="1">
      <c r="A203" s="47"/>
      <c r="B203" s="47"/>
      <c r="C203" s="47"/>
      <c r="D203" s="47"/>
      <c r="E203" s="47"/>
      <c r="F203" s="199"/>
      <c r="G203" s="47"/>
      <c r="H203" s="47"/>
      <c r="I203" s="47"/>
      <c r="J203" s="200"/>
      <c r="K203" s="47"/>
      <c r="L203" s="47"/>
      <c r="M203" s="47"/>
      <c r="N203" s="47"/>
      <c r="O203" s="47"/>
      <c r="P203" s="47"/>
      <c r="Q203" s="201"/>
      <c r="R203" s="47"/>
      <c r="S203" s="47"/>
      <c r="T203" s="47"/>
      <c r="U203" s="47"/>
      <c r="V203" s="47"/>
      <c r="W203" s="47"/>
      <c r="X203" s="47"/>
      <c r="Y203" s="47"/>
      <c r="Z203" s="47"/>
      <c r="AA203" s="47"/>
      <c r="AB203" s="47"/>
      <c r="AC203" s="47"/>
      <c r="AD203" s="47"/>
      <c r="AE203" s="47"/>
      <c r="AF203" s="47"/>
      <c r="AG203" s="47"/>
      <c r="AH203" s="47"/>
      <c r="AI203" s="47"/>
      <c r="AJ203" s="47"/>
      <c r="AK203" s="47"/>
      <c r="AL203" s="47"/>
      <c r="AM203" s="47"/>
      <c r="AN203" s="47"/>
    </row>
    <row r="204" spans="1:40" ht="14.25" customHeight="1">
      <c r="A204" s="47"/>
      <c r="B204" s="47"/>
      <c r="C204" s="47"/>
      <c r="D204" s="47"/>
      <c r="E204" s="47"/>
      <c r="F204" s="199"/>
      <c r="G204" s="47"/>
      <c r="H204" s="47"/>
      <c r="I204" s="47"/>
      <c r="J204" s="200"/>
      <c r="K204" s="47"/>
      <c r="L204" s="47"/>
      <c r="M204" s="47"/>
      <c r="N204" s="47"/>
      <c r="O204" s="47"/>
      <c r="P204" s="47"/>
      <c r="Q204" s="201"/>
      <c r="R204" s="47"/>
      <c r="S204" s="47"/>
      <c r="T204" s="47"/>
      <c r="U204" s="47"/>
      <c r="V204" s="47"/>
      <c r="W204" s="47"/>
      <c r="X204" s="47"/>
      <c r="Y204" s="47"/>
      <c r="Z204" s="47"/>
      <c r="AA204" s="47"/>
      <c r="AB204" s="47"/>
      <c r="AC204" s="47"/>
      <c r="AD204" s="47"/>
      <c r="AE204" s="47"/>
      <c r="AF204" s="47"/>
      <c r="AG204" s="47"/>
      <c r="AH204" s="47"/>
      <c r="AI204" s="47"/>
      <c r="AJ204" s="47"/>
      <c r="AK204" s="47"/>
      <c r="AL204" s="47"/>
      <c r="AM204" s="47"/>
      <c r="AN204" s="47"/>
    </row>
    <row r="205" spans="1:40" ht="14.25" customHeight="1">
      <c r="A205" s="47"/>
      <c r="B205" s="47"/>
      <c r="C205" s="47"/>
      <c r="D205" s="47"/>
      <c r="E205" s="47"/>
      <c r="F205" s="199"/>
      <c r="G205" s="47"/>
      <c r="H205" s="47"/>
      <c r="I205" s="47"/>
      <c r="J205" s="200"/>
      <c r="K205" s="47"/>
      <c r="L205" s="47"/>
      <c r="M205" s="47"/>
      <c r="N205" s="47"/>
      <c r="O205" s="47"/>
      <c r="P205" s="47"/>
      <c r="Q205" s="201"/>
      <c r="R205" s="47"/>
      <c r="S205" s="47"/>
      <c r="T205" s="47"/>
      <c r="U205" s="47"/>
      <c r="V205" s="47"/>
      <c r="W205" s="47"/>
      <c r="X205" s="47"/>
      <c r="Y205" s="47"/>
      <c r="Z205" s="47"/>
      <c r="AA205" s="47"/>
      <c r="AB205" s="47"/>
      <c r="AC205" s="47"/>
      <c r="AD205" s="47"/>
      <c r="AE205" s="47"/>
      <c r="AF205" s="47"/>
      <c r="AG205" s="47"/>
      <c r="AH205" s="47"/>
      <c r="AI205" s="47"/>
      <c r="AJ205" s="47"/>
      <c r="AK205" s="47"/>
      <c r="AL205" s="47"/>
      <c r="AM205" s="47"/>
      <c r="AN205" s="47"/>
    </row>
    <row r="206" spans="1:40" ht="14.25" customHeight="1">
      <c r="A206" s="47"/>
      <c r="B206" s="47"/>
      <c r="C206" s="47"/>
      <c r="D206" s="47"/>
      <c r="E206" s="47"/>
      <c r="F206" s="199"/>
      <c r="G206" s="47"/>
      <c r="H206" s="47"/>
      <c r="I206" s="47"/>
      <c r="J206" s="200"/>
      <c r="K206" s="47"/>
      <c r="L206" s="47"/>
      <c r="M206" s="47"/>
      <c r="N206" s="47"/>
      <c r="O206" s="47"/>
      <c r="P206" s="47"/>
      <c r="Q206" s="201"/>
      <c r="R206" s="47"/>
      <c r="S206" s="47"/>
      <c r="T206" s="47"/>
      <c r="U206" s="47"/>
      <c r="V206" s="47"/>
      <c r="W206" s="47"/>
      <c r="X206" s="47"/>
      <c r="Y206" s="47"/>
      <c r="Z206" s="47"/>
      <c r="AA206" s="47"/>
      <c r="AB206" s="47"/>
      <c r="AC206" s="47"/>
      <c r="AD206" s="47"/>
      <c r="AE206" s="47"/>
      <c r="AF206" s="47"/>
      <c r="AG206" s="47"/>
      <c r="AH206" s="47"/>
      <c r="AI206" s="47"/>
      <c r="AJ206" s="47"/>
      <c r="AK206" s="47"/>
      <c r="AL206" s="47"/>
      <c r="AM206" s="47"/>
      <c r="AN206" s="47"/>
    </row>
    <row r="207" spans="1:40" ht="14.25" customHeight="1">
      <c r="A207" s="47"/>
      <c r="B207" s="47"/>
      <c r="C207" s="47"/>
      <c r="D207" s="47"/>
      <c r="E207" s="47"/>
      <c r="F207" s="199"/>
      <c r="G207" s="47"/>
      <c r="H207" s="47"/>
      <c r="I207" s="47"/>
      <c r="J207" s="200"/>
      <c r="K207" s="47"/>
      <c r="L207" s="47"/>
      <c r="M207" s="47"/>
      <c r="N207" s="47"/>
      <c r="O207" s="47"/>
      <c r="P207" s="47"/>
      <c r="Q207" s="201"/>
      <c r="R207" s="47"/>
      <c r="S207" s="47"/>
      <c r="T207" s="47"/>
      <c r="U207" s="47"/>
      <c r="V207" s="47"/>
      <c r="W207" s="47"/>
      <c r="X207" s="47"/>
      <c r="Y207" s="47"/>
      <c r="Z207" s="47"/>
      <c r="AA207" s="47"/>
      <c r="AB207" s="47"/>
      <c r="AC207" s="47"/>
      <c r="AD207" s="47"/>
      <c r="AE207" s="47"/>
      <c r="AF207" s="47"/>
      <c r="AG207" s="47"/>
      <c r="AH207" s="47"/>
      <c r="AI207" s="47"/>
      <c r="AJ207" s="47"/>
      <c r="AK207" s="47"/>
      <c r="AL207" s="47"/>
      <c r="AM207" s="47"/>
      <c r="AN207" s="47"/>
    </row>
    <row r="208" spans="1:40" ht="14.25" customHeight="1">
      <c r="A208" s="47"/>
      <c r="B208" s="47"/>
      <c r="C208" s="47"/>
      <c r="D208" s="47"/>
      <c r="E208" s="47"/>
      <c r="F208" s="199"/>
      <c r="G208" s="47"/>
      <c r="H208" s="47"/>
      <c r="I208" s="47"/>
      <c r="J208" s="200"/>
      <c r="K208" s="47"/>
      <c r="L208" s="47"/>
      <c r="M208" s="47"/>
      <c r="N208" s="47"/>
      <c r="O208" s="47"/>
      <c r="P208" s="47"/>
      <c r="Q208" s="201"/>
      <c r="R208" s="47"/>
      <c r="S208" s="47"/>
      <c r="T208" s="47"/>
      <c r="U208" s="47"/>
      <c r="V208" s="47"/>
      <c r="W208" s="47"/>
      <c r="X208" s="47"/>
      <c r="Y208" s="47"/>
      <c r="Z208" s="47"/>
      <c r="AA208" s="47"/>
      <c r="AB208" s="47"/>
      <c r="AC208" s="47"/>
      <c r="AD208" s="47"/>
      <c r="AE208" s="47"/>
      <c r="AF208" s="47"/>
      <c r="AG208" s="47"/>
      <c r="AH208" s="47"/>
      <c r="AI208" s="47"/>
      <c r="AJ208" s="47"/>
      <c r="AK208" s="47"/>
      <c r="AL208" s="47"/>
      <c r="AM208" s="47"/>
      <c r="AN208" s="47"/>
    </row>
    <row r="209" spans="1:40" ht="14.25" customHeight="1">
      <c r="A209" s="47"/>
      <c r="B209" s="47"/>
      <c r="C209" s="47"/>
      <c r="D209" s="47"/>
      <c r="E209" s="47"/>
      <c r="F209" s="199"/>
      <c r="G209" s="47"/>
      <c r="H209" s="47"/>
      <c r="I209" s="47"/>
      <c r="J209" s="200"/>
      <c r="K209" s="47"/>
      <c r="L209" s="47"/>
      <c r="M209" s="47"/>
      <c r="N209" s="47"/>
      <c r="O209" s="47"/>
      <c r="P209" s="47"/>
      <c r="Q209" s="201"/>
      <c r="R209" s="47"/>
      <c r="S209" s="47"/>
      <c r="T209" s="47"/>
      <c r="U209" s="47"/>
      <c r="V209" s="47"/>
      <c r="W209" s="47"/>
      <c r="X209" s="47"/>
      <c r="Y209" s="47"/>
      <c r="Z209" s="47"/>
      <c r="AA209" s="47"/>
      <c r="AB209" s="47"/>
      <c r="AC209" s="47"/>
      <c r="AD209" s="47"/>
      <c r="AE209" s="47"/>
      <c r="AF209" s="47"/>
      <c r="AG209" s="47"/>
      <c r="AH209" s="47"/>
      <c r="AI209" s="47"/>
      <c r="AJ209" s="47"/>
      <c r="AK209" s="47"/>
      <c r="AL209" s="47"/>
      <c r="AM209" s="47"/>
      <c r="AN209" s="47"/>
    </row>
    <row r="210" spans="1:40" ht="14.25" customHeight="1">
      <c r="A210" s="47"/>
      <c r="B210" s="47"/>
      <c r="C210" s="47"/>
      <c r="D210" s="47"/>
      <c r="E210" s="47"/>
      <c r="F210" s="199"/>
      <c r="G210" s="47"/>
      <c r="H210" s="47"/>
      <c r="I210" s="47"/>
      <c r="J210" s="200"/>
      <c r="K210" s="47"/>
      <c r="L210" s="47"/>
      <c r="M210" s="47"/>
      <c r="N210" s="47"/>
      <c r="O210" s="47"/>
      <c r="P210" s="47"/>
      <c r="Q210" s="201"/>
      <c r="R210" s="47"/>
      <c r="S210" s="47"/>
      <c r="T210" s="47"/>
      <c r="U210" s="47"/>
      <c r="V210" s="47"/>
      <c r="W210" s="47"/>
      <c r="X210" s="47"/>
      <c r="Y210" s="47"/>
      <c r="Z210" s="47"/>
      <c r="AA210" s="47"/>
      <c r="AB210" s="47"/>
      <c r="AC210" s="47"/>
      <c r="AD210" s="47"/>
      <c r="AE210" s="47"/>
      <c r="AF210" s="47"/>
      <c r="AG210" s="47"/>
      <c r="AH210" s="47"/>
      <c r="AI210" s="47"/>
      <c r="AJ210" s="47"/>
      <c r="AK210" s="47"/>
      <c r="AL210" s="47"/>
      <c r="AM210" s="47"/>
      <c r="AN210" s="47"/>
    </row>
    <row r="211" spans="1:40" ht="14.25" customHeight="1">
      <c r="A211" s="47"/>
      <c r="B211" s="47"/>
      <c r="C211" s="47"/>
      <c r="D211" s="47"/>
      <c r="E211" s="47"/>
      <c r="F211" s="199"/>
      <c r="G211" s="47"/>
      <c r="H211" s="47"/>
      <c r="I211" s="47"/>
      <c r="J211" s="200"/>
      <c r="K211" s="47"/>
      <c r="L211" s="47"/>
      <c r="M211" s="47"/>
      <c r="N211" s="47"/>
      <c r="O211" s="47"/>
      <c r="P211" s="47"/>
      <c r="Q211" s="201"/>
      <c r="R211" s="47"/>
      <c r="S211" s="47"/>
      <c r="T211" s="47"/>
      <c r="U211" s="47"/>
      <c r="V211" s="47"/>
      <c r="W211" s="47"/>
      <c r="X211" s="47"/>
      <c r="Y211" s="47"/>
      <c r="Z211" s="47"/>
      <c r="AA211" s="47"/>
      <c r="AB211" s="47"/>
      <c r="AC211" s="47"/>
      <c r="AD211" s="47"/>
      <c r="AE211" s="47"/>
      <c r="AF211" s="47"/>
      <c r="AG211" s="47"/>
      <c r="AH211" s="47"/>
      <c r="AI211" s="47"/>
      <c r="AJ211" s="47"/>
      <c r="AK211" s="47"/>
      <c r="AL211" s="47"/>
      <c r="AM211" s="47"/>
      <c r="AN211" s="47"/>
    </row>
    <row r="212" spans="1:40" ht="14.25" customHeight="1">
      <c r="A212" s="47"/>
      <c r="B212" s="47"/>
      <c r="C212" s="47"/>
      <c r="D212" s="47"/>
      <c r="E212" s="47"/>
      <c r="F212" s="199"/>
      <c r="G212" s="47"/>
      <c r="H212" s="47"/>
      <c r="I212" s="47"/>
      <c r="J212" s="200"/>
      <c r="K212" s="47"/>
      <c r="L212" s="47"/>
      <c r="M212" s="47"/>
      <c r="N212" s="47"/>
      <c r="O212" s="47"/>
      <c r="P212" s="47"/>
      <c r="Q212" s="201"/>
      <c r="R212" s="47"/>
      <c r="S212" s="47"/>
      <c r="T212" s="47"/>
      <c r="U212" s="47"/>
      <c r="V212" s="47"/>
      <c r="W212" s="47"/>
      <c r="X212" s="47"/>
      <c r="Y212" s="47"/>
      <c r="Z212" s="47"/>
      <c r="AA212" s="47"/>
      <c r="AB212" s="47"/>
      <c r="AC212" s="47"/>
      <c r="AD212" s="47"/>
      <c r="AE212" s="47"/>
      <c r="AF212" s="47"/>
      <c r="AG212" s="47"/>
      <c r="AH212" s="47"/>
      <c r="AI212" s="47"/>
      <c r="AJ212" s="47"/>
      <c r="AK212" s="47"/>
      <c r="AL212" s="47"/>
      <c r="AM212" s="47"/>
      <c r="AN212" s="47"/>
    </row>
    <row r="213" spans="1:40" ht="14.25" customHeight="1">
      <c r="A213" s="47"/>
      <c r="B213" s="47"/>
      <c r="C213" s="47"/>
      <c r="D213" s="47"/>
      <c r="E213" s="47"/>
      <c r="F213" s="199"/>
      <c r="G213" s="47"/>
      <c r="H213" s="47"/>
      <c r="I213" s="47"/>
      <c r="J213" s="200"/>
      <c r="K213" s="47"/>
      <c r="L213" s="47"/>
      <c r="M213" s="47"/>
      <c r="N213" s="47"/>
      <c r="O213" s="47"/>
      <c r="P213" s="47"/>
      <c r="Q213" s="201"/>
      <c r="R213" s="47"/>
      <c r="S213" s="47"/>
      <c r="T213" s="47"/>
      <c r="U213" s="47"/>
      <c r="V213" s="47"/>
      <c r="W213" s="47"/>
      <c r="X213" s="47"/>
      <c r="Y213" s="47"/>
      <c r="Z213" s="47"/>
      <c r="AA213" s="47"/>
      <c r="AB213" s="47"/>
      <c r="AC213" s="47"/>
      <c r="AD213" s="47"/>
      <c r="AE213" s="47"/>
      <c r="AF213" s="47"/>
      <c r="AG213" s="47"/>
      <c r="AH213" s="47"/>
      <c r="AI213" s="47"/>
      <c r="AJ213" s="47"/>
      <c r="AK213" s="47"/>
      <c r="AL213" s="47"/>
      <c r="AM213" s="47"/>
      <c r="AN213" s="47"/>
    </row>
    <row r="214" spans="1:40" ht="14.25" customHeight="1">
      <c r="A214" s="47"/>
      <c r="B214" s="47"/>
      <c r="C214" s="47"/>
      <c r="D214" s="47"/>
      <c r="E214" s="47"/>
      <c r="F214" s="199"/>
      <c r="G214" s="47"/>
      <c r="H214" s="47"/>
      <c r="I214" s="47"/>
      <c r="J214" s="200"/>
      <c r="K214" s="47"/>
      <c r="L214" s="47"/>
      <c r="M214" s="47"/>
      <c r="N214" s="47"/>
      <c r="O214" s="47"/>
      <c r="P214" s="47"/>
      <c r="Q214" s="201"/>
      <c r="R214" s="47"/>
      <c r="S214" s="47"/>
      <c r="T214" s="47"/>
      <c r="U214" s="47"/>
      <c r="V214" s="47"/>
      <c r="W214" s="47"/>
      <c r="X214" s="47"/>
      <c r="Y214" s="47"/>
      <c r="Z214" s="47"/>
      <c r="AA214" s="47"/>
      <c r="AB214" s="47"/>
      <c r="AC214" s="47"/>
      <c r="AD214" s="47"/>
      <c r="AE214" s="47"/>
      <c r="AF214" s="47"/>
      <c r="AG214" s="47"/>
      <c r="AH214" s="47"/>
      <c r="AI214" s="47"/>
      <c r="AJ214" s="47"/>
      <c r="AK214" s="47"/>
      <c r="AL214" s="47"/>
      <c r="AM214" s="47"/>
      <c r="AN214" s="47"/>
    </row>
    <row r="215" spans="1:40" ht="14.25" customHeight="1">
      <c r="A215" s="47"/>
      <c r="B215" s="47"/>
      <c r="C215" s="47"/>
      <c r="D215" s="47"/>
      <c r="E215" s="47"/>
      <c r="F215" s="199"/>
      <c r="G215" s="47"/>
      <c r="H215" s="47"/>
      <c r="I215" s="47"/>
      <c r="J215" s="200"/>
      <c r="K215" s="47"/>
      <c r="L215" s="47"/>
      <c r="M215" s="47"/>
      <c r="N215" s="47"/>
      <c r="O215" s="47"/>
      <c r="P215" s="47"/>
      <c r="Q215" s="201"/>
      <c r="R215" s="47"/>
      <c r="S215" s="47"/>
      <c r="T215" s="47"/>
      <c r="U215" s="47"/>
      <c r="V215" s="47"/>
      <c r="W215" s="47"/>
      <c r="X215" s="47"/>
      <c r="Y215" s="47"/>
      <c r="Z215" s="47"/>
      <c r="AA215" s="47"/>
      <c r="AB215" s="47"/>
      <c r="AC215" s="47"/>
      <c r="AD215" s="47"/>
      <c r="AE215" s="47"/>
      <c r="AF215" s="47"/>
      <c r="AG215" s="47"/>
      <c r="AH215" s="47"/>
      <c r="AI215" s="47"/>
      <c r="AJ215" s="47"/>
      <c r="AK215" s="47"/>
      <c r="AL215" s="47"/>
      <c r="AM215" s="47"/>
      <c r="AN215" s="47"/>
    </row>
    <row r="216" spans="1:40" ht="14.25" customHeight="1">
      <c r="A216" s="47"/>
      <c r="B216" s="47"/>
      <c r="C216" s="47"/>
      <c r="D216" s="47"/>
      <c r="E216" s="47"/>
      <c r="F216" s="199"/>
      <c r="G216" s="47"/>
      <c r="H216" s="47"/>
      <c r="I216" s="47"/>
      <c r="J216" s="200"/>
      <c r="K216" s="47"/>
      <c r="L216" s="47"/>
      <c r="M216" s="47"/>
      <c r="N216" s="47"/>
      <c r="O216" s="47"/>
      <c r="P216" s="47"/>
      <c r="Q216" s="201"/>
      <c r="R216" s="47"/>
      <c r="S216" s="47"/>
      <c r="T216" s="47"/>
      <c r="U216" s="47"/>
      <c r="V216" s="47"/>
      <c r="W216" s="47"/>
      <c r="X216" s="47"/>
      <c r="Y216" s="47"/>
      <c r="Z216" s="47"/>
      <c r="AA216" s="47"/>
      <c r="AB216" s="47"/>
      <c r="AC216" s="47"/>
      <c r="AD216" s="47"/>
      <c r="AE216" s="47"/>
      <c r="AF216" s="47"/>
      <c r="AG216" s="47"/>
      <c r="AH216" s="47"/>
      <c r="AI216" s="47"/>
      <c r="AJ216" s="47"/>
      <c r="AK216" s="47"/>
      <c r="AL216" s="47"/>
      <c r="AM216" s="47"/>
      <c r="AN216" s="47"/>
    </row>
    <row r="217" spans="1:40" ht="14.25" customHeight="1">
      <c r="A217" s="47"/>
      <c r="B217" s="47"/>
      <c r="C217" s="47"/>
      <c r="D217" s="47"/>
      <c r="E217" s="47"/>
      <c r="F217" s="199"/>
      <c r="G217" s="47"/>
      <c r="H217" s="47"/>
      <c r="I217" s="47"/>
      <c r="J217" s="200"/>
      <c r="K217" s="47"/>
      <c r="L217" s="47"/>
      <c r="M217" s="47"/>
      <c r="N217" s="47"/>
      <c r="O217" s="47"/>
      <c r="P217" s="47"/>
      <c r="Q217" s="201"/>
      <c r="R217" s="47"/>
      <c r="S217" s="47"/>
      <c r="T217" s="47"/>
      <c r="U217" s="47"/>
      <c r="V217" s="47"/>
      <c r="W217" s="47"/>
      <c r="X217" s="47"/>
      <c r="Y217" s="47"/>
      <c r="Z217" s="47"/>
      <c r="AA217" s="47"/>
      <c r="AB217" s="47"/>
      <c r="AC217" s="47"/>
      <c r="AD217" s="47"/>
      <c r="AE217" s="47"/>
      <c r="AF217" s="47"/>
      <c r="AG217" s="47"/>
      <c r="AH217" s="47"/>
      <c r="AI217" s="47"/>
      <c r="AJ217" s="47"/>
      <c r="AK217" s="47"/>
      <c r="AL217" s="47"/>
      <c r="AM217" s="47"/>
      <c r="AN217" s="47"/>
    </row>
    <row r="218" spans="1:40" ht="14.25" customHeight="1">
      <c r="A218" s="47"/>
      <c r="B218" s="47"/>
      <c r="C218" s="47"/>
      <c r="D218" s="47"/>
      <c r="E218" s="47"/>
      <c r="F218" s="199"/>
      <c r="G218" s="47"/>
      <c r="H218" s="47"/>
      <c r="I218" s="47"/>
      <c r="J218" s="200"/>
      <c r="K218" s="47"/>
      <c r="L218" s="47"/>
      <c r="M218" s="47"/>
      <c r="N218" s="47"/>
      <c r="O218" s="47"/>
      <c r="P218" s="47"/>
      <c r="Q218" s="201"/>
      <c r="R218" s="47"/>
      <c r="S218" s="47"/>
      <c r="T218" s="47"/>
      <c r="U218" s="47"/>
      <c r="V218" s="47"/>
      <c r="W218" s="47"/>
      <c r="X218" s="47"/>
      <c r="Y218" s="47"/>
      <c r="Z218" s="47"/>
      <c r="AA218" s="47"/>
      <c r="AB218" s="47"/>
      <c r="AC218" s="47"/>
      <c r="AD218" s="47"/>
      <c r="AE218" s="47"/>
      <c r="AF218" s="47"/>
      <c r="AG218" s="47"/>
      <c r="AH218" s="47"/>
      <c r="AI218" s="47"/>
      <c r="AJ218" s="47"/>
      <c r="AK218" s="47"/>
      <c r="AL218" s="47"/>
      <c r="AM218" s="47"/>
      <c r="AN218" s="47"/>
    </row>
    <row r="219" spans="1:40" ht="14.25" customHeight="1">
      <c r="A219" s="47"/>
      <c r="B219" s="47"/>
      <c r="C219" s="47"/>
      <c r="D219" s="47"/>
      <c r="E219" s="47"/>
      <c r="F219" s="199"/>
      <c r="G219" s="47"/>
      <c r="H219" s="47"/>
      <c r="I219" s="47"/>
      <c r="J219" s="200"/>
      <c r="K219" s="47"/>
      <c r="L219" s="47"/>
      <c r="M219" s="47"/>
      <c r="N219" s="47"/>
      <c r="O219" s="47"/>
      <c r="P219" s="47"/>
      <c r="Q219" s="201"/>
      <c r="R219" s="47"/>
      <c r="S219" s="47"/>
      <c r="T219" s="47"/>
      <c r="U219" s="47"/>
      <c r="V219" s="47"/>
      <c r="W219" s="47"/>
      <c r="X219" s="47"/>
      <c r="Y219" s="47"/>
      <c r="Z219" s="47"/>
      <c r="AA219" s="47"/>
      <c r="AB219" s="47"/>
      <c r="AC219" s="47"/>
      <c r="AD219" s="47"/>
      <c r="AE219" s="47"/>
      <c r="AF219" s="47"/>
      <c r="AG219" s="47"/>
      <c r="AH219" s="47"/>
      <c r="AI219" s="47"/>
      <c r="AJ219" s="47"/>
      <c r="AK219" s="47"/>
      <c r="AL219" s="47"/>
      <c r="AM219" s="47"/>
      <c r="AN219" s="47"/>
    </row>
    <row r="220" spans="1:40" ht="14.25" customHeight="1">
      <c r="A220" s="47"/>
      <c r="B220" s="47"/>
      <c r="C220" s="47"/>
      <c r="D220" s="47"/>
      <c r="E220" s="47"/>
      <c r="F220" s="199"/>
      <c r="G220" s="47"/>
      <c r="H220" s="47"/>
      <c r="I220" s="47"/>
      <c r="J220" s="200"/>
      <c r="K220" s="47"/>
      <c r="L220" s="47"/>
      <c r="M220" s="47"/>
      <c r="N220" s="47"/>
      <c r="O220" s="47"/>
      <c r="P220" s="47"/>
      <c r="Q220" s="201"/>
      <c r="R220" s="47"/>
      <c r="S220" s="47"/>
      <c r="T220" s="47"/>
      <c r="U220" s="47"/>
      <c r="V220" s="47"/>
      <c r="W220" s="47"/>
      <c r="X220" s="47"/>
      <c r="Y220" s="47"/>
      <c r="Z220" s="47"/>
      <c r="AA220" s="47"/>
      <c r="AB220" s="47"/>
      <c r="AC220" s="47"/>
      <c r="AD220" s="47"/>
      <c r="AE220" s="47"/>
      <c r="AF220" s="47"/>
      <c r="AG220" s="47"/>
      <c r="AH220" s="47"/>
      <c r="AI220" s="47"/>
      <c r="AJ220" s="47"/>
      <c r="AK220" s="47"/>
      <c r="AL220" s="47"/>
      <c r="AM220" s="47"/>
      <c r="AN220" s="47"/>
    </row>
    <row r="221" spans="1:40" ht="14.25" customHeight="1">
      <c r="A221" s="47"/>
      <c r="B221" s="47"/>
      <c r="C221" s="47"/>
      <c r="D221" s="47"/>
      <c r="E221" s="47"/>
      <c r="F221" s="199"/>
      <c r="G221" s="47"/>
      <c r="H221" s="47"/>
      <c r="I221" s="47"/>
      <c r="J221" s="200"/>
      <c r="K221" s="47"/>
      <c r="L221" s="47"/>
      <c r="M221" s="47"/>
      <c r="N221" s="47"/>
      <c r="O221" s="47"/>
      <c r="P221" s="47"/>
      <c r="Q221" s="201"/>
      <c r="R221" s="47"/>
      <c r="S221" s="47"/>
      <c r="T221" s="47"/>
      <c r="U221" s="47"/>
      <c r="V221" s="47"/>
      <c r="W221" s="47"/>
      <c r="X221" s="47"/>
      <c r="Y221" s="47"/>
      <c r="Z221" s="47"/>
      <c r="AA221" s="47"/>
      <c r="AB221" s="47"/>
      <c r="AC221" s="47"/>
      <c r="AD221" s="47"/>
      <c r="AE221" s="47"/>
      <c r="AF221" s="47"/>
      <c r="AG221" s="47"/>
      <c r="AH221" s="47"/>
      <c r="AI221" s="47"/>
      <c r="AJ221" s="47"/>
      <c r="AK221" s="47"/>
      <c r="AL221" s="47"/>
      <c r="AM221" s="47"/>
      <c r="AN221" s="47"/>
    </row>
    <row r="222" spans="1:40" ht="14.25" customHeight="1">
      <c r="A222" s="47"/>
      <c r="B222" s="47"/>
      <c r="C222" s="47"/>
      <c r="D222" s="47"/>
      <c r="E222" s="47"/>
      <c r="F222" s="199"/>
      <c r="G222" s="47"/>
      <c r="H222" s="47"/>
      <c r="I222" s="47"/>
      <c r="J222" s="200"/>
      <c r="K222" s="47"/>
      <c r="L222" s="47"/>
      <c r="M222" s="47"/>
      <c r="N222" s="47"/>
      <c r="O222" s="47"/>
      <c r="P222" s="47"/>
      <c r="Q222" s="201"/>
      <c r="R222" s="47"/>
      <c r="S222" s="47"/>
      <c r="T222" s="47"/>
      <c r="U222" s="47"/>
      <c r="V222" s="47"/>
      <c r="W222" s="47"/>
      <c r="X222" s="47"/>
      <c r="Y222" s="47"/>
      <c r="Z222" s="47"/>
      <c r="AA222" s="47"/>
      <c r="AB222" s="47"/>
      <c r="AC222" s="47"/>
      <c r="AD222" s="47"/>
      <c r="AE222" s="47"/>
      <c r="AF222" s="47"/>
      <c r="AG222" s="47"/>
      <c r="AH222" s="47"/>
      <c r="AI222" s="47"/>
      <c r="AJ222" s="47"/>
      <c r="AK222" s="47"/>
      <c r="AL222" s="47"/>
      <c r="AM222" s="47"/>
      <c r="AN222" s="47"/>
    </row>
    <row r="223" spans="1:40" ht="14.25" customHeight="1">
      <c r="A223" s="47"/>
      <c r="B223" s="47"/>
      <c r="C223" s="47"/>
      <c r="D223" s="47"/>
      <c r="E223" s="47"/>
      <c r="F223" s="199"/>
      <c r="G223" s="47"/>
      <c r="H223" s="47"/>
      <c r="I223" s="47"/>
      <c r="J223" s="200"/>
      <c r="K223" s="47"/>
      <c r="L223" s="47"/>
      <c r="M223" s="47"/>
      <c r="N223" s="47"/>
      <c r="O223" s="47"/>
      <c r="P223" s="47"/>
      <c r="Q223" s="201"/>
      <c r="R223" s="47"/>
      <c r="S223" s="47"/>
      <c r="T223" s="47"/>
      <c r="U223" s="47"/>
      <c r="V223" s="47"/>
      <c r="W223" s="47"/>
      <c r="X223" s="47"/>
      <c r="Y223" s="47"/>
      <c r="Z223" s="47"/>
      <c r="AA223" s="47"/>
      <c r="AB223" s="47"/>
      <c r="AC223" s="47"/>
      <c r="AD223" s="47"/>
      <c r="AE223" s="47"/>
      <c r="AF223" s="47"/>
      <c r="AG223" s="47"/>
      <c r="AH223" s="47"/>
      <c r="AI223" s="47"/>
      <c r="AJ223" s="47"/>
      <c r="AK223" s="47"/>
      <c r="AL223" s="47"/>
      <c r="AM223" s="47"/>
      <c r="AN223" s="47"/>
    </row>
    <row r="224" spans="1:40" ht="14.25" customHeight="1">
      <c r="A224" s="47"/>
      <c r="B224" s="47"/>
      <c r="C224" s="47"/>
      <c r="D224" s="47"/>
      <c r="E224" s="47"/>
      <c r="F224" s="199"/>
      <c r="G224" s="47"/>
      <c r="H224" s="47"/>
      <c r="I224" s="47"/>
      <c r="J224" s="200"/>
      <c r="K224" s="47"/>
      <c r="L224" s="47"/>
      <c r="M224" s="47"/>
      <c r="N224" s="47"/>
      <c r="O224" s="47"/>
      <c r="P224" s="47"/>
      <c r="Q224" s="201"/>
      <c r="R224" s="47"/>
      <c r="S224" s="47"/>
      <c r="T224" s="47"/>
      <c r="U224" s="47"/>
      <c r="V224" s="47"/>
      <c r="W224" s="47"/>
      <c r="X224" s="47"/>
      <c r="Y224" s="47"/>
      <c r="Z224" s="47"/>
      <c r="AA224" s="47"/>
      <c r="AB224" s="47"/>
      <c r="AC224" s="47"/>
      <c r="AD224" s="47"/>
      <c r="AE224" s="47"/>
      <c r="AF224" s="47"/>
      <c r="AG224" s="47"/>
      <c r="AH224" s="47"/>
      <c r="AI224" s="47"/>
      <c r="AJ224" s="47"/>
      <c r="AK224" s="47"/>
      <c r="AL224" s="47"/>
      <c r="AM224" s="47"/>
      <c r="AN224" s="47"/>
    </row>
    <row r="225" spans="1:40" ht="14.25" customHeight="1">
      <c r="A225" s="47"/>
      <c r="B225" s="47"/>
      <c r="C225" s="47"/>
      <c r="D225" s="47"/>
      <c r="E225" s="47"/>
      <c r="F225" s="199"/>
      <c r="G225" s="47"/>
      <c r="H225" s="47"/>
      <c r="I225" s="47"/>
      <c r="J225" s="200"/>
      <c r="K225" s="47"/>
      <c r="L225" s="47"/>
      <c r="M225" s="47"/>
      <c r="N225" s="47"/>
      <c r="O225" s="47"/>
      <c r="P225" s="47"/>
      <c r="Q225" s="201"/>
      <c r="R225" s="47"/>
      <c r="S225" s="47"/>
      <c r="T225" s="47"/>
      <c r="U225" s="47"/>
      <c r="V225" s="47"/>
      <c r="W225" s="47"/>
      <c r="X225" s="47"/>
      <c r="Y225" s="47"/>
      <c r="Z225" s="47"/>
      <c r="AA225" s="47"/>
      <c r="AB225" s="47"/>
      <c r="AC225" s="47"/>
      <c r="AD225" s="47"/>
      <c r="AE225" s="47"/>
      <c r="AF225" s="47"/>
      <c r="AG225" s="47"/>
      <c r="AH225" s="47"/>
      <c r="AI225" s="47"/>
      <c r="AJ225" s="47"/>
      <c r="AK225" s="47"/>
      <c r="AL225" s="47"/>
      <c r="AM225" s="47"/>
      <c r="AN225" s="47"/>
    </row>
    <row r="226" spans="1:40" ht="14.25" customHeight="1">
      <c r="A226" s="47"/>
      <c r="B226" s="47"/>
      <c r="C226" s="47"/>
      <c r="D226" s="47"/>
      <c r="E226" s="47"/>
      <c r="F226" s="199"/>
      <c r="G226" s="47"/>
      <c r="H226" s="47"/>
      <c r="I226" s="47"/>
      <c r="J226" s="200"/>
      <c r="K226" s="47"/>
      <c r="L226" s="47"/>
      <c r="M226" s="47"/>
      <c r="N226" s="47"/>
      <c r="O226" s="47"/>
      <c r="P226" s="47"/>
      <c r="Q226" s="201"/>
      <c r="R226" s="47"/>
      <c r="S226" s="47"/>
      <c r="T226" s="47"/>
      <c r="U226" s="47"/>
      <c r="V226" s="47"/>
      <c r="W226" s="47"/>
      <c r="X226" s="47"/>
      <c r="Y226" s="47"/>
      <c r="Z226" s="47"/>
      <c r="AA226" s="47"/>
      <c r="AB226" s="47"/>
      <c r="AC226" s="47"/>
      <c r="AD226" s="47"/>
      <c r="AE226" s="47"/>
      <c r="AF226" s="47"/>
      <c r="AG226" s="47"/>
      <c r="AH226" s="47"/>
      <c r="AI226" s="47"/>
      <c r="AJ226" s="47"/>
      <c r="AK226" s="47"/>
      <c r="AL226" s="47"/>
      <c r="AM226" s="47"/>
      <c r="AN226" s="47"/>
    </row>
    <row r="227" spans="1:40" ht="14.25" customHeight="1">
      <c r="A227" s="47"/>
      <c r="B227" s="47"/>
      <c r="C227" s="47"/>
      <c r="D227" s="47"/>
      <c r="E227" s="47"/>
      <c r="F227" s="199"/>
      <c r="G227" s="47"/>
      <c r="H227" s="47"/>
      <c r="I227" s="47"/>
      <c r="J227" s="200"/>
      <c r="K227" s="47"/>
      <c r="L227" s="47"/>
      <c r="M227" s="47"/>
      <c r="N227" s="47"/>
      <c r="O227" s="47"/>
      <c r="P227" s="47"/>
      <c r="Q227" s="201"/>
      <c r="R227" s="47"/>
      <c r="S227" s="47"/>
      <c r="T227" s="47"/>
      <c r="U227" s="47"/>
      <c r="V227" s="47"/>
      <c r="W227" s="47"/>
      <c r="X227" s="47"/>
      <c r="Y227" s="47"/>
      <c r="Z227" s="47"/>
      <c r="AA227" s="47"/>
      <c r="AB227" s="47"/>
      <c r="AC227" s="47"/>
      <c r="AD227" s="47"/>
      <c r="AE227" s="47"/>
      <c r="AF227" s="47"/>
      <c r="AG227" s="47"/>
      <c r="AH227" s="47"/>
      <c r="AI227" s="47"/>
      <c r="AJ227" s="47"/>
      <c r="AK227" s="47"/>
      <c r="AL227" s="47"/>
      <c r="AM227" s="47"/>
      <c r="AN227" s="47"/>
    </row>
    <row r="228" spans="1:40" ht="14.25" customHeight="1">
      <c r="A228" s="47"/>
      <c r="B228" s="47"/>
      <c r="C228" s="47"/>
      <c r="D228" s="47"/>
      <c r="E228" s="47"/>
      <c r="F228" s="199"/>
      <c r="G228" s="47"/>
      <c r="H228" s="47"/>
      <c r="I228" s="47"/>
      <c r="J228" s="200"/>
      <c r="K228" s="47"/>
      <c r="L228" s="47"/>
      <c r="M228" s="47"/>
      <c r="N228" s="47"/>
      <c r="O228" s="47"/>
      <c r="P228" s="47"/>
      <c r="Q228" s="201"/>
      <c r="R228" s="47"/>
      <c r="S228" s="47"/>
      <c r="T228" s="47"/>
      <c r="U228" s="47"/>
      <c r="V228" s="47"/>
      <c r="W228" s="47"/>
      <c r="X228" s="47"/>
      <c r="Y228" s="47"/>
      <c r="Z228" s="47"/>
      <c r="AA228" s="47"/>
      <c r="AB228" s="47"/>
      <c r="AC228" s="47"/>
      <c r="AD228" s="47"/>
      <c r="AE228" s="47"/>
      <c r="AF228" s="47"/>
      <c r="AG228" s="47"/>
      <c r="AH228" s="47"/>
      <c r="AI228" s="47"/>
      <c r="AJ228" s="47"/>
      <c r="AK228" s="47"/>
      <c r="AL228" s="47"/>
      <c r="AM228" s="47"/>
      <c r="AN228" s="47"/>
    </row>
    <row r="229" spans="1:40" ht="14.25" customHeight="1">
      <c r="A229" s="47"/>
      <c r="B229" s="47"/>
      <c r="C229" s="47"/>
      <c r="D229" s="47"/>
      <c r="E229" s="47"/>
      <c r="F229" s="199"/>
      <c r="G229" s="47"/>
      <c r="H229" s="47"/>
      <c r="I229" s="47"/>
      <c r="J229" s="200"/>
      <c r="K229" s="47"/>
      <c r="L229" s="47"/>
      <c r="M229" s="47"/>
      <c r="N229" s="47"/>
      <c r="O229" s="47"/>
      <c r="P229" s="47"/>
      <c r="Q229" s="201"/>
      <c r="R229" s="47"/>
      <c r="S229" s="47"/>
      <c r="T229" s="47"/>
      <c r="U229" s="47"/>
      <c r="V229" s="47"/>
      <c r="W229" s="47"/>
      <c r="X229" s="47"/>
      <c r="Y229" s="47"/>
      <c r="Z229" s="47"/>
      <c r="AA229" s="47"/>
      <c r="AB229" s="47"/>
      <c r="AC229" s="47"/>
      <c r="AD229" s="47"/>
      <c r="AE229" s="47"/>
      <c r="AF229" s="47"/>
      <c r="AG229" s="47"/>
      <c r="AH229" s="47"/>
      <c r="AI229" s="47"/>
      <c r="AJ229" s="47"/>
      <c r="AK229" s="47"/>
      <c r="AL229" s="47"/>
      <c r="AM229" s="47"/>
      <c r="AN229" s="47"/>
    </row>
    <row r="230" spans="1:40" ht="14.25" customHeight="1">
      <c r="A230" s="47"/>
      <c r="B230" s="47"/>
      <c r="C230" s="47"/>
      <c r="D230" s="47"/>
      <c r="E230" s="47"/>
      <c r="F230" s="199"/>
      <c r="G230" s="47"/>
      <c r="H230" s="47"/>
      <c r="I230" s="47"/>
      <c r="J230" s="200"/>
      <c r="K230" s="47"/>
      <c r="L230" s="47"/>
      <c r="M230" s="47"/>
      <c r="N230" s="47"/>
      <c r="O230" s="47"/>
      <c r="P230" s="47"/>
      <c r="Q230" s="201"/>
      <c r="R230" s="47"/>
      <c r="S230" s="47"/>
      <c r="T230" s="47"/>
      <c r="U230" s="47"/>
      <c r="V230" s="47"/>
      <c r="W230" s="47"/>
      <c r="X230" s="47"/>
      <c r="Y230" s="47"/>
      <c r="Z230" s="47"/>
      <c r="AA230" s="47"/>
      <c r="AB230" s="47"/>
      <c r="AC230" s="47"/>
      <c r="AD230" s="47"/>
      <c r="AE230" s="47"/>
      <c r="AF230" s="47"/>
      <c r="AG230" s="47"/>
      <c r="AH230" s="47"/>
      <c r="AI230" s="47"/>
      <c r="AJ230" s="47"/>
      <c r="AK230" s="47"/>
      <c r="AL230" s="47"/>
      <c r="AM230" s="47"/>
      <c r="AN230" s="47"/>
    </row>
    <row r="231" spans="1:40" ht="14.25" customHeight="1">
      <c r="A231" s="47"/>
      <c r="B231" s="47"/>
      <c r="C231" s="47"/>
      <c r="D231" s="47"/>
      <c r="E231" s="47"/>
      <c r="F231" s="199"/>
      <c r="G231" s="47"/>
      <c r="H231" s="47"/>
      <c r="I231" s="47"/>
      <c r="J231" s="200"/>
      <c r="K231" s="47"/>
      <c r="L231" s="47"/>
      <c r="M231" s="47"/>
      <c r="N231" s="47"/>
      <c r="O231" s="47"/>
      <c r="P231" s="47"/>
      <c r="Q231" s="201"/>
      <c r="R231" s="47"/>
      <c r="S231" s="47"/>
      <c r="T231" s="47"/>
      <c r="U231" s="47"/>
      <c r="V231" s="47"/>
      <c r="W231" s="47"/>
      <c r="X231" s="47"/>
      <c r="Y231" s="47"/>
      <c r="Z231" s="47"/>
      <c r="AA231" s="47"/>
      <c r="AB231" s="47"/>
      <c r="AC231" s="47"/>
      <c r="AD231" s="47"/>
      <c r="AE231" s="47"/>
      <c r="AF231" s="47"/>
      <c r="AG231" s="47"/>
      <c r="AH231" s="47"/>
      <c r="AI231" s="47"/>
      <c r="AJ231" s="47"/>
      <c r="AK231" s="47"/>
      <c r="AL231" s="47"/>
      <c r="AM231" s="47"/>
      <c r="AN231" s="47"/>
    </row>
    <row r="232" spans="1:40" ht="14.25" customHeight="1">
      <c r="A232" s="47"/>
      <c r="B232" s="47"/>
      <c r="C232" s="47"/>
      <c r="D232" s="47"/>
      <c r="E232" s="47"/>
      <c r="F232" s="199"/>
      <c r="G232" s="47"/>
      <c r="H232" s="47"/>
      <c r="I232" s="47"/>
      <c r="J232" s="200"/>
      <c r="K232" s="47"/>
      <c r="L232" s="47"/>
      <c r="M232" s="47"/>
      <c r="N232" s="47"/>
      <c r="O232" s="47"/>
      <c r="P232" s="47"/>
      <c r="Q232" s="201"/>
      <c r="R232" s="47"/>
      <c r="S232" s="47"/>
      <c r="T232" s="47"/>
      <c r="U232" s="47"/>
      <c r="V232" s="47"/>
      <c r="W232" s="47"/>
      <c r="X232" s="47"/>
      <c r="Y232" s="47"/>
      <c r="Z232" s="47"/>
      <c r="AA232" s="47"/>
      <c r="AB232" s="47"/>
      <c r="AC232" s="47"/>
      <c r="AD232" s="47"/>
      <c r="AE232" s="47"/>
      <c r="AF232" s="47"/>
      <c r="AG232" s="47"/>
      <c r="AH232" s="47"/>
      <c r="AI232" s="47"/>
      <c r="AJ232" s="47"/>
      <c r="AK232" s="47"/>
      <c r="AL232" s="47"/>
      <c r="AM232" s="47"/>
      <c r="AN232" s="47"/>
    </row>
    <row r="233" spans="1:40" ht="14.25" customHeight="1">
      <c r="A233" s="47"/>
      <c r="B233" s="47"/>
      <c r="C233" s="47"/>
      <c r="D233" s="47"/>
      <c r="E233" s="47"/>
      <c r="F233" s="199"/>
      <c r="G233" s="47"/>
      <c r="H233" s="47"/>
      <c r="I233" s="47"/>
      <c r="J233" s="200"/>
      <c r="K233" s="47"/>
      <c r="L233" s="47"/>
      <c r="M233" s="47"/>
      <c r="N233" s="47"/>
      <c r="O233" s="47"/>
      <c r="P233" s="47"/>
      <c r="Q233" s="201"/>
      <c r="R233" s="47"/>
      <c r="S233" s="47"/>
      <c r="T233" s="47"/>
      <c r="U233" s="47"/>
      <c r="V233" s="47"/>
      <c r="W233" s="47"/>
      <c r="X233" s="47"/>
      <c r="Y233" s="47"/>
      <c r="Z233" s="47"/>
      <c r="AA233" s="47"/>
      <c r="AB233" s="47"/>
      <c r="AC233" s="47"/>
      <c r="AD233" s="47"/>
      <c r="AE233" s="47"/>
      <c r="AF233" s="47"/>
      <c r="AG233" s="47"/>
      <c r="AH233" s="47"/>
      <c r="AI233" s="47"/>
      <c r="AJ233" s="47"/>
      <c r="AK233" s="47"/>
      <c r="AL233" s="47"/>
      <c r="AM233" s="47"/>
      <c r="AN233" s="47"/>
    </row>
    <row r="234" spans="1:40" ht="14.25" customHeight="1">
      <c r="A234" s="47"/>
      <c r="B234" s="47"/>
      <c r="C234" s="47"/>
      <c r="D234" s="47"/>
      <c r="E234" s="47"/>
      <c r="F234" s="199"/>
      <c r="G234" s="47"/>
      <c r="H234" s="47"/>
      <c r="I234" s="47"/>
      <c r="J234" s="200"/>
      <c r="K234" s="47"/>
      <c r="L234" s="47"/>
      <c r="M234" s="47"/>
      <c r="N234" s="47"/>
      <c r="O234" s="47"/>
      <c r="P234" s="47"/>
      <c r="Q234" s="201"/>
      <c r="R234" s="47"/>
      <c r="S234" s="47"/>
      <c r="T234" s="47"/>
      <c r="U234" s="47"/>
      <c r="V234" s="47"/>
      <c r="W234" s="47"/>
      <c r="X234" s="47"/>
      <c r="Y234" s="47"/>
      <c r="Z234" s="47"/>
      <c r="AA234" s="47"/>
      <c r="AB234" s="47"/>
      <c r="AC234" s="47"/>
      <c r="AD234" s="47"/>
      <c r="AE234" s="47"/>
      <c r="AF234" s="47"/>
      <c r="AG234" s="47"/>
      <c r="AH234" s="47"/>
      <c r="AI234" s="47"/>
      <c r="AJ234" s="47"/>
      <c r="AK234" s="47"/>
      <c r="AL234" s="47"/>
      <c r="AM234" s="47"/>
      <c r="AN234" s="47"/>
    </row>
    <row r="235" spans="1:40" ht="14.25" customHeight="1">
      <c r="A235" s="47"/>
      <c r="B235" s="47"/>
      <c r="C235" s="47"/>
      <c r="D235" s="47"/>
      <c r="E235" s="47"/>
      <c r="F235" s="199"/>
      <c r="G235" s="47"/>
      <c r="H235" s="47"/>
      <c r="I235" s="47"/>
      <c r="J235" s="200"/>
      <c r="K235" s="47"/>
      <c r="L235" s="47"/>
      <c r="M235" s="47"/>
      <c r="N235" s="47"/>
      <c r="O235" s="47"/>
      <c r="P235" s="47"/>
      <c r="Q235" s="201"/>
      <c r="R235" s="47"/>
      <c r="S235" s="47"/>
      <c r="T235" s="47"/>
      <c r="U235" s="47"/>
      <c r="V235" s="47"/>
      <c r="W235" s="47"/>
      <c r="X235" s="47"/>
      <c r="Y235" s="47"/>
      <c r="Z235" s="47"/>
      <c r="AA235" s="47"/>
      <c r="AB235" s="47"/>
      <c r="AC235" s="47"/>
      <c r="AD235" s="47"/>
      <c r="AE235" s="47"/>
      <c r="AF235" s="47"/>
      <c r="AG235" s="47"/>
      <c r="AH235" s="47"/>
      <c r="AI235" s="47"/>
      <c r="AJ235" s="47"/>
      <c r="AK235" s="47"/>
      <c r="AL235" s="47"/>
      <c r="AM235" s="47"/>
      <c r="AN235" s="47"/>
    </row>
    <row r="236" spans="1:40" ht="14.25" customHeight="1">
      <c r="A236" s="47"/>
      <c r="B236" s="47"/>
      <c r="C236" s="47"/>
      <c r="D236" s="47"/>
      <c r="E236" s="47"/>
      <c r="F236" s="199"/>
      <c r="G236" s="47"/>
      <c r="H236" s="47"/>
      <c r="I236" s="47"/>
      <c r="J236" s="200"/>
      <c r="K236" s="47"/>
      <c r="L236" s="47"/>
      <c r="M236" s="47"/>
      <c r="N236" s="47"/>
      <c r="O236" s="47"/>
      <c r="P236" s="47"/>
      <c r="Q236" s="201"/>
      <c r="R236" s="47"/>
      <c r="S236" s="47"/>
      <c r="T236" s="47"/>
      <c r="U236" s="47"/>
      <c r="V236" s="47"/>
      <c r="W236" s="47"/>
      <c r="X236" s="47"/>
      <c r="Y236" s="47"/>
      <c r="Z236" s="47"/>
      <c r="AA236" s="47"/>
      <c r="AB236" s="47"/>
      <c r="AC236" s="47"/>
      <c r="AD236" s="47"/>
      <c r="AE236" s="47"/>
      <c r="AF236" s="47"/>
      <c r="AG236" s="47"/>
      <c r="AH236" s="47"/>
      <c r="AI236" s="47"/>
      <c r="AJ236" s="47"/>
      <c r="AK236" s="47"/>
      <c r="AL236" s="47"/>
      <c r="AM236" s="47"/>
      <c r="AN236" s="47"/>
    </row>
    <row r="237" spans="1:40" ht="14.25" customHeight="1">
      <c r="A237" s="47"/>
      <c r="B237" s="47"/>
      <c r="C237" s="47"/>
      <c r="D237" s="47"/>
      <c r="E237" s="47"/>
      <c r="F237" s="199"/>
      <c r="G237" s="47"/>
      <c r="H237" s="47"/>
      <c r="I237" s="47"/>
      <c r="J237" s="200"/>
      <c r="K237" s="47"/>
      <c r="L237" s="47"/>
      <c r="M237" s="47"/>
      <c r="N237" s="47"/>
      <c r="O237" s="47"/>
      <c r="P237" s="47"/>
      <c r="Q237" s="201"/>
      <c r="R237" s="47"/>
      <c r="S237" s="47"/>
      <c r="T237" s="47"/>
      <c r="U237" s="47"/>
      <c r="V237" s="47"/>
      <c r="W237" s="47"/>
      <c r="X237" s="47"/>
      <c r="Y237" s="47"/>
      <c r="Z237" s="47"/>
      <c r="AA237" s="47"/>
      <c r="AB237" s="47"/>
      <c r="AC237" s="47"/>
      <c r="AD237" s="47"/>
      <c r="AE237" s="47"/>
      <c r="AF237" s="47"/>
      <c r="AG237" s="47"/>
      <c r="AH237" s="47"/>
      <c r="AI237" s="47"/>
      <c r="AJ237" s="47"/>
      <c r="AK237" s="47"/>
      <c r="AL237" s="47"/>
      <c r="AM237" s="47"/>
      <c r="AN237" s="47"/>
    </row>
    <row r="238" spans="1:40" ht="14.25" customHeight="1">
      <c r="A238" s="47"/>
      <c r="B238" s="47"/>
      <c r="C238" s="47"/>
      <c r="D238" s="47"/>
      <c r="E238" s="47"/>
      <c r="F238" s="199"/>
      <c r="G238" s="47"/>
      <c r="H238" s="47"/>
      <c r="I238" s="47"/>
      <c r="J238" s="200"/>
      <c r="K238" s="47"/>
      <c r="L238" s="47"/>
      <c r="M238" s="47"/>
      <c r="N238" s="47"/>
      <c r="O238" s="47"/>
      <c r="P238" s="47"/>
      <c r="Q238" s="201"/>
      <c r="R238" s="47"/>
      <c r="S238" s="47"/>
      <c r="T238" s="47"/>
      <c r="U238" s="47"/>
      <c r="V238" s="47"/>
      <c r="W238" s="47"/>
      <c r="X238" s="47"/>
      <c r="Y238" s="47"/>
      <c r="Z238" s="47"/>
      <c r="AA238" s="47"/>
      <c r="AB238" s="47"/>
      <c r="AC238" s="47"/>
      <c r="AD238" s="47"/>
      <c r="AE238" s="47"/>
      <c r="AF238" s="47"/>
      <c r="AG238" s="47"/>
      <c r="AH238" s="47"/>
      <c r="AI238" s="47"/>
      <c r="AJ238" s="47"/>
      <c r="AK238" s="47"/>
      <c r="AL238" s="47"/>
      <c r="AM238" s="47"/>
      <c r="AN238" s="47"/>
    </row>
    <row r="239" spans="1:40" ht="14.25" customHeight="1">
      <c r="A239" s="47"/>
      <c r="B239" s="47"/>
      <c r="C239" s="47"/>
      <c r="D239" s="47"/>
      <c r="E239" s="47"/>
      <c r="F239" s="199"/>
      <c r="G239" s="47"/>
      <c r="H239" s="47"/>
      <c r="I239" s="47"/>
      <c r="J239" s="200"/>
      <c r="K239" s="47"/>
      <c r="L239" s="47"/>
      <c r="M239" s="47"/>
      <c r="N239" s="47"/>
      <c r="O239" s="47"/>
      <c r="P239" s="47"/>
      <c r="Q239" s="201"/>
      <c r="R239" s="47"/>
      <c r="S239" s="47"/>
      <c r="T239" s="47"/>
      <c r="U239" s="47"/>
      <c r="V239" s="47"/>
      <c r="W239" s="47"/>
      <c r="X239" s="47"/>
      <c r="Y239" s="47"/>
      <c r="Z239" s="47"/>
      <c r="AA239" s="47"/>
      <c r="AB239" s="47"/>
      <c r="AC239" s="47"/>
      <c r="AD239" s="47"/>
      <c r="AE239" s="47"/>
      <c r="AF239" s="47"/>
      <c r="AG239" s="47"/>
      <c r="AH239" s="47"/>
      <c r="AI239" s="47"/>
      <c r="AJ239" s="47"/>
      <c r="AK239" s="47"/>
      <c r="AL239" s="47"/>
      <c r="AM239" s="47"/>
      <c r="AN239" s="47"/>
    </row>
    <row r="240" spans="1:40" ht="14.25" customHeight="1">
      <c r="A240" s="47"/>
      <c r="B240" s="47"/>
      <c r="C240" s="47"/>
      <c r="D240" s="47"/>
      <c r="E240" s="47"/>
      <c r="F240" s="199"/>
      <c r="G240" s="47"/>
      <c r="H240" s="47"/>
      <c r="I240" s="47"/>
      <c r="J240" s="200"/>
      <c r="K240" s="47"/>
      <c r="L240" s="47"/>
      <c r="M240" s="47"/>
      <c r="N240" s="47"/>
      <c r="O240" s="47"/>
      <c r="P240" s="47"/>
      <c r="Q240" s="201"/>
      <c r="R240" s="47"/>
      <c r="S240" s="47"/>
      <c r="T240" s="47"/>
      <c r="U240" s="47"/>
      <c r="V240" s="47"/>
      <c r="W240" s="47"/>
      <c r="X240" s="47"/>
      <c r="Y240" s="47"/>
      <c r="Z240" s="47"/>
      <c r="AA240" s="47"/>
      <c r="AB240" s="47"/>
      <c r="AC240" s="47"/>
      <c r="AD240" s="47"/>
      <c r="AE240" s="47"/>
      <c r="AF240" s="47"/>
      <c r="AG240" s="47"/>
      <c r="AH240" s="47"/>
      <c r="AI240" s="47"/>
      <c r="AJ240" s="47"/>
      <c r="AK240" s="47"/>
      <c r="AL240" s="47"/>
      <c r="AM240" s="47"/>
      <c r="AN240" s="47"/>
    </row>
    <row r="241" spans="1:40" ht="14.25" customHeight="1">
      <c r="A241" s="47"/>
      <c r="B241" s="47"/>
      <c r="C241" s="47"/>
      <c r="D241" s="47"/>
      <c r="E241" s="47"/>
      <c r="F241" s="199"/>
      <c r="G241" s="47"/>
      <c r="H241" s="47"/>
      <c r="I241" s="47"/>
      <c r="J241" s="200"/>
      <c r="K241" s="47"/>
      <c r="L241" s="47"/>
      <c r="M241" s="47"/>
      <c r="N241" s="47"/>
      <c r="O241" s="47"/>
      <c r="P241" s="47"/>
      <c r="Q241" s="201"/>
      <c r="R241" s="47"/>
      <c r="S241" s="47"/>
      <c r="T241" s="47"/>
      <c r="U241" s="47"/>
      <c r="V241" s="47"/>
      <c r="W241" s="47"/>
      <c r="X241" s="47"/>
      <c r="Y241" s="47"/>
      <c r="Z241" s="47"/>
      <c r="AA241" s="47"/>
      <c r="AB241" s="47"/>
      <c r="AC241" s="47"/>
      <c r="AD241" s="47"/>
      <c r="AE241" s="47"/>
      <c r="AF241" s="47"/>
      <c r="AG241" s="47"/>
      <c r="AH241" s="47"/>
      <c r="AI241" s="47"/>
      <c r="AJ241" s="47"/>
      <c r="AK241" s="47"/>
      <c r="AL241" s="47"/>
      <c r="AM241" s="47"/>
      <c r="AN241" s="47"/>
    </row>
    <row r="242" spans="1:40" ht="14.25" customHeight="1">
      <c r="A242" s="47"/>
      <c r="B242" s="47"/>
      <c r="C242" s="47"/>
      <c r="D242" s="47"/>
      <c r="E242" s="47"/>
      <c r="F242" s="199"/>
      <c r="G242" s="47"/>
      <c r="H242" s="47"/>
      <c r="I242" s="47"/>
      <c r="J242" s="200"/>
      <c r="K242" s="47"/>
      <c r="L242" s="47"/>
      <c r="M242" s="47"/>
      <c r="N242" s="47"/>
      <c r="O242" s="47"/>
      <c r="P242" s="47"/>
      <c r="Q242" s="201"/>
      <c r="R242" s="47"/>
      <c r="S242" s="47"/>
      <c r="T242" s="47"/>
      <c r="U242" s="47"/>
      <c r="V242" s="47"/>
      <c r="W242" s="47"/>
      <c r="X242" s="47"/>
      <c r="Y242" s="47"/>
      <c r="Z242" s="47"/>
      <c r="AA242" s="47"/>
      <c r="AB242" s="47"/>
      <c r="AC242" s="47"/>
      <c r="AD242" s="47"/>
      <c r="AE242" s="47"/>
      <c r="AF242" s="47"/>
      <c r="AG242" s="47"/>
      <c r="AH242" s="47"/>
      <c r="AI242" s="47"/>
      <c r="AJ242" s="47"/>
      <c r="AK242" s="47"/>
      <c r="AL242" s="47"/>
      <c r="AM242" s="47"/>
      <c r="AN242" s="47"/>
    </row>
    <row r="243" spans="1:40" ht="14.25" customHeight="1">
      <c r="A243" s="47"/>
      <c r="B243" s="47"/>
      <c r="C243" s="47"/>
      <c r="D243" s="47"/>
      <c r="E243" s="47"/>
      <c r="F243" s="199"/>
      <c r="G243" s="47"/>
      <c r="H243" s="47"/>
      <c r="I243" s="47"/>
      <c r="J243" s="200"/>
      <c r="K243" s="47"/>
      <c r="L243" s="47"/>
      <c r="M243" s="47"/>
      <c r="N243" s="47"/>
      <c r="O243" s="47"/>
      <c r="P243" s="47"/>
      <c r="Q243" s="201"/>
      <c r="R243" s="47"/>
      <c r="S243" s="47"/>
      <c r="T243" s="47"/>
      <c r="U243" s="47"/>
      <c r="V243" s="47"/>
      <c r="W243" s="47"/>
      <c r="X243" s="47"/>
      <c r="Y243" s="47"/>
      <c r="Z243" s="47"/>
      <c r="AA243" s="47"/>
      <c r="AB243" s="47"/>
      <c r="AC243" s="47"/>
      <c r="AD243" s="47"/>
      <c r="AE243" s="47"/>
      <c r="AF243" s="47"/>
      <c r="AG243" s="47"/>
      <c r="AH243" s="47"/>
      <c r="AI243" s="47"/>
      <c r="AJ243" s="47"/>
      <c r="AK243" s="47"/>
      <c r="AL243" s="47"/>
      <c r="AM243" s="47"/>
      <c r="AN243" s="47"/>
    </row>
    <row r="244" spans="1:40" ht="14.25" customHeight="1">
      <c r="A244" s="47"/>
      <c r="B244" s="47"/>
      <c r="C244" s="47"/>
      <c r="D244" s="47"/>
      <c r="E244" s="47"/>
      <c r="F244" s="199"/>
      <c r="G244" s="47"/>
      <c r="H244" s="47"/>
      <c r="I244" s="47"/>
      <c r="J244" s="200"/>
      <c r="K244" s="47"/>
      <c r="L244" s="47"/>
      <c r="M244" s="47"/>
      <c r="N244" s="47"/>
      <c r="O244" s="47"/>
      <c r="P244" s="47"/>
      <c r="Q244" s="201"/>
      <c r="R244" s="47"/>
      <c r="S244" s="47"/>
      <c r="T244" s="47"/>
      <c r="U244" s="47"/>
      <c r="V244" s="47"/>
      <c r="W244" s="47"/>
      <c r="X244" s="47"/>
      <c r="Y244" s="47"/>
      <c r="Z244" s="47"/>
      <c r="AA244" s="47"/>
      <c r="AB244" s="47"/>
      <c r="AC244" s="47"/>
      <c r="AD244" s="47"/>
      <c r="AE244" s="47"/>
      <c r="AF244" s="47"/>
      <c r="AG244" s="47"/>
      <c r="AH244" s="47"/>
      <c r="AI244" s="47"/>
      <c r="AJ244" s="47"/>
      <c r="AK244" s="47"/>
      <c r="AL244" s="47"/>
      <c r="AM244" s="47"/>
      <c r="AN244" s="47"/>
    </row>
    <row r="245" spans="1:40" ht="14.25" customHeight="1">
      <c r="A245" s="47"/>
      <c r="B245" s="47"/>
      <c r="C245" s="47"/>
      <c r="D245" s="47"/>
      <c r="E245" s="47"/>
      <c r="F245" s="199"/>
      <c r="G245" s="47"/>
      <c r="H245" s="47"/>
      <c r="I245" s="47"/>
      <c r="J245" s="200"/>
      <c r="K245" s="47"/>
      <c r="L245" s="47"/>
      <c r="M245" s="47"/>
      <c r="N245" s="47"/>
      <c r="O245" s="47"/>
      <c r="P245" s="47"/>
      <c r="Q245" s="201"/>
      <c r="R245" s="47"/>
      <c r="S245" s="47"/>
      <c r="T245" s="47"/>
      <c r="U245" s="47"/>
      <c r="V245" s="47"/>
      <c r="W245" s="47"/>
      <c r="X245" s="47"/>
      <c r="Y245" s="47"/>
      <c r="Z245" s="47"/>
      <c r="AA245" s="47"/>
      <c r="AB245" s="47"/>
      <c r="AC245" s="47"/>
      <c r="AD245" s="47"/>
      <c r="AE245" s="47"/>
      <c r="AF245" s="47"/>
      <c r="AG245" s="47"/>
      <c r="AH245" s="47"/>
      <c r="AI245" s="47"/>
      <c r="AJ245" s="47"/>
      <c r="AK245" s="47"/>
      <c r="AL245" s="47"/>
      <c r="AM245" s="47"/>
      <c r="AN245" s="47"/>
    </row>
    <row r="246" spans="1:40" ht="14.25" customHeight="1">
      <c r="A246" s="47"/>
      <c r="B246" s="47"/>
      <c r="C246" s="47"/>
      <c r="D246" s="47"/>
      <c r="E246" s="47"/>
      <c r="F246" s="199"/>
      <c r="G246" s="47"/>
      <c r="H246" s="47"/>
      <c r="I246" s="47"/>
      <c r="J246" s="200"/>
      <c r="K246" s="47"/>
      <c r="L246" s="47"/>
      <c r="M246" s="47"/>
      <c r="N246" s="47"/>
      <c r="O246" s="47"/>
      <c r="P246" s="47"/>
      <c r="Q246" s="201"/>
      <c r="R246" s="47"/>
      <c r="S246" s="47"/>
      <c r="T246" s="47"/>
      <c r="U246" s="47"/>
      <c r="V246" s="47"/>
      <c r="W246" s="47"/>
      <c r="X246" s="47"/>
      <c r="Y246" s="47"/>
      <c r="Z246" s="47"/>
      <c r="AA246" s="47"/>
      <c r="AB246" s="47"/>
      <c r="AC246" s="47"/>
      <c r="AD246" s="47"/>
      <c r="AE246" s="47"/>
      <c r="AF246" s="47"/>
      <c r="AG246" s="47"/>
      <c r="AH246" s="47"/>
      <c r="AI246" s="47"/>
      <c r="AJ246" s="47"/>
      <c r="AK246" s="47"/>
      <c r="AL246" s="47"/>
      <c r="AM246" s="47"/>
      <c r="AN246" s="47"/>
    </row>
    <row r="247" spans="1:40" ht="14.25" customHeight="1">
      <c r="A247" s="47"/>
      <c r="B247" s="47"/>
      <c r="C247" s="47"/>
      <c r="D247" s="47"/>
      <c r="E247" s="47"/>
      <c r="F247" s="199"/>
      <c r="G247" s="47"/>
      <c r="H247" s="47"/>
      <c r="I247" s="47"/>
      <c r="J247" s="200"/>
      <c r="K247" s="47"/>
      <c r="L247" s="47"/>
      <c r="M247" s="47"/>
      <c r="N247" s="47"/>
      <c r="O247" s="47"/>
      <c r="P247" s="47"/>
      <c r="Q247" s="201"/>
      <c r="R247" s="47"/>
      <c r="S247" s="47"/>
      <c r="T247" s="47"/>
      <c r="U247" s="47"/>
      <c r="V247" s="47"/>
      <c r="W247" s="47"/>
      <c r="X247" s="47"/>
      <c r="Y247" s="47"/>
      <c r="Z247" s="47"/>
      <c r="AA247" s="47"/>
      <c r="AB247" s="47"/>
      <c r="AC247" s="47"/>
      <c r="AD247" s="47"/>
      <c r="AE247" s="47"/>
      <c r="AF247" s="47"/>
      <c r="AG247" s="47"/>
      <c r="AH247" s="47"/>
      <c r="AI247" s="47"/>
      <c r="AJ247" s="47"/>
      <c r="AK247" s="47"/>
      <c r="AL247" s="47"/>
      <c r="AM247" s="47"/>
      <c r="AN247" s="47"/>
    </row>
    <row r="248" spans="1:40" ht="14.25" customHeight="1">
      <c r="A248" s="47"/>
      <c r="B248" s="47"/>
      <c r="C248" s="47"/>
      <c r="D248" s="47"/>
      <c r="E248" s="47"/>
      <c r="F248" s="199"/>
      <c r="G248" s="47"/>
      <c r="H248" s="47"/>
      <c r="I248" s="47"/>
      <c r="J248" s="200"/>
      <c r="K248" s="47"/>
      <c r="L248" s="47"/>
      <c r="M248" s="47"/>
      <c r="N248" s="47"/>
      <c r="O248" s="47"/>
      <c r="P248" s="47"/>
      <c r="Q248" s="201"/>
      <c r="R248" s="47"/>
      <c r="S248" s="47"/>
      <c r="T248" s="47"/>
      <c r="U248" s="47"/>
      <c r="V248" s="47"/>
      <c r="W248" s="47"/>
      <c r="X248" s="47"/>
      <c r="Y248" s="47"/>
      <c r="Z248" s="47"/>
      <c r="AA248" s="47"/>
      <c r="AB248" s="47"/>
      <c r="AC248" s="47"/>
      <c r="AD248" s="47"/>
      <c r="AE248" s="47"/>
      <c r="AF248" s="47"/>
      <c r="AG248" s="47"/>
      <c r="AH248" s="47"/>
      <c r="AI248" s="47"/>
      <c r="AJ248" s="47"/>
      <c r="AK248" s="47"/>
      <c r="AL248" s="47"/>
      <c r="AM248" s="47"/>
      <c r="AN248" s="47"/>
    </row>
    <row r="249" spans="1:40" ht="14.25" customHeight="1">
      <c r="A249" s="47"/>
      <c r="B249" s="47"/>
      <c r="C249" s="47"/>
      <c r="D249" s="47"/>
      <c r="E249" s="47"/>
      <c r="F249" s="199"/>
      <c r="G249" s="47"/>
      <c r="H249" s="47"/>
      <c r="I249" s="47"/>
      <c r="J249" s="200"/>
      <c r="K249" s="47"/>
      <c r="L249" s="47"/>
      <c r="M249" s="47"/>
      <c r="N249" s="47"/>
      <c r="O249" s="47"/>
      <c r="P249" s="47"/>
      <c r="Q249" s="201"/>
      <c r="R249" s="47"/>
      <c r="S249" s="47"/>
      <c r="T249" s="47"/>
      <c r="U249" s="47"/>
      <c r="V249" s="47"/>
      <c r="W249" s="47"/>
      <c r="X249" s="47"/>
      <c r="Y249" s="47"/>
      <c r="Z249" s="47"/>
      <c r="AA249" s="47"/>
      <c r="AB249" s="47"/>
      <c r="AC249" s="47"/>
      <c r="AD249" s="47"/>
      <c r="AE249" s="47"/>
      <c r="AF249" s="47"/>
      <c r="AG249" s="47"/>
      <c r="AH249" s="47"/>
      <c r="AI249" s="47"/>
      <c r="AJ249" s="47"/>
      <c r="AK249" s="47"/>
      <c r="AL249" s="47"/>
      <c r="AM249" s="47"/>
      <c r="AN249" s="47"/>
    </row>
    <row r="250" spans="1:40" ht="14.25" customHeight="1">
      <c r="A250" s="47"/>
      <c r="B250" s="47"/>
      <c r="C250" s="47"/>
      <c r="D250" s="47"/>
      <c r="E250" s="47"/>
      <c r="F250" s="199"/>
      <c r="G250" s="47"/>
      <c r="H250" s="47"/>
      <c r="I250" s="47"/>
      <c r="J250" s="200"/>
      <c r="K250" s="47"/>
      <c r="L250" s="47"/>
      <c r="M250" s="47"/>
      <c r="N250" s="47"/>
      <c r="O250" s="47"/>
      <c r="P250" s="47"/>
      <c r="Q250" s="201"/>
      <c r="R250" s="47"/>
      <c r="S250" s="47"/>
      <c r="T250" s="47"/>
      <c r="U250" s="47"/>
      <c r="V250" s="47"/>
      <c r="W250" s="47"/>
      <c r="X250" s="47"/>
      <c r="Y250" s="47"/>
      <c r="Z250" s="47"/>
      <c r="AA250" s="47"/>
      <c r="AB250" s="47"/>
      <c r="AC250" s="47"/>
      <c r="AD250" s="47"/>
      <c r="AE250" s="47"/>
      <c r="AF250" s="47"/>
      <c r="AG250" s="47"/>
      <c r="AH250" s="47"/>
      <c r="AI250" s="47"/>
      <c r="AJ250" s="47"/>
      <c r="AK250" s="47"/>
      <c r="AL250" s="47"/>
      <c r="AM250" s="47"/>
      <c r="AN250" s="47"/>
    </row>
    <row r="251" spans="1:40" ht="14.25" customHeight="1">
      <c r="A251" s="47"/>
      <c r="B251" s="47"/>
      <c r="C251" s="47"/>
      <c r="D251" s="47"/>
      <c r="E251" s="47"/>
      <c r="F251" s="199"/>
      <c r="G251" s="47"/>
      <c r="H251" s="47"/>
      <c r="I251" s="47"/>
      <c r="J251" s="200"/>
      <c r="K251" s="47"/>
      <c r="L251" s="47"/>
      <c r="M251" s="47"/>
      <c r="N251" s="47"/>
      <c r="O251" s="47"/>
      <c r="P251" s="47"/>
      <c r="Q251" s="201"/>
      <c r="R251" s="47"/>
      <c r="S251" s="47"/>
      <c r="T251" s="47"/>
      <c r="U251" s="47"/>
      <c r="V251" s="47"/>
      <c r="W251" s="47"/>
      <c r="X251" s="47"/>
      <c r="Y251" s="47"/>
      <c r="Z251" s="47"/>
      <c r="AA251" s="47"/>
      <c r="AB251" s="47"/>
      <c r="AC251" s="47"/>
      <c r="AD251" s="47"/>
      <c r="AE251" s="47"/>
      <c r="AF251" s="47"/>
      <c r="AG251" s="47"/>
      <c r="AH251" s="47"/>
      <c r="AI251" s="47"/>
      <c r="AJ251" s="47"/>
      <c r="AK251" s="47"/>
      <c r="AL251" s="47"/>
      <c r="AM251" s="47"/>
      <c r="AN251" s="47"/>
    </row>
    <row r="252" spans="1:40" ht="14.25" customHeight="1">
      <c r="A252" s="47"/>
      <c r="B252" s="47"/>
      <c r="C252" s="47"/>
      <c r="D252" s="47"/>
      <c r="E252" s="47"/>
      <c r="F252" s="199"/>
      <c r="G252" s="47"/>
      <c r="H252" s="47"/>
      <c r="I252" s="47"/>
      <c r="J252" s="200"/>
      <c r="K252" s="47"/>
      <c r="L252" s="47"/>
      <c r="M252" s="47"/>
      <c r="N252" s="47"/>
      <c r="O252" s="47"/>
      <c r="P252" s="47"/>
      <c r="Q252" s="201"/>
      <c r="R252" s="47"/>
      <c r="S252" s="47"/>
      <c r="T252" s="47"/>
      <c r="U252" s="47"/>
      <c r="V252" s="47"/>
      <c r="W252" s="47"/>
      <c r="X252" s="47"/>
      <c r="Y252" s="47"/>
      <c r="Z252" s="47"/>
      <c r="AA252" s="47"/>
      <c r="AB252" s="47"/>
      <c r="AC252" s="47"/>
      <c r="AD252" s="47"/>
      <c r="AE252" s="47"/>
      <c r="AF252" s="47"/>
      <c r="AG252" s="47"/>
      <c r="AH252" s="47"/>
      <c r="AI252" s="47"/>
      <c r="AJ252" s="47"/>
      <c r="AK252" s="47"/>
      <c r="AL252" s="47"/>
      <c r="AM252" s="47"/>
      <c r="AN252" s="47"/>
    </row>
    <row r="253" spans="1:40" ht="14.25" customHeight="1">
      <c r="A253" s="47"/>
      <c r="B253" s="47"/>
      <c r="C253" s="47"/>
      <c r="D253" s="47"/>
      <c r="E253" s="47"/>
      <c r="F253" s="199"/>
      <c r="G253" s="47"/>
      <c r="H253" s="47"/>
      <c r="I253" s="47"/>
      <c r="J253" s="200"/>
      <c r="K253" s="47"/>
      <c r="L253" s="47"/>
      <c r="M253" s="47"/>
      <c r="N253" s="47"/>
      <c r="O253" s="47"/>
      <c r="P253" s="47"/>
      <c r="Q253" s="201"/>
      <c r="R253" s="47"/>
      <c r="S253" s="47"/>
      <c r="T253" s="47"/>
      <c r="U253" s="47"/>
      <c r="V253" s="47"/>
      <c r="W253" s="47"/>
      <c r="X253" s="47"/>
      <c r="Y253" s="47"/>
      <c r="Z253" s="47"/>
      <c r="AA253" s="47"/>
      <c r="AB253" s="47"/>
      <c r="AC253" s="47"/>
      <c r="AD253" s="47"/>
      <c r="AE253" s="47"/>
      <c r="AF253" s="47"/>
      <c r="AG253" s="47"/>
      <c r="AH253" s="47"/>
      <c r="AI253" s="47"/>
      <c r="AJ253" s="47"/>
      <c r="AK253" s="47"/>
      <c r="AL253" s="47"/>
      <c r="AM253" s="47"/>
      <c r="AN253" s="47"/>
    </row>
    <row r="254" spans="1:40" ht="14.25" customHeight="1">
      <c r="A254" s="47"/>
      <c r="B254" s="47"/>
      <c r="C254" s="47"/>
      <c r="D254" s="47"/>
      <c r="E254" s="47"/>
      <c r="F254" s="199"/>
      <c r="G254" s="47"/>
      <c r="H254" s="47"/>
      <c r="I254" s="47"/>
      <c r="J254" s="200"/>
      <c r="K254" s="47"/>
      <c r="L254" s="47"/>
      <c r="M254" s="47"/>
      <c r="N254" s="47"/>
      <c r="O254" s="47"/>
      <c r="P254" s="47"/>
      <c r="Q254" s="201"/>
      <c r="R254" s="47"/>
      <c r="S254" s="47"/>
      <c r="T254" s="47"/>
      <c r="U254" s="47"/>
      <c r="V254" s="47"/>
      <c r="W254" s="47"/>
      <c r="X254" s="47"/>
      <c r="Y254" s="47"/>
      <c r="Z254" s="47"/>
      <c r="AA254" s="47"/>
      <c r="AB254" s="47"/>
      <c r="AC254" s="47"/>
      <c r="AD254" s="47"/>
      <c r="AE254" s="47"/>
      <c r="AF254" s="47"/>
      <c r="AG254" s="47"/>
      <c r="AH254" s="47"/>
      <c r="AI254" s="47"/>
      <c r="AJ254" s="47"/>
      <c r="AK254" s="47"/>
      <c r="AL254" s="47"/>
      <c r="AM254" s="47"/>
      <c r="AN254" s="47"/>
    </row>
    <row r="255" spans="1:40" ht="14.25" customHeight="1">
      <c r="A255" s="47"/>
      <c r="B255" s="47"/>
      <c r="C255" s="47"/>
      <c r="D255" s="47"/>
      <c r="E255" s="47"/>
      <c r="F255" s="199"/>
      <c r="G255" s="47"/>
      <c r="H255" s="47"/>
      <c r="I255" s="47"/>
      <c r="J255" s="200"/>
      <c r="K255" s="47"/>
      <c r="L255" s="47"/>
      <c r="M255" s="47"/>
      <c r="N255" s="47"/>
      <c r="O255" s="47"/>
      <c r="P255" s="47"/>
      <c r="Q255" s="201"/>
      <c r="R255" s="47"/>
      <c r="S255" s="47"/>
      <c r="T255" s="47"/>
      <c r="U255" s="47"/>
      <c r="V255" s="47"/>
      <c r="W255" s="47"/>
      <c r="X255" s="47"/>
      <c r="Y255" s="47"/>
      <c r="Z255" s="47"/>
      <c r="AA255" s="47"/>
      <c r="AB255" s="47"/>
      <c r="AC255" s="47"/>
      <c r="AD255" s="47"/>
      <c r="AE255" s="47"/>
      <c r="AF255" s="47"/>
      <c r="AG255" s="47"/>
      <c r="AH255" s="47"/>
      <c r="AI255" s="47"/>
      <c r="AJ255" s="47"/>
      <c r="AK255" s="47"/>
      <c r="AL255" s="47"/>
      <c r="AM255" s="47"/>
      <c r="AN255" s="47"/>
    </row>
    <row r="256" spans="1:40" ht="14.25" customHeight="1">
      <c r="A256" s="47"/>
      <c r="B256" s="47"/>
      <c r="C256" s="47"/>
      <c r="D256" s="47"/>
      <c r="E256" s="47"/>
      <c r="F256" s="199"/>
      <c r="G256" s="47"/>
      <c r="H256" s="47"/>
      <c r="I256" s="47"/>
      <c r="J256" s="200"/>
      <c r="K256" s="47"/>
      <c r="L256" s="47"/>
      <c r="M256" s="47"/>
      <c r="N256" s="47"/>
      <c r="O256" s="47"/>
      <c r="P256" s="47"/>
      <c r="Q256" s="201"/>
      <c r="R256" s="47"/>
      <c r="S256" s="47"/>
      <c r="T256" s="47"/>
      <c r="U256" s="47"/>
      <c r="V256" s="47"/>
      <c r="W256" s="47"/>
      <c r="X256" s="47"/>
      <c r="Y256" s="47"/>
      <c r="Z256" s="47"/>
      <c r="AA256" s="47"/>
      <c r="AB256" s="47"/>
      <c r="AC256" s="47"/>
      <c r="AD256" s="47"/>
      <c r="AE256" s="47"/>
      <c r="AF256" s="47"/>
      <c r="AG256" s="47"/>
      <c r="AH256" s="47"/>
      <c r="AI256" s="47"/>
      <c r="AJ256" s="47"/>
      <c r="AK256" s="47"/>
      <c r="AL256" s="47"/>
      <c r="AM256" s="47"/>
      <c r="AN256" s="47"/>
    </row>
    <row r="257" spans="1:40" ht="14.25" customHeight="1">
      <c r="A257" s="47"/>
      <c r="B257" s="47"/>
      <c r="C257" s="47"/>
      <c r="D257" s="47"/>
      <c r="E257" s="47"/>
      <c r="F257" s="199"/>
      <c r="G257" s="47"/>
      <c r="H257" s="47"/>
      <c r="I257" s="47"/>
      <c r="J257" s="200"/>
      <c r="K257" s="47"/>
      <c r="L257" s="47"/>
      <c r="M257" s="47"/>
      <c r="N257" s="47"/>
      <c r="O257" s="47"/>
      <c r="P257" s="47"/>
      <c r="Q257" s="201"/>
      <c r="R257" s="47"/>
      <c r="S257" s="47"/>
      <c r="T257" s="47"/>
      <c r="U257" s="47"/>
      <c r="V257" s="47"/>
      <c r="W257" s="47"/>
      <c r="X257" s="47"/>
      <c r="Y257" s="47"/>
      <c r="Z257" s="47"/>
      <c r="AA257" s="47"/>
      <c r="AB257" s="47"/>
      <c r="AC257" s="47"/>
      <c r="AD257" s="47"/>
      <c r="AE257" s="47"/>
      <c r="AF257" s="47"/>
      <c r="AG257" s="47"/>
      <c r="AH257" s="47"/>
      <c r="AI257" s="47"/>
      <c r="AJ257" s="47"/>
      <c r="AK257" s="47"/>
      <c r="AL257" s="47"/>
      <c r="AM257" s="47"/>
      <c r="AN257" s="47"/>
    </row>
    <row r="258" spans="1:40" ht="14.25" customHeight="1">
      <c r="A258" s="47"/>
      <c r="B258" s="47"/>
      <c r="C258" s="47"/>
      <c r="D258" s="47"/>
      <c r="E258" s="47"/>
      <c r="F258" s="199"/>
      <c r="G258" s="47"/>
      <c r="H258" s="47"/>
      <c r="I258" s="47"/>
      <c r="J258" s="200"/>
      <c r="K258" s="47"/>
      <c r="L258" s="47"/>
      <c r="M258" s="47"/>
      <c r="N258" s="47"/>
      <c r="O258" s="47"/>
      <c r="P258" s="47"/>
      <c r="Q258" s="201"/>
      <c r="R258" s="47"/>
      <c r="S258" s="47"/>
      <c r="T258" s="47"/>
      <c r="U258" s="47"/>
      <c r="V258" s="47"/>
      <c r="W258" s="47"/>
      <c r="X258" s="47"/>
      <c r="Y258" s="47"/>
      <c r="Z258" s="47"/>
      <c r="AA258" s="47"/>
      <c r="AB258" s="47"/>
      <c r="AC258" s="47"/>
      <c r="AD258" s="47"/>
      <c r="AE258" s="47"/>
      <c r="AF258" s="47"/>
      <c r="AG258" s="47"/>
      <c r="AH258" s="47"/>
      <c r="AI258" s="47"/>
      <c r="AJ258" s="47"/>
      <c r="AK258" s="47"/>
      <c r="AL258" s="47"/>
      <c r="AM258" s="47"/>
      <c r="AN258" s="47"/>
    </row>
    <row r="259" spans="1:40" ht="14.25" customHeight="1">
      <c r="A259" s="47"/>
      <c r="B259" s="47"/>
      <c r="C259" s="47"/>
      <c r="D259" s="47"/>
      <c r="E259" s="47"/>
      <c r="F259" s="199"/>
      <c r="G259" s="47"/>
      <c r="H259" s="47"/>
      <c r="I259" s="47"/>
      <c r="J259" s="200"/>
      <c r="K259" s="47"/>
      <c r="L259" s="47"/>
      <c r="M259" s="47"/>
      <c r="N259" s="47"/>
      <c r="O259" s="47"/>
      <c r="P259" s="47"/>
      <c r="Q259" s="201"/>
      <c r="R259" s="47"/>
      <c r="S259" s="47"/>
      <c r="T259" s="47"/>
      <c r="U259" s="47"/>
      <c r="V259" s="47"/>
      <c r="W259" s="47"/>
      <c r="X259" s="47"/>
      <c r="Y259" s="47"/>
      <c r="Z259" s="47"/>
      <c r="AA259" s="47"/>
      <c r="AB259" s="47"/>
      <c r="AC259" s="47"/>
      <c r="AD259" s="47"/>
      <c r="AE259" s="47"/>
      <c r="AF259" s="47"/>
      <c r="AG259" s="47"/>
      <c r="AH259" s="47"/>
      <c r="AI259" s="47"/>
      <c r="AJ259" s="47"/>
      <c r="AK259" s="47"/>
      <c r="AL259" s="47"/>
      <c r="AM259" s="47"/>
      <c r="AN259" s="47"/>
    </row>
    <row r="260" spans="1:40" ht="14.25" customHeight="1">
      <c r="A260" s="47"/>
      <c r="B260" s="47"/>
      <c r="C260" s="47"/>
      <c r="D260" s="47"/>
      <c r="E260" s="47"/>
      <c r="F260" s="199"/>
      <c r="G260" s="47"/>
      <c r="H260" s="47"/>
      <c r="I260" s="47"/>
      <c r="J260" s="200"/>
      <c r="K260" s="47"/>
      <c r="L260" s="47"/>
      <c r="M260" s="47"/>
      <c r="N260" s="47"/>
      <c r="O260" s="47"/>
      <c r="P260" s="47"/>
      <c r="Q260" s="201"/>
      <c r="R260" s="47"/>
      <c r="S260" s="47"/>
      <c r="T260" s="47"/>
      <c r="U260" s="47"/>
      <c r="V260" s="47"/>
      <c r="W260" s="47"/>
      <c r="X260" s="47"/>
      <c r="Y260" s="47"/>
      <c r="Z260" s="47"/>
      <c r="AA260" s="47"/>
      <c r="AB260" s="47"/>
      <c r="AC260" s="47"/>
      <c r="AD260" s="47"/>
      <c r="AE260" s="47"/>
      <c r="AF260" s="47"/>
      <c r="AG260" s="47"/>
      <c r="AH260" s="47"/>
      <c r="AI260" s="47"/>
      <c r="AJ260" s="47"/>
      <c r="AK260" s="47"/>
      <c r="AL260" s="47"/>
      <c r="AM260" s="47"/>
      <c r="AN260" s="47"/>
    </row>
    <row r="261" spans="1:40" ht="14.25" customHeight="1">
      <c r="A261" s="47"/>
      <c r="B261" s="47"/>
      <c r="C261" s="47"/>
      <c r="D261" s="47"/>
      <c r="E261" s="47"/>
      <c r="F261" s="199"/>
      <c r="G261" s="47"/>
      <c r="H261" s="47"/>
      <c r="I261" s="47"/>
      <c r="J261" s="200"/>
      <c r="K261" s="47"/>
      <c r="L261" s="47"/>
      <c r="M261" s="47"/>
      <c r="N261" s="47"/>
      <c r="O261" s="47"/>
      <c r="P261" s="47"/>
      <c r="Q261" s="201"/>
      <c r="R261" s="47"/>
      <c r="S261" s="47"/>
      <c r="T261" s="47"/>
      <c r="U261" s="47"/>
      <c r="V261" s="47"/>
      <c r="W261" s="47"/>
      <c r="X261" s="47"/>
      <c r="Y261" s="47"/>
      <c r="Z261" s="47"/>
      <c r="AA261" s="47"/>
      <c r="AB261" s="47"/>
      <c r="AC261" s="47"/>
      <c r="AD261" s="47"/>
      <c r="AE261" s="47"/>
      <c r="AF261" s="47"/>
      <c r="AG261" s="47"/>
      <c r="AH261" s="47"/>
      <c r="AI261" s="47"/>
      <c r="AJ261" s="47"/>
      <c r="AK261" s="47"/>
      <c r="AL261" s="47"/>
      <c r="AM261" s="47"/>
      <c r="AN261" s="47"/>
    </row>
    <row r="262" spans="1:40" ht="14.25" customHeight="1">
      <c r="A262" s="47"/>
      <c r="B262" s="47"/>
      <c r="C262" s="47"/>
      <c r="D262" s="47"/>
      <c r="E262" s="47"/>
      <c r="F262" s="199"/>
      <c r="G262" s="47"/>
      <c r="H262" s="47"/>
      <c r="I262" s="47"/>
      <c r="J262" s="200"/>
      <c r="K262" s="47"/>
      <c r="L262" s="47"/>
      <c r="M262" s="47"/>
      <c r="N262" s="47"/>
      <c r="O262" s="47"/>
      <c r="P262" s="47"/>
      <c r="Q262" s="201"/>
      <c r="R262" s="47"/>
      <c r="S262" s="47"/>
      <c r="T262" s="47"/>
      <c r="U262" s="47"/>
      <c r="V262" s="47"/>
      <c r="W262" s="47"/>
      <c r="X262" s="47"/>
      <c r="Y262" s="47"/>
      <c r="Z262" s="47"/>
      <c r="AA262" s="47"/>
      <c r="AB262" s="47"/>
      <c r="AC262" s="47"/>
      <c r="AD262" s="47"/>
      <c r="AE262" s="47"/>
      <c r="AF262" s="47"/>
      <c r="AG262" s="47"/>
      <c r="AH262" s="47"/>
      <c r="AI262" s="47"/>
      <c r="AJ262" s="47"/>
      <c r="AK262" s="47"/>
      <c r="AL262" s="47"/>
      <c r="AM262" s="47"/>
      <c r="AN262" s="47"/>
    </row>
    <row r="263" spans="1:40" ht="14.25" customHeight="1">
      <c r="A263" s="47"/>
      <c r="B263" s="47"/>
      <c r="C263" s="47"/>
      <c r="D263" s="47"/>
      <c r="E263" s="47"/>
      <c r="F263" s="199"/>
      <c r="G263" s="47"/>
      <c r="H263" s="47"/>
      <c r="I263" s="47"/>
      <c r="J263" s="200"/>
      <c r="K263" s="47"/>
      <c r="L263" s="47"/>
      <c r="M263" s="47"/>
      <c r="N263" s="47"/>
      <c r="O263" s="47"/>
      <c r="P263" s="47"/>
      <c r="Q263" s="201"/>
      <c r="R263" s="47"/>
      <c r="S263" s="47"/>
      <c r="T263" s="47"/>
      <c r="U263" s="47"/>
      <c r="V263" s="47"/>
      <c r="W263" s="47"/>
      <c r="X263" s="47"/>
      <c r="Y263" s="47"/>
      <c r="Z263" s="47"/>
      <c r="AA263" s="47"/>
      <c r="AB263" s="47"/>
      <c r="AC263" s="47"/>
      <c r="AD263" s="47"/>
      <c r="AE263" s="47"/>
      <c r="AF263" s="47"/>
      <c r="AG263" s="47"/>
      <c r="AH263" s="47"/>
      <c r="AI263" s="47"/>
      <c r="AJ263" s="47"/>
      <c r="AK263" s="47"/>
      <c r="AL263" s="47"/>
      <c r="AM263" s="47"/>
      <c r="AN263" s="47"/>
    </row>
    <row r="264" spans="1:40" ht="14.25" customHeight="1">
      <c r="A264" s="47"/>
      <c r="B264" s="47"/>
      <c r="C264" s="47"/>
      <c r="D264" s="47"/>
      <c r="E264" s="47"/>
      <c r="F264" s="199"/>
      <c r="G264" s="47"/>
      <c r="H264" s="47"/>
      <c r="I264" s="47"/>
      <c r="J264" s="200"/>
      <c r="K264" s="47"/>
      <c r="L264" s="47"/>
      <c r="M264" s="47"/>
      <c r="N264" s="47"/>
      <c r="O264" s="47"/>
      <c r="P264" s="47"/>
      <c r="Q264" s="201"/>
      <c r="R264" s="47"/>
      <c r="S264" s="47"/>
      <c r="T264" s="47"/>
      <c r="U264" s="47"/>
      <c r="V264" s="47"/>
      <c r="W264" s="47"/>
      <c r="X264" s="47"/>
      <c r="Y264" s="47"/>
      <c r="Z264" s="47"/>
      <c r="AA264" s="47"/>
      <c r="AB264" s="47"/>
      <c r="AC264" s="47"/>
      <c r="AD264" s="47"/>
      <c r="AE264" s="47"/>
      <c r="AF264" s="47"/>
      <c r="AG264" s="47"/>
      <c r="AH264" s="47"/>
      <c r="AI264" s="47"/>
      <c r="AJ264" s="47"/>
      <c r="AK264" s="47"/>
      <c r="AL264" s="47"/>
      <c r="AM264" s="47"/>
      <c r="AN264" s="47"/>
    </row>
    <row r="265" spans="1:40" ht="14.25" customHeight="1">
      <c r="A265" s="47"/>
      <c r="B265" s="47"/>
      <c r="C265" s="47"/>
      <c r="D265" s="47"/>
      <c r="E265" s="47"/>
      <c r="F265" s="199"/>
      <c r="G265" s="47"/>
      <c r="H265" s="47"/>
      <c r="I265" s="47"/>
      <c r="J265" s="200"/>
      <c r="K265" s="47"/>
      <c r="L265" s="47"/>
      <c r="M265" s="47"/>
      <c r="N265" s="47"/>
      <c r="O265" s="47"/>
      <c r="P265" s="47"/>
      <c r="Q265" s="201"/>
      <c r="R265" s="47"/>
      <c r="S265" s="47"/>
      <c r="T265" s="47"/>
      <c r="U265" s="47"/>
      <c r="V265" s="47"/>
      <c r="W265" s="47"/>
      <c r="X265" s="47"/>
      <c r="Y265" s="47"/>
      <c r="Z265" s="47"/>
      <c r="AA265" s="47"/>
      <c r="AB265" s="47"/>
      <c r="AC265" s="47"/>
      <c r="AD265" s="47"/>
      <c r="AE265" s="47"/>
      <c r="AF265" s="47"/>
      <c r="AG265" s="47"/>
      <c r="AH265" s="47"/>
      <c r="AI265" s="47"/>
      <c r="AJ265" s="47"/>
      <c r="AK265" s="47"/>
      <c r="AL265" s="47"/>
      <c r="AM265" s="47"/>
      <c r="AN265" s="47"/>
    </row>
    <row r="266" spans="1:40" ht="14.25" customHeight="1">
      <c r="A266" s="47"/>
      <c r="B266" s="47"/>
      <c r="C266" s="47"/>
      <c r="D266" s="47"/>
      <c r="E266" s="47"/>
      <c r="F266" s="199"/>
      <c r="G266" s="47"/>
      <c r="H266" s="47"/>
      <c r="I266" s="47"/>
      <c r="J266" s="200"/>
      <c r="K266" s="47"/>
      <c r="L266" s="47"/>
      <c r="M266" s="47"/>
      <c r="N266" s="47"/>
      <c r="O266" s="47"/>
      <c r="P266" s="47"/>
      <c r="Q266" s="201"/>
      <c r="R266" s="47"/>
      <c r="S266" s="47"/>
      <c r="T266" s="47"/>
      <c r="U266" s="47"/>
      <c r="V266" s="47"/>
      <c r="W266" s="47"/>
      <c r="X266" s="47"/>
      <c r="Y266" s="47"/>
      <c r="Z266" s="47"/>
      <c r="AA266" s="47"/>
      <c r="AB266" s="47"/>
      <c r="AC266" s="47"/>
      <c r="AD266" s="47"/>
      <c r="AE266" s="47"/>
      <c r="AF266" s="47"/>
      <c r="AG266" s="47"/>
      <c r="AH266" s="47"/>
      <c r="AI266" s="47"/>
      <c r="AJ266" s="47"/>
      <c r="AK266" s="47"/>
      <c r="AL266" s="47"/>
      <c r="AM266" s="47"/>
      <c r="AN266" s="47"/>
    </row>
    <row r="267" spans="1:40" ht="14.25" customHeight="1">
      <c r="A267" s="47"/>
      <c r="B267" s="47"/>
      <c r="C267" s="47"/>
      <c r="D267" s="47"/>
      <c r="E267" s="47"/>
      <c r="F267" s="199"/>
      <c r="G267" s="47"/>
      <c r="H267" s="47"/>
      <c r="I267" s="47"/>
      <c r="J267" s="200"/>
      <c r="K267" s="47"/>
      <c r="L267" s="47"/>
      <c r="M267" s="47"/>
      <c r="N267" s="47"/>
      <c r="O267" s="47"/>
      <c r="P267" s="47"/>
      <c r="Q267" s="201"/>
      <c r="R267" s="47"/>
      <c r="S267" s="47"/>
      <c r="T267" s="47"/>
      <c r="U267" s="47"/>
      <c r="V267" s="47"/>
      <c r="W267" s="47"/>
      <c r="X267" s="47"/>
      <c r="Y267" s="47"/>
      <c r="Z267" s="47"/>
      <c r="AA267" s="47"/>
      <c r="AB267" s="47"/>
      <c r="AC267" s="47"/>
      <c r="AD267" s="47"/>
      <c r="AE267" s="47"/>
      <c r="AF267" s="47"/>
      <c r="AG267" s="47"/>
      <c r="AH267" s="47"/>
      <c r="AI267" s="47"/>
      <c r="AJ267" s="47"/>
      <c r="AK267" s="47"/>
      <c r="AL267" s="47"/>
      <c r="AM267" s="47"/>
      <c r="AN267" s="47"/>
    </row>
    <row r="268" spans="1:40" ht="14.25" customHeight="1">
      <c r="A268" s="47"/>
      <c r="B268" s="47"/>
      <c r="C268" s="47"/>
      <c r="D268" s="47"/>
      <c r="E268" s="47"/>
      <c r="F268" s="199"/>
      <c r="G268" s="47"/>
      <c r="H268" s="47"/>
      <c r="I268" s="47"/>
      <c r="J268" s="200"/>
      <c r="K268" s="47"/>
      <c r="L268" s="47"/>
      <c r="M268" s="47"/>
      <c r="N268" s="47"/>
      <c r="O268" s="47"/>
      <c r="P268" s="47"/>
      <c r="Q268" s="201"/>
      <c r="R268" s="47"/>
      <c r="S268" s="47"/>
      <c r="T268" s="47"/>
      <c r="U268" s="47"/>
      <c r="V268" s="47"/>
      <c r="W268" s="47"/>
      <c r="X268" s="47"/>
      <c r="Y268" s="47"/>
      <c r="Z268" s="47"/>
      <c r="AA268" s="47"/>
      <c r="AB268" s="47"/>
      <c r="AC268" s="47"/>
      <c r="AD268" s="47"/>
      <c r="AE268" s="47"/>
      <c r="AF268" s="47"/>
      <c r="AG268" s="47"/>
      <c r="AH268" s="47"/>
      <c r="AI268" s="47"/>
      <c r="AJ268" s="47"/>
      <c r="AK268" s="47"/>
      <c r="AL268" s="47"/>
      <c r="AM268" s="47"/>
      <c r="AN268" s="47"/>
    </row>
    <row r="269" spans="1:40" ht="14.25" customHeight="1">
      <c r="A269" s="47"/>
      <c r="B269" s="47"/>
      <c r="C269" s="47"/>
      <c r="D269" s="47"/>
      <c r="E269" s="47"/>
      <c r="F269" s="199"/>
      <c r="G269" s="47"/>
      <c r="H269" s="47"/>
      <c r="I269" s="47"/>
      <c r="J269" s="200"/>
      <c r="K269" s="47"/>
      <c r="L269" s="47"/>
      <c r="M269" s="47"/>
      <c r="N269" s="47"/>
      <c r="O269" s="47"/>
      <c r="P269" s="47"/>
      <c r="Q269" s="201"/>
      <c r="R269" s="47"/>
      <c r="S269" s="47"/>
      <c r="T269" s="47"/>
      <c r="U269" s="47"/>
      <c r="V269" s="47"/>
      <c r="W269" s="47"/>
      <c r="X269" s="47"/>
      <c r="Y269" s="47"/>
      <c r="Z269" s="47"/>
      <c r="AA269" s="47"/>
      <c r="AB269" s="47"/>
      <c r="AC269" s="47"/>
      <c r="AD269" s="47"/>
      <c r="AE269" s="47"/>
      <c r="AF269" s="47"/>
      <c r="AG269" s="47"/>
      <c r="AH269" s="47"/>
      <c r="AI269" s="47"/>
      <c r="AJ269" s="47"/>
      <c r="AK269" s="47"/>
      <c r="AL269" s="47"/>
      <c r="AM269" s="47"/>
      <c r="AN269" s="47"/>
    </row>
    <row r="270" spans="1:40" ht="14.25" customHeight="1">
      <c r="A270" s="47"/>
      <c r="B270" s="47"/>
      <c r="C270" s="47"/>
      <c r="D270" s="47"/>
      <c r="E270" s="47"/>
      <c r="F270" s="199"/>
      <c r="G270" s="47"/>
      <c r="H270" s="47"/>
      <c r="I270" s="47"/>
      <c r="J270" s="200"/>
      <c r="K270" s="47"/>
      <c r="L270" s="47"/>
      <c r="M270" s="47"/>
      <c r="N270" s="47"/>
      <c r="O270" s="47"/>
      <c r="P270" s="47"/>
      <c r="Q270" s="201"/>
      <c r="R270" s="47"/>
      <c r="S270" s="47"/>
      <c r="T270" s="47"/>
      <c r="U270" s="47"/>
      <c r="V270" s="47"/>
      <c r="W270" s="47"/>
      <c r="X270" s="47"/>
      <c r="Y270" s="47"/>
      <c r="Z270" s="47"/>
      <c r="AA270" s="47"/>
      <c r="AB270" s="47"/>
      <c r="AC270" s="47"/>
      <c r="AD270" s="47"/>
      <c r="AE270" s="47"/>
      <c r="AF270" s="47"/>
      <c r="AG270" s="47"/>
      <c r="AH270" s="47"/>
      <c r="AI270" s="47"/>
      <c r="AJ270" s="47"/>
      <c r="AK270" s="47"/>
      <c r="AL270" s="47"/>
      <c r="AM270" s="47"/>
      <c r="AN270" s="47"/>
    </row>
    <row r="271" spans="1:40" ht="14.25" customHeight="1">
      <c r="A271" s="47"/>
      <c r="B271" s="47"/>
      <c r="C271" s="47"/>
      <c r="D271" s="47"/>
      <c r="E271" s="47"/>
      <c r="F271" s="199"/>
      <c r="G271" s="47"/>
      <c r="H271" s="47"/>
      <c r="I271" s="47"/>
      <c r="J271" s="200"/>
      <c r="K271" s="47"/>
      <c r="L271" s="47"/>
      <c r="M271" s="47"/>
      <c r="N271" s="47"/>
      <c r="O271" s="47"/>
      <c r="P271" s="47"/>
      <c r="Q271" s="201"/>
      <c r="R271" s="47"/>
      <c r="S271" s="47"/>
      <c r="T271" s="47"/>
      <c r="U271" s="47"/>
      <c r="V271" s="47"/>
      <c r="W271" s="47"/>
      <c r="X271" s="47"/>
      <c r="Y271" s="47"/>
      <c r="Z271" s="47"/>
      <c r="AA271" s="47"/>
      <c r="AB271" s="47"/>
      <c r="AC271" s="47"/>
      <c r="AD271" s="47"/>
      <c r="AE271" s="47"/>
      <c r="AF271" s="47"/>
      <c r="AG271" s="47"/>
      <c r="AH271" s="47"/>
      <c r="AI271" s="47"/>
      <c r="AJ271" s="47"/>
      <c r="AK271" s="47"/>
      <c r="AL271" s="47"/>
      <c r="AM271" s="47"/>
      <c r="AN271" s="47"/>
    </row>
    <row r="272" spans="1:40" ht="14.25" customHeight="1">
      <c r="A272" s="47"/>
      <c r="B272" s="47"/>
      <c r="C272" s="47"/>
      <c r="D272" s="47"/>
      <c r="E272" s="47"/>
      <c r="F272" s="199"/>
      <c r="G272" s="47"/>
      <c r="H272" s="47"/>
      <c r="I272" s="47"/>
      <c r="J272" s="200"/>
      <c r="K272" s="47"/>
      <c r="L272" s="47"/>
      <c r="M272" s="47"/>
      <c r="N272" s="47"/>
      <c r="O272" s="47"/>
      <c r="P272" s="47"/>
      <c r="Q272" s="201"/>
      <c r="R272" s="47"/>
      <c r="S272" s="47"/>
      <c r="T272" s="47"/>
      <c r="U272" s="47"/>
      <c r="V272" s="47"/>
      <c r="W272" s="47"/>
      <c r="X272" s="47"/>
      <c r="Y272" s="47"/>
      <c r="Z272" s="47"/>
      <c r="AA272" s="47"/>
      <c r="AB272" s="47"/>
      <c r="AC272" s="47"/>
      <c r="AD272" s="47"/>
      <c r="AE272" s="47"/>
      <c r="AF272" s="47"/>
      <c r="AG272" s="47"/>
      <c r="AH272" s="47"/>
      <c r="AI272" s="47"/>
      <c r="AJ272" s="47"/>
      <c r="AK272" s="47"/>
      <c r="AL272" s="47"/>
      <c r="AM272" s="47"/>
      <c r="AN272" s="47"/>
    </row>
    <row r="273" spans="1:40" ht="14.25" customHeight="1">
      <c r="A273" s="47"/>
      <c r="B273" s="47"/>
      <c r="C273" s="47"/>
      <c r="D273" s="47"/>
      <c r="E273" s="47"/>
      <c r="F273" s="199"/>
      <c r="G273" s="47"/>
      <c r="H273" s="47"/>
      <c r="I273" s="47"/>
      <c r="J273" s="200"/>
      <c r="K273" s="47"/>
      <c r="L273" s="47"/>
      <c r="M273" s="47"/>
      <c r="N273" s="47"/>
      <c r="O273" s="47"/>
      <c r="P273" s="47"/>
      <c r="Q273" s="201"/>
      <c r="R273" s="47"/>
      <c r="S273" s="47"/>
      <c r="T273" s="47"/>
      <c r="U273" s="47"/>
      <c r="V273" s="47"/>
      <c r="W273" s="47"/>
      <c r="X273" s="47"/>
      <c r="Y273" s="47"/>
      <c r="Z273" s="47"/>
      <c r="AA273" s="47"/>
      <c r="AB273" s="47"/>
      <c r="AC273" s="47"/>
      <c r="AD273" s="47"/>
      <c r="AE273" s="47"/>
      <c r="AF273" s="47"/>
      <c r="AG273" s="47"/>
      <c r="AH273" s="47"/>
      <c r="AI273" s="47"/>
      <c r="AJ273" s="47"/>
      <c r="AK273" s="47"/>
      <c r="AL273" s="47"/>
      <c r="AM273" s="47"/>
      <c r="AN273" s="47"/>
    </row>
    <row r="274" spans="1:40" ht="14.25" customHeight="1">
      <c r="A274" s="47"/>
      <c r="B274" s="47"/>
      <c r="C274" s="47"/>
      <c r="D274" s="47"/>
      <c r="E274" s="47"/>
      <c r="F274" s="199"/>
      <c r="G274" s="47"/>
      <c r="H274" s="47"/>
      <c r="I274" s="47"/>
      <c r="J274" s="200"/>
      <c r="K274" s="47"/>
      <c r="L274" s="47"/>
      <c r="M274" s="47"/>
      <c r="N274" s="47"/>
      <c r="O274" s="47"/>
      <c r="P274" s="47"/>
      <c r="Q274" s="201"/>
      <c r="R274" s="47"/>
      <c r="S274" s="47"/>
      <c r="T274" s="47"/>
      <c r="U274" s="47"/>
      <c r="V274" s="47"/>
      <c r="W274" s="47"/>
      <c r="X274" s="47"/>
      <c r="Y274" s="47"/>
      <c r="Z274" s="47"/>
      <c r="AA274" s="47"/>
      <c r="AB274" s="47"/>
      <c r="AC274" s="47"/>
      <c r="AD274" s="47"/>
      <c r="AE274" s="47"/>
      <c r="AF274" s="47"/>
      <c r="AG274" s="47"/>
      <c r="AH274" s="47"/>
      <c r="AI274" s="47"/>
      <c r="AJ274" s="47"/>
      <c r="AK274" s="47"/>
      <c r="AL274" s="47"/>
      <c r="AM274" s="47"/>
      <c r="AN274" s="47"/>
    </row>
    <row r="275" spans="1:40" ht="14.25" customHeight="1">
      <c r="A275" s="47"/>
      <c r="B275" s="47"/>
      <c r="C275" s="47"/>
      <c r="D275" s="47"/>
      <c r="E275" s="47"/>
      <c r="F275" s="199"/>
      <c r="G275" s="47"/>
      <c r="H275" s="47"/>
      <c r="I275" s="47"/>
      <c r="J275" s="200"/>
      <c r="K275" s="47"/>
      <c r="L275" s="47"/>
      <c r="M275" s="47"/>
      <c r="N275" s="47"/>
      <c r="O275" s="47"/>
      <c r="P275" s="47"/>
      <c r="Q275" s="201"/>
      <c r="R275" s="47"/>
      <c r="S275" s="47"/>
      <c r="T275" s="47"/>
      <c r="U275" s="47"/>
      <c r="V275" s="47"/>
      <c r="W275" s="47"/>
      <c r="X275" s="47"/>
      <c r="Y275" s="47"/>
      <c r="Z275" s="47"/>
      <c r="AA275" s="47"/>
      <c r="AB275" s="47"/>
      <c r="AC275" s="47"/>
      <c r="AD275" s="47"/>
      <c r="AE275" s="47"/>
      <c r="AF275" s="47"/>
      <c r="AG275" s="47"/>
      <c r="AH275" s="47"/>
      <c r="AI275" s="47"/>
      <c r="AJ275" s="47"/>
      <c r="AK275" s="47"/>
      <c r="AL275" s="47"/>
      <c r="AM275" s="47"/>
      <c r="AN275" s="47"/>
    </row>
    <row r="276" spans="1:40" ht="14.25" customHeight="1">
      <c r="A276" s="47"/>
      <c r="B276" s="47"/>
      <c r="C276" s="47"/>
      <c r="D276" s="47"/>
      <c r="E276" s="47"/>
      <c r="F276" s="199"/>
      <c r="G276" s="47"/>
      <c r="H276" s="47"/>
      <c r="I276" s="47"/>
      <c r="J276" s="200"/>
      <c r="K276" s="47"/>
      <c r="L276" s="47"/>
      <c r="M276" s="47"/>
      <c r="N276" s="47"/>
      <c r="O276" s="47"/>
      <c r="P276" s="47"/>
      <c r="Q276" s="201"/>
      <c r="R276" s="47"/>
      <c r="S276" s="47"/>
      <c r="T276" s="47"/>
      <c r="U276" s="47"/>
      <c r="V276" s="47"/>
      <c r="W276" s="47"/>
      <c r="X276" s="47"/>
      <c r="Y276" s="47"/>
      <c r="Z276" s="47"/>
      <c r="AA276" s="47"/>
      <c r="AB276" s="47"/>
      <c r="AC276" s="47"/>
      <c r="AD276" s="47"/>
      <c r="AE276" s="47"/>
      <c r="AF276" s="47"/>
      <c r="AG276" s="47"/>
      <c r="AH276" s="47"/>
      <c r="AI276" s="47"/>
      <c r="AJ276" s="47"/>
      <c r="AK276" s="47"/>
      <c r="AL276" s="47"/>
      <c r="AM276" s="47"/>
      <c r="AN276" s="47"/>
    </row>
    <row r="277" spans="1:40" ht="14.25" customHeight="1">
      <c r="A277" s="47"/>
      <c r="B277" s="47"/>
      <c r="C277" s="47"/>
      <c r="D277" s="47"/>
      <c r="E277" s="47"/>
      <c r="F277" s="199"/>
      <c r="G277" s="47"/>
      <c r="H277" s="47"/>
      <c r="I277" s="47"/>
      <c r="J277" s="200"/>
      <c r="K277" s="47"/>
      <c r="L277" s="47"/>
      <c r="M277" s="47"/>
      <c r="N277" s="47"/>
      <c r="O277" s="47"/>
      <c r="P277" s="47"/>
      <c r="Q277" s="201"/>
      <c r="R277" s="47"/>
      <c r="S277" s="47"/>
      <c r="T277" s="47"/>
      <c r="U277" s="47"/>
      <c r="V277" s="47"/>
      <c r="W277" s="47"/>
      <c r="X277" s="47"/>
      <c r="Y277" s="47"/>
      <c r="Z277" s="47"/>
      <c r="AA277" s="47"/>
      <c r="AB277" s="47"/>
      <c r="AC277" s="47"/>
      <c r="AD277" s="47"/>
      <c r="AE277" s="47"/>
      <c r="AF277" s="47"/>
      <c r="AG277" s="47"/>
      <c r="AH277" s="47"/>
      <c r="AI277" s="47"/>
      <c r="AJ277" s="47"/>
      <c r="AK277" s="47"/>
      <c r="AL277" s="47"/>
      <c r="AM277" s="47"/>
      <c r="AN277" s="47"/>
    </row>
    <row r="278" spans="1:40" ht="14.25" customHeight="1">
      <c r="A278" s="47"/>
      <c r="B278" s="47"/>
      <c r="C278" s="47"/>
      <c r="D278" s="47"/>
      <c r="E278" s="47"/>
      <c r="F278" s="199"/>
      <c r="G278" s="47"/>
      <c r="H278" s="47"/>
      <c r="I278" s="47"/>
      <c r="J278" s="200"/>
      <c r="K278" s="47"/>
      <c r="L278" s="47"/>
      <c r="M278" s="47"/>
      <c r="N278" s="47"/>
      <c r="O278" s="47"/>
      <c r="P278" s="47"/>
      <c r="Q278" s="201"/>
      <c r="R278" s="47"/>
      <c r="S278" s="47"/>
      <c r="T278" s="47"/>
      <c r="U278" s="47"/>
      <c r="V278" s="47"/>
      <c r="W278" s="47"/>
      <c r="X278" s="47"/>
      <c r="Y278" s="47"/>
      <c r="Z278" s="47"/>
      <c r="AA278" s="47"/>
      <c r="AB278" s="47"/>
      <c r="AC278" s="47"/>
      <c r="AD278" s="47"/>
      <c r="AE278" s="47"/>
      <c r="AF278" s="47"/>
      <c r="AG278" s="47"/>
      <c r="AH278" s="47"/>
      <c r="AI278" s="47"/>
      <c r="AJ278" s="47"/>
      <c r="AK278" s="47"/>
      <c r="AL278" s="47"/>
      <c r="AM278" s="47"/>
      <c r="AN278" s="47"/>
    </row>
    <row r="279" spans="1:40" ht="14.25" customHeight="1">
      <c r="A279" s="47"/>
      <c r="B279" s="47"/>
      <c r="C279" s="47"/>
      <c r="D279" s="47"/>
      <c r="E279" s="47"/>
      <c r="F279" s="199"/>
      <c r="G279" s="47"/>
      <c r="H279" s="47"/>
      <c r="I279" s="47"/>
      <c r="J279" s="200"/>
      <c r="K279" s="47"/>
      <c r="L279" s="47"/>
      <c r="M279" s="47"/>
      <c r="N279" s="47"/>
      <c r="O279" s="47"/>
      <c r="P279" s="47"/>
      <c r="Q279" s="201"/>
      <c r="R279" s="47"/>
      <c r="S279" s="47"/>
      <c r="T279" s="47"/>
      <c r="U279" s="47"/>
      <c r="V279" s="47"/>
      <c r="W279" s="47"/>
      <c r="X279" s="47"/>
      <c r="Y279" s="47"/>
      <c r="Z279" s="47"/>
      <c r="AA279" s="47"/>
      <c r="AB279" s="47"/>
      <c r="AC279" s="47"/>
      <c r="AD279" s="47"/>
      <c r="AE279" s="47"/>
      <c r="AF279" s="47"/>
      <c r="AG279" s="47"/>
      <c r="AH279" s="47"/>
      <c r="AI279" s="47"/>
      <c r="AJ279" s="47"/>
      <c r="AK279" s="47"/>
      <c r="AL279" s="47"/>
      <c r="AM279" s="47"/>
      <c r="AN279" s="47"/>
    </row>
    <row r="280" spans="1:40" ht="14.25" customHeight="1">
      <c r="A280" s="47"/>
      <c r="B280" s="47"/>
      <c r="C280" s="47"/>
      <c r="D280" s="47"/>
      <c r="E280" s="47"/>
      <c r="F280" s="199"/>
      <c r="G280" s="47"/>
      <c r="H280" s="47"/>
      <c r="I280" s="47"/>
      <c r="J280" s="200"/>
      <c r="K280" s="47"/>
      <c r="L280" s="47"/>
      <c r="M280" s="47"/>
      <c r="N280" s="47"/>
      <c r="O280" s="47"/>
      <c r="P280" s="47"/>
      <c r="Q280" s="201"/>
      <c r="R280" s="47"/>
      <c r="S280" s="47"/>
      <c r="T280" s="47"/>
      <c r="U280" s="47"/>
      <c r="V280" s="47"/>
      <c r="W280" s="47"/>
      <c r="X280" s="47"/>
      <c r="Y280" s="47"/>
      <c r="Z280" s="47"/>
      <c r="AA280" s="47"/>
      <c r="AB280" s="47"/>
      <c r="AC280" s="47"/>
      <c r="AD280" s="47"/>
      <c r="AE280" s="47"/>
      <c r="AF280" s="47"/>
      <c r="AG280" s="47"/>
      <c r="AH280" s="47"/>
      <c r="AI280" s="47"/>
      <c r="AJ280" s="47"/>
      <c r="AK280" s="47"/>
      <c r="AL280" s="47"/>
      <c r="AM280" s="47"/>
      <c r="AN280" s="47"/>
    </row>
    <row r="281" spans="1:40" ht="14.25" customHeight="1">
      <c r="A281" s="47"/>
      <c r="B281" s="47"/>
      <c r="C281" s="47"/>
      <c r="D281" s="47"/>
      <c r="E281" s="47"/>
      <c r="F281" s="199"/>
      <c r="G281" s="47"/>
      <c r="H281" s="47"/>
      <c r="I281" s="47"/>
      <c r="J281" s="200"/>
      <c r="K281" s="47"/>
      <c r="L281" s="47"/>
      <c r="M281" s="47"/>
      <c r="N281" s="47"/>
      <c r="O281" s="47"/>
      <c r="P281" s="47"/>
      <c r="Q281" s="201"/>
      <c r="R281" s="47"/>
      <c r="S281" s="47"/>
      <c r="T281" s="47"/>
      <c r="U281" s="47"/>
      <c r="V281" s="47"/>
      <c r="W281" s="47"/>
      <c r="X281" s="47"/>
      <c r="Y281" s="47"/>
      <c r="Z281" s="47"/>
      <c r="AA281" s="47"/>
      <c r="AB281" s="47"/>
      <c r="AC281" s="47"/>
      <c r="AD281" s="47"/>
      <c r="AE281" s="47"/>
      <c r="AF281" s="47"/>
      <c r="AG281" s="47"/>
      <c r="AH281" s="47"/>
      <c r="AI281" s="47"/>
      <c r="AJ281" s="47"/>
      <c r="AK281" s="47"/>
      <c r="AL281" s="47"/>
      <c r="AM281" s="47"/>
      <c r="AN281" s="47"/>
    </row>
    <row r="282" spans="1:40" ht="14.25" customHeight="1">
      <c r="A282" s="47"/>
      <c r="B282" s="47"/>
      <c r="C282" s="47"/>
      <c r="D282" s="47"/>
      <c r="E282" s="47"/>
      <c r="F282" s="199"/>
      <c r="G282" s="47"/>
      <c r="H282" s="47"/>
      <c r="I282" s="47"/>
      <c r="J282" s="200"/>
      <c r="K282" s="47"/>
      <c r="L282" s="47"/>
      <c r="M282" s="47"/>
      <c r="N282" s="47"/>
      <c r="O282" s="47"/>
      <c r="P282" s="47"/>
      <c r="Q282" s="201"/>
      <c r="R282" s="47"/>
      <c r="S282" s="47"/>
      <c r="T282" s="47"/>
      <c r="U282" s="47"/>
      <c r="V282" s="47"/>
      <c r="W282" s="47"/>
      <c r="X282" s="47"/>
      <c r="Y282" s="47"/>
      <c r="Z282" s="47"/>
      <c r="AA282" s="47"/>
      <c r="AB282" s="47"/>
      <c r="AC282" s="47"/>
      <c r="AD282" s="47"/>
      <c r="AE282" s="47"/>
      <c r="AF282" s="47"/>
      <c r="AG282" s="47"/>
      <c r="AH282" s="47"/>
      <c r="AI282" s="47"/>
      <c r="AJ282" s="47"/>
      <c r="AK282" s="47"/>
      <c r="AL282" s="47"/>
      <c r="AM282" s="47"/>
      <c r="AN282" s="47"/>
    </row>
    <row r="283" spans="1:40" ht="14.25" customHeight="1">
      <c r="A283" s="47"/>
      <c r="B283" s="47"/>
      <c r="C283" s="47"/>
      <c r="D283" s="47"/>
      <c r="E283" s="47"/>
      <c r="F283" s="199"/>
      <c r="G283" s="47"/>
      <c r="H283" s="47"/>
      <c r="I283" s="47"/>
      <c r="J283" s="200"/>
      <c r="K283" s="47"/>
      <c r="L283" s="47"/>
      <c r="M283" s="47"/>
      <c r="N283" s="47"/>
      <c r="O283" s="47"/>
      <c r="P283" s="47"/>
      <c r="Q283" s="201"/>
      <c r="R283" s="47"/>
      <c r="S283" s="47"/>
      <c r="T283" s="47"/>
      <c r="U283" s="47"/>
      <c r="V283" s="47"/>
      <c r="W283" s="47"/>
      <c r="X283" s="47"/>
      <c r="Y283" s="47"/>
      <c r="Z283" s="47"/>
      <c r="AA283" s="47"/>
      <c r="AB283" s="47"/>
      <c r="AC283" s="47"/>
      <c r="AD283" s="47"/>
      <c r="AE283" s="47"/>
      <c r="AF283" s="47"/>
      <c r="AG283" s="47"/>
      <c r="AH283" s="47"/>
      <c r="AI283" s="47"/>
      <c r="AJ283" s="47"/>
      <c r="AK283" s="47"/>
      <c r="AL283" s="47"/>
      <c r="AM283" s="47"/>
      <c r="AN283" s="47"/>
    </row>
    <row r="284" spans="1:40" ht="14.25" customHeight="1">
      <c r="A284" s="47"/>
      <c r="B284" s="47"/>
      <c r="C284" s="47"/>
      <c r="D284" s="47"/>
      <c r="E284" s="47"/>
      <c r="F284" s="199"/>
      <c r="G284" s="47"/>
      <c r="H284" s="47"/>
      <c r="I284" s="47"/>
      <c r="J284" s="200"/>
      <c r="K284" s="47"/>
      <c r="L284" s="47"/>
      <c r="M284" s="47"/>
      <c r="N284" s="47"/>
      <c r="O284" s="47"/>
      <c r="P284" s="47"/>
      <c r="Q284" s="201"/>
      <c r="R284" s="47"/>
      <c r="S284" s="47"/>
      <c r="T284" s="47"/>
      <c r="U284" s="47"/>
      <c r="V284" s="47"/>
      <c r="W284" s="47"/>
      <c r="X284" s="47"/>
      <c r="Y284" s="47"/>
      <c r="Z284" s="47"/>
      <c r="AA284" s="47"/>
      <c r="AB284" s="47"/>
      <c r="AC284" s="47"/>
      <c r="AD284" s="47"/>
      <c r="AE284" s="47"/>
      <c r="AF284" s="47"/>
      <c r="AG284" s="47"/>
      <c r="AH284" s="47"/>
      <c r="AI284" s="47"/>
      <c r="AJ284" s="47"/>
      <c r="AK284" s="47"/>
      <c r="AL284" s="47"/>
      <c r="AM284" s="47"/>
      <c r="AN284" s="47"/>
    </row>
    <row r="285" spans="1:40" ht="14.25" customHeight="1">
      <c r="A285" s="47"/>
      <c r="B285" s="47"/>
      <c r="C285" s="47"/>
      <c r="D285" s="47"/>
      <c r="E285" s="47"/>
      <c r="F285" s="199"/>
      <c r="G285" s="47"/>
      <c r="H285" s="47"/>
      <c r="I285" s="47"/>
      <c r="J285" s="200"/>
      <c r="K285" s="47"/>
      <c r="L285" s="47"/>
      <c r="M285" s="47"/>
      <c r="N285" s="47"/>
      <c r="O285" s="47"/>
      <c r="P285" s="47"/>
      <c r="Q285" s="201"/>
      <c r="R285" s="47"/>
      <c r="S285" s="47"/>
      <c r="T285" s="47"/>
      <c r="U285" s="47"/>
      <c r="V285" s="47"/>
      <c r="W285" s="47"/>
      <c r="X285" s="47"/>
      <c r="Y285" s="47"/>
      <c r="Z285" s="47"/>
      <c r="AA285" s="47"/>
      <c r="AB285" s="47"/>
      <c r="AC285" s="47"/>
      <c r="AD285" s="47"/>
      <c r="AE285" s="47"/>
      <c r="AF285" s="47"/>
      <c r="AG285" s="47"/>
      <c r="AH285" s="47"/>
      <c r="AI285" s="47"/>
      <c r="AJ285" s="47"/>
      <c r="AK285" s="47"/>
      <c r="AL285" s="47"/>
      <c r="AM285" s="47"/>
      <c r="AN285" s="47"/>
    </row>
    <row r="286" spans="1:40" ht="14.25" customHeight="1">
      <c r="A286" s="47"/>
      <c r="B286" s="47"/>
      <c r="C286" s="47"/>
      <c r="D286" s="47"/>
      <c r="E286" s="47"/>
      <c r="F286" s="199"/>
      <c r="G286" s="47"/>
      <c r="H286" s="47"/>
      <c r="I286" s="47"/>
      <c r="J286" s="200"/>
      <c r="K286" s="47"/>
      <c r="L286" s="47"/>
      <c r="M286" s="47"/>
      <c r="N286" s="47"/>
      <c r="O286" s="47"/>
      <c r="P286" s="47"/>
      <c r="Q286" s="201"/>
      <c r="R286" s="47"/>
      <c r="S286" s="47"/>
      <c r="T286" s="47"/>
      <c r="U286" s="47"/>
      <c r="V286" s="47"/>
      <c r="W286" s="47"/>
      <c r="X286" s="47"/>
      <c r="Y286" s="47"/>
      <c r="Z286" s="47"/>
      <c r="AA286" s="47"/>
      <c r="AB286" s="47"/>
      <c r="AC286" s="47"/>
      <c r="AD286" s="47"/>
      <c r="AE286" s="47"/>
      <c r="AF286" s="47"/>
      <c r="AG286" s="47"/>
      <c r="AH286" s="47"/>
      <c r="AI286" s="47"/>
      <c r="AJ286" s="47"/>
      <c r="AK286" s="47"/>
      <c r="AL286" s="47"/>
      <c r="AM286" s="47"/>
      <c r="AN286" s="47"/>
    </row>
    <row r="287" spans="1:40" ht="14.25" customHeight="1">
      <c r="A287" s="47"/>
      <c r="B287" s="47"/>
      <c r="C287" s="47"/>
      <c r="D287" s="47"/>
      <c r="E287" s="47"/>
      <c r="F287" s="199"/>
      <c r="G287" s="47"/>
      <c r="H287" s="47"/>
      <c r="I287" s="47"/>
      <c r="J287" s="200"/>
      <c r="K287" s="47"/>
      <c r="L287" s="47"/>
      <c r="M287" s="47"/>
      <c r="N287" s="47"/>
      <c r="O287" s="47"/>
      <c r="P287" s="47"/>
      <c r="Q287" s="201"/>
      <c r="R287" s="47"/>
      <c r="S287" s="47"/>
      <c r="T287" s="47"/>
      <c r="U287" s="47"/>
      <c r="V287" s="47"/>
      <c r="W287" s="47"/>
      <c r="X287" s="47"/>
      <c r="Y287" s="47"/>
      <c r="Z287" s="47"/>
      <c r="AA287" s="47"/>
      <c r="AB287" s="47"/>
      <c r="AC287" s="47"/>
      <c r="AD287" s="47"/>
      <c r="AE287" s="47"/>
      <c r="AF287" s="47"/>
      <c r="AG287" s="47"/>
      <c r="AH287" s="47"/>
      <c r="AI287" s="47"/>
      <c r="AJ287" s="47"/>
      <c r="AK287" s="47"/>
      <c r="AL287" s="47"/>
      <c r="AM287" s="47"/>
      <c r="AN287" s="47"/>
    </row>
    <row r="288" spans="1:40" ht="14.25" customHeight="1">
      <c r="A288" s="47"/>
      <c r="B288" s="47"/>
      <c r="C288" s="47"/>
      <c r="D288" s="47"/>
      <c r="E288" s="47"/>
      <c r="F288" s="199"/>
      <c r="G288" s="47"/>
      <c r="H288" s="47"/>
      <c r="I288" s="47"/>
      <c r="J288" s="200"/>
      <c r="K288" s="47"/>
      <c r="L288" s="47"/>
      <c r="M288" s="47"/>
      <c r="N288" s="47"/>
      <c r="O288" s="47"/>
      <c r="P288" s="47"/>
      <c r="Q288" s="201"/>
      <c r="R288" s="47"/>
      <c r="S288" s="47"/>
      <c r="T288" s="47"/>
      <c r="U288" s="47"/>
      <c r="V288" s="47"/>
      <c r="W288" s="47"/>
      <c r="X288" s="47"/>
      <c r="Y288" s="47"/>
      <c r="Z288" s="47"/>
      <c r="AA288" s="47"/>
      <c r="AB288" s="47"/>
      <c r="AC288" s="47"/>
      <c r="AD288" s="47"/>
      <c r="AE288" s="47"/>
      <c r="AF288" s="47"/>
      <c r="AG288" s="47"/>
      <c r="AH288" s="47"/>
      <c r="AI288" s="47"/>
      <c r="AJ288" s="47"/>
      <c r="AK288" s="47"/>
      <c r="AL288" s="47"/>
      <c r="AM288" s="47"/>
      <c r="AN288" s="47"/>
    </row>
    <row r="289" spans="1:40" ht="14.25" customHeight="1">
      <c r="A289" s="47"/>
      <c r="B289" s="47"/>
      <c r="C289" s="47"/>
      <c r="D289" s="47"/>
      <c r="E289" s="47"/>
      <c r="F289" s="199"/>
      <c r="G289" s="47"/>
      <c r="H289" s="47"/>
      <c r="I289" s="47"/>
      <c r="J289" s="200"/>
      <c r="K289" s="47"/>
      <c r="L289" s="47"/>
      <c r="M289" s="47"/>
      <c r="N289" s="47"/>
      <c r="O289" s="47"/>
      <c r="P289" s="47"/>
      <c r="Q289" s="201"/>
      <c r="R289" s="47"/>
      <c r="S289" s="47"/>
      <c r="T289" s="47"/>
      <c r="U289" s="47"/>
      <c r="V289" s="47"/>
      <c r="W289" s="47"/>
      <c r="X289" s="47"/>
      <c r="Y289" s="47"/>
      <c r="Z289" s="47"/>
      <c r="AA289" s="47"/>
      <c r="AB289" s="47"/>
      <c r="AC289" s="47"/>
      <c r="AD289" s="47"/>
      <c r="AE289" s="47"/>
      <c r="AF289" s="47"/>
      <c r="AG289" s="47"/>
      <c r="AH289" s="47"/>
      <c r="AI289" s="47"/>
      <c r="AJ289" s="47"/>
      <c r="AK289" s="47"/>
      <c r="AL289" s="47"/>
      <c r="AM289" s="47"/>
      <c r="AN289" s="47"/>
    </row>
    <row r="290" spans="1:40" ht="14.25" customHeight="1">
      <c r="A290" s="47"/>
      <c r="B290" s="47"/>
      <c r="C290" s="47"/>
      <c r="D290" s="47"/>
      <c r="E290" s="47"/>
      <c r="F290" s="199"/>
      <c r="G290" s="47"/>
      <c r="H290" s="47"/>
      <c r="I290" s="47"/>
      <c r="J290" s="200"/>
      <c r="K290" s="47"/>
      <c r="L290" s="47"/>
      <c r="M290" s="47"/>
      <c r="N290" s="47"/>
      <c r="O290" s="47"/>
      <c r="P290" s="47"/>
      <c r="Q290" s="201"/>
      <c r="R290" s="47"/>
      <c r="S290" s="47"/>
      <c r="T290" s="47"/>
      <c r="U290" s="47"/>
      <c r="V290" s="47"/>
      <c r="W290" s="47"/>
      <c r="X290" s="47"/>
      <c r="Y290" s="47"/>
      <c r="Z290" s="47"/>
      <c r="AA290" s="47"/>
      <c r="AB290" s="47"/>
      <c r="AC290" s="47"/>
      <c r="AD290" s="47"/>
      <c r="AE290" s="47"/>
      <c r="AF290" s="47"/>
      <c r="AG290" s="47"/>
      <c r="AH290" s="47"/>
      <c r="AI290" s="47"/>
      <c r="AJ290" s="47"/>
      <c r="AK290" s="47"/>
      <c r="AL290" s="47"/>
      <c r="AM290" s="47"/>
      <c r="AN290" s="47"/>
    </row>
    <row r="291" spans="1:40" ht="14.25" customHeight="1">
      <c r="A291" s="47"/>
      <c r="B291" s="47"/>
      <c r="C291" s="47"/>
      <c r="D291" s="47"/>
      <c r="E291" s="47"/>
      <c r="F291" s="199"/>
      <c r="G291" s="47"/>
      <c r="H291" s="47"/>
      <c r="I291" s="47"/>
      <c r="J291" s="200"/>
      <c r="K291" s="47"/>
      <c r="L291" s="47"/>
      <c r="M291" s="47"/>
      <c r="N291" s="47"/>
      <c r="O291" s="47"/>
      <c r="P291" s="47"/>
      <c r="Q291" s="201"/>
      <c r="R291" s="47"/>
      <c r="S291" s="47"/>
      <c r="T291" s="47"/>
      <c r="U291" s="47"/>
      <c r="V291" s="47"/>
      <c r="W291" s="47"/>
      <c r="X291" s="47"/>
      <c r="Y291" s="47"/>
      <c r="Z291" s="47"/>
      <c r="AA291" s="47"/>
      <c r="AB291" s="47"/>
      <c r="AC291" s="47"/>
      <c r="AD291" s="47"/>
      <c r="AE291" s="47"/>
      <c r="AF291" s="47"/>
      <c r="AG291" s="47"/>
      <c r="AH291" s="47"/>
      <c r="AI291" s="47"/>
      <c r="AJ291" s="47"/>
      <c r="AK291" s="47"/>
      <c r="AL291" s="47"/>
      <c r="AM291" s="47"/>
      <c r="AN291" s="47"/>
    </row>
    <row r="292" spans="1:40" ht="14.25" customHeight="1">
      <c r="A292" s="47"/>
      <c r="B292" s="47"/>
      <c r="C292" s="47"/>
      <c r="D292" s="47"/>
      <c r="E292" s="47"/>
      <c r="F292" s="199"/>
      <c r="G292" s="47"/>
      <c r="H292" s="47"/>
      <c r="I292" s="47"/>
      <c r="J292" s="200"/>
      <c r="K292" s="47"/>
      <c r="L292" s="47"/>
      <c r="M292" s="47"/>
      <c r="N292" s="47"/>
      <c r="O292" s="47"/>
      <c r="P292" s="47"/>
      <c r="Q292" s="201"/>
      <c r="R292" s="47"/>
      <c r="S292" s="47"/>
      <c r="T292" s="47"/>
      <c r="U292" s="47"/>
      <c r="V292" s="47"/>
      <c r="W292" s="47"/>
      <c r="X292" s="47"/>
      <c r="Y292" s="47"/>
      <c r="Z292" s="47"/>
      <c r="AA292" s="47"/>
      <c r="AB292" s="47"/>
      <c r="AC292" s="47"/>
      <c r="AD292" s="47"/>
      <c r="AE292" s="47"/>
      <c r="AF292" s="47"/>
      <c r="AG292" s="47"/>
      <c r="AH292" s="47"/>
      <c r="AI292" s="47"/>
      <c r="AJ292" s="47"/>
      <c r="AK292" s="47"/>
      <c r="AL292" s="47"/>
      <c r="AM292" s="47"/>
      <c r="AN292" s="47"/>
    </row>
    <row r="293" spans="1:40" ht="14.25" customHeight="1">
      <c r="A293" s="47"/>
      <c r="B293" s="47"/>
      <c r="C293" s="47"/>
      <c r="D293" s="47"/>
      <c r="E293" s="47"/>
      <c r="F293" s="199"/>
      <c r="G293" s="47"/>
      <c r="H293" s="47"/>
      <c r="I293" s="47"/>
      <c r="J293" s="200"/>
      <c r="K293" s="47"/>
      <c r="L293" s="47"/>
      <c r="M293" s="47"/>
      <c r="N293" s="47"/>
      <c r="O293" s="47"/>
      <c r="P293" s="47"/>
      <c r="Q293" s="201"/>
      <c r="R293" s="47"/>
      <c r="S293" s="47"/>
      <c r="T293" s="47"/>
      <c r="U293" s="47"/>
      <c r="V293" s="47"/>
      <c r="W293" s="47"/>
      <c r="X293" s="47"/>
      <c r="Y293" s="47"/>
      <c r="Z293" s="47"/>
      <c r="AA293" s="47"/>
      <c r="AB293" s="47"/>
      <c r="AC293" s="47"/>
      <c r="AD293" s="47"/>
      <c r="AE293" s="47"/>
      <c r="AF293" s="47"/>
      <c r="AG293" s="47"/>
      <c r="AH293" s="47"/>
      <c r="AI293" s="47"/>
      <c r="AJ293" s="47"/>
      <c r="AK293" s="47"/>
      <c r="AL293" s="47"/>
      <c r="AM293" s="47"/>
      <c r="AN293" s="47"/>
    </row>
    <row r="294" spans="1:40" ht="14.25" customHeight="1">
      <c r="A294" s="47"/>
      <c r="B294" s="47"/>
      <c r="C294" s="47"/>
      <c r="D294" s="47"/>
      <c r="E294" s="47"/>
      <c r="F294" s="199"/>
      <c r="G294" s="47"/>
      <c r="H294" s="47"/>
      <c r="I294" s="47"/>
      <c r="J294" s="200"/>
      <c r="K294" s="47"/>
      <c r="L294" s="47"/>
      <c r="M294" s="47"/>
      <c r="N294" s="47"/>
      <c r="O294" s="47"/>
      <c r="P294" s="47"/>
      <c r="Q294" s="201"/>
      <c r="R294" s="47"/>
      <c r="S294" s="47"/>
      <c r="T294" s="47"/>
      <c r="U294" s="47"/>
      <c r="V294" s="47"/>
      <c r="W294" s="47"/>
      <c r="X294" s="47"/>
      <c r="Y294" s="47"/>
      <c r="Z294" s="47"/>
      <c r="AA294" s="47"/>
      <c r="AB294" s="47"/>
      <c r="AC294" s="47"/>
      <c r="AD294" s="47"/>
      <c r="AE294" s="47"/>
      <c r="AF294" s="47"/>
      <c r="AG294" s="47"/>
      <c r="AH294" s="47"/>
      <c r="AI294" s="47"/>
      <c r="AJ294" s="47"/>
      <c r="AK294" s="47"/>
      <c r="AL294" s="47"/>
      <c r="AM294" s="47"/>
      <c r="AN294" s="47"/>
    </row>
    <row r="295" spans="1:40" ht="14.25" customHeight="1">
      <c r="A295" s="47"/>
      <c r="B295" s="47"/>
      <c r="C295" s="47"/>
      <c r="D295" s="47"/>
      <c r="E295" s="47"/>
      <c r="F295" s="199"/>
      <c r="G295" s="47"/>
      <c r="H295" s="47"/>
      <c r="I295" s="47"/>
      <c r="J295" s="200"/>
      <c r="K295" s="47"/>
      <c r="L295" s="47"/>
      <c r="M295" s="47"/>
      <c r="N295" s="47"/>
      <c r="O295" s="47"/>
      <c r="P295" s="47"/>
      <c r="Q295" s="201"/>
      <c r="R295" s="47"/>
      <c r="S295" s="47"/>
      <c r="T295" s="47"/>
      <c r="U295" s="47"/>
      <c r="V295" s="47"/>
      <c r="W295" s="47"/>
      <c r="X295" s="47"/>
      <c r="Y295" s="47"/>
      <c r="Z295" s="47"/>
      <c r="AA295" s="47"/>
      <c r="AB295" s="47"/>
      <c r="AC295" s="47"/>
      <c r="AD295" s="47"/>
      <c r="AE295" s="47"/>
      <c r="AF295" s="47"/>
      <c r="AG295" s="47"/>
      <c r="AH295" s="47"/>
      <c r="AI295" s="47"/>
      <c r="AJ295" s="47"/>
      <c r="AK295" s="47"/>
      <c r="AL295" s="47"/>
      <c r="AM295" s="47"/>
      <c r="AN295" s="47"/>
    </row>
    <row r="296" spans="1:40" ht="14.25" customHeight="1">
      <c r="A296" s="47"/>
      <c r="B296" s="47"/>
      <c r="C296" s="47"/>
      <c r="D296" s="47"/>
      <c r="E296" s="47"/>
      <c r="F296" s="199"/>
      <c r="G296" s="47"/>
      <c r="H296" s="47"/>
      <c r="I296" s="47"/>
      <c r="J296" s="200"/>
      <c r="K296" s="47"/>
      <c r="L296" s="47"/>
      <c r="M296" s="47"/>
      <c r="N296" s="47"/>
      <c r="O296" s="47"/>
      <c r="P296" s="47"/>
      <c r="Q296" s="201"/>
      <c r="R296" s="47"/>
      <c r="S296" s="47"/>
      <c r="T296" s="47"/>
      <c r="U296" s="47"/>
      <c r="V296" s="47"/>
      <c r="W296" s="47"/>
      <c r="X296" s="47"/>
      <c r="Y296" s="47"/>
      <c r="Z296" s="47"/>
      <c r="AA296" s="47"/>
      <c r="AB296" s="47"/>
      <c r="AC296" s="47"/>
      <c r="AD296" s="47"/>
      <c r="AE296" s="47"/>
      <c r="AF296" s="47"/>
      <c r="AG296" s="47"/>
      <c r="AH296" s="47"/>
      <c r="AI296" s="47"/>
      <c r="AJ296" s="47"/>
      <c r="AK296" s="47"/>
      <c r="AL296" s="47"/>
      <c r="AM296" s="47"/>
      <c r="AN296" s="47"/>
    </row>
    <row r="297" spans="1:40" ht="14.25" customHeight="1">
      <c r="A297" s="47"/>
      <c r="B297" s="47"/>
      <c r="C297" s="47"/>
      <c r="D297" s="47"/>
      <c r="E297" s="47"/>
      <c r="F297" s="199"/>
      <c r="G297" s="47"/>
      <c r="H297" s="47"/>
      <c r="I297" s="47"/>
      <c r="J297" s="200"/>
      <c r="K297" s="47"/>
      <c r="L297" s="47"/>
      <c r="M297" s="47"/>
      <c r="N297" s="47"/>
      <c r="O297" s="47"/>
      <c r="P297" s="47"/>
      <c r="Q297" s="201"/>
      <c r="R297" s="47"/>
      <c r="S297" s="47"/>
      <c r="T297" s="47"/>
      <c r="U297" s="47"/>
      <c r="V297" s="47"/>
      <c r="W297" s="47"/>
      <c r="X297" s="47"/>
      <c r="Y297" s="47"/>
      <c r="Z297" s="47"/>
      <c r="AA297" s="47"/>
      <c r="AB297" s="47"/>
      <c r="AC297" s="47"/>
      <c r="AD297" s="47"/>
      <c r="AE297" s="47"/>
      <c r="AF297" s="47"/>
      <c r="AG297" s="47"/>
      <c r="AH297" s="47"/>
      <c r="AI297" s="47"/>
      <c r="AJ297" s="47"/>
      <c r="AK297" s="47"/>
      <c r="AL297" s="47"/>
      <c r="AM297" s="47"/>
      <c r="AN297" s="47"/>
    </row>
    <row r="298" spans="1:40" ht="14.25" customHeight="1">
      <c r="A298" s="47"/>
      <c r="B298" s="47"/>
      <c r="C298" s="47"/>
      <c r="D298" s="47"/>
      <c r="E298" s="47"/>
      <c r="F298" s="199"/>
      <c r="G298" s="47"/>
      <c r="H298" s="47"/>
      <c r="I298" s="47"/>
      <c r="J298" s="200"/>
      <c r="K298" s="47"/>
      <c r="L298" s="47"/>
      <c r="M298" s="47"/>
      <c r="N298" s="47"/>
      <c r="O298" s="47"/>
      <c r="P298" s="47"/>
      <c r="Q298" s="201"/>
      <c r="R298" s="47"/>
      <c r="S298" s="47"/>
      <c r="T298" s="47"/>
      <c r="U298" s="47"/>
      <c r="V298" s="47"/>
      <c r="W298" s="47"/>
      <c r="X298" s="47"/>
      <c r="Y298" s="47"/>
      <c r="Z298" s="47"/>
      <c r="AA298" s="47"/>
      <c r="AB298" s="47"/>
      <c r="AC298" s="47"/>
      <c r="AD298" s="47"/>
      <c r="AE298" s="47"/>
      <c r="AF298" s="47"/>
      <c r="AG298" s="47"/>
      <c r="AH298" s="47"/>
      <c r="AI298" s="47"/>
      <c r="AJ298" s="47"/>
      <c r="AK298" s="47"/>
      <c r="AL298" s="47"/>
      <c r="AM298" s="47"/>
      <c r="AN298" s="47"/>
    </row>
    <row r="299" spans="1:40" ht="14.25" customHeight="1">
      <c r="A299" s="47"/>
      <c r="B299" s="47"/>
      <c r="C299" s="47"/>
      <c r="D299" s="47"/>
      <c r="E299" s="47"/>
      <c r="F299" s="199"/>
      <c r="G299" s="47"/>
      <c r="H299" s="47"/>
      <c r="I299" s="47"/>
      <c r="J299" s="200"/>
      <c r="K299" s="47"/>
      <c r="L299" s="47"/>
      <c r="M299" s="47"/>
      <c r="N299" s="47"/>
      <c r="O299" s="47"/>
      <c r="P299" s="47"/>
      <c r="Q299" s="201"/>
      <c r="R299" s="47"/>
      <c r="S299" s="47"/>
      <c r="T299" s="47"/>
      <c r="U299" s="47"/>
      <c r="V299" s="47"/>
      <c r="W299" s="47"/>
      <c r="X299" s="47"/>
      <c r="Y299" s="47"/>
      <c r="Z299" s="47"/>
      <c r="AA299" s="47"/>
      <c r="AB299" s="47"/>
      <c r="AC299" s="47"/>
      <c r="AD299" s="47"/>
      <c r="AE299" s="47"/>
      <c r="AF299" s="47"/>
      <c r="AG299" s="47"/>
      <c r="AH299" s="47"/>
      <c r="AI299" s="47"/>
      <c r="AJ299" s="47"/>
      <c r="AK299" s="47"/>
      <c r="AL299" s="47"/>
      <c r="AM299" s="47"/>
      <c r="AN299" s="47"/>
    </row>
    <row r="300" spans="1:40" ht="14.25" customHeight="1">
      <c r="A300" s="47"/>
      <c r="B300" s="47"/>
      <c r="C300" s="47"/>
      <c r="D300" s="47"/>
      <c r="E300" s="47"/>
      <c r="F300" s="199"/>
      <c r="G300" s="47"/>
      <c r="H300" s="47"/>
      <c r="I300" s="47"/>
      <c r="J300" s="200"/>
      <c r="K300" s="47"/>
      <c r="L300" s="47"/>
      <c r="M300" s="47"/>
      <c r="N300" s="47"/>
      <c r="O300" s="47"/>
      <c r="P300" s="47"/>
      <c r="Q300" s="201"/>
      <c r="R300" s="47"/>
      <c r="S300" s="47"/>
      <c r="T300" s="47"/>
      <c r="U300" s="47"/>
      <c r="V300" s="47"/>
      <c r="W300" s="47"/>
      <c r="X300" s="47"/>
      <c r="Y300" s="47"/>
      <c r="Z300" s="47"/>
      <c r="AA300" s="47"/>
      <c r="AB300" s="47"/>
      <c r="AC300" s="47"/>
      <c r="AD300" s="47"/>
      <c r="AE300" s="47"/>
      <c r="AF300" s="47"/>
      <c r="AG300" s="47"/>
      <c r="AH300" s="47"/>
      <c r="AI300" s="47"/>
      <c r="AJ300" s="47"/>
      <c r="AK300" s="47"/>
      <c r="AL300" s="47"/>
      <c r="AM300" s="47"/>
      <c r="AN300" s="47"/>
    </row>
    <row r="301" spans="1:40" ht="14.25" customHeight="1">
      <c r="A301" s="47"/>
      <c r="B301" s="47"/>
      <c r="C301" s="47"/>
      <c r="D301" s="47"/>
      <c r="E301" s="47"/>
      <c r="F301" s="199"/>
      <c r="G301" s="47"/>
      <c r="H301" s="47"/>
      <c r="I301" s="47"/>
      <c r="J301" s="200"/>
      <c r="K301" s="47"/>
      <c r="L301" s="47"/>
      <c r="M301" s="47"/>
      <c r="N301" s="47"/>
      <c r="O301" s="47"/>
      <c r="P301" s="47"/>
      <c r="Q301" s="201"/>
      <c r="R301" s="47"/>
      <c r="S301" s="47"/>
      <c r="T301" s="47"/>
      <c r="U301" s="47"/>
      <c r="V301" s="47"/>
      <c r="W301" s="47"/>
      <c r="X301" s="47"/>
      <c r="Y301" s="47"/>
      <c r="Z301" s="47"/>
      <c r="AA301" s="47"/>
      <c r="AB301" s="47"/>
      <c r="AC301" s="47"/>
      <c r="AD301" s="47"/>
      <c r="AE301" s="47"/>
      <c r="AF301" s="47"/>
      <c r="AG301" s="47"/>
      <c r="AH301" s="47"/>
      <c r="AI301" s="47"/>
      <c r="AJ301" s="47"/>
      <c r="AK301" s="47"/>
      <c r="AL301" s="47"/>
      <c r="AM301" s="47"/>
      <c r="AN301" s="47"/>
    </row>
    <row r="302" spans="1:40" ht="14.25" customHeight="1">
      <c r="A302" s="47"/>
      <c r="B302" s="47"/>
      <c r="C302" s="47"/>
      <c r="D302" s="47"/>
      <c r="E302" s="47"/>
      <c r="F302" s="199"/>
      <c r="G302" s="47"/>
      <c r="H302" s="47"/>
      <c r="I302" s="47"/>
      <c r="J302" s="200"/>
      <c r="K302" s="47"/>
      <c r="L302" s="47"/>
      <c r="M302" s="47"/>
      <c r="N302" s="47"/>
      <c r="O302" s="47"/>
      <c r="P302" s="47"/>
      <c r="Q302" s="201"/>
      <c r="R302" s="47"/>
      <c r="S302" s="47"/>
      <c r="T302" s="47"/>
      <c r="U302" s="47"/>
      <c r="V302" s="47"/>
      <c r="W302" s="47"/>
      <c r="X302" s="47"/>
      <c r="Y302" s="47"/>
      <c r="Z302" s="47"/>
      <c r="AA302" s="47"/>
      <c r="AB302" s="47"/>
      <c r="AC302" s="47"/>
      <c r="AD302" s="47"/>
      <c r="AE302" s="47"/>
      <c r="AF302" s="47"/>
      <c r="AG302" s="47"/>
      <c r="AH302" s="47"/>
      <c r="AI302" s="47"/>
      <c r="AJ302" s="47"/>
      <c r="AK302" s="47"/>
      <c r="AL302" s="47"/>
      <c r="AM302" s="47"/>
      <c r="AN302" s="47"/>
    </row>
    <row r="303" spans="1:40" ht="14.25" customHeight="1">
      <c r="A303" s="47"/>
      <c r="B303" s="47"/>
      <c r="C303" s="47"/>
      <c r="D303" s="47"/>
      <c r="E303" s="47"/>
      <c r="F303" s="199"/>
      <c r="G303" s="47"/>
      <c r="H303" s="47"/>
      <c r="I303" s="47"/>
      <c r="J303" s="200"/>
      <c r="K303" s="47"/>
      <c r="L303" s="47"/>
      <c r="M303" s="47"/>
      <c r="N303" s="47"/>
      <c r="O303" s="47"/>
      <c r="P303" s="47"/>
      <c r="Q303" s="201"/>
      <c r="R303" s="47"/>
      <c r="S303" s="47"/>
      <c r="T303" s="47"/>
      <c r="U303" s="47"/>
      <c r="V303" s="47"/>
      <c r="W303" s="47"/>
      <c r="X303" s="47"/>
      <c r="Y303" s="47"/>
      <c r="Z303" s="47"/>
      <c r="AA303" s="47"/>
      <c r="AB303" s="47"/>
      <c r="AC303" s="47"/>
      <c r="AD303" s="47"/>
      <c r="AE303" s="47"/>
      <c r="AF303" s="47"/>
      <c r="AG303" s="47"/>
      <c r="AH303" s="47"/>
      <c r="AI303" s="47"/>
      <c r="AJ303" s="47"/>
      <c r="AK303" s="47"/>
      <c r="AL303" s="47"/>
      <c r="AM303" s="47"/>
      <c r="AN303" s="47"/>
    </row>
    <row r="304" spans="1:40" ht="14.25" customHeight="1">
      <c r="A304" s="47"/>
      <c r="B304" s="47"/>
      <c r="C304" s="47"/>
      <c r="D304" s="47"/>
      <c r="E304" s="47"/>
      <c r="F304" s="199"/>
      <c r="G304" s="47"/>
      <c r="H304" s="47"/>
      <c r="I304" s="47"/>
      <c r="J304" s="200"/>
      <c r="K304" s="47"/>
      <c r="L304" s="47"/>
      <c r="M304" s="47"/>
      <c r="N304" s="47"/>
      <c r="O304" s="47"/>
      <c r="P304" s="47"/>
      <c r="Q304" s="201"/>
      <c r="R304" s="47"/>
      <c r="S304" s="47"/>
      <c r="T304" s="47"/>
      <c r="U304" s="47"/>
      <c r="V304" s="47"/>
      <c r="W304" s="47"/>
      <c r="X304" s="47"/>
      <c r="Y304" s="47"/>
      <c r="Z304" s="47"/>
      <c r="AA304" s="47"/>
      <c r="AB304" s="47"/>
      <c r="AC304" s="47"/>
      <c r="AD304" s="47"/>
      <c r="AE304" s="47"/>
      <c r="AF304" s="47"/>
      <c r="AG304" s="47"/>
      <c r="AH304" s="47"/>
      <c r="AI304" s="47"/>
      <c r="AJ304" s="47"/>
      <c r="AK304" s="47"/>
      <c r="AL304" s="47"/>
      <c r="AM304" s="47"/>
      <c r="AN304" s="47"/>
    </row>
    <row r="305" spans="1:40" ht="14.25" customHeight="1">
      <c r="A305" s="47"/>
      <c r="B305" s="47"/>
      <c r="C305" s="47"/>
      <c r="D305" s="47"/>
      <c r="E305" s="47"/>
      <c r="F305" s="199"/>
      <c r="G305" s="47"/>
      <c r="H305" s="47"/>
      <c r="I305" s="47"/>
      <c r="J305" s="200"/>
      <c r="K305" s="47"/>
      <c r="L305" s="47"/>
      <c r="M305" s="47"/>
      <c r="N305" s="47"/>
      <c r="O305" s="47"/>
      <c r="P305" s="47"/>
      <c r="Q305" s="201"/>
      <c r="R305" s="47"/>
      <c r="S305" s="47"/>
      <c r="T305" s="47"/>
      <c r="U305" s="47"/>
      <c r="V305" s="47"/>
      <c r="W305" s="47"/>
      <c r="X305" s="47"/>
      <c r="Y305" s="47"/>
      <c r="Z305" s="47"/>
      <c r="AA305" s="47"/>
      <c r="AB305" s="47"/>
      <c r="AC305" s="47"/>
      <c r="AD305" s="47"/>
      <c r="AE305" s="47"/>
      <c r="AF305" s="47"/>
      <c r="AG305" s="47"/>
      <c r="AH305" s="47"/>
      <c r="AI305" s="47"/>
      <c r="AJ305" s="47"/>
      <c r="AK305" s="47"/>
      <c r="AL305" s="47"/>
      <c r="AM305" s="47"/>
      <c r="AN305" s="47"/>
    </row>
    <row r="306" spans="1:40" ht="14.25" customHeight="1">
      <c r="A306" s="47"/>
      <c r="B306" s="47"/>
      <c r="C306" s="47"/>
      <c r="D306" s="47"/>
      <c r="E306" s="47"/>
      <c r="F306" s="199"/>
      <c r="G306" s="47"/>
      <c r="H306" s="47"/>
      <c r="I306" s="47"/>
      <c r="J306" s="200"/>
      <c r="K306" s="47"/>
      <c r="L306" s="47"/>
      <c r="M306" s="47"/>
      <c r="N306" s="47"/>
      <c r="O306" s="47"/>
      <c r="P306" s="47"/>
      <c r="Q306" s="201"/>
      <c r="R306" s="47"/>
      <c r="S306" s="47"/>
      <c r="T306" s="47"/>
      <c r="U306" s="47"/>
      <c r="V306" s="47"/>
      <c r="W306" s="47"/>
      <c r="X306" s="47"/>
      <c r="Y306" s="47"/>
      <c r="Z306" s="47"/>
      <c r="AA306" s="47"/>
      <c r="AB306" s="47"/>
      <c r="AC306" s="47"/>
      <c r="AD306" s="47"/>
      <c r="AE306" s="47"/>
      <c r="AF306" s="47"/>
      <c r="AG306" s="47"/>
      <c r="AH306" s="47"/>
      <c r="AI306" s="47"/>
      <c r="AJ306" s="47"/>
      <c r="AK306" s="47"/>
      <c r="AL306" s="47"/>
      <c r="AM306" s="47"/>
      <c r="AN306" s="47"/>
    </row>
    <row r="307" spans="1:40" ht="14.25" customHeight="1">
      <c r="A307" s="47"/>
      <c r="B307" s="47"/>
      <c r="C307" s="47"/>
      <c r="D307" s="47"/>
      <c r="E307" s="47"/>
      <c r="F307" s="199"/>
      <c r="G307" s="47"/>
      <c r="H307" s="47"/>
      <c r="I307" s="47"/>
      <c r="J307" s="200"/>
      <c r="K307" s="47"/>
      <c r="L307" s="47"/>
      <c r="M307" s="47"/>
      <c r="N307" s="47"/>
      <c r="O307" s="47"/>
      <c r="P307" s="47"/>
      <c r="Q307" s="201"/>
      <c r="R307" s="47"/>
      <c r="S307" s="47"/>
      <c r="T307" s="47"/>
      <c r="U307" s="47"/>
      <c r="V307" s="47"/>
      <c r="W307" s="47"/>
      <c r="X307" s="47"/>
      <c r="Y307" s="47"/>
      <c r="Z307" s="47"/>
      <c r="AA307" s="47"/>
      <c r="AB307" s="47"/>
      <c r="AC307" s="47"/>
      <c r="AD307" s="47"/>
      <c r="AE307" s="47"/>
      <c r="AF307" s="47"/>
      <c r="AG307" s="47"/>
      <c r="AH307" s="47"/>
      <c r="AI307" s="47"/>
      <c r="AJ307" s="47"/>
      <c r="AK307" s="47"/>
      <c r="AL307" s="47"/>
      <c r="AM307" s="47"/>
      <c r="AN307" s="47"/>
    </row>
    <row r="308" spans="1:40" ht="14.25" customHeight="1">
      <c r="A308" s="47"/>
      <c r="B308" s="47"/>
      <c r="C308" s="47"/>
      <c r="D308" s="47"/>
      <c r="E308" s="47"/>
      <c r="F308" s="199"/>
      <c r="G308" s="47"/>
      <c r="H308" s="47"/>
      <c r="I308" s="47"/>
      <c r="J308" s="200"/>
      <c r="K308" s="47"/>
      <c r="L308" s="47"/>
      <c r="M308" s="47"/>
      <c r="N308" s="47"/>
      <c r="O308" s="47"/>
      <c r="P308" s="47"/>
      <c r="Q308" s="201"/>
      <c r="R308" s="47"/>
      <c r="S308" s="47"/>
      <c r="T308" s="47"/>
      <c r="U308" s="47"/>
      <c r="V308" s="47"/>
      <c r="W308" s="47"/>
      <c r="X308" s="47"/>
      <c r="Y308" s="47"/>
      <c r="Z308" s="47"/>
      <c r="AA308" s="47"/>
      <c r="AB308" s="47"/>
      <c r="AC308" s="47"/>
      <c r="AD308" s="47"/>
      <c r="AE308" s="47"/>
      <c r="AF308" s="47"/>
      <c r="AG308" s="47"/>
      <c r="AH308" s="47"/>
      <c r="AI308" s="47"/>
      <c r="AJ308" s="47"/>
      <c r="AK308" s="47"/>
      <c r="AL308" s="47"/>
      <c r="AM308" s="47"/>
      <c r="AN308" s="47"/>
    </row>
    <row r="309" spans="1:40" ht="14.25" customHeight="1">
      <c r="A309" s="47"/>
      <c r="B309" s="47"/>
      <c r="C309" s="47"/>
      <c r="D309" s="47"/>
      <c r="E309" s="47"/>
      <c r="F309" s="199"/>
      <c r="G309" s="47"/>
      <c r="H309" s="47"/>
      <c r="I309" s="47"/>
      <c r="J309" s="200"/>
      <c r="K309" s="47"/>
      <c r="L309" s="47"/>
      <c r="M309" s="47"/>
      <c r="N309" s="47"/>
      <c r="O309" s="47"/>
      <c r="P309" s="47"/>
      <c r="Q309" s="201"/>
      <c r="R309" s="47"/>
      <c r="S309" s="47"/>
      <c r="T309" s="47"/>
      <c r="U309" s="47"/>
      <c r="V309" s="47"/>
      <c r="W309" s="47"/>
      <c r="X309" s="47"/>
      <c r="Y309" s="47"/>
      <c r="Z309" s="47"/>
      <c r="AA309" s="47"/>
      <c r="AB309" s="47"/>
      <c r="AC309" s="47"/>
      <c r="AD309" s="47"/>
      <c r="AE309" s="47"/>
      <c r="AF309" s="47"/>
      <c r="AG309" s="47"/>
      <c r="AH309" s="47"/>
      <c r="AI309" s="47"/>
      <c r="AJ309" s="47"/>
      <c r="AK309" s="47"/>
      <c r="AL309" s="47"/>
      <c r="AM309" s="47"/>
      <c r="AN309" s="47"/>
    </row>
    <row r="310" spans="1:40" ht="14.25" customHeight="1">
      <c r="A310" s="47"/>
      <c r="B310" s="47"/>
      <c r="C310" s="47"/>
      <c r="D310" s="47"/>
      <c r="E310" s="47"/>
      <c r="F310" s="199"/>
      <c r="G310" s="47"/>
      <c r="H310" s="47"/>
      <c r="I310" s="47"/>
      <c r="J310" s="200"/>
      <c r="K310" s="47"/>
      <c r="L310" s="47"/>
      <c r="M310" s="47"/>
      <c r="N310" s="47"/>
      <c r="O310" s="47"/>
      <c r="P310" s="47"/>
      <c r="Q310" s="201"/>
      <c r="R310" s="47"/>
      <c r="S310" s="47"/>
      <c r="T310" s="47"/>
      <c r="U310" s="47"/>
      <c r="V310" s="47"/>
      <c r="W310" s="47"/>
      <c r="X310" s="47"/>
      <c r="Y310" s="47"/>
      <c r="Z310" s="47"/>
      <c r="AA310" s="47"/>
      <c r="AB310" s="47"/>
      <c r="AC310" s="47"/>
      <c r="AD310" s="47"/>
      <c r="AE310" s="47"/>
      <c r="AF310" s="47"/>
      <c r="AG310" s="47"/>
      <c r="AH310" s="47"/>
      <c r="AI310" s="47"/>
      <c r="AJ310" s="47"/>
      <c r="AK310" s="47"/>
      <c r="AL310" s="47"/>
      <c r="AM310" s="47"/>
      <c r="AN310" s="47"/>
    </row>
    <row r="311" spans="1:40" ht="14.25" customHeight="1">
      <c r="A311" s="47"/>
      <c r="B311" s="47"/>
      <c r="C311" s="47"/>
      <c r="D311" s="47"/>
      <c r="E311" s="47"/>
      <c r="F311" s="199"/>
      <c r="G311" s="47"/>
      <c r="H311" s="47"/>
      <c r="I311" s="47"/>
      <c r="J311" s="200"/>
      <c r="K311" s="47"/>
      <c r="L311" s="47"/>
      <c r="M311" s="47"/>
      <c r="N311" s="47"/>
      <c r="O311" s="47"/>
      <c r="P311" s="47"/>
      <c r="Q311" s="201"/>
      <c r="R311" s="47"/>
      <c r="S311" s="47"/>
      <c r="T311" s="47"/>
      <c r="U311" s="47"/>
      <c r="V311" s="47"/>
      <c r="W311" s="47"/>
      <c r="X311" s="47"/>
      <c r="Y311" s="47"/>
      <c r="Z311" s="47"/>
      <c r="AA311" s="47"/>
      <c r="AB311" s="47"/>
      <c r="AC311" s="47"/>
      <c r="AD311" s="47"/>
      <c r="AE311" s="47"/>
      <c r="AF311" s="47"/>
      <c r="AG311" s="47"/>
      <c r="AH311" s="47"/>
      <c r="AI311" s="47"/>
      <c r="AJ311" s="47"/>
      <c r="AK311" s="47"/>
      <c r="AL311" s="47"/>
      <c r="AM311" s="47"/>
      <c r="AN311" s="47"/>
    </row>
    <row r="312" spans="1:40" ht="14.25" customHeight="1">
      <c r="A312" s="47"/>
      <c r="B312" s="47"/>
      <c r="C312" s="47"/>
      <c r="D312" s="47"/>
      <c r="E312" s="47"/>
      <c r="F312" s="199"/>
      <c r="G312" s="47"/>
      <c r="H312" s="47"/>
      <c r="I312" s="47"/>
      <c r="J312" s="200"/>
      <c r="K312" s="47"/>
      <c r="L312" s="47"/>
      <c r="M312" s="47"/>
      <c r="N312" s="47"/>
      <c r="O312" s="47"/>
      <c r="P312" s="47"/>
      <c r="Q312" s="201"/>
      <c r="R312" s="47"/>
      <c r="S312" s="47"/>
      <c r="T312" s="47"/>
      <c r="U312" s="47"/>
      <c r="V312" s="47"/>
      <c r="W312" s="47"/>
      <c r="X312" s="47"/>
      <c r="Y312" s="47"/>
      <c r="Z312" s="47"/>
      <c r="AA312" s="47"/>
      <c r="AB312" s="47"/>
      <c r="AC312" s="47"/>
      <c r="AD312" s="47"/>
      <c r="AE312" s="47"/>
      <c r="AF312" s="47"/>
      <c r="AG312" s="47"/>
      <c r="AH312" s="47"/>
      <c r="AI312" s="47"/>
      <c r="AJ312" s="47"/>
      <c r="AK312" s="47"/>
      <c r="AL312" s="47"/>
      <c r="AM312" s="47"/>
      <c r="AN312" s="47"/>
    </row>
    <row r="313" spans="1:40" ht="14.25" customHeight="1">
      <c r="A313" s="47"/>
      <c r="B313" s="47"/>
      <c r="C313" s="47"/>
      <c r="D313" s="47"/>
      <c r="E313" s="47"/>
      <c r="F313" s="199"/>
      <c r="G313" s="47"/>
      <c r="H313" s="47"/>
      <c r="I313" s="47"/>
      <c r="J313" s="200"/>
      <c r="K313" s="47"/>
      <c r="L313" s="47"/>
      <c r="M313" s="47"/>
      <c r="N313" s="47"/>
      <c r="O313" s="47"/>
      <c r="P313" s="47"/>
      <c r="Q313" s="201"/>
      <c r="R313" s="47"/>
      <c r="S313" s="47"/>
      <c r="T313" s="47"/>
      <c r="U313" s="47"/>
      <c r="V313" s="47"/>
      <c r="W313" s="47"/>
      <c r="X313" s="47"/>
      <c r="Y313" s="47"/>
      <c r="Z313" s="47"/>
      <c r="AA313" s="47"/>
      <c r="AB313" s="47"/>
      <c r="AC313" s="47"/>
      <c r="AD313" s="47"/>
      <c r="AE313" s="47"/>
      <c r="AF313" s="47"/>
      <c r="AG313" s="47"/>
      <c r="AH313" s="47"/>
      <c r="AI313" s="47"/>
      <c r="AJ313" s="47"/>
      <c r="AK313" s="47"/>
      <c r="AL313" s="47"/>
      <c r="AM313" s="47"/>
      <c r="AN313" s="47"/>
    </row>
    <row r="314" spans="1:40" ht="14.25" customHeight="1">
      <c r="A314" s="47"/>
      <c r="B314" s="47"/>
      <c r="C314" s="47"/>
      <c r="D314" s="47"/>
      <c r="E314" s="47"/>
      <c r="F314" s="199"/>
      <c r="G314" s="47"/>
      <c r="H314" s="47"/>
      <c r="I314" s="47"/>
      <c r="J314" s="200"/>
      <c r="K314" s="47"/>
      <c r="L314" s="47"/>
      <c r="M314" s="47"/>
      <c r="N314" s="47"/>
      <c r="O314" s="47"/>
      <c r="P314" s="47"/>
      <c r="Q314" s="201"/>
      <c r="R314" s="47"/>
      <c r="S314" s="47"/>
      <c r="T314" s="47"/>
      <c r="U314" s="47"/>
      <c r="V314" s="47"/>
      <c r="W314" s="47"/>
      <c r="X314" s="47"/>
      <c r="Y314" s="47"/>
      <c r="Z314" s="47"/>
      <c r="AA314" s="47"/>
      <c r="AB314" s="47"/>
      <c r="AC314" s="47"/>
      <c r="AD314" s="47"/>
      <c r="AE314" s="47"/>
      <c r="AF314" s="47"/>
      <c r="AG314" s="47"/>
      <c r="AH314" s="47"/>
      <c r="AI314" s="47"/>
      <c r="AJ314" s="47"/>
      <c r="AK314" s="47"/>
      <c r="AL314" s="47"/>
      <c r="AM314" s="47"/>
      <c r="AN314" s="47"/>
    </row>
    <row r="315" spans="1:40" ht="14.25" customHeight="1">
      <c r="A315" s="47"/>
      <c r="B315" s="47"/>
      <c r="C315" s="47"/>
      <c r="D315" s="47"/>
      <c r="E315" s="47"/>
      <c r="F315" s="199"/>
      <c r="G315" s="47"/>
      <c r="H315" s="47"/>
      <c r="I315" s="47"/>
      <c r="J315" s="200"/>
      <c r="K315" s="47"/>
      <c r="L315" s="47"/>
      <c r="M315" s="47"/>
      <c r="N315" s="47"/>
      <c r="O315" s="47"/>
      <c r="P315" s="47"/>
      <c r="Q315" s="201"/>
      <c r="R315" s="47"/>
      <c r="S315" s="47"/>
      <c r="T315" s="47"/>
      <c r="U315" s="47"/>
      <c r="V315" s="47"/>
      <c r="W315" s="47"/>
      <c r="X315" s="47"/>
      <c r="Y315" s="47"/>
      <c r="Z315" s="47"/>
      <c r="AA315" s="47"/>
      <c r="AB315" s="47"/>
      <c r="AC315" s="47"/>
      <c r="AD315" s="47"/>
      <c r="AE315" s="47"/>
      <c r="AF315" s="47"/>
      <c r="AG315" s="47"/>
      <c r="AH315" s="47"/>
      <c r="AI315" s="47"/>
      <c r="AJ315" s="47"/>
      <c r="AK315" s="47"/>
      <c r="AL315" s="47"/>
      <c r="AM315" s="47"/>
      <c r="AN315" s="47"/>
    </row>
    <row r="316" spans="1:40" ht="14.25" customHeight="1">
      <c r="A316" s="47"/>
      <c r="B316" s="47"/>
      <c r="C316" s="47"/>
      <c r="D316" s="47"/>
      <c r="E316" s="47"/>
      <c r="F316" s="199"/>
      <c r="G316" s="47"/>
      <c r="H316" s="47"/>
      <c r="I316" s="47"/>
      <c r="J316" s="200"/>
      <c r="K316" s="47"/>
      <c r="L316" s="47"/>
      <c r="M316" s="47"/>
      <c r="N316" s="47"/>
      <c r="O316" s="47"/>
      <c r="P316" s="47"/>
      <c r="Q316" s="201"/>
      <c r="R316" s="47"/>
      <c r="S316" s="47"/>
      <c r="T316" s="47"/>
      <c r="U316" s="47"/>
      <c r="V316" s="47"/>
      <c r="W316" s="47"/>
      <c r="X316" s="47"/>
      <c r="Y316" s="47"/>
      <c r="Z316" s="47"/>
      <c r="AA316" s="47"/>
      <c r="AB316" s="47"/>
      <c r="AC316" s="47"/>
      <c r="AD316" s="47"/>
      <c r="AE316" s="47"/>
      <c r="AF316" s="47"/>
      <c r="AG316" s="47"/>
      <c r="AH316" s="47"/>
      <c r="AI316" s="47"/>
      <c r="AJ316" s="47"/>
      <c r="AK316" s="47"/>
      <c r="AL316" s="47"/>
      <c r="AM316" s="47"/>
      <c r="AN316" s="47"/>
    </row>
    <row r="317" spans="1:40" ht="14.25" customHeight="1">
      <c r="A317" s="47"/>
      <c r="B317" s="47"/>
      <c r="C317" s="47"/>
      <c r="D317" s="47"/>
      <c r="E317" s="47"/>
      <c r="F317" s="199"/>
      <c r="G317" s="47"/>
      <c r="H317" s="47"/>
      <c r="I317" s="47"/>
      <c r="J317" s="200"/>
      <c r="K317" s="47"/>
      <c r="L317" s="47"/>
      <c r="M317" s="47"/>
      <c r="N317" s="47"/>
      <c r="O317" s="47"/>
      <c r="P317" s="47"/>
      <c r="Q317" s="201"/>
      <c r="R317" s="47"/>
      <c r="S317" s="47"/>
      <c r="T317" s="47"/>
      <c r="U317" s="47"/>
      <c r="V317" s="47"/>
      <c r="W317" s="47"/>
      <c r="X317" s="47"/>
      <c r="Y317" s="47"/>
      <c r="Z317" s="47"/>
      <c r="AA317" s="47"/>
      <c r="AB317" s="47"/>
      <c r="AC317" s="47"/>
      <c r="AD317" s="47"/>
      <c r="AE317" s="47"/>
      <c r="AF317" s="47"/>
      <c r="AG317" s="47"/>
      <c r="AH317" s="47"/>
      <c r="AI317" s="47"/>
      <c r="AJ317" s="47"/>
      <c r="AK317" s="47"/>
      <c r="AL317" s="47"/>
      <c r="AM317" s="47"/>
      <c r="AN317" s="47"/>
    </row>
    <row r="318" spans="1:40" ht="14.25" customHeight="1">
      <c r="A318" s="47"/>
      <c r="B318" s="47"/>
      <c r="C318" s="47"/>
      <c r="D318" s="47"/>
      <c r="E318" s="47"/>
      <c r="F318" s="199"/>
      <c r="G318" s="47"/>
      <c r="H318" s="47"/>
      <c r="I318" s="47"/>
      <c r="J318" s="200"/>
      <c r="K318" s="47"/>
      <c r="L318" s="47"/>
      <c r="M318" s="47"/>
      <c r="N318" s="47"/>
      <c r="O318" s="47"/>
      <c r="P318" s="47"/>
      <c r="Q318" s="201"/>
      <c r="R318" s="47"/>
      <c r="S318" s="47"/>
      <c r="T318" s="47"/>
      <c r="U318" s="47"/>
      <c r="V318" s="47"/>
      <c r="W318" s="47"/>
      <c r="X318" s="47"/>
      <c r="Y318" s="47"/>
      <c r="Z318" s="47"/>
      <c r="AA318" s="47"/>
      <c r="AB318" s="47"/>
      <c r="AC318" s="47"/>
      <c r="AD318" s="47"/>
      <c r="AE318" s="47"/>
      <c r="AF318" s="47"/>
      <c r="AG318" s="47"/>
      <c r="AH318" s="47"/>
      <c r="AI318" s="47"/>
      <c r="AJ318" s="47"/>
      <c r="AK318" s="47"/>
      <c r="AL318" s="47"/>
      <c r="AM318" s="47"/>
      <c r="AN318" s="47"/>
    </row>
    <row r="319" spans="1:40" ht="14.25" customHeight="1">
      <c r="A319" s="47"/>
      <c r="B319" s="47"/>
      <c r="C319" s="47"/>
      <c r="D319" s="47"/>
      <c r="E319" s="47"/>
      <c r="F319" s="199"/>
      <c r="G319" s="47"/>
      <c r="H319" s="47"/>
      <c r="I319" s="47"/>
      <c r="J319" s="200"/>
      <c r="K319" s="47"/>
      <c r="L319" s="47"/>
      <c r="M319" s="47"/>
      <c r="N319" s="47"/>
      <c r="O319" s="47"/>
      <c r="P319" s="47"/>
      <c r="Q319" s="201"/>
      <c r="R319" s="47"/>
      <c r="S319" s="47"/>
      <c r="T319" s="47"/>
      <c r="U319" s="47"/>
      <c r="V319" s="47"/>
      <c r="W319" s="47"/>
      <c r="X319" s="47"/>
      <c r="Y319" s="47"/>
      <c r="Z319" s="47"/>
      <c r="AA319" s="47"/>
      <c r="AB319" s="47"/>
      <c r="AC319" s="47"/>
      <c r="AD319" s="47"/>
      <c r="AE319" s="47"/>
      <c r="AF319" s="47"/>
      <c r="AG319" s="47"/>
      <c r="AH319" s="47"/>
      <c r="AI319" s="47"/>
      <c r="AJ319" s="47"/>
      <c r="AK319" s="47"/>
      <c r="AL319" s="47"/>
      <c r="AM319" s="47"/>
      <c r="AN319" s="47"/>
    </row>
    <row r="320" spans="1:40" ht="14.25" customHeight="1">
      <c r="A320" s="47"/>
      <c r="B320" s="47"/>
      <c r="C320" s="47"/>
      <c r="D320" s="47"/>
      <c r="E320" s="47"/>
      <c r="F320" s="199"/>
      <c r="G320" s="47"/>
      <c r="H320" s="47"/>
      <c r="I320" s="47"/>
      <c r="J320" s="200"/>
      <c r="K320" s="47"/>
      <c r="L320" s="47"/>
      <c r="M320" s="47"/>
      <c r="N320" s="47"/>
      <c r="O320" s="47"/>
      <c r="P320" s="47"/>
      <c r="Q320" s="201"/>
      <c r="R320" s="47"/>
      <c r="S320" s="47"/>
      <c r="T320" s="47"/>
      <c r="U320" s="47"/>
      <c r="V320" s="47"/>
      <c r="W320" s="47"/>
      <c r="X320" s="47"/>
      <c r="Y320" s="47"/>
      <c r="Z320" s="47"/>
      <c r="AA320" s="47"/>
      <c r="AB320" s="47"/>
      <c r="AC320" s="47"/>
      <c r="AD320" s="47"/>
      <c r="AE320" s="47"/>
      <c r="AF320" s="47"/>
      <c r="AG320" s="47"/>
      <c r="AH320" s="47"/>
      <c r="AI320" s="47"/>
      <c r="AJ320" s="47"/>
      <c r="AK320" s="47"/>
      <c r="AL320" s="47"/>
      <c r="AM320" s="47"/>
      <c r="AN320" s="47"/>
    </row>
    <row r="321" spans="1:40" ht="14.25" customHeight="1">
      <c r="A321" s="47"/>
      <c r="B321" s="47"/>
      <c r="C321" s="47"/>
      <c r="D321" s="47"/>
      <c r="E321" s="47"/>
      <c r="F321" s="199"/>
      <c r="G321" s="47"/>
      <c r="H321" s="47"/>
      <c r="I321" s="47"/>
      <c r="J321" s="200"/>
      <c r="K321" s="47"/>
      <c r="L321" s="47"/>
      <c r="M321" s="47"/>
      <c r="N321" s="47"/>
      <c r="O321" s="47"/>
      <c r="P321" s="47"/>
      <c r="Q321" s="201"/>
      <c r="R321" s="47"/>
      <c r="S321" s="47"/>
      <c r="T321" s="47"/>
      <c r="U321" s="47"/>
      <c r="V321" s="47"/>
      <c r="W321" s="47"/>
      <c r="X321" s="47"/>
      <c r="Y321" s="47"/>
      <c r="Z321" s="47"/>
      <c r="AA321" s="47"/>
      <c r="AB321" s="47"/>
      <c r="AC321" s="47"/>
      <c r="AD321" s="47"/>
      <c r="AE321" s="47"/>
      <c r="AF321" s="47"/>
      <c r="AG321" s="47"/>
      <c r="AH321" s="47"/>
      <c r="AI321" s="47"/>
      <c r="AJ321" s="47"/>
      <c r="AK321" s="47"/>
      <c r="AL321" s="47"/>
      <c r="AM321" s="47"/>
      <c r="AN321" s="47"/>
    </row>
    <row r="322" spans="1:40" ht="14.25" customHeight="1">
      <c r="A322" s="47"/>
      <c r="B322" s="47"/>
      <c r="C322" s="47"/>
      <c r="D322" s="47"/>
      <c r="E322" s="47"/>
      <c r="F322" s="199"/>
      <c r="G322" s="47"/>
      <c r="H322" s="47"/>
      <c r="I322" s="47"/>
      <c r="J322" s="200"/>
      <c r="K322" s="47"/>
      <c r="L322" s="47"/>
      <c r="M322" s="47"/>
      <c r="N322" s="47"/>
      <c r="O322" s="47"/>
      <c r="P322" s="47"/>
      <c r="Q322" s="201"/>
      <c r="R322" s="47"/>
      <c r="S322" s="47"/>
      <c r="T322" s="47"/>
      <c r="U322" s="47"/>
      <c r="V322" s="47"/>
      <c r="W322" s="47"/>
      <c r="X322" s="47"/>
      <c r="Y322" s="47"/>
      <c r="Z322" s="47"/>
      <c r="AA322" s="47"/>
      <c r="AB322" s="47"/>
      <c r="AC322" s="47"/>
      <c r="AD322" s="47"/>
      <c r="AE322" s="47"/>
      <c r="AF322" s="47"/>
      <c r="AG322" s="47"/>
      <c r="AH322" s="47"/>
      <c r="AI322" s="47"/>
      <c r="AJ322" s="47"/>
      <c r="AK322" s="47"/>
      <c r="AL322" s="47"/>
      <c r="AM322" s="47"/>
      <c r="AN322" s="47"/>
    </row>
    <row r="323" spans="1:40" ht="14.25" customHeight="1">
      <c r="A323" s="47"/>
      <c r="B323" s="47"/>
      <c r="C323" s="47"/>
      <c r="D323" s="47"/>
      <c r="E323" s="47"/>
      <c r="F323" s="199"/>
      <c r="G323" s="47"/>
      <c r="H323" s="47"/>
      <c r="I323" s="47"/>
      <c r="J323" s="200"/>
      <c r="K323" s="47"/>
      <c r="L323" s="47"/>
      <c r="M323" s="47"/>
      <c r="N323" s="47"/>
      <c r="O323" s="47"/>
      <c r="P323" s="47"/>
      <c r="Q323" s="201"/>
      <c r="R323" s="47"/>
      <c r="S323" s="47"/>
      <c r="T323" s="47"/>
      <c r="U323" s="47"/>
      <c r="V323" s="47"/>
      <c r="W323" s="47"/>
      <c r="X323" s="47"/>
      <c r="Y323" s="47"/>
      <c r="Z323" s="47"/>
      <c r="AA323" s="47"/>
      <c r="AB323" s="47"/>
      <c r="AC323" s="47"/>
      <c r="AD323" s="47"/>
      <c r="AE323" s="47"/>
      <c r="AF323" s="47"/>
      <c r="AG323" s="47"/>
      <c r="AH323" s="47"/>
      <c r="AI323" s="47"/>
      <c r="AJ323" s="47"/>
      <c r="AK323" s="47"/>
      <c r="AL323" s="47"/>
      <c r="AM323" s="47"/>
      <c r="AN323" s="47"/>
    </row>
    <row r="324" spans="1:40" ht="14.25" customHeight="1">
      <c r="A324" s="47"/>
      <c r="B324" s="47"/>
      <c r="C324" s="47"/>
      <c r="D324" s="47"/>
      <c r="E324" s="47"/>
      <c r="F324" s="199"/>
      <c r="G324" s="47"/>
      <c r="H324" s="47"/>
      <c r="I324" s="47"/>
      <c r="J324" s="200"/>
      <c r="K324" s="47"/>
      <c r="L324" s="47"/>
      <c r="M324" s="47"/>
      <c r="N324" s="47"/>
      <c r="O324" s="47"/>
      <c r="P324" s="47"/>
      <c r="Q324" s="201"/>
      <c r="R324" s="47"/>
      <c r="S324" s="47"/>
      <c r="T324" s="47"/>
      <c r="U324" s="47"/>
      <c r="V324" s="47"/>
      <c r="W324" s="47"/>
      <c r="X324" s="47"/>
      <c r="Y324" s="47"/>
      <c r="Z324" s="47"/>
      <c r="AA324" s="47"/>
      <c r="AB324" s="47"/>
      <c r="AC324" s="47"/>
      <c r="AD324" s="47"/>
      <c r="AE324" s="47"/>
      <c r="AF324" s="47"/>
      <c r="AG324" s="47"/>
      <c r="AH324" s="47"/>
      <c r="AI324" s="47"/>
      <c r="AJ324" s="47"/>
      <c r="AK324" s="47"/>
      <c r="AL324" s="47"/>
      <c r="AM324" s="47"/>
      <c r="AN324" s="47"/>
    </row>
    <row r="325" spans="1:40" ht="14.25" customHeight="1">
      <c r="A325" s="47"/>
      <c r="B325" s="47"/>
      <c r="C325" s="47"/>
      <c r="D325" s="47"/>
      <c r="E325" s="47"/>
      <c r="F325" s="199"/>
      <c r="G325" s="47"/>
      <c r="H325" s="47"/>
      <c r="I325" s="47"/>
      <c r="J325" s="200"/>
      <c r="K325" s="47"/>
      <c r="L325" s="47"/>
      <c r="M325" s="47"/>
      <c r="N325" s="47"/>
      <c r="O325" s="47"/>
      <c r="P325" s="47"/>
      <c r="Q325" s="201"/>
      <c r="R325" s="47"/>
      <c r="S325" s="47"/>
      <c r="T325" s="47"/>
      <c r="U325" s="47"/>
      <c r="V325" s="47"/>
      <c r="W325" s="47"/>
      <c r="X325" s="47"/>
      <c r="Y325" s="47"/>
      <c r="Z325" s="47"/>
      <c r="AA325" s="47"/>
      <c r="AB325" s="47"/>
      <c r="AC325" s="47"/>
      <c r="AD325" s="47"/>
      <c r="AE325" s="47"/>
      <c r="AF325" s="47"/>
      <c r="AG325" s="47"/>
      <c r="AH325" s="47"/>
      <c r="AI325" s="47"/>
      <c r="AJ325" s="47"/>
      <c r="AK325" s="47"/>
      <c r="AL325" s="47"/>
      <c r="AM325" s="47"/>
      <c r="AN325" s="47"/>
    </row>
    <row r="326" spans="1:40" ht="14.25" customHeight="1">
      <c r="A326" s="47"/>
      <c r="B326" s="47"/>
      <c r="C326" s="47"/>
      <c r="D326" s="47"/>
      <c r="E326" s="47"/>
      <c r="F326" s="199"/>
      <c r="G326" s="47"/>
      <c r="H326" s="47"/>
      <c r="I326" s="47"/>
      <c r="J326" s="200"/>
      <c r="K326" s="47"/>
      <c r="L326" s="47"/>
      <c r="M326" s="47"/>
      <c r="N326" s="47"/>
      <c r="O326" s="47"/>
      <c r="P326" s="47"/>
      <c r="Q326" s="201"/>
      <c r="R326" s="47"/>
      <c r="S326" s="47"/>
      <c r="T326" s="47"/>
      <c r="U326" s="47"/>
      <c r="V326" s="47"/>
      <c r="W326" s="47"/>
      <c r="X326" s="47"/>
      <c r="Y326" s="47"/>
      <c r="Z326" s="47"/>
      <c r="AA326" s="47"/>
      <c r="AB326" s="47"/>
      <c r="AC326" s="47"/>
      <c r="AD326" s="47"/>
      <c r="AE326" s="47"/>
      <c r="AF326" s="47"/>
      <c r="AG326" s="47"/>
      <c r="AH326" s="47"/>
      <c r="AI326" s="47"/>
      <c r="AJ326" s="47"/>
      <c r="AK326" s="47"/>
      <c r="AL326" s="47"/>
      <c r="AM326" s="47"/>
      <c r="AN326" s="47"/>
    </row>
    <row r="327" spans="1:40" ht="14.25" customHeight="1">
      <c r="A327" s="47"/>
      <c r="B327" s="47"/>
      <c r="C327" s="47"/>
      <c r="D327" s="47"/>
      <c r="E327" s="47"/>
      <c r="F327" s="199"/>
      <c r="G327" s="47"/>
      <c r="H327" s="47"/>
      <c r="I327" s="47"/>
      <c r="J327" s="200"/>
      <c r="K327" s="47"/>
      <c r="L327" s="47"/>
      <c r="M327" s="47"/>
      <c r="N327" s="47"/>
      <c r="O327" s="47"/>
      <c r="P327" s="47"/>
      <c r="Q327" s="201"/>
      <c r="R327" s="47"/>
      <c r="S327" s="47"/>
      <c r="T327" s="47"/>
      <c r="U327" s="47"/>
      <c r="V327" s="47"/>
      <c r="W327" s="47"/>
      <c r="X327" s="47"/>
      <c r="Y327" s="47"/>
      <c r="Z327" s="47"/>
      <c r="AA327" s="47"/>
      <c r="AB327" s="47"/>
      <c r="AC327" s="47"/>
      <c r="AD327" s="47"/>
      <c r="AE327" s="47"/>
      <c r="AF327" s="47"/>
      <c r="AG327" s="47"/>
      <c r="AH327" s="47"/>
      <c r="AI327" s="47"/>
      <c r="AJ327" s="47"/>
      <c r="AK327" s="47"/>
      <c r="AL327" s="47"/>
      <c r="AM327" s="47"/>
      <c r="AN327" s="47"/>
    </row>
    <row r="328" spans="1:40" ht="14.25" customHeight="1">
      <c r="A328" s="47"/>
      <c r="B328" s="47"/>
      <c r="C328" s="47"/>
      <c r="D328" s="47"/>
      <c r="E328" s="47"/>
      <c r="F328" s="199"/>
      <c r="G328" s="47"/>
      <c r="H328" s="47"/>
      <c r="I328" s="47"/>
      <c r="J328" s="200"/>
      <c r="K328" s="47"/>
      <c r="L328" s="47"/>
      <c r="M328" s="47"/>
      <c r="N328" s="47"/>
      <c r="O328" s="47"/>
      <c r="P328" s="47"/>
      <c r="Q328" s="201"/>
      <c r="R328" s="47"/>
      <c r="S328" s="47"/>
      <c r="T328" s="47"/>
      <c r="U328" s="47"/>
      <c r="V328" s="47"/>
      <c r="W328" s="47"/>
      <c r="X328" s="47"/>
      <c r="Y328" s="47"/>
      <c r="Z328" s="47"/>
      <c r="AA328" s="47"/>
      <c r="AB328" s="47"/>
      <c r="AC328" s="47"/>
      <c r="AD328" s="47"/>
      <c r="AE328" s="47"/>
      <c r="AF328" s="47"/>
      <c r="AG328" s="47"/>
      <c r="AH328" s="47"/>
      <c r="AI328" s="47"/>
      <c r="AJ328" s="47"/>
      <c r="AK328" s="47"/>
      <c r="AL328" s="47"/>
      <c r="AM328" s="47"/>
      <c r="AN328" s="47"/>
    </row>
    <row r="329" spans="1:40" ht="14.25" customHeight="1">
      <c r="A329" s="47"/>
      <c r="B329" s="47"/>
      <c r="C329" s="47"/>
      <c r="D329" s="47"/>
      <c r="E329" s="47"/>
      <c r="F329" s="199"/>
      <c r="G329" s="47"/>
      <c r="H329" s="47"/>
      <c r="I329" s="47"/>
      <c r="J329" s="200"/>
      <c r="K329" s="47"/>
      <c r="L329" s="47"/>
      <c r="M329" s="47"/>
      <c r="N329" s="47"/>
      <c r="O329" s="47"/>
      <c r="P329" s="47"/>
      <c r="Q329" s="201"/>
      <c r="R329" s="47"/>
      <c r="S329" s="47"/>
      <c r="T329" s="47"/>
      <c r="U329" s="47"/>
      <c r="V329" s="47"/>
      <c r="W329" s="47"/>
      <c r="X329" s="47"/>
      <c r="Y329" s="47"/>
      <c r="Z329" s="47"/>
      <c r="AA329" s="47"/>
      <c r="AB329" s="47"/>
      <c r="AC329" s="47"/>
      <c r="AD329" s="47"/>
      <c r="AE329" s="47"/>
      <c r="AF329" s="47"/>
      <c r="AG329" s="47"/>
      <c r="AH329" s="47"/>
      <c r="AI329" s="47"/>
      <c r="AJ329" s="47"/>
      <c r="AK329" s="47"/>
      <c r="AL329" s="47"/>
      <c r="AM329" s="47"/>
      <c r="AN329" s="47"/>
    </row>
    <row r="330" spans="1:40" ht="14.25" customHeight="1">
      <c r="A330" s="47"/>
      <c r="B330" s="47"/>
      <c r="C330" s="47"/>
      <c r="D330" s="47"/>
      <c r="E330" s="47"/>
      <c r="F330" s="199"/>
      <c r="G330" s="47"/>
      <c r="H330" s="47"/>
      <c r="I330" s="47"/>
      <c r="J330" s="200"/>
      <c r="K330" s="47"/>
      <c r="L330" s="47"/>
      <c r="M330" s="47"/>
      <c r="N330" s="47"/>
      <c r="O330" s="47"/>
      <c r="P330" s="47"/>
      <c r="Q330" s="201"/>
      <c r="R330" s="47"/>
      <c r="S330" s="47"/>
      <c r="T330" s="47"/>
      <c r="U330" s="47"/>
      <c r="V330" s="47"/>
      <c r="W330" s="47"/>
      <c r="X330" s="47"/>
      <c r="Y330" s="47"/>
      <c r="Z330" s="47"/>
      <c r="AA330" s="47"/>
      <c r="AB330" s="47"/>
      <c r="AC330" s="47"/>
      <c r="AD330" s="47"/>
      <c r="AE330" s="47"/>
      <c r="AF330" s="47"/>
      <c r="AG330" s="47"/>
      <c r="AH330" s="47"/>
      <c r="AI330" s="47"/>
      <c r="AJ330" s="47"/>
      <c r="AK330" s="47"/>
      <c r="AL330" s="47"/>
      <c r="AM330" s="47"/>
      <c r="AN330" s="47"/>
    </row>
    <row r="331" spans="1:40" ht="14.25" customHeight="1">
      <c r="A331" s="47"/>
      <c r="B331" s="47"/>
      <c r="C331" s="47"/>
      <c r="D331" s="47"/>
      <c r="E331" s="47"/>
      <c r="F331" s="199"/>
      <c r="G331" s="47"/>
      <c r="H331" s="47"/>
      <c r="I331" s="47"/>
      <c r="J331" s="200"/>
      <c r="K331" s="47"/>
      <c r="L331" s="47"/>
      <c r="M331" s="47"/>
      <c r="N331" s="47"/>
      <c r="O331" s="47"/>
      <c r="P331" s="47"/>
      <c r="Q331" s="201"/>
      <c r="R331" s="47"/>
      <c r="S331" s="47"/>
      <c r="T331" s="47"/>
      <c r="U331" s="47"/>
      <c r="V331" s="47"/>
      <c r="W331" s="47"/>
      <c r="X331" s="47"/>
      <c r="Y331" s="47"/>
      <c r="Z331" s="47"/>
      <c r="AA331" s="47"/>
      <c r="AB331" s="47"/>
      <c r="AC331" s="47"/>
      <c r="AD331" s="47"/>
      <c r="AE331" s="47"/>
      <c r="AF331" s="47"/>
      <c r="AG331" s="47"/>
      <c r="AH331" s="47"/>
      <c r="AI331" s="47"/>
      <c r="AJ331" s="47"/>
      <c r="AK331" s="47"/>
      <c r="AL331" s="47"/>
      <c r="AM331" s="47"/>
      <c r="AN331" s="47"/>
    </row>
    <row r="332" spans="1:40" ht="14.25" customHeight="1">
      <c r="A332" s="47"/>
      <c r="B332" s="47"/>
      <c r="C332" s="47"/>
      <c r="D332" s="47"/>
      <c r="E332" s="47"/>
      <c r="F332" s="199"/>
      <c r="G332" s="47"/>
      <c r="H332" s="47"/>
      <c r="I332" s="47"/>
      <c r="J332" s="200"/>
      <c r="K332" s="47"/>
      <c r="L332" s="47"/>
      <c r="M332" s="47"/>
      <c r="N332" s="47"/>
      <c r="O332" s="47"/>
      <c r="P332" s="47"/>
      <c r="Q332" s="201"/>
      <c r="R332" s="47"/>
      <c r="S332" s="47"/>
      <c r="T332" s="47"/>
      <c r="U332" s="47"/>
      <c r="V332" s="47"/>
      <c r="W332" s="47"/>
      <c r="X332" s="47"/>
      <c r="Y332" s="47"/>
      <c r="Z332" s="47"/>
      <c r="AA332" s="47"/>
      <c r="AB332" s="47"/>
      <c r="AC332" s="47"/>
      <c r="AD332" s="47"/>
      <c r="AE332" s="47"/>
      <c r="AF332" s="47"/>
      <c r="AG332" s="47"/>
      <c r="AH332" s="47"/>
      <c r="AI332" s="47"/>
      <c r="AJ332" s="47"/>
      <c r="AK332" s="47"/>
      <c r="AL332" s="47"/>
      <c r="AM332" s="47"/>
      <c r="AN332" s="47"/>
    </row>
    <row r="333" spans="1:40" ht="14.25" customHeight="1">
      <c r="A333" s="47"/>
      <c r="B333" s="47"/>
      <c r="C333" s="47"/>
      <c r="D333" s="47"/>
      <c r="E333" s="47"/>
      <c r="F333" s="199"/>
      <c r="G333" s="47"/>
      <c r="H333" s="47"/>
      <c r="I333" s="47"/>
      <c r="J333" s="200"/>
      <c r="K333" s="47"/>
      <c r="L333" s="47"/>
      <c r="M333" s="47"/>
      <c r="N333" s="47"/>
      <c r="O333" s="47"/>
      <c r="P333" s="47"/>
      <c r="Q333" s="201"/>
      <c r="R333" s="47"/>
      <c r="S333" s="47"/>
      <c r="T333" s="47"/>
      <c r="U333" s="47"/>
      <c r="V333" s="47"/>
      <c r="W333" s="47"/>
      <c r="X333" s="47"/>
      <c r="Y333" s="47"/>
      <c r="Z333" s="47"/>
      <c r="AA333" s="47"/>
      <c r="AB333" s="47"/>
      <c r="AC333" s="47"/>
      <c r="AD333" s="47"/>
      <c r="AE333" s="47"/>
      <c r="AF333" s="47"/>
      <c r="AG333" s="47"/>
      <c r="AH333" s="47"/>
      <c r="AI333" s="47"/>
      <c r="AJ333" s="47"/>
      <c r="AK333" s="47"/>
      <c r="AL333" s="47"/>
      <c r="AM333" s="47"/>
      <c r="AN333" s="47"/>
    </row>
    <row r="334" spans="1:40" ht="14.25" customHeight="1">
      <c r="A334" s="47"/>
      <c r="B334" s="47"/>
      <c r="C334" s="47"/>
      <c r="D334" s="47"/>
      <c r="E334" s="47"/>
      <c r="F334" s="199"/>
      <c r="G334" s="47"/>
      <c r="H334" s="47"/>
      <c r="I334" s="47"/>
      <c r="J334" s="200"/>
      <c r="K334" s="47"/>
      <c r="L334" s="47"/>
      <c r="M334" s="47"/>
      <c r="N334" s="47"/>
      <c r="O334" s="47"/>
      <c r="P334" s="47"/>
      <c r="Q334" s="201"/>
      <c r="R334" s="47"/>
      <c r="S334" s="47"/>
      <c r="T334" s="47"/>
      <c r="U334" s="47"/>
      <c r="V334" s="47"/>
      <c r="W334" s="47"/>
      <c r="X334" s="47"/>
      <c r="Y334" s="47"/>
      <c r="Z334" s="47"/>
      <c r="AA334" s="47"/>
      <c r="AB334" s="47"/>
      <c r="AC334" s="47"/>
      <c r="AD334" s="47"/>
      <c r="AE334" s="47"/>
      <c r="AF334" s="47"/>
      <c r="AG334" s="47"/>
      <c r="AH334" s="47"/>
      <c r="AI334" s="47"/>
      <c r="AJ334" s="47"/>
      <c r="AK334" s="47"/>
      <c r="AL334" s="47"/>
      <c r="AM334" s="47"/>
      <c r="AN334" s="47"/>
    </row>
    <row r="335" spans="1:40" ht="14.25" customHeight="1">
      <c r="A335" s="47"/>
      <c r="B335" s="47"/>
      <c r="C335" s="47"/>
      <c r="D335" s="47"/>
      <c r="E335" s="47"/>
      <c r="F335" s="199"/>
      <c r="G335" s="47"/>
      <c r="H335" s="47"/>
      <c r="I335" s="47"/>
      <c r="J335" s="200"/>
      <c r="K335" s="47"/>
      <c r="L335" s="47"/>
      <c r="M335" s="47"/>
      <c r="N335" s="47"/>
      <c r="O335" s="47"/>
      <c r="P335" s="47"/>
      <c r="Q335" s="201"/>
      <c r="R335" s="47"/>
      <c r="S335" s="47"/>
      <c r="T335" s="47"/>
      <c r="U335" s="47"/>
      <c r="V335" s="47"/>
      <c r="W335" s="47"/>
      <c r="X335" s="47"/>
      <c r="Y335" s="47"/>
      <c r="Z335" s="47"/>
      <c r="AA335" s="47"/>
      <c r="AB335" s="47"/>
      <c r="AC335" s="47"/>
      <c r="AD335" s="47"/>
      <c r="AE335" s="47"/>
      <c r="AF335" s="47"/>
      <c r="AG335" s="47"/>
      <c r="AH335" s="47"/>
      <c r="AI335" s="47"/>
      <c r="AJ335" s="47"/>
      <c r="AK335" s="47"/>
      <c r="AL335" s="47"/>
      <c r="AM335" s="47"/>
      <c r="AN335" s="47"/>
    </row>
    <row r="336" spans="1:40" ht="14.25" customHeight="1">
      <c r="A336" s="47"/>
      <c r="B336" s="47"/>
      <c r="C336" s="47"/>
      <c r="D336" s="47"/>
      <c r="E336" s="47"/>
      <c r="F336" s="199"/>
      <c r="G336" s="47"/>
      <c r="H336" s="47"/>
      <c r="I336" s="47"/>
      <c r="J336" s="200"/>
      <c r="K336" s="47"/>
      <c r="L336" s="47"/>
      <c r="M336" s="47"/>
      <c r="N336" s="47"/>
      <c r="O336" s="47"/>
      <c r="P336" s="47"/>
      <c r="Q336" s="201"/>
      <c r="R336" s="47"/>
      <c r="S336" s="47"/>
      <c r="T336" s="47"/>
      <c r="U336" s="47"/>
      <c r="V336" s="47"/>
      <c r="W336" s="47"/>
      <c r="X336" s="47"/>
      <c r="Y336" s="47"/>
      <c r="Z336" s="47"/>
      <c r="AA336" s="47"/>
      <c r="AB336" s="47"/>
      <c r="AC336" s="47"/>
      <c r="AD336" s="47"/>
      <c r="AE336" s="47"/>
      <c r="AF336" s="47"/>
      <c r="AG336" s="47"/>
      <c r="AH336" s="47"/>
      <c r="AI336" s="47"/>
      <c r="AJ336" s="47"/>
      <c r="AK336" s="47"/>
      <c r="AL336" s="47"/>
      <c r="AM336" s="47"/>
      <c r="AN336" s="47"/>
    </row>
    <row r="337" spans="1:40" ht="14.25" customHeight="1">
      <c r="A337" s="47"/>
      <c r="B337" s="47"/>
      <c r="C337" s="47"/>
      <c r="D337" s="47"/>
      <c r="E337" s="47"/>
      <c r="F337" s="199"/>
      <c r="G337" s="47"/>
      <c r="H337" s="47"/>
      <c r="I337" s="47"/>
      <c r="J337" s="200"/>
      <c r="K337" s="47"/>
      <c r="L337" s="47"/>
      <c r="M337" s="47"/>
      <c r="N337" s="47"/>
      <c r="O337" s="47"/>
      <c r="P337" s="47"/>
      <c r="Q337" s="201"/>
      <c r="R337" s="47"/>
      <c r="S337" s="47"/>
      <c r="T337" s="47"/>
      <c r="U337" s="47"/>
      <c r="V337" s="47"/>
      <c r="W337" s="47"/>
      <c r="X337" s="47"/>
      <c r="Y337" s="47"/>
      <c r="Z337" s="47"/>
      <c r="AA337" s="47"/>
      <c r="AB337" s="47"/>
      <c r="AC337" s="47"/>
      <c r="AD337" s="47"/>
      <c r="AE337" s="47"/>
      <c r="AF337" s="47"/>
      <c r="AG337" s="47"/>
      <c r="AH337" s="47"/>
      <c r="AI337" s="47"/>
      <c r="AJ337" s="47"/>
      <c r="AK337" s="47"/>
      <c r="AL337" s="47"/>
      <c r="AM337" s="47"/>
      <c r="AN337" s="47"/>
    </row>
    <row r="338" spans="1:40" ht="14.25" customHeight="1">
      <c r="A338" s="47"/>
      <c r="B338" s="47"/>
      <c r="C338" s="47"/>
      <c r="D338" s="47"/>
      <c r="E338" s="47"/>
      <c r="F338" s="199"/>
      <c r="G338" s="47"/>
      <c r="H338" s="47"/>
      <c r="I338" s="47"/>
      <c r="J338" s="200"/>
      <c r="K338" s="47"/>
      <c r="L338" s="47"/>
      <c r="M338" s="47"/>
      <c r="N338" s="47"/>
      <c r="O338" s="47"/>
      <c r="P338" s="47"/>
      <c r="Q338" s="201"/>
      <c r="R338" s="47"/>
      <c r="S338" s="47"/>
      <c r="T338" s="47"/>
      <c r="U338" s="47"/>
      <c r="V338" s="47"/>
      <c r="W338" s="47"/>
      <c r="X338" s="47"/>
      <c r="Y338" s="47"/>
      <c r="Z338" s="47"/>
      <c r="AA338" s="47"/>
      <c r="AB338" s="47"/>
      <c r="AC338" s="47"/>
      <c r="AD338" s="47"/>
      <c r="AE338" s="47"/>
      <c r="AF338" s="47"/>
      <c r="AG338" s="47"/>
      <c r="AH338" s="47"/>
      <c r="AI338" s="47"/>
      <c r="AJ338" s="47"/>
      <c r="AK338" s="47"/>
      <c r="AL338" s="47"/>
      <c r="AM338" s="47"/>
      <c r="AN338" s="47"/>
    </row>
    <row r="339" spans="1:40" ht="14.25" customHeight="1">
      <c r="A339" s="47"/>
      <c r="B339" s="47"/>
      <c r="C339" s="47"/>
      <c r="D339" s="47"/>
      <c r="E339" s="47"/>
      <c r="F339" s="199"/>
      <c r="G339" s="47"/>
      <c r="H339" s="47"/>
      <c r="I339" s="47"/>
      <c r="J339" s="200"/>
      <c r="K339" s="47"/>
      <c r="L339" s="47"/>
      <c r="M339" s="47"/>
      <c r="N339" s="47"/>
      <c r="O339" s="47"/>
      <c r="P339" s="47"/>
      <c r="Q339" s="201"/>
      <c r="R339" s="47"/>
      <c r="S339" s="47"/>
      <c r="T339" s="47"/>
      <c r="U339" s="47"/>
      <c r="V339" s="47"/>
      <c r="W339" s="47"/>
      <c r="X339" s="47"/>
      <c r="Y339" s="47"/>
      <c r="Z339" s="47"/>
      <c r="AA339" s="47"/>
      <c r="AB339" s="47"/>
      <c r="AC339" s="47"/>
      <c r="AD339" s="47"/>
      <c r="AE339" s="47"/>
      <c r="AF339" s="47"/>
      <c r="AG339" s="47"/>
      <c r="AH339" s="47"/>
      <c r="AI339" s="47"/>
      <c r="AJ339" s="47"/>
      <c r="AK339" s="47"/>
      <c r="AL339" s="47"/>
      <c r="AM339" s="47"/>
      <c r="AN339" s="47"/>
    </row>
    <row r="340" spans="1:40" ht="14.25" customHeight="1">
      <c r="A340" s="47"/>
      <c r="B340" s="47"/>
      <c r="C340" s="47"/>
      <c r="D340" s="47"/>
      <c r="E340" s="47"/>
      <c r="F340" s="199"/>
      <c r="G340" s="47"/>
      <c r="H340" s="47"/>
      <c r="I340" s="47"/>
      <c r="J340" s="200"/>
      <c r="K340" s="47"/>
      <c r="L340" s="47"/>
      <c r="M340" s="47"/>
      <c r="N340" s="47"/>
      <c r="O340" s="47"/>
      <c r="P340" s="47"/>
      <c r="Q340" s="201"/>
      <c r="R340" s="47"/>
      <c r="S340" s="47"/>
      <c r="T340" s="47"/>
      <c r="U340" s="47"/>
      <c r="V340" s="47"/>
      <c r="W340" s="47"/>
      <c r="X340" s="47"/>
      <c r="Y340" s="47"/>
      <c r="Z340" s="47"/>
      <c r="AA340" s="47"/>
      <c r="AB340" s="47"/>
      <c r="AC340" s="47"/>
      <c r="AD340" s="47"/>
      <c r="AE340" s="47"/>
      <c r="AF340" s="47"/>
      <c r="AG340" s="47"/>
      <c r="AH340" s="47"/>
      <c r="AI340" s="47"/>
      <c r="AJ340" s="47"/>
      <c r="AK340" s="47"/>
      <c r="AL340" s="47"/>
      <c r="AM340" s="47"/>
      <c r="AN340" s="47"/>
    </row>
    <row r="341" spans="1:40" ht="14.25" customHeight="1">
      <c r="A341" s="47"/>
      <c r="B341" s="47"/>
      <c r="C341" s="47"/>
      <c r="D341" s="47"/>
      <c r="E341" s="47"/>
      <c r="F341" s="199"/>
      <c r="G341" s="47"/>
      <c r="H341" s="47"/>
      <c r="I341" s="47"/>
      <c r="J341" s="200"/>
      <c r="K341" s="47"/>
      <c r="L341" s="47"/>
      <c r="M341" s="47"/>
      <c r="N341" s="47"/>
      <c r="O341" s="47"/>
      <c r="P341" s="47"/>
      <c r="Q341" s="201"/>
      <c r="R341" s="47"/>
      <c r="S341" s="47"/>
      <c r="T341" s="47"/>
      <c r="U341" s="47"/>
      <c r="V341" s="47"/>
      <c r="W341" s="47"/>
      <c r="X341" s="47"/>
      <c r="Y341" s="47"/>
      <c r="Z341" s="47"/>
      <c r="AA341" s="47"/>
      <c r="AB341" s="47"/>
      <c r="AC341" s="47"/>
      <c r="AD341" s="47"/>
      <c r="AE341" s="47"/>
      <c r="AF341" s="47"/>
      <c r="AG341" s="47"/>
      <c r="AH341" s="47"/>
      <c r="AI341" s="47"/>
      <c r="AJ341" s="47"/>
      <c r="AK341" s="47"/>
      <c r="AL341" s="47"/>
      <c r="AM341" s="47"/>
      <c r="AN341" s="47"/>
    </row>
    <row r="342" spans="1:40" ht="14.25" customHeight="1">
      <c r="A342" s="47"/>
      <c r="B342" s="47"/>
      <c r="C342" s="47"/>
      <c r="D342" s="47"/>
      <c r="E342" s="47"/>
      <c r="F342" s="199"/>
      <c r="G342" s="47"/>
      <c r="H342" s="47"/>
      <c r="I342" s="47"/>
      <c r="J342" s="200"/>
      <c r="K342" s="47"/>
      <c r="L342" s="47"/>
      <c r="M342" s="47"/>
      <c r="N342" s="47"/>
      <c r="O342" s="47"/>
      <c r="P342" s="47"/>
      <c r="Q342" s="201"/>
      <c r="R342" s="47"/>
      <c r="S342" s="47"/>
      <c r="T342" s="47"/>
      <c r="U342" s="47"/>
      <c r="V342" s="47"/>
      <c r="W342" s="47"/>
      <c r="X342" s="47"/>
      <c r="Y342" s="47"/>
      <c r="Z342" s="47"/>
      <c r="AA342" s="47"/>
      <c r="AB342" s="47"/>
      <c r="AC342" s="47"/>
      <c r="AD342" s="47"/>
      <c r="AE342" s="47"/>
      <c r="AF342" s="47"/>
      <c r="AG342" s="47"/>
      <c r="AH342" s="47"/>
      <c r="AI342" s="47"/>
      <c r="AJ342" s="47"/>
      <c r="AK342" s="47"/>
      <c r="AL342" s="47"/>
      <c r="AM342" s="47"/>
      <c r="AN342" s="47"/>
    </row>
    <row r="343" spans="1:40" ht="14.25" customHeight="1">
      <c r="A343" s="47"/>
      <c r="B343" s="47"/>
      <c r="C343" s="47"/>
      <c r="D343" s="47"/>
      <c r="E343" s="47"/>
      <c r="F343" s="199"/>
      <c r="G343" s="47"/>
      <c r="H343" s="47"/>
      <c r="I343" s="47"/>
      <c r="J343" s="200"/>
      <c r="K343" s="47"/>
      <c r="L343" s="47"/>
      <c r="M343" s="47"/>
      <c r="N343" s="47"/>
      <c r="O343" s="47"/>
      <c r="P343" s="47"/>
      <c r="Q343" s="201"/>
      <c r="R343" s="47"/>
      <c r="S343" s="47"/>
      <c r="T343" s="47"/>
      <c r="U343" s="47"/>
      <c r="V343" s="47"/>
      <c r="W343" s="47"/>
      <c r="X343" s="47"/>
      <c r="Y343" s="47"/>
      <c r="Z343" s="47"/>
      <c r="AA343" s="47"/>
      <c r="AB343" s="47"/>
      <c r="AC343" s="47"/>
      <c r="AD343" s="47"/>
      <c r="AE343" s="47"/>
      <c r="AF343" s="47"/>
      <c r="AG343" s="47"/>
      <c r="AH343" s="47"/>
      <c r="AI343" s="47"/>
      <c r="AJ343" s="47"/>
      <c r="AK343" s="47"/>
      <c r="AL343" s="47"/>
      <c r="AM343" s="47"/>
      <c r="AN343" s="47"/>
    </row>
    <row r="344" spans="1:40" ht="14.25" customHeight="1">
      <c r="A344" s="47"/>
      <c r="B344" s="47"/>
      <c r="C344" s="47"/>
      <c r="D344" s="47"/>
      <c r="E344" s="47"/>
      <c r="F344" s="199"/>
      <c r="G344" s="47"/>
      <c r="H344" s="47"/>
      <c r="I344" s="47"/>
      <c r="J344" s="200"/>
      <c r="K344" s="47"/>
      <c r="L344" s="47"/>
      <c r="M344" s="47"/>
      <c r="N344" s="47"/>
      <c r="O344" s="47"/>
      <c r="P344" s="47"/>
      <c r="Q344" s="201"/>
      <c r="R344" s="47"/>
      <c r="S344" s="47"/>
      <c r="T344" s="47"/>
      <c r="U344" s="47"/>
      <c r="V344" s="47"/>
      <c r="W344" s="47"/>
      <c r="X344" s="47"/>
      <c r="Y344" s="47"/>
      <c r="Z344" s="47"/>
      <c r="AA344" s="47"/>
      <c r="AB344" s="47"/>
      <c r="AC344" s="47"/>
      <c r="AD344" s="47"/>
      <c r="AE344" s="47"/>
      <c r="AF344" s="47"/>
      <c r="AG344" s="47"/>
      <c r="AH344" s="47"/>
      <c r="AI344" s="47"/>
      <c r="AJ344" s="47"/>
      <c r="AK344" s="47"/>
      <c r="AL344" s="47"/>
      <c r="AM344" s="47"/>
      <c r="AN344" s="47"/>
    </row>
    <row r="345" spans="1:40" ht="14.25" customHeight="1">
      <c r="A345" s="47"/>
      <c r="B345" s="47"/>
      <c r="C345" s="47"/>
      <c r="D345" s="47"/>
      <c r="E345" s="47"/>
      <c r="F345" s="199"/>
      <c r="G345" s="47"/>
      <c r="H345" s="47"/>
      <c r="I345" s="47"/>
      <c r="J345" s="200"/>
      <c r="K345" s="47"/>
      <c r="L345" s="47"/>
      <c r="M345" s="47"/>
      <c r="N345" s="47"/>
      <c r="O345" s="47"/>
      <c r="P345" s="47"/>
      <c r="Q345" s="201"/>
      <c r="R345" s="47"/>
      <c r="S345" s="47"/>
      <c r="T345" s="47"/>
      <c r="U345" s="47"/>
      <c r="V345" s="47"/>
      <c r="W345" s="47"/>
      <c r="X345" s="47"/>
      <c r="Y345" s="47"/>
      <c r="Z345" s="47"/>
      <c r="AA345" s="47"/>
      <c r="AB345" s="47"/>
      <c r="AC345" s="47"/>
      <c r="AD345" s="47"/>
      <c r="AE345" s="47"/>
      <c r="AF345" s="47"/>
      <c r="AG345" s="47"/>
      <c r="AH345" s="47"/>
      <c r="AI345" s="47"/>
      <c r="AJ345" s="47"/>
      <c r="AK345" s="47"/>
      <c r="AL345" s="47"/>
      <c r="AM345" s="47"/>
      <c r="AN345" s="47"/>
    </row>
    <row r="346" spans="1:40" ht="14.25" customHeight="1">
      <c r="A346" s="47"/>
      <c r="B346" s="47"/>
      <c r="C346" s="47"/>
      <c r="D346" s="47"/>
      <c r="E346" s="47"/>
      <c r="F346" s="199"/>
      <c r="G346" s="47"/>
      <c r="H346" s="47"/>
      <c r="I346" s="47"/>
      <c r="J346" s="200"/>
      <c r="K346" s="47"/>
      <c r="L346" s="47"/>
      <c r="M346" s="47"/>
      <c r="N346" s="47"/>
      <c r="O346" s="47"/>
      <c r="P346" s="47"/>
      <c r="Q346" s="201"/>
      <c r="R346" s="47"/>
      <c r="S346" s="47"/>
      <c r="T346" s="47"/>
      <c r="U346" s="47"/>
      <c r="V346" s="47"/>
      <c r="W346" s="47"/>
      <c r="X346" s="47"/>
      <c r="Y346" s="47"/>
      <c r="Z346" s="47"/>
      <c r="AA346" s="47"/>
      <c r="AB346" s="47"/>
      <c r="AC346" s="47"/>
      <c r="AD346" s="47"/>
      <c r="AE346" s="47"/>
      <c r="AF346" s="47"/>
      <c r="AG346" s="47"/>
      <c r="AH346" s="47"/>
      <c r="AI346" s="47"/>
      <c r="AJ346" s="47"/>
      <c r="AK346" s="47"/>
      <c r="AL346" s="47"/>
      <c r="AM346" s="47"/>
      <c r="AN346" s="47"/>
    </row>
    <row r="347" spans="1:40" ht="14.25" customHeight="1">
      <c r="A347" s="47"/>
      <c r="B347" s="47"/>
      <c r="C347" s="47"/>
      <c r="D347" s="47"/>
      <c r="E347" s="47"/>
      <c r="F347" s="199"/>
      <c r="G347" s="47"/>
      <c r="H347" s="47"/>
      <c r="I347" s="47"/>
      <c r="J347" s="200"/>
      <c r="K347" s="47"/>
      <c r="L347" s="47"/>
      <c r="M347" s="47"/>
      <c r="N347" s="47"/>
      <c r="O347" s="47"/>
      <c r="P347" s="47"/>
      <c r="Q347" s="201"/>
      <c r="R347" s="47"/>
      <c r="S347" s="47"/>
      <c r="T347" s="47"/>
      <c r="U347" s="47"/>
      <c r="V347" s="47"/>
      <c r="W347" s="47"/>
      <c r="X347" s="47"/>
      <c r="Y347" s="47"/>
      <c r="Z347" s="47"/>
      <c r="AA347" s="47"/>
      <c r="AB347" s="47"/>
      <c r="AC347" s="47"/>
      <c r="AD347" s="47"/>
      <c r="AE347" s="47"/>
      <c r="AF347" s="47"/>
      <c r="AG347" s="47"/>
      <c r="AH347" s="47"/>
      <c r="AI347" s="47"/>
      <c r="AJ347" s="47"/>
      <c r="AK347" s="47"/>
      <c r="AL347" s="47"/>
      <c r="AM347" s="47"/>
      <c r="AN347" s="47"/>
    </row>
    <row r="348" spans="1:40" ht="14.25" customHeight="1">
      <c r="A348" s="47"/>
      <c r="B348" s="47"/>
      <c r="C348" s="47"/>
      <c r="D348" s="47"/>
      <c r="E348" s="47"/>
      <c r="F348" s="199"/>
      <c r="G348" s="47"/>
      <c r="H348" s="47"/>
      <c r="I348" s="47"/>
      <c r="J348" s="200"/>
      <c r="K348" s="47"/>
      <c r="L348" s="47"/>
      <c r="M348" s="47"/>
      <c r="N348" s="47"/>
      <c r="O348" s="47"/>
      <c r="P348" s="47"/>
      <c r="Q348" s="201"/>
      <c r="R348" s="47"/>
      <c r="S348" s="47"/>
      <c r="T348" s="47"/>
      <c r="U348" s="47"/>
      <c r="V348" s="47"/>
      <c r="W348" s="47"/>
      <c r="X348" s="47"/>
      <c r="Y348" s="47"/>
      <c r="Z348" s="47"/>
      <c r="AA348" s="47"/>
      <c r="AB348" s="47"/>
      <c r="AC348" s="47"/>
      <c r="AD348" s="47"/>
      <c r="AE348" s="47"/>
      <c r="AF348" s="47"/>
      <c r="AG348" s="47"/>
      <c r="AH348" s="47"/>
      <c r="AI348" s="47"/>
      <c r="AJ348" s="47"/>
      <c r="AK348" s="47"/>
      <c r="AL348" s="47"/>
      <c r="AM348" s="47"/>
      <c r="AN348" s="47"/>
    </row>
    <row r="349" spans="1:40" ht="14.25" customHeight="1">
      <c r="A349" s="47"/>
      <c r="B349" s="47"/>
      <c r="C349" s="47"/>
      <c r="D349" s="47"/>
      <c r="E349" s="47"/>
      <c r="F349" s="199"/>
      <c r="G349" s="47"/>
      <c r="H349" s="47"/>
      <c r="I349" s="47"/>
      <c r="J349" s="200"/>
      <c r="K349" s="47"/>
      <c r="L349" s="47"/>
      <c r="M349" s="47"/>
      <c r="N349" s="47"/>
      <c r="O349" s="47"/>
      <c r="P349" s="47"/>
      <c r="Q349" s="201"/>
      <c r="R349" s="47"/>
      <c r="S349" s="47"/>
      <c r="T349" s="47"/>
      <c r="U349" s="47"/>
      <c r="V349" s="47"/>
      <c r="W349" s="47"/>
      <c r="X349" s="47"/>
      <c r="Y349" s="47"/>
      <c r="Z349" s="47"/>
      <c r="AA349" s="47"/>
      <c r="AB349" s="47"/>
      <c r="AC349" s="47"/>
      <c r="AD349" s="47"/>
      <c r="AE349" s="47"/>
      <c r="AF349" s="47"/>
      <c r="AG349" s="47"/>
      <c r="AH349" s="47"/>
      <c r="AI349" s="47"/>
      <c r="AJ349" s="47"/>
      <c r="AK349" s="47"/>
      <c r="AL349" s="47"/>
      <c r="AM349" s="47"/>
      <c r="AN349" s="47"/>
    </row>
    <row r="350" spans="1:40" ht="14.25" customHeight="1">
      <c r="A350" s="47"/>
      <c r="B350" s="47"/>
      <c r="C350" s="47"/>
      <c r="D350" s="47"/>
      <c r="E350" s="47"/>
      <c r="F350" s="199"/>
      <c r="G350" s="47"/>
      <c r="H350" s="47"/>
      <c r="I350" s="47"/>
      <c r="J350" s="200"/>
      <c r="K350" s="47"/>
      <c r="L350" s="47"/>
      <c r="M350" s="47"/>
      <c r="N350" s="47"/>
      <c r="O350" s="47"/>
      <c r="P350" s="47"/>
      <c r="Q350" s="201"/>
      <c r="R350" s="47"/>
      <c r="S350" s="47"/>
      <c r="T350" s="47"/>
      <c r="U350" s="47"/>
      <c r="V350" s="47"/>
      <c r="W350" s="47"/>
      <c r="X350" s="47"/>
      <c r="Y350" s="47"/>
      <c r="Z350" s="47"/>
      <c r="AA350" s="47"/>
      <c r="AB350" s="47"/>
      <c r="AC350" s="47"/>
      <c r="AD350" s="47"/>
      <c r="AE350" s="47"/>
      <c r="AF350" s="47"/>
      <c r="AG350" s="47"/>
      <c r="AH350" s="47"/>
      <c r="AI350" s="47"/>
      <c r="AJ350" s="47"/>
      <c r="AK350" s="47"/>
      <c r="AL350" s="47"/>
      <c r="AM350" s="47"/>
      <c r="AN350" s="47"/>
    </row>
    <row r="351" spans="1:40" ht="14.25" customHeight="1">
      <c r="A351" s="47"/>
      <c r="B351" s="47"/>
      <c r="C351" s="47"/>
      <c r="D351" s="47"/>
      <c r="E351" s="47"/>
      <c r="F351" s="199"/>
      <c r="G351" s="47"/>
      <c r="H351" s="47"/>
      <c r="I351" s="47"/>
      <c r="J351" s="200"/>
      <c r="K351" s="47"/>
      <c r="L351" s="47"/>
      <c r="M351" s="47"/>
      <c r="N351" s="47"/>
      <c r="O351" s="47"/>
      <c r="P351" s="47"/>
      <c r="Q351" s="201"/>
      <c r="R351" s="47"/>
      <c r="S351" s="47"/>
      <c r="T351" s="47"/>
      <c r="U351" s="47"/>
      <c r="V351" s="47"/>
      <c r="W351" s="47"/>
      <c r="X351" s="47"/>
      <c r="Y351" s="47"/>
      <c r="Z351" s="47"/>
      <c r="AA351" s="47"/>
      <c r="AB351" s="47"/>
      <c r="AC351" s="47"/>
      <c r="AD351" s="47"/>
      <c r="AE351" s="47"/>
      <c r="AF351" s="47"/>
      <c r="AG351" s="47"/>
      <c r="AH351" s="47"/>
      <c r="AI351" s="47"/>
      <c r="AJ351" s="47"/>
      <c r="AK351" s="47"/>
      <c r="AL351" s="47"/>
      <c r="AM351" s="47"/>
      <c r="AN351" s="47"/>
    </row>
    <row r="352" spans="1:40" ht="14.25" customHeight="1">
      <c r="A352" s="47"/>
      <c r="B352" s="47"/>
      <c r="C352" s="47"/>
      <c r="D352" s="47"/>
      <c r="E352" s="47"/>
      <c r="F352" s="199"/>
      <c r="G352" s="47"/>
      <c r="H352" s="47"/>
      <c r="I352" s="47"/>
      <c r="J352" s="200"/>
      <c r="K352" s="47"/>
      <c r="L352" s="47"/>
      <c r="M352" s="47"/>
      <c r="N352" s="47"/>
      <c r="O352" s="47"/>
      <c r="P352" s="47"/>
      <c r="Q352" s="201"/>
      <c r="R352" s="47"/>
      <c r="S352" s="47"/>
      <c r="T352" s="47"/>
      <c r="U352" s="47"/>
      <c r="V352" s="47"/>
      <c r="W352" s="47"/>
      <c r="X352" s="47"/>
      <c r="Y352" s="47"/>
      <c r="Z352" s="47"/>
      <c r="AA352" s="47"/>
      <c r="AB352" s="47"/>
      <c r="AC352" s="47"/>
      <c r="AD352" s="47"/>
      <c r="AE352" s="47"/>
      <c r="AF352" s="47"/>
      <c r="AG352" s="47"/>
      <c r="AH352" s="47"/>
      <c r="AI352" s="47"/>
      <c r="AJ352" s="47"/>
      <c r="AK352" s="47"/>
      <c r="AL352" s="47"/>
      <c r="AM352" s="47"/>
      <c r="AN352" s="47"/>
    </row>
    <row r="353" spans="1:40" ht="14.25" customHeight="1">
      <c r="A353" s="47"/>
      <c r="B353" s="47"/>
      <c r="C353" s="47"/>
      <c r="D353" s="47"/>
      <c r="E353" s="47"/>
      <c r="F353" s="199"/>
      <c r="G353" s="47"/>
      <c r="H353" s="47"/>
      <c r="I353" s="47"/>
      <c r="J353" s="200"/>
      <c r="K353" s="47"/>
      <c r="L353" s="47"/>
      <c r="M353" s="47"/>
      <c r="N353" s="47"/>
      <c r="O353" s="47"/>
      <c r="P353" s="47"/>
      <c r="Q353" s="201"/>
      <c r="R353" s="47"/>
      <c r="S353" s="47"/>
      <c r="T353" s="47"/>
      <c r="U353" s="47"/>
      <c r="V353" s="47"/>
      <c r="W353" s="47"/>
      <c r="X353" s="47"/>
      <c r="Y353" s="47"/>
      <c r="Z353" s="47"/>
      <c r="AA353" s="47"/>
      <c r="AB353" s="47"/>
      <c r="AC353" s="47"/>
      <c r="AD353" s="47"/>
      <c r="AE353" s="47"/>
      <c r="AF353" s="47"/>
      <c r="AG353" s="47"/>
      <c r="AH353" s="47"/>
      <c r="AI353" s="47"/>
      <c r="AJ353" s="47"/>
      <c r="AK353" s="47"/>
      <c r="AL353" s="47"/>
      <c r="AM353" s="47"/>
      <c r="AN353" s="47"/>
    </row>
    <row r="354" spans="1:40" ht="14.25" customHeight="1">
      <c r="A354" s="47"/>
      <c r="B354" s="47"/>
      <c r="C354" s="47"/>
      <c r="D354" s="47"/>
      <c r="E354" s="47"/>
      <c r="F354" s="199"/>
      <c r="G354" s="47"/>
      <c r="H354" s="47"/>
      <c r="I354" s="47"/>
      <c r="J354" s="200"/>
      <c r="K354" s="47"/>
      <c r="L354" s="47"/>
      <c r="M354" s="47"/>
      <c r="N354" s="47"/>
      <c r="O354" s="47"/>
      <c r="P354" s="47"/>
      <c r="Q354" s="201"/>
      <c r="R354" s="47"/>
      <c r="S354" s="47"/>
      <c r="T354" s="47"/>
      <c r="U354" s="47"/>
      <c r="V354" s="47"/>
      <c r="W354" s="47"/>
      <c r="X354" s="47"/>
      <c r="Y354" s="47"/>
      <c r="Z354" s="47"/>
      <c r="AA354" s="47"/>
      <c r="AB354" s="47"/>
      <c r="AC354" s="47"/>
      <c r="AD354" s="47"/>
      <c r="AE354" s="47"/>
      <c r="AF354" s="47"/>
      <c r="AG354" s="47"/>
      <c r="AH354" s="47"/>
      <c r="AI354" s="47"/>
      <c r="AJ354" s="47"/>
      <c r="AK354" s="47"/>
      <c r="AL354" s="47"/>
      <c r="AM354" s="47"/>
      <c r="AN354" s="47"/>
    </row>
    <row r="355" spans="1:40" ht="14.25" customHeight="1">
      <c r="A355" s="47"/>
      <c r="B355" s="47"/>
      <c r="C355" s="47"/>
      <c r="D355" s="47"/>
      <c r="E355" s="47"/>
      <c r="F355" s="199"/>
      <c r="G355" s="47"/>
      <c r="H355" s="47"/>
      <c r="I355" s="47"/>
      <c r="J355" s="200"/>
      <c r="K355" s="47"/>
      <c r="L355" s="47"/>
      <c r="M355" s="47"/>
      <c r="N355" s="47"/>
      <c r="O355" s="47"/>
      <c r="P355" s="47"/>
      <c r="Q355" s="201"/>
      <c r="R355" s="47"/>
      <c r="S355" s="47"/>
      <c r="T355" s="47"/>
      <c r="U355" s="47"/>
      <c r="V355" s="47"/>
      <c r="W355" s="47"/>
      <c r="X355" s="47"/>
      <c r="Y355" s="47"/>
      <c r="Z355" s="47"/>
      <c r="AA355" s="47"/>
      <c r="AB355" s="47"/>
      <c r="AC355" s="47"/>
      <c r="AD355" s="47"/>
      <c r="AE355" s="47"/>
      <c r="AF355" s="47"/>
      <c r="AG355" s="47"/>
      <c r="AH355" s="47"/>
      <c r="AI355" s="47"/>
      <c r="AJ355" s="47"/>
      <c r="AK355" s="47"/>
      <c r="AL355" s="47"/>
      <c r="AM355" s="47"/>
      <c r="AN355" s="47"/>
    </row>
    <row r="356" spans="1:40" ht="14.25" customHeight="1">
      <c r="A356" s="47"/>
      <c r="B356" s="47"/>
      <c r="C356" s="47"/>
      <c r="D356" s="47"/>
      <c r="E356" s="47"/>
      <c r="F356" s="199"/>
      <c r="G356" s="47"/>
      <c r="H356" s="47"/>
      <c r="I356" s="47"/>
      <c r="J356" s="200"/>
      <c r="K356" s="47"/>
      <c r="L356" s="47"/>
      <c r="M356" s="47"/>
      <c r="N356" s="47"/>
      <c r="O356" s="47"/>
      <c r="P356" s="47"/>
      <c r="Q356" s="201"/>
      <c r="R356" s="47"/>
      <c r="S356" s="47"/>
      <c r="T356" s="47"/>
      <c r="U356" s="47"/>
      <c r="V356" s="47"/>
      <c r="W356" s="47"/>
      <c r="X356" s="47"/>
      <c r="Y356" s="47"/>
      <c r="Z356" s="47"/>
      <c r="AA356" s="47"/>
      <c r="AB356" s="47"/>
      <c r="AC356" s="47"/>
      <c r="AD356" s="47"/>
      <c r="AE356" s="47"/>
      <c r="AF356" s="47"/>
      <c r="AG356" s="47"/>
      <c r="AH356" s="47"/>
      <c r="AI356" s="47"/>
      <c r="AJ356" s="47"/>
      <c r="AK356" s="47"/>
      <c r="AL356" s="47"/>
      <c r="AM356" s="47"/>
      <c r="AN356" s="47"/>
    </row>
    <row r="357" spans="1:40" ht="14.25" customHeight="1">
      <c r="A357" s="47"/>
      <c r="B357" s="47"/>
      <c r="C357" s="47"/>
      <c r="D357" s="47"/>
      <c r="E357" s="47"/>
      <c r="F357" s="199"/>
      <c r="G357" s="47"/>
      <c r="H357" s="47"/>
      <c r="I357" s="47"/>
      <c r="J357" s="200"/>
      <c r="K357" s="47"/>
      <c r="L357" s="47"/>
      <c r="M357" s="47"/>
      <c r="N357" s="47"/>
      <c r="O357" s="47"/>
      <c r="P357" s="47"/>
      <c r="Q357" s="201"/>
      <c r="R357" s="47"/>
      <c r="S357" s="47"/>
      <c r="T357" s="47"/>
      <c r="U357" s="47"/>
      <c r="V357" s="47"/>
      <c r="W357" s="47"/>
      <c r="X357" s="47"/>
      <c r="Y357" s="47"/>
      <c r="Z357" s="47"/>
      <c r="AA357" s="47"/>
      <c r="AB357" s="47"/>
      <c r="AC357" s="47"/>
      <c r="AD357" s="47"/>
      <c r="AE357" s="47"/>
      <c r="AF357" s="47"/>
      <c r="AG357" s="47"/>
      <c r="AH357" s="47"/>
      <c r="AI357" s="47"/>
      <c r="AJ357" s="47"/>
      <c r="AK357" s="47"/>
      <c r="AL357" s="47"/>
      <c r="AM357" s="47"/>
      <c r="AN357" s="47"/>
    </row>
    <row r="358" spans="1:40" ht="14.25" customHeight="1">
      <c r="A358" s="47"/>
      <c r="B358" s="47"/>
      <c r="C358" s="47"/>
      <c r="D358" s="47"/>
      <c r="E358" s="47"/>
      <c r="F358" s="199"/>
      <c r="G358" s="47"/>
      <c r="H358" s="47"/>
      <c r="I358" s="47"/>
      <c r="J358" s="200"/>
      <c r="K358" s="47"/>
      <c r="L358" s="47"/>
      <c r="M358" s="47"/>
      <c r="N358" s="47"/>
      <c r="O358" s="47"/>
      <c r="P358" s="47"/>
      <c r="Q358" s="201"/>
      <c r="R358" s="47"/>
      <c r="S358" s="47"/>
      <c r="T358" s="47"/>
      <c r="U358" s="47"/>
      <c r="V358" s="47"/>
      <c r="W358" s="47"/>
      <c r="X358" s="47"/>
      <c r="Y358" s="47"/>
      <c r="Z358" s="47"/>
      <c r="AA358" s="47"/>
      <c r="AB358" s="47"/>
      <c r="AC358" s="47"/>
      <c r="AD358" s="47"/>
      <c r="AE358" s="47"/>
      <c r="AF358" s="47"/>
      <c r="AG358" s="47"/>
      <c r="AH358" s="47"/>
      <c r="AI358" s="47"/>
      <c r="AJ358" s="47"/>
      <c r="AK358" s="47"/>
      <c r="AL358" s="47"/>
      <c r="AM358" s="47"/>
      <c r="AN358" s="47"/>
    </row>
    <row r="359" spans="1:40" ht="14.25" customHeight="1">
      <c r="A359" s="47"/>
      <c r="B359" s="47"/>
      <c r="C359" s="47"/>
      <c r="D359" s="47"/>
      <c r="E359" s="47"/>
      <c r="F359" s="199"/>
      <c r="G359" s="47"/>
      <c r="H359" s="47"/>
      <c r="I359" s="47"/>
      <c r="J359" s="200"/>
      <c r="K359" s="47"/>
      <c r="L359" s="47"/>
      <c r="M359" s="47"/>
      <c r="N359" s="47"/>
      <c r="O359" s="47"/>
      <c r="P359" s="47"/>
      <c r="Q359" s="201"/>
      <c r="R359" s="47"/>
      <c r="S359" s="47"/>
      <c r="T359" s="47"/>
      <c r="U359" s="47"/>
      <c r="V359" s="47"/>
      <c r="W359" s="47"/>
      <c r="X359" s="47"/>
      <c r="Y359" s="47"/>
      <c r="Z359" s="47"/>
      <c r="AA359" s="47"/>
      <c r="AB359" s="47"/>
      <c r="AC359" s="47"/>
      <c r="AD359" s="47"/>
      <c r="AE359" s="47"/>
      <c r="AF359" s="47"/>
      <c r="AG359" s="47"/>
      <c r="AH359" s="47"/>
      <c r="AI359" s="47"/>
      <c r="AJ359" s="47"/>
      <c r="AK359" s="47"/>
      <c r="AL359" s="47"/>
      <c r="AM359" s="47"/>
      <c r="AN359" s="47"/>
    </row>
    <row r="360" spans="1:40" ht="14.25" customHeight="1">
      <c r="A360" s="47"/>
      <c r="B360" s="47"/>
      <c r="C360" s="47"/>
      <c r="D360" s="47"/>
      <c r="E360" s="47"/>
      <c r="F360" s="199"/>
      <c r="G360" s="47"/>
      <c r="H360" s="47"/>
      <c r="I360" s="47"/>
      <c r="J360" s="200"/>
      <c r="K360" s="47"/>
      <c r="L360" s="47"/>
      <c r="M360" s="47"/>
      <c r="N360" s="47"/>
      <c r="O360" s="47"/>
      <c r="P360" s="47"/>
      <c r="Q360" s="201"/>
      <c r="R360" s="47"/>
      <c r="S360" s="47"/>
      <c r="T360" s="47"/>
      <c r="U360" s="47"/>
      <c r="V360" s="47"/>
      <c r="W360" s="47"/>
      <c r="X360" s="47"/>
      <c r="Y360" s="47"/>
      <c r="Z360" s="47"/>
      <c r="AA360" s="47"/>
      <c r="AB360" s="47"/>
      <c r="AC360" s="47"/>
      <c r="AD360" s="47"/>
      <c r="AE360" s="47"/>
      <c r="AF360" s="47"/>
      <c r="AG360" s="47"/>
      <c r="AH360" s="47"/>
      <c r="AI360" s="47"/>
      <c r="AJ360" s="47"/>
      <c r="AK360" s="47"/>
      <c r="AL360" s="47"/>
      <c r="AM360" s="47"/>
      <c r="AN360" s="47"/>
    </row>
    <row r="361" spans="1:40" ht="14.25" customHeight="1">
      <c r="A361" s="47"/>
      <c r="B361" s="47"/>
      <c r="C361" s="47"/>
      <c r="D361" s="47"/>
      <c r="E361" s="47"/>
      <c r="F361" s="199"/>
      <c r="G361" s="47"/>
      <c r="H361" s="47"/>
      <c r="I361" s="47"/>
      <c r="J361" s="200"/>
      <c r="K361" s="47"/>
      <c r="L361" s="47"/>
      <c r="M361" s="47"/>
      <c r="N361" s="47"/>
      <c r="O361" s="47"/>
      <c r="P361" s="47"/>
      <c r="Q361" s="201"/>
      <c r="R361" s="47"/>
      <c r="S361" s="47"/>
      <c r="T361" s="47"/>
      <c r="U361" s="47"/>
      <c r="V361" s="47"/>
      <c r="W361" s="47"/>
      <c r="X361" s="47"/>
      <c r="Y361" s="47"/>
      <c r="Z361" s="47"/>
      <c r="AA361" s="47"/>
      <c r="AB361" s="47"/>
      <c r="AC361" s="47"/>
      <c r="AD361" s="47"/>
      <c r="AE361" s="47"/>
      <c r="AF361" s="47"/>
      <c r="AG361" s="47"/>
      <c r="AH361" s="47"/>
      <c r="AI361" s="47"/>
      <c r="AJ361" s="47"/>
      <c r="AK361" s="47"/>
      <c r="AL361" s="47"/>
      <c r="AM361" s="47"/>
      <c r="AN361" s="47"/>
    </row>
    <row r="362" spans="1:40" ht="14.25" customHeight="1">
      <c r="A362" s="47"/>
      <c r="B362" s="47"/>
      <c r="C362" s="47"/>
      <c r="D362" s="47"/>
      <c r="E362" s="47"/>
      <c r="F362" s="199"/>
      <c r="G362" s="47"/>
      <c r="H362" s="47"/>
      <c r="I362" s="47"/>
      <c r="J362" s="200"/>
      <c r="K362" s="47"/>
      <c r="L362" s="47"/>
      <c r="M362" s="47"/>
      <c r="N362" s="47"/>
      <c r="O362" s="47"/>
      <c r="P362" s="47"/>
      <c r="Q362" s="201"/>
      <c r="R362" s="47"/>
      <c r="S362" s="47"/>
      <c r="T362" s="47"/>
      <c r="U362" s="47"/>
      <c r="V362" s="47"/>
      <c r="W362" s="47"/>
      <c r="X362" s="47"/>
      <c r="Y362" s="47"/>
      <c r="Z362" s="47"/>
      <c r="AA362" s="47"/>
      <c r="AB362" s="47"/>
      <c r="AC362" s="47"/>
      <c r="AD362" s="47"/>
      <c r="AE362" s="47"/>
      <c r="AF362" s="47"/>
      <c r="AG362" s="47"/>
      <c r="AH362" s="47"/>
      <c r="AI362" s="47"/>
      <c r="AJ362" s="47"/>
      <c r="AK362" s="47"/>
      <c r="AL362" s="47"/>
      <c r="AM362" s="47"/>
      <c r="AN362" s="47"/>
    </row>
    <row r="363" spans="1:40" ht="14.25" customHeight="1">
      <c r="A363" s="47"/>
      <c r="B363" s="47"/>
      <c r="C363" s="47"/>
      <c r="D363" s="47"/>
      <c r="E363" s="47"/>
      <c r="F363" s="199"/>
      <c r="G363" s="47"/>
      <c r="H363" s="47"/>
      <c r="I363" s="47"/>
      <c r="J363" s="200"/>
      <c r="K363" s="47"/>
      <c r="L363" s="47"/>
      <c r="M363" s="47"/>
      <c r="N363" s="47"/>
      <c r="O363" s="47"/>
      <c r="P363" s="47"/>
      <c r="Q363" s="201"/>
      <c r="R363" s="47"/>
      <c r="S363" s="47"/>
      <c r="T363" s="47"/>
      <c r="U363" s="47"/>
      <c r="V363" s="47"/>
      <c r="W363" s="47"/>
      <c r="X363" s="47"/>
      <c r="Y363" s="47"/>
      <c r="Z363" s="47"/>
      <c r="AA363" s="47"/>
      <c r="AB363" s="47"/>
      <c r="AC363" s="47"/>
      <c r="AD363" s="47"/>
      <c r="AE363" s="47"/>
      <c r="AF363" s="47"/>
      <c r="AG363" s="47"/>
      <c r="AH363" s="47"/>
      <c r="AI363" s="47"/>
      <c r="AJ363" s="47"/>
      <c r="AK363" s="47"/>
      <c r="AL363" s="47"/>
      <c r="AM363" s="47"/>
      <c r="AN363" s="47"/>
    </row>
    <row r="364" spans="1:40" ht="14.25" customHeight="1">
      <c r="A364" s="47"/>
      <c r="B364" s="47"/>
      <c r="C364" s="47"/>
      <c r="D364" s="47"/>
      <c r="E364" s="47"/>
      <c r="F364" s="199"/>
      <c r="G364" s="47"/>
      <c r="H364" s="47"/>
      <c r="I364" s="47"/>
      <c r="J364" s="200"/>
      <c r="K364" s="47"/>
      <c r="L364" s="47"/>
      <c r="M364" s="47"/>
      <c r="N364" s="47"/>
      <c r="O364" s="47"/>
      <c r="P364" s="47"/>
      <c r="Q364" s="201"/>
      <c r="R364" s="47"/>
      <c r="S364" s="47"/>
      <c r="T364" s="47"/>
      <c r="U364" s="47"/>
      <c r="V364" s="47"/>
      <c r="W364" s="47"/>
      <c r="X364" s="47"/>
      <c r="Y364" s="47"/>
      <c r="Z364" s="47"/>
      <c r="AA364" s="47"/>
      <c r="AB364" s="47"/>
      <c r="AC364" s="47"/>
      <c r="AD364" s="47"/>
      <c r="AE364" s="47"/>
      <c r="AF364" s="47"/>
      <c r="AG364" s="47"/>
      <c r="AH364" s="47"/>
      <c r="AI364" s="47"/>
      <c r="AJ364" s="47"/>
      <c r="AK364" s="47"/>
      <c r="AL364" s="47"/>
      <c r="AM364" s="47"/>
      <c r="AN364" s="47"/>
    </row>
    <row r="365" spans="1:40" ht="14.25" customHeight="1">
      <c r="A365" s="47"/>
      <c r="B365" s="47"/>
      <c r="C365" s="47"/>
      <c r="D365" s="47"/>
      <c r="E365" s="47"/>
      <c r="F365" s="199"/>
      <c r="G365" s="47"/>
      <c r="H365" s="47"/>
      <c r="I365" s="47"/>
      <c r="J365" s="200"/>
      <c r="K365" s="47"/>
      <c r="L365" s="47"/>
      <c r="M365" s="47"/>
      <c r="N365" s="47"/>
      <c r="O365" s="47"/>
      <c r="P365" s="47"/>
      <c r="Q365" s="201"/>
      <c r="R365" s="47"/>
      <c r="S365" s="47"/>
      <c r="T365" s="47"/>
      <c r="U365" s="47"/>
      <c r="V365" s="47"/>
      <c r="W365" s="47"/>
      <c r="X365" s="47"/>
      <c r="Y365" s="47"/>
      <c r="Z365" s="47"/>
      <c r="AA365" s="47"/>
      <c r="AB365" s="47"/>
      <c r="AC365" s="47"/>
      <c r="AD365" s="47"/>
      <c r="AE365" s="47"/>
      <c r="AF365" s="47"/>
      <c r="AG365" s="47"/>
      <c r="AH365" s="47"/>
      <c r="AI365" s="47"/>
      <c r="AJ365" s="47"/>
      <c r="AK365" s="47"/>
      <c r="AL365" s="47"/>
      <c r="AM365" s="47"/>
      <c r="AN365" s="47"/>
    </row>
    <row r="366" spans="1:40" ht="14.25" customHeight="1">
      <c r="A366" s="47"/>
      <c r="B366" s="47"/>
      <c r="C366" s="47"/>
      <c r="D366" s="47"/>
      <c r="E366" s="47"/>
      <c r="F366" s="199"/>
      <c r="G366" s="47"/>
      <c r="H366" s="47"/>
      <c r="I366" s="47"/>
      <c r="J366" s="200"/>
      <c r="K366" s="47"/>
      <c r="L366" s="47"/>
      <c r="M366" s="47"/>
      <c r="N366" s="47"/>
      <c r="O366" s="47"/>
      <c r="P366" s="47"/>
      <c r="Q366" s="201"/>
      <c r="R366" s="47"/>
      <c r="S366" s="47"/>
      <c r="T366" s="47"/>
      <c r="U366" s="47"/>
      <c r="V366" s="47"/>
      <c r="W366" s="47"/>
      <c r="X366" s="47"/>
      <c r="Y366" s="47"/>
      <c r="Z366" s="47"/>
      <c r="AA366" s="47"/>
      <c r="AB366" s="47"/>
      <c r="AC366" s="47"/>
      <c r="AD366" s="47"/>
      <c r="AE366" s="47"/>
      <c r="AF366" s="47"/>
      <c r="AG366" s="47"/>
      <c r="AH366" s="47"/>
      <c r="AI366" s="47"/>
      <c r="AJ366" s="47"/>
      <c r="AK366" s="47"/>
      <c r="AL366" s="47"/>
      <c r="AM366" s="47"/>
      <c r="AN366" s="47"/>
    </row>
    <row r="367" spans="1:40" ht="14.25" customHeight="1">
      <c r="A367" s="47"/>
      <c r="B367" s="47"/>
      <c r="C367" s="47"/>
      <c r="D367" s="47"/>
      <c r="E367" s="47"/>
      <c r="F367" s="199"/>
      <c r="G367" s="47"/>
      <c r="H367" s="47"/>
      <c r="I367" s="47"/>
      <c r="J367" s="200"/>
      <c r="K367" s="47"/>
      <c r="L367" s="47"/>
      <c r="M367" s="47"/>
      <c r="N367" s="47"/>
      <c r="O367" s="47"/>
      <c r="P367" s="47"/>
      <c r="Q367" s="201"/>
      <c r="R367" s="47"/>
      <c r="S367" s="47"/>
      <c r="T367" s="47"/>
      <c r="U367" s="47"/>
      <c r="V367" s="47"/>
      <c r="W367" s="47"/>
      <c r="X367" s="47"/>
      <c r="Y367" s="47"/>
      <c r="Z367" s="47"/>
      <c r="AA367" s="47"/>
      <c r="AB367" s="47"/>
      <c r="AC367" s="47"/>
      <c r="AD367" s="47"/>
      <c r="AE367" s="47"/>
      <c r="AF367" s="47"/>
      <c r="AG367" s="47"/>
      <c r="AH367" s="47"/>
      <c r="AI367" s="47"/>
      <c r="AJ367" s="47"/>
      <c r="AK367" s="47"/>
      <c r="AL367" s="47"/>
      <c r="AM367" s="47"/>
      <c r="AN367" s="47"/>
    </row>
    <row r="368" spans="1:40" ht="14.25" customHeight="1">
      <c r="A368" s="47"/>
      <c r="B368" s="47"/>
      <c r="C368" s="47"/>
      <c r="D368" s="47"/>
      <c r="E368" s="47"/>
      <c r="F368" s="199"/>
      <c r="G368" s="47"/>
      <c r="H368" s="47"/>
      <c r="I368" s="47"/>
      <c r="J368" s="200"/>
      <c r="K368" s="47"/>
      <c r="L368" s="47"/>
      <c r="M368" s="47"/>
      <c r="N368" s="47"/>
      <c r="O368" s="47"/>
      <c r="P368" s="47"/>
      <c r="Q368" s="201"/>
      <c r="R368" s="47"/>
      <c r="S368" s="47"/>
      <c r="T368" s="47"/>
      <c r="U368" s="47"/>
      <c r="V368" s="47"/>
      <c r="W368" s="47"/>
      <c r="X368" s="47"/>
      <c r="Y368" s="47"/>
      <c r="Z368" s="47"/>
      <c r="AA368" s="47"/>
      <c r="AB368" s="47"/>
      <c r="AC368" s="47"/>
      <c r="AD368" s="47"/>
      <c r="AE368" s="47"/>
      <c r="AF368" s="47"/>
      <c r="AG368" s="47"/>
      <c r="AH368" s="47"/>
      <c r="AI368" s="47"/>
      <c r="AJ368" s="47"/>
      <c r="AK368" s="47"/>
      <c r="AL368" s="47"/>
      <c r="AM368" s="47"/>
      <c r="AN368" s="47"/>
    </row>
    <row r="369" spans="1:40" ht="14.25" customHeight="1">
      <c r="A369" s="47"/>
      <c r="B369" s="47"/>
      <c r="C369" s="47"/>
      <c r="D369" s="47"/>
      <c r="E369" s="47"/>
      <c r="F369" s="199"/>
      <c r="G369" s="47"/>
      <c r="H369" s="47"/>
      <c r="I369" s="47"/>
      <c r="J369" s="200"/>
      <c r="K369" s="47"/>
      <c r="L369" s="47"/>
      <c r="M369" s="47"/>
      <c r="N369" s="47"/>
      <c r="O369" s="47"/>
      <c r="P369" s="47"/>
      <c r="Q369" s="201"/>
      <c r="R369" s="47"/>
      <c r="S369" s="47"/>
      <c r="T369" s="47"/>
      <c r="U369" s="47"/>
      <c r="V369" s="47"/>
      <c r="W369" s="47"/>
      <c r="X369" s="47"/>
      <c r="Y369" s="47"/>
      <c r="Z369" s="47"/>
      <c r="AA369" s="47"/>
      <c r="AB369" s="47"/>
      <c r="AC369" s="47"/>
      <c r="AD369" s="47"/>
      <c r="AE369" s="47"/>
      <c r="AF369" s="47"/>
      <c r="AG369" s="47"/>
      <c r="AH369" s="47"/>
      <c r="AI369" s="47"/>
      <c r="AJ369" s="47"/>
      <c r="AK369" s="47"/>
      <c r="AL369" s="47"/>
      <c r="AM369" s="47"/>
      <c r="AN369" s="47"/>
    </row>
    <row r="370" spans="1:40" ht="14.25" customHeight="1">
      <c r="A370" s="47"/>
      <c r="B370" s="47"/>
      <c r="C370" s="47"/>
      <c r="D370" s="47"/>
      <c r="E370" s="47"/>
      <c r="F370" s="199"/>
      <c r="G370" s="47"/>
      <c r="H370" s="47"/>
      <c r="I370" s="47"/>
      <c r="J370" s="200"/>
      <c r="K370" s="47"/>
      <c r="L370" s="47"/>
      <c r="M370" s="47"/>
      <c r="N370" s="47"/>
      <c r="O370" s="47"/>
      <c r="P370" s="47"/>
      <c r="Q370" s="201"/>
      <c r="R370" s="47"/>
      <c r="S370" s="47"/>
      <c r="T370" s="47"/>
      <c r="U370" s="47"/>
      <c r="V370" s="47"/>
      <c r="W370" s="47"/>
      <c r="X370" s="47"/>
      <c r="Y370" s="47"/>
      <c r="Z370" s="47"/>
      <c r="AA370" s="47"/>
      <c r="AB370" s="47"/>
      <c r="AC370" s="47"/>
      <c r="AD370" s="47"/>
      <c r="AE370" s="47"/>
      <c r="AF370" s="47"/>
      <c r="AG370" s="47"/>
      <c r="AH370" s="47"/>
      <c r="AI370" s="47"/>
      <c r="AJ370" s="47"/>
      <c r="AK370" s="47"/>
      <c r="AL370" s="47"/>
      <c r="AM370" s="47"/>
      <c r="AN370" s="47"/>
    </row>
    <row r="371" spans="1:40" ht="14.25" customHeight="1">
      <c r="A371" s="47"/>
      <c r="B371" s="47"/>
      <c r="C371" s="47"/>
      <c r="D371" s="47"/>
      <c r="E371" s="47"/>
      <c r="F371" s="199"/>
      <c r="G371" s="47"/>
      <c r="H371" s="47"/>
      <c r="I371" s="47"/>
      <c r="J371" s="200"/>
      <c r="K371" s="47"/>
      <c r="L371" s="47"/>
      <c r="M371" s="47"/>
      <c r="N371" s="47"/>
      <c r="O371" s="47"/>
      <c r="P371" s="47"/>
      <c r="Q371" s="201"/>
      <c r="R371" s="47"/>
      <c r="S371" s="47"/>
      <c r="T371" s="47"/>
      <c r="U371" s="47"/>
      <c r="V371" s="47"/>
      <c r="W371" s="47"/>
      <c r="X371" s="47"/>
      <c r="Y371" s="47"/>
      <c r="Z371" s="47"/>
      <c r="AA371" s="47"/>
      <c r="AB371" s="47"/>
      <c r="AC371" s="47"/>
      <c r="AD371" s="47"/>
      <c r="AE371" s="47"/>
      <c r="AF371" s="47"/>
      <c r="AG371" s="47"/>
      <c r="AH371" s="47"/>
      <c r="AI371" s="47"/>
      <c r="AJ371" s="47"/>
      <c r="AK371" s="47"/>
      <c r="AL371" s="47"/>
      <c r="AM371" s="47"/>
      <c r="AN371" s="47"/>
    </row>
    <row r="372" spans="1:40" ht="14.25" customHeight="1">
      <c r="A372" s="47"/>
      <c r="B372" s="47"/>
      <c r="C372" s="47"/>
      <c r="D372" s="47"/>
      <c r="E372" s="47"/>
      <c r="F372" s="199"/>
      <c r="G372" s="47"/>
      <c r="H372" s="47"/>
      <c r="I372" s="47"/>
      <c r="J372" s="200"/>
      <c r="K372" s="47"/>
      <c r="L372" s="47"/>
      <c r="M372" s="47"/>
      <c r="N372" s="47"/>
      <c r="O372" s="47"/>
      <c r="P372" s="47"/>
      <c r="Q372" s="201"/>
      <c r="R372" s="47"/>
      <c r="S372" s="47"/>
      <c r="T372" s="47"/>
      <c r="U372" s="47"/>
      <c r="V372" s="47"/>
      <c r="W372" s="47"/>
      <c r="X372" s="47"/>
      <c r="Y372" s="47"/>
      <c r="Z372" s="47"/>
      <c r="AA372" s="47"/>
      <c r="AB372" s="47"/>
      <c r="AC372" s="47"/>
      <c r="AD372" s="47"/>
      <c r="AE372" s="47"/>
      <c r="AF372" s="47"/>
      <c r="AG372" s="47"/>
      <c r="AH372" s="47"/>
      <c r="AI372" s="47"/>
      <c r="AJ372" s="47"/>
      <c r="AK372" s="47"/>
      <c r="AL372" s="47"/>
      <c r="AM372" s="47"/>
      <c r="AN372" s="47"/>
    </row>
    <row r="373" spans="1:40" ht="14.25" customHeight="1">
      <c r="A373" s="47"/>
      <c r="B373" s="47"/>
      <c r="C373" s="47"/>
      <c r="D373" s="47"/>
      <c r="E373" s="47"/>
      <c r="F373" s="199"/>
      <c r="G373" s="47"/>
      <c r="H373" s="47"/>
      <c r="I373" s="47"/>
      <c r="J373" s="200"/>
      <c r="K373" s="47"/>
      <c r="L373" s="47"/>
      <c r="M373" s="47"/>
      <c r="N373" s="47"/>
      <c r="O373" s="47"/>
      <c r="P373" s="47"/>
      <c r="Q373" s="201"/>
      <c r="R373" s="47"/>
      <c r="S373" s="47"/>
      <c r="T373" s="47"/>
      <c r="U373" s="47"/>
      <c r="V373" s="47"/>
      <c r="W373" s="47"/>
      <c r="X373" s="47"/>
      <c r="Y373" s="47"/>
      <c r="Z373" s="47"/>
      <c r="AA373" s="47"/>
      <c r="AB373" s="47"/>
      <c r="AC373" s="47"/>
      <c r="AD373" s="47"/>
      <c r="AE373" s="47"/>
      <c r="AF373" s="47"/>
      <c r="AG373" s="47"/>
      <c r="AH373" s="47"/>
      <c r="AI373" s="47"/>
      <c r="AJ373" s="47"/>
      <c r="AK373" s="47"/>
      <c r="AL373" s="47"/>
      <c r="AM373" s="47"/>
      <c r="AN373" s="47"/>
    </row>
    <row r="374" spans="1:40" ht="14.25" customHeight="1">
      <c r="A374" s="47"/>
      <c r="B374" s="47"/>
      <c r="C374" s="47"/>
      <c r="D374" s="47"/>
      <c r="E374" s="47"/>
      <c r="F374" s="199"/>
      <c r="G374" s="47"/>
      <c r="H374" s="47"/>
      <c r="I374" s="47"/>
      <c r="J374" s="200"/>
      <c r="K374" s="47"/>
      <c r="L374" s="47"/>
      <c r="M374" s="47"/>
      <c r="N374" s="47"/>
      <c r="O374" s="47"/>
      <c r="P374" s="47"/>
      <c r="Q374" s="201"/>
      <c r="R374" s="47"/>
      <c r="S374" s="47"/>
      <c r="T374" s="47"/>
      <c r="U374" s="47"/>
      <c r="V374" s="47"/>
      <c r="W374" s="47"/>
      <c r="X374" s="47"/>
      <c r="Y374" s="47"/>
      <c r="Z374" s="47"/>
      <c r="AA374" s="47"/>
      <c r="AB374" s="47"/>
      <c r="AC374" s="47"/>
      <c r="AD374" s="47"/>
      <c r="AE374" s="47"/>
      <c r="AF374" s="47"/>
      <c r="AG374" s="47"/>
      <c r="AH374" s="47"/>
      <c r="AI374" s="47"/>
      <c r="AJ374" s="47"/>
      <c r="AK374" s="47"/>
      <c r="AL374" s="47"/>
      <c r="AM374" s="47"/>
      <c r="AN374" s="47"/>
    </row>
    <row r="375" spans="1:40" ht="14.25" customHeight="1">
      <c r="A375" s="47"/>
      <c r="B375" s="47"/>
      <c r="C375" s="47"/>
      <c r="D375" s="47"/>
      <c r="E375" s="47"/>
      <c r="F375" s="199"/>
      <c r="G375" s="47"/>
      <c r="H375" s="47"/>
      <c r="I375" s="47"/>
      <c r="J375" s="200"/>
      <c r="K375" s="47"/>
      <c r="L375" s="47"/>
      <c r="M375" s="47"/>
      <c r="N375" s="47"/>
      <c r="O375" s="47"/>
      <c r="P375" s="47"/>
      <c r="Q375" s="201"/>
      <c r="R375" s="47"/>
      <c r="S375" s="47"/>
      <c r="T375" s="47"/>
      <c r="U375" s="47"/>
      <c r="V375" s="47"/>
      <c r="W375" s="47"/>
      <c r="X375" s="47"/>
      <c r="Y375" s="47"/>
      <c r="Z375" s="47"/>
      <c r="AA375" s="47"/>
      <c r="AB375" s="47"/>
      <c r="AC375" s="47"/>
      <c r="AD375" s="47"/>
      <c r="AE375" s="47"/>
      <c r="AF375" s="47"/>
      <c r="AG375" s="47"/>
      <c r="AH375" s="47"/>
      <c r="AI375" s="47"/>
      <c r="AJ375" s="47"/>
      <c r="AK375" s="47"/>
      <c r="AL375" s="47"/>
      <c r="AM375" s="47"/>
      <c r="AN375" s="47"/>
    </row>
    <row r="376" spans="1:40" ht="14.25" customHeight="1">
      <c r="A376" s="47"/>
      <c r="B376" s="47"/>
      <c r="C376" s="47"/>
      <c r="D376" s="47"/>
      <c r="E376" s="47"/>
      <c r="F376" s="199"/>
      <c r="G376" s="47"/>
      <c r="H376" s="47"/>
      <c r="I376" s="47"/>
      <c r="J376" s="200"/>
      <c r="K376" s="47"/>
      <c r="L376" s="47"/>
      <c r="M376" s="47"/>
      <c r="N376" s="47"/>
      <c r="O376" s="47"/>
      <c r="P376" s="47"/>
      <c r="Q376" s="201"/>
      <c r="R376" s="47"/>
      <c r="S376" s="47"/>
      <c r="T376" s="47"/>
      <c r="U376" s="47"/>
      <c r="V376" s="47"/>
      <c r="W376" s="47"/>
      <c r="X376" s="47"/>
      <c r="Y376" s="47"/>
      <c r="Z376" s="47"/>
      <c r="AA376" s="47"/>
      <c r="AB376" s="47"/>
      <c r="AC376" s="47"/>
      <c r="AD376" s="47"/>
      <c r="AE376" s="47"/>
      <c r="AF376" s="47"/>
      <c r="AG376" s="47"/>
      <c r="AH376" s="47"/>
      <c r="AI376" s="47"/>
      <c r="AJ376" s="47"/>
      <c r="AK376" s="47"/>
      <c r="AL376" s="47"/>
      <c r="AM376" s="47"/>
      <c r="AN376" s="47"/>
    </row>
    <row r="377" spans="1:40" ht="14.25" customHeight="1">
      <c r="A377" s="47"/>
      <c r="B377" s="47"/>
      <c r="C377" s="47"/>
      <c r="D377" s="47"/>
      <c r="E377" s="47"/>
      <c r="F377" s="199"/>
      <c r="G377" s="47"/>
      <c r="H377" s="47"/>
      <c r="I377" s="47"/>
      <c r="J377" s="200"/>
      <c r="K377" s="47"/>
      <c r="L377" s="47"/>
      <c r="M377" s="47"/>
      <c r="N377" s="47"/>
      <c r="O377" s="47"/>
      <c r="P377" s="47"/>
      <c r="Q377" s="201"/>
      <c r="R377" s="47"/>
      <c r="S377" s="47"/>
      <c r="T377" s="47"/>
      <c r="U377" s="47"/>
      <c r="V377" s="47"/>
      <c r="W377" s="47"/>
      <c r="X377" s="47"/>
      <c r="Y377" s="47"/>
      <c r="Z377" s="47"/>
      <c r="AA377" s="47"/>
      <c r="AB377" s="47"/>
      <c r="AC377" s="47"/>
      <c r="AD377" s="47"/>
      <c r="AE377" s="47"/>
      <c r="AF377" s="47"/>
      <c r="AG377" s="47"/>
      <c r="AH377" s="47"/>
      <c r="AI377" s="47"/>
      <c r="AJ377" s="47"/>
      <c r="AK377" s="47"/>
      <c r="AL377" s="47"/>
      <c r="AM377" s="47"/>
      <c r="AN377" s="47"/>
    </row>
    <row r="378" spans="1:40" ht="14.25" customHeight="1">
      <c r="A378" s="47"/>
      <c r="B378" s="47"/>
      <c r="C378" s="47"/>
      <c r="D378" s="47"/>
      <c r="E378" s="47"/>
      <c r="F378" s="199"/>
      <c r="G378" s="47"/>
      <c r="H378" s="47"/>
      <c r="I378" s="47"/>
      <c r="J378" s="200"/>
      <c r="K378" s="47"/>
      <c r="L378" s="47"/>
      <c r="M378" s="47"/>
      <c r="N378" s="47"/>
      <c r="O378" s="47"/>
      <c r="P378" s="47"/>
      <c r="Q378" s="201"/>
      <c r="R378" s="47"/>
      <c r="S378" s="47"/>
      <c r="T378" s="47"/>
      <c r="U378" s="47"/>
      <c r="V378" s="47"/>
      <c r="W378" s="47"/>
      <c r="X378" s="47"/>
      <c r="Y378" s="47"/>
      <c r="Z378" s="47"/>
      <c r="AA378" s="47"/>
      <c r="AB378" s="47"/>
      <c r="AC378" s="47"/>
      <c r="AD378" s="47"/>
      <c r="AE378" s="47"/>
      <c r="AF378" s="47"/>
      <c r="AG378" s="47"/>
      <c r="AH378" s="47"/>
      <c r="AI378" s="47"/>
      <c r="AJ378" s="47"/>
      <c r="AK378" s="47"/>
      <c r="AL378" s="47"/>
      <c r="AM378" s="47"/>
      <c r="AN378" s="47"/>
    </row>
    <row r="379" spans="1:40" ht="14.25" customHeight="1">
      <c r="A379" s="47"/>
      <c r="B379" s="47"/>
      <c r="C379" s="47"/>
      <c r="D379" s="47"/>
      <c r="E379" s="47"/>
      <c r="F379" s="199"/>
      <c r="G379" s="47"/>
      <c r="H379" s="47"/>
      <c r="I379" s="47"/>
      <c r="J379" s="200"/>
      <c r="K379" s="47"/>
      <c r="L379" s="47"/>
      <c r="M379" s="47"/>
      <c r="N379" s="47"/>
      <c r="O379" s="47"/>
      <c r="P379" s="47"/>
      <c r="Q379" s="201"/>
      <c r="R379" s="47"/>
      <c r="S379" s="47"/>
      <c r="T379" s="47"/>
      <c r="U379" s="47"/>
      <c r="V379" s="47"/>
      <c r="W379" s="47"/>
      <c r="X379" s="47"/>
      <c r="Y379" s="47"/>
      <c r="Z379" s="47"/>
      <c r="AA379" s="47"/>
      <c r="AB379" s="47"/>
      <c r="AC379" s="47"/>
      <c r="AD379" s="47"/>
      <c r="AE379" s="47"/>
      <c r="AF379" s="47"/>
      <c r="AG379" s="47"/>
      <c r="AH379" s="47"/>
      <c r="AI379" s="47"/>
      <c r="AJ379" s="47"/>
      <c r="AK379" s="47"/>
      <c r="AL379" s="47"/>
      <c r="AM379" s="47"/>
      <c r="AN379" s="47"/>
    </row>
    <row r="380" spans="1:40" ht="14.25" customHeight="1">
      <c r="A380" s="47"/>
      <c r="B380" s="47"/>
      <c r="C380" s="47"/>
      <c r="D380" s="47"/>
      <c r="E380" s="47"/>
      <c r="F380" s="199"/>
      <c r="G380" s="47"/>
      <c r="H380" s="47"/>
      <c r="I380" s="47"/>
      <c r="J380" s="200"/>
      <c r="K380" s="47"/>
      <c r="L380" s="47"/>
      <c r="M380" s="47"/>
      <c r="N380" s="47"/>
      <c r="O380" s="47"/>
      <c r="P380" s="47"/>
      <c r="Q380" s="201"/>
      <c r="R380" s="47"/>
      <c r="S380" s="47"/>
      <c r="T380" s="47"/>
      <c r="U380" s="47"/>
      <c r="V380" s="47"/>
      <c r="W380" s="47"/>
      <c r="X380" s="47"/>
      <c r="Y380" s="47"/>
      <c r="Z380" s="47"/>
      <c r="AA380" s="47"/>
      <c r="AB380" s="47"/>
      <c r="AC380" s="47"/>
      <c r="AD380" s="47"/>
      <c r="AE380" s="47"/>
      <c r="AF380" s="47"/>
      <c r="AG380" s="47"/>
      <c r="AH380" s="47"/>
      <c r="AI380" s="47"/>
      <c r="AJ380" s="47"/>
      <c r="AK380" s="47"/>
      <c r="AL380" s="47"/>
      <c r="AM380" s="47"/>
      <c r="AN380" s="47"/>
    </row>
    <row r="381" spans="1:40" ht="14.25" customHeight="1">
      <c r="A381" s="47"/>
      <c r="B381" s="47"/>
      <c r="C381" s="47"/>
      <c r="D381" s="47"/>
      <c r="E381" s="47"/>
      <c r="F381" s="199"/>
      <c r="G381" s="47"/>
      <c r="H381" s="47"/>
      <c r="I381" s="47"/>
      <c r="J381" s="200"/>
      <c r="K381" s="47"/>
      <c r="L381" s="47"/>
      <c r="M381" s="47"/>
      <c r="N381" s="47"/>
      <c r="O381" s="47"/>
      <c r="P381" s="47"/>
      <c r="Q381" s="201"/>
      <c r="R381" s="47"/>
      <c r="S381" s="47"/>
      <c r="T381" s="47"/>
      <c r="U381" s="47"/>
      <c r="V381" s="47"/>
      <c r="W381" s="47"/>
      <c r="X381" s="47"/>
      <c r="Y381" s="47"/>
      <c r="Z381" s="47"/>
      <c r="AA381" s="47"/>
      <c r="AB381" s="47"/>
      <c r="AC381" s="47"/>
      <c r="AD381" s="47"/>
      <c r="AE381" s="47"/>
      <c r="AF381" s="47"/>
      <c r="AG381" s="47"/>
      <c r="AH381" s="47"/>
      <c r="AI381" s="47"/>
      <c r="AJ381" s="47"/>
      <c r="AK381" s="47"/>
      <c r="AL381" s="47"/>
      <c r="AM381" s="47"/>
      <c r="AN381" s="47"/>
    </row>
    <row r="382" spans="1:40" ht="14.25" customHeight="1">
      <c r="A382" s="47"/>
      <c r="B382" s="47"/>
      <c r="C382" s="47"/>
      <c r="D382" s="47"/>
      <c r="E382" s="47"/>
      <c r="F382" s="199"/>
      <c r="G382" s="47"/>
      <c r="H382" s="47"/>
      <c r="I382" s="47"/>
      <c r="J382" s="200"/>
      <c r="K382" s="47"/>
      <c r="L382" s="47"/>
      <c r="M382" s="47"/>
      <c r="N382" s="47"/>
      <c r="O382" s="47"/>
      <c r="P382" s="47"/>
      <c r="Q382" s="201"/>
      <c r="R382" s="47"/>
      <c r="S382" s="47"/>
      <c r="T382" s="47"/>
      <c r="U382" s="47"/>
      <c r="V382" s="47"/>
      <c r="W382" s="47"/>
      <c r="X382" s="47"/>
      <c r="Y382" s="47"/>
      <c r="Z382" s="47"/>
      <c r="AA382" s="47"/>
      <c r="AB382" s="47"/>
      <c r="AC382" s="47"/>
      <c r="AD382" s="47"/>
      <c r="AE382" s="47"/>
      <c r="AF382" s="47"/>
      <c r="AG382" s="47"/>
      <c r="AH382" s="47"/>
      <c r="AI382" s="47"/>
      <c r="AJ382" s="47"/>
      <c r="AK382" s="47"/>
      <c r="AL382" s="47"/>
      <c r="AM382" s="47"/>
      <c r="AN382" s="47"/>
    </row>
    <row r="383" spans="1:40" ht="14.25" customHeight="1">
      <c r="A383" s="47"/>
      <c r="B383" s="47"/>
      <c r="C383" s="47"/>
      <c r="D383" s="47"/>
      <c r="E383" s="47"/>
      <c r="F383" s="199"/>
      <c r="G383" s="47"/>
      <c r="H383" s="47"/>
      <c r="I383" s="47"/>
      <c r="J383" s="200"/>
      <c r="K383" s="47"/>
      <c r="L383" s="47"/>
      <c r="M383" s="47"/>
      <c r="N383" s="47"/>
      <c r="O383" s="47"/>
      <c r="P383" s="47"/>
      <c r="Q383" s="201"/>
      <c r="R383" s="47"/>
      <c r="S383" s="47"/>
      <c r="T383" s="47"/>
      <c r="U383" s="47"/>
      <c r="V383" s="47"/>
      <c r="W383" s="47"/>
      <c r="X383" s="47"/>
      <c r="Y383" s="47"/>
      <c r="Z383" s="47"/>
      <c r="AA383" s="47"/>
      <c r="AB383" s="47"/>
      <c r="AC383" s="47"/>
      <c r="AD383" s="47"/>
      <c r="AE383" s="47"/>
      <c r="AF383" s="47"/>
      <c r="AG383" s="47"/>
      <c r="AH383" s="47"/>
      <c r="AI383" s="47"/>
      <c r="AJ383" s="47"/>
      <c r="AK383" s="47"/>
      <c r="AL383" s="47"/>
      <c r="AM383" s="47"/>
      <c r="AN383" s="47"/>
    </row>
    <row r="384" spans="1:40" ht="14.25" customHeight="1">
      <c r="A384" s="47"/>
      <c r="B384" s="47"/>
      <c r="C384" s="47"/>
      <c r="D384" s="47"/>
      <c r="E384" s="47"/>
      <c r="F384" s="199"/>
      <c r="G384" s="47"/>
      <c r="H384" s="47"/>
      <c r="I384" s="47"/>
      <c r="J384" s="200"/>
      <c r="K384" s="47"/>
      <c r="L384" s="47"/>
      <c r="M384" s="47"/>
      <c r="N384" s="47"/>
      <c r="O384" s="47"/>
      <c r="P384" s="47"/>
      <c r="Q384" s="201"/>
      <c r="R384" s="47"/>
      <c r="S384" s="47"/>
      <c r="T384" s="47"/>
      <c r="U384" s="47"/>
      <c r="V384" s="47"/>
      <c r="W384" s="47"/>
      <c r="X384" s="47"/>
      <c r="Y384" s="47"/>
      <c r="Z384" s="47"/>
      <c r="AA384" s="47"/>
      <c r="AB384" s="47"/>
      <c r="AC384" s="47"/>
      <c r="AD384" s="47"/>
      <c r="AE384" s="47"/>
      <c r="AF384" s="47"/>
      <c r="AG384" s="47"/>
      <c r="AH384" s="47"/>
      <c r="AI384" s="47"/>
      <c r="AJ384" s="47"/>
      <c r="AK384" s="47"/>
      <c r="AL384" s="47"/>
      <c r="AM384" s="47"/>
      <c r="AN384" s="47"/>
    </row>
    <row r="385" spans="1:40" ht="14.25" customHeight="1">
      <c r="A385" s="47"/>
      <c r="B385" s="47"/>
      <c r="C385" s="47"/>
      <c r="D385" s="47"/>
      <c r="E385" s="47"/>
      <c r="F385" s="199"/>
      <c r="G385" s="47"/>
      <c r="H385" s="47"/>
      <c r="I385" s="47"/>
      <c r="J385" s="200"/>
      <c r="K385" s="47"/>
      <c r="L385" s="47"/>
      <c r="M385" s="47"/>
      <c r="N385" s="47"/>
      <c r="O385" s="47"/>
      <c r="P385" s="47"/>
      <c r="Q385" s="201"/>
      <c r="R385" s="47"/>
      <c r="S385" s="47"/>
      <c r="T385" s="47"/>
      <c r="U385" s="47"/>
      <c r="V385" s="47"/>
      <c r="W385" s="47"/>
      <c r="X385" s="47"/>
      <c r="Y385" s="47"/>
      <c r="Z385" s="47"/>
      <c r="AA385" s="47"/>
      <c r="AB385" s="47"/>
      <c r="AC385" s="47"/>
      <c r="AD385" s="47"/>
      <c r="AE385" s="47"/>
      <c r="AF385" s="47"/>
      <c r="AG385" s="47"/>
      <c r="AH385" s="47"/>
      <c r="AI385" s="47"/>
      <c r="AJ385" s="47"/>
      <c r="AK385" s="47"/>
      <c r="AL385" s="47"/>
      <c r="AM385" s="47"/>
      <c r="AN385" s="47"/>
    </row>
    <row r="386" spans="1:40" ht="14.25" customHeight="1">
      <c r="A386" s="47"/>
      <c r="B386" s="47"/>
      <c r="C386" s="47"/>
      <c r="D386" s="47"/>
      <c r="E386" s="47"/>
      <c r="F386" s="199"/>
      <c r="G386" s="47"/>
      <c r="H386" s="47"/>
      <c r="I386" s="47"/>
      <c r="J386" s="200"/>
      <c r="K386" s="47"/>
      <c r="L386" s="47"/>
      <c r="M386" s="47"/>
      <c r="N386" s="47"/>
      <c r="O386" s="47"/>
      <c r="P386" s="47"/>
      <c r="Q386" s="201"/>
      <c r="R386" s="47"/>
      <c r="S386" s="47"/>
      <c r="T386" s="47"/>
      <c r="U386" s="47"/>
      <c r="V386" s="47"/>
      <c r="W386" s="47"/>
      <c r="X386" s="47"/>
      <c r="Y386" s="47"/>
      <c r="Z386" s="47"/>
      <c r="AA386" s="47"/>
      <c r="AB386" s="47"/>
      <c r="AC386" s="47"/>
      <c r="AD386" s="47"/>
      <c r="AE386" s="47"/>
      <c r="AF386" s="47"/>
      <c r="AG386" s="47"/>
      <c r="AH386" s="47"/>
      <c r="AI386" s="47"/>
      <c r="AJ386" s="47"/>
      <c r="AK386" s="47"/>
      <c r="AL386" s="47"/>
      <c r="AM386" s="47"/>
      <c r="AN386" s="47"/>
    </row>
    <row r="387" spans="1:40" ht="14.25" customHeight="1">
      <c r="A387" s="47"/>
      <c r="B387" s="47"/>
      <c r="C387" s="47"/>
      <c r="D387" s="47"/>
      <c r="E387" s="47"/>
      <c r="F387" s="199"/>
      <c r="G387" s="47"/>
      <c r="H387" s="47"/>
      <c r="I387" s="47"/>
      <c r="J387" s="200"/>
      <c r="K387" s="47"/>
      <c r="L387" s="47"/>
      <c r="M387" s="47"/>
      <c r="N387" s="47"/>
      <c r="O387" s="47"/>
      <c r="P387" s="47"/>
      <c r="Q387" s="201"/>
      <c r="R387" s="47"/>
      <c r="S387" s="47"/>
      <c r="T387" s="47"/>
      <c r="U387" s="47"/>
      <c r="V387" s="47"/>
      <c r="W387" s="47"/>
      <c r="X387" s="47"/>
      <c r="Y387" s="47"/>
      <c r="Z387" s="47"/>
      <c r="AA387" s="47"/>
      <c r="AB387" s="47"/>
      <c r="AC387" s="47"/>
      <c r="AD387" s="47"/>
      <c r="AE387" s="47"/>
      <c r="AF387" s="47"/>
      <c r="AG387" s="47"/>
      <c r="AH387" s="47"/>
      <c r="AI387" s="47"/>
      <c r="AJ387" s="47"/>
      <c r="AK387" s="47"/>
      <c r="AL387" s="47"/>
      <c r="AM387" s="47"/>
      <c r="AN387" s="47"/>
    </row>
    <row r="388" spans="1:40" ht="14.25" customHeight="1">
      <c r="A388" s="47"/>
      <c r="B388" s="47"/>
      <c r="C388" s="47"/>
      <c r="D388" s="47"/>
      <c r="E388" s="47"/>
      <c r="F388" s="199"/>
      <c r="G388" s="47"/>
      <c r="H388" s="47"/>
      <c r="I388" s="47"/>
      <c r="J388" s="200"/>
      <c r="K388" s="47"/>
      <c r="L388" s="47"/>
      <c r="M388" s="47"/>
      <c r="N388" s="47"/>
      <c r="O388" s="47"/>
      <c r="P388" s="47"/>
      <c r="Q388" s="201"/>
      <c r="R388" s="47"/>
      <c r="S388" s="47"/>
      <c r="T388" s="47"/>
      <c r="U388" s="47"/>
      <c r="V388" s="47"/>
      <c r="W388" s="47"/>
      <c r="X388" s="47"/>
      <c r="Y388" s="47"/>
      <c r="Z388" s="47"/>
      <c r="AA388" s="47"/>
      <c r="AB388" s="47"/>
      <c r="AC388" s="47"/>
      <c r="AD388" s="47"/>
      <c r="AE388" s="47"/>
      <c r="AF388" s="47"/>
      <c r="AG388" s="47"/>
      <c r="AH388" s="47"/>
      <c r="AI388" s="47"/>
      <c r="AJ388" s="47"/>
      <c r="AK388" s="47"/>
      <c r="AL388" s="47"/>
      <c r="AM388" s="47"/>
      <c r="AN388" s="47"/>
    </row>
    <row r="389" spans="1:40" ht="14.25" customHeight="1">
      <c r="A389" s="47"/>
      <c r="B389" s="47"/>
      <c r="C389" s="47"/>
      <c r="D389" s="47"/>
      <c r="E389" s="47"/>
      <c r="F389" s="199"/>
      <c r="G389" s="47"/>
      <c r="H389" s="47"/>
      <c r="I389" s="47"/>
      <c r="J389" s="200"/>
      <c r="K389" s="47"/>
      <c r="L389" s="47"/>
      <c r="M389" s="47"/>
      <c r="N389" s="47"/>
      <c r="O389" s="47"/>
      <c r="P389" s="47"/>
      <c r="Q389" s="201"/>
      <c r="R389" s="47"/>
      <c r="S389" s="47"/>
      <c r="T389" s="47"/>
      <c r="U389" s="47"/>
      <c r="V389" s="47"/>
      <c r="W389" s="47"/>
      <c r="X389" s="47"/>
      <c r="Y389" s="47"/>
      <c r="Z389" s="47"/>
      <c r="AA389" s="47"/>
      <c r="AB389" s="47"/>
      <c r="AC389" s="47"/>
      <c r="AD389" s="47"/>
      <c r="AE389" s="47"/>
      <c r="AF389" s="47"/>
      <c r="AG389" s="47"/>
      <c r="AH389" s="47"/>
      <c r="AI389" s="47"/>
      <c r="AJ389" s="47"/>
      <c r="AK389" s="47"/>
      <c r="AL389" s="47"/>
      <c r="AM389" s="47"/>
      <c r="AN389" s="47"/>
    </row>
    <row r="390" spans="1:40" ht="14.25" customHeight="1">
      <c r="A390" s="47"/>
      <c r="B390" s="47"/>
      <c r="C390" s="47"/>
      <c r="D390" s="47"/>
      <c r="E390" s="47"/>
      <c r="F390" s="199"/>
      <c r="G390" s="47"/>
      <c r="H390" s="47"/>
      <c r="I390" s="47"/>
      <c r="J390" s="200"/>
      <c r="K390" s="47"/>
      <c r="L390" s="47"/>
      <c r="M390" s="47"/>
      <c r="N390" s="47"/>
      <c r="O390" s="47"/>
      <c r="P390" s="47"/>
      <c r="Q390" s="201"/>
      <c r="R390" s="47"/>
      <c r="S390" s="47"/>
      <c r="T390" s="47"/>
      <c r="U390" s="47"/>
      <c r="V390" s="47"/>
      <c r="W390" s="47"/>
      <c r="X390" s="47"/>
      <c r="Y390" s="47"/>
      <c r="Z390" s="47"/>
      <c r="AA390" s="47"/>
      <c r="AB390" s="47"/>
      <c r="AC390" s="47"/>
      <c r="AD390" s="47"/>
      <c r="AE390" s="47"/>
      <c r="AF390" s="47"/>
      <c r="AG390" s="47"/>
      <c r="AH390" s="47"/>
      <c r="AI390" s="47"/>
      <c r="AJ390" s="47"/>
      <c r="AK390" s="47"/>
      <c r="AL390" s="47"/>
      <c r="AM390" s="47"/>
      <c r="AN390" s="47"/>
    </row>
    <row r="391" spans="1:40" ht="14.25" customHeight="1">
      <c r="A391" s="47"/>
      <c r="B391" s="47"/>
      <c r="C391" s="47"/>
      <c r="D391" s="47"/>
      <c r="E391" s="47"/>
      <c r="F391" s="199"/>
      <c r="G391" s="47"/>
      <c r="H391" s="47"/>
      <c r="I391" s="47"/>
      <c r="J391" s="200"/>
      <c r="K391" s="47"/>
      <c r="L391" s="47"/>
      <c r="M391" s="47"/>
      <c r="N391" s="47"/>
      <c r="O391" s="47"/>
      <c r="P391" s="47"/>
      <c r="Q391" s="201"/>
      <c r="R391" s="47"/>
      <c r="S391" s="47"/>
      <c r="T391" s="47"/>
      <c r="U391" s="47"/>
      <c r="V391" s="47"/>
      <c r="W391" s="47"/>
      <c r="X391" s="47"/>
      <c r="Y391" s="47"/>
      <c r="Z391" s="47"/>
      <c r="AA391" s="47"/>
      <c r="AB391" s="47"/>
      <c r="AC391" s="47"/>
      <c r="AD391" s="47"/>
      <c r="AE391" s="47"/>
      <c r="AF391" s="47"/>
      <c r="AG391" s="47"/>
      <c r="AH391" s="47"/>
      <c r="AI391" s="47"/>
      <c r="AJ391" s="47"/>
      <c r="AK391" s="47"/>
      <c r="AL391" s="47"/>
      <c r="AM391" s="47"/>
      <c r="AN391" s="47"/>
    </row>
    <row r="392" spans="1:40" ht="14.25" customHeight="1">
      <c r="A392" s="47"/>
      <c r="B392" s="47"/>
      <c r="C392" s="47"/>
      <c r="D392" s="47"/>
      <c r="E392" s="47"/>
      <c r="F392" s="199"/>
      <c r="G392" s="47"/>
      <c r="H392" s="47"/>
      <c r="I392" s="47"/>
      <c r="J392" s="200"/>
      <c r="K392" s="47"/>
      <c r="L392" s="47"/>
      <c r="M392" s="47"/>
      <c r="N392" s="47"/>
      <c r="O392" s="47"/>
      <c r="P392" s="47"/>
      <c r="Q392" s="201"/>
      <c r="R392" s="47"/>
      <c r="S392" s="47"/>
      <c r="T392" s="47"/>
      <c r="U392" s="47"/>
      <c r="V392" s="47"/>
      <c r="W392" s="47"/>
      <c r="X392" s="47"/>
      <c r="Y392" s="47"/>
      <c r="Z392" s="47"/>
      <c r="AA392" s="47"/>
      <c r="AB392" s="47"/>
      <c r="AC392" s="47"/>
      <c r="AD392" s="47"/>
      <c r="AE392" s="47"/>
      <c r="AF392" s="47"/>
      <c r="AG392" s="47"/>
      <c r="AH392" s="47"/>
      <c r="AI392" s="47"/>
      <c r="AJ392" s="47"/>
      <c r="AK392" s="47"/>
      <c r="AL392" s="47"/>
      <c r="AM392" s="47"/>
      <c r="AN392" s="47"/>
    </row>
    <row r="393" spans="1:40" ht="14.25" customHeight="1">
      <c r="A393" s="47"/>
      <c r="B393" s="47"/>
      <c r="C393" s="47"/>
      <c r="D393" s="47"/>
      <c r="E393" s="47"/>
      <c r="F393" s="199"/>
      <c r="G393" s="47"/>
      <c r="H393" s="47"/>
      <c r="I393" s="47"/>
      <c r="J393" s="200"/>
      <c r="K393" s="47"/>
      <c r="L393" s="47"/>
      <c r="M393" s="47"/>
      <c r="N393" s="47"/>
      <c r="O393" s="47"/>
      <c r="P393" s="47"/>
      <c r="Q393" s="201"/>
      <c r="R393" s="47"/>
      <c r="S393" s="47"/>
      <c r="T393" s="47"/>
      <c r="U393" s="47"/>
      <c r="V393" s="47"/>
      <c r="W393" s="47"/>
      <c r="X393" s="47"/>
      <c r="Y393" s="47"/>
      <c r="Z393" s="47"/>
      <c r="AA393" s="47"/>
      <c r="AB393" s="47"/>
      <c r="AC393" s="47"/>
      <c r="AD393" s="47"/>
      <c r="AE393" s="47"/>
      <c r="AF393" s="47"/>
      <c r="AG393" s="47"/>
      <c r="AH393" s="47"/>
      <c r="AI393" s="47"/>
      <c r="AJ393" s="47"/>
      <c r="AK393" s="47"/>
      <c r="AL393" s="47"/>
      <c r="AM393" s="47"/>
      <c r="AN393" s="47"/>
    </row>
    <row r="394" spans="1:40" ht="14.25" customHeight="1">
      <c r="A394" s="47"/>
      <c r="B394" s="47"/>
      <c r="C394" s="47"/>
      <c r="D394" s="47"/>
      <c r="E394" s="47"/>
      <c r="F394" s="199"/>
      <c r="G394" s="47"/>
      <c r="H394" s="47"/>
      <c r="I394" s="47"/>
      <c r="J394" s="200"/>
      <c r="K394" s="47"/>
      <c r="L394" s="47"/>
      <c r="M394" s="47"/>
      <c r="N394" s="47"/>
      <c r="O394" s="47"/>
      <c r="P394" s="47"/>
      <c r="Q394" s="201"/>
      <c r="R394" s="47"/>
      <c r="S394" s="47"/>
      <c r="T394" s="47"/>
      <c r="U394" s="47"/>
      <c r="V394" s="47"/>
      <c r="W394" s="47"/>
      <c r="X394" s="47"/>
      <c r="Y394" s="47"/>
      <c r="Z394" s="47"/>
      <c r="AA394" s="47"/>
      <c r="AB394" s="47"/>
      <c r="AC394" s="47"/>
      <c r="AD394" s="47"/>
      <c r="AE394" s="47"/>
      <c r="AF394" s="47"/>
      <c r="AG394" s="47"/>
      <c r="AH394" s="47"/>
      <c r="AI394" s="47"/>
      <c r="AJ394" s="47"/>
      <c r="AK394" s="47"/>
      <c r="AL394" s="47"/>
      <c r="AM394" s="47"/>
      <c r="AN394" s="47"/>
    </row>
    <row r="395" spans="1:40" ht="14.25" customHeight="1">
      <c r="A395" s="47"/>
      <c r="B395" s="47"/>
      <c r="C395" s="47"/>
      <c r="D395" s="47"/>
      <c r="E395" s="47"/>
      <c r="F395" s="199"/>
      <c r="G395" s="47"/>
      <c r="H395" s="47"/>
      <c r="I395" s="47"/>
      <c r="J395" s="200"/>
      <c r="K395" s="47"/>
      <c r="L395" s="47"/>
      <c r="M395" s="47"/>
      <c r="N395" s="47"/>
      <c r="O395" s="47"/>
      <c r="P395" s="47"/>
      <c r="Q395" s="201"/>
      <c r="R395" s="47"/>
      <c r="S395" s="47"/>
      <c r="T395" s="47"/>
      <c r="U395" s="47"/>
      <c r="V395" s="47"/>
      <c r="W395" s="47"/>
      <c r="X395" s="47"/>
      <c r="Y395" s="47"/>
      <c r="Z395" s="47"/>
      <c r="AA395" s="47"/>
      <c r="AB395" s="47"/>
      <c r="AC395" s="47"/>
      <c r="AD395" s="47"/>
      <c r="AE395" s="47"/>
      <c r="AF395" s="47"/>
      <c r="AG395" s="47"/>
      <c r="AH395" s="47"/>
      <c r="AI395" s="47"/>
      <c r="AJ395" s="47"/>
      <c r="AK395" s="47"/>
      <c r="AL395" s="47"/>
      <c r="AM395" s="47"/>
      <c r="AN395" s="47"/>
    </row>
    <row r="396" spans="1:40" ht="14.25" customHeight="1">
      <c r="A396" s="47"/>
      <c r="B396" s="47"/>
      <c r="C396" s="47"/>
      <c r="D396" s="47"/>
      <c r="E396" s="47"/>
      <c r="F396" s="199"/>
      <c r="G396" s="47"/>
      <c r="H396" s="47"/>
      <c r="I396" s="47"/>
      <c r="J396" s="200"/>
      <c r="K396" s="47"/>
      <c r="L396" s="47"/>
      <c r="M396" s="47"/>
      <c r="N396" s="47"/>
      <c r="O396" s="47"/>
      <c r="P396" s="47"/>
      <c r="Q396" s="201"/>
      <c r="R396" s="47"/>
      <c r="S396" s="47"/>
      <c r="T396" s="47"/>
      <c r="U396" s="47"/>
      <c r="V396" s="47"/>
      <c r="W396" s="47"/>
      <c r="X396" s="47"/>
      <c r="Y396" s="47"/>
      <c r="Z396" s="47"/>
      <c r="AA396" s="47"/>
      <c r="AB396" s="47"/>
      <c r="AC396" s="47"/>
      <c r="AD396" s="47"/>
      <c r="AE396" s="47"/>
      <c r="AF396" s="47"/>
      <c r="AG396" s="47"/>
      <c r="AH396" s="47"/>
      <c r="AI396" s="47"/>
      <c r="AJ396" s="47"/>
      <c r="AK396" s="47"/>
      <c r="AL396" s="47"/>
      <c r="AM396" s="47"/>
      <c r="AN396" s="47"/>
    </row>
    <row r="397" spans="1:40" ht="14.25" customHeight="1">
      <c r="A397" s="47"/>
      <c r="B397" s="47"/>
      <c r="C397" s="47"/>
      <c r="D397" s="47"/>
      <c r="E397" s="47"/>
      <c r="F397" s="199"/>
      <c r="G397" s="47"/>
      <c r="H397" s="47"/>
      <c r="I397" s="47"/>
      <c r="J397" s="200"/>
      <c r="K397" s="47"/>
      <c r="L397" s="47"/>
      <c r="M397" s="47"/>
      <c r="N397" s="47"/>
      <c r="O397" s="47"/>
      <c r="P397" s="47"/>
      <c r="Q397" s="201"/>
      <c r="R397" s="47"/>
      <c r="S397" s="47"/>
      <c r="T397" s="47"/>
      <c r="U397" s="47"/>
      <c r="V397" s="47"/>
      <c r="W397" s="47"/>
      <c r="X397" s="47"/>
      <c r="Y397" s="47"/>
      <c r="Z397" s="47"/>
      <c r="AA397" s="47"/>
      <c r="AB397" s="47"/>
      <c r="AC397" s="47"/>
      <c r="AD397" s="47"/>
      <c r="AE397" s="47"/>
      <c r="AF397" s="47"/>
      <c r="AG397" s="47"/>
      <c r="AH397" s="47"/>
      <c r="AI397" s="47"/>
      <c r="AJ397" s="47"/>
      <c r="AK397" s="47"/>
      <c r="AL397" s="47"/>
      <c r="AM397" s="47"/>
      <c r="AN397" s="47"/>
    </row>
    <row r="398" spans="1:40" ht="14.25" customHeight="1">
      <c r="A398" s="47"/>
      <c r="B398" s="47"/>
      <c r="C398" s="47"/>
      <c r="D398" s="47"/>
      <c r="E398" s="47"/>
      <c r="F398" s="199"/>
      <c r="G398" s="47"/>
      <c r="H398" s="47"/>
      <c r="I398" s="47"/>
      <c r="J398" s="200"/>
      <c r="K398" s="47"/>
      <c r="L398" s="47"/>
      <c r="M398" s="47"/>
      <c r="N398" s="47"/>
      <c r="O398" s="47"/>
      <c r="P398" s="47"/>
      <c r="Q398" s="201"/>
      <c r="R398" s="47"/>
      <c r="S398" s="47"/>
      <c r="T398" s="47"/>
      <c r="U398" s="47"/>
      <c r="V398" s="47"/>
      <c r="W398" s="47"/>
      <c r="X398" s="47"/>
      <c r="Y398" s="47"/>
      <c r="Z398" s="47"/>
      <c r="AA398" s="47"/>
      <c r="AB398" s="47"/>
      <c r="AC398" s="47"/>
      <c r="AD398" s="47"/>
      <c r="AE398" s="47"/>
      <c r="AF398" s="47"/>
      <c r="AG398" s="47"/>
      <c r="AH398" s="47"/>
      <c r="AI398" s="47"/>
      <c r="AJ398" s="47"/>
      <c r="AK398" s="47"/>
      <c r="AL398" s="47"/>
      <c r="AM398" s="47"/>
      <c r="AN398" s="47"/>
    </row>
    <row r="399" spans="1:40" ht="14.25" customHeight="1">
      <c r="A399" s="47"/>
      <c r="B399" s="47"/>
      <c r="C399" s="47"/>
      <c r="D399" s="47"/>
      <c r="E399" s="47"/>
      <c r="F399" s="199"/>
      <c r="G399" s="47"/>
      <c r="H399" s="47"/>
      <c r="I399" s="47"/>
      <c r="J399" s="200"/>
      <c r="K399" s="47"/>
      <c r="L399" s="47"/>
      <c r="M399" s="47"/>
      <c r="N399" s="47"/>
      <c r="O399" s="47"/>
      <c r="P399" s="47"/>
      <c r="Q399" s="201"/>
      <c r="R399" s="47"/>
      <c r="S399" s="47"/>
      <c r="T399" s="47"/>
      <c r="U399" s="47"/>
      <c r="V399" s="47"/>
      <c r="W399" s="47"/>
      <c r="X399" s="47"/>
      <c r="Y399" s="47"/>
      <c r="Z399" s="47"/>
      <c r="AA399" s="47"/>
      <c r="AB399" s="47"/>
      <c r="AC399" s="47"/>
      <c r="AD399" s="47"/>
      <c r="AE399" s="47"/>
      <c r="AF399" s="47"/>
      <c r="AG399" s="47"/>
      <c r="AH399" s="47"/>
      <c r="AI399" s="47"/>
      <c r="AJ399" s="47"/>
      <c r="AK399" s="47"/>
      <c r="AL399" s="47"/>
      <c r="AM399" s="47"/>
      <c r="AN399" s="47"/>
    </row>
    <row r="400" spans="1:40" ht="14.25" customHeight="1">
      <c r="A400" s="47"/>
      <c r="B400" s="47"/>
      <c r="C400" s="47"/>
      <c r="D400" s="47"/>
      <c r="E400" s="47"/>
      <c r="F400" s="199"/>
      <c r="G400" s="47"/>
      <c r="H400" s="47"/>
      <c r="I400" s="47"/>
      <c r="J400" s="200"/>
      <c r="K400" s="47"/>
      <c r="L400" s="47"/>
      <c r="M400" s="47"/>
      <c r="N400" s="47"/>
      <c r="O400" s="47"/>
      <c r="P400" s="47"/>
      <c r="Q400" s="201"/>
      <c r="R400" s="47"/>
      <c r="S400" s="47"/>
      <c r="T400" s="47"/>
      <c r="U400" s="47"/>
      <c r="V400" s="47"/>
      <c r="W400" s="47"/>
      <c r="X400" s="47"/>
      <c r="Y400" s="47"/>
      <c r="Z400" s="47"/>
      <c r="AA400" s="47"/>
      <c r="AB400" s="47"/>
      <c r="AC400" s="47"/>
      <c r="AD400" s="47"/>
      <c r="AE400" s="47"/>
      <c r="AF400" s="47"/>
      <c r="AG400" s="47"/>
      <c r="AH400" s="47"/>
      <c r="AI400" s="47"/>
      <c r="AJ400" s="47"/>
      <c r="AK400" s="47"/>
      <c r="AL400" s="47"/>
      <c r="AM400" s="47"/>
      <c r="AN400" s="47"/>
    </row>
    <row r="401" spans="1:40" ht="14.25" customHeight="1">
      <c r="A401" s="47"/>
      <c r="B401" s="47"/>
      <c r="C401" s="47"/>
      <c r="D401" s="47"/>
      <c r="E401" s="47"/>
      <c r="F401" s="199"/>
      <c r="G401" s="47"/>
      <c r="H401" s="47"/>
      <c r="I401" s="47"/>
      <c r="J401" s="200"/>
      <c r="K401" s="47"/>
      <c r="L401" s="47"/>
      <c r="M401" s="47"/>
      <c r="N401" s="47"/>
      <c r="O401" s="47"/>
      <c r="P401" s="47"/>
      <c r="Q401" s="201"/>
      <c r="R401" s="47"/>
      <c r="S401" s="47"/>
      <c r="T401" s="47"/>
      <c r="U401" s="47"/>
      <c r="V401" s="47"/>
      <c r="W401" s="47"/>
      <c r="X401" s="47"/>
      <c r="Y401" s="47"/>
      <c r="Z401" s="47"/>
      <c r="AA401" s="47"/>
      <c r="AB401" s="47"/>
      <c r="AC401" s="47"/>
      <c r="AD401" s="47"/>
      <c r="AE401" s="47"/>
      <c r="AF401" s="47"/>
      <c r="AG401" s="47"/>
      <c r="AH401" s="47"/>
      <c r="AI401" s="47"/>
      <c r="AJ401" s="47"/>
      <c r="AK401" s="47"/>
      <c r="AL401" s="47"/>
      <c r="AM401" s="47"/>
      <c r="AN401" s="47"/>
    </row>
    <row r="402" spans="1:40" ht="14.25" customHeight="1">
      <c r="A402" s="47"/>
      <c r="B402" s="47"/>
      <c r="C402" s="47"/>
      <c r="D402" s="47"/>
      <c r="E402" s="47"/>
      <c r="F402" s="199"/>
      <c r="G402" s="47"/>
      <c r="H402" s="47"/>
      <c r="I402" s="47"/>
      <c r="J402" s="200"/>
      <c r="K402" s="47"/>
      <c r="L402" s="47"/>
      <c r="M402" s="47"/>
      <c r="N402" s="47"/>
      <c r="O402" s="47"/>
      <c r="P402" s="47"/>
      <c r="Q402" s="201"/>
      <c r="R402" s="47"/>
      <c r="S402" s="47"/>
      <c r="T402" s="47"/>
      <c r="U402" s="47"/>
      <c r="V402" s="47"/>
      <c r="W402" s="47"/>
      <c r="X402" s="47"/>
      <c r="Y402" s="47"/>
      <c r="Z402" s="47"/>
      <c r="AA402" s="47"/>
      <c r="AB402" s="47"/>
      <c r="AC402" s="47"/>
      <c r="AD402" s="47"/>
      <c r="AE402" s="47"/>
      <c r="AF402" s="47"/>
      <c r="AG402" s="47"/>
      <c r="AH402" s="47"/>
      <c r="AI402" s="47"/>
      <c r="AJ402" s="47"/>
      <c r="AK402" s="47"/>
      <c r="AL402" s="47"/>
      <c r="AM402" s="47"/>
      <c r="AN402" s="47"/>
    </row>
    <row r="403" spans="1:40" ht="14.25" customHeight="1">
      <c r="A403" s="47"/>
      <c r="B403" s="47"/>
      <c r="C403" s="47"/>
      <c r="D403" s="47"/>
      <c r="E403" s="47"/>
      <c r="F403" s="199"/>
      <c r="G403" s="47"/>
      <c r="H403" s="47"/>
      <c r="I403" s="47"/>
      <c r="J403" s="200"/>
      <c r="K403" s="47"/>
      <c r="L403" s="47"/>
      <c r="M403" s="47"/>
      <c r="N403" s="47"/>
      <c r="O403" s="47"/>
      <c r="P403" s="47"/>
      <c r="Q403" s="201"/>
      <c r="R403" s="47"/>
      <c r="S403" s="47"/>
      <c r="T403" s="47"/>
      <c r="U403" s="47"/>
      <c r="V403" s="47"/>
      <c r="W403" s="47"/>
      <c r="X403" s="47"/>
      <c r="Y403" s="47"/>
      <c r="Z403" s="47"/>
      <c r="AA403" s="47"/>
      <c r="AB403" s="47"/>
      <c r="AC403" s="47"/>
      <c r="AD403" s="47"/>
      <c r="AE403" s="47"/>
      <c r="AF403" s="47"/>
      <c r="AG403" s="47"/>
      <c r="AH403" s="47"/>
      <c r="AI403" s="47"/>
      <c r="AJ403" s="47"/>
      <c r="AK403" s="47"/>
      <c r="AL403" s="47"/>
      <c r="AM403" s="47"/>
      <c r="AN403" s="47"/>
    </row>
    <row r="404" spans="1:40" ht="14.25" customHeight="1">
      <c r="A404" s="47"/>
      <c r="B404" s="47"/>
      <c r="C404" s="47"/>
      <c r="D404" s="47"/>
      <c r="E404" s="47"/>
      <c r="F404" s="199"/>
      <c r="G404" s="47"/>
      <c r="H404" s="47"/>
      <c r="I404" s="47"/>
      <c r="J404" s="200"/>
      <c r="K404" s="47"/>
      <c r="L404" s="47"/>
      <c r="M404" s="47"/>
      <c r="N404" s="47"/>
      <c r="O404" s="47"/>
      <c r="P404" s="47"/>
      <c r="Q404" s="201"/>
      <c r="R404" s="47"/>
      <c r="S404" s="47"/>
      <c r="T404" s="47"/>
      <c r="U404" s="47"/>
      <c r="V404" s="47"/>
      <c r="W404" s="47"/>
      <c r="X404" s="47"/>
      <c r="Y404" s="47"/>
      <c r="Z404" s="47"/>
      <c r="AA404" s="47"/>
      <c r="AB404" s="47"/>
      <c r="AC404" s="47"/>
      <c r="AD404" s="47"/>
      <c r="AE404" s="47"/>
      <c r="AF404" s="47"/>
      <c r="AG404" s="47"/>
      <c r="AH404" s="47"/>
      <c r="AI404" s="47"/>
      <c r="AJ404" s="47"/>
      <c r="AK404" s="47"/>
      <c r="AL404" s="47"/>
      <c r="AM404" s="47"/>
      <c r="AN404" s="47"/>
    </row>
    <row r="405" spans="1:40" ht="14.25" customHeight="1">
      <c r="A405" s="47"/>
      <c r="B405" s="47"/>
      <c r="C405" s="47"/>
      <c r="D405" s="47"/>
      <c r="E405" s="47"/>
      <c r="F405" s="199"/>
      <c r="G405" s="47"/>
      <c r="H405" s="47"/>
      <c r="I405" s="47"/>
      <c r="J405" s="200"/>
      <c r="K405" s="47"/>
      <c r="L405" s="47"/>
      <c r="M405" s="47"/>
      <c r="N405" s="47"/>
      <c r="O405" s="47"/>
      <c r="P405" s="47"/>
      <c r="Q405" s="201"/>
      <c r="R405" s="47"/>
      <c r="S405" s="47"/>
      <c r="T405" s="47"/>
      <c r="U405" s="47"/>
      <c r="V405" s="47"/>
      <c r="W405" s="47"/>
      <c r="X405" s="47"/>
      <c r="Y405" s="47"/>
      <c r="Z405" s="47"/>
      <c r="AA405" s="47"/>
      <c r="AB405" s="47"/>
      <c r="AC405" s="47"/>
      <c r="AD405" s="47"/>
      <c r="AE405" s="47"/>
      <c r="AF405" s="47"/>
      <c r="AG405" s="47"/>
      <c r="AH405" s="47"/>
      <c r="AI405" s="47"/>
      <c r="AJ405" s="47"/>
      <c r="AK405" s="47"/>
      <c r="AL405" s="47"/>
      <c r="AM405" s="47"/>
      <c r="AN405" s="47"/>
    </row>
    <row r="406" spans="1:40" ht="14.25" customHeight="1">
      <c r="A406" s="47"/>
      <c r="B406" s="47"/>
      <c r="C406" s="47"/>
      <c r="D406" s="47"/>
      <c r="E406" s="47"/>
      <c r="F406" s="199"/>
      <c r="G406" s="47"/>
      <c r="H406" s="47"/>
      <c r="I406" s="47"/>
      <c r="J406" s="200"/>
      <c r="K406" s="47"/>
      <c r="L406" s="47"/>
      <c r="M406" s="47"/>
      <c r="N406" s="47"/>
      <c r="O406" s="47"/>
      <c r="P406" s="47"/>
      <c r="Q406" s="201"/>
      <c r="R406" s="47"/>
      <c r="S406" s="47"/>
      <c r="T406" s="47"/>
      <c r="U406" s="47"/>
      <c r="V406" s="47"/>
      <c r="W406" s="47"/>
      <c r="X406" s="47"/>
      <c r="Y406" s="47"/>
      <c r="Z406" s="47"/>
      <c r="AA406" s="47"/>
      <c r="AB406" s="47"/>
      <c r="AC406" s="47"/>
      <c r="AD406" s="47"/>
      <c r="AE406" s="47"/>
      <c r="AF406" s="47"/>
      <c r="AG406" s="47"/>
      <c r="AH406" s="47"/>
      <c r="AI406" s="47"/>
      <c r="AJ406" s="47"/>
      <c r="AK406" s="47"/>
      <c r="AL406" s="47"/>
      <c r="AM406" s="47"/>
      <c r="AN406" s="47"/>
    </row>
    <row r="407" spans="1:40" ht="14.25" customHeight="1">
      <c r="A407" s="47"/>
      <c r="B407" s="47"/>
      <c r="C407" s="47"/>
      <c r="D407" s="47"/>
      <c r="E407" s="47"/>
      <c r="F407" s="199"/>
      <c r="G407" s="47"/>
      <c r="H407" s="47"/>
      <c r="I407" s="47"/>
      <c r="J407" s="200"/>
      <c r="K407" s="47"/>
      <c r="L407" s="47"/>
      <c r="M407" s="47"/>
      <c r="N407" s="47"/>
      <c r="O407" s="47"/>
      <c r="P407" s="47"/>
      <c r="Q407" s="201"/>
      <c r="R407" s="47"/>
      <c r="S407" s="47"/>
      <c r="T407" s="47"/>
      <c r="U407" s="47"/>
      <c r="V407" s="47"/>
      <c r="W407" s="47"/>
      <c r="X407" s="47"/>
      <c r="Y407" s="47"/>
      <c r="Z407" s="47"/>
      <c r="AA407" s="47"/>
      <c r="AB407" s="47"/>
      <c r="AC407" s="47"/>
      <c r="AD407" s="47"/>
      <c r="AE407" s="47"/>
      <c r="AF407" s="47"/>
      <c r="AG407" s="47"/>
      <c r="AH407" s="47"/>
      <c r="AI407" s="47"/>
      <c r="AJ407" s="47"/>
      <c r="AK407" s="47"/>
      <c r="AL407" s="47"/>
      <c r="AM407" s="47"/>
      <c r="AN407" s="47"/>
    </row>
    <row r="408" spans="1:40" ht="14.25" customHeight="1">
      <c r="A408" s="47"/>
      <c r="B408" s="47"/>
      <c r="C408" s="47"/>
      <c r="D408" s="47"/>
      <c r="E408" s="47"/>
      <c r="F408" s="199"/>
      <c r="G408" s="47"/>
      <c r="H408" s="47"/>
      <c r="I408" s="47"/>
      <c r="J408" s="200"/>
      <c r="K408" s="47"/>
      <c r="L408" s="47"/>
      <c r="M408" s="47"/>
      <c r="N408" s="47"/>
      <c r="O408" s="47"/>
      <c r="P408" s="47"/>
      <c r="Q408" s="201"/>
      <c r="R408" s="47"/>
      <c r="S408" s="47"/>
      <c r="T408" s="47"/>
      <c r="U408" s="47"/>
      <c r="V408" s="47"/>
      <c r="W408" s="47"/>
      <c r="X408" s="47"/>
      <c r="Y408" s="47"/>
      <c r="Z408" s="47"/>
      <c r="AA408" s="47"/>
      <c r="AB408" s="47"/>
      <c r="AC408" s="47"/>
      <c r="AD408" s="47"/>
      <c r="AE408" s="47"/>
      <c r="AF408" s="47"/>
      <c r="AG408" s="47"/>
      <c r="AH408" s="47"/>
      <c r="AI408" s="47"/>
      <c r="AJ408" s="47"/>
      <c r="AK408" s="47"/>
      <c r="AL408" s="47"/>
      <c r="AM408" s="47"/>
      <c r="AN408" s="47"/>
    </row>
    <row r="409" spans="1:40" ht="14.25" customHeight="1">
      <c r="A409" s="47"/>
      <c r="B409" s="47"/>
      <c r="C409" s="47"/>
      <c r="D409" s="47"/>
      <c r="E409" s="47"/>
      <c r="F409" s="199"/>
      <c r="G409" s="47"/>
      <c r="H409" s="47"/>
      <c r="I409" s="47"/>
      <c r="J409" s="200"/>
      <c r="K409" s="47"/>
      <c r="L409" s="47"/>
      <c r="M409" s="47"/>
      <c r="N409" s="47"/>
      <c r="O409" s="47"/>
      <c r="P409" s="47"/>
      <c r="Q409" s="201"/>
      <c r="R409" s="47"/>
      <c r="S409" s="47"/>
      <c r="T409" s="47"/>
      <c r="U409" s="47"/>
      <c r="V409" s="47"/>
      <c r="W409" s="47"/>
      <c r="X409" s="47"/>
      <c r="Y409" s="47"/>
      <c r="Z409" s="47"/>
      <c r="AA409" s="47"/>
      <c r="AB409" s="47"/>
      <c r="AC409" s="47"/>
      <c r="AD409" s="47"/>
      <c r="AE409" s="47"/>
      <c r="AF409" s="47"/>
      <c r="AG409" s="47"/>
      <c r="AH409" s="47"/>
      <c r="AI409" s="47"/>
      <c r="AJ409" s="47"/>
      <c r="AK409" s="47"/>
      <c r="AL409" s="47"/>
      <c r="AM409" s="47"/>
      <c r="AN409" s="47"/>
    </row>
    <row r="410" spans="1:40" ht="14.25" customHeight="1">
      <c r="A410" s="47"/>
      <c r="B410" s="47"/>
      <c r="C410" s="47"/>
      <c r="D410" s="47"/>
      <c r="E410" s="47"/>
      <c r="F410" s="199"/>
      <c r="G410" s="47"/>
      <c r="H410" s="47"/>
      <c r="I410" s="47"/>
      <c r="J410" s="200"/>
      <c r="K410" s="47"/>
      <c r="L410" s="47"/>
      <c r="M410" s="47"/>
      <c r="N410" s="47"/>
      <c r="O410" s="47"/>
      <c r="P410" s="47"/>
      <c r="Q410" s="201"/>
      <c r="R410" s="47"/>
      <c r="S410" s="47"/>
      <c r="T410" s="47"/>
      <c r="U410" s="47"/>
      <c r="V410" s="47"/>
      <c r="W410" s="47"/>
      <c r="X410" s="47"/>
      <c r="Y410" s="47"/>
      <c r="Z410" s="47"/>
      <c r="AA410" s="47"/>
      <c r="AB410" s="47"/>
      <c r="AC410" s="47"/>
      <c r="AD410" s="47"/>
      <c r="AE410" s="47"/>
      <c r="AF410" s="47"/>
      <c r="AG410" s="47"/>
      <c r="AH410" s="47"/>
      <c r="AI410" s="47"/>
      <c r="AJ410" s="47"/>
      <c r="AK410" s="47"/>
      <c r="AL410" s="47"/>
      <c r="AM410" s="47"/>
      <c r="AN410" s="47"/>
    </row>
    <row r="411" spans="1:40" ht="14.25" customHeight="1">
      <c r="A411" s="47"/>
      <c r="B411" s="47"/>
      <c r="C411" s="47"/>
      <c r="D411" s="47"/>
      <c r="E411" s="47"/>
      <c r="F411" s="199"/>
      <c r="G411" s="47"/>
      <c r="H411" s="47"/>
      <c r="I411" s="47"/>
      <c r="J411" s="200"/>
      <c r="K411" s="47"/>
      <c r="L411" s="47"/>
      <c r="M411" s="47"/>
      <c r="N411" s="47"/>
      <c r="O411" s="47"/>
      <c r="P411" s="47"/>
      <c r="Q411" s="201"/>
      <c r="R411" s="47"/>
      <c r="S411" s="47"/>
      <c r="T411" s="47"/>
      <c r="U411" s="47"/>
      <c r="V411" s="47"/>
      <c r="W411" s="47"/>
      <c r="X411" s="47"/>
      <c r="Y411" s="47"/>
      <c r="Z411" s="47"/>
      <c r="AA411" s="47"/>
      <c r="AB411" s="47"/>
      <c r="AC411" s="47"/>
      <c r="AD411" s="47"/>
      <c r="AE411" s="47"/>
      <c r="AF411" s="47"/>
      <c r="AG411" s="47"/>
      <c r="AH411" s="47"/>
      <c r="AI411" s="47"/>
      <c r="AJ411" s="47"/>
      <c r="AK411" s="47"/>
      <c r="AL411" s="47"/>
      <c r="AM411" s="47"/>
      <c r="AN411" s="47"/>
    </row>
    <row r="412" spans="1:40" ht="14.25" customHeight="1">
      <c r="A412" s="47"/>
      <c r="B412" s="47"/>
      <c r="C412" s="47"/>
      <c r="D412" s="47"/>
      <c r="E412" s="47"/>
      <c r="F412" s="199"/>
      <c r="G412" s="47"/>
      <c r="H412" s="47"/>
      <c r="I412" s="47"/>
      <c r="J412" s="200"/>
      <c r="K412" s="47"/>
      <c r="L412" s="47"/>
      <c r="M412" s="47"/>
      <c r="N412" s="47"/>
      <c r="O412" s="47"/>
      <c r="P412" s="47"/>
      <c r="Q412" s="201"/>
      <c r="R412" s="47"/>
      <c r="S412" s="47"/>
      <c r="T412" s="47"/>
      <c r="U412" s="47"/>
      <c r="V412" s="47"/>
      <c r="W412" s="47"/>
      <c r="X412" s="47"/>
      <c r="Y412" s="47"/>
      <c r="Z412" s="47"/>
      <c r="AA412" s="47"/>
      <c r="AB412" s="47"/>
      <c r="AC412" s="47"/>
      <c r="AD412" s="47"/>
      <c r="AE412" s="47"/>
      <c r="AF412" s="47"/>
      <c r="AG412" s="47"/>
      <c r="AH412" s="47"/>
      <c r="AI412" s="47"/>
      <c r="AJ412" s="47"/>
      <c r="AK412" s="47"/>
      <c r="AL412" s="47"/>
      <c r="AM412" s="47"/>
      <c r="AN412" s="47"/>
    </row>
    <row r="413" spans="1:40" ht="14.25" customHeight="1">
      <c r="A413" s="47"/>
      <c r="B413" s="47"/>
      <c r="C413" s="47"/>
      <c r="D413" s="47"/>
      <c r="E413" s="47"/>
      <c r="F413" s="199"/>
      <c r="G413" s="47"/>
      <c r="H413" s="47"/>
      <c r="I413" s="47"/>
      <c r="J413" s="200"/>
      <c r="K413" s="47"/>
      <c r="L413" s="47"/>
      <c r="M413" s="47"/>
      <c r="N413" s="47"/>
      <c r="O413" s="47"/>
      <c r="P413" s="47"/>
      <c r="Q413" s="201"/>
      <c r="R413" s="47"/>
      <c r="S413" s="47"/>
      <c r="T413" s="47"/>
      <c r="U413" s="47"/>
      <c r="V413" s="47"/>
      <c r="W413" s="47"/>
      <c r="X413" s="47"/>
      <c r="Y413" s="47"/>
      <c r="Z413" s="47"/>
      <c r="AA413" s="47"/>
      <c r="AB413" s="47"/>
      <c r="AC413" s="47"/>
      <c r="AD413" s="47"/>
      <c r="AE413" s="47"/>
      <c r="AF413" s="47"/>
      <c r="AG413" s="47"/>
      <c r="AH413" s="47"/>
      <c r="AI413" s="47"/>
      <c r="AJ413" s="47"/>
      <c r="AK413" s="47"/>
      <c r="AL413" s="47"/>
      <c r="AM413" s="47"/>
      <c r="AN413" s="47"/>
    </row>
    <row r="414" spans="1:40" ht="14.25" customHeight="1">
      <c r="A414" s="47"/>
      <c r="B414" s="47"/>
      <c r="C414" s="47"/>
      <c r="D414" s="47"/>
      <c r="E414" s="47"/>
      <c r="F414" s="199"/>
      <c r="G414" s="47"/>
      <c r="H414" s="47"/>
      <c r="I414" s="47"/>
      <c r="J414" s="200"/>
      <c r="K414" s="47"/>
      <c r="L414" s="47"/>
      <c r="M414" s="47"/>
      <c r="N414" s="47"/>
      <c r="O414" s="47"/>
      <c r="P414" s="47"/>
      <c r="Q414" s="201"/>
      <c r="R414" s="47"/>
      <c r="S414" s="47"/>
      <c r="T414" s="47"/>
      <c r="U414" s="47"/>
      <c r="V414" s="47"/>
      <c r="W414" s="47"/>
      <c r="X414" s="47"/>
      <c r="Y414" s="47"/>
      <c r="Z414" s="47"/>
      <c r="AA414" s="47"/>
      <c r="AB414" s="47"/>
      <c r="AC414" s="47"/>
      <c r="AD414" s="47"/>
      <c r="AE414" s="47"/>
      <c r="AF414" s="47"/>
      <c r="AG414" s="47"/>
      <c r="AH414" s="47"/>
      <c r="AI414" s="47"/>
      <c r="AJ414" s="47"/>
      <c r="AK414" s="47"/>
      <c r="AL414" s="47"/>
      <c r="AM414" s="47"/>
      <c r="AN414" s="47"/>
    </row>
    <row r="415" spans="1:40" ht="14.25" customHeight="1">
      <c r="A415" s="47"/>
      <c r="B415" s="47"/>
      <c r="C415" s="47"/>
      <c r="D415" s="47"/>
      <c r="E415" s="47"/>
      <c r="F415" s="199"/>
      <c r="G415" s="47"/>
      <c r="H415" s="47"/>
      <c r="I415" s="47"/>
      <c r="J415" s="200"/>
      <c r="K415" s="47"/>
      <c r="L415" s="47"/>
      <c r="M415" s="47"/>
      <c r="N415" s="47"/>
      <c r="O415" s="47"/>
      <c r="P415" s="47"/>
      <c r="Q415" s="201"/>
      <c r="R415" s="47"/>
      <c r="S415" s="47"/>
      <c r="T415" s="47"/>
      <c r="U415" s="47"/>
      <c r="V415" s="47"/>
      <c r="W415" s="47"/>
      <c r="X415" s="47"/>
      <c r="Y415" s="47"/>
      <c r="Z415" s="47"/>
      <c r="AA415" s="47"/>
      <c r="AB415" s="47"/>
      <c r="AC415" s="47"/>
      <c r="AD415" s="47"/>
      <c r="AE415" s="47"/>
      <c r="AF415" s="47"/>
      <c r="AG415" s="47"/>
      <c r="AH415" s="47"/>
      <c r="AI415" s="47"/>
      <c r="AJ415" s="47"/>
      <c r="AK415" s="47"/>
      <c r="AL415" s="47"/>
      <c r="AM415" s="47"/>
      <c r="AN415" s="47"/>
    </row>
    <row r="416" spans="1:40" ht="14.25" customHeight="1">
      <c r="A416" s="47"/>
      <c r="B416" s="47"/>
      <c r="C416" s="47"/>
      <c r="D416" s="47"/>
      <c r="E416" s="47"/>
      <c r="F416" s="199"/>
      <c r="G416" s="47"/>
      <c r="H416" s="47"/>
      <c r="I416" s="47"/>
      <c r="J416" s="200"/>
      <c r="K416" s="47"/>
      <c r="L416" s="47"/>
      <c r="M416" s="47"/>
      <c r="N416" s="47"/>
      <c r="O416" s="47"/>
      <c r="P416" s="47"/>
      <c r="Q416" s="201"/>
      <c r="R416" s="47"/>
      <c r="S416" s="47"/>
      <c r="T416" s="47"/>
      <c r="U416" s="47"/>
      <c r="V416" s="47"/>
      <c r="W416" s="47"/>
      <c r="X416" s="47"/>
      <c r="Y416" s="47"/>
      <c r="Z416" s="47"/>
      <c r="AA416" s="47"/>
      <c r="AB416" s="47"/>
      <c r="AC416" s="47"/>
      <c r="AD416" s="47"/>
      <c r="AE416" s="47"/>
      <c r="AF416" s="47"/>
      <c r="AG416" s="47"/>
      <c r="AH416" s="47"/>
      <c r="AI416" s="47"/>
      <c r="AJ416" s="47"/>
      <c r="AK416" s="47"/>
      <c r="AL416" s="47"/>
      <c r="AM416" s="47"/>
      <c r="AN416" s="47"/>
    </row>
    <row r="417" spans="1:40" ht="14.25" customHeight="1">
      <c r="A417" s="47"/>
      <c r="B417" s="47"/>
      <c r="C417" s="47"/>
      <c r="D417" s="47"/>
      <c r="E417" s="47"/>
      <c r="F417" s="199"/>
      <c r="G417" s="47"/>
      <c r="H417" s="47"/>
      <c r="I417" s="47"/>
      <c r="J417" s="200"/>
      <c r="K417" s="47"/>
      <c r="L417" s="47"/>
      <c r="M417" s="47"/>
      <c r="N417" s="47"/>
      <c r="O417" s="47"/>
      <c r="P417" s="47"/>
      <c r="Q417" s="201"/>
      <c r="R417" s="47"/>
      <c r="S417" s="47"/>
      <c r="T417" s="47"/>
      <c r="U417" s="47"/>
      <c r="V417" s="47"/>
      <c r="W417" s="47"/>
      <c r="X417" s="47"/>
      <c r="Y417" s="47"/>
      <c r="Z417" s="47"/>
      <c r="AA417" s="47"/>
      <c r="AB417" s="47"/>
      <c r="AC417" s="47"/>
      <c r="AD417" s="47"/>
      <c r="AE417" s="47"/>
      <c r="AF417" s="47"/>
      <c r="AG417" s="47"/>
      <c r="AH417" s="47"/>
      <c r="AI417" s="47"/>
      <c r="AJ417" s="47"/>
      <c r="AK417" s="47"/>
      <c r="AL417" s="47"/>
      <c r="AM417" s="47"/>
      <c r="AN417" s="47"/>
    </row>
    <row r="418" spans="1:40" ht="14.25" customHeight="1">
      <c r="A418" s="47"/>
      <c r="B418" s="47"/>
      <c r="C418" s="47"/>
      <c r="D418" s="47"/>
      <c r="E418" s="47"/>
      <c r="F418" s="199"/>
      <c r="G418" s="47"/>
      <c r="H418" s="47"/>
      <c r="I418" s="47"/>
      <c r="J418" s="200"/>
      <c r="K418" s="47"/>
      <c r="L418" s="47"/>
      <c r="M418" s="47"/>
      <c r="N418" s="47"/>
      <c r="O418" s="47"/>
      <c r="P418" s="47"/>
      <c r="Q418" s="201"/>
      <c r="R418" s="47"/>
      <c r="S418" s="47"/>
      <c r="T418" s="47"/>
      <c r="U418" s="47"/>
      <c r="V418" s="47"/>
      <c r="W418" s="47"/>
      <c r="X418" s="47"/>
      <c r="Y418" s="47"/>
      <c r="Z418" s="47"/>
      <c r="AA418" s="47"/>
      <c r="AB418" s="47"/>
      <c r="AC418" s="47"/>
      <c r="AD418" s="47"/>
      <c r="AE418" s="47"/>
      <c r="AF418" s="47"/>
      <c r="AG418" s="47"/>
      <c r="AH418" s="47"/>
      <c r="AI418" s="47"/>
      <c r="AJ418" s="47"/>
      <c r="AK418" s="47"/>
      <c r="AL418" s="47"/>
      <c r="AM418" s="47"/>
      <c r="AN418" s="47"/>
    </row>
    <row r="419" spans="1:40" ht="14.25" customHeight="1">
      <c r="A419" s="47"/>
      <c r="B419" s="47"/>
      <c r="C419" s="47"/>
      <c r="D419" s="47"/>
      <c r="E419" s="47"/>
      <c r="F419" s="199"/>
      <c r="G419" s="47"/>
      <c r="H419" s="47"/>
      <c r="I419" s="47"/>
      <c r="J419" s="200"/>
      <c r="K419" s="47"/>
      <c r="L419" s="47"/>
      <c r="M419" s="47"/>
      <c r="N419" s="47"/>
      <c r="O419" s="47"/>
      <c r="P419" s="47"/>
      <c r="Q419" s="201"/>
      <c r="R419" s="47"/>
      <c r="S419" s="47"/>
      <c r="T419" s="47"/>
      <c r="U419" s="47"/>
      <c r="V419" s="47"/>
      <c r="W419" s="47"/>
      <c r="X419" s="47"/>
      <c r="Y419" s="47"/>
      <c r="Z419" s="47"/>
      <c r="AA419" s="47"/>
      <c r="AB419" s="47"/>
      <c r="AC419" s="47"/>
      <c r="AD419" s="47"/>
      <c r="AE419" s="47"/>
      <c r="AF419" s="47"/>
      <c r="AG419" s="47"/>
      <c r="AH419" s="47"/>
      <c r="AI419" s="47"/>
      <c r="AJ419" s="47"/>
      <c r="AK419" s="47"/>
      <c r="AL419" s="47"/>
      <c r="AM419" s="47"/>
      <c r="AN419" s="47"/>
    </row>
    <row r="420" spans="1:40" ht="14.25" customHeight="1">
      <c r="A420" s="47"/>
      <c r="B420" s="47"/>
      <c r="C420" s="47"/>
      <c r="D420" s="47"/>
      <c r="E420" s="47"/>
      <c r="F420" s="199"/>
      <c r="G420" s="47"/>
      <c r="H420" s="47"/>
      <c r="I420" s="47"/>
      <c r="J420" s="200"/>
      <c r="K420" s="47"/>
      <c r="L420" s="47"/>
      <c r="M420" s="47"/>
      <c r="N420" s="47"/>
      <c r="O420" s="47"/>
      <c r="P420" s="47"/>
      <c r="Q420" s="201"/>
      <c r="R420" s="47"/>
      <c r="S420" s="47"/>
      <c r="T420" s="47"/>
      <c r="U420" s="47"/>
      <c r="V420" s="47"/>
      <c r="W420" s="47"/>
      <c r="X420" s="47"/>
      <c r="Y420" s="47"/>
      <c r="Z420" s="47"/>
      <c r="AA420" s="47"/>
      <c r="AB420" s="47"/>
      <c r="AC420" s="47"/>
      <c r="AD420" s="47"/>
      <c r="AE420" s="47"/>
      <c r="AF420" s="47"/>
      <c r="AG420" s="47"/>
      <c r="AH420" s="47"/>
      <c r="AI420" s="47"/>
      <c r="AJ420" s="47"/>
      <c r="AK420" s="47"/>
      <c r="AL420" s="47"/>
      <c r="AM420" s="47"/>
      <c r="AN420" s="47"/>
    </row>
    <row r="421" spans="1:40" ht="14.25" customHeight="1">
      <c r="A421" s="47"/>
      <c r="B421" s="47"/>
      <c r="C421" s="47"/>
      <c r="D421" s="47"/>
      <c r="E421" s="47"/>
      <c r="F421" s="199"/>
      <c r="G421" s="47"/>
      <c r="H421" s="47"/>
      <c r="I421" s="47"/>
      <c r="J421" s="200"/>
      <c r="K421" s="47"/>
      <c r="L421" s="47"/>
      <c r="M421" s="47"/>
      <c r="N421" s="47"/>
      <c r="O421" s="47"/>
      <c r="P421" s="47"/>
      <c r="Q421" s="201"/>
      <c r="R421" s="47"/>
      <c r="S421" s="47"/>
      <c r="T421" s="47"/>
      <c r="U421" s="47"/>
      <c r="V421" s="47"/>
      <c r="W421" s="47"/>
      <c r="X421" s="47"/>
      <c r="Y421" s="47"/>
      <c r="Z421" s="47"/>
      <c r="AA421" s="47"/>
      <c r="AB421" s="47"/>
      <c r="AC421" s="47"/>
      <c r="AD421" s="47"/>
      <c r="AE421" s="47"/>
      <c r="AF421" s="47"/>
      <c r="AG421" s="47"/>
      <c r="AH421" s="47"/>
      <c r="AI421" s="47"/>
      <c r="AJ421" s="47"/>
      <c r="AK421" s="47"/>
      <c r="AL421" s="47"/>
      <c r="AM421" s="47"/>
      <c r="AN421" s="47"/>
    </row>
    <row r="422" spans="1:40" ht="14.25" customHeight="1">
      <c r="A422" s="47"/>
      <c r="B422" s="47"/>
      <c r="C422" s="47"/>
      <c r="D422" s="47"/>
      <c r="E422" s="47"/>
      <c r="F422" s="199"/>
      <c r="G422" s="47"/>
      <c r="H422" s="47"/>
      <c r="I422" s="47"/>
      <c r="J422" s="200"/>
      <c r="K422" s="47"/>
      <c r="L422" s="47"/>
      <c r="M422" s="47"/>
      <c r="N422" s="47"/>
      <c r="O422" s="47"/>
      <c r="P422" s="47"/>
      <c r="Q422" s="201"/>
      <c r="R422" s="47"/>
      <c r="S422" s="47"/>
      <c r="T422" s="47"/>
      <c r="U422" s="47"/>
      <c r="V422" s="47"/>
      <c r="W422" s="47"/>
      <c r="X422" s="47"/>
      <c r="Y422" s="47"/>
      <c r="Z422" s="47"/>
      <c r="AA422" s="47"/>
      <c r="AB422" s="47"/>
      <c r="AC422" s="47"/>
      <c r="AD422" s="47"/>
      <c r="AE422" s="47"/>
      <c r="AF422" s="47"/>
      <c r="AG422" s="47"/>
      <c r="AH422" s="47"/>
      <c r="AI422" s="47"/>
      <c r="AJ422" s="47"/>
      <c r="AK422" s="47"/>
      <c r="AL422" s="47"/>
      <c r="AM422" s="47"/>
      <c r="AN422" s="47"/>
    </row>
    <row r="423" spans="1:40" ht="14.25" customHeight="1">
      <c r="A423" s="47"/>
      <c r="B423" s="47"/>
      <c r="C423" s="47"/>
      <c r="D423" s="47"/>
      <c r="E423" s="47"/>
      <c r="F423" s="199"/>
      <c r="G423" s="47"/>
      <c r="H423" s="47"/>
      <c r="I423" s="47"/>
      <c r="J423" s="200"/>
      <c r="K423" s="47"/>
      <c r="L423" s="47"/>
      <c r="M423" s="47"/>
      <c r="N423" s="47"/>
      <c r="O423" s="47"/>
      <c r="P423" s="47"/>
      <c r="Q423" s="201"/>
      <c r="R423" s="47"/>
      <c r="S423" s="47"/>
      <c r="T423" s="47"/>
      <c r="U423" s="47"/>
      <c r="V423" s="47"/>
      <c r="W423" s="47"/>
      <c r="X423" s="47"/>
      <c r="Y423" s="47"/>
      <c r="Z423" s="47"/>
      <c r="AA423" s="47"/>
      <c r="AB423" s="47"/>
      <c r="AC423" s="47"/>
      <c r="AD423" s="47"/>
      <c r="AE423" s="47"/>
      <c r="AF423" s="47"/>
      <c r="AG423" s="47"/>
      <c r="AH423" s="47"/>
      <c r="AI423" s="47"/>
      <c r="AJ423" s="47"/>
      <c r="AK423" s="47"/>
      <c r="AL423" s="47"/>
      <c r="AM423" s="47"/>
      <c r="AN423" s="47"/>
    </row>
    <row r="424" spans="1:40" ht="14.25" customHeight="1">
      <c r="A424" s="47"/>
      <c r="B424" s="47"/>
      <c r="C424" s="47"/>
      <c r="D424" s="47"/>
      <c r="E424" s="47"/>
      <c r="F424" s="199"/>
      <c r="G424" s="47"/>
      <c r="H424" s="47"/>
      <c r="I424" s="47"/>
      <c r="J424" s="200"/>
      <c r="K424" s="47"/>
      <c r="L424" s="47"/>
      <c r="M424" s="47"/>
      <c r="N424" s="47"/>
      <c r="O424" s="47"/>
      <c r="P424" s="47"/>
      <c r="Q424" s="201"/>
      <c r="R424" s="47"/>
      <c r="S424" s="47"/>
      <c r="T424" s="47"/>
      <c r="U424" s="47"/>
      <c r="V424" s="47"/>
      <c r="W424" s="47"/>
      <c r="X424" s="47"/>
      <c r="Y424" s="47"/>
      <c r="Z424" s="47"/>
      <c r="AA424" s="47"/>
      <c r="AB424" s="47"/>
      <c r="AC424" s="47"/>
      <c r="AD424" s="47"/>
      <c r="AE424" s="47"/>
      <c r="AF424" s="47"/>
      <c r="AG424" s="47"/>
      <c r="AH424" s="47"/>
      <c r="AI424" s="47"/>
      <c r="AJ424" s="47"/>
      <c r="AK424" s="47"/>
      <c r="AL424" s="47"/>
      <c r="AM424" s="47"/>
      <c r="AN424" s="47"/>
    </row>
    <row r="425" spans="1:40" ht="14.25" customHeight="1">
      <c r="A425" s="47"/>
      <c r="B425" s="47"/>
      <c r="C425" s="47"/>
      <c r="D425" s="47"/>
      <c r="E425" s="47"/>
      <c r="F425" s="199"/>
      <c r="G425" s="47"/>
      <c r="H425" s="47"/>
      <c r="I425" s="47"/>
      <c r="J425" s="200"/>
      <c r="K425" s="47"/>
      <c r="L425" s="47"/>
      <c r="M425" s="47"/>
      <c r="N425" s="47"/>
      <c r="O425" s="47"/>
      <c r="P425" s="47"/>
      <c r="Q425" s="201"/>
      <c r="R425" s="47"/>
      <c r="S425" s="47"/>
      <c r="T425" s="47"/>
      <c r="U425" s="47"/>
      <c r="V425" s="47"/>
      <c r="W425" s="47"/>
      <c r="X425" s="47"/>
      <c r="Y425" s="47"/>
      <c r="Z425" s="47"/>
      <c r="AA425" s="47"/>
      <c r="AB425" s="47"/>
      <c r="AC425" s="47"/>
      <c r="AD425" s="47"/>
      <c r="AE425" s="47"/>
      <c r="AF425" s="47"/>
      <c r="AG425" s="47"/>
      <c r="AH425" s="47"/>
      <c r="AI425" s="47"/>
      <c r="AJ425" s="47"/>
      <c r="AK425" s="47"/>
      <c r="AL425" s="47"/>
      <c r="AM425" s="47"/>
      <c r="AN425" s="47"/>
    </row>
    <row r="426" spans="1:40" ht="14.25" customHeight="1">
      <c r="A426" s="47"/>
      <c r="B426" s="47"/>
      <c r="C426" s="47"/>
      <c r="D426" s="47"/>
      <c r="E426" s="47"/>
      <c r="F426" s="199"/>
      <c r="G426" s="47"/>
      <c r="H426" s="47"/>
      <c r="I426" s="47"/>
      <c r="J426" s="200"/>
      <c r="K426" s="47"/>
      <c r="L426" s="47"/>
      <c r="M426" s="47"/>
      <c r="N426" s="47"/>
      <c r="O426" s="47"/>
      <c r="P426" s="47"/>
      <c r="Q426" s="201"/>
      <c r="R426" s="47"/>
      <c r="S426" s="47"/>
      <c r="T426" s="47"/>
      <c r="U426" s="47"/>
      <c r="V426" s="47"/>
      <c r="W426" s="47"/>
      <c r="X426" s="47"/>
      <c r="Y426" s="47"/>
      <c r="Z426" s="47"/>
      <c r="AA426" s="47"/>
      <c r="AB426" s="47"/>
      <c r="AC426" s="47"/>
      <c r="AD426" s="47"/>
      <c r="AE426" s="47"/>
      <c r="AF426" s="47"/>
      <c r="AG426" s="47"/>
      <c r="AH426" s="47"/>
      <c r="AI426" s="47"/>
      <c r="AJ426" s="47"/>
      <c r="AK426" s="47"/>
      <c r="AL426" s="47"/>
      <c r="AM426" s="47"/>
      <c r="AN426" s="47"/>
    </row>
    <row r="427" spans="1:40" ht="14.25" customHeight="1">
      <c r="A427" s="47"/>
      <c r="B427" s="47"/>
      <c r="C427" s="47"/>
      <c r="D427" s="47"/>
      <c r="E427" s="47"/>
      <c r="F427" s="199"/>
      <c r="G427" s="47"/>
      <c r="H427" s="47"/>
      <c r="I427" s="47"/>
      <c r="J427" s="200"/>
      <c r="K427" s="47"/>
      <c r="L427" s="47"/>
      <c r="M427" s="47"/>
      <c r="N427" s="47"/>
      <c r="O427" s="47"/>
      <c r="P427" s="47"/>
      <c r="Q427" s="201"/>
      <c r="R427" s="47"/>
      <c r="S427" s="47"/>
      <c r="T427" s="47"/>
      <c r="U427" s="47"/>
      <c r="V427" s="47"/>
      <c r="W427" s="47"/>
      <c r="X427" s="47"/>
      <c r="Y427" s="47"/>
      <c r="Z427" s="47"/>
      <c r="AA427" s="47"/>
      <c r="AB427" s="47"/>
      <c r="AC427" s="47"/>
      <c r="AD427" s="47"/>
      <c r="AE427" s="47"/>
      <c r="AF427" s="47"/>
      <c r="AG427" s="47"/>
      <c r="AH427" s="47"/>
      <c r="AI427" s="47"/>
      <c r="AJ427" s="47"/>
      <c r="AK427" s="47"/>
      <c r="AL427" s="47"/>
      <c r="AM427" s="47"/>
      <c r="AN427" s="47"/>
    </row>
    <row r="428" spans="1:40" ht="14.25" customHeight="1">
      <c r="A428" s="47"/>
      <c r="B428" s="47"/>
      <c r="C428" s="47"/>
      <c r="D428" s="47"/>
      <c r="E428" s="47"/>
      <c r="F428" s="199"/>
      <c r="G428" s="47"/>
      <c r="H428" s="47"/>
      <c r="I428" s="47"/>
      <c r="J428" s="200"/>
      <c r="K428" s="47"/>
      <c r="L428" s="47"/>
      <c r="M428" s="47"/>
      <c r="N428" s="47"/>
      <c r="O428" s="47"/>
      <c r="P428" s="47"/>
      <c r="Q428" s="201"/>
      <c r="R428" s="47"/>
      <c r="S428" s="47"/>
      <c r="T428" s="47"/>
      <c r="U428" s="47"/>
      <c r="V428" s="47"/>
      <c r="W428" s="47"/>
      <c r="X428" s="47"/>
      <c r="Y428" s="47"/>
      <c r="Z428" s="47"/>
      <c r="AA428" s="47"/>
      <c r="AB428" s="47"/>
      <c r="AC428" s="47"/>
      <c r="AD428" s="47"/>
      <c r="AE428" s="47"/>
      <c r="AF428" s="47"/>
      <c r="AG428" s="47"/>
      <c r="AH428" s="47"/>
      <c r="AI428" s="47"/>
      <c r="AJ428" s="47"/>
      <c r="AK428" s="47"/>
      <c r="AL428" s="47"/>
      <c r="AM428" s="47"/>
      <c r="AN428" s="47"/>
    </row>
    <row r="429" spans="1:40" ht="14.25" customHeight="1">
      <c r="A429" s="47"/>
      <c r="B429" s="47"/>
      <c r="C429" s="47"/>
      <c r="D429" s="47"/>
      <c r="E429" s="47"/>
      <c r="F429" s="199"/>
      <c r="G429" s="47"/>
      <c r="H429" s="47"/>
      <c r="I429" s="47"/>
      <c r="J429" s="200"/>
      <c r="K429" s="47"/>
      <c r="L429" s="47"/>
      <c r="M429" s="47"/>
      <c r="N429" s="47"/>
      <c r="O429" s="47"/>
      <c r="P429" s="47"/>
      <c r="Q429" s="201"/>
      <c r="R429" s="47"/>
      <c r="S429" s="47"/>
      <c r="T429" s="47"/>
      <c r="U429" s="47"/>
      <c r="V429" s="47"/>
      <c r="W429" s="47"/>
      <c r="X429" s="47"/>
      <c r="Y429" s="47"/>
      <c r="Z429" s="47"/>
      <c r="AA429" s="47"/>
      <c r="AB429" s="47"/>
      <c r="AC429" s="47"/>
      <c r="AD429" s="47"/>
      <c r="AE429" s="47"/>
      <c r="AF429" s="47"/>
      <c r="AG429" s="47"/>
      <c r="AH429" s="47"/>
      <c r="AI429" s="47"/>
      <c r="AJ429" s="47"/>
      <c r="AK429" s="47"/>
      <c r="AL429" s="47"/>
      <c r="AM429" s="47"/>
      <c r="AN429" s="47"/>
    </row>
    <row r="430" spans="1:40" ht="14.25" customHeight="1">
      <c r="A430" s="47"/>
      <c r="B430" s="47"/>
      <c r="C430" s="47"/>
      <c r="D430" s="47"/>
      <c r="E430" s="47"/>
      <c r="F430" s="199"/>
      <c r="G430" s="47"/>
      <c r="H430" s="47"/>
      <c r="I430" s="47"/>
      <c r="J430" s="200"/>
      <c r="K430" s="47"/>
      <c r="L430" s="47"/>
      <c r="M430" s="47"/>
      <c r="N430" s="47"/>
      <c r="O430" s="47"/>
      <c r="P430" s="47"/>
      <c r="Q430" s="201"/>
      <c r="R430" s="47"/>
      <c r="S430" s="47"/>
      <c r="T430" s="47"/>
      <c r="U430" s="47"/>
      <c r="V430" s="47"/>
      <c r="W430" s="47"/>
      <c r="X430" s="47"/>
      <c r="Y430" s="47"/>
      <c r="Z430" s="47"/>
      <c r="AA430" s="47"/>
      <c r="AB430" s="47"/>
      <c r="AC430" s="47"/>
      <c r="AD430" s="47"/>
      <c r="AE430" s="47"/>
      <c r="AF430" s="47"/>
      <c r="AG430" s="47"/>
      <c r="AH430" s="47"/>
      <c r="AI430" s="47"/>
      <c r="AJ430" s="47"/>
      <c r="AK430" s="47"/>
      <c r="AL430" s="47"/>
      <c r="AM430" s="47"/>
      <c r="AN430" s="47"/>
    </row>
    <row r="431" spans="1:40" ht="14.25" customHeight="1">
      <c r="A431" s="47"/>
      <c r="B431" s="47"/>
      <c r="C431" s="47"/>
      <c r="D431" s="47"/>
      <c r="E431" s="47"/>
      <c r="F431" s="199"/>
      <c r="G431" s="47"/>
      <c r="H431" s="47"/>
      <c r="I431" s="47"/>
      <c r="J431" s="200"/>
      <c r="K431" s="47"/>
      <c r="L431" s="47"/>
      <c r="M431" s="47"/>
      <c r="N431" s="47"/>
      <c r="O431" s="47"/>
      <c r="P431" s="47"/>
      <c r="Q431" s="201"/>
      <c r="R431" s="47"/>
      <c r="S431" s="47"/>
      <c r="T431" s="47"/>
      <c r="U431" s="47"/>
      <c r="V431" s="47"/>
      <c r="W431" s="47"/>
      <c r="X431" s="47"/>
      <c r="Y431" s="47"/>
      <c r="Z431" s="47"/>
      <c r="AA431" s="47"/>
      <c r="AB431" s="47"/>
      <c r="AC431" s="47"/>
      <c r="AD431" s="47"/>
      <c r="AE431" s="47"/>
      <c r="AF431" s="47"/>
      <c r="AG431" s="47"/>
      <c r="AH431" s="47"/>
      <c r="AI431" s="47"/>
      <c r="AJ431" s="47"/>
      <c r="AK431" s="47"/>
      <c r="AL431" s="47"/>
      <c r="AM431" s="47"/>
      <c r="AN431" s="47"/>
    </row>
    <row r="432" spans="1:40" ht="14.25" customHeight="1">
      <c r="A432" s="47"/>
      <c r="B432" s="47"/>
      <c r="C432" s="47"/>
      <c r="D432" s="47"/>
      <c r="E432" s="47"/>
      <c r="F432" s="199"/>
      <c r="G432" s="47"/>
      <c r="H432" s="47"/>
      <c r="I432" s="47"/>
      <c r="J432" s="200"/>
      <c r="K432" s="47"/>
      <c r="L432" s="47"/>
      <c r="M432" s="47"/>
      <c r="N432" s="47"/>
      <c r="O432" s="47"/>
      <c r="P432" s="47"/>
      <c r="Q432" s="201"/>
      <c r="R432" s="47"/>
      <c r="S432" s="47"/>
      <c r="T432" s="47"/>
      <c r="U432" s="47"/>
      <c r="V432" s="47"/>
      <c r="W432" s="47"/>
      <c r="X432" s="47"/>
      <c r="Y432" s="47"/>
      <c r="Z432" s="47"/>
      <c r="AA432" s="47"/>
      <c r="AB432" s="47"/>
      <c r="AC432" s="47"/>
      <c r="AD432" s="47"/>
      <c r="AE432" s="47"/>
      <c r="AF432" s="47"/>
      <c r="AG432" s="47"/>
      <c r="AH432" s="47"/>
      <c r="AI432" s="47"/>
      <c r="AJ432" s="47"/>
      <c r="AK432" s="47"/>
      <c r="AL432" s="47"/>
      <c r="AM432" s="47"/>
      <c r="AN432" s="47"/>
    </row>
    <row r="433" spans="1:40" ht="14.25" customHeight="1">
      <c r="A433" s="47"/>
      <c r="B433" s="47"/>
      <c r="C433" s="47"/>
      <c r="D433" s="47"/>
      <c r="E433" s="47"/>
      <c r="F433" s="199"/>
      <c r="G433" s="47"/>
      <c r="H433" s="47"/>
      <c r="I433" s="47"/>
      <c r="J433" s="200"/>
      <c r="K433" s="47"/>
      <c r="L433" s="47"/>
      <c r="M433" s="47"/>
      <c r="N433" s="47"/>
      <c r="O433" s="47"/>
      <c r="P433" s="47"/>
      <c r="Q433" s="201"/>
      <c r="R433" s="47"/>
      <c r="S433" s="47"/>
      <c r="T433" s="47"/>
      <c r="U433" s="47"/>
      <c r="V433" s="47"/>
      <c r="W433" s="47"/>
      <c r="X433" s="47"/>
      <c r="Y433" s="47"/>
      <c r="Z433" s="47"/>
      <c r="AA433" s="47"/>
      <c r="AB433" s="47"/>
      <c r="AC433" s="47"/>
      <c r="AD433" s="47"/>
      <c r="AE433" s="47"/>
      <c r="AF433" s="47"/>
      <c r="AG433" s="47"/>
      <c r="AH433" s="47"/>
      <c r="AI433" s="47"/>
      <c r="AJ433" s="47"/>
      <c r="AK433" s="47"/>
      <c r="AL433" s="47"/>
      <c r="AM433" s="47"/>
      <c r="AN433" s="47"/>
    </row>
    <row r="434" spans="1:40" ht="14.25" customHeight="1">
      <c r="A434" s="47"/>
      <c r="B434" s="47"/>
      <c r="C434" s="47"/>
      <c r="D434" s="47"/>
      <c r="E434" s="47"/>
      <c r="F434" s="199"/>
      <c r="G434" s="47"/>
      <c r="H434" s="47"/>
      <c r="I434" s="47"/>
      <c r="J434" s="200"/>
      <c r="K434" s="47"/>
      <c r="L434" s="47"/>
      <c r="M434" s="47"/>
      <c r="N434" s="47"/>
      <c r="O434" s="47"/>
      <c r="P434" s="47"/>
      <c r="Q434" s="201"/>
      <c r="R434" s="47"/>
      <c r="S434" s="47"/>
      <c r="T434" s="47"/>
      <c r="U434" s="47"/>
      <c r="V434" s="47"/>
      <c r="W434" s="47"/>
      <c r="X434" s="47"/>
      <c r="Y434" s="47"/>
      <c r="Z434" s="47"/>
      <c r="AA434" s="47"/>
      <c r="AB434" s="47"/>
      <c r="AC434" s="47"/>
      <c r="AD434" s="47"/>
      <c r="AE434" s="47"/>
      <c r="AF434" s="47"/>
      <c r="AG434" s="47"/>
      <c r="AH434" s="47"/>
      <c r="AI434" s="47"/>
      <c r="AJ434" s="47"/>
      <c r="AK434" s="47"/>
      <c r="AL434" s="47"/>
      <c r="AM434" s="47"/>
      <c r="AN434" s="47"/>
    </row>
    <row r="435" spans="1:40" ht="14.25" customHeight="1">
      <c r="A435" s="47"/>
      <c r="B435" s="47"/>
      <c r="C435" s="47"/>
      <c r="D435" s="47"/>
      <c r="E435" s="47"/>
      <c r="F435" s="199"/>
      <c r="G435" s="47"/>
      <c r="H435" s="47"/>
      <c r="I435" s="47"/>
      <c r="J435" s="200"/>
      <c r="K435" s="47"/>
      <c r="L435" s="47"/>
      <c r="M435" s="47"/>
      <c r="N435" s="47"/>
      <c r="O435" s="47"/>
      <c r="P435" s="47"/>
      <c r="Q435" s="201"/>
      <c r="R435" s="47"/>
      <c r="S435" s="47"/>
      <c r="T435" s="47"/>
      <c r="U435" s="47"/>
      <c r="V435" s="47"/>
      <c r="W435" s="47"/>
      <c r="X435" s="47"/>
      <c r="Y435" s="47"/>
      <c r="Z435" s="47"/>
      <c r="AA435" s="47"/>
      <c r="AB435" s="47"/>
      <c r="AC435" s="47"/>
      <c r="AD435" s="47"/>
      <c r="AE435" s="47"/>
      <c r="AF435" s="47"/>
      <c r="AG435" s="47"/>
      <c r="AH435" s="47"/>
      <c r="AI435" s="47"/>
      <c r="AJ435" s="47"/>
      <c r="AK435" s="47"/>
      <c r="AL435" s="47"/>
      <c r="AM435" s="47"/>
      <c r="AN435" s="47"/>
    </row>
    <row r="436" spans="1:40" ht="14.25" customHeight="1">
      <c r="A436" s="47"/>
      <c r="B436" s="47"/>
      <c r="C436" s="47"/>
      <c r="D436" s="47"/>
      <c r="E436" s="47"/>
      <c r="F436" s="199"/>
      <c r="G436" s="47"/>
      <c r="H436" s="47"/>
      <c r="I436" s="47"/>
      <c r="J436" s="200"/>
      <c r="K436" s="47"/>
      <c r="L436" s="47"/>
      <c r="M436" s="47"/>
      <c r="N436" s="47"/>
      <c r="O436" s="47"/>
      <c r="P436" s="47"/>
      <c r="Q436" s="201"/>
      <c r="R436" s="47"/>
      <c r="S436" s="47"/>
      <c r="T436" s="47"/>
      <c r="U436" s="47"/>
      <c r="V436" s="47"/>
      <c r="W436" s="47"/>
      <c r="X436" s="47"/>
      <c r="Y436" s="47"/>
      <c r="Z436" s="47"/>
      <c r="AA436" s="47"/>
      <c r="AB436" s="47"/>
      <c r="AC436" s="47"/>
      <c r="AD436" s="47"/>
      <c r="AE436" s="47"/>
      <c r="AF436" s="47"/>
      <c r="AG436" s="47"/>
      <c r="AH436" s="47"/>
      <c r="AI436" s="47"/>
      <c r="AJ436" s="47"/>
      <c r="AK436" s="47"/>
      <c r="AL436" s="47"/>
      <c r="AM436" s="47"/>
      <c r="AN436" s="47"/>
    </row>
    <row r="437" spans="1:40" ht="14.25" customHeight="1">
      <c r="A437" s="47"/>
      <c r="B437" s="47"/>
      <c r="C437" s="47"/>
      <c r="D437" s="47"/>
      <c r="E437" s="47"/>
      <c r="F437" s="199"/>
      <c r="G437" s="47"/>
      <c r="H437" s="47"/>
      <c r="I437" s="47"/>
      <c r="J437" s="200"/>
      <c r="K437" s="47"/>
      <c r="L437" s="47"/>
      <c r="M437" s="47"/>
      <c r="N437" s="47"/>
      <c r="O437" s="47"/>
      <c r="P437" s="47"/>
      <c r="Q437" s="201"/>
      <c r="R437" s="47"/>
      <c r="S437" s="47"/>
      <c r="T437" s="47"/>
      <c r="U437" s="47"/>
      <c r="V437" s="47"/>
      <c r="W437" s="47"/>
      <c r="X437" s="47"/>
      <c r="Y437" s="47"/>
      <c r="Z437" s="47"/>
      <c r="AA437" s="47"/>
      <c r="AB437" s="47"/>
      <c r="AC437" s="47"/>
      <c r="AD437" s="47"/>
      <c r="AE437" s="47"/>
      <c r="AF437" s="47"/>
      <c r="AG437" s="47"/>
      <c r="AH437" s="47"/>
      <c r="AI437" s="47"/>
      <c r="AJ437" s="47"/>
      <c r="AK437" s="47"/>
      <c r="AL437" s="47"/>
      <c r="AM437" s="47"/>
      <c r="AN437" s="47"/>
    </row>
    <row r="438" spans="1:40" ht="14.25" customHeight="1">
      <c r="A438" s="47"/>
      <c r="B438" s="47"/>
      <c r="C438" s="47"/>
      <c r="D438" s="47"/>
      <c r="E438" s="47"/>
      <c r="F438" s="199"/>
      <c r="G438" s="47"/>
      <c r="H438" s="47"/>
      <c r="I438" s="47"/>
      <c r="J438" s="200"/>
      <c r="K438" s="47"/>
      <c r="L438" s="47"/>
      <c r="M438" s="47"/>
      <c r="N438" s="47"/>
      <c r="O438" s="47"/>
      <c r="P438" s="47"/>
      <c r="Q438" s="201"/>
      <c r="R438" s="47"/>
      <c r="S438" s="47"/>
      <c r="T438" s="47"/>
      <c r="U438" s="47"/>
      <c r="V438" s="47"/>
      <c r="W438" s="47"/>
      <c r="X438" s="47"/>
      <c r="Y438" s="47"/>
      <c r="Z438" s="47"/>
      <c r="AA438" s="47"/>
      <c r="AB438" s="47"/>
      <c r="AC438" s="47"/>
      <c r="AD438" s="47"/>
      <c r="AE438" s="47"/>
      <c r="AF438" s="47"/>
      <c r="AG438" s="47"/>
      <c r="AH438" s="47"/>
      <c r="AI438" s="47"/>
      <c r="AJ438" s="47"/>
      <c r="AK438" s="47"/>
      <c r="AL438" s="47"/>
      <c r="AM438" s="47"/>
      <c r="AN438" s="47"/>
    </row>
    <row r="439" spans="1:40" ht="14.25" customHeight="1">
      <c r="A439" s="47"/>
      <c r="B439" s="47"/>
      <c r="C439" s="47"/>
      <c r="D439" s="47"/>
      <c r="E439" s="47"/>
      <c r="F439" s="199"/>
      <c r="G439" s="47"/>
      <c r="H439" s="47"/>
      <c r="I439" s="47"/>
      <c r="J439" s="200"/>
      <c r="K439" s="47"/>
      <c r="L439" s="47"/>
      <c r="M439" s="47"/>
      <c r="N439" s="47"/>
      <c r="O439" s="47"/>
      <c r="P439" s="47"/>
      <c r="Q439" s="201"/>
      <c r="R439" s="47"/>
      <c r="S439" s="47"/>
      <c r="T439" s="47"/>
      <c r="U439" s="47"/>
      <c r="V439" s="47"/>
      <c r="W439" s="47"/>
      <c r="X439" s="47"/>
      <c r="Y439" s="47"/>
      <c r="Z439" s="47"/>
      <c r="AA439" s="47"/>
      <c r="AB439" s="47"/>
      <c r="AC439" s="47"/>
      <c r="AD439" s="47"/>
      <c r="AE439" s="47"/>
      <c r="AF439" s="47"/>
      <c r="AG439" s="47"/>
      <c r="AH439" s="47"/>
      <c r="AI439" s="47"/>
      <c r="AJ439" s="47"/>
      <c r="AK439" s="47"/>
      <c r="AL439" s="47"/>
      <c r="AM439" s="47"/>
      <c r="AN439" s="47"/>
    </row>
    <row r="440" spans="1:40" ht="14.25" customHeight="1">
      <c r="A440" s="47"/>
      <c r="B440" s="47"/>
      <c r="C440" s="47"/>
      <c r="D440" s="47"/>
      <c r="E440" s="47"/>
      <c r="F440" s="199"/>
      <c r="G440" s="47"/>
      <c r="H440" s="47"/>
      <c r="I440" s="47"/>
      <c r="J440" s="200"/>
      <c r="K440" s="47"/>
      <c r="L440" s="47"/>
      <c r="M440" s="47"/>
      <c r="N440" s="47"/>
      <c r="O440" s="47"/>
      <c r="P440" s="47"/>
      <c r="Q440" s="201"/>
      <c r="R440" s="47"/>
      <c r="S440" s="47"/>
      <c r="T440" s="47"/>
      <c r="U440" s="47"/>
      <c r="V440" s="47"/>
      <c r="W440" s="47"/>
      <c r="X440" s="47"/>
      <c r="Y440" s="47"/>
      <c r="Z440" s="47"/>
      <c r="AA440" s="47"/>
      <c r="AB440" s="47"/>
      <c r="AC440" s="47"/>
      <c r="AD440" s="47"/>
      <c r="AE440" s="47"/>
      <c r="AF440" s="47"/>
      <c r="AG440" s="47"/>
      <c r="AH440" s="47"/>
      <c r="AI440" s="47"/>
      <c r="AJ440" s="47"/>
      <c r="AK440" s="47"/>
      <c r="AL440" s="47"/>
      <c r="AM440" s="47"/>
      <c r="AN440" s="47"/>
    </row>
    <row r="441" spans="1:40" ht="14.25" customHeight="1">
      <c r="A441" s="47"/>
      <c r="B441" s="47"/>
      <c r="C441" s="47"/>
      <c r="D441" s="47"/>
      <c r="E441" s="47"/>
      <c r="F441" s="199"/>
      <c r="G441" s="47"/>
      <c r="H441" s="47"/>
      <c r="I441" s="47"/>
      <c r="J441" s="200"/>
      <c r="K441" s="47"/>
      <c r="L441" s="47"/>
      <c r="M441" s="47"/>
      <c r="N441" s="47"/>
      <c r="O441" s="47"/>
      <c r="P441" s="47"/>
      <c r="Q441" s="201"/>
      <c r="R441" s="47"/>
      <c r="S441" s="47"/>
      <c r="T441" s="47"/>
      <c r="U441" s="47"/>
      <c r="V441" s="47"/>
      <c r="W441" s="47"/>
      <c r="X441" s="47"/>
      <c r="Y441" s="47"/>
      <c r="Z441" s="47"/>
      <c r="AA441" s="47"/>
      <c r="AB441" s="47"/>
      <c r="AC441" s="47"/>
      <c r="AD441" s="47"/>
      <c r="AE441" s="47"/>
      <c r="AF441" s="47"/>
      <c r="AG441" s="47"/>
      <c r="AH441" s="47"/>
      <c r="AI441" s="47"/>
      <c r="AJ441" s="47"/>
      <c r="AK441" s="47"/>
      <c r="AL441" s="47"/>
      <c r="AM441" s="47"/>
      <c r="AN441" s="47"/>
    </row>
    <row r="442" spans="1:40" ht="14.25" customHeight="1">
      <c r="A442" s="47"/>
      <c r="B442" s="47"/>
      <c r="C442" s="47"/>
      <c r="D442" s="47"/>
      <c r="E442" s="47"/>
      <c r="F442" s="199"/>
      <c r="G442" s="47"/>
      <c r="H442" s="47"/>
      <c r="I442" s="47"/>
      <c r="J442" s="200"/>
      <c r="K442" s="47"/>
      <c r="L442" s="47"/>
      <c r="M442" s="47"/>
      <c r="N442" s="47"/>
      <c r="O442" s="47"/>
      <c r="P442" s="47"/>
      <c r="Q442" s="201"/>
      <c r="R442" s="47"/>
      <c r="S442" s="47"/>
      <c r="T442" s="47"/>
      <c r="U442" s="47"/>
      <c r="V442" s="47"/>
      <c r="W442" s="47"/>
      <c r="X442" s="47"/>
      <c r="Y442" s="47"/>
      <c r="Z442" s="47"/>
      <c r="AA442" s="47"/>
      <c r="AB442" s="47"/>
      <c r="AC442" s="47"/>
      <c r="AD442" s="47"/>
      <c r="AE442" s="47"/>
      <c r="AF442" s="47"/>
      <c r="AG442" s="47"/>
      <c r="AH442" s="47"/>
      <c r="AI442" s="47"/>
      <c r="AJ442" s="47"/>
      <c r="AK442" s="47"/>
      <c r="AL442" s="47"/>
      <c r="AM442" s="47"/>
      <c r="AN442" s="47"/>
    </row>
    <row r="443" spans="1:40" ht="14.25" customHeight="1">
      <c r="A443" s="47"/>
      <c r="B443" s="47"/>
      <c r="C443" s="47"/>
      <c r="D443" s="47"/>
      <c r="E443" s="47"/>
      <c r="F443" s="199"/>
      <c r="G443" s="47"/>
      <c r="H443" s="47"/>
      <c r="I443" s="47"/>
      <c r="J443" s="200"/>
      <c r="K443" s="47"/>
      <c r="L443" s="47"/>
      <c r="M443" s="47"/>
      <c r="N443" s="47"/>
      <c r="O443" s="47"/>
      <c r="P443" s="47"/>
      <c r="Q443" s="201"/>
      <c r="R443" s="47"/>
      <c r="S443" s="47"/>
      <c r="T443" s="47"/>
      <c r="U443" s="47"/>
      <c r="V443" s="47"/>
      <c r="W443" s="47"/>
      <c r="X443" s="47"/>
      <c r="Y443" s="47"/>
      <c r="Z443" s="47"/>
      <c r="AA443" s="47"/>
      <c r="AB443" s="47"/>
      <c r="AC443" s="47"/>
      <c r="AD443" s="47"/>
      <c r="AE443" s="47"/>
      <c r="AF443" s="47"/>
      <c r="AG443" s="47"/>
      <c r="AH443" s="47"/>
      <c r="AI443" s="47"/>
      <c r="AJ443" s="47"/>
      <c r="AK443" s="47"/>
      <c r="AL443" s="47"/>
      <c r="AM443" s="47"/>
      <c r="AN443" s="47"/>
    </row>
    <row r="444" spans="1:40" ht="14.25" customHeight="1">
      <c r="A444" s="47"/>
      <c r="B444" s="47"/>
      <c r="C444" s="47"/>
      <c r="D444" s="47"/>
      <c r="E444" s="47"/>
      <c r="F444" s="199"/>
      <c r="G444" s="47"/>
      <c r="H444" s="47"/>
      <c r="I444" s="47"/>
      <c r="J444" s="200"/>
      <c r="K444" s="47"/>
      <c r="L444" s="47"/>
      <c r="M444" s="47"/>
      <c r="N444" s="47"/>
      <c r="O444" s="47"/>
      <c r="P444" s="47"/>
      <c r="Q444" s="201"/>
      <c r="R444" s="47"/>
      <c r="S444" s="47"/>
      <c r="T444" s="47"/>
      <c r="U444" s="47"/>
      <c r="V444" s="47"/>
      <c r="W444" s="47"/>
      <c r="X444" s="47"/>
      <c r="Y444" s="47"/>
      <c r="Z444" s="47"/>
      <c r="AA444" s="47"/>
      <c r="AB444" s="47"/>
      <c r="AC444" s="47"/>
      <c r="AD444" s="47"/>
      <c r="AE444" s="47"/>
      <c r="AF444" s="47"/>
      <c r="AG444" s="47"/>
      <c r="AH444" s="47"/>
      <c r="AI444" s="47"/>
      <c r="AJ444" s="47"/>
      <c r="AK444" s="47"/>
      <c r="AL444" s="47"/>
      <c r="AM444" s="47"/>
      <c r="AN444" s="47"/>
    </row>
    <row r="445" spans="1:40" ht="14.25" customHeight="1">
      <c r="A445" s="47"/>
      <c r="B445" s="47"/>
      <c r="C445" s="47"/>
      <c r="D445" s="47"/>
      <c r="E445" s="47"/>
      <c r="F445" s="199"/>
      <c r="G445" s="47"/>
      <c r="H445" s="47"/>
      <c r="I445" s="47"/>
      <c r="J445" s="200"/>
      <c r="K445" s="47"/>
      <c r="L445" s="47"/>
      <c r="M445" s="47"/>
      <c r="N445" s="47"/>
      <c r="O445" s="47"/>
      <c r="P445" s="47"/>
      <c r="Q445" s="201"/>
      <c r="R445" s="47"/>
      <c r="S445" s="47"/>
      <c r="T445" s="47"/>
      <c r="U445" s="47"/>
      <c r="V445" s="47"/>
      <c r="W445" s="47"/>
      <c r="X445" s="47"/>
      <c r="Y445" s="47"/>
      <c r="Z445" s="47"/>
      <c r="AA445" s="47"/>
      <c r="AB445" s="47"/>
      <c r="AC445" s="47"/>
      <c r="AD445" s="47"/>
      <c r="AE445" s="47"/>
      <c r="AF445" s="47"/>
      <c r="AG445" s="47"/>
      <c r="AH445" s="47"/>
      <c r="AI445" s="47"/>
      <c r="AJ445" s="47"/>
      <c r="AK445" s="47"/>
      <c r="AL445" s="47"/>
      <c r="AM445" s="47"/>
      <c r="AN445" s="47"/>
    </row>
    <row r="446" spans="1:40" ht="14.25" customHeight="1">
      <c r="A446" s="47"/>
      <c r="B446" s="47"/>
      <c r="C446" s="47"/>
      <c r="D446" s="47"/>
      <c r="E446" s="47"/>
      <c r="F446" s="199"/>
      <c r="G446" s="47"/>
      <c r="H446" s="47"/>
      <c r="I446" s="47"/>
      <c r="J446" s="200"/>
      <c r="K446" s="47"/>
      <c r="L446" s="47"/>
      <c r="M446" s="47"/>
      <c r="N446" s="47"/>
      <c r="O446" s="47"/>
      <c r="P446" s="47"/>
      <c r="Q446" s="201"/>
      <c r="R446" s="47"/>
      <c r="S446" s="47"/>
      <c r="T446" s="47"/>
      <c r="U446" s="47"/>
      <c r="V446" s="47"/>
      <c r="W446" s="47"/>
      <c r="X446" s="47"/>
      <c r="Y446" s="47"/>
      <c r="Z446" s="47"/>
      <c r="AA446" s="47"/>
      <c r="AB446" s="47"/>
      <c r="AC446" s="47"/>
      <c r="AD446" s="47"/>
      <c r="AE446" s="47"/>
      <c r="AF446" s="47"/>
      <c r="AG446" s="47"/>
      <c r="AH446" s="47"/>
      <c r="AI446" s="47"/>
      <c r="AJ446" s="47"/>
      <c r="AK446" s="47"/>
      <c r="AL446" s="47"/>
      <c r="AM446" s="47"/>
      <c r="AN446" s="47"/>
    </row>
    <row r="447" spans="1:40" ht="14.25" customHeight="1">
      <c r="A447" s="47"/>
      <c r="B447" s="47"/>
      <c r="C447" s="47"/>
      <c r="D447" s="47"/>
      <c r="E447" s="47"/>
      <c r="F447" s="199"/>
      <c r="G447" s="47"/>
      <c r="H447" s="47"/>
      <c r="I447" s="47"/>
      <c r="J447" s="200"/>
      <c r="K447" s="47"/>
      <c r="L447" s="47"/>
      <c r="M447" s="47"/>
      <c r="N447" s="47"/>
      <c r="O447" s="47"/>
      <c r="P447" s="47"/>
      <c r="Q447" s="201"/>
      <c r="R447" s="47"/>
      <c r="S447" s="47"/>
      <c r="T447" s="47"/>
      <c r="U447" s="47"/>
      <c r="V447" s="47"/>
      <c r="W447" s="47"/>
      <c r="X447" s="47"/>
      <c r="Y447" s="47"/>
      <c r="Z447" s="47"/>
      <c r="AA447" s="47"/>
      <c r="AB447" s="47"/>
      <c r="AC447" s="47"/>
      <c r="AD447" s="47"/>
      <c r="AE447" s="47"/>
      <c r="AF447" s="47"/>
      <c r="AG447" s="47"/>
      <c r="AH447" s="47"/>
      <c r="AI447" s="47"/>
      <c r="AJ447" s="47"/>
      <c r="AK447" s="47"/>
      <c r="AL447" s="47"/>
      <c r="AM447" s="47"/>
      <c r="AN447" s="47"/>
    </row>
    <row r="448" spans="1:40" ht="14.25" customHeight="1">
      <c r="A448" s="47"/>
      <c r="B448" s="47"/>
      <c r="C448" s="47"/>
      <c r="D448" s="47"/>
      <c r="E448" s="47"/>
      <c r="F448" s="199"/>
      <c r="G448" s="47"/>
      <c r="H448" s="47"/>
      <c r="I448" s="47"/>
      <c r="J448" s="200"/>
      <c r="K448" s="47"/>
      <c r="L448" s="47"/>
      <c r="M448" s="47"/>
      <c r="N448" s="47"/>
      <c r="O448" s="47"/>
      <c r="P448" s="47"/>
      <c r="Q448" s="201"/>
      <c r="R448" s="47"/>
      <c r="S448" s="47"/>
      <c r="T448" s="47"/>
      <c r="U448" s="47"/>
      <c r="V448" s="47"/>
      <c r="W448" s="47"/>
      <c r="X448" s="47"/>
      <c r="Y448" s="47"/>
      <c r="Z448" s="47"/>
      <c r="AA448" s="47"/>
      <c r="AB448" s="47"/>
      <c r="AC448" s="47"/>
      <c r="AD448" s="47"/>
      <c r="AE448" s="47"/>
      <c r="AF448" s="47"/>
      <c r="AG448" s="47"/>
      <c r="AH448" s="47"/>
      <c r="AI448" s="47"/>
      <c r="AJ448" s="47"/>
      <c r="AK448" s="47"/>
      <c r="AL448" s="47"/>
      <c r="AM448" s="47"/>
      <c r="AN448" s="47"/>
    </row>
    <row r="449" spans="1:40" ht="14.25" customHeight="1">
      <c r="A449" s="47"/>
      <c r="B449" s="47"/>
      <c r="C449" s="47"/>
      <c r="D449" s="47"/>
      <c r="E449" s="47"/>
      <c r="F449" s="199"/>
      <c r="G449" s="47"/>
      <c r="H449" s="47"/>
      <c r="I449" s="47"/>
      <c r="J449" s="200"/>
      <c r="K449" s="47"/>
      <c r="L449" s="47"/>
      <c r="M449" s="47"/>
      <c r="N449" s="47"/>
      <c r="O449" s="47"/>
      <c r="P449" s="47"/>
      <c r="Q449" s="201"/>
      <c r="R449" s="47"/>
      <c r="S449" s="47"/>
      <c r="T449" s="47"/>
      <c r="U449" s="47"/>
      <c r="V449" s="47"/>
      <c r="W449" s="47"/>
      <c r="X449" s="47"/>
      <c r="Y449" s="47"/>
      <c r="Z449" s="47"/>
      <c r="AA449" s="47"/>
      <c r="AB449" s="47"/>
      <c r="AC449" s="47"/>
      <c r="AD449" s="47"/>
      <c r="AE449" s="47"/>
      <c r="AF449" s="47"/>
      <c r="AG449" s="47"/>
      <c r="AH449" s="47"/>
      <c r="AI449" s="47"/>
      <c r="AJ449" s="47"/>
      <c r="AK449" s="47"/>
      <c r="AL449" s="47"/>
      <c r="AM449" s="47"/>
      <c r="AN449" s="47"/>
    </row>
    <row r="450" spans="1:40" ht="14.25" customHeight="1">
      <c r="A450" s="47"/>
      <c r="B450" s="47"/>
      <c r="C450" s="47"/>
      <c r="D450" s="47"/>
      <c r="E450" s="47"/>
      <c r="F450" s="199"/>
      <c r="G450" s="47"/>
      <c r="H450" s="47"/>
      <c r="I450" s="47"/>
      <c r="J450" s="200"/>
      <c r="K450" s="47"/>
      <c r="L450" s="47"/>
      <c r="M450" s="47"/>
      <c r="N450" s="47"/>
      <c r="O450" s="47"/>
      <c r="P450" s="47"/>
      <c r="Q450" s="201"/>
      <c r="R450" s="47"/>
      <c r="S450" s="47"/>
      <c r="T450" s="47"/>
      <c r="U450" s="47"/>
      <c r="V450" s="47"/>
      <c r="W450" s="47"/>
      <c r="X450" s="47"/>
      <c r="Y450" s="47"/>
      <c r="Z450" s="47"/>
      <c r="AA450" s="47"/>
      <c r="AB450" s="47"/>
      <c r="AC450" s="47"/>
      <c r="AD450" s="47"/>
      <c r="AE450" s="47"/>
      <c r="AF450" s="47"/>
      <c r="AG450" s="47"/>
      <c r="AH450" s="47"/>
      <c r="AI450" s="47"/>
      <c r="AJ450" s="47"/>
      <c r="AK450" s="47"/>
      <c r="AL450" s="47"/>
      <c r="AM450" s="47"/>
      <c r="AN450" s="47"/>
    </row>
    <row r="451" spans="1:40" ht="14.25" customHeight="1">
      <c r="A451" s="47"/>
      <c r="B451" s="47"/>
      <c r="C451" s="47"/>
      <c r="D451" s="47"/>
      <c r="E451" s="47"/>
      <c r="F451" s="199"/>
      <c r="G451" s="47"/>
      <c r="H451" s="47"/>
      <c r="I451" s="47"/>
      <c r="J451" s="200"/>
      <c r="K451" s="47"/>
      <c r="L451" s="47"/>
      <c r="M451" s="47"/>
      <c r="N451" s="47"/>
      <c r="O451" s="47"/>
      <c r="P451" s="47"/>
      <c r="Q451" s="201"/>
      <c r="R451" s="47"/>
      <c r="S451" s="47"/>
      <c r="T451" s="47"/>
      <c r="U451" s="47"/>
      <c r="V451" s="47"/>
      <c r="W451" s="47"/>
      <c r="X451" s="47"/>
      <c r="Y451" s="47"/>
      <c r="Z451" s="47"/>
      <c r="AA451" s="47"/>
      <c r="AB451" s="47"/>
      <c r="AC451" s="47"/>
      <c r="AD451" s="47"/>
      <c r="AE451" s="47"/>
      <c r="AF451" s="47"/>
      <c r="AG451" s="47"/>
      <c r="AH451" s="47"/>
      <c r="AI451" s="47"/>
      <c r="AJ451" s="47"/>
      <c r="AK451" s="47"/>
      <c r="AL451" s="47"/>
      <c r="AM451" s="47"/>
      <c r="AN451" s="47"/>
    </row>
    <row r="452" spans="1:40" ht="14.25" customHeight="1">
      <c r="A452" s="47"/>
      <c r="B452" s="47"/>
      <c r="C452" s="47"/>
      <c r="D452" s="47"/>
      <c r="E452" s="47"/>
      <c r="F452" s="199"/>
      <c r="G452" s="47"/>
      <c r="H452" s="47"/>
      <c r="I452" s="47"/>
      <c r="J452" s="200"/>
      <c r="K452" s="47"/>
      <c r="L452" s="47"/>
      <c r="M452" s="47"/>
      <c r="N452" s="47"/>
      <c r="O452" s="47"/>
      <c r="P452" s="47"/>
      <c r="Q452" s="201"/>
      <c r="R452" s="47"/>
      <c r="S452" s="47"/>
      <c r="T452" s="47"/>
      <c r="U452" s="47"/>
      <c r="V452" s="47"/>
      <c r="W452" s="47"/>
      <c r="X452" s="47"/>
      <c r="Y452" s="47"/>
      <c r="Z452" s="47"/>
      <c r="AA452" s="47"/>
      <c r="AB452" s="47"/>
      <c r="AC452" s="47"/>
      <c r="AD452" s="47"/>
      <c r="AE452" s="47"/>
      <c r="AF452" s="47"/>
      <c r="AG452" s="47"/>
      <c r="AH452" s="47"/>
      <c r="AI452" s="47"/>
      <c r="AJ452" s="47"/>
      <c r="AK452" s="47"/>
      <c r="AL452" s="47"/>
      <c r="AM452" s="47"/>
      <c r="AN452" s="47"/>
    </row>
    <row r="453" spans="1:40" ht="14.25" customHeight="1">
      <c r="A453" s="47"/>
      <c r="B453" s="47"/>
      <c r="C453" s="47"/>
      <c r="D453" s="47"/>
      <c r="E453" s="47"/>
      <c r="F453" s="199"/>
      <c r="G453" s="47"/>
      <c r="H453" s="47"/>
      <c r="I453" s="47"/>
      <c r="J453" s="200"/>
      <c r="K453" s="47"/>
      <c r="L453" s="47"/>
      <c r="M453" s="47"/>
      <c r="N453" s="47"/>
      <c r="O453" s="47"/>
      <c r="P453" s="47"/>
      <c r="Q453" s="201"/>
      <c r="R453" s="47"/>
      <c r="S453" s="47"/>
      <c r="T453" s="47"/>
      <c r="U453" s="47"/>
      <c r="V453" s="47"/>
      <c r="W453" s="47"/>
      <c r="X453" s="47"/>
      <c r="Y453" s="47"/>
      <c r="Z453" s="47"/>
      <c r="AA453" s="47"/>
      <c r="AB453" s="47"/>
      <c r="AC453" s="47"/>
      <c r="AD453" s="47"/>
      <c r="AE453" s="47"/>
      <c r="AF453" s="47"/>
      <c r="AG453" s="47"/>
      <c r="AH453" s="47"/>
      <c r="AI453" s="47"/>
      <c r="AJ453" s="47"/>
      <c r="AK453" s="47"/>
      <c r="AL453" s="47"/>
      <c r="AM453" s="47"/>
      <c r="AN453" s="47"/>
    </row>
    <row r="454" spans="1:40" ht="14.25" customHeight="1">
      <c r="A454" s="47"/>
      <c r="B454" s="47"/>
      <c r="C454" s="47"/>
      <c r="D454" s="47"/>
      <c r="E454" s="47"/>
      <c r="F454" s="199"/>
      <c r="G454" s="47"/>
      <c r="H454" s="47"/>
      <c r="I454" s="47"/>
      <c r="J454" s="200"/>
      <c r="K454" s="47"/>
      <c r="L454" s="47"/>
      <c r="M454" s="47"/>
      <c r="N454" s="47"/>
      <c r="O454" s="47"/>
      <c r="P454" s="47"/>
      <c r="Q454" s="201"/>
      <c r="R454" s="47"/>
      <c r="S454" s="47"/>
      <c r="T454" s="47"/>
      <c r="U454" s="47"/>
      <c r="V454" s="47"/>
      <c r="W454" s="47"/>
      <c r="X454" s="47"/>
      <c r="Y454" s="47"/>
      <c r="Z454" s="47"/>
      <c r="AA454" s="47"/>
      <c r="AB454" s="47"/>
      <c r="AC454" s="47"/>
      <c r="AD454" s="47"/>
      <c r="AE454" s="47"/>
      <c r="AF454" s="47"/>
      <c r="AG454" s="47"/>
      <c r="AH454" s="47"/>
      <c r="AI454" s="47"/>
      <c r="AJ454" s="47"/>
      <c r="AK454" s="47"/>
      <c r="AL454" s="47"/>
      <c r="AM454" s="47"/>
      <c r="AN454" s="47"/>
    </row>
    <row r="455" spans="1:40" ht="14.25" customHeight="1">
      <c r="A455" s="47"/>
      <c r="B455" s="47"/>
      <c r="C455" s="47"/>
      <c r="D455" s="47"/>
      <c r="E455" s="47"/>
      <c r="F455" s="199"/>
      <c r="G455" s="47"/>
      <c r="H455" s="47"/>
      <c r="I455" s="47"/>
      <c r="J455" s="200"/>
      <c r="K455" s="47"/>
      <c r="L455" s="47"/>
      <c r="M455" s="47"/>
      <c r="N455" s="47"/>
      <c r="O455" s="47"/>
      <c r="P455" s="47"/>
      <c r="Q455" s="201"/>
      <c r="R455" s="47"/>
      <c r="S455" s="47"/>
      <c r="T455" s="47"/>
      <c r="U455" s="47"/>
      <c r="V455" s="47"/>
      <c r="W455" s="47"/>
      <c r="X455" s="47"/>
      <c r="Y455" s="47"/>
      <c r="Z455" s="47"/>
      <c r="AA455" s="47"/>
      <c r="AB455" s="47"/>
      <c r="AC455" s="47"/>
      <c r="AD455" s="47"/>
      <c r="AE455" s="47"/>
      <c r="AF455" s="47"/>
      <c r="AG455" s="47"/>
      <c r="AH455" s="47"/>
      <c r="AI455" s="47"/>
      <c r="AJ455" s="47"/>
      <c r="AK455" s="47"/>
      <c r="AL455" s="47"/>
      <c r="AM455" s="47"/>
      <c r="AN455" s="47"/>
    </row>
    <row r="456" spans="1:40" ht="14.25" customHeight="1">
      <c r="A456" s="47"/>
      <c r="B456" s="47"/>
      <c r="C456" s="47"/>
      <c r="D456" s="47"/>
      <c r="E456" s="47"/>
      <c r="F456" s="199"/>
      <c r="G456" s="47"/>
      <c r="H456" s="47"/>
      <c r="I456" s="47"/>
      <c r="J456" s="200"/>
      <c r="K456" s="47"/>
      <c r="L456" s="47"/>
      <c r="M456" s="47"/>
      <c r="N456" s="47"/>
      <c r="O456" s="47"/>
      <c r="P456" s="47"/>
      <c r="Q456" s="201"/>
      <c r="R456" s="47"/>
      <c r="S456" s="47"/>
      <c r="T456" s="47"/>
      <c r="U456" s="47"/>
      <c r="V456" s="47"/>
      <c r="W456" s="47"/>
      <c r="X456" s="47"/>
      <c r="Y456" s="47"/>
      <c r="Z456" s="47"/>
      <c r="AA456" s="47"/>
      <c r="AB456" s="47"/>
      <c r="AC456" s="47"/>
      <c r="AD456" s="47"/>
      <c r="AE456" s="47"/>
      <c r="AF456" s="47"/>
      <c r="AG456" s="47"/>
      <c r="AH456" s="47"/>
      <c r="AI456" s="47"/>
      <c r="AJ456" s="47"/>
      <c r="AK456" s="47"/>
      <c r="AL456" s="47"/>
      <c r="AM456" s="47"/>
      <c r="AN456" s="47"/>
    </row>
    <row r="457" spans="1:40" ht="14.25" customHeight="1">
      <c r="A457" s="47"/>
      <c r="B457" s="47"/>
      <c r="C457" s="47"/>
      <c r="D457" s="47"/>
      <c r="E457" s="47"/>
      <c r="F457" s="199"/>
      <c r="G457" s="47"/>
      <c r="H457" s="47"/>
      <c r="I457" s="47"/>
      <c r="J457" s="200"/>
      <c r="K457" s="47"/>
      <c r="L457" s="47"/>
      <c r="M457" s="47"/>
      <c r="N457" s="47"/>
      <c r="O457" s="47"/>
      <c r="P457" s="47"/>
      <c r="Q457" s="201"/>
      <c r="R457" s="47"/>
      <c r="S457" s="47"/>
      <c r="T457" s="47"/>
      <c r="U457" s="47"/>
      <c r="V457" s="47"/>
      <c r="W457" s="47"/>
      <c r="X457" s="47"/>
      <c r="Y457" s="47"/>
      <c r="Z457" s="47"/>
      <c r="AA457" s="47"/>
      <c r="AB457" s="47"/>
      <c r="AC457" s="47"/>
      <c r="AD457" s="47"/>
      <c r="AE457" s="47"/>
      <c r="AF457" s="47"/>
      <c r="AG457" s="47"/>
      <c r="AH457" s="47"/>
      <c r="AI457" s="47"/>
      <c r="AJ457" s="47"/>
      <c r="AK457" s="47"/>
      <c r="AL457" s="47"/>
      <c r="AM457" s="47"/>
      <c r="AN457" s="47"/>
    </row>
    <row r="458" spans="1:40" ht="14.25" customHeight="1">
      <c r="A458" s="47"/>
      <c r="B458" s="47"/>
      <c r="C458" s="47"/>
      <c r="D458" s="47"/>
      <c r="E458" s="47"/>
      <c r="F458" s="199"/>
      <c r="G458" s="47"/>
      <c r="H458" s="47"/>
      <c r="I458" s="47"/>
      <c r="J458" s="200"/>
      <c r="K458" s="47"/>
      <c r="L458" s="47"/>
      <c r="M458" s="47"/>
      <c r="N458" s="47"/>
      <c r="O458" s="47"/>
      <c r="P458" s="47"/>
      <c r="Q458" s="201"/>
      <c r="R458" s="47"/>
      <c r="S458" s="47"/>
      <c r="T458" s="47"/>
      <c r="U458" s="47"/>
      <c r="V458" s="47"/>
      <c r="W458" s="47"/>
      <c r="X458" s="47"/>
      <c r="Y458" s="47"/>
      <c r="Z458" s="47"/>
      <c r="AA458" s="47"/>
      <c r="AB458" s="47"/>
      <c r="AC458" s="47"/>
      <c r="AD458" s="47"/>
      <c r="AE458" s="47"/>
      <c r="AF458" s="47"/>
      <c r="AG458" s="47"/>
      <c r="AH458" s="47"/>
      <c r="AI458" s="47"/>
      <c r="AJ458" s="47"/>
      <c r="AK458" s="47"/>
      <c r="AL458" s="47"/>
      <c r="AM458" s="47"/>
      <c r="AN458" s="47"/>
    </row>
    <row r="459" spans="1:40" ht="14.25" customHeight="1">
      <c r="A459" s="47"/>
      <c r="B459" s="47"/>
      <c r="C459" s="47"/>
      <c r="D459" s="47"/>
      <c r="E459" s="47"/>
      <c r="F459" s="199"/>
      <c r="G459" s="47"/>
      <c r="H459" s="47"/>
      <c r="I459" s="47"/>
      <c r="J459" s="200"/>
      <c r="K459" s="47"/>
      <c r="L459" s="47"/>
      <c r="M459" s="47"/>
      <c r="N459" s="47"/>
      <c r="O459" s="47"/>
      <c r="P459" s="47"/>
      <c r="Q459" s="201"/>
      <c r="R459" s="47"/>
      <c r="S459" s="47"/>
      <c r="T459" s="47"/>
      <c r="U459" s="47"/>
      <c r="V459" s="47"/>
      <c r="W459" s="47"/>
      <c r="X459" s="47"/>
      <c r="Y459" s="47"/>
      <c r="Z459" s="47"/>
      <c r="AA459" s="47"/>
      <c r="AB459" s="47"/>
      <c r="AC459" s="47"/>
      <c r="AD459" s="47"/>
      <c r="AE459" s="47"/>
      <c r="AF459" s="47"/>
      <c r="AG459" s="47"/>
      <c r="AH459" s="47"/>
      <c r="AI459" s="47"/>
      <c r="AJ459" s="47"/>
      <c r="AK459" s="47"/>
      <c r="AL459" s="47"/>
      <c r="AM459" s="47"/>
      <c r="AN459" s="47"/>
    </row>
    <row r="460" spans="1:40" ht="14.25" customHeight="1">
      <c r="A460" s="47"/>
      <c r="B460" s="47"/>
      <c r="C460" s="47"/>
      <c r="D460" s="47"/>
      <c r="E460" s="47"/>
      <c r="F460" s="199"/>
      <c r="G460" s="47"/>
      <c r="H460" s="47"/>
      <c r="I460" s="47"/>
      <c r="J460" s="200"/>
      <c r="K460" s="47"/>
      <c r="L460" s="47"/>
      <c r="M460" s="47"/>
      <c r="N460" s="47"/>
      <c r="O460" s="47"/>
      <c r="P460" s="47"/>
      <c r="Q460" s="201"/>
      <c r="R460" s="47"/>
      <c r="S460" s="47"/>
      <c r="T460" s="47"/>
      <c r="U460" s="47"/>
      <c r="V460" s="47"/>
      <c r="W460" s="47"/>
      <c r="X460" s="47"/>
      <c r="Y460" s="47"/>
      <c r="Z460" s="47"/>
      <c r="AA460" s="47"/>
      <c r="AB460" s="47"/>
      <c r="AC460" s="47"/>
      <c r="AD460" s="47"/>
      <c r="AE460" s="47"/>
      <c r="AF460" s="47"/>
      <c r="AG460" s="47"/>
      <c r="AH460" s="47"/>
      <c r="AI460" s="47"/>
      <c r="AJ460" s="47"/>
      <c r="AK460" s="47"/>
      <c r="AL460" s="47"/>
      <c r="AM460" s="47"/>
      <c r="AN460" s="47"/>
    </row>
    <row r="461" spans="1:40" ht="14.25" customHeight="1">
      <c r="A461" s="47"/>
      <c r="B461" s="47"/>
      <c r="C461" s="47"/>
      <c r="D461" s="47"/>
      <c r="E461" s="47"/>
      <c r="F461" s="199"/>
      <c r="G461" s="47"/>
      <c r="H461" s="47"/>
      <c r="I461" s="47"/>
      <c r="J461" s="200"/>
      <c r="K461" s="47"/>
      <c r="L461" s="47"/>
      <c r="M461" s="47"/>
      <c r="N461" s="47"/>
      <c r="O461" s="47"/>
      <c r="P461" s="47"/>
      <c r="Q461" s="201"/>
      <c r="R461" s="47"/>
      <c r="S461" s="47"/>
      <c r="T461" s="47"/>
      <c r="U461" s="47"/>
      <c r="V461" s="47"/>
      <c r="W461" s="47"/>
      <c r="X461" s="47"/>
      <c r="Y461" s="47"/>
      <c r="Z461" s="47"/>
      <c r="AA461" s="47"/>
      <c r="AB461" s="47"/>
      <c r="AC461" s="47"/>
      <c r="AD461" s="47"/>
      <c r="AE461" s="47"/>
      <c r="AF461" s="47"/>
      <c r="AG461" s="47"/>
      <c r="AH461" s="47"/>
      <c r="AI461" s="47"/>
      <c r="AJ461" s="47"/>
      <c r="AK461" s="47"/>
      <c r="AL461" s="47"/>
      <c r="AM461" s="47"/>
      <c r="AN461" s="47"/>
    </row>
    <row r="462" spans="1:40" ht="14.25" customHeight="1">
      <c r="A462" s="47"/>
      <c r="B462" s="47"/>
      <c r="C462" s="47"/>
      <c r="D462" s="47"/>
      <c r="E462" s="47"/>
      <c r="F462" s="199"/>
      <c r="G462" s="47"/>
      <c r="H462" s="47"/>
      <c r="I462" s="47"/>
      <c r="J462" s="200"/>
      <c r="K462" s="47"/>
      <c r="L462" s="47"/>
      <c r="M462" s="47"/>
      <c r="N462" s="47"/>
      <c r="O462" s="47"/>
      <c r="P462" s="47"/>
      <c r="Q462" s="201"/>
      <c r="R462" s="47"/>
      <c r="S462" s="47"/>
      <c r="T462" s="47"/>
      <c r="U462" s="47"/>
      <c r="V462" s="47"/>
      <c r="W462" s="47"/>
      <c r="X462" s="47"/>
      <c r="Y462" s="47"/>
      <c r="Z462" s="47"/>
      <c r="AA462" s="47"/>
      <c r="AB462" s="47"/>
      <c r="AC462" s="47"/>
      <c r="AD462" s="47"/>
      <c r="AE462" s="47"/>
      <c r="AF462" s="47"/>
      <c r="AG462" s="47"/>
      <c r="AH462" s="47"/>
      <c r="AI462" s="47"/>
      <c r="AJ462" s="47"/>
      <c r="AK462" s="47"/>
      <c r="AL462" s="47"/>
      <c r="AM462" s="47"/>
      <c r="AN462" s="47"/>
    </row>
    <row r="463" spans="1:40" ht="14.25" customHeight="1">
      <c r="A463" s="47"/>
      <c r="B463" s="47"/>
      <c r="C463" s="47"/>
      <c r="D463" s="47"/>
      <c r="E463" s="47"/>
      <c r="F463" s="199"/>
      <c r="G463" s="47"/>
      <c r="H463" s="47"/>
      <c r="I463" s="47"/>
      <c r="J463" s="200"/>
      <c r="K463" s="47"/>
      <c r="L463" s="47"/>
      <c r="M463" s="47"/>
      <c r="N463" s="47"/>
      <c r="O463" s="47"/>
      <c r="P463" s="47"/>
      <c r="Q463" s="201"/>
      <c r="R463" s="47"/>
      <c r="S463" s="47"/>
      <c r="T463" s="47"/>
      <c r="U463" s="47"/>
      <c r="V463" s="47"/>
      <c r="W463" s="47"/>
      <c r="X463" s="47"/>
      <c r="Y463" s="47"/>
      <c r="Z463" s="47"/>
      <c r="AA463" s="47"/>
      <c r="AB463" s="47"/>
      <c r="AC463" s="47"/>
      <c r="AD463" s="47"/>
      <c r="AE463" s="47"/>
      <c r="AF463" s="47"/>
      <c r="AG463" s="47"/>
      <c r="AH463" s="47"/>
      <c r="AI463" s="47"/>
      <c r="AJ463" s="47"/>
      <c r="AK463" s="47"/>
      <c r="AL463" s="47"/>
      <c r="AM463" s="47"/>
      <c r="AN463" s="47"/>
    </row>
    <row r="464" spans="1:40" ht="14.25" customHeight="1">
      <c r="A464" s="47"/>
      <c r="B464" s="47"/>
      <c r="C464" s="47"/>
      <c r="D464" s="47"/>
      <c r="E464" s="47"/>
      <c r="F464" s="199"/>
      <c r="G464" s="47"/>
      <c r="H464" s="47"/>
      <c r="I464" s="47"/>
      <c r="J464" s="200"/>
      <c r="K464" s="47"/>
      <c r="L464" s="47"/>
      <c r="M464" s="47"/>
      <c r="N464" s="47"/>
      <c r="O464" s="47"/>
      <c r="P464" s="47"/>
      <c r="Q464" s="201"/>
      <c r="R464" s="47"/>
      <c r="S464" s="47"/>
      <c r="T464" s="47"/>
      <c r="U464" s="47"/>
      <c r="V464" s="47"/>
      <c r="W464" s="47"/>
      <c r="X464" s="47"/>
      <c r="Y464" s="47"/>
      <c r="Z464" s="47"/>
      <c r="AA464" s="47"/>
      <c r="AB464" s="47"/>
      <c r="AC464" s="47"/>
      <c r="AD464" s="47"/>
      <c r="AE464" s="47"/>
      <c r="AF464" s="47"/>
      <c r="AG464" s="47"/>
      <c r="AH464" s="47"/>
      <c r="AI464" s="47"/>
      <c r="AJ464" s="47"/>
      <c r="AK464" s="47"/>
      <c r="AL464" s="47"/>
      <c r="AM464" s="47"/>
      <c r="AN464" s="47"/>
    </row>
    <row r="465" spans="1:40" ht="14.25" customHeight="1">
      <c r="A465" s="47"/>
      <c r="B465" s="47"/>
      <c r="C465" s="47"/>
      <c r="D465" s="47"/>
      <c r="E465" s="47"/>
      <c r="F465" s="199"/>
      <c r="G465" s="47"/>
      <c r="H465" s="47"/>
      <c r="I465" s="47"/>
      <c r="J465" s="200"/>
      <c r="K465" s="47"/>
      <c r="L465" s="47"/>
      <c r="M465" s="47"/>
      <c r="N465" s="47"/>
      <c r="O465" s="47"/>
      <c r="P465" s="47"/>
      <c r="Q465" s="201"/>
      <c r="R465" s="47"/>
      <c r="S465" s="47"/>
      <c r="T465" s="47"/>
      <c r="U465" s="47"/>
      <c r="V465" s="47"/>
      <c r="W465" s="47"/>
      <c r="X465" s="47"/>
      <c r="Y465" s="47"/>
      <c r="Z465" s="47"/>
      <c r="AA465" s="47"/>
      <c r="AB465" s="47"/>
      <c r="AC465" s="47"/>
      <c r="AD465" s="47"/>
      <c r="AE465" s="47"/>
      <c r="AF465" s="47"/>
      <c r="AG465" s="47"/>
      <c r="AH465" s="47"/>
      <c r="AI465" s="47"/>
      <c r="AJ465" s="47"/>
      <c r="AK465" s="47"/>
      <c r="AL465" s="47"/>
      <c r="AM465" s="47"/>
      <c r="AN465" s="47"/>
    </row>
    <row r="466" spans="1:40" ht="14.25" customHeight="1">
      <c r="A466" s="47"/>
      <c r="B466" s="47"/>
      <c r="C466" s="47"/>
      <c r="D466" s="47"/>
      <c r="E466" s="47"/>
      <c r="F466" s="199"/>
      <c r="G466" s="47"/>
      <c r="H466" s="47"/>
      <c r="I466" s="47"/>
      <c r="J466" s="200"/>
      <c r="K466" s="47"/>
      <c r="L466" s="47"/>
      <c r="M466" s="47"/>
      <c r="N466" s="47"/>
      <c r="O466" s="47"/>
      <c r="P466" s="47"/>
      <c r="Q466" s="201"/>
      <c r="R466" s="47"/>
      <c r="S466" s="47"/>
      <c r="T466" s="47"/>
      <c r="U466" s="47"/>
      <c r="V466" s="47"/>
      <c r="W466" s="47"/>
      <c r="X466" s="47"/>
      <c r="Y466" s="47"/>
      <c r="Z466" s="47"/>
      <c r="AA466" s="47"/>
      <c r="AB466" s="47"/>
      <c r="AC466" s="47"/>
      <c r="AD466" s="47"/>
      <c r="AE466" s="47"/>
      <c r="AF466" s="47"/>
      <c r="AG466" s="47"/>
      <c r="AH466" s="47"/>
      <c r="AI466" s="47"/>
      <c r="AJ466" s="47"/>
      <c r="AK466" s="47"/>
      <c r="AL466" s="47"/>
      <c r="AM466" s="47"/>
      <c r="AN466" s="47"/>
    </row>
    <row r="467" spans="1:40" ht="14.25" customHeight="1">
      <c r="A467" s="47"/>
      <c r="B467" s="47"/>
      <c r="C467" s="47"/>
      <c r="D467" s="47"/>
      <c r="E467" s="47"/>
      <c r="F467" s="199"/>
      <c r="G467" s="47"/>
      <c r="H467" s="47"/>
      <c r="I467" s="47"/>
      <c r="J467" s="200"/>
      <c r="K467" s="47"/>
      <c r="L467" s="47"/>
      <c r="M467" s="47"/>
      <c r="N467" s="47"/>
      <c r="O467" s="47"/>
      <c r="P467" s="47"/>
      <c r="Q467" s="201"/>
      <c r="R467" s="47"/>
      <c r="S467" s="47"/>
      <c r="T467" s="47"/>
      <c r="U467" s="47"/>
      <c r="V467" s="47"/>
      <c r="W467" s="47"/>
      <c r="X467" s="47"/>
      <c r="Y467" s="47"/>
      <c r="Z467" s="47"/>
      <c r="AA467" s="47"/>
      <c r="AB467" s="47"/>
      <c r="AC467" s="47"/>
      <c r="AD467" s="47"/>
      <c r="AE467" s="47"/>
      <c r="AF467" s="47"/>
      <c r="AG467" s="47"/>
      <c r="AH467" s="47"/>
      <c r="AI467" s="47"/>
      <c r="AJ467" s="47"/>
      <c r="AK467" s="47"/>
      <c r="AL467" s="47"/>
      <c r="AM467" s="47"/>
      <c r="AN467" s="47"/>
    </row>
    <row r="468" spans="1:40" ht="14.25" customHeight="1">
      <c r="A468" s="47"/>
      <c r="B468" s="47"/>
      <c r="C468" s="47"/>
      <c r="D468" s="47"/>
      <c r="E468" s="47"/>
      <c r="F468" s="199"/>
      <c r="G468" s="47"/>
      <c r="H468" s="47"/>
      <c r="I468" s="47"/>
      <c r="J468" s="200"/>
      <c r="K468" s="47"/>
      <c r="L468" s="47"/>
      <c r="M468" s="47"/>
      <c r="N468" s="47"/>
      <c r="O468" s="47"/>
      <c r="P468" s="47"/>
      <c r="Q468" s="201"/>
      <c r="R468" s="47"/>
      <c r="S468" s="47"/>
      <c r="T468" s="47"/>
      <c r="U468" s="47"/>
      <c r="V468" s="47"/>
      <c r="W468" s="47"/>
      <c r="X468" s="47"/>
      <c r="Y468" s="47"/>
      <c r="Z468" s="47"/>
      <c r="AA468" s="47"/>
      <c r="AB468" s="47"/>
      <c r="AC468" s="47"/>
      <c r="AD468" s="47"/>
      <c r="AE468" s="47"/>
      <c r="AF468" s="47"/>
      <c r="AG468" s="47"/>
      <c r="AH468" s="47"/>
      <c r="AI468" s="47"/>
      <c r="AJ468" s="47"/>
      <c r="AK468" s="47"/>
      <c r="AL468" s="47"/>
      <c r="AM468" s="47"/>
      <c r="AN468" s="47"/>
    </row>
    <row r="469" spans="1:40" ht="14.25" customHeight="1">
      <c r="A469" s="47"/>
      <c r="B469" s="47"/>
      <c r="C469" s="47"/>
      <c r="D469" s="47"/>
      <c r="E469" s="47"/>
      <c r="F469" s="199"/>
      <c r="G469" s="47"/>
      <c r="H469" s="47"/>
      <c r="I469" s="47"/>
      <c r="J469" s="200"/>
      <c r="K469" s="47"/>
      <c r="L469" s="47"/>
      <c r="M469" s="47"/>
      <c r="N469" s="47"/>
      <c r="O469" s="47"/>
      <c r="P469" s="47"/>
      <c r="Q469" s="201"/>
      <c r="R469" s="47"/>
      <c r="S469" s="47"/>
      <c r="T469" s="47"/>
      <c r="U469" s="47"/>
      <c r="V469" s="47"/>
      <c r="W469" s="47"/>
      <c r="X469" s="47"/>
      <c r="Y469" s="47"/>
      <c r="Z469" s="47"/>
      <c r="AA469" s="47"/>
      <c r="AB469" s="47"/>
      <c r="AC469" s="47"/>
      <c r="AD469" s="47"/>
      <c r="AE469" s="47"/>
      <c r="AF469" s="47"/>
      <c r="AG469" s="47"/>
      <c r="AH469" s="47"/>
      <c r="AI469" s="47"/>
      <c r="AJ469" s="47"/>
      <c r="AK469" s="47"/>
      <c r="AL469" s="47"/>
      <c r="AM469" s="47"/>
      <c r="AN469" s="47"/>
    </row>
    <row r="470" spans="1:40" ht="14.25" customHeight="1">
      <c r="A470" s="47"/>
      <c r="B470" s="47"/>
      <c r="C470" s="47"/>
      <c r="D470" s="47"/>
      <c r="E470" s="47"/>
      <c r="F470" s="199"/>
      <c r="G470" s="47"/>
      <c r="H470" s="47"/>
      <c r="I470" s="47"/>
      <c r="J470" s="200"/>
      <c r="K470" s="47"/>
      <c r="L470" s="47"/>
      <c r="M470" s="47"/>
      <c r="N470" s="47"/>
      <c r="O470" s="47"/>
      <c r="P470" s="47"/>
      <c r="Q470" s="201"/>
      <c r="R470" s="47"/>
      <c r="S470" s="47"/>
      <c r="T470" s="47"/>
      <c r="U470" s="47"/>
      <c r="V470" s="47"/>
      <c r="W470" s="47"/>
      <c r="X470" s="47"/>
      <c r="Y470" s="47"/>
      <c r="Z470" s="47"/>
      <c r="AA470" s="47"/>
      <c r="AB470" s="47"/>
      <c r="AC470" s="47"/>
      <c r="AD470" s="47"/>
      <c r="AE470" s="47"/>
      <c r="AF470" s="47"/>
      <c r="AG470" s="47"/>
      <c r="AH470" s="47"/>
      <c r="AI470" s="47"/>
      <c r="AJ470" s="47"/>
      <c r="AK470" s="47"/>
      <c r="AL470" s="47"/>
      <c r="AM470" s="47"/>
      <c r="AN470" s="47"/>
    </row>
    <row r="471" spans="1:40" ht="14.25" customHeight="1">
      <c r="A471" s="47"/>
      <c r="B471" s="47"/>
      <c r="C471" s="47"/>
      <c r="D471" s="47"/>
      <c r="E471" s="47"/>
      <c r="F471" s="199"/>
      <c r="G471" s="47"/>
      <c r="H471" s="47"/>
      <c r="I471" s="47"/>
      <c r="J471" s="200"/>
      <c r="K471" s="47"/>
      <c r="L471" s="47"/>
      <c r="M471" s="47"/>
      <c r="N471" s="47"/>
      <c r="O471" s="47"/>
      <c r="P471" s="47"/>
      <c r="Q471" s="201"/>
      <c r="R471" s="47"/>
      <c r="S471" s="47"/>
      <c r="T471" s="47"/>
      <c r="U471" s="47"/>
      <c r="V471" s="47"/>
      <c r="W471" s="47"/>
      <c r="X471" s="47"/>
      <c r="Y471" s="47"/>
      <c r="Z471" s="47"/>
      <c r="AA471" s="47"/>
      <c r="AB471" s="47"/>
      <c r="AC471" s="47"/>
      <c r="AD471" s="47"/>
      <c r="AE471" s="47"/>
      <c r="AF471" s="47"/>
      <c r="AG471" s="47"/>
      <c r="AH471" s="47"/>
      <c r="AI471" s="47"/>
      <c r="AJ471" s="47"/>
      <c r="AK471" s="47"/>
      <c r="AL471" s="47"/>
      <c r="AM471" s="47"/>
      <c r="AN471" s="47"/>
    </row>
    <row r="472" spans="1:40" ht="14.25" customHeight="1">
      <c r="A472" s="47"/>
      <c r="B472" s="47"/>
      <c r="C472" s="47"/>
      <c r="D472" s="47"/>
      <c r="E472" s="47"/>
      <c r="F472" s="199"/>
      <c r="G472" s="47"/>
      <c r="H472" s="47"/>
      <c r="I472" s="47"/>
      <c r="J472" s="200"/>
      <c r="K472" s="47"/>
      <c r="L472" s="47"/>
      <c r="M472" s="47"/>
      <c r="N472" s="47"/>
      <c r="O472" s="47"/>
      <c r="P472" s="47"/>
      <c r="Q472" s="201"/>
      <c r="R472" s="47"/>
      <c r="S472" s="47"/>
      <c r="T472" s="47"/>
      <c r="U472" s="47"/>
      <c r="V472" s="47"/>
      <c r="W472" s="47"/>
      <c r="X472" s="47"/>
      <c r="Y472" s="47"/>
      <c r="Z472" s="47"/>
      <c r="AA472" s="47"/>
      <c r="AB472" s="47"/>
      <c r="AC472" s="47"/>
      <c r="AD472" s="47"/>
      <c r="AE472" s="47"/>
      <c r="AF472" s="47"/>
      <c r="AG472" s="47"/>
      <c r="AH472" s="47"/>
      <c r="AI472" s="47"/>
      <c r="AJ472" s="47"/>
      <c r="AK472" s="47"/>
      <c r="AL472" s="47"/>
      <c r="AM472" s="47"/>
      <c r="AN472" s="47"/>
    </row>
    <row r="473" spans="1:40" ht="14.25" customHeight="1">
      <c r="A473" s="47"/>
      <c r="B473" s="47"/>
      <c r="C473" s="47"/>
      <c r="D473" s="47"/>
      <c r="E473" s="47"/>
      <c r="F473" s="199"/>
      <c r="G473" s="47"/>
      <c r="H473" s="47"/>
      <c r="I473" s="47"/>
      <c r="J473" s="200"/>
      <c r="K473" s="47"/>
      <c r="L473" s="47"/>
      <c r="M473" s="47"/>
      <c r="N473" s="47"/>
      <c r="O473" s="47"/>
      <c r="P473" s="47"/>
      <c r="Q473" s="201"/>
      <c r="R473" s="47"/>
      <c r="S473" s="47"/>
      <c r="T473" s="47"/>
      <c r="U473" s="47"/>
      <c r="V473" s="47"/>
      <c r="W473" s="47"/>
      <c r="X473" s="47"/>
      <c r="Y473" s="47"/>
      <c r="Z473" s="47"/>
      <c r="AA473" s="47"/>
      <c r="AB473" s="47"/>
      <c r="AC473" s="47"/>
      <c r="AD473" s="47"/>
      <c r="AE473" s="47"/>
      <c r="AF473" s="47"/>
      <c r="AG473" s="47"/>
      <c r="AH473" s="47"/>
      <c r="AI473" s="47"/>
      <c r="AJ473" s="47"/>
      <c r="AK473" s="47"/>
      <c r="AL473" s="47"/>
      <c r="AM473" s="47"/>
      <c r="AN473" s="47"/>
    </row>
    <row r="474" spans="1:40" ht="14.25" customHeight="1">
      <c r="A474" s="47"/>
      <c r="B474" s="47"/>
      <c r="C474" s="47"/>
      <c r="D474" s="47"/>
      <c r="E474" s="47"/>
      <c r="F474" s="199"/>
      <c r="G474" s="47"/>
      <c r="H474" s="47"/>
      <c r="I474" s="47"/>
      <c r="J474" s="200"/>
      <c r="K474" s="47"/>
      <c r="L474" s="47"/>
      <c r="M474" s="47"/>
      <c r="N474" s="47"/>
      <c r="O474" s="47"/>
      <c r="P474" s="47"/>
      <c r="Q474" s="201"/>
      <c r="R474" s="47"/>
      <c r="S474" s="47"/>
      <c r="T474" s="47"/>
      <c r="U474" s="47"/>
      <c r="V474" s="47"/>
      <c r="W474" s="47"/>
      <c r="X474" s="47"/>
      <c r="Y474" s="47"/>
      <c r="Z474" s="47"/>
      <c r="AA474" s="47"/>
      <c r="AB474" s="47"/>
      <c r="AC474" s="47"/>
      <c r="AD474" s="47"/>
      <c r="AE474" s="47"/>
      <c r="AF474" s="47"/>
      <c r="AG474" s="47"/>
      <c r="AH474" s="47"/>
      <c r="AI474" s="47"/>
      <c r="AJ474" s="47"/>
      <c r="AK474" s="47"/>
      <c r="AL474" s="47"/>
      <c r="AM474" s="47"/>
      <c r="AN474" s="47"/>
    </row>
    <row r="475" spans="1:40" ht="14.25" customHeight="1">
      <c r="A475" s="47"/>
      <c r="B475" s="47"/>
      <c r="C475" s="47"/>
      <c r="D475" s="47"/>
      <c r="E475" s="47"/>
      <c r="F475" s="199"/>
      <c r="G475" s="47"/>
      <c r="H475" s="47"/>
      <c r="I475" s="47"/>
      <c r="J475" s="200"/>
      <c r="K475" s="47"/>
      <c r="L475" s="47"/>
      <c r="M475" s="47"/>
      <c r="N475" s="47"/>
      <c r="O475" s="47"/>
      <c r="P475" s="47"/>
      <c r="Q475" s="201"/>
      <c r="R475" s="47"/>
      <c r="S475" s="47"/>
      <c r="T475" s="47"/>
      <c r="U475" s="47"/>
      <c r="V475" s="47"/>
      <c r="W475" s="47"/>
      <c r="X475" s="47"/>
      <c r="Y475" s="47"/>
      <c r="Z475" s="47"/>
      <c r="AA475" s="47"/>
      <c r="AB475" s="47"/>
      <c r="AC475" s="47"/>
      <c r="AD475" s="47"/>
      <c r="AE475" s="47"/>
      <c r="AF475" s="47"/>
      <c r="AG475" s="47"/>
      <c r="AH475" s="47"/>
      <c r="AI475" s="47"/>
      <c r="AJ475" s="47"/>
      <c r="AK475" s="47"/>
      <c r="AL475" s="47"/>
      <c r="AM475" s="47"/>
      <c r="AN475" s="47"/>
    </row>
    <row r="476" spans="1:40" ht="14.25" customHeight="1">
      <c r="A476" s="47"/>
      <c r="B476" s="47"/>
      <c r="C476" s="47"/>
      <c r="D476" s="47"/>
      <c r="E476" s="47"/>
      <c r="F476" s="199"/>
      <c r="G476" s="47"/>
      <c r="H476" s="47"/>
      <c r="I476" s="47"/>
      <c r="J476" s="200"/>
      <c r="K476" s="47"/>
      <c r="L476" s="47"/>
      <c r="M476" s="47"/>
      <c r="N476" s="47"/>
      <c r="O476" s="47"/>
      <c r="P476" s="47"/>
      <c r="Q476" s="201"/>
      <c r="R476" s="47"/>
      <c r="S476" s="47"/>
      <c r="T476" s="47"/>
      <c r="U476" s="47"/>
      <c r="V476" s="47"/>
      <c r="W476" s="47"/>
      <c r="X476" s="47"/>
      <c r="Y476" s="47"/>
      <c r="Z476" s="47"/>
      <c r="AA476" s="47"/>
      <c r="AB476" s="47"/>
      <c r="AC476" s="47"/>
      <c r="AD476" s="47"/>
      <c r="AE476" s="47"/>
      <c r="AF476" s="47"/>
      <c r="AG476" s="47"/>
      <c r="AH476" s="47"/>
      <c r="AI476" s="47"/>
      <c r="AJ476" s="47"/>
      <c r="AK476" s="47"/>
      <c r="AL476" s="47"/>
      <c r="AM476" s="47"/>
      <c r="AN476" s="47"/>
    </row>
    <row r="477" spans="1:40" ht="14.25" customHeight="1">
      <c r="A477" s="47"/>
      <c r="B477" s="47"/>
      <c r="C477" s="47"/>
      <c r="D477" s="47"/>
      <c r="E477" s="47"/>
      <c r="F477" s="199"/>
      <c r="G477" s="47"/>
      <c r="H477" s="47"/>
      <c r="I477" s="47"/>
      <c r="J477" s="200"/>
      <c r="K477" s="47"/>
      <c r="L477" s="47"/>
      <c r="M477" s="47"/>
      <c r="N477" s="47"/>
      <c r="O477" s="47"/>
      <c r="P477" s="47"/>
      <c r="Q477" s="201"/>
      <c r="R477" s="47"/>
      <c r="S477" s="47"/>
      <c r="T477" s="47"/>
      <c r="U477" s="47"/>
      <c r="V477" s="47"/>
      <c r="W477" s="47"/>
      <c r="X477" s="47"/>
      <c r="Y477" s="47"/>
      <c r="Z477" s="47"/>
      <c r="AA477" s="47"/>
      <c r="AB477" s="47"/>
      <c r="AC477" s="47"/>
      <c r="AD477" s="47"/>
      <c r="AE477" s="47"/>
      <c r="AF477" s="47"/>
      <c r="AG477" s="47"/>
      <c r="AH477" s="47"/>
      <c r="AI477" s="47"/>
      <c r="AJ477" s="47"/>
      <c r="AK477" s="47"/>
      <c r="AL477" s="47"/>
      <c r="AM477" s="47"/>
      <c r="AN477" s="47"/>
    </row>
    <row r="478" spans="1:40" ht="14.25" customHeight="1">
      <c r="A478" s="47"/>
      <c r="B478" s="47"/>
      <c r="C478" s="47"/>
      <c r="D478" s="47"/>
      <c r="E478" s="47"/>
      <c r="F478" s="199"/>
      <c r="G478" s="47"/>
      <c r="H478" s="47"/>
      <c r="I478" s="47"/>
      <c r="J478" s="200"/>
      <c r="K478" s="47"/>
      <c r="L478" s="47"/>
      <c r="M478" s="47"/>
      <c r="N478" s="47"/>
      <c r="O478" s="47"/>
      <c r="P478" s="47"/>
      <c r="Q478" s="201"/>
      <c r="R478" s="47"/>
      <c r="S478" s="47"/>
      <c r="T478" s="47"/>
      <c r="U478" s="47"/>
      <c r="V478" s="47"/>
      <c r="W478" s="47"/>
      <c r="X478" s="47"/>
      <c r="Y478" s="47"/>
      <c r="Z478" s="47"/>
      <c r="AA478" s="47"/>
      <c r="AB478" s="47"/>
      <c r="AC478" s="47"/>
      <c r="AD478" s="47"/>
      <c r="AE478" s="47"/>
      <c r="AF478" s="47"/>
      <c r="AG478" s="47"/>
      <c r="AH478" s="47"/>
      <c r="AI478" s="47"/>
      <c r="AJ478" s="47"/>
      <c r="AK478" s="47"/>
      <c r="AL478" s="47"/>
      <c r="AM478" s="47"/>
      <c r="AN478" s="47"/>
    </row>
    <row r="479" spans="1:40" ht="14.25" customHeight="1">
      <c r="A479" s="47"/>
      <c r="B479" s="47"/>
      <c r="C479" s="47"/>
      <c r="D479" s="47"/>
      <c r="E479" s="47"/>
      <c r="F479" s="199"/>
      <c r="G479" s="47"/>
      <c r="H479" s="47"/>
      <c r="I479" s="47"/>
      <c r="J479" s="200"/>
      <c r="K479" s="47"/>
      <c r="L479" s="47"/>
      <c r="M479" s="47"/>
      <c r="N479" s="47"/>
      <c r="O479" s="47"/>
      <c r="P479" s="47"/>
      <c r="Q479" s="201"/>
      <c r="R479" s="47"/>
      <c r="S479" s="47"/>
      <c r="T479" s="47"/>
      <c r="U479" s="47"/>
      <c r="V479" s="47"/>
      <c r="W479" s="47"/>
      <c r="X479" s="47"/>
      <c r="Y479" s="47"/>
      <c r="Z479" s="47"/>
      <c r="AA479" s="47"/>
      <c r="AB479" s="47"/>
      <c r="AC479" s="47"/>
      <c r="AD479" s="47"/>
      <c r="AE479" s="47"/>
      <c r="AF479" s="47"/>
      <c r="AG479" s="47"/>
      <c r="AH479" s="47"/>
      <c r="AI479" s="47"/>
      <c r="AJ479" s="47"/>
      <c r="AK479" s="47"/>
      <c r="AL479" s="47"/>
      <c r="AM479" s="47"/>
      <c r="AN479" s="47"/>
    </row>
    <row r="480" spans="1:40" ht="14.25" customHeight="1">
      <c r="A480" s="47"/>
      <c r="B480" s="47"/>
      <c r="C480" s="47"/>
      <c r="D480" s="47"/>
      <c r="E480" s="47"/>
      <c r="F480" s="199"/>
      <c r="G480" s="47"/>
      <c r="H480" s="47"/>
      <c r="I480" s="47"/>
      <c r="J480" s="200"/>
      <c r="K480" s="47"/>
      <c r="L480" s="47"/>
      <c r="M480" s="47"/>
      <c r="N480" s="47"/>
      <c r="O480" s="47"/>
      <c r="P480" s="47"/>
      <c r="Q480" s="201"/>
      <c r="R480" s="47"/>
      <c r="S480" s="47"/>
      <c r="T480" s="47"/>
      <c r="U480" s="47"/>
      <c r="V480" s="47"/>
      <c r="W480" s="47"/>
      <c r="X480" s="47"/>
      <c r="Y480" s="47"/>
      <c r="Z480" s="47"/>
      <c r="AA480" s="47"/>
      <c r="AB480" s="47"/>
      <c r="AC480" s="47"/>
      <c r="AD480" s="47"/>
      <c r="AE480" s="47"/>
      <c r="AF480" s="47"/>
      <c r="AG480" s="47"/>
      <c r="AH480" s="47"/>
      <c r="AI480" s="47"/>
      <c r="AJ480" s="47"/>
      <c r="AK480" s="47"/>
      <c r="AL480" s="47"/>
      <c r="AM480" s="47"/>
      <c r="AN480" s="47"/>
    </row>
    <row r="481" spans="1:40" ht="14.25" customHeight="1">
      <c r="A481" s="47"/>
      <c r="B481" s="47"/>
      <c r="C481" s="47"/>
      <c r="D481" s="47"/>
      <c r="E481" s="47"/>
      <c r="F481" s="199"/>
      <c r="G481" s="47"/>
      <c r="H481" s="47"/>
      <c r="I481" s="47"/>
      <c r="J481" s="200"/>
      <c r="K481" s="47"/>
      <c r="L481" s="47"/>
      <c r="M481" s="47"/>
      <c r="N481" s="47"/>
      <c r="O481" s="47"/>
      <c r="P481" s="47"/>
      <c r="Q481" s="201"/>
      <c r="R481" s="47"/>
      <c r="S481" s="47"/>
      <c r="T481" s="47"/>
      <c r="U481" s="47"/>
      <c r="V481" s="47"/>
      <c r="W481" s="47"/>
      <c r="X481" s="47"/>
      <c r="Y481" s="47"/>
      <c r="Z481" s="47"/>
      <c r="AA481" s="47"/>
      <c r="AB481" s="47"/>
      <c r="AC481" s="47"/>
      <c r="AD481" s="47"/>
      <c r="AE481" s="47"/>
      <c r="AF481" s="47"/>
      <c r="AG481" s="47"/>
      <c r="AH481" s="47"/>
      <c r="AI481" s="47"/>
      <c r="AJ481" s="47"/>
      <c r="AK481" s="47"/>
      <c r="AL481" s="47"/>
      <c r="AM481" s="47"/>
      <c r="AN481" s="47"/>
    </row>
    <row r="482" spans="1:40" ht="14.25" customHeight="1">
      <c r="A482" s="47"/>
      <c r="B482" s="47"/>
      <c r="C482" s="47"/>
      <c r="D482" s="47"/>
      <c r="E482" s="47"/>
      <c r="F482" s="199"/>
      <c r="G482" s="47"/>
      <c r="H482" s="47"/>
      <c r="I482" s="47"/>
      <c r="J482" s="200"/>
      <c r="K482" s="47"/>
      <c r="L482" s="47"/>
      <c r="M482" s="47"/>
      <c r="N482" s="47"/>
      <c r="O482" s="47"/>
      <c r="P482" s="47"/>
      <c r="Q482" s="201"/>
      <c r="R482" s="47"/>
      <c r="S482" s="47"/>
      <c r="T482" s="47"/>
      <c r="U482" s="47"/>
      <c r="V482" s="47"/>
      <c r="W482" s="47"/>
      <c r="X482" s="47"/>
      <c r="Y482" s="47"/>
      <c r="Z482" s="47"/>
      <c r="AA482" s="47"/>
      <c r="AB482" s="47"/>
      <c r="AC482" s="47"/>
      <c r="AD482" s="47"/>
      <c r="AE482" s="47"/>
      <c r="AF482" s="47"/>
      <c r="AG482" s="47"/>
      <c r="AH482" s="47"/>
      <c r="AI482" s="47"/>
      <c r="AJ482" s="47"/>
      <c r="AK482" s="47"/>
      <c r="AL482" s="47"/>
      <c r="AM482" s="47"/>
      <c r="AN482" s="47"/>
    </row>
    <row r="483" spans="1:40" ht="14.25" customHeight="1">
      <c r="A483" s="47"/>
      <c r="B483" s="47"/>
      <c r="C483" s="47"/>
      <c r="D483" s="47"/>
      <c r="E483" s="47"/>
      <c r="F483" s="199"/>
      <c r="G483" s="47"/>
      <c r="H483" s="47"/>
      <c r="I483" s="47"/>
      <c r="J483" s="200"/>
      <c r="K483" s="47"/>
      <c r="L483" s="47"/>
      <c r="M483" s="47"/>
      <c r="N483" s="47"/>
      <c r="O483" s="47"/>
      <c r="P483" s="47"/>
      <c r="Q483" s="201"/>
      <c r="R483" s="47"/>
      <c r="S483" s="47"/>
      <c r="T483" s="47"/>
      <c r="U483" s="47"/>
      <c r="V483" s="47"/>
      <c r="W483" s="47"/>
      <c r="X483" s="47"/>
      <c r="Y483" s="47"/>
      <c r="Z483" s="47"/>
      <c r="AA483" s="47"/>
      <c r="AB483" s="47"/>
      <c r="AC483" s="47"/>
      <c r="AD483" s="47"/>
      <c r="AE483" s="47"/>
      <c r="AF483" s="47"/>
      <c r="AG483" s="47"/>
      <c r="AH483" s="47"/>
      <c r="AI483" s="47"/>
      <c r="AJ483" s="47"/>
      <c r="AK483" s="47"/>
      <c r="AL483" s="47"/>
      <c r="AM483" s="47"/>
      <c r="AN483" s="47"/>
    </row>
    <row r="484" spans="1:40" ht="14.25" customHeight="1">
      <c r="A484" s="47"/>
      <c r="B484" s="47"/>
      <c r="C484" s="47"/>
      <c r="D484" s="47"/>
      <c r="E484" s="47"/>
      <c r="F484" s="199"/>
      <c r="G484" s="47"/>
      <c r="H484" s="47"/>
      <c r="I484" s="47"/>
      <c r="J484" s="200"/>
      <c r="K484" s="47"/>
      <c r="L484" s="47"/>
      <c r="M484" s="47"/>
      <c r="N484" s="47"/>
      <c r="O484" s="47"/>
      <c r="P484" s="47"/>
      <c r="Q484" s="201"/>
      <c r="R484" s="47"/>
      <c r="S484" s="47"/>
      <c r="T484" s="47"/>
      <c r="U484" s="47"/>
      <c r="V484" s="47"/>
      <c r="W484" s="47"/>
      <c r="X484" s="47"/>
      <c r="Y484" s="47"/>
      <c r="Z484" s="47"/>
      <c r="AA484" s="47"/>
      <c r="AB484" s="47"/>
      <c r="AC484" s="47"/>
      <c r="AD484" s="47"/>
      <c r="AE484" s="47"/>
      <c r="AF484" s="47"/>
      <c r="AG484" s="47"/>
      <c r="AH484" s="47"/>
      <c r="AI484" s="47"/>
      <c r="AJ484" s="47"/>
      <c r="AK484" s="47"/>
      <c r="AL484" s="47"/>
      <c r="AM484" s="47"/>
      <c r="AN484" s="47"/>
    </row>
    <row r="485" spans="1:40" ht="14.25" customHeight="1">
      <c r="A485" s="47"/>
      <c r="B485" s="47"/>
      <c r="C485" s="47"/>
      <c r="D485" s="47"/>
      <c r="E485" s="47"/>
      <c r="F485" s="199"/>
      <c r="G485" s="47"/>
      <c r="H485" s="47"/>
      <c r="I485" s="47"/>
      <c r="J485" s="200"/>
      <c r="K485" s="47"/>
      <c r="L485" s="47"/>
      <c r="M485" s="47"/>
      <c r="N485" s="47"/>
      <c r="O485" s="47"/>
      <c r="P485" s="47"/>
      <c r="Q485" s="201"/>
      <c r="R485" s="47"/>
      <c r="S485" s="47"/>
      <c r="T485" s="47"/>
      <c r="U485" s="47"/>
      <c r="V485" s="47"/>
      <c r="W485" s="47"/>
      <c r="X485" s="47"/>
      <c r="Y485" s="47"/>
      <c r="Z485" s="47"/>
      <c r="AA485" s="47"/>
      <c r="AB485" s="47"/>
      <c r="AC485" s="47"/>
      <c r="AD485" s="47"/>
      <c r="AE485" s="47"/>
      <c r="AF485" s="47"/>
      <c r="AG485" s="47"/>
      <c r="AH485" s="47"/>
      <c r="AI485" s="47"/>
      <c r="AJ485" s="47"/>
      <c r="AK485" s="47"/>
      <c r="AL485" s="47"/>
      <c r="AM485" s="47"/>
      <c r="AN485" s="47"/>
    </row>
    <row r="486" spans="1:40" ht="14.25" customHeight="1">
      <c r="A486" s="47"/>
      <c r="B486" s="47"/>
      <c r="C486" s="47"/>
      <c r="D486" s="47"/>
      <c r="E486" s="47"/>
      <c r="F486" s="199"/>
      <c r="G486" s="47"/>
      <c r="H486" s="47"/>
      <c r="I486" s="47"/>
      <c r="J486" s="200"/>
      <c r="K486" s="47"/>
      <c r="L486" s="47"/>
      <c r="M486" s="47"/>
      <c r="N486" s="47"/>
      <c r="O486" s="47"/>
      <c r="P486" s="47"/>
      <c r="Q486" s="201"/>
      <c r="R486" s="47"/>
      <c r="S486" s="47"/>
      <c r="T486" s="47"/>
      <c r="U486" s="47"/>
      <c r="V486" s="47"/>
      <c r="W486" s="47"/>
      <c r="X486" s="47"/>
      <c r="Y486" s="47"/>
      <c r="Z486" s="47"/>
      <c r="AA486" s="47"/>
      <c r="AB486" s="47"/>
      <c r="AC486" s="47"/>
      <c r="AD486" s="47"/>
      <c r="AE486" s="47"/>
      <c r="AF486" s="47"/>
      <c r="AG486" s="47"/>
      <c r="AH486" s="47"/>
      <c r="AI486" s="47"/>
      <c r="AJ486" s="47"/>
      <c r="AK486" s="47"/>
      <c r="AL486" s="47"/>
      <c r="AM486" s="47"/>
      <c r="AN486" s="47"/>
    </row>
    <row r="487" spans="1:40" ht="14.25" customHeight="1">
      <c r="A487" s="47"/>
      <c r="B487" s="47"/>
      <c r="C487" s="47"/>
      <c r="D487" s="47"/>
      <c r="E487" s="47"/>
      <c r="F487" s="199"/>
      <c r="G487" s="47"/>
      <c r="H487" s="47"/>
      <c r="I487" s="47"/>
      <c r="J487" s="200"/>
      <c r="K487" s="47"/>
      <c r="L487" s="47"/>
      <c r="M487" s="47"/>
      <c r="N487" s="47"/>
      <c r="O487" s="47"/>
      <c r="P487" s="47"/>
      <c r="Q487" s="201"/>
      <c r="R487" s="47"/>
      <c r="S487" s="47"/>
      <c r="T487" s="47"/>
      <c r="U487" s="47"/>
      <c r="V487" s="47"/>
      <c r="W487" s="47"/>
      <c r="X487" s="47"/>
      <c r="Y487" s="47"/>
      <c r="Z487" s="47"/>
      <c r="AA487" s="47"/>
      <c r="AB487" s="47"/>
      <c r="AC487" s="47"/>
      <c r="AD487" s="47"/>
      <c r="AE487" s="47"/>
      <c r="AF487" s="47"/>
      <c r="AG487" s="47"/>
      <c r="AH487" s="47"/>
      <c r="AI487" s="47"/>
      <c r="AJ487" s="47"/>
      <c r="AK487" s="47"/>
      <c r="AL487" s="47"/>
      <c r="AM487" s="47"/>
      <c r="AN487" s="47"/>
    </row>
    <row r="488" spans="1:40" ht="14.25" customHeight="1">
      <c r="A488" s="47"/>
      <c r="B488" s="47"/>
      <c r="C488" s="47"/>
      <c r="D488" s="47"/>
      <c r="E488" s="47"/>
      <c r="F488" s="199"/>
      <c r="G488" s="47"/>
      <c r="H488" s="47"/>
      <c r="I488" s="47"/>
      <c r="J488" s="200"/>
      <c r="K488" s="47"/>
      <c r="L488" s="47"/>
      <c r="M488" s="47"/>
      <c r="N488" s="47"/>
      <c r="O488" s="47"/>
      <c r="P488" s="47"/>
      <c r="Q488" s="201"/>
      <c r="R488" s="47"/>
      <c r="S488" s="47"/>
      <c r="T488" s="47"/>
      <c r="U488" s="47"/>
      <c r="V488" s="47"/>
      <c r="W488" s="47"/>
      <c r="X488" s="47"/>
      <c r="Y488" s="47"/>
      <c r="Z488" s="47"/>
      <c r="AA488" s="47"/>
      <c r="AB488" s="47"/>
      <c r="AC488" s="47"/>
      <c r="AD488" s="47"/>
      <c r="AE488" s="47"/>
      <c r="AF488" s="47"/>
      <c r="AG488" s="47"/>
      <c r="AH488" s="47"/>
      <c r="AI488" s="47"/>
      <c r="AJ488" s="47"/>
      <c r="AK488" s="47"/>
      <c r="AL488" s="47"/>
      <c r="AM488" s="47"/>
      <c r="AN488" s="47"/>
    </row>
    <row r="489" spans="1:40" ht="14.25" customHeight="1">
      <c r="A489" s="47"/>
      <c r="B489" s="47"/>
      <c r="C489" s="47"/>
      <c r="D489" s="47"/>
      <c r="E489" s="47"/>
      <c r="F489" s="199"/>
      <c r="G489" s="47"/>
      <c r="H489" s="47"/>
      <c r="I489" s="47"/>
      <c r="J489" s="200"/>
      <c r="K489" s="47"/>
      <c r="L489" s="47"/>
      <c r="M489" s="47"/>
      <c r="N489" s="47"/>
      <c r="O489" s="47"/>
      <c r="P489" s="47"/>
      <c r="Q489" s="201"/>
      <c r="R489" s="47"/>
      <c r="S489" s="47"/>
      <c r="T489" s="47"/>
      <c r="U489" s="47"/>
      <c r="V489" s="47"/>
      <c r="W489" s="47"/>
      <c r="X489" s="47"/>
      <c r="Y489" s="47"/>
      <c r="Z489" s="47"/>
      <c r="AA489" s="47"/>
      <c r="AB489" s="47"/>
      <c r="AC489" s="47"/>
      <c r="AD489" s="47"/>
      <c r="AE489" s="47"/>
      <c r="AF489" s="47"/>
      <c r="AG489" s="47"/>
      <c r="AH489" s="47"/>
      <c r="AI489" s="47"/>
      <c r="AJ489" s="47"/>
      <c r="AK489" s="47"/>
      <c r="AL489" s="47"/>
      <c r="AM489" s="47"/>
      <c r="AN489" s="47"/>
    </row>
    <row r="490" spans="1:40" ht="14.25" customHeight="1">
      <c r="A490" s="47"/>
      <c r="B490" s="47"/>
      <c r="C490" s="47"/>
      <c r="D490" s="47"/>
      <c r="E490" s="47"/>
      <c r="F490" s="199"/>
      <c r="G490" s="47"/>
      <c r="H490" s="47"/>
      <c r="I490" s="47"/>
      <c r="J490" s="200"/>
      <c r="K490" s="47"/>
      <c r="L490" s="47"/>
      <c r="M490" s="47"/>
      <c r="N490" s="47"/>
      <c r="O490" s="47"/>
      <c r="P490" s="47"/>
      <c r="Q490" s="201"/>
      <c r="R490" s="47"/>
      <c r="S490" s="47"/>
      <c r="T490" s="47"/>
      <c r="U490" s="47"/>
      <c r="V490" s="47"/>
      <c r="W490" s="47"/>
      <c r="X490" s="47"/>
      <c r="Y490" s="47"/>
      <c r="Z490" s="47"/>
      <c r="AA490" s="47"/>
      <c r="AB490" s="47"/>
      <c r="AC490" s="47"/>
      <c r="AD490" s="47"/>
      <c r="AE490" s="47"/>
      <c r="AF490" s="47"/>
      <c r="AG490" s="47"/>
      <c r="AH490" s="47"/>
      <c r="AI490" s="47"/>
      <c r="AJ490" s="47"/>
      <c r="AK490" s="47"/>
      <c r="AL490" s="47"/>
      <c r="AM490" s="47"/>
      <c r="AN490" s="47"/>
    </row>
    <row r="491" spans="1:40" ht="14.25" customHeight="1">
      <c r="A491" s="47"/>
      <c r="B491" s="47"/>
      <c r="C491" s="47"/>
      <c r="D491" s="47"/>
      <c r="E491" s="47"/>
      <c r="F491" s="199"/>
      <c r="G491" s="47"/>
      <c r="H491" s="47"/>
      <c r="I491" s="47"/>
      <c r="J491" s="200"/>
      <c r="K491" s="47"/>
      <c r="L491" s="47"/>
      <c r="M491" s="47"/>
      <c r="N491" s="47"/>
      <c r="O491" s="47"/>
      <c r="P491" s="47"/>
      <c r="Q491" s="201"/>
      <c r="R491" s="47"/>
      <c r="S491" s="47"/>
      <c r="T491" s="47"/>
      <c r="U491" s="47"/>
      <c r="V491" s="47"/>
      <c r="W491" s="47"/>
      <c r="X491" s="47"/>
      <c r="Y491" s="47"/>
      <c r="Z491" s="47"/>
      <c r="AA491" s="47"/>
      <c r="AB491" s="47"/>
      <c r="AC491" s="47"/>
      <c r="AD491" s="47"/>
      <c r="AE491" s="47"/>
      <c r="AF491" s="47"/>
      <c r="AG491" s="47"/>
      <c r="AH491" s="47"/>
      <c r="AI491" s="47"/>
      <c r="AJ491" s="47"/>
      <c r="AK491" s="47"/>
      <c r="AL491" s="47"/>
      <c r="AM491" s="47"/>
      <c r="AN491" s="47"/>
    </row>
    <row r="492" spans="1:40" ht="14.25" customHeight="1">
      <c r="A492" s="47"/>
      <c r="B492" s="47"/>
      <c r="C492" s="47"/>
      <c r="D492" s="47"/>
      <c r="E492" s="47"/>
      <c r="F492" s="199"/>
      <c r="G492" s="47"/>
      <c r="H492" s="47"/>
      <c r="I492" s="47"/>
      <c r="J492" s="200"/>
      <c r="K492" s="47"/>
      <c r="L492" s="47"/>
      <c r="M492" s="47"/>
      <c r="N492" s="47"/>
      <c r="O492" s="47"/>
      <c r="P492" s="47"/>
      <c r="Q492" s="201"/>
      <c r="R492" s="47"/>
      <c r="S492" s="47"/>
      <c r="T492" s="47"/>
      <c r="U492" s="47"/>
      <c r="V492" s="47"/>
      <c r="W492" s="47"/>
      <c r="X492" s="47"/>
      <c r="Y492" s="47"/>
      <c r="Z492" s="47"/>
      <c r="AA492" s="47"/>
      <c r="AB492" s="47"/>
      <c r="AC492" s="47"/>
      <c r="AD492" s="47"/>
      <c r="AE492" s="47"/>
      <c r="AF492" s="47"/>
      <c r="AG492" s="47"/>
      <c r="AH492" s="47"/>
      <c r="AI492" s="47"/>
      <c r="AJ492" s="47"/>
      <c r="AK492" s="47"/>
      <c r="AL492" s="47"/>
      <c r="AM492" s="47"/>
      <c r="AN492" s="47"/>
    </row>
    <row r="493" spans="1:40" ht="14.25" customHeight="1">
      <c r="A493" s="47"/>
      <c r="B493" s="47"/>
      <c r="C493" s="47"/>
      <c r="D493" s="47"/>
      <c r="E493" s="47"/>
      <c r="F493" s="199"/>
      <c r="G493" s="47"/>
      <c r="H493" s="47"/>
      <c r="I493" s="47"/>
      <c r="J493" s="200"/>
      <c r="K493" s="47"/>
      <c r="L493" s="47"/>
      <c r="M493" s="47"/>
      <c r="N493" s="47"/>
      <c r="O493" s="47"/>
      <c r="P493" s="47"/>
      <c r="Q493" s="201"/>
      <c r="R493" s="47"/>
      <c r="S493" s="47"/>
      <c r="T493" s="47"/>
      <c r="U493" s="47"/>
      <c r="V493" s="47"/>
      <c r="W493" s="47"/>
      <c r="X493" s="47"/>
      <c r="Y493" s="47"/>
      <c r="Z493" s="47"/>
      <c r="AA493" s="47"/>
      <c r="AB493" s="47"/>
      <c r="AC493" s="47"/>
      <c r="AD493" s="47"/>
      <c r="AE493" s="47"/>
      <c r="AF493" s="47"/>
      <c r="AG493" s="47"/>
      <c r="AH493" s="47"/>
      <c r="AI493" s="47"/>
      <c r="AJ493" s="47"/>
      <c r="AK493" s="47"/>
      <c r="AL493" s="47"/>
      <c r="AM493" s="47"/>
      <c r="AN493" s="47"/>
    </row>
    <row r="494" spans="1:40" ht="14.25" customHeight="1">
      <c r="A494" s="47"/>
      <c r="B494" s="47"/>
      <c r="C494" s="47"/>
      <c r="D494" s="47"/>
      <c r="E494" s="47"/>
      <c r="F494" s="199"/>
      <c r="G494" s="47"/>
      <c r="H494" s="47"/>
      <c r="I494" s="47"/>
      <c r="J494" s="200"/>
      <c r="K494" s="47"/>
      <c r="L494" s="47"/>
      <c r="M494" s="47"/>
      <c r="N494" s="47"/>
      <c r="O494" s="47"/>
      <c r="P494" s="47"/>
      <c r="Q494" s="201"/>
      <c r="R494" s="47"/>
      <c r="S494" s="47"/>
      <c r="T494" s="47"/>
      <c r="U494" s="47"/>
      <c r="V494" s="47"/>
      <c r="W494" s="47"/>
      <c r="X494" s="47"/>
      <c r="Y494" s="47"/>
      <c r="Z494" s="47"/>
      <c r="AA494" s="47"/>
      <c r="AB494" s="47"/>
      <c r="AC494" s="47"/>
      <c r="AD494" s="47"/>
      <c r="AE494" s="47"/>
      <c r="AF494" s="47"/>
      <c r="AG494" s="47"/>
      <c r="AH494" s="47"/>
      <c r="AI494" s="47"/>
      <c r="AJ494" s="47"/>
      <c r="AK494" s="47"/>
      <c r="AL494" s="47"/>
      <c r="AM494" s="47"/>
      <c r="AN494" s="47"/>
    </row>
    <row r="495" spans="1:40" ht="14.25" customHeight="1">
      <c r="A495" s="47"/>
      <c r="B495" s="47"/>
      <c r="C495" s="47"/>
      <c r="D495" s="47"/>
      <c r="E495" s="47"/>
      <c r="F495" s="199"/>
      <c r="G495" s="47"/>
      <c r="H495" s="47"/>
      <c r="I495" s="47"/>
      <c r="J495" s="200"/>
      <c r="K495" s="47"/>
      <c r="L495" s="47"/>
      <c r="M495" s="47"/>
      <c r="N495" s="47"/>
      <c r="O495" s="47"/>
      <c r="P495" s="47"/>
      <c r="Q495" s="201"/>
      <c r="R495" s="47"/>
      <c r="S495" s="47"/>
      <c r="T495" s="47"/>
      <c r="U495" s="47"/>
      <c r="V495" s="47"/>
      <c r="W495" s="47"/>
      <c r="X495" s="47"/>
      <c r="Y495" s="47"/>
      <c r="Z495" s="47"/>
      <c r="AA495" s="47"/>
      <c r="AB495" s="47"/>
      <c r="AC495" s="47"/>
      <c r="AD495" s="47"/>
      <c r="AE495" s="47"/>
      <c r="AF495" s="47"/>
      <c r="AG495" s="47"/>
      <c r="AH495" s="47"/>
      <c r="AI495" s="47"/>
      <c r="AJ495" s="47"/>
      <c r="AK495" s="47"/>
      <c r="AL495" s="47"/>
      <c r="AM495" s="47"/>
      <c r="AN495" s="47"/>
    </row>
    <row r="496" spans="1:40" ht="14.25" customHeight="1">
      <c r="A496" s="47"/>
      <c r="B496" s="47"/>
      <c r="C496" s="47"/>
      <c r="D496" s="47"/>
      <c r="E496" s="47"/>
      <c r="F496" s="199"/>
      <c r="G496" s="47"/>
      <c r="H496" s="47"/>
      <c r="I496" s="47"/>
      <c r="J496" s="200"/>
      <c r="K496" s="47"/>
      <c r="L496" s="47"/>
      <c r="M496" s="47"/>
      <c r="N496" s="47"/>
      <c r="O496" s="47"/>
      <c r="P496" s="47"/>
      <c r="Q496" s="201"/>
      <c r="R496" s="47"/>
      <c r="S496" s="47"/>
      <c r="T496" s="47"/>
      <c r="U496" s="47"/>
      <c r="V496" s="47"/>
      <c r="W496" s="47"/>
      <c r="X496" s="47"/>
      <c r="Y496" s="47"/>
      <c r="Z496" s="47"/>
      <c r="AA496" s="47"/>
      <c r="AB496" s="47"/>
      <c r="AC496" s="47"/>
      <c r="AD496" s="47"/>
      <c r="AE496" s="47"/>
      <c r="AF496" s="47"/>
      <c r="AG496" s="47"/>
      <c r="AH496" s="47"/>
      <c r="AI496" s="47"/>
      <c r="AJ496" s="47"/>
      <c r="AK496" s="47"/>
      <c r="AL496" s="47"/>
      <c r="AM496" s="47"/>
      <c r="AN496" s="47"/>
    </row>
    <row r="497" spans="1:40" ht="14.25" customHeight="1">
      <c r="A497" s="47"/>
      <c r="B497" s="47"/>
      <c r="C497" s="47"/>
      <c r="D497" s="47"/>
      <c r="E497" s="47"/>
      <c r="F497" s="199"/>
      <c r="G497" s="47"/>
      <c r="H497" s="47"/>
      <c r="I497" s="47"/>
      <c r="J497" s="200"/>
      <c r="K497" s="47"/>
      <c r="L497" s="47"/>
      <c r="M497" s="47"/>
      <c r="N497" s="47"/>
      <c r="O497" s="47"/>
      <c r="P497" s="47"/>
      <c r="Q497" s="201"/>
      <c r="R497" s="47"/>
      <c r="S497" s="47"/>
      <c r="T497" s="47"/>
      <c r="U497" s="47"/>
      <c r="V497" s="47"/>
      <c r="W497" s="47"/>
      <c r="X497" s="47"/>
      <c r="Y497" s="47"/>
      <c r="Z497" s="47"/>
      <c r="AA497" s="47"/>
      <c r="AB497" s="47"/>
      <c r="AC497" s="47"/>
      <c r="AD497" s="47"/>
      <c r="AE497" s="47"/>
      <c r="AF497" s="47"/>
      <c r="AG497" s="47"/>
      <c r="AH497" s="47"/>
      <c r="AI497" s="47"/>
      <c r="AJ497" s="47"/>
      <c r="AK497" s="47"/>
      <c r="AL497" s="47"/>
      <c r="AM497" s="47"/>
      <c r="AN497" s="47"/>
    </row>
    <row r="498" spans="1:40" ht="14.25" customHeight="1">
      <c r="A498" s="47"/>
      <c r="B498" s="47"/>
      <c r="C498" s="47"/>
      <c r="D498" s="47"/>
      <c r="E498" s="47"/>
      <c r="F498" s="199"/>
      <c r="G498" s="47"/>
      <c r="H498" s="47"/>
      <c r="I498" s="47"/>
      <c r="J498" s="200"/>
      <c r="K498" s="47"/>
      <c r="L498" s="47"/>
      <c r="M498" s="47"/>
      <c r="N498" s="47"/>
      <c r="O498" s="47"/>
      <c r="P498" s="47"/>
      <c r="Q498" s="201"/>
      <c r="R498" s="47"/>
      <c r="S498" s="47"/>
      <c r="T498" s="47"/>
      <c r="U498" s="47"/>
      <c r="V498" s="47"/>
      <c r="W498" s="47"/>
      <c r="X498" s="47"/>
      <c r="Y498" s="47"/>
      <c r="Z498" s="47"/>
      <c r="AA498" s="47"/>
      <c r="AB498" s="47"/>
      <c r="AC498" s="47"/>
      <c r="AD498" s="47"/>
      <c r="AE498" s="47"/>
      <c r="AF498" s="47"/>
      <c r="AG498" s="47"/>
      <c r="AH498" s="47"/>
      <c r="AI498" s="47"/>
      <c r="AJ498" s="47"/>
      <c r="AK498" s="47"/>
      <c r="AL498" s="47"/>
      <c r="AM498" s="47"/>
      <c r="AN498" s="47"/>
    </row>
    <row r="499" spans="1:40" ht="14.25" customHeight="1">
      <c r="A499" s="47"/>
      <c r="B499" s="47"/>
      <c r="C499" s="47"/>
      <c r="D499" s="47"/>
      <c r="E499" s="47"/>
      <c r="F499" s="199"/>
      <c r="G499" s="47"/>
      <c r="H499" s="47"/>
      <c r="I499" s="47"/>
      <c r="J499" s="200"/>
      <c r="K499" s="47"/>
      <c r="L499" s="47"/>
      <c r="M499" s="47"/>
      <c r="N499" s="47"/>
      <c r="O499" s="47"/>
      <c r="P499" s="47"/>
      <c r="Q499" s="201"/>
      <c r="R499" s="47"/>
      <c r="S499" s="47"/>
      <c r="T499" s="47"/>
      <c r="U499" s="47"/>
      <c r="V499" s="47"/>
      <c r="W499" s="47"/>
      <c r="X499" s="47"/>
      <c r="Y499" s="47"/>
      <c r="Z499" s="47"/>
      <c r="AA499" s="47"/>
      <c r="AB499" s="47"/>
      <c r="AC499" s="47"/>
      <c r="AD499" s="47"/>
      <c r="AE499" s="47"/>
      <c r="AF499" s="47"/>
      <c r="AG499" s="47"/>
      <c r="AH499" s="47"/>
      <c r="AI499" s="47"/>
      <c r="AJ499" s="47"/>
      <c r="AK499" s="47"/>
      <c r="AL499" s="47"/>
      <c r="AM499" s="47"/>
      <c r="AN499" s="47"/>
    </row>
    <row r="500" spans="1:40" ht="14.25" customHeight="1">
      <c r="A500" s="47"/>
      <c r="B500" s="47"/>
      <c r="C500" s="47"/>
      <c r="D500" s="47"/>
      <c r="E500" s="47"/>
      <c r="F500" s="199"/>
      <c r="G500" s="47"/>
      <c r="H500" s="47"/>
      <c r="I500" s="47"/>
      <c r="J500" s="200"/>
      <c r="K500" s="47"/>
      <c r="L500" s="47"/>
      <c r="M500" s="47"/>
      <c r="N500" s="47"/>
      <c r="O500" s="47"/>
      <c r="P500" s="47"/>
      <c r="Q500" s="201"/>
      <c r="R500" s="47"/>
      <c r="S500" s="47"/>
      <c r="T500" s="47"/>
      <c r="U500" s="47"/>
      <c r="V500" s="47"/>
      <c r="W500" s="47"/>
      <c r="X500" s="47"/>
      <c r="Y500" s="47"/>
      <c r="Z500" s="47"/>
      <c r="AA500" s="47"/>
      <c r="AB500" s="47"/>
      <c r="AC500" s="47"/>
      <c r="AD500" s="47"/>
      <c r="AE500" s="47"/>
      <c r="AF500" s="47"/>
      <c r="AG500" s="47"/>
      <c r="AH500" s="47"/>
      <c r="AI500" s="47"/>
      <c r="AJ500" s="47"/>
      <c r="AK500" s="47"/>
      <c r="AL500" s="47"/>
      <c r="AM500" s="47"/>
      <c r="AN500" s="47"/>
    </row>
    <row r="501" spans="1:40" ht="14.25" customHeight="1">
      <c r="A501" s="47"/>
      <c r="B501" s="47"/>
      <c r="C501" s="47"/>
      <c r="D501" s="47"/>
      <c r="E501" s="47"/>
      <c r="F501" s="199"/>
      <c r="G501" s="47"/>
      <c r="H501" s="47"/>
      <c r="I501" s="47"/>
      <c r="J501" s="200"/>
      <c r="K501" s="47"/>
      <c r="L501" s="47"/>
      <c r="M501" s="47"/>
      <c r="N501" s="47"/>
      <c r="O501" s="47"/>
      <c r="P501" s="47"/>
      <c r="Q501" s="201"/>
      <c r="R501" s="47"/>
      <c r="S501" s="47"/>
      <c r="T501" s="47"/>
      <c r="U501" s="47"/>
      <c r="V501" s="47"/>
      <c r="W501" s="47"/>
      <c r="X501" s="47"/>
      <c r="Y501" s="47"/>
      <c r="Z501" s="47"/>
      <c r="AA501" s="47"/>
      <c r="AB501" s="47"/>
      <c r="AC501" s="47"/>
      <c r="AD501" s="47"/>
      <c r="AE501" s="47"/>
      <c r="AF501" s="47"/>
      <c r="AG501" s="47"/>
      <c r="AH501" s="47"/>
      <c r="AI501" s="47"/>
      <c r="AJ501" s="47"/>
      <c r="AK501" s="47"/>
      <c r="AL501" s="47"/>
      <c r="AM501" s="47"/>
      <c r="AN501" s="47"/>
    </row>
    <row r="502" spans="1:40" ht="14.25" customHeight="1">
      <c r="A502" s="47"/>
      <c r="B502" s="47"/>
      <c r="C502" s="47"/>
      <c r="D502" s="47"/>
      <c r="E502" s="47"/>
      <c r="F502" s="199"/>
      <c r="G502" s="47"/>
      <c r="H502" s="47"/>
      <c r="I502" s="47"/>
      <c r="J502" s="200"/>
      <c r="K502" s="47"/>
      <c r="L502" s="47"/>
      <c r="M502" s="47"/>
      <c r="N502" s="47"/>
      <c r="O502" s="47"/>
      <c r="P502" s="47"/>
      <c r="Q502" s="201"/>
      <c r="R502" s="47"/>
      <c r="S502" s="47"/>
      <c r="T502" s="47"/>
      <c r="U502" s="47"/>
      <c r="V502" s="47"/>
      <c r="W502" s="47"/>
      <c r="X502" s="47"/>
      <c r="Y502" s="47"/>
      <c r="Z502" s="47"/>
      <c r="AA502" s="47"/>
      <c r="AB502" s="47"/>
      <c r="AC502" s="47"/>
      <c r="AD502" s="47"/>
      <c r="AE502" s="47"/>
      <c r="AF502" s="47"/>
      <c r="AG502" s="47"/>
      <c r="AH502" s="47"/>
      <c r="AI502" s="47"/>
      <c r="AJ502" s="47"/>
      <c r="AK502" s="47"/>
      <c r="AL502" s="47"/>
      <c r="AM502" s="47"/>
      <c r="AN502" s="47"/>
    </row>
    <row r="503" spans="1:40" ht="14.25" customHeight="1">
      <c r="A503" s="47"/>
      <c r="B503" s="47"/>
      <c r="C503" s="47"/>
      <c r="D503" s="47"/>
      <c r="E503" s="47"/>
      <c r="F503" s="199"/>
      <c r="G503" s="47"/>
      <c r="H503" s="47"/>
      <c r="I503" s="47"/>
      <c r="J503" s="200"/>
      <c r="K503" s="47"/>
      <c r="L503" s="47"/>
      <c r="M503" s="47"/>
      <c r="N503" s="47"/>
      <c r="O503" s="47"/>
      <c r="P503" s="47"/>
      <c r="Q503" s="201"/>
      <c r="R503" s="47"/>
      <c r="S503" s="47"/>
      <c r="T503" s="47"/>
      <c r="U503" s="47"/>
      <c r="V503" s="47"/>
      <c r="W503" s="47"/>
      <c r="X503" s="47"/>
      <c r="Y503" s="47"/>
      <c r="Z503" s="47"/>
      <c r="AA503" s="47"/>
      <c r="AB503" s="47"/>
      <c r="AC503" s="47"/>
      <c r="AD503" s="47"/>
      <c r="AE503" s="47"/>
      <c r="AF503" s="47"/>
      <c r="AG503" s="47"/>
      <c r="AH503" s="47"/>
      <c r="AI503" s="47"/>
      <c r="AJ503" s="47"/>
      <c r="AK503" s="47"/>
      <c r="AL503" s="47"/>
      <c r="AM503" s="47"/>
      <c r="AN503" s="47"/>
    </row>
    <row r="504" spans="1:40" ht="14.25" customHeight="1">
      <c r="A504" s="47"/>
      <c r="B504" s="47"/>
      <c r="C504" s="47"/>
      <c r="D504" s="47"/>
      <c r="E504" s="47"/>
      <c r="F504" s="199"/>
      <c r="G504" s="47"/>
      <c r="H504" s="47"/>
      <c r="I504" s="47"/>
      <c r="J504" s="200"/>
      <c r="K504" s="47"/>
      <c r="L504" s="47"/>
      <c r="M504" s="47"/>
      <c r="N504" s="47"/>
      <c r="O504" s="47"/>
      <c r="P504" s="47"/>
      <c r="Q504" s="201"/>
      <c r="R504" s="47"/>
      <c r="S504" s="47"/>
      <c r="T504" s="47"/>
      <c r="U504" s="47"/>
      <c r="V504" s="47"/>
      <c r="W504" s="47"/>
      <c r="X504" s="47"/>
      <c r="Y504" s="47"/>
      <c r="Z504" s="47"/>
      <c r="AA504" s="47"/>
      <c r="AB504" s="47"/>
      <c r="AC504" s="47"/>
      <c r="AD504" s="47"/>
      <c r="AE504" s="47"/>
      <c r="AF504" s="47"/>
      <c r="AG504" s="47"/>
      <c r="AH504" s="47"/>
      <c r="AI504" s="47"/>
      <c r="AJ504" s="47"/>
      <c r="AK504" s="47"/>
      <c r="AL504" s="47"/>
      <c r="AM504" s="47"/>
      <c r="AN504" s="47"/>
    </row>
    <row r="505" spans="1:40" ht="14.25" customHeight="1">
      <c r="A505" s="47"/>
      <c r="B505" s="47"/>
      <c r="C505" s="47"/>
      <c r="D505" s="47"/>
      <c r="E505" s="47"/>
      <c r="F505" s="199"/>
      <c r="G505" s="47"/>
      <c r="H505" s="47"/>
      <c r="I505" s="47"/>
      <c r="J505" s="200"/>
      <c r="K505" s="47"/>
      <c r="L505" s="47"/>
      <c r="M505" s="47"/>
      <c r="N505" s="47"/>
      <c r="O505" s="47"/>
      <c r="P505" s="47"/>
      <c r="Q505" s="201"/>
      <c r="R505" s="47"/>
      <c r="S505" s="47"/>
      <c r="T505" s="47"/>
      <c r="U505" s="47"/>
      <c r="V505" s="47"/>
      <c r="W505" s="47"/>
      <c r="X505" s="47"/>
      <c r="Y505" s="47"/>
      <c r="Z505" s="47"/>
      <c r="AA505" s="47"/>
      <c r="AB505" s="47"/>
      <c r="AC505" s="47"/>
      <c r="AD505" s="47"/>
      <c r="AE505" s="47"/>
      <c r="AF505" s="47"/>
      <c r="AG505" s="47"/>
      <c r="AH505" s="47"/>
      <c r="AI505" s="47"/>
      <c r="AJ505" s="47"/>
      <c r="AK505" s="47"/>
      <c r="AL505" s="47"/>
      <c r="AM505" s="47"/>
      <c r="AN505" s="47"/>
    </row>
    <row r="506" spans="1:40" ht="14.25" customHeight="1">
      <c r="A506" s="47"/>
      <c r="B506" s="47"/>
      <c r="C506" s="47"/>
      <c r="D506" s="47"/>
      <c r="E506" s="47"/>
      <c r="F506" s="199"/>
      <c r="G506" s="47"/>
      <c r="H506" s="47"/>
      <c r="I506" s="47"/>
      <c r="J506" s="200"/>
      <c r="K506" s="47"/>
      <c r="L506" s="47"/>
      <c r="M506" s="47"/>
      <c r="N506" s="47"/>
      <c r="O506" s="47"/>
      <c r="P506" s="47"/>
      <c r="Q506" s="201"/>
      <c r="R506" s="47"/>
      <c r="S506" s="47"/>
      <c r="T506" s="47"/>
      <c r="U506" s="47"/>
      <c r="V506" s="47"/>
      <c r="W506" s="47"/>
      <c r="X506" s="47"/>
      <c r="Y506" s="47"/>
      <c r="Z506" s="47"/>
      <c r="AA506" s="47"/>
      <c r="AB506" s="47"/>
      <c r="AC506" s="47"/>
      <c r="AD506" s="47"/>
      <c r="AE506" s="47"/>
      <c r="AF506" s="47"/>
      <c r="AG506" s="47"/>
      <c r="AH506" s="47"/>
      <c r="AI506" s="47"/>
      <c r="AJ506" s="47"/>
      <c r="AK506" s="47"/>
      <c r="AL506" s="47"/>
      <c r="AM506" s="47"/>
      <c r="AN506" s="47"/>
    </row>
    <row r="507" spans="1:40" ht="14.25" customHeight="1">
      <c r="A507" s="47"/>
      <c r="B507" s="47"/>
      <c r="C507" s="47"/>
      <c r="D507" s="47"/>
      <c r="E507" s="47"/>
      <c r="F507" s="199"/>
      <c r="G507" s="47"/>
      <c r="H507" s="47"/>
      <c r="I507" s="47"/>
      <c r="J507" s="200"/>
      <c r="K507" s="47"/>
      <c r="L507" s="47"/>
      <c r="M507" s="47"/>
      <c r="N507" s="47"/>
      <c r="O507" s="47"/>
      <c r="P507" s="47"/>
      <c r="Q507" s="201"/>
      <c r="R507" s="47"/>
      <c r="S507" s="47"/>
      <c r="T507" s="47"/>
      <c r="U507" s="47"/>
      <c r="V507" s="47"/>
      <c r="W507" s="47"/>
      <c r="X507" s="47"/>
      <c r="Y507" s="47"/>
      <c r="Z507" s="47"/>
      <c r="AA507" s="47"/>
      <c r="AB507" s="47"/>
      <c r="AC507" s="47"/>
      <c r="AD507" s="47"/>
      <c r="AE507" s="47"/>
      <c r="AF507" s="47"/>
      <c r="AG507" s="47"/>
      <c r="AH507" s="47"/>
      <c r="AI507" s="47"/>
      <c r="AJ507" s="47"/>
      <c r="AK507" s="47"/>
      <c r="AL507" s="47"/>
      <c r="AM507" s="47"/>
      <c r="AN507" s="47"/>
    </row>
    <row r="508" spans="1:40" ht="14.25" customHeight="1">
      <c r="A508" s="47"/>
      <c r="B508" s="47"/>
      <c r="C508" s="47"/>
      <c r="D508" s="47"/>
      <c r="E508" s="47"/>
      <c r="F508" s="199"/>
      <c r="G508" s="47"/>
      <c r="H508" s="47"/>
      <c r="I508" s="47"/>
      <c r="J508" s="200"/>
      <c r="K508" s="47"/>
      <c r="L508" s="47"/>
      <c r="M508" s="47"/>
      <c r="N508" s="47"/>
      <c r="O508" s="47"/>
      <c r="P508" s="47"/>
      <c r="Q508" s="201"/>
      <c r="R508" s="47"/>
      <c r="S508" s="47"/>
      <c r="T508" s="47"/>
      <c r="U508" s="47"/>
      <c r="V508" s="47"/>
      <c r="W508" s="47"/>
      <c r="X508" s="47"/>
      <c r="Y508" s="47"/>
      <c r="Z508" s="47"/>
      <c r="AA508" s="47"/>
      <c r="AB508" s="47"/>
      <c r="AC508" s="47"/>
      <c r="AD508" s="47"/>
      <c r="AE508" s="47"/>
      <c r="AF508" s="47"/>
      <c r="AG508" s="47"/>
      <c r="AH508" s="47"/>
      <c r="AI508" s="47"/>
      <c r="AJ508" s="47"/>
      <c r="AK508" s="47"/>
      <c r="AL508" s="47"/>
      <c r="AM508" s="47"/>
      <c r="AN508" s="47"/>
    </row>
    <row r="509" spans="1:40" ht="14.25" customHeight="1">
      <c r="A509" s="47"/>
      <c r="B509" s="47"/>
      <c r="C509" s="47"/>
      <c r="D509" s="47"/>
      <c r="E509" s="47"/>
      <c r="F509" s="199"/>
      <c r="G509" s="47"/>
      <c r="H509" s="47"/>
      <c r="I509" s="47"/>
      <c r="J509" s="200"/>
      <c r="K509" s="47"/>
      <c r="L509" s="47"/>
      <c r="M509" s="47"/>
      <c r="N509" s="47"/>
      <c r="O509" s="47"/>
      <c r="P509" s="47"/>
      <c r="Q509" s="201"/>
      <c r="R509" s="47"/>
      <c r="S509" s="47"/>
      <c r="T509" s="47"/>
      <c r="U509" s="47"/>
      <c r="V509" s="47"/>
      <c r="W509" s="47"/>
      <c r="X509" s="47"/>
      <c r="Y509" s="47"/>
      <c r="Z509" s="47"/>
      <c r="AA509" s="47"/>
      <c r="AB509" s="47"/>
      <c r="AC509" s="47"/>
      <c r="AD509" s="47"/>
      <c r="AE509" s="47"/>
      <c r="AF509" s="47"/>
      <c r="AG509" s="47"/>
      <c r="AH509" s="47"/>
      <c r="AI509" s="47"/>
      <c r="AJ509" s="47"/>
      <c r="AK509" s="47"/>
      <c r="AL509" s="47"/>
      <c r="AM509" s="47"/>
      <c r="AN509" s="47"/>
    </row>
    <row r="510" spans="1:40" ht="14.25" customHeight="1">
      <c r="A510" s="47"/>
      <c r="B510" s="47"/>
      <c r="C510" s="47"/>
      <c r="D510" s="47"/>
      <c r="E510" s="47"/>
      <c r="F510" s="199"/>
      <c r="G510" s="47"/>
      <c r="H510" s="47"/>
      <c r="I510" s="47"/>
      <c r="J510" s="200"/>
      <c r="K510" s="47"/>
      <c r="L510" s="47"/>
      <c r="M510" s="47"/>
      <c r="N510" s="47"/>
      <c r="O510" s="47"/>
      <c r="P510" s="47"/>
      <c r="Q510" s="201"/>
      <c r="R510" s="47"/>
      <c r="S510" s="47"/>
      <c r="T510" s="47"/>
      <c r="U510" s="47"/>
      <c r="V510" s="47"/>
      <c r="W510" s="47"/>
      <c r="X510" s="47"/>
      <c r="Y510" s="47"/>
      <c r="Z510" s="47"/>
      <c r="AA510" s="47"/>
      <c r="AB510" s="47"/>
      <c r="AC510" s="47"/>
      <c r="AD510" s="47"/>
      <c r="AE510" s="47"/>
      <c r="AF510" s="47"/>
      <c r="AG510" s="47"/>
      <c r="AH510" s="47"/>
      <c r="AI510" s="47"/>
      <c r="AJ510" s="47"/>
      <c r="AK510" s="47"/>
      <c r="AL510" s="47"/>
      <c r="AM510" s="47"/>
      <c r="AN510" s="47"/>
    </row>
    <row r="511" spans="1:40" ht="14.25" customHeight="1">
      <c r="A511" s="47"/>
      <c r="B511" s="47"/>
      <c r="C511" s="47"/>
      <c r="D511" s="47"/>
      <c r="E511" s="47"/>
      <c r="F511" s="199"/>
      <c r="G511" s="47"/>
      <c r="H511" s="47"/>
      <c r="I511" s="47"/>
      <c r="J511" s="200"/>
      <c r="K511" s="47"/>
      <c r="L511" s="47"/>
      <c r="M511" s="47"/>
      <c r="N511" s="47"/>
      <c r="O511" s="47"/>
      <c r="P511" s="47"/>
      <c r="Q511" s="201"/>
      <c r="R511" s="47"/>
      <c r="S511" s="47"/>
      <c r="T511" s="47"/>
      <c r="U511" s="47"/>
      <c r="V511" s="47"/>
      <c r="W511" s="47"/>
      <c r="X511" s="47"/>
      <c r="Y511" s="47"/>
      <c r="Z511" s="47"/>
      <c r="AA511" s="47"/>
      <c r="AB511" s="47"/>
      <c r="AC511" s="47"/>
      <c r="AD511" s="47"/>
      <c r="AE511" s="47"/>
      <c r="AF511" s="47"/>
      <c r="AG511" s="47"/>
      <c r="AH511" s="47"/>
      <c r="AI511" s="47"/>
      <c r="AJ511" s="47"/>
      <c r="AK511" s="47"/>
      <c r="AL511" s="47"/>
      <c r="AM511" s="47"/>
      <c r="AN511" s="47"/>
    </row>
    <row r="512" spans="1:40" ht="14.25" customHeight="1">
      <c r="A512" s="47"/>
      <c r="B512" s="47"/>
      <c r="C512" s="47"/>
      <c r="D512" s="47"/>
      <c r="E512" s="47"/>
      <c r="F512" s="199"/>
      <c r="G512" s="47"/>
      <c r="H512" s="47"/>
      <c r="I512" s="47"/>
      <c r="J512" s="200"/>
      <c r="K512" s="47"/>
      <c r="L512" s="47"/>
      <c r="M512" s="47"/>
      <c r="N512" s="47"/>
      <c r="O512" s="47"/>
      <c r="P512" s="47"/>
      <c r="Q512" s="201"/>
      <c r="R512" s="47"/>
      <c r="S512" s="47"/>
      <c r="T512" s="47"/>
      <c r="U512" s="47"/>
      <c r="V512" s="47"/>
      <c r="W512" s="47"/>
      <c r="X512" s="47"/>
      <c r="Y512" s="47"/>
      <c r="Z512" s="47"/>
      <c r="AA512" s="47"/>
      <c r="AB512" s="47"/>
      <c r="AC512" s="47"/>
      <c r="AD512" s="47"/>
      <c r="AE512" s="47"/>
      <c r="AF512" s="47"/>
      <c r="AG512" s="47"/>
      <c r="AH512" s="47"/>
      <c r="AI512" s="47"/>
      <c r="AJ512" s="47"/>
      <c r="AK512" s="47"/>
      <c r="AL512" s="47"/>
      <c r="AM512" s="47"/>
      <c r="AN512" s="47"/>
    </row>
    <row r="513" spans="1:40" ht="14.25" customHeight="1">
      <c r="A513" s="47"/>
      <c r="B513" s="47"/>
      <c r="C513" s="47"/>
      <c r="D513" s="47"/>
      <c r="E513" s="47"/>
      <c r="F513" s="199"/>
      <c r="G513" s="47"/>
      <c r="H513" s="47"/>
      <c r="I513" s="47"/>
      <c r="J513" s="200"/>
      <c r="K513" s="47"/>
      <c r="L513" s="47"/>
      <c r="M513" s="47"/>
      <c r="N513" s="47"/>
      <c r="O513" s="47"/>
      <c r="P513" s="47"/>
      <c r="Q513" s="201"/>
      <c r="R513" s="47"/>
      <c r="S513" s="47"/>
      <c r="T513" s="47"/>
      <c r="U513" s="47"/>
      <c r="V513" s="47"/>
      <c r="W513" s="47"/>
      <c r="X513" s="47"/>
      <c r="Y513" s="47"/>
      <c r="Z513" s="47"/>
      <c r="AA513" s="47"/>
      <c r="AB513" s="47"/>
      <c r="AC513" s="47"/>
      <c r="AD513" s="47"/>
      <c r="AE513" s="47"/>
      <c r="AF513" s="47"/>
      <c r="AG513" s="47"/>
      <c r="AH513" s="47"/>
      <c r="AI513" s="47"/>
      <c r="AJ513" s="47"/>
      <c r="AK513" s="47"/>
      <c r="AL513" s="47"/>
      <c r="AM513" s="47"/>
      <c r="AN513" s="47"/>
    </row>
    <row r="514" spans="1:40" ht="14.25" customHeight="1">
      <c r="A514" s="47"/>
      <c r="B514" s="47"/>
      <c r="C514" s="47"/>
      <c r="D514" s="47"/>
      <c r="E514" s="47"/>
      <c r="F514" s="199"/>
      <c r="G514" s="47"/>
      <c r="H514" s="47"/>
      <c r="I514" s="47"/>
      <c r="J514" s="200"/>
      <c r="K514" s="47"/>
      <c r="L514" s="47"/>
      <c r="M514" s="47"/>
      <c r="N514" s="47"/>
      <c r="O514" s="47"/>
      <c r="P514" s="47"/>
      <c r="Q514" s="201"/>
      <c r="R514" s="47"/>
      <c r="S514" s="47"/>
      <c r="T514" s="47"/>
      <c r="U514" s="47"/>
      <c r="V514" s="47"/>
      <c r="W514" s="47"/>
      <c r="X514" s="47"/>
      <c r="Y514" s="47"/>
      <c r="Z514" s="47"/>
      <c r="AA514" s="47"/>
      <c r="AB514" s="47"/>
      <c r="AC514" s="47"/>
      <c r="AD514" s="47"/>
      <c r="AE514" s="47"/>
      <c r="AF514" s="47"/>
      <c r="AG514" s="47"/>
      <c r="AH514" s="47"/>
      <c r="AI514" s="47"/>
      <c r="AJ514" s="47"/>
      <c r="AK514" s="47"/>
      <c r="AL514" s="47"/>
      <c r="AM514" s="47"/>
      <c r="AN514" s="47"/>
    </row>
    <row r="515" spans="1:40" ht="14.25" customHeight="1">
      <c r="A515" s="47"/>
      <c r="B515" s="47"/>
      <c r="C515" s="47"/>
      <c r="D515" s="47"/>
      <c r="E515" s="47"/>
      <c r="F515" s="199"/>
      <c r="G515" s="47"/>
      <c r="H515" s="47"/>
      <c r="I515" s="47"/>
      <c r="J515" s="200"/>
      <c r="K515" s="47"/>
      <c r="L515" s="47"/>
      <c r="M515" s="47"/>
      <c r="N515" s="47"/>
      <c r="O515" s="47"/>
      <c r="P515" s="47"/>
      <c r="Q515" s="201"/>
      <c r="R515" s="47"/>
      <c r="S515" s="47"/>
      <c r="T515" s="47"/>
      <c r="U515" s="47"/>
      <c r="V515" s="47"/>
      <c r="W515" s="47"/>
      <c r="X515" s="47"/>
      <c r="Y515" s="47"/>
      <c r="Z515" s="47"/>
      <c r="AA515" s="47"/>
      <c r="AB515" s="47"/>
      <c r="AC515" s="47"/>
      <c r="AD515" s="47"/>
      <c r="AE515" s="47"/>
      <c r="AF515" s="47"/>
      <c r="AG515" s="47"/>
      <c r="AH515" s="47"/>
      <c r="AI515" s="47"/>
      <c r="AJ515" s="47"/>
      <c r="AK515" s="47"/>
      <c r="AL515" s="47"/>
      <c r="AM515" s="47"/>
      <c r="AN515" s="47"/>
    </row>
    <row r="516" spans="1:40" ht="14.25" customHeight="1">
      <c r="A516" s="47"/>
      <c r="B516" s="47"/>
      <c r="C516" s="47"/>
      <c r="D516" s="47"/>
      <c r="E516" s="47"/>
      <c r="F516" s="199"/>
      <c r="G516" s="47"/>
      <c r="H516" s="47"/>
      <c r="I516" s="47"/>
      <c r="J516" s="200"/>
      <c r="K516" s="47"/>
      <c r="L516" s="47"/>
      <c r="M516" s="47"/>
      <c r="N516" s="47"/>
      <c r="O516" s="47"/>
      <c r="P516" s="47"/>
      <c r="Q516" s="201"/>
      <c r="R516" s="47"/>
      <c r="S516" s="47"/>
      <c r="T516" s="47"/>
      <c r="U516" s="47"/>
      <c r="V516" s="47"/>
      <c r="W516" s="47"/>
      <c r="X516" s="47"/>
      <c r="Y516" s="47"/>
      <c r="Z516" s="47"/>
      <c r="AA516" s="47"/>
      <c r="AB516" s="47"/>
      <c r="AC516" s="47"/>
      <c r="AD516" s="47"/>
      <c r="AE516" s="47"/>
      <c r="AF516" s="47"/>
      <c r="AG516" s="47"/>
      <c r="AH516" s="47"/>
      <c r="AI516" s="47"/>
      <c r="AJ516" s="47"/>
      <c r="AK516" s="47"/>
      <c r="AL516" s="47"/>
      <c r="AM516" s="47"/>
      <c r="AN516" s="47"/>
    </row>
    <row r="517" spans="1:40" ht="14.25" customHeight="1">
      <c r="A517" s="47"/>
      <c r="B517" s="47"/>
      <c r="C517" s="47"/>
      <c r="D517" s="47"/>
      <c r="E517" s="47"/>
      <c r="F517" s="199"/>
      <c r="G517" s="47"/>
      <c r="H517" s="47"/>
      <c r="I517" s="47"/>
      <c r="J517" s="200"/>
      <c r="K517" s="47"/>
      <c r="L517" s="47"/>
      <c r="M517" s="47"/>
      <c r="N517" s="47"/>
      <c r="O517" s="47"/>
      <c r="P517" s="47"/>
      <c r="Q517" s="201"/>
      <c r="R517" s="47"/>
      <c r="S517" s="47"/>
      <c r="T517" s="47"/>
      <c r="U517" s="47"/>
      <c r="V517" s="47"/>
      <c r="W517" s="47"/>
      <c r="X517" s="47"/>
      <c r="Y517" s="47"/>
      <c r="Z517" s="47"/>
      <c r="AA517" s="47"/>
      <c r="AB517" s="47"/>
      <c r="AC517" s="47"/>
      <c r="AD517" s="47"/>
      <c r="AE517" s="47"/>
      <c r="AF517" s="47"/>
      <c r="AG517" s="47"/>
      <c r="AH517" s="47"/>
      <c r="AI517" s="47"/>
      <c r="AJ517" s="47"/>
      <c r="AK517" s="47"/>
      <c r="AL517" s="47"/>
      <c r="AM517" s="47"/>
      <c r="AN517" s="47"/>
    </row>
    <row r="518" spans="1:40" ht="14.25" customHeight="1">
      <c r="A518" s="47"/>
      <c r="B518" s="47"/>
      <c r="C518" s="47"/>
      <c r="D518" s="47"/>
      <c r="E518" s="47"/>
      <c r="F518" s="199"/>
      <c r="G518" s="47"/>
      <c r="H518" s="47"/>
      <c r="I518" s="47"/>
      <c r="J518" s="200"/>
      <c r="K518" s="47"/>
      <c r="L518" s="47"/>
      <c r="M518" s="47"/>
      <c r="N518" s="47"/>
      <c r="O518" s="47"/>
      <c r="P518" s="47"/>
      <c r="Q518" s="201"/>
      <c r="R518" s="47"/>
      <c r="S518" s="47"/>
      <c r="T518" s="47"/>
      <c r="U518" s="47"/>
      <c r="V518" s="47"/>
      <c r="W518" s="47"/>
      <c r="X518" s="47"/>
      <c r="Y518" s="47"/>
      <c r="Z518" s="47"/>
      <c r="AA518" s="47"/>
      <c r="AB518" s="47"/>
      <c r="AC518" s="47"/>
      <c r="AD518" s="47"/>
      <c r="AE518" s="47"/>
      <c r="AF518" s="47"/>
      <c r="AG518" s="47"/>
      <c r="AH518" s="47"/>
      <c r="AI518" s="47"/>
      <c r="AJ518" s="47"/>
      <c r="AK518" s="47"/>
      <c r="AL518" s="47"/>
      <c r="AM518" s="47"/>
      <c r="AN518" s="47"/>
    </row>
    <row r="519" spans="1:40" ht="14.25" customHeight="1">
      <c r="A519" s="47"/>
      <c r="B519" s="47"/>
      <c r="C519" s="47"/>
      <c r="D519" s="47"/>
      <c r="E519" s="47"/>
      <c r="F519" s="199"/>
      <c r="G519" s="47"/>
      <c r="H519" s="47"/>
      <c r="I519" s="47"/>
      <c r="J519" s="200"/>
      <c r="K519" s="47"/>
      <c r="L519" s="47"/>
      <c r="M519" s="47"/>
      <c r="N519" s="47"/>
      <c r="O519" s="47"/>
      <c r="P519" s="47"/>
      <c r="Q519" s="201"/>
      <c r="R519" s="47"/>
      <c r="S519" s="47"/>
      <c r="T519" s="47"/>
      <c r="U519" s="47"/>
      <c r="V519" s="47"/>
      <c r="W519" s="47"/>
      <c r="X519" s="47"/>
      <c r="Y519" s="47"/>
      <c r="Z519" s="47"/>
      <c r="AA519" s="47"/>
      <c r="AB519" s="47"/>
      <c r="AC519" s="47"/>
      <c r="AD519" s="47"/>
      <c r="AE519" s="47"/>
      <c r="AF519" s="47"/>
      <c r="AG519" s="47"/>
      <c r="AH519" s="47"/>
      <c r="AI519" s="47"/>
      <c r="AJ519" s="47"/>
      <c r="AK519" s="47"/>
      <c r="AL519" s="47"/>
      <c r="AM519" s="47"/>
      <c r="AN519" s="47"/>
    </row>
    <row r="520" spans="1:40" ht="14.25" customHeight="1">
      <c r="A520" s="47"/>
      <c r="B520" s="47"/>
      <c r="C520" s="47"/>
      <c r="D520" s="47"/>
      <c r="E520" s="47"/>
      <c r="F520" s="199"/>
      <c r="G520" s="47"/>
      <c r="H520" s="47"/>
      <c r="I520" s="47"/>
      <c r="J520" s="200"/>
      <c r="K520" s="47"/>
      <c r="L520" s="47"/>
      <c r="M520" s="47"/>
      <c r="N520" s="47"/>
      <c r="O520" s="47"/>
      <c r="P520" s="47"/>
      <c r="Q520" s="201"/>
      <c r="R520" s="47"/>
      <c r="S520" s="47"/>
      <c r="T520" s="47"/>
      <c r="U520" s="47"/>
      <c r="V520" s="47"/>
      <c r="W520" s="47"/>
      <c r="X520" s="47"/>
      <c r="Y520" s="47"/>
      <c r="Z520" s="47"/>
      <c r="AA520" s="47"/>
      <c r="AB520" s="47"/>
      <c r="AC520" s="47"/>
      <c r="AD520" s="47"/>
      <c r="AE520" s="47"/>
      <c r="AF520" s="47"/>
      <c r="AG520" s="47"/>
      <c r="AH520" s="47"/>
      <c r="AI520" s="47"/>
      <c r="AJ520" s="47"/>
      <c r="AK520" s="47"/>
      <c r="AL520" s="47"/>
      <c r="AM520" s="47"/>
      <c r="AN520" s="47"/>
    </row>
    <row r="521" spans="1:40" ht="14.25" customHeight="1">
      <c r="A521" s="47"/>
      <c r="B521" s="47"/>
      <c r="C521" s="47"/>
      <c r="D521" s="47"/>
      <c r="E521" s="47"/>
      <c r="F521" s="199"/>
      <c r="G521" s="47"/>
      <c r="H521" s="47"/>
      <c r="I521" s="47"/>
      <c r="J521" s="200"/>
      <c r="K521" s="47"/>
      <c r="L521" s="47"/>
      <c r="M521" s="47"/>
      <c r="N521" s="47"/>
      <c r="O521" s="47"/>
      <c r="P521" s="47"/>
      <c r="Q521" s="201"/>
      <c r="R521" s="47"/>
      <c r="S521" s="47"/>
      <c r="T521" s="47"/>
      <c r="U521" s="47"/>
      <c r="V521" s="47"/>
      <c r="W521" s="47"/>
      <c r="X521" s="47"/>
      <c r="Y521" s="47"/>
      <c r="Z521" s="47"/>
      <c r="AA521" s="47"/>
      <c r="AB521" s="47"/>
      <c r="AC521" s="47"/>
      <c r="AD521" s="47"/>
      <c r="AE521" s="47"/>
      <c r="AF521" s="47"/>
      <c r="AG521" s="47"/>
      <c r="AH521" s="47"/>
      <c r="AI521" s="47"/>
      <c r="AJ521" s="47"/>
      <c r="AK521" s="47"/>
      <c r="AL521" s="47"/>
      <c r="AM521" s="47"/>
      <c r="AN521" s="47"/>
    </row>
    <row r="522" spans="1:40" ht="14.25" customHeight="1">
      <c r="A522" s="47"/>
      <c r="B522" s="47"/>
      <c r="C522" s="47"/>
      <c r="D522" s="47"/>
      <c r="E522" s="47"/>
      <c r="F522" s="199"/>
      <c r="G522" s="47"/>
      <c r="H522" s="47"/>
      <c r="I522" s="47"/>
      <c r="J522" s="200"/>
      <c r="K522" s="47"/>
      <c r="L522" s="47"/>
      <c r="M522" s="47"/>
      <c r="N522" s="47"/>
      <c r="O522" s="47"/>
      <c r="P522" s="47"/>
      <c r="Q522" s="201"/>
      <c r="R522" s="47"/>
      <c r="S522" s="47"/>
      <c r="T522" s="47"/>
      <c r="U522" s="47"/>
      <c r="V522" s="47"/>
      <c r="W522" s="47"/>
      <c r="X522" s="47"/>
      <c r="Y522" s="47"/>
      <c r="Z522" s="47"/>
      <c r="AA522" s="47"/>
      <c r="AB522" s="47"/>
      <c r="AC522" s="47"/>
      <c r="AD522" s="47"/>
      <c r="AE522" s="47"/>
      <c r="AF522" s="47"/>
      <c r="AG522" s="47"/>
      <c r="AH522" s="47"/>
      <c r="AI522" s="47"/>
      <c r="AJ522" s="47"/>
      <c r="AK522" s="47"/>
      <c r="AL522" s="47"/>
      <c r="AM522" s="47"/>
      <c r="AN522" s="47"/>
    </row>
    <row r="523" spans="1:40" ht="14.25" customHeight="1">
      <c r="A523" s="47"/>
      <c r="B523" s="47"/>
      <c r="C523" s="47"/>
      <c r="D523" s="47"/>
      <c r="E523" s="47"/>
      <c r="F523" s="199"/>
      <c r="G523" s="47"/>
      <c r="H523" s="47"/>
      <c r="I523" s="47"/>
      <c r="J523" s="200"/>
      <c r="K523" s="47"/>
      <c r="L523" s="47"/>
      <c r="M523" s="47"/>
      <c r="N523" s="47"/>
      <c r="O523" s="47"/>
      <c r="P523" s="47"/>
      <c r="Q523" s="201"/>
      <c r="R523" s="47"/>
      <c r="S523" s="47"/>
      <c r="T523" s="47"/>
      <c r="U523" s="47"/>
      <c r="V523" s="47"/>
      <c r="W523" s="47"/>
      <c r="X523" s="47"/>
      <c r="Y523" s="47"/>
      <c r="Z523" s="47"/>
      <c r="AA523" s="47"/>
      <c r="AB523" s="47"/>
      <c r="AC523" s="47"/>
      <c r="AD523" s="47"/>
      <c r="AE523" s="47"/>
      <c r="AF523" s="47"/>
      <c r="AG523" s="47"/>
      <c r="AH523" s="47"/>
      <c r="AI523" s="47"/>
      <c r="AJ523" s="47"/>
      <c r="AK523" s="47"/>
      <c r="AL523" s="47"/>
      <c r="AM523" s="47"/>
      <c r="AN523" s="47"/>
    </row>
    <row r="524" spans="1:40" ht="14.25" customHeight="1">
      <c r="A524" s="47"/>
      <c r="B524" s="47"/>
      <c r="C524" s="47"/>
      <c r="D524" s="47"/>
      <c r="E524" s="47"/>
      <c r="F524" s="199"/>
      <c r="G524" s="47"/>
      <c r="H524" s="47"/>
      <c r="I524" s="47"/>
      <c r="J524" s="200"/>
      <c r="K524" s="47"/>
      <c r="L524" s="47"/>
      <c r="M524" s="47"/>
      <c r="N524" s="47"/>
      <c r="O524" s="47"/>
      <c r="P524" s="47"/>
      <c r="Q524" s="201"/>
      <c r="R524" s="47"/>
      <c r="S524" s="47"/>
      <c r="T524" s="47"/>
      <c r="U524" s="47"/>
      <c r="V524" s="47"/>
      <c r="W524" s="47"/>
      <c r="X524" s="47"/>
      <c r="Y524" s="47"/>
      <c r="Z524" s="47"/>
      <c r="AA524" s="47"/>
      <c r="AB524" s="47"/>
      <c r="AC524" s="47"/>
      <c r="AD524" s="47"/>
      <c r="AE524" s="47"/>
      <c r="AF524" s="47"/>
      <c r="AG524" s="47"/>
      <c r="AH524" s="47"/>
      <c r="AI524" s="47"/>
      <c r="AJ524" s="47"/>
      <c r="AK524" s="47"/>
      <c r="AL524" s="47"/>
      <c r="AM524" s="47"/>
      <c r="AN524" s="47"/>
    </row>
    <row r="525" spans="1:40" ht="14.25" customHeight="1">
      <c r="A525" s="47"/>
      <c r="B525" s="47"/>
      <c r="C525" s="47"/>
      <c r="D525" s="47"/>
      <c r="E525" s="47"/>
      <c r="F525" s="199"/>
      <c r="G525" s="47"/>
      <c r="H525" s="47"/>
      <c r="I525" s="47"/>
      <c r="J525" s="200"/>
      <c r="K525" s="47"/>
      <c r="L525" s="47"/>
      <c r="M525" s="47"/>
      <c r="N525" s="47"/>
      <c r="O525" s="47"/>
      <c r="P525" s="47"/>
      <c r="Q525" s="201"/>
      <c r="R525" s="47"/>
      <c r="S525" s="47"/>
      <c r="T525" s="47"/>
      <c r="U525" s="47"/>
      <c r="V525" s="47"/>
      <c r="W525" s="47"/>
      <c r="X525" s="47"/>
      <c r="Y525" s="47"/>
      <c r="Z525" s="47"/>
      <c r="AA525" s="47"/>
      <c r="AB525" s="47"/>
      <c r="AC525" s="47"/>
      <c r="AD525" s="47"/>
      <c r="AE525" s="47"/>
      <c r="AF525" s="47"/>
      <c r="AG525" s="47"/>
      <c r="AH525" s="47"/>
      <c r="AI525" s="47"/>
      <c r="AJ525" s="47"/>
      <c r="AK525" s="47"/>
      <c r="AL525" s="47"/>
      <c r="AM525" s="47"/>
      <c r="AN525" s="47"/>
    </row>
    <row r="526" spans="1:40" ht="14.25" customHeight="1">
      <c r="A526" s="47"/>
      <c r="B526" s="47"/>
      <c r="C526" s="47"/>
      <c r="D526" s="47"/>
      <c r="E526" s="47"/>
      <c r="F526" s="199"/>
      <c r="G526" s="47"/>
      <c r="H526" s="47"/>
      <c r="I526" s="47"/>
      <c r="J526" s="200"/>
      <c r="K526" s="47"/>
      <c r="L526" s="47"/>
      <c r="M526" s="47"/>
      <c r="N526" s="47"/>
      <c r="O526" s="47"/>
      <c r="P526" s="47"/>
      <c r="Q526" s="201"/>
      <c r="R526" s="47"/>
      <c r="S526" s="47"/>
      <c r="T526" s="47"/>
      <c r="U526" s="47"/>
      <c r="V526" s="47"/>
      <c r="W526" s="47"/>
      <c r="X526" s="47"/>
      <c r="Y526" s="47"/>
      <c r="Z526" s="47"/>
      <c r="AA526" s="47"/>
      <c r="AB526" s="47"/>
      <c r="AC526" s="47"/>
      <c r="AD526" s="47"/>
      <c r="AE526" s="47"/>
      <c r="AF526" s="47"/>
      <c r="AG526" s="47"/>
      <c r="AH526" s="47"/>
      <c r="AI526" s="47"/>
      <c r="AJ526" s="47"/>
      <c r="AK526" s="47"/>
      <c r="AL526" s="47"/>
      <c r="AM526" s="47"/>
      <c r="AN526" s="47"/>
    </row>
    <row r="527" spans="1:40" ht="14.25" customHeight="1">
      <c r="A527" s="47"/>
      <c r="B527" s="47"/>
      <c r="C527" s="47"/>
      <c r="D527" s="47"/>
      <c r="E527" s="47"/>
      <c r="F527" s="199"/>
      <c r="G527" s="47"/>
      <c r="H527" s="47"/>
      <c r="I527" s="47"/>
      <c r="J527" s="200"/>
      <c r="K527" s="47"/>
      <c r="L527" s="47"/>
      <c r="M527" s="47"/>
      <c r="N527" s="47"/>
      <c r="O527" s="47"/>
      <c r="P527" s="47"/>
      <c r="Q527" s="201"/>
      <c r="R527" s="47"/>
      <c r="S527" s="47"/>
      <c r="T527" s="47"/>
      <c r="U527" s="47"/>
      <c r="V527" s="47"/>
      <c r="W527" s="47"/>
      <c r="X527" s="47"/>
      <c r="Y527" s="47"/>
      <c r="Z527" s="47"/>
      <c r="AA527" s="47"/>
      <c r="AB527" s="47"/>
      <c r="AC527" s="47"/>
      <c r="AD527" s="47"/>
      <c r="AE527" s="47"/>
      <c r="AF527" s="47"/>
      <c r="AG527" s="47"/>
      <c r="AH527" s="47"/>
      <c r="AI527" s="47"/>
      <c r="AJ527" s="47"/>
      <c r="AK527" s="47"/>
      <c r="AL527" s="47"/>
      <c r="AM527" s="47"/>
      <c r="AN527" s="47"/>
    </row>
    <row r="528" spans="1:40" ht="14.25" customHeight="1">
      <c r="A528" s="47"/>
      <c r="B528" s="47"/>
      <c r="C528" s="47"/>
      <c r="D528" s="47"/>
      <c r="E528" s="47"/>
      <c r="F528" s="199"/>
      <c r="G528" s="47"/>
      <c r="H528" s="47"/>
      <c r="I528" s="47"/>
      <c r="J528" s="200"/>
      <c r="K528" s="47"/>
      <c r="L528" s="47"/>
      <c r="M528" s="47"/>
      <c r="N528" s="47"/>
      <c r="O528" s="47"/>
      <c r="P528" s="47"/>
      <c r="Q528" s="201"/>
      <c r="R528" s="47"/>
      <c r="S528" s="47"/>
      <c r="T528" s="47"/>
      <c r="U528" s="47"/>
      <c r="V528" s="47"/>
      <c r="W528" s="47"/>
      <c r="X528" s="47"/>
      <c r="Y528" s="47"/>
      <c r="Z528" s="47"/>
      <c r="AA528" s="47"/>
      <c r="AB528" s="47"/>
      <c r="AC528" s="47"/>
      <c r="AD528" s="47"/>
      <c r="AE528" s="47"/>
      <c r="AF528" s="47"/>
      <c r="AG528" s="47"/>
      <c r="AH528" s="47"/>
      <c r="AI528" s="47"/>
      <c r="AJ528" s="47"/>
      <c r="AK528" s="47"/>
      <c r="AL528" s="47"/>
      <c r="AM528" s="47"/>
      <c r="AN528" s="47"/>
    </row>
    <row r="529" spans="1:40" ht="14.25" customHeight="1">
      <c r="A529" s="47"/>
      <c r="B529" s="47"/>
      <c r="C529" s="47"/>
      <c r="D529" s="47"/>
      <c r="E529" s="47"/>
      <c r="F529" s="199"/>
      <c r="G529" s="47"/>
      <c r="H529" s="47"/>
      <c r="I529" s="47"/>
      <c r="J529" s="200"/>
      <c r="K529" s="47"/>
      <c r="L529" s="47"/>
      <c r="M529" s="47"/>
      <c r="N529" s="47"/>
      <c r="O529" s="47"/>
      <c r="P529" s="47"/>
      <c r="Q529" s="201"/>
      <c r="R529" s="47"/>
      <c r="S529" s="47"/>
      <c r="T529" s="47"/>
      <c r="U529" s="47"/>
      <c r="V529" s="47"/>
      <c r="W529" s="47"/>
      <c r="X529" s="47"/>
      <c r="Y529" s="47"/>
      <c r="Z529" s="47"/>
      <c r="AA529" s="47"/>
      <c r="AB529" s="47"/>
      <c r="AC529" s="47"/>
      <c r="AD529" s="47"/>
      <c r="AE529" s="47"/>
      <c r="AF529" s="47"/>
      <c r="AG529" s="47"/>
      <c r="AH529" s="47"/>
      <c r="AI529" s="47"/>
      <c r="AJ529" s="47"/>
      <c r="AK529" s="47"/>
      <c r="AL529" s="47"/>
      <c r="AM529" s="47"/>
      <c r="AN529" s="47"/>
    </row>
    <row r="530" spans="1:40" ht="14.25" customHeight="1">
      <c r="A530" s="47"/>
      <c r="B530" s="47"/>
      <c r="C530" s="47"/>
      <c r="D530" s="47"/>
      <c r="E530" s="47"/>
      <c r="F530" s="199"/>
      <c r="G530" s="47"/>
      <c r="H530" s="47"/>
      <c r="I530" s="47"/>
      <c r="J530" s="200"/>
      <c r="K530" s="47"/>
      <c r="L530" s="47"/>
      <c r="M530" s="47"/>
      <c r="N530" s="47"/>
      <c r="O530" s="47"/>
      <c r="P530" s="47"/>
      <c r="Q530" s="201"/>
      <c r="R530" s="47"/>
      <c r="S530" s="47"/>
      <c r="T530" s="47"/>
      <c r="U530" s="47"/>
      <c r="V530" s="47"/>
      <c r="W530" s="47"/>
      <c r="X530" s="47"/>
      <c r="Y530" s="47"/>
      <c r="Z530" s="47"/>
      <c r="AA530" s="47"/>
      <c r="AB530" s="47"/>
      <c r="AC530" s="47"/>
      <c r="AD530" s="47"/>
      <c r="AE530" s="47"/>
      <c r="AF530" s="47"/>
      <c r="AG530" s="47"/>
      <c r="AH530" s="47"/>
      <c r="AI530" s="47"/>
      <c r="AJ530" s="47"/>
      <c r="AK530" s="47"/>
      <c r="AL530" s="47"/>
      <c r="AM530" s="47"/>
      <c r="AN530" s="47"/>
    </row>
    <row r="531" spans="1:40" ht="14.25" customHeight="1">
      <c r="A531" s="47"/>
      <c r="B531" s="47"/>
      <c r="C531" s="47"/>
      <c r="D531" s="47"/>
      <c r="E531" s="47"/>
      <c r="F531" s="199"/>
      <c r="G531" s="47"/>
      <c r="H531" s="47"/>
      <c r="I531" s="47"/>
      <c r="J531" s="200"/>
      <c r="K531" s="47"/>
      <c r="L531" s="47"/>
      <c r="M531" s="47"/>
      <c r="N531" s="47"/>
      <c r="O531" s="47"/>
      <c r="P531" s="47"/>
      <c r="Q531" s="201"/>
      <c r="R531" s="47"/>
      <c r="S531" s="47"/>
      <c r="T531" s="47"/>
      <c r="U531" s="47"/>
      <c r="V531" s="47"/>
      <c r="W531" s="47"/>
      <c r="X531" s="47"/>
      <c r="Y531" s="47"/>
      <c r="Z531" s="47"/>
      <c r="AA531" s="47"/>
      <c r="AB531" s="47"/>
      <c r="AC531" s="47"/>
      <c r="AD531" s="47"/>
      <c r="AE531" s="47"/>
      <c r="AF531" s="47"/>
      <c r="AG531" s="47"/>
      <c r="AH531" s="47"/>
      <c r="AI531" s="47"/>
      <c r="AJ531" s="47"/>
      <c r="AK531" s="47"/>
      <c r="AL531" s="47"/>
      <c r="AM531" s="47"/>
      <c r="AN531" s="47"/>
    </row>
    <row r="532" spans="1:40" ht="14.25" customHeight="1">
      <c r="A532" s="47"/>
      <c r="B532" s="47"/>
      <c r="C532" s="47"/>
      <c r="D532" s="47"/>
      <c r="E532" s="47"/>
      <c r="F532" s="199"/>
      <c r="G532" s="47"/>
      <c r="H532" s="47"/>
      <c r="I532" s="47"/>
      <c r="J532" s="200"/>
      <c r="K532" s="47"/>
      <c r="L532" s="47"/>
      <c r="M532" s="47"/>
      <c r="N532" s="47"/>
      <c r="O532" s="47"/>
      <c r="P532" s="47"/>
      <c r="Q532" s="201"/>
      <c r="R532" s="47"/>
      <c r="S532" s="47"/>
      <c r="T532" s="47"/>
      <c r="U532" s="47"/>
      <c r="V532" s="47"/>
      <c r="W532" s="47"/>
      <c r="X532" s="47"/>
      <c r="Y532" s="47"/>
      <c r="Z532" s="47"/>
      <c r="AA532" s="47"/>
      <c r="AB532" s="47"/>
      <c r="AC532" s="47"/>
      <c r="AD532" s="47"/>
      <c r="AE532" s="47"/>
      <c r="AF532" s="47"/>
      <c r="AG532" s="47"/>
      <c r="AH532" s="47"/>
      <c r="AI532" s="47"/>
      <c r="AJ532" s="47"/>
      <c r="AK532" s="47"/>
      <c r="AL532" s="47"/>
      <c r="AM532" s="47"/>
      <c r="AN532" s="47"/>
    </row>
    <row r="533" spans="1:40" ht="14.25" customHeight="1">
      <c r="A533" s="47"/>
      <c r="B533" s="47"/>
      <c r="C533" s="47"/>
      <c r="D533" s="47"/>
      <c r="E533" s="47"/>
      <c r="F533" s="199"/>
      <c r="G533" s="47"/>
      <c r="H533" s="47"/>
      <c r="I533" s="47"/>
      <c r="J533" s="200"/>
      <c r="K533" s="47"/>
      <c r="L533" s="47"/>
      <c r="M533" s="47"/>
      <c r="N533" s="47"/>
      <c r="O533" s="47"/>
      <c r="P533" s="47"/>
      <c r="Q533" s="201"/>
      <c r="R533" s="47"/>
      <c r="S533" s="47"/>
      <c r="T533" s="47"/>
      <c r="U533" s="47"/>
      <c r="V533" s="47"/>
      <c r="W533" s="47"/>
      <c r="X533" s="47"/>
      <c r="Y533" s="47"/>
      <c r="Z533" s="47"/>
      <c r="AA533" s="47"/>
      <c r="AB533" s="47"/>
      <c r="AC533" s="47"/>
      <c r="AD533" s="47"/>
      <c r="AE533" s="47"/>
      <c r="AF533" s="47"/>
      <c r="AG533" s="47"/>
      <c r="AH533" s="47"/>
      <c r="AI533" s="47"/>
      <c r="AJ533" s="47"/>
      <c r="AK533" s="47"/>
      <c r="AL533" s="47"/>
      <c r="AM533" s="47"/>
      <c r="AN533" s="47"/>
    </row>
    <row r="534" spans="1:40" ht="14.25" customHeight="1">
      <c r="A534" s="47"/>
      <c r="B534" s="47"/>
      <c r="C534" s="47"/>
      <c r="D534" s="47"/>
      <c r="E534" s="47"/>
      <c r="F534" s="199"/>
      <c r="G534" s="47"/>
      <c r="H534" s="47"/>
      <c r="I534" s="47"/>
      <c r="J534" s="200"/>
      <c r="K534" s="47"/>
      <c r="L534" s="47"/>
      <c r="M534" s="47"/>
      <c r="N534" s="47"/>
      <c r="O534" s="47"/>
      <c r="P534" s="47"/>
      <c r="Q534" s="201"/>
      <c r="R534" s="47"/>
      <c r="S534" s="47"/>
      <c r="T534" s="47"/>
      <c r="U534" s="47"/>
      <c r="V534" s="47"/>
      <c r="W534" s="47"/>
      <c r="X534" s="47"/>
      <c r="Y534" s="47"/>
      <c r="Z534" s="47"/>
      <c r="AA534" s="47"/>
      <c r="AB534" s="47"/>
      <c r="AC534" s="47"/>
      <c r="AD534" s="47"/>
      <c r="AE534" s="47"/>
      <c r="AF534" s="47"/>
      <c r="AG534" s="47"/>
      <c r="AH534" s="47"/>
      <c r="AI534" s="47"/>
      <c r="AJ534" s="47"/>
      <c r="AK534" s="47"/>
      <c r="AL534" s="47"/>
      <c r="AM534" s="47"/>
      <c r="AN534" s="47"/>
    </row>
    <row r="535" spans="1:40" ht="14.25" customHeight="1">
      <c r="A535" s="47"/>
      <c r="B535" s="47"/>
      <c r="C535" s="47"/>
      <c r="D535" s="47"/>
      <c r="E535" s="47"/>
      <c r="F535" s="199"/>
      <c r="G535" s="47"/>
      <c r="H535" s="47"/>
      <c r="I535" s="47"/>
      <c r="J535" s="200"/>
      <c r="K535" s="47"/>
      <c r="L535" s="47"/>
      <c r="M535" s="47"/>
      <c r="N535" s="47"/>
      <c r="O535" s="47"/>
      <c r="P535" s="47"/>
      <c r="Q535" s="201"/>
      <c r="R535" s="47"/>
      <c r="S535" s="47"/>
      <c r="T535" s="47"/>
      <c r="U535" s="47"/>
      <c r="V535" s="47"/>
      <c r="W535" s="47"/>
      <c r="X535" s="47"/>
      <c r="Y535" s="47"/>
      <c r="Z535" s="47"/>
      <c r="AA535" s="47"/>
      <c r="AB535" s="47"/>
      <c r="AC535" s="47"/>
      <c r="AD535" s="47"/>
      <c r="AE535" s="47"/>
      <c r="AF535" s="47"/>
      <c r="AG535" s="47"/>
      <c r="AH535" s="47"/>
      <c r="AI535" s="47"/>
      <c r="AJ535" s="47"/>
      <c r="AK535" s="47"/>
      <c r="AL535" s="47"/>
      <c r="AM535" s="47"/>
      <c r="AN535" s="47"/>
    </row>
    <row r="536" spans="1:40" ht="14.25" customHeight="1">
      <c r="A536" s="47"/>
      <c r="B536" s="47"/>
      <c r="C536" s="47"/>
      <c r="D536" s="47"/>
      <c r="E536" s="47"/>
      <c r="F536" s="199"/>
      <c r="G536" s="47"/>
      <c r="H536" s="47"/>
      <c r="I536" s="47"/>
      <c r="J536" s="200"/>
      <c r="K536" s="47"/>
      <c r="L536" s="47"/>
      <c r="M536" s="47"/>
      <c r="N536" s="47"/>
      <c r="O536" s="47"/>
      <c r="P536" s="47"/>
      <c r="Q536" s="201"/>
      <c r="R536" s="47"/>
      <c r="S536" s="47"/>
      <c r="T536" s="47"/>
      <c r="U536" s="47"/>
      <c r="V536" s="47"/>
      <c r="W536" s="47"/>
      <c r="X536" s="47"/>
      <c r="Y536" s="47"/>
      <c r="Z536" s="47"/>
      <c r="AA536" s="47"/>
      <c r="AB536" s="47"/>
      <c r="AC536" s="47"/>
      <c r="AD536" s="47"/>
      <c r="AE536" s="47"/>
      <c r="AF536" s="47"/>
      <c r="AG536" s="47"/>
      <c r="AH536" s="47"/>
      <c r="AI536" s="47"/>
      <c r="AJ536" s="47"/>
      <c r="AK536" s="47"/>
      <c r="AL536" s="47"/>
      <c r="AM536" s="47"/>
      <c r="AN536" s="47"/>
    </row>
    <row r="537" spans="1:40" ht="14.25" customHeight="1">
      <c r="A537" s="47"/>
      <c r="B537" s="47"/>
      <c r="C537" s="47"/>
      <c r="D537" s="47"/>
      <c r="E537" s="47"/>
      <c r="F537" s="199"/>
      <c r="G537" s="47"/>
      <c r="H537" s="47"/>
      <c r="I537" s="47"/>
      <c r="J537" s="200"/>
      <c r="K537" s="47"/>
      <c r="L537" s="47"/>
      <c r="M537" s="47"/>
      <c r="N537" s="47"/>
      <c r="O537" s="47"/>
      <c r="P537" s="47"/>
      <c r="Q537" s="201"/>
      <c r="R537" s="47"/>
      <c r="S537" s="47"/>
      <c r="T537" s="47"/>
      <c r="U537" s="47"/>
      <c r="V537" s="47"/>
      <c r="W537" s="47"/>
      <c r="X537" s="47"/>
      <c r="Y537" s="47"/>
      <c r="Z537" s="47"/>
      <c r="AA537" s="47"/>
      <c r="AB537" s="47"/>
      <c r="AC537" s="47"/>
      <c r="AD537" s="47"/>
      <c r="AE537" s="47"/>
      <c r="AF537" s="47"/>
      <c r="AG537" s="47"/>
      <c r="AH537" s="47"/>
      <c r="AI537" s="47"/>
      <c r="AJ537" s="47"/>
      <c r="AK537" s="47"/>
      <c r="AL537" s="47"/>
      <c r="AM537" s="47"/>
      <c r="AN537" s="47"/>
    </row>
    <row r="538" spans="1:40" ht="14.25" customHeight="1">
      <c r="A538" s="47"/>
      <c r="B538" s="47"/>
      <c r="C538" s="47"/>
      <c r="D538" s="47"/>
      <c r="E538" s="47"/>
      <c r="F538" s="199"/>
      <c r="G538" s="47"/>
      <c r="H538" s="47"/>
      <c r="I538" s="47"/>
      <c r="J538" s="200"/>
      <c r="K538" s="47"/>
      <c r="L538" s="47"/>
      <c r="M538" s="47"/>
      <c r="N538" s="47"/>
      <c r="O538" s="47"/>
      <c r="P538" s="47"/>
      <c r="Q538" s="201"/>
      <c r="R538" s="47"/>
      <c r="S538" s="47"/>
      <c r="T538" s="47"/>
      <c r="U538" s="47"/>
      <c r="V538" s="47"/>
      <c r="W538" s="47"/>
      <c r="X538" s="47"/>
      <c r="Y538" s="47"/>
      <c r="Z538" s="47"/>
      <c r="AA538" s="47"/>
      <c r="AB538" s="47"/>
      <c r="AC538" s="47"/>
      <c r="AD538" s="47"/>
      <c r="AE538" s="47"/>
      <c r="AF538" s="47"/>
      <c r="AG538" s="47"/>
      <c r="AH538" s="47"/>
      <c r="AI538" s="47"/>
      <c r="AJ538" s="47"/>
      <c r="AK538" s="47"/>
      <c r="AL538" s="47"/>
      <c r="AM538" s="47"/>
      <c r="AN538" s="47"/>
    </row>
    <row r="539" spans="1:40" ht="14.25" customHeight="1">
      <c r="A539" s="47"/>
      <c r="B539" s="47"/>
      <c r="C539" s="47"/>
      <c r="D539" s="47"/>
      <c r="E539" s="47"/>
      <c r="F539" s="199"/>
      <c r="G539" s="47"/>
      <c r="H539" s="47"/>
      <c r="I539" s="47"/>
      <c r="J539" s="200"/>
      <c r="K539" s="47"/>
      <c r="L539" s="47"/>
      <c r="M539" s="47"/>
      <c r="N539" s="47"/>
      <c r="O539" s="47"/>
      <c r="P539" s="47"/>
      <c r="Q539" s="201"/>
      <c r="R539" s="47"/>
      <c r="S539" s="47"/>
      <c r="T539" s="47"/>
      <c r="U539" s="47"/>
      <c r="V539" s="47"/>
      <c r="W539" s="47"/>
      <c r="X539" s="47"/>
      <c r="Y539" s="47"/>
      <c r="Z539" s="47"/>
      <c r="AA539" s="47"/>
      <c r="AB539" s="47"/>
      <c r="AC539" s="47"/>
      <c r="AD539" s="47"/>
      <c r="AE539" s="47"/>
      <c r="AF539" s="47"/>
      <c r="AG539" s="47"/>
      <c r="AH539" s="47"/>
      <c r="AI539" s="47"/>
      <c r="AJ539" s="47"/>
      <c r="AK539" s="47"/>
      <c r="AL539" s="47"/>
      <c r="AM539" s="47"/>
      <c r="AN539" s="47"/>
    </row>
    <row r="540" spans="1:40" ht="14.25" customHeight="1">
      <c r="A540" s="47"/>
      <c r="B540" s="47"/>
      <c r="C540" s="47"/>
      <c r="D540" s="47"/>
      <c r="E540" s="47"/>
      <c r="F540" s="199"/>
      <c r="G540" s="47"/>
      <c r="H540" s="47"/>
      <c r="I540" s="47"/>
      <c r="J540" s="200"/>
      <c r="K540" s="47"/>
      <c r="L540" s="47"/>
      <c r="M540" s="47"/>
      <c r="N540" s="47"/>
      <c r="O540" s="47"/>
      <c r="P540" s="47"/>
      <c r="Q540" s="201"/>
      <c r="R540" s="47"/>
      <c r="S540" s="47"/>
      <c r="T540" s="47"/>
      <c r="U540" s="47"/>
      <c r="V540" s="47"/>
      <c r="W540" s="47"/>
      <c r="X540" s="47"/>
      <c r="Y540" s="47"/>
      <c r="Z540" s="47"/>
      <c r="AA540" s="47"/>
      <c r="AB540" s="47"/>
      <c r="AC540" s="47"/>
      <c r="AD540" s="47"/>
      <c r="AE540" s="47"/>
      <c r="AF540" s="47"/>
      <c r="AG540" s="47"/>
      <c r="AH540" s="47"/>
      <c r="AI540" s="47"/>
      <c r="AJ540" s="47"/>
      <c r="AK540" s="47"/>
      <c r="AL540" s="47"/>
      <c r="AM540" s="47"/>
      <c r="AN540" s="47"/>
    </row>
    <row r="541" spans="1:40" ht="14.25" customHeight="1">
      <c r="A541" s="47"/>
      <c r="B541" s="47"/>
      <c r="C541" s="47"/>
      <c r="D541" s="47"/>
      <c r="E541" s="47"/>
      <c r="F541" s="199"/>
      <c r="G541" s="47"/>
      <c r="H541" s="47"/>
      <c r="I541" s="47"/>
      <c r="J541" s="200"/>
      <c r="K541" s="47"/>
      <c r="L541" s="47"/>
      <c r="M541" s="47"/>
      <c r="N541" s="47"/>
      <c r="O541" s="47"/>
      <c r="P541" s="47"/>
      <c r="Q541" s="201"/>
      <c r="R541" s="47"/>
      <c r="S541" s="47"/>
      <c r="T541" s="47"/>
      <c r="U541" s="47"/>
      <c r="V541" s="47"/>
      <c r="W541" s="47"/>
      <c r="X541" s="47"/>
      <c r="Y541" s="47"/>
      <c r="Z541" s="47"/>
      <c r="AA541" s="47"/>
      <c r="AB541" s="47"/>
      <c r="AC541" s="47"/>
      <c r="AD541" s="47"/>
      <c r="AE541" s="47"/>
      <c r="AF541" s="47"/>
      <c r="AG541" s="47"/>
      <c r="AH541" s="47"/>
      <c r="AI541" s="47"/>
      <c r="AJ541" s="47"/>
      <c r="AK541" s="47"/>
      <c r="AL541" s="47"/>
      <c r="AM541" s="47"/>
      <c r="AN541" s="47"/>
    </row>
    <row r="542" spans="1:40" ht="14.25" customHeight="1">
      <c r="A542" s="47"/>
      <c r="B542" s="47"/>
      <c r="C542" s="47"/>
      <c r="D542" s="47"/>
      <c r="E542" s="47"/>
      <c r="F542" s="199"/>
      <c r="G542" s="47"/>
      <c r="H542" s="47"/>
      <c r="I542" s="47"/>
      <c r="J542" s="200"/>
      <c r="K542" s="47"/>
      <c r="L542" s="47"/>
      <c r="M542" s="47"/>
      <c r="N542" s="47"/>
      <c r="O542" s="47"/>
      <c r="P542" s="47"/>
      <c r="Q542" s="201"/>
      <c r="R542" s="47"/>
      <c r="S542" s="47"/>
      <c r="T542" s="47"/>
      <c r="U542" s="47"/>
      <c r="V542" s="47"/>
      <c r="W542" s="47"/>
      <c r="X542" s="47"/>
      <c r="Y542" s="47"/>
      <c r="Z542" s="47"/>
      <c r="AA542" s="47"/>
      <c r="AB542" s="47"/>
      <c r="AC542" s="47"/>
      <c r="AD542" s="47"/>
      <c r="AE542" s="47"/>
      <c r="AF542" s="47"/>
      <c r="AG542" s="47"/>
      <c r="AH542" s="47"/>
      <c r="AI542" s="47"/>
      <c r="AJ542" s="47"/>
      <c r="AK542" s="47"/>
      <c r="AL542" s="47"/>
      <c r="AM542" s="47"/>
      <c r="AN542" s="47"/>
    </row>
    <row r="543" spans="1:40" ht="14.25" customHeight="1">
      <c r="A543" s="47"/>
      <c r="B543" s="47"/>
      <c r="C543" s="47"/>
      <c r="D543" s="47"/>
      <c r="E543" s="47"/>
      <c r="F543" s="199"/>
      <c r="G543" s="47"/>
      <c r="H543" s="47"/>
      <c r="I543" s="47"/>
      <c r="J543" s="200"/>
      <c r="K543" s="47"/>
      <c r="L543" s="47"/>
      <c r="M543" s="47"/>
      <c r="N543" s="47"/>
      <c r="O543" s="47"/>
      <c r="P543" s="47"/>
      <c r="Q543" s="201"/>
      <c r="R543" s="47"/>
      <c r="S543" s="47"/>
      <c r="T543" s="47"/>
      <c r="U543" s="47"/>
      <c r="V543" s="47"/>
      <c r="W543" s="47"/>
      <c r="X543" s="47"/>
      <c r="Y543" s="47"/>
      <c r="Z543" s="47"/>
      <c r="AA543" s="47"/>
      <c r="AB543" s="47"/>
      <c r="AC543" s="47"/>
      <c r="AD543" s="47"/>
      <c r="AE543" s="47"/>
      <c r="AF543" s="47"/>
      <c r="AG543" s="47"/>
      <c r="AH543" s="47"/>
      <c r="AI543" s="47"/>
      <c r="AJ543" s="47"/>
      <c r="AK543" s="47"/>
      <c r="AL543" s="47"/>
      <c r="AM543" s="47"/>
      <c r="AN543" s="47"/>
    </row>
    <row r="544" spans="1:40" ht="14.25" customHeight="1">
      <c r="A544" s="47"/>
      <c r="B544" s="47"/>
      <c r="C544" s="47"/>
      <c r="D544" s="47"/>
      <c r="E544" s="47"/>
      <c r="F544" s="199"/>
      <c r="G544" s="47"/>
      <c r="H544" s="47"/>
      <c r="I544" s="47"/>
      <c r="J544" s="200"/>
      <c r="K544" s="47"/>
      <c r="L544" s="47"/>
      <c r="M544" s="47"/>
      <c r="N544" s="47"/>
      <c r="O544" s="47"/>
      <c r="P544" s="47"/>
      <c r="Q544" s="201"/>
      <c r="R544" s="47"/>
      <c r="S544" s="47"/>
      <c r="T544" s="47"/>
      <c r="U544" s="47"/>
      <c r="V544" s="47"/>
      <c r="W544" s="47"/>
      <c r="X544" s="47"/>
      <c r="Y544" s="47"/>
      <c r="Z544" s="47"/>
      <c r="AA544" s="47"/>
      <c r="AB544" s="47"/>
      <c r="AC544" s="47"/>
      <c r="AD544" s="47"/>
      <c r="AE544" s="47"/>
      <c r="AF544" s="47"/>
      <c r="AG544" s="47"/>
      <c r="AH544" s="47"/>
      <c r="AI544" s="47"/>
      <c r="AJ544" s="47"/>
      <c r="AK544" s="47"/>
      <c r="AL544" s="47"/>
      <c r="AM544" s="47"/>
      <c r="AN544" s="47"/>
    </row>
    <row r="545" spans="1:40" ht="14.25" customHeight="1">
      <c r="A545" s="47"/>
      <c r="B545" s="47"/>
      <c r="C545" s="47"/>
      <c r="D545" s="47"/>
      <c r="E545" s="47"/>
      <c r="F545" s="199"/>
      <c r="G545" s="47"/>
      <c r="H545" s="47"/>
      <c r="I545" s="47"/>
      <c r="J545" s="200"/>
      <c r="K545" s="47"/>
      <c r="L545" s="47"/>
      <c r="M545" s="47"/>
      <c r="N545" s="47"/>
      <c r="O545" s="47"/>
      <c r="P545" s="47"/>
      <c r="Q545" s="201"/>
      <c r="R545" s="47"/>
      <c r="S545" s="47"/>
      <c r="T545" s="47"/>
      <c r="U545" s="47"/>
      <c r="V545" s="47"/>
      <c r="W545" s="47"/>
      <c r="X545" s="47"/>
      <c r="Y545" s="47"/>
      <c r="Z545" s="47"/>
      <c r="AA545" s="47"/>
      <c r="AB545" s="47"/>
      <c r="AC545" s="47"/>
      <c r="AD545" s="47"/>
      <c r="AE545" s="47"/>
      <c r="AF545" s="47"/>
      <c r="AG545" s="47"/>
      <c r="AH545" s="47"/>
      <c r="AI545" s="47"/>
      <c r="AJ545" s="47"/>
      <c r="AK545" s="47"/>
      <c r="AL545" s="47"/>
      <c r="AM545" s="47"/>
      <c r="AN545" s="47"/>
    </row>
    <row r="546" spans="1:40" ht="14.25" customHeight="1">
      <c r="A546" s="47"/>
      <c r="B546" s="47"/>
      <c r="C546" s="47"/>
      <c r="D546" s="47"/>
      <c r="E546" s="47"/>
      <c r="F546" s="199"/>
      <c r="G546" s="47"/>
      <c r="H546" s="47"/>
      <c r="I546" s="47"/>
      <c r="J546" s="200"/>
      <c r="K546" s="47"/>
      <c r="L546" s="47"/>
      <c r="M546" s="47"/>
      <c r="N546" s="47"/>
      <c r="O546" s="47"/>
      <c r="P546" s="47"/>
      <c r="Q546" s="201"/>
      <c r="R546" s="47"/>
      <c r="S546" s="47"/>
      <c r="T546" s="47"/>
      <c r="U546" s="47"/>
      <c r="V546" s="47"/>
      <c r="W546" s="47"/>
      <c r="X546" s="47"/>
      <c r="Y546" s="47"/>
      <c r="Z546" s="47"/>
      <c r="AA546" s="47"/>
      <c r="AB546" s="47"/>
      <c r="AC546" s="47"/>
      <c r="AD546" s="47"/>
      <c r="AE546" s="47"/>
      <c r="AF546" s="47"/>
      <c r="AG546" s="47"/>
      <c r="AH546" s="47"/>
      <c r="AI546" s="47"/>
      <c r="AJ546" s="47"/>
      <c r="AK546" s="47"/>
      <c r="AL546" s="47"/>
      <c r="AM546" s="47"/>
      <c r="AN546" s="47"/>
    </row>
    <row r="547" spans="1:40" ht="14.25" customHeight="1">
      <c r="A547" s="47"/>
      <c r="B547" s="47"/>
      <c r="C547" s="47"/>
      <c r="D547" s="47"/>
      <c r="E547" s="47"/>
      <c r="F547" s="199"/>
      <c r="G547" s="47"/>
      <c r="H547" s="47"/>
      <c r="I547" s="47"/>
      <c r="J547" s="200"/>
      <c r="K547" s="47"/>
      <c r="L547" s="47"/>
      <c r="M547" s="47"/>
      <c r="N547" s="47"/>
      <c r="O547" s="47"/>
      <c r="P547" s="47"/>
      <c r="Q547" s="201"/>
      <c r="R547" s="47"/>
      <c r="S547" s="47"/>
      <c r="T547" s="47"/>
      <c r="U547" s="47"/>
      <c r="V547" s="47"/>
      <c r="W547" s="47"/>
      <c r="X547" s="47"/>
      <c r="Y547" s="47"/>
      <c r="Z547" s="47"/>
      <c r="AA547" s="47"/>
      <c r="AB547" s="47"/>
      <c r="AC547" s="47"/>
      <c r="AD547" s="47"/>
      <c r="AE547" s="47"/>
      <c r="AF547" s="47"/>
      <c r="AG547" s="47"/>
      <c r="AH547" s="47"/>
      <c r="AI547" s="47"/>
      <c r="AJ547" s="47"/>
      <c r="AK547" s="47"/>
      <c r="AL547" s="47"/>
      <c r="AM547" s="47"/>
      <c r="AN547" s="47"/>
    </row>
    <row r="548" spans="1:40" ht="14.25" customHeight="1">
      <c r="A548" s="47"/>
      <c r="B548" s="47"/>
      <c r="C548" s="47"/>
      <c r="D548" s="47"/>
      <c r="E548" s="47"/>
      <c r="F548" s="199"/>
      <c r="G548" s="47"/>
      <c r="H548" s="47"/>
      <c r="I548" s="47"/>
      <c r="J548" s="200"/>
      <c r="K548" s="47"/>
      <c r="L548" s="47"/>
      <c r="M548" s="47"/>
      <c r="N548" s="47"/>
      <c r="O548" s="47"/>
      <c r="P548" s="47"/>
      <c r="Q548" s="201"/>
      <c r="R548" s="47"/>
      <c r="S548" s="47"/>
      <c r="T548" s="47"/>
      <c r="U548" s="47"/>
      <c r="V548" s="47"/>
      <c r="W548" s="47"/>
      <c r="X548" s="47"/>
      <c r="Y548" s="47"/>
      <c r="Z548" s="47"/>
      <c r="AA548" s="47"/>
      <c r="AB548" s="47"/>
      <c r="AC548" s="47"/>
      <c r="AD548" s="47"/>
      <c r="AE548" s="47"/>
      <c r="AF548" s="47"/>
      <c r="AG548" s="47"/>
      <c r="AH548" s="47"/>
      <c r="AI548" s="47"/>
      <c r="AJ548" s="47"/>
      <c r="AK548" s="47"/>
      <c r="AL548" s="47"/>
      <c r="AM548" s="47"/>
      <c r="AN548" s="47"/>
    </row>
    <row r="549" spans="1:40" ht="14.25" customHeight="1">
      <c r="A549" s="47"/>
      <c r="B549" s="47"/>
      <c r="C549" s="47"/>
      <c r="D549" s="47"/>
      <c r="E549" s="47"/>
      <c r="F549" s="199"/>
      <c r="G549" s="47"/>
      <c r="H549" s="47"/>
      <c r="I549" s="47"/>
      <c r="J549" s="200"/>
      <c r="K549" s="47"/>
      <c r="L549" s="47"/>
      <c r="M549" s="47"/>
      <c r="N549" s="47"/>
      <c r="O549" s="47"/>
      <c r="P549" s="47"/>
      <c r="Q549" s="201"/>
      <c r="R549" s="47"/>
      <c r="S549" s="47"/>
      <c r="T549" s="47"/>
      <c r="U549" s="47"/>
      <c r="V549" s="47"/>
      <c r="W549" s="47"/>
      <c r="X549" s="47"/>
      <c r="Y549" s="47"/>
      <c r="Z549" s="47"/>
      <c r="AA549" s="47"/>
      <c r="AB549" s="47"/>
      <c r="AC549" s="47"/>
      <c r="AD549" s="47"/>
      <c r="AE549" s="47"/>
      <c r="AF549" s="47"/>
      <c r="AG549" s="47"/>
      <c r="AH549" s="47"/>
      <c r="AI549" s="47"/>
      <c r="AJ549" s="47"/>
      <c r="AK549" s="47"/>
      <c r="AL549" s="47"/>
      <c r="AM549" s="47"/>
      <c r="AN549" s="47"/>
    </row>
    <row r="550" spans="1:40" ht="14.25" customHeight="1">
      <c r="A550" s="47"/>
      <c r="B550" s="47"/>
      <c r="C550" s="47"/>
      <c r="D550" s="47"/>
      <c r="E550" s="47"/>
      <c r="F550" s="199"/>
      <c r="G550" s="47"/>
      <c r="H550" s="47"/>
      <c r="I550" s="47"/>
      <c r="J550" s="200"/>
      <c r="K550" s="47"/>
      <c r="L550" s="47"/>
      <c r="M550" s="47"/>
      <c r="N550" s="47"/>
      <c r="O550" s="47"/>
      <c r="P550" s="47"/>
      <c r="Q550" s="201"/>
      <c r="R550" s="47"/>
      <c r="S550" s="47"/>
      <c r="T550" s="47"/>
      <c r="U550" s="47"/>
      <c r="V550" s="47"/>
      <c r="W550" s="47"/>
      <c r="X550" s="47"/>
      <c r="Y550" s="47"/>
      <c r="Z550" s="47"/>
      <c r="AA550" s="47"/>
      <c r="AB550" s="47"/>
      <c r="AC550" s="47"/>
      <c r="AD550" s="47"/>
      <c r="AE550" s="47"/>
      <c r="AF550" s="47"/>
      <c r="AG550" s="47"/>
      <c r="AH550" s="47"/>
      <c r="AI550" s="47"/>
      <c r="AJ550" s="47"/>
      <c r="AK550" s="47"/>
      <c r="AL550" s="47"/>
      <c r="AM550" s="47"/>
      <c r="AN550" s="47"/>
    </row>
    <row r="551" spans="1:40" ht="14.25" customHeight="1">
      <c r="A551" s="47"/>
      <c r="B551" s="47"/>
      <c r="C551" s="47"/>
      <c r="D551" s="47"/>
      <c r="E551" s="47"/>
      <c r="F551" s="199"/>
      <c r="G551" s="47"/>
      <c r="H551" s="47"/>
      <c r="I551" s="47"/>
      <c r="J551" s="200"/>
      <c r="K551" s="47"/>
      <c r="L551" s="47"/>
      <c r="M551" s="47"/>
      <c r="N551" s="47"/>
      <c r="O551" s="47"/>
      <c r="P551" s="47"/>
      <c r="Q551" s="201"/>
      <c r="R551" s="47"/>
      <c r="S551" s="47"/>
      <c r="T551" s="47"/>
      <c r="U551" s="47"/>
      <c r="V551" s="47"/>
      <c r="W551" s="47"/>
      <c r="X551" s="47"/>
      <c r="Y551" s="47"/>
      <c r="Z551" s="47"/>
      <c r="AA551" s="47"/>
      <c r="AB551" s="47"/>
      <c r="AC551" s="47"/>
      <c r="AD551" s="47"/>
      <c r="AE551" s="47"/>
      <c r="AF551" s="47"/>
      <c r="AG551" s="47"/>
      <c r="AH551" s="47"/>
      <c r="AI551" s="47"/>
      <c r="AJ551" s="47"/>
      <c r="AK551" s="47"/>
      <c r="AL551" s="47"/>
      <c r="AM551" s="47"/>
      <c r="AN551" s="47"/>
    </row>
    <row r="552" spans="1:40" ht="14.25" customHeight="1">
      <c r="A552" s="47"/>
      <c r="B552" s="47"/>
      <c r="C552" s="47"/>
      <c r="D552" s="47"/>
      <c r="E552" s="47"/>
      <c r="F552" s="199"/>
      <c r="G552" s="47"/>
      <c r="H552" s="47"/>
      <c r="I552" s="47"/>
      <c r="J552" s="200"/>
      <c r="K552" s="47"/>
      <c r="L552" s="47"/>
      <c r="M552" s="47"/>
      <c r="N552" s="47"/>
      <c r="O552" s="47"/>
      <c r="P552" s="47"/>
      <c r="Q552" s="201"/>
      <c r="R552" s="47"/>
      <c r="S552" s="47"/>
      <c r="T552" s="47"/>
      <c r="U552" s="47"/>
      <c r="V552" s="47"/>
      <c r="W552" s="47"/>
      <c r="X552" s="47"/>
      <c r="Y552" s="47"/>
      <c r="Z552" s="47"/>
      <c r="AA552" s="47"/>
      <c r="AB552" s="47"/>
      <c r="AC552" s="47"/>
      <c r="AD552" s="47"/>
      <c r="AE552" s="47"/>
      <c r="AF552" s="47"/>
      <c r="AG552" s="47"/>
      <c r="AH552" s="47"/>
      <c r="AI552" s="47"/>
      <c r="AJ552" s="47"/>
      <c r="AK552" s="47"/>
      <c r="AL552" s="47"/>
      <c r="AM552" s="47"/>
      <c r="AN552" s="47"/>
    </row>
    <row r="553" spans="1:40" ht="14.25" customHeight="1">
      <c r="A553" s="47"/>
      <c r="B553" s="47"/>
      <c r="C553" s="47"/>
      <c r="D553" s="47"/>
      <c r="E553" s="47"/>
      <c r="F553" s="199"/>
      <c r="G553" s="47"/>
      <c r="H553" s="47"/>
      <c r="I553" s="47"/>
      <c r="J553" s="200"/>
      <c r="K553" s="47"/>
      <c r="L553" s="47"/>
      <c r="M553" s="47"/>
      <c r="N553" s="47"/>
      <c r="O553" s="47"/>
      <c r="P553" s="47"/>
      <c r="Q553" s="201"/>
      <c r="R553" s="47"/>
      <c r="S553" s="47"/>
      <c r="T553" s="47"/>
      <c r="U553" s="47"/>
      <c r="V553" s="47"/>
      <c r="W553" s="47"/>
      <c r="X553" s="47"/>
      <c r="Y553" s="47"/>
      <c r="Z553" s="47"/>
      <c r="AA553" s="47"/>
      <c r="AB553" s="47"/>
      <c r="AC553" s="47"/>
      <c r="AD553" s="47"/>
      <c r="AE553" s="47"/>
      <c r="AF553" s="47"/>
      <c r="AG553" s="47"/>
      <c r="AH553" s="47"/>
      <c r="AI553" s="47"/>
      <c r="AJ553" s="47"/>
      <c r="AK553" s="47"/>
      <c r="AL553" s="47"/>
      <c r="AM553" s="47"/>
      <c r="AN553" s="47"/>
    </row>
    <row r="554" spans="1:40" ht="14.25" customHeight="1">
      <c r="A554" s="47"/>
      <c r="B554" s="47"/>
      <c r="C554" s="47"/>
      <c r="D554" s="47"/>
      <c r="E554" s="47"/>
      <c r="F554" s="199"/>
      <c r="G554" s="47"/>
      <c r="H554" s="47"/>
      <c r="I554" s="47"/>
      <c r="J554" s="200"/>
      <c r="K554" s="47"/>
      <c r="L554" s="47"/>
      <c r="M554" s="47"/>
      <c r="N554" s="47"/>
      <c r="O554" s="47"/>
      <c r="P554" s="47"/>
      <c r="Q554" s="201"/>
      <c r="R554" s="47"/>
      <c r="S554" s="47"/>
      <c r="T554" s="47"/>
      <c r="U554" s="47"/>
      <c r="V554" s="47"/>
      <c r="W554" s="47"/>
      <c r="X554" s="47"/>
      <c r="Y554" s="47"/>
      <c r="Z554" s="47"/>
      <c r="AA554" s="47"/>
      <c r="AB554" s="47"/>
      <c r="AC554" s="47"/>
      <c r="AD554" s="47"/>
      <c r="AE554" s="47"/>
      <c r="AF554" s="47"/>
      <c r="AG554" s="47"/>
      <c r="AH554" s="47"/>
      <c r="AI554" s="47"/>
      <c r="AJ554" s="47"/>
      <c r="AK554" s="47"/>
      <c r="AL554" s="47"/>
      <c r="AM554" s="47"/>
      <c r="AN554" s="47"/>
    </row>
    <row r="555" spans="1:40" ht="14.25" customHeight="1">
      <c r="A555" s="47"/>
      <c r="B555" s="47"/>
      <c r="C555" s="47"/>
      <c r="D555" s="47"/>
      <c r="E555" s="47"/>
      <c r="F555" s="199"/>
      <c r="G555" s="47"/>
      <c r="H555" s="47"/>
      <c r="I555" s="47"/>
      <c r="J555" s="200"/>
      <c r="K555" s="47"/>
      <c r="L555" s="47"/>
      <c r="M555" s="47"/>
      <c r="N555" s="47"/>
      <c r="O555" s="47"/>
      <c r="P555" s="47"/>
      <c r="Q555" s="201"/>
      <c r="R555" s="47"/>
      <c r="S555" s="47"/>
      <c r="T555" s="47"/>
      <c r="U555" s="47"/>
      <c r="V555" s="47"/>
      <c r="W555" s="47"/>
      <c r="X555" s="47"/>
      <c r="Y555" s="47"/>
      <c r="Z555" s="47"/>
      <c r="AA555" s="47"/>
      <c r="AB555" s="47"/>
      <c r="AC555" s="47"/>
      <c r="AD555" s="47"/>
      <c r="AE555" s="47"/>
      <c r="AF555" s="47"/>
      <c r="AG555" s="47"/>
      <c r="AH555" s="47"/>
      <c r="AI555" s="47"/>
      <c r="AJ555" s="47"/>
      <c r="AK555" s="47"/>
      <c r="AL555" s="47"/>
      <c r="AM555" s="47"/>
      <c r="AN555" s="47"/>
    </row>
    <row r="556" spans="1:40" ht="14.25" customHeight="1">
      <c r="A556" s="47"/>
      <c r="B556" s="47"/>
      <c r="C556" s="47"/>
      <c r="D556" s="47"/>
      <c r="E556" s="47"/>
      <c r="F556" s="199"/>
      <c r="G556" s="47"/>
      <c r="H556" s="47"/>
      <c r="I556" s="47"/>
      <c r="J556" s="200"/>
      <c r="K556" s="47"/>
      <c r="L556" s="47"/>
      <c r="M556" s="47"/>
      <c r="N556" s="47"/>
      <c r="O556" s="47"/>
      <c r="P556" s="47"/>
      <c r="Q556" s="201"/>
      <c r="R556" s="47"/>
      <c r="S556" s="47"/>
      <c r="T556" s="47"/>
      <c r="U556" s="47"/>
      <c r="V556" s="47"/>
      <c r="W556" s="47"/>
      <c r="X556" s="47"/>
      <c r="Y556" s="47"/>
      <c r="Z556" s="47"/>
      <c r="AA556" s="47"/>
      <c r="AB556" s="47"/>
      <c r="AC556" s="47"/>
      <c r="AD556" s="47"/>
      <c r="AE556" s="47"/>
      <c r="AF556" s="47"/>
      <c r="AG556" s="47"/>
      <c r="AH556" s="47"/>
      <c r="AI556" s="47"/>
      <c r="AJ556" s="47"/>
      <c r="AK556" s="47"/>
      <c r="AL556" s="47"/>
      <c r="AM556" s="47"/>
      <c r="AN556" s="47"/>
    </row>
    <row r="557" spans="1:40" ht="14.25" customHeight="1">
      <c r="A557" s="47"/>
      <c r="B557" s="47"/>
      <c r="C557" s="47"/>
      <c r="D557" s="47"/>
      <c r="E557" s="47"/>
      <c r="F557" s="199"/>
      <c r="G557" s="47"/>
      <c r="H557" s="47"/>
      <c r="I557" s="47"/>
      <c r="J557" s="200"/>
      <c r="K557" s="47"/>
      <c r="L557" s="47"/>
      <c r="M557" s="47"/>
      <c r="N557" s="47"/>
      <c r="O557" s="47"/>
      <c r="P557" s="47"/>
      <c r="Q557" s="201"/>
      <c r="R557" s="47"/>
      <c r="S557" s="47"/>
      <c r="T557" s="47"/>
      <c r="U557" s="47"/>
      <c r="V557" s="47"/>
      <c r="W557" s="47"/>
      <c r="X557" s="47"/>
      <c r="Y557" s="47"/>
      <c r="Z557" s="47"/>
      <c r="AA557" s="47"/>
      <c r="AB557" s="47"/>
      <c r="AC557" s="47"/>
      <c r="AD557" s="47"/>
      <c r="AE557" s="47"/>
      <c r="AF557" s="47"/>
      <c r="AG557" s="47"/>
      <c r="AH557" s="47"/>
      <c r="AI557" s="47"/>
      <c r="AJ557" s="47"/>
      <c r="AK557" s="47"/>
      <c r="AL557" s="47"/>
      <c r="AM557" s="47"/>
      <c r="AN557" s="47"/>
    </row>
    <row r="558" spans="1:40" ht="14.25" customHeight="1">
      <c r="A558" s="47"/>
      <c r="B558" s="47"/>
      <c r="C558" s="47"/>
      <c r="D558" s="47"/>
      <c r="E558" s="47"/>
      <c r="F558" s="199"/>
      <c r="G558" s="47"/>
      <c r="H558" s="47"/>
      <c r="I558" s="47"/>
      <c r="J558" s="200"/>
      <c r="K558" s="47"/>
      <c r="L558" s="47"/>
      <c r="M558" s="47"/>
      <c r="N558" s="47"/>
      <c r="O558" s="47"/>
      <c r="P558" s="47"/>
      <c r="Q558" s="201"/>
      <c r="R558" s="47"/>
      <c r="S558" s="47"/>
      <c r="T558" s="47"/>
      <c r="U558" s="47"/>
      <c r="V558" s="47"/>
      <c r="W558" s="47"/>
      <c r="X558" s="47"/>
      <c r="Y558" s="47"/>
      <c r="Z558" s="47"/>
      <c r="AA558" s="47"/>
      <c r="AB558" s="47"/>
      <c r="AC558" s="47"/>
      <c r="AD558" s="47"/>
      <c r="AE558" s="47"/>
      <c r="AF558" s="47"/>
      <c r="AG558" s="47"/>
      <c r="AH558" s="47"/>
      <c r="AI558" s="47"/>
      <c r="AJ558" s="47"/>
      <c r="AK558" s="47"/>
      <c r="AL558" s="47"/>
      <c r="AM558" s="47"/>
      <c r="AN558" s="47"/>
    </row>
    <row r="559" spans="1:40" ht="14.25" customHeight="1">
      <c r="A559" s="47"/>
      <c r="B559" s="47"/>
      <c r="C559" s="47"/>
      <c r="D559" s="47"/>
      <c r="E559" s="47"/>
      <c r="F559" s="199"/>
      <c r="G559" s="47"/>
      <c r="H559" s="47"/>
      <c r="I559" s="47"/>
      <c r="J559" s="200"/>
      <c r="K559" s="47"/>
      <c r="L559" s="47"/>
      <c r="M559" s="47"/>
      <c r="N559" s="47"/>
      <c r="O559" s="47"/>
      <c r="P559" s="47"/>
      <c r="Q559" s="201"/>
      <c r="R559" s="47"/>
      <c r="S559" s="47"/>
      <c r="T559" s="47"/>
      <c r="U559" s="47"/>
      <c r="V559" s="47"/>
      <c r="W559" s="47"/>
      <c r="X559" s="47"/>
      <c r="Y559" s="47"/>
      <c r="Z559" s="47"/>
      <c r="AA559" s="47"/>
      <c r="AB559" s="47"/>
      <c r="AC559" s="47"/>
      <c r="AD559" s="47"/>
      <c r="AE559" s="47"/>
      <c r="AF559" s="47"/>
      <c r="AG559" s="47"/>
      <c r="AH559" s="47"/>
      <c r="AI559" s="47"/>
      <c r="AJ559" s="47"/>
      <c r="AK559" s="47"/>
      <c r="AL559" s="47"/>
      <c r="AM559" s="47"/>
      <c r="AN559" s="47"/>
    </row>
    <row r="560" spans="1:40" ht="14.25" customHeight="1">
      <c r="A560" s="47"/>
      <c r="B560" s="47"/>
      <c r="C560" s="47"/>
      <c r="D560" s="47"/>
      <c r="E560" s="47"/>
      <c r="F560" s="199"/>
      <c r="G560" s="47"/>
      <c r="H560" s="47"/>
      <c r="I560" s="47"/>
      <c r="J560" s="200"/>
      <c r="K560" s="47"/>
      <c r="L560" s="47"/>
      <c r="M560" s="47"/>
      <c r="N560" s="47"/>
      <c r="O560" s="47"/>
      <c r="P560" s="47"/>
      <c r="Q560" s="201"/>
      <c r="R560" s="47"/>
      <c r="S560" s="47"/>
      <c r="T560" s="47"/>
      <c r="U560" s="47"/>
      <c r="V560" s="47"/>
      <c r="W560" s="47"/>
      <c r="X560" s="47"/>
      <c r="Y560" s="47"/>
      <c r="Z560" s="47"/>
      <c r="AA560" s="47"/>
      <c r="AB560" s="47"/>
      <c r="AC560" s="47"/>
      <c r="AD560" s="47"/>
      <c r="AE560" s="47"/>
      <c r="AF560" s="47"/>
      <c r="AG560" s="47"/>
      <c r="AH560" s="47"/>
      <c r="AI560" s="47"/>
      <c r="AJ560" s="47"/>
      <c r="AK560" s="47"/>
      <c r="AL560" s="47"/>
      <c r="AM560" s="47"/>
      <c r="AN560" s="47"/>
    </row>
    <row r="561" spans="1:40" ht="14.25" customHeight="1">
      <c r="A561" s="47"/>
      <c r="B561" s="47"/>
      <c r="C561" s="47"/>
      <c r="D561" s="47"/>
      <c r="E561" s="47"/>
      <c r="F561" s="199"/>
      <c r="G561" s="47"/>
      <c r="H561" s="47"/>
      <c r="I561" s="47"/>
      <c r="J561" s="200"/>
      <c r="K561" s="47"/>
      <c r="L561" s="47"/>
      <c r="M561" s="47"/>
      <c r="N561" s="47"/>
      <c r="O561" s="47"/>
      <c r="P561" s="47"/>
      <c r="Q561" s="201"/>
      <c r="R561" s="47"/>
      <c r="S561" s="47"/>
      <c r="T561" s="47"/>
      <c r="U561" s="47"/>
      <c r="V561" s="47"/>
      <c r="W561" s="47"/>
      <c r="X561" s="47"/>
      <c r="Y561" s="47"/>
      <c r="Z561" s="47"/>
      <c r="AA561" s="47"/>
      <c r="AB561" s="47"/>
      <c r="AC561" s="47"/>
      <c r="AD561" s="47"/>
      <c r="AE561" s="47"/>
      <c r="AF561" s="47"/>
      <c r="AG561" s="47"/>
      <c r="AH561" s="47"/>
      <c r="AI561" s="47"/>
      <c r="AJ561" s="47"/>
      <c r="AK561" s="47"/>
      <c r="AL561" s="47"/>
      <c r="AM561" s="47"/>
      <c r="AN561" s="47"/>
    </row>
    <row r="562" spans="1:40" ht="14.25" customHeight="1">
      <c r="A562" s="47"/>
      <c r="B562" s="47"/>
      <c r="C562" s="47"/>
      <c r="D562" s="47"/>
      <c r="E562" s="47"/>
      <c r="F562" s="199"/>
      <c r="G562" s="47"/>
      <c r="H562" s="47"/>
      <c r="I562" s="47"/>
      <c r="J562" s="200"/>
      <c r="K562" s="47"/>
      <c r="L562" s="47"/>
      <c r="M562" s="47"/>
      <c r="N562" s="47"/>
      <c r="O562" s="47"/>
      <c r="P562" s="47"/>
      <c r="Q562" s="201"/>
      <c r="R562" s="47"/>
      <c r="S562" s="47"/>
      <c r="T562" s="47"/>
      <c r="U562" s="47"/>
      <c r="V562" s="47"/>
      <c r="W562" s="47"/>
      <c r="X562" s="47"/>
      <c r="Y562" s="47"/>
      <c r="Z562" s="47"/>
      <c r="AA562" s="47"/>
      <c r="AB562" s="47"/>
      <c r="AC562" s="47"/>
      <c r="AD562" s="47"/>
      <c r="AE562" s="47"/>
      <c r="AF562" s="47"/>
      <c r="AG562" s="47"/>
      <c r="AH562" s="47"/>
      <c r="AI562" s="47"/>
      <c r="AJ562" s="47"/>
      <c r="AK562" s="47"/>
      <c r="AL562" s="47"/>
      <c r="AM562" s="47"/>
      <c r="AN562" s="47"/>
    </row>
    <row r="563" spans="1:40" ht="14.25" customHeight="1">
      <c r="A563" s="47"/>
      <c r="B563" s="47"/>
      <c r="C563" s="47"/>
      <c r="D563" s="47"/>
      <c r="E563" s="47"/>
      <c r="F563" s="199"/>
      <c r="G563" s="47"/>
      <c r="H563" s="47"/>
      <c r="I563" s="47"/>
      <c r="J563" s="200"/>
      <c r="K563" s="47"/>
      <c r="L563" s="47"/>
      <c r="M563" s="47"/>
      <c r="N563" s="47"/>
      <c r="O563" s="47"/>
      <c r="P563" s="47"/>
      <c r="Q563" s="201"/>
      <c r="R563" s="47"/>
      <c r="S563" s="47"/>
      <c r="T563" s="47"/>
      <c r="U563" s="47"/>
      <c r="V563" s="47"/>
      <c r="W563" s="47"/>
      <c r="X563" s="47"/>
      <c r="Y563" s="47"/>
      <c r="Z563" s="47"/>
      <c r="AA563" s="47"/>
      <c r="AB563" s="47"/>
      <c r="AC563" s="47"/>
      <c r="AD563" s="47"/>
      <c r="AE563" s="47"/>
      <c r="AF563" s="47"/>
      <c r="AG563" s="47"/>
      <c r="AH563" s="47"/>
      <c r="AI563" s="47"/>
      <c r="AJ563" s="47"/>
      <c r="AK563" s="47"/>
      <c r="AL563" s="47"/>
      <c r="AM563" s="47"/>
      <c r="AN563" s="47"/>
    </row>
    <row r="564" spans="1:40" ht="14.25" customHeight="1">
      <c r="A564" s="47"/>
      <c r="B564" s="47"/>
      <c r="C564" s="47"/>
      <c r="D564" s="47"/>
      <c r="E564" s="47"/>
      <c r="F564" s="199"/>
      <c r="G564" s="47"/>
      <c r="H564" s="47"/>
      <c r="I564" s="47"/>
      <c r="J564" s="200"/>
      <c r="K564" s="47"/>
      <c r="L564" s="47"/>
      <c r="M564" s="47"/>
      <c r="N564" s="47"/>
      <c r="O564" s="47"/>
      <c r="P564" s="47"/>
      <c r="Q564" s="201"/>
      <c r="R564" s="47"/>
      <c r="S564" s="47"/>
      <c r="T564" s="47"/>
      <c r="U564" s="47"/>
      <c r="V564" s="47"/>
      <c r="W564" s="47"/>
      <c r="X564" s="47"/>
      <c r="Y564" s="47"/>
      <c r="Z564" s="47"/>
      <c r="AA564" s="47"/>
      <c r="AB564" s="47"/>
      <c r="AC564" s="47"/>
      <c r="AD564" s="47"/>
      <c r="AE564" s="47"/>
      <c r="AF564" s="47"/>
      <c r="AG564" s="47"/>
      <c r="AH564" s="47"/>
      <c r="AI564" s="47"/>
      <c r="AJ564" s="47"/>
      <c r="AK564" s="47"/>
      <c r="AL564" s="47"/>
      <c r="AM564" s="47"/>
      <c r="AN564" s="47"/>
    </row>
    <row r="565" spans="1:40" ht="14.25" customHeight="1">
      <c r="A565" s="47"/>
      <c r="B565" s="47"/>
      <c r="C565" s="47"/>
      <c r="D565" s="47"/>
      <c r="E565" s="47"/>
      <c r="F565" s="199"/>
      <c r="G565" s="47"/>
      <c r="H565" s="47"/>
      <c r="I565" s="47"/>
      <c r="J565" s="200"/>
      <c r="K565" s="47"/>
      <c r="L565" s="47"/>
      <c r="M565" s="47"/>
      <c r="N565" s="47"/>
      <c r="O565" s="47"/>
      <c r="P565" s="47"/>
      <c r="Q565" s="201"/>
      <c r="R565" s="47"/>
      <c r="S565" s="47"/>
      <c r="T565" s="47"/>
      <c r="U565" s="47"/>
      <c r="V565" s="47"/>
      <c r="W565" s="47"/>
      <c r="X565" s="47"/>
      <c r="Y565" s="47"/>
      <c r="Z565" s="47"/>
      <c r="AA565" s="47"/>
      <c r="AB565" s="47"/>
      <c r="AC565" s="47"/>
      <c r="AD565" s="47"/>
      <c r="AE565" s="47"/>
      <c r="AF565" s="47"/>
      <c r="AG565" s="47"/>
      <c r="AH565" s="47"/>
      <c r="AI565" s="47"/>
      <c r="AJ565" s="47"/>
      <c r="AK565" s="47"/>
      <c r="AL565" s="47"/>
      <c r="AM565" s="47"/>
      <c r="AN565" s="47"/>
    </row>
    <row r="566" spans="1:40" ht="14.25" customHeight="1">
      <c r="A566" s="47"/>
      <c r="B566" s="47"/>
      <c r="C566" s="47"/>
      <c r="D566" s="47"/>
      <c r="E566" s="47"/>
      <c r="F566" s="199"/>
      <c r="G566" s="47"/>
      <c r="H566" s="47"/>
      <c r="I566" s="47"/>
      <c r="J566" s="200"/>
      <c r="K566" s="47"/>
      <c r="L566" s="47"/>
      <c r="M566" s="47"/>
      <c r="N566" s="47"/>
      <c r="O566" s="47"/>
      <c r="P566" s="47"/>
      <c r="Q566" s="201"/>
      <c r="R566" s="47"/>
      <c r="S566" s="47"/>
      <c r="T566" s="47"/>
      <c r="U566" s="47"/>
      <c r="V566" s="47"/>
      <c r="W566" s="47"/>
      <c r="X566" s="47"/>
      <c r="Y566" s="47"/>
      <c r="Z566" s="47"/>
      <c r="AA566" s="47"/>
      <c r="AB566" s="47"/>
      <c r="AC566" s="47"/>
      <c r="AD566" s="47"/>
      <c r="AE566" s="47"/>
      <c r="AF566" s="47"/>
      <c r="AG566" s="47"/>
      <c r="AH566" s="47"/>
      <c r="AI566" s="47"/>
      <c r="AJ566" s="47"/>
      <c r="AK566" s="47"/>
      <c r="AL566" s="47"/>
      <c r="AM566" s="47"/>
      <c r="AN566" s="47"/>
    </row>
    <row r="567" spans="1:40" ht="14.25" customHeight="1">
      <c r="A567" s="47"/>
      <c r="B567" s="47"/>
      <c r="C567" s="47"/>
      <c r="D567" s="47"/>
      <c r="E567" s="47"/>
      <c r="F567" s="199"/>
      <c r="G567" s="47"/>
      <c r="H567" s="47"/>
      <c r="I567" s="47"/>
      <c r="J567" s="200"/>
      <c r="K567" s="47"/>
      <c r="L567" s="47"/>
      <c r="M567" s="47"/>
      <c r="N567" s="47"/>
      <c r="O567" s="47"/>
      <c r="P567" s="47"/>
      <c r="Q567" s="201"/>
      <c r="R567" s="47"/>
      <c r="S567" s="47"/>
      <c r="T567" s="47"/>
      <c r="U567" s="47"/>
      <c r="V567" s="47"/>
      <c r="W567" s="47"/>
      <c r="X567" s="47"/>
      <c r="Y567" s="47"/>
      <c r="Z567" s="47"/>
      <c r="AA567" s="47"/>
      <c r="AB567" s="47"/>
      <c r="AC567" s="47"/>
      <c r="AD567" s="47"/>
      <c r="AE567" s="47"/>
      <c r="AF567" s="47"/>
      <c r="AG567" s="47"/>
      <c r="AH567" s="47"/>
      <c r="AI567" s="47"/>
      <c r="AJ567" s="47"/>
      <c r="AK567" s="47"/>
      <c r="AL567" s="47"/>
      <c r="AM567" s="47"/>
      <c r="AN567" s="47"/>
    </row>
    <row r="568" spans="1:40" ht="14.25" customHeight="1">
      <c r="A568" s="47"/>
      <c r="B568" s="47"/>
      <c r="C568" s="47"/>
      <c r="D568" s="47"/>
      <c r="E568" s="47"/>
      <c r="F568" s="199"/>
      <c r="G568" s="47"/>
      <c r="H568" s="47"/>
      <c r="I568" s="47"/>
      <c r="J568" s="200"/>
      <c r="K568" s="47"/>
      <c r="L568" s="47"/>
      <c r="M568" s="47"/>
      <c r="N568" s="47"/>
      <c r="O568" s="47"/>
      <c r="P568" s="47"/>
      <c r="Q568" s="201"/>
      <c r="R568" s="47"/>
      <c r="S568" s="47"/>
      <c r="T568" s="47"/>
      <c r="U568" s="47"/>
      <c r="V568" s="47"/>
      <c r="W568" s="47"/>
      <c r="X568" s="47"/>
      <c r="Y568" s="47"/>
      <c r="Z568" s="47"/>
      <c r="AA568" s="47"/>
      <c r="AB568" s="47"/>
      <c r="AC568" s="47"/>
      <c r="AD568" s="47"/>
      <c r="AE568" s="47"/>
      <c r="AF568" s="47"/>
      <c r="AG568" s="47"/>
      <c r="AH568" s="47"/>
      <c r="AI568" s="47"/>
      <c r="AJ568" s="47"/>
      <c r="AK568" s="47"/>
      <c r="AL568" s="47"/>
      <c r="AM568" s="47"/>
      <c r="AN568" s="47"/>
    </row>
    <row r="569" spans="1:40" ht="14.25" customHeight="1">
      <c r="A569" s="47"/>
      <c r="B569" s="47"/>
      <c r="C569" s="47"/>
      <c r="D569" s="47"/>
      <c r="E569" s="47"/>
      <c r="F569" s="199"/>
      <c r="G569" s="47"/>
      <c r="H569" s="47"/>
      <c r="I569" s="47"/>
      <c r="J569" s="200"/>
      <c r="K569" s="47"/>
      <c r="L569" s="47"/>
      <c r="M569" s="47"/>
      <c r="N569" s="47"/>
      <c r="O569" s="47"/>
      <c r="P569" s="47"/>
      <c r="Q569" s="201"/>
      <c r="R569" s="47"/>
      <c r="S569" s="47"/>
      <c r="T569" s="47"/>
      <c r="U569" s="47"/>
      <c r="V569" s="47"/>
      <c r="W569" s="47"/>
      <c r="X569" s="47"/>
      <c r="Y569" s="47"/>
      <c r="Z569" s="47"/>
      <c r="AA569" s="47"/>
      <c r="AB569" s="47"/>
      <c r="AC569" s="47"/>
      <c r="AD569" s="47"/>
      <c r="AE569" s="47"/>
      <c r="AF569" s="47"/>
      <c r="AG569" s="47"/>
      <c r="AH569" s="47"/>
      <c r="AI569" s="47"/>
      <c r="AJ569" s="47"/>
      <c r="AK569" s="47"/>
      <c r="AL569" s="47"/>
      <c r="AM569" s="47"/>
      <c r="AN569" s="47"/>
    </row>
    <row r="570" spans="1:40" ht="14.25" customHeight="1">
      <c r="A570" s="47"/>
      <c r="B570" s="47"/>
      <c r="C570" s="47"/>
      <c r="D570" s="47"/>
      <c r="E570" s="47"/>
      <c r="F570" s="199"/>
      <c r="G570" s="47"/>
      <c r="H570" s="47"/>
      <c r="I570" s="47"/>
      <c r="J570" s="200"/>
      <c r="K570" s="47"/>
      <c r="L570" s="47"/>
      <c r="M570" s="47"/>
      <c r="N570" s="47"/>
      <c r="O570" s="47"/>
      <c r="P570" s="47"/>
      <c r="Q570" s="201"/>
      <c r="R570" s="47"/>
      <c r="S570" s="47"/>
      <c r="T570" s="47"/>
      <c r="U570" s="47"/>
      <c r="V570" s="47"/>
      <c r="W570" s="47"/>
      <c r="X570" s="47"/>
      <c r="Y570" s="47"/>
      <c r="Z570" s="47"/>
      <c r="AA570" s="47"/>
      <c r="AB570" s="47"/>
      <c r="AC570" s="47"/>
      <c r="AD570" s="47"/>
      <c r="AE570" s="47"/>
      <c r="AF570" s="47"/>
      <c r="AG570" s="47"/>
      <c r="AH570" s="47"/>
      <c r="AI570" s="47"/>
      <c r="AJ570" s="47"/>
      <c r="AK570" s="47"/>
      <c r="AL570" s="47"/>
      <c r="AM570" s="47"/>
      <c r="AN570" s="47"/>
    </row>
    <row r="571" spans="1:40" ht="14.25" customHeight="1">
      <c r="A571" s="47"/>
      <c r="B571" s="47"/>
      <c r="C571" s="47"/>
      <c r="D571" s="47"/>
      <c r="E571" s="47"/>
      <c r="F571" s="199"/>
      <c r="G571" s="47"/>
      <c r="H571" s="47"/>
      <c r="I571" s="47"/>
      <c r="J571" s="200"/>
      <c r="K571" s="47"/>
      <c r="L571" s="47"/>
      <c r="M571" s="47"/>
      <c r="N571" s="47"/>
      <c r="O571" s="47"/>
      <c r="P571" s="47"/>
      <c r="Q571" s="201"/>
      <c r="R571" s="47"/>
      <c r="S571" s="47"/>
      <c r="T571" s="47"/>
      <c r="U571" s="47"/>
      <c r="V571" s="47"/>
      <c r="W571" s="47"/>
      <c r="X571" s="47"/>
      <c r="Y571" s="47"/>
      <c r="Z571" s="47"/>
      <c r="AA571" s="47"/>
      <c r="AB571" s="47"/>
      <c r="AC571" s="47"/>
      <c r="AD571" s="47"/>
      <c r="AE571" s="47"/>
      <c r="AF571" s="47"/>
      <c r="AG571" s="47"/>
      <c r="AH571" s="47"/>
      <c r="AI571" s="47"/>
      <c r="AJ571" s="47"/>
      <c r="AK571" s="47"/>
      <c r="AL571" s="47"/>
      <c r="AM571" s="47"/>
      <c r="AN571" s="47"/>
    </row>
    <row r="572" spans="1:40" ht="14.25" customHeight="1">
      <c r="A572" s="47"/>
      <c r="B572" s="47"/>
      <c r="C572" s="47"/>
      <c r="D572" s="47"/>
      <c r="E572" s="47"/>
      <c r="F572" s="199"/>
      <c r="G572" s="47"/>
      <c r="H572" s="47"/>
      <c r="I572" s="47"/>
      <c r="J572" s="200"/>
      <c r="K572" s="47"/>
      <c r="L572" s="47"/>
      <c r="M572" s="47"/>
      <c r="N572" s="47"/>
      <c r="O572" s="47"/>
      <c r="P572" s="47"/>
      <c r="Q572" s="201"/>
      <c r="R572" s="47"/>
      <c r="S572" s="47"/>
      <c r="T572" s="47"/>
      <c r="U572" s="47"/>
      <c r="V572" s="47"/>
      <c r="W572" s="47"/>
      <c r="X572" s="47"/>
      <c r="Y572" s="47"/>
      <c r="Z572" s="47"/>
      <c r="AA572" s="47"/>
      <c r="AB572" s="47"/>
      <c r="AC572" s="47"/>
      <c r="AD572" s="47"/>
      <c r="AE572" s="47"/>
      <c r="AF572" s="47"/>
      <c r="AG572" s="47"/>
      <c r="AH572" s="47"/>
      <c r="AI572" s="47"/>
      <c r="AJ572" s="47"/>
      <c r="AK572" s="47"/>
      <c r="AL572" s="47"/>
      <c r="AM572" s="47"/>
      <c r="AN572" s="47"/>
    </row>
    <row r="573" spans="1:40" ht="14.25" customHeight="1">
      <c r="A573" s="47"/>
      <c r="B573" s="47"/>
      <c r="C573" s="47"/>
      <c r="D573" s="47"/>
      <c r="E573" s="47"/>
      <c r="F573" s="199"/>
      <c r="G573" s="47"/>
      <c r="H573" s="47"/>
      <c r="I573" s="47"/>
      <c r="J573" s="200"/>
      <c r="K573" s="47"/>
      <c r="L573" s="47"/>
      <c r="M573" s="47"/>
      <c r="N573" s="47"/>
      <c r="O573" s="47"/>
      <c r="P573" s="47"/>
      <c r="Q573" s="201"/>
      <c r="R573" s="47"/>
      <c r="S573" s="47"/>
      <c r="T573" s="47"/>
      <c r="U573" s="47"/>
      <c r="V573" s="47"/>
      <c r="W573" s="47"/>
      <c r="X573" s="47"/>
      <c r="Y573" s="47"/>
      <c r="Z573" s="47"/>
      <c r="AA573" s="47"/>
      <c r="AB573" s="47"/>
      <c r="AC573" s="47"/>
      <c r="AD573" s="47"/>
      <c r="AE573" s="47"/>
      <c r="AF573" s="47"/>
      <c r="AG573" s="47"/>
      <c r="AH573" s="47"/>
      <c r="AI573" s="47"/>
      <c r="AJ573" s="47"/>
      <c r="AK573" s="47"/>
      <c r="AL573" s="47"/>
      <c r="AM573" s="47"/>
      <c r="AN573" s="47"/>
    </row>
    <row r="574" spans="1:40" ht="14.25" customHeight="1">
      <c r="A574" s="47"/>
      <c r="B574" s="47"/>
      <c r="C574" s="47"/>
      <c r="D574" s="47"/>
      <c r="E574" s="47"/>
      <c r="F574" s="199"/>
      <c r="G574" s="47"/>
      <c r="H574" s="47"/>
      <c r="I574" s="47"/>
      <c r="J574" s="200"/>
      <c r="K574" s="47"/>
      <c r="L574" s="47"/>
      <c r="M574" s="47"/>
      <c r="N574" s="47"/>
      <c r="O574" s="47"/>
      <c r="P574" s="47"/>
      <c r="Q574" s="201"/>
      <c r="R574" s="47"/>
      <c r="S574" s="47"/>
      <c r="T574" s="47"/>
      <c r="U574" s="47"/>
      <c r="V574" s="47"/>
      <c r="W574" s="47"/>
      <c r="X574" s="47"/>
      <c r="Y574" s="47"/>
      <c r="Z574" s="47"/>
      <c r="AA574" s="47"/>
      <c r="AB574" s="47"/>
      <c r="AC574" s="47"/>
      <c r="AD574" s="47"/>
      <c r="AE574" s="47"/>
      <c r="AF574" s="47"/>
      <c r="AG574" s="47"/>
      <c r="AH574" s="47"/>
      <c r="AI574" s="47"/>
      <c r="AJ574" s="47"/>
      <c r="AK574" s="47"/>
      <c r="AL574" s="47"/>
      <c r="AM574" s="47"/>
      <c r="AN574" s="47"/>
    </row>
    <row r="575" spans="1:40" ht="14.25" customHeight="1">
      <c r="A575" s="47"/>
      <c r="B575" s="47"/>
      <c r="C575" s="47"/>
      <c r="D575" s="47"/>
      <c r="E575" s="47"/>
      <c r="F575" s="199"/>
      <c r="G575" s="47"/>
      <c r="H575" s="47"/>
      <c r="I575" s="47"/>
      <c r="J575" s="200"/>
      <c r="K575" s="47"/>
      <c r="L575" s="47"/>
      <c r="M575" s="47"/>
      <c r="N575" s="47"/>
      <c r="O575" s="47"/>
      <c r="P575" s="47"/>
      <c r="Q575" s="201"/>
      <c r="R575" s="47"/>
      <c r="S575" s="47"/>
      <c r="T575" s="47"/>
      <c r="U575" s="47"/>
      <c r="V575" s="47"/>
      <c r="W575" s="47"/>
      <c r="X575" s="47"/>
      <c r="Y575" s="47"/>
      <c r="Z575" s="47"/>
      <c r="AA575" s="47"/>
      <c r="AB575" s="47"/>
      <c r="AC575" s="47"/>
      <c r="AD575" s="47"/>
      <c r="AE575" s="47"/>
      <c r="AF575" s="47"/>
      <c r="AG575" s="47"/>
      <c r="AH575" s="47"/>
      <c r="AI575" s="47"/>
      <c r="AJ575" s="47"/>
      <c r="AK575" s="47"/>
      <c r="AL575" s="47"/>
      <c r="AM575" s="47"/>
      <c r="AN575" s="47"/>
    </row>
    <row r="576" spans="1:40" ht="14.25" customHeight="1">
      <c r="A576" s="47"/>
      <c r="B576" s="47"/>
      <c r="C576" s="47"/>
      <c r="D576" s="47"/>
      <c r="E576" s="47"/>
      <c r="F576" s="199"/>
      <c r="G576" s="47"/>
      <c r="H576" s="47"/>
      <c r="I576" s="47"/>
      <c r="J576" s="200"/>
      <c r="K576" s="47"/>
      <c r="L576" s="47"/>
      <c r="M576" s="47"/>
      <c r="N576" s="47"/>
      <c r="O576" s="47"/>
      <c r="P576" s="47"/>
      <c r="Q576" s="201"/>
      <c r="R576" s="47"/>
      <c r="S576" s="47"/>
      <c r="T576" s="47"/>
      <c r="U576" s="47"/>
      <c r="V576" s="47"/>
      <c r="W576" s="47"/>
      <c r="X576" s="47"/>
      <c r="Y576" s="47"/>
      <c r="Z576" s="47"/>
      <c r="AA576" s="47"/>
      <c r="AB576" s="47"/>
      <c r="AC576" s="47"/>
      <c r="AD576" s="47"/>
      <c r="AE576" s="47"/>
      <c r="AF576" s="47"/>
      <c r="AG576" s="47"/>
      <c r="AH576" s="47"/>
      <c r="AI576" s="47"/>
      <c r="AJ576" s="47"/>
      <c r="AK576" s="47"/>
      <c r="AL576" s="47"/>
      <c r="AM576" s="47"/>
      <c r="AN576" s="47"/>
    </row>
    <row r="577" spans="1:40" ht="14.25" customHeight="1">
      <c r="A577" s="47"/>
      <c r="B577" s="47"/>
      <c r="C577" s="47"/>
      <c r="D577" s="47"/>
      <c r="E577" s="47"/>
      <c r="F577" s="199"/>
      <c r="G577" s="47"/>
      <c r="H577" s="47"/>
      <c r="I577" s="47"/>
      <c r="J577" s="200"/>
      <c r="K577" s="47"/>
      <c r="L577" s="47"/>
      <c r="M577" s="47"/>
      <c r="N577" s="47"/>
      <c r="O577" s="47"/>
      <c r="P577" s="47"/>
      <c r="Q577" s="201"/>
      <c r="R577" s="47"/>
      <c r="S577" s="47"/>
      <c r="T577" s="47"/>
      <c r="U577" s="47"/>
      <c r="V577" s="47"/>
      <c r="W577" s="47"/>
      <c r="X577" s="47"/>
      <c r="Y577" s="47"/>
      <c r="Z577" s="47"/>
      <c r="AA577" s="47"/>
      <c r="AB577" s="47"/>
      <c r="AC577" s="47"/>
      <c r="AD577" s="47"/>
      <c r="AE577" s="47"/>
      <c r="AF577" s="47"/>
      <c r="AG577" s="47"/>
      <c r="AH577" s="47"/>
      <c r="AI577" s="47"/>
      <c r="AJ577" s="47"/>
      <c r="AK577" s="47"/>
      <c r="AL577" s="47"/>
      <c r="AM577" s="47"/>
      <c r="AN577" s="47"/>
    </row>
    <row r="578" spans="1:40" ht="14.25" customHeight="1">
      <c r="A578" s="47"/>
      <c r="B578" s="47"/>
      <c r="C578" s="47"/>
      <c r="D578" s="47"/>
      <c r="E578" s="47"/>
      <c r="F578" s="199"/>
      <c r="G578" s="47"/>
      <c r="H578" s="47"/>
      <c r="I578" s="47"/>
      <c r="J578" s="200"/>
      <c r="K578" s="47"/>
      <c r="L578" s="47"/>
      <c r="M578" s="47"/>
      <c r="N578" s="47"/>
      <c r="O578" s="47"/>
      <c r="P578" s="47"/>
      <c r="Q578" s="201"/>
      <c r="R578" s="47"/>
      <c r="S578" s="47"/>
      <c r="T578" s="47"/>
      <c r="U578" s="47"/>
      <c r="V578" s="47"/>
      <c r="W578" s="47"/>
      <c r="X578" s="47"/>
      <c r="Y578" s="47"/>
      <c r="Z578" s="47"/>
      <c r="AA578" s="47"/>
      <c r="AB578" s="47"/>
      <c r="AC578" s="47"/>
      <c r="AD578" s="47"/>
      <c r="AE578" s="47"/>
      <c r="AF578" s="47"/>
      <c r="AG578" s="47"/>
      <c r="AH578" s="47"/>
      <c r="AI578" s="47"/>
      <c r="AJ578" s="47"/>
      <c r="AK578" s="47"/>
      <c r="AL578" s="47"/>
      <c r="AM578" s="47"/>
      <c r="AN578" s="47"/>
    </row>
    <row r="579" spans="1:40" ht="14.25" customHeight="1">
      <c r="A579" s="47"/>
      <c r="B579" s="47"/>
      <c r="C579" s="47"/>
      <c r="D579" s="47"/>
      <c r="E579" s="47"/>
      <c r="F579" s="199"/>
      <c r="G579" s="47"/>
      <c r="H579" s="47"/>
      <c r="I579" s="47"/>
      <c r="J579" s="200"/>
      <c r="K579" s="47"/>
      <c r="L579" s="47"/>
      <c r="M579" s="47"/>
      <c r="N579" s="47"/>
      <c r="O579" s="47"/>
      <c r="P579" s="47"/>
      <c r="Q579" s="201"/>
      <c r="R579" s="47"/>
      <c r="S579" s="47"/>
      <c r="T579" s="47"/>
      <c r="U579" s="47"/>
      <c r="V579" s="47"/>
      <c r="W579" s="47"/>
      <c r="X579" s="47"/>
      <c r="Y579" s="47"/>
      <c r="Z579" s="47"/>
      <c r="AA579" s="47"/>
      <c r="AB579" s="47"/>
      <c r="AC579" s="47"/>
      <c r="AD579" s="47"/>
      <c r="AE579" s="47"/>
      <c r="AF579" s="47"/>
      <c r="AG579" s="47"/>
      <c r="AH579" s="47"/>
      <c r="AI579" s="47"/>
      <c r="AJ579" s="47"/>
      <c r="AK579" s="47"/>
      <c r="AL579" s="47"/>
      <c r="AM579" s="47"/>
      <c r="AN579" s="47"/>
    </row>
    <row r="580" spans="1:40" ht="14.25" customHeight="1">
      <c r="A580" s="47"/>
      <c r="B580" s="47"/>
      <c r="C580" s="47"/>
      <c r="D580" s="47"/>
      <c r="E580" s="47"/>
      <c r="F580" s="199"/>
      <c r="G580" s="47"/>
      <c r="H580" s="47"/>
      <c r="I580" s="47"/>
      <c r="J580" s="200"/>
      <c r="K580" s="47"/>
      <c r="L580" s="47"/>
      <c r="M580" s="47"/>
      <c r="N580" s="47"/>
      <c r="O580" s="47"/>
      <c r="P580" s="47"/>
      <c r="Q580" s="201"/>
      <c r="R580" s="47"/>
      <c r="S580" s="47"/>
      <c r="T580" s="47"/>
      <c r="U580" s="47"/>
      <c r="V580" s="47"/>
      <c r="W580" s="47"/>
      <c r="X580" s="47"/>
      <c r="Y580" s="47"/>
      <c r="Z580" s="47"/>
      <c r="AA580" s="47"/>
      <c r="AB580" s="47"/>
      <c r="AC580" s="47"/>
      <c r="AD580" s="47"/>
      <c r="AE580" s="47"/>
      <c r="AF580" s="47"/>
      <c r="AG580" s="47"/>
      <c r="AH580" s="47"/>
      <c r="AI580" s="47"/>
      <c r="AJ580" s="47"/>
      <c r="AK580" s="47"/>
      <c r="AL580" s="47"/>
      <c r="AM580" s="47"/>
      <c r="AN580" s="47"/>
    </row>
    <row r="581" spans="1:40" ht="14.25" customHeight="1">
      <c r="A581" s="47"/>
      <c r="B581" s="47"/>
      <c r="C581" s="47"/>
      <c r="D581" s="47"/>
      <c r="E581" s="47"/>
      <c r="F581" s="199"/>
      <c r="G581" s="47"/>
      <c r="H581" s="47"/>
      <c r="I581" s="47"/>
      <c r="J581" s="200"/>
      <c r="K581" s="47"/>
      <c r="L581" s="47"/>
      <c r="M581" s="47"/>
      <c r="N581" s="47"/>
      <c r="O581" s="47"/>
      <c r="P581" s="47"/>
      <c r="Q581" s="201"/>
      <c r="R581" s="47"/>
      <c r="S581" s="47"/>
      <c r="T581" s="47"/>
      <c r="U581" s="47"/>
      <c r="V581" s="47"/>
      <c r="W581" s="47"/>
      <c r="X581" s="47"/>
      <c r="Y581" s="47"/>
      <c r="Z581" s="47"/>
      <c r="AA581" s="47"/>
      <c r="AB581" s="47"/>
      <c r="AC581" s="47"/>
      <c r="AD581" s="47"/>
      <c r="AE581" s="47"/>
      <c r="AF581" s="47"/>
      <c r="AG581" s="47"/>
      <c r="AH581" s="47"/>
      <c r="AI581" s="47"/>
      <c r="AJ581" s="47"/>
      <c r="AK581" s="47"/>
      <c r="AL581" s="47"/>
      <c r="AM581" s="47"/>
      <c r="AN581" s="47"/>
    </row>
    <row r="582" spans="1:40" ht="14.25" customHeight="1">
      <c r="A582" s="47"/>
      <c r="B582" s="47"/>
      <c r="C582" s="47"/>
      <c r="D582" s="47"/>
      <c r="E582" s="47"/>
      <c r="F582" s="199"/>
      <c r="G582" s="47"/>
      <c r="H582" s="47"/>
      <c r="I582" s="47"/>
      <c r="J582" s="200"/>
      <c r="K582" s="47"/>
      <c r="L582" s="47"/>
      <c r="M582" s="47"/>
      <c r="N582" s="47"/>
      <c r="O582" s="47"/>
      <c r="P582" s="47"/>
      <c r="Q582" s="201"/>
      <c r="R582" s="47"/>
      <c r="S582" s="47"/>
      <c r="T582" s="47"/>
      <c r="U582" s="47"/>
      <c r="V582" s="47"/>
      <c r="W582" s="47"/>
      <c r="X582" s="47"/>
      <c r="Y582" s="47"/>
      <c r="Z582" s="47"/>
      <c r="AA582" s="47"/>
      <c r="AB582" s="47"/>
      <c r="AC582" s="47"/>
      <c r="AD582" s="47"/>
      <c r="AE582" s="47"/>
      <c r="AF582" s="47"/>
      <c r="AG582" s="47"/>
      <c r="AH582" s="47"/>
      <c r="AI582" s="47"/>
      <c r="AJ582" s="47"/>
      <c r="AK582" s="47"/>
      <c r="AL582" s="47"/>
      <c r="AM582" s="47"/>
      <c r="AN582" s="47"/>
    </row>
    <row r="583" spans="1:40" ht="14.25" customHeight="1">
      <c r="A583" s="47"/>
      <c r="B583" s="47"/>
      <c r="C583" s="47"/>
      <c r="D583" s="47"/>
      <c r="E583" s="47"/>
      <c r="F583" s="199"/>
      <c r="G583" s="47"/>
      <c r="H583" s="47"/>
      <c r="I583" s="47"/>
      <c r="J583" s="200"/>
      <c r="K583" s="47"/>
      <c r="L583" s="47"/>
      <c r="M583" s="47"/>
      <c r="N583" s="47"/>
      <c r="O583" s="47"/>
      <c r="P583" s="47"/>
      <c r="Q583" s="201"/>
      <c r="R583" s="47"/>
      <c r="S583" s="47"/>
      <c r="T583" s="47"/>
      <c r="U583" s="47"/>
      <c r="V583" s="47"/>
      <c r="W583" s="47"/>
      <c r="X583" s="47"/>
      <c r="Y583" s="47"/>
      <c r="Z583" s="47"/>
      <c r="AA583" s="47"/>
      <c r="AB583" s="47"/>
      <c r="AC583" s="47"/>
      <c r="AD583" s="47"/>
      <c r="AE583" s="47"/>
      <c r="AF583" s="47"/>
      <c r="AG583" s="47"/>
      <c r="AH583" s="47"/>
      <c r="AI583" s="47"/>
      <c r="AJ583" s="47"/>
      <c r="AK583" s="47"/>
      <c r="AL583" s="47"/>
      <c r="AM583" s="47"/>
      <c r="AN583" s="47"/>
    </row>
    <row r="584" spans="1:40" ht="14.25" customHeight="1">
      <c r="A584" s="47"/>
      <c r="B584" s="47"/>
      <c r="C584" s="47"/>
      <c r="D584" s="47"/>
      <c r="E584" s="47"/>
      <c r="F584" s="199"/>
      <c r="G584" s="47"/>
      <c r="H584" s="47"/>
      <c r="I584" s="47"/>
      <c r="J584" s="200"/>
      <c r="K584" s="47"/>
      <c r="L584" s="47"/>
      <c r="M584" s="47"/>
      <c r="N584" s="47"/>
      <c r="O584" s="47"/>
      <c r="P584" s="47"/>
      <c r="Q584" s="201"/>
      <c r="R584" s="47"/>
      <c r="S584" s="47"/>
      <c r="T584" s="47"/>
      <c r="U584" s="47"/>
      <c r="V584" s="47"/>
      <c r="W584" s="47"/>
      <c r="X584" s="47"/>
      <c r="Y584" s="47"/>
      <c r="Z584" s="47"/>
      <c r="AA584" s="47"/>
      <c r="AB584" s="47"/>
      <c r="AC584" s="47"/>
      <c r="AD584" s="47"/>
      <c r="AE584" s="47"/>
      <c r="AF584" s="47"/>
      <c r="AG584" s="47"/>
      <c r="AH584" s="47"/>
      <c r="AI584" s="47"/>
      <c r="AJ584" s="47"/>
      <c r="AK584" s="47"/>
      <c r="AL584" s="47"/>
      <c r="AM584" s="47"/>
      <c r="AN584" s="47"/>
    </row>
    <row r="585" spans="1:40" ht="14.25" customHeight="1">
      <c r="A585" s="47"/>
      <c r="B585" s="47"/>
      <c r="C585" s="47"/>
      <c r="D585" s="47"/>
      <c r="E585" s="47"/>
      <c r="F585" s="199"/>
      <c r="G585" s="47"/>
      <c r="H585" s="47"/>
      <c r="I585" s="47"/>
      <c r="J585" s="200"/>
      <c r="K585" s="47"/>
      <c r="L585" s="47"/>
      <c r="M585" s="47"/>
      <c r="N585" s="47"/>
      <c r="O585" s="47"/>
      <c r="P585" s="47"/>
      <c r="Q585" s="201"/>
      <c r="R585" s="47"/>
      <c r="S585" s="47"/>
      <c r="T585" s="47"/>
      <c r="U585" s="47"/>
      <c r="V585" s="47"/>
      <c r="W585" s="47"/>
      <c r="X585" s="47"/>
      <c r="Y585" s="47"/>
      <c r="Z585" s="47"/>
      <c r="AA585" s="47"/>
      <c r="AB585" s="47"/>
      <c r="AC585" s="47"/>
      <c r="AD585" s="47"/>
      <c r="AE585" s="47"/>
      <c r="AF585" s="47"/>
      <c r="AG585" s="47"/>
      <c r="AH585" s="47"/>
      <c r="AI585" s="47"/>
      <c r="AJ585" s="47"/>
      <c r="AK585" s="47"/>
      <c r="AL585" s="47"/>
      <c r="AM585" s="47"/>
      <c r="AN585" s="47"/>
    </row>
    <row r="586" spans="1:40" ht="14.25" customHeight="1">
      <c r="A586" s="47"/>
      <c r="B586" s="47"/>
      <c r="C586" s="47"/>
      <c r="D586" s="47"/>
      <c r="E586" s="47"/>
      <c r="F586" s="199"/>
      <c r="G586" s="47"/>
      <c r="H586" s="47"/>
      <c r="I586" s="47"/>
      <c r="J586" s="200"/>
      <c r="K586" s="47"/>
      <c r="L586" s="47"/>
      <c r="M586" s="47"/>
      <c r="N586" s="47"/>
      <c r="O586" s="47"/>
      <c r="P586" s="47"/>
      <c r="Q586" s="201"/>
      <c r="R586" s="47"/>
      <c r="S586" s="47"/>
      <c r="T586" s="47"/>
      <c r="U586" s="47"/>
      <c r="V586" s="47"/>
      <c r="W586" s="47"/>
      <c r="X586" s="47"/>
      <c r="Y586" s="47"/>
      <c r="Z586" s="47"/>
      <c r="AA586" s="47"/>
      <c r="AB586" s="47"/>
      <c r="AC586" s="47"/>
      <c r="AD586" s="47"/>
      <c r="AE586" s="47"/>
      <c r="AF586" s="47"/>
      <c r="AG586" s="47"/>
      <c r="AH586" s="47"/>
      <c r="AI586" s="47"/>
      <c r="AJ586" s="47"/>
      <c r="AK586" s="47"/>
      <c r="AL586" s="47"/>
      <c r="AM586" s="47"/>
      <c r="AN586" s="47"/>
    </row>
    <row r="587" spans="1:40" ht="14.25" customHeight="1">
      <c r="A587" s="47"/>
      <c r="B587" s="47"/>
      <c r="C587" s="47"/>
      <c r="D587" s="47"/>
      <c r="E587" s="47"/>
      <c r="F587" s="199"/>
      <c r="G587" s="47"/>
      <c r="H587" s="47"/>
      <c r="I587" s="47"/>
      <c r="J587" s="200"/>
      <c r="K587" s="47"/>
      <c r="L587" s="47"/>
      <c r="M587" s="47"/>
      <c r="N587" s="47"/>
      <c r="O587" s="47"/>
      <c r="P587" s="47"/>
      <c r="Q587" s="201"/>
      <c r="R587" s="47"/>
      <c r="S587" s="47"/>
      <c r="T587" s="47"/>
      <c r="U587" s="47"/>
      <c r="V587" s="47"/>
      <c r="W587" s="47"/>
      <c r="X587" s="47"/>
      <c r="Y587" s="47"/>
      <c r="Z587" s="47"/>
      <c r="AA587" s="47"/>
      <c r="AB587" s="47"/>
      <c r="AC587" s="47"/>
      <c r="AD587" s="47"/>
      <c r="AE587" s="47"/>
      <c r="AF587" s="47"/>
      <c r="AG587" s="47"/>
      <c r="AH587" s="47"/>
      <c r="AI587" s="47"/>
      <c r="AJ587" s="47"/>
      <c r="AK587" s="47"/>
      <c r="AL587" s="47"/>
      <c r="AM587" s="47"/>
      <c r="AN587" s="47"/>
    </row>
    <row r="588" spans="1:40" ht="14.25" customHeight="1">
      <c r="A588" s="47"/>
      <c r="B588" s="47"/>
      <c r="C588" s="47"/>
      <c r="D588" s="47"/>
      <c r="E588" s="47"/>
      <c r="F588" s="199"/>
      <c r="G588" s="47"/>
      <c r="H588" s="47"/>
      <c r="I588" s="47"/>
      <c r="J588" s="200"/>
      <c r="K588" s="47"/>
      <c r="L588" s="47"/>
      <c r="M588" s="47"/>
      <c r="N588" s="47"/>
      <c r="O588" s="47"/>
      <c r="P588" s="47"/>
      <c r="Q588" s="201"/>
      <c r="R588" s="47"/>
      <c r="S588" s="47"/>
      <c r="T588" s="47"/>
      <c r="U588" s="47"/>
      <c r="V588" s="47"/>
      <c r="W588" s="47"/>
      <c r="X588" s="47"/>
      <c r="Y588" s="47"/>
      <c r="Z588" s="47"/>
      <c r="AA588" s="47"/>
      <c r="AB588" s="47"/>
      <c r="AC588" s="47"/>
      <c r="AD588" s="47"/>
      <c r="AE588" s="47"/>
      <c r="AF588" s="47"/>
      <c r="AG588" s="47"/>
      <c r="AH588" s="47"/>
      <c r="AI588" s="47"/>
      <c r="AJ588" s="47"/>
      <c r="AK588" s="47"/>
      <c r="AL588" s="47"/>
      <c r="AM588" s="47"/>
      <c r="AN588" s="47"/>
    </row>
    <row r="589" spans="1:40" ht="14.25" customHeight="1">
      <c r="A589" s="47"/>
      <c r="B589" s="47"/>
      <c r="C589" s="47"/>
      <c r="D589" s="47"/>
      <c r="E589" s="47"/>
      <c r="F589" s="199"/>
      <c r="G589" s="47"/>
      <c r="H589" s="47"/>
      <c r="I589" s="47"/>
      <c r="J589" s="200"/>
      <c r="K589" s="47"/>
      <c r="L589" s="47"/>
      <c r="M589" s="47"/>
      <c r="N589" s="47"/>
      <c r="O589" s="47"/>
      <c r="P589" s="47"/>
      <c r="Q589" s="201"/>
      <c r="R589" s="47"/>
      <c r="S589" s="47"/>
      <c r="T589" s="47"/>
      <c r="U589" s="47"/>
      <c r="V589" s="47"/>
      <c r="W589" s="47"/>
      <c r="X589" s="47"/>
      <c r="Y589" s="47"/>
      <c r="Z589" s="47"/>
      <c r="AA589" s="47"/>
      <c r="AB589" s="47"/>
      <c r="AC589" s="47"/>
      <c r="AD589" s="47"/>
      <c r="AE589" s="47"/>
      <c r="AF589" s="47"/>
      <c r="AG589" s="47"/>
      <c r="AH589" s="47"/>
      <c r="AI589" s="47"/>
      <c r="AJ589" s="47"/>
      <c r="AK589" s="47"/>
      <c r="AL589" s="47"/>
      <c r="AM589" s="47"/>
      <c r="AN589" s="47"/>
    </row>
    <row r="590" spans="1:40" ht="14.25" customHeight="1">
      <c r="A590" s="47"/>
      <c r="B590" s="47"/>
      <c r="C590" s="47"/>
      <c r="D590" s="47"/>
      <c r="E590" s="47"/>
      <c r="F590" s="199"/>
      <c r="G590" s="47"/>
      <c r="H590" s="47"/>
      <c r="I590" s="47"/>
      <c r="J590" s="200"/>
      <c r="K590" s="47"/>
      <c r="L590" s="47"/>
      <c r="M590" s="47"/>
      <c r="N590" s="47"/>
      <c r="O590" s="47"/>
      <c r="P590" s="47"/>
      <c r="Q590" s="201"/>
      <c r="R590" s="47"/>
      <c r="S590" s="47"/>
      <c r="T590" s="47"/>
      <c r="U590" s="47"/>
      <c r="V590" s="47"/>
      <c r="W590" s="47"/>
      <c r="X590" s="47"/>
      <c r="Y590" s="47"/>
      <c r="Z590" s="47"/>
      <c r="AA590" s="47"/>
      <c r="AB590" s="47"/>
      <c r="AC590" s="47"/>
      <c r="AD590" s="47"/>
      <c r="AE590" s="47"/>
      <c r="AF590" s="47"/>
      <c r="AG590" s="47"/>
      <c r="AH590" s="47"/>
      <c r="AI590" s="47"/>
      <c r="AJ590" s="47"/>
      <c r="AK590" s="47"/>
      <c r="AL590" s="47"/>
      <c r="AM590" s="47"/>
      <c r="AN590" s="47"/>
    </row>
    <row r="591" spans="1:40" ht="14.25" customHeight="1">
      <c r="A591" s="47"/>
      <c r="B591" s="47"/>
      <c r="C591" s="47"/>
      <c r="D591" s="47"/>
      <c r="E591" s="47"/>
      <c r="F591" s="199"/>
      <c r="G591" s="47"/>
      <c r="H591" s="47"/>
      <c r="I591" s="47"/>
      <c r="J591" s="200"/>
      <c r="K591" s="47"/>
      <c r="L591" s="47"/>
      <c r="M591" s="47"/>
      <c r="N591" s="47"/>
      <c r="O591" s="47"/>
      <c r="P591" s="47"/>
      <c r="Q591" s="201"/>
      <c r="R591" s="47"/>
      <c r="S591" s="47"/>
      <c r="T591" s="47"/>
      <c r="U591" s="47"/>
      <c r="V591" s="47"/>
      <c r="W591" s="47"/>
      <c r="X591" s="47"/>
      <c r="Y591" s="47"/>
      <c r="Z591" s="47"/>
      <c r="AA591" s="47"/>
      <c r="AB591" s="47"/>
      <c r="AC591" s="47"/>
      <c r="AD591" s="47"/>
      <c r="AE591" s="47"/>
      <c r="AF591" s="47"/>
      <c r="AG591" s="47"/>
      <c r="AH591" s="47"/>
      <c r="AI591" s="47"/>
      <c r="AJ591" s="47"/>
      <c r="AK591" s="47"/>
      <c r="AL591" s="47"/>
      <c r="AM591" s="47"/>
      <c r="AN591" s="47"/>
    </row>
    <row r="592" spans="1:40" ht="14.25" customHeight="1">
      <c r="A592" s="47"/>
      <c r="B592" s="47"/>
      <c r="C592" s="47"/>
      <c r="D592" s="47"/>
      <c r="E592" s="47"/>
      <c r="F592" s="199"/>
      <c r="G592" s="47"/>
      <c r="H592" s="47"/>
      <c r="I592" s="47"/>
      <c r="J592" s="200"/>
      <c r="K592" s="47"/>
      <c r="L592" s="47"/>
      <c r="M592" s="47"/>
      <c r="N592" s="47"/>
      <c r="O592" s="47"/>
      <c r="P592" s="47"/>
      <c r="Q592" s="201"/>
      <c r="R592" s="47"/>
      <c r="S592" s="47"/>
      <c r="T592" s="47"/>
      <c r="U592" s="47"/>
      <c r="V592" s="47"/>
      <c r="W592" s="47"/>
      <c r="X592" s="47"/>
      <c r="Y592" s="47"/>
      <c r="Z592" s="47"/>
      <c r="AA592" s="47"/>
      <c r="AB592" s="47"/>
      <c r="AC592" s="47"/>
      <c r="AD592" s="47"/>
      <c r="AE592" s="47"/>
      <c r="AF592" s="47"/>
      <c r="AG592" s="47"/>
      <c r="AH592" s="47"/>
      <c r="AI592" s="47"/>
      <c r="AJ592" s="47"/>
      <c r="AK592" s="47"/>
      <c r="AL592" s="47"/>
      <c r="AM592" s="47"/>
      <c r="AN592" s="47"/>
    </row>
    <row r="593" spans="1:40" ht="14.25" customHeight="1">
      <c r="A593" s="47"/>
      <c r="B593" s="47"/>
      <c r="C593" s="47"/>
      <c r="D593" s="47"/>
      <c r="E593" s="47"/>
      <c r="F593" s="199"/>
      <c r="G593" s="47"/>
      <c r="H593" s="47"/>
      <c r="I593" s="47"/>
      <c r="J593" s="200"/>
      <c r="K593" s="47"/>
      <c r="L593" s="47"/>
      <c r="M593" s="47"/>
      <c r="N593" s="47"/>
      <c r="O593" s="47"/>
      <c r="P593" s="47"/>
      <c r="Q593" s="201"/>
      <c r="R593" s="47"/>
      <c r="S593" s="47"/>
      <c r="T593" s="47"/>
      <c r="U593" s="47"/>
      <c r="V593" s="47"/>
      <c r="W593" s="47"/>
      <c r="X593" s="47"/>
      <c r="Y593" s="47"/>
      <c r="Z593" s="47"/>
      <c r="AA593" s="47"/>
      <c r="AB593" s="47"/>
      <c r="AC593" s="47"/>
      <c r="AD593" s="47"/>
      <c r="AE593" s="47"/>
      <c r="AF593" s="47"/>
      <c r="AG593" s="47"/>
      <c r="AH593" s="47"/>
      <c r="AI593" s="47"/>
      <c r="AJ593" s="47"/>
      <c r="AK593" s="47"/>
      <c r="AL593" s="47"/>
      <c r="AM593" s="47"/>
      <c r="AN593" s="47"/>
    </row>
    <row r="594" spans="1:40" ht="14.25" customHeight="1">
      <c r="A594" s="47"/>
      <c r="B594" s="47"/>
      <c r="C594" s="47"/>
      <c r="D594" s="47"/>
      <c r="E594" s="47"/>
      <c r="F594" s="199"/>
      <c r="G594" s="47"/>
      <c r="H594" s="47"/>
      <c r="I594" s="47"/>
      <c r="J594" s="200"/>
      <c r="K594" s="47"/>
      <c r="L594" s="47"/>
      <c r="M594" s="47"/>
      <c r="N594" s="47"/>
      <c r="O594" s="47"/>
      <c r="P594" s="47"/>
      <c r="Q594" s="201"/>
      <c r="R594" s="47"/>
      <c r="S594" s="47"/>
      <c r="T594" s="47"/>
      <c r="U594" s="47"/>
      <c r="V594" s="47"/>
      <c r="W594" s="47"/>
      <c r="X594" s="47"/>
      <c r="Y594" s="47"/>
      <c r="Z594" s="47"/>
      <c r="AA594" s="47"/>
      <c r="AB594" s="47"/>
      <c r="AC594" s="47"/>
      <c r="AD594" s="47"/>
      <c r="AE594" s="47"/>
      <c r="AF594" s="47"/>
      <c r="AG594" s="47"/>
      <c r="AH594" s="47"/>
      <c r="AI594" s="47"/>
      <c r="AJ594" s="47"/>
      <c r="AK594" s="47"/>
      <c r="AL594" s="47"/>
      <c r="AM594" s="47"/>
      <c r="AN594" s="47"/>
    </row>
    <row r="595" spans="1:40" ht="14.25" customHeight="1">
      <c r="A595" s="47"/>
      <c r="B595" s="47"/>
      <c r="C595" s="47"/>
      <c r="D595" s="47"/>
      <c r="E595" s="47"/>
      <c r="F595" s="199"/>
      <c r="G595" s="47"/>
      <c r="H595" s="47"/>
      <c r="I595" s="47"/>
      <c r="J595" s="200"/>
      <c r="K595" s="47"/>
      <c r="L595" s="47"/>
      <c r="M595" s="47"/>
      <c r="N595" s="47"/>
      <c r="O595" s="47"/>
      <c r="P595" s="47"/>
      <c r="Q595" s="201"/>
      <c r="R595" s="47"/>
      <c r="S595" s="47"/>
      <c r="T595" s="47"/>
      <c r="U595" s="47"/>
      <c r="V595" s="47"/>
      <c r="W595" s="47"/>
      <c r="X595" s="47"/>
      <c r="Y595" s="47"/>
      <c r="Z595" s="47"/>
      <c r="AA595" s="47"/>
      <c r="AB595" s="47"/>
      <c r="AC595" s="47"/>
      <c r="AD595" s="47"/>
      <c r="AE595" s="47"/>
      <c r="AF595" s="47"/>
      <c r="AG595" s="47"/>
      <c r="AH595" s="47"/>
      <c r="AI595" s="47"/>
      <c r="AJ595" s="47"/>
      <c r="AK595" s="47"/>
      <c r="AL595" s="47"/>
      <c r="AM595" s="47"/>
      <c r="AN595" s="47"/>
    </row>
    <row r="596" spans="1:40" ht="14.25" customHeight="1">
      <c r="A596" s="47"/>
      <c r="B596" s="47"/>
      <c r="C596" s="47"/>
      <c r="D596" s="47"/>
      <c r="E596" s="47"/>
      <c r="F596" s="199"/>
      <c r="G596" s="47"/>
      <c r="H596" s="47"/>
      <c r="I596" s="47"/>
      <c r="J596" s="200"/>
      <c r="K596" s="47"/>
      <c r="L596" s="47"/>
      <c r="M596" s="47"/>
      <c r="N596" s="47"/>
      <c r="O596" s="47"/>
      <c r="P596" s="47"/>
      <c r="Q596" s="201"/>
      <c r="R596" s="47"/>
      <c r="S596" s="47"/>
      <c r="T596" s="47"/>
      <c r="U596" s="47"/>
      <c r="V596" s="47"/>
      <c r="W596" s="47"/>
      <c r="X596" s="47"/>
      <c r="Y596" s="47"/>
      <c r="Z596" s="47"/>
      <c r="AA596" s="47"/>
      <c r="AB596" s="47"/>
      <c r="AC596" s="47"/>
      <c r="AD596" s="47"/>
      <c r="AE596" s="47"/>
      <c r="AF596" s="47"/>
      <c r="AG596" s="47"/>
      <c r="AH596" s="47"/>
      <c r="AI596" s="47"/>
      <c r="AJ596" s="47"/>
      <c r="AK596" s="47"/>
      <c r="AL596" s="47"/>
      <c r="AM596" s="47"/>
      <c r="AN596" s="47"/>
    </row>
    <row r="597" spans="1:40" ht="14.25" customHeight="1">
      <c r="A597" s="47"/>
      <c r="B597" s="47"/>
      <c r="C597" s="47"/>
      <c r="D597" s="47"/>
      <c r="E597" s="47"/>
      <c r="F597" s="199"/>
      <c r="G597" s="47"/>
      <c r="H597" s="47"/>
      <c r="I597" s="47"/>
      <c r="J597" s="200"/>
      <c r="K597" s="47"/>
      <c r="L597" s="47"/>
      <c r="M597" s="47"/>
      <c r="N597" s="47"/>
      <c r="O597" s="47"/>
      <c r="P597" s="47"/>
      <c r="Q597" s="201"/>
      <c r="R597" s="47"/>
      <c r="S597" s="47"/>
      <c r="T597" s="47"/>
      <c r="U597" s="47"/>
      <c r="V597" s="47"/>
      <c r="W597" s="47"/>
      <c r="X597" s="47"/>
      <c r="Y597" s="47"/>
      <c r="Z597" s="47"/>
      <c r="AA597" s="47"/>
      <c r="AB597" s="47"/>
      <c r="AC597" s="47"/>
      <c r="AD597" s="47"/>
      <c r="AE597" s="47"/>
      <c r="AF597" s="47"/>
      <c r="AG597" s="47"/>
      <c r="AH597" s="47"/>
      <c r="AI597" s="47"/>
      <c r="AJ597" s="47"/>
      <c r="AK597" s="47"/>
      <c r="AL597" s="47"/>
      <c r="AM597" s="47"/>
      <c r="AN597" s="47"/>
    </row>
    <row r="598" spans="1:40" ht="14.25" customHeight="1">
      <c r="A598" s="47"/>
      <c r="B598" s="47"/>
      <c r="C598" s="47"/>
      <c r="D598" s="47"/>
      <c r="E598" s="47"/>
      <c r="F598" s="199"/>
      <c r="G598" s="47"/>
      <c r="H598" s="47"/>
      <c r="I598" s="47"/>
      <c r="J598" s="200"/>
      <c r="K598" s="47"/>
      <c r="L598" s="47"/>
      <c r="M598" s="47"/>
      <c r="N598" s="47"/>
      <c r="O598" s="47"/>
      <c r="P598" s="47"/>
      <c r="Q598" s="201"/>
      <c r="R598" s="47"/>
      <c r="S598" s="47"/>
      <c r="T598" s="47"/>
      <c r="U598" s="47"/>
      <c r="V598" s="47"/>
      <c r="W598" s="47"/>
      <c r="X598" s="47"/>
      <c r="Y598" s="47"/>
      <c r="Z598" s="47"/>
      <c r="AA598" s="47"/>
      <c r="AB598" s="47"/>
      <c r="AC598" s="47"/>
      <c r="AD598" s="47"/>
      <c r="AE598" s="47"/>
      <c r="AF598" s="47"/>
      <c r="AG598" s="47"/>
      <c r="AH598" s="47"/>
      <c r="AI598" s="47"/>
      <c r="AJ598" s="47"/>
      <c r="AK598" s="47"/>
      <c r="AL598" s="47"/>
      <c r="AM598" s="47"/>
      <c r="AN598" s="47"/>
    </row>
    <row r="599" spans="1:40" ht="14.25" customHeight="1">
      <c r="A599" s="47"/>
      <c r="B599" s="47"/>
      <c r="C599" s="47"/>
      <c r="D599" s="47"/>
      <c r="E599" s="47"/>
      <c r="F599" s="199"/>
      <c r="G599" s="47"/>
      <c r="H599" s="47"/>
      <c r="I599" s="47"/>
      <c r="J599" s="200"/>
      <c r="K599" s="47"/>
      <c r="L599" s="47"/>
      <c r="M599" s="47"/>
      <c r="N599" s="47"/>
      <c r="O599" s="47"/>
      <c r="P599" s="47"/>
      <c r="Q599" s="201"/>
      <c r="R599" s="47"/>
      <c r="S599" s="47"/>
      <c r="T599" s="47"/>
      <c r="U599" s="47"/>
      <c r="V599" s="47"/>
      <c r="W599" s="47"/>
      <c r="X599" s="47"/>
      <c r="Y599" s="47"/>
      <c r="Z599" s="47"/>
      <c r="AA599" s="47"/>
      <c r="AB599" s="47"/>
      <c r="AC599" s="47"/>
      <c r="AD599" s="47"/>
      <c r="AE599" s="47"/>
      <c r="AF599" s="47"/>
      <c r="AG599" s="47"/>
      <c r="AH599" s="47"/>
      <c r="AI599" s="47"/>
      <c r="AJ599" s="47"/>
      <c r="AK599" s="47"/>
      <c r="AL599" s="47"/>
      <c r="AM599" s="47"/>
      <c r="AN599" s="47"/>
    </row>
    <row r="600" spans="1:40" ht="14.25" customHeight="1">
      <c r="A600" s="47"/>
      <c r="B600" s="47"/>
      <c r="C600" s="47"/>
      <c r="D600" s="47"/>
      <c r="E600" s="47"/>
      <c r="F600" s="199"/>
      <c r="G600" s="47"/>
      <c r="H600" s="47"/>
      <c r="I600" s="47"/>
      <c r="J600" s="200"/>
      <c r="K600" s="47"/>
      <c r="L600" s="47"/>
      <c r="M600" s="47"/>
      <c r="N600" s="47"/>
      <c r="O600" s="47"/>
      <c r="P600" s="47"/>
      <c r="Q600" s="201"/>
      <c r="R600" s="47"/>
      <c r="S600" s="47"/>
      <c r="T600" s="47"/>
      <c r="U600" s="47"/>
      <c r="V600" s="47"/>
      <c r="W600" s="47"/>
      <c r="X600" s="47"/>
      <c r="Y600" s="47"/>
      <c r="Z600" s="47"/>
      <c r="AA600" s="47"/>
      <c r="AB600" s="47"/>
      <c r="AC600" s="47"/>
      <c r="AD600" s="47"/>
      <c r="AE600" s="47"/>
      <c r="AF600" s="47"/>
      <c r="AG600" s="47"/>
      <c r="AH600" s="47"/>
      <c r="AI600" s="47"/>
      <c r="AJ600" s="47"/>
      <c r="AK600" s="47"/>
      <c r="AL600" s="47"/>
      <c r="AM600" s="47"/>
      <c r="AN600" s="47"/>
    </row>
    <row r="601" spans="1:40" ht="14.25" customHeight="1">
      <c r="A601" s="47"/>
      <c r="B601" s="47"/>
      <c r="C601" s="47"/>
      <c r="D601" s="47"/>
      <c r="E601" s="47"/>
      <c r="F601" s="199"/>
      <c r="G601" s="47"/>
      <c r="H601" s="47"/>
      <c r="I601" s="47"/>
      <c r="J601" s="200"/>
      <c r="K601" s="47"/>
      <c r="L601" s="47"/>
      <c r="M601" s="47"/>
      <c r="N601" s="47"/>
      <c r="O601" s="47"/>
      <c r="P601" s="47"/>
      <c r="Q601" s="201"/>
      <c r="R601" s="47"/>
      <c r="S601" s="47"/>
      <c r="T601" s="47"/>
      <c r="U601" s="47"/>
      <c r="V601" s="47"/>
      <c r="W601" s="47"/>
      <c r="X601" s="47"/>
      <c r="Y601" s="47"/>
      <c r="Z601" s="47"/>
      <c r="AA601" s="47"/>
      <c r="AB601" s="47"/>
      <c r="AC601" s="47"/>
      <c r="AD601" s="47"/>
      <c r="AE601" s="47"/>
      <c r="AF601" s="47"/>
      <c r="AG601" s="47"/>
      <c r="AH601" s="47"/>
      <c r="AI601" s="47"/>
      <c r="AJ601" s="47"/>
      <c r="AK601" s="47"/>
      <c r="AL601" s="47"/>
      <c r="AM601" s="47"/>
      <c r="AN601" s="47"/>
    </row>
    <row r="602" spans="1:40" ht="14.25" customHeight="1">
      <c r="A602" s="47"/>
      <c r="B602" s="47"/>
      <c r="C602" s="47"/>
      <c r="D602" s="47"/>
      <c r="E602" s="47"/>
      <c r="F602" s="199"/>
      <c r="G602" s="47"/>
      <c r="H602" s="47"/>
      <c r="I602" s="47"/>
      <c r="J602" s="200"/>
      <c r="K602" s="47"/>
      <c r="L602" s="47"/>
      <c r="M602" s="47"/>
      <c r="N602" s="47"/>
      <c r="O602" s="47"/>
      <c r="P602" s="47"/>
      <c r="Q602" s="201"/>
      <c r="R602" s="47"/>
      <c r="S602" s="47"/>
      <c r="T602" s="47"/>
      <c r="U602" s="47"/>
      <c r="V602" s="47"/>
      <c r="W602" s="47"/>
      <c r="X602" s="47"/>
      <c r="Y602" s="47"/>
      <c r="Z602" s="47"/>
      <c r="AA602" s="47"/>
      <c r="AB602" s="47"/>
      <c r="AC602" s="47"/>
      <c r="AD602" s="47"/>
      <c r="AE602" s="47"/>
      <c r="AF602" s="47"/>
      <c r="AG602" s="47"/>
      <c r="AH602" s="47"/>
      <c r="AI602" s="47"/>
      <c r="AJ602" s="47"/>
      <c r="AK602" s="47"/>
      <c r="AL602" s="47"/>
      <c r="AM602" s="47"/>
      <c r="AN602" s="47"/>
    </row>
    <row r="603" spans="1:40" ht="14.25" customHeight="1">
      <c r="A603" s="47"/>
      <c r="B603" s="47"/>
      <c r="C603" s="47"/>
      <c r="D603" s="47"/>
      <c r="E603" s="47"/>
      <c r="F603" s="199"/>
      <c r="G603" s="47"/>
      <c r="H603" s="47"/>
      <c r="I603" s="47"/>
      <c r="J603" s="200"/>
      <c r="K603" s="47"/>
      <c r="L603" s="47"/>
      <c r="M603" s="47"/>
      <c r="N603" s="47"/>
      <c r="O603" s="47"/>
      <c r="P603" s="47"/>
      <c r="Q603" s="201"/>
      <c r="R603" s="47"/>
      <c r="S603" s="47"/>
      <c r="T603" s="47"/>
      <c r="U603" s="47"/>
      <c r="V603" s="47"/>
      <c r="W603" s="47"/>
      <c r="X603" s="47"/>
      <c r="Y603" s="47"/>
      <c r="Z603" s="47"/>
      <c r="AA603" s="47"/>
      <c r="AB603" s="47"/>
      <c r="AC603" s="47"/>
      <c r="AD603" s="47"/>
      <c r="AE603" s="47"/>
      <c r="AF603" s="47"/>
      <c r="AG603" s="47"/>
      <c r="AH603" s="47"/>
      <c r="AI603" s="47"/>
      <c r="AJ603" s="47"/>
      <c r="AK603" s="47"/>
      <c r="AL603" s="47"/>
      <c r="AM603" s="47"/>
      <c r="AN603" s="47"/>
    </row>
    <row r="604" spans="1:40" ht="14.25" customHeight="1">
      <c r="A604" s="47"/>
      <c r="B604" s="47"/>
      <c r="C604" s="47"/>
      <c r="D604" s="47"/>
      <c r="E604" s="47"/>
      <c r="F604" s="199"/>
      <c r="G604" s="47"/>
      <c r="H604" s="47"/>
      <c r="I604" s="47"/>
      <c r="J604" s="200"/>
      <c r="K604" s="47"/>
      <c r="L604" s="47"/>
      <c r="M604" s="47"/>
      <c r="N604" s="47"/>
      <c r="O604" s="47"/>
      <c r="P604" s="47"/>
      <c r="Q604" s="201"/>
      <c r="R604" s="47"/>
      <c r="S604" s="47"/>
      <c r="T604" s="47"/>
      <c r="U604" s="47"/>
      <c r="V604" s="47"/>
      <c r="W604" s="47"/>
      <c r="X604" s="47"/>
      <c r="Y604" s="47"/>
      <c r="Z604" s="47"/>
      <c r="AA604" s="47"/>
      <c r="AB604" s="47"/>
      <c r="AC604" s="47"/>
      <c r="AD604" s="47"/>
      <c r="AE604" s="47"/>
      <c r="AF604" s="47"/>
      <c r="AG604" s="47"/>
      <c r="AH604" s="47"/>
      <c r="AI604" s="47"/>
      <c r="AJ604" s="47"/>
      <c r="AK604" s="47"/>
      <c r="AL604" s="47"/>
      <c r="AM604" s="47"/>
      <c r="AN604" s="47"/>
    </row>
    <row r="605" spans="1:40" ht="14.25" customHeight="1">
      <c r="A605" s="47"/>
      <c r="B605" s="47"/>
      <c r="C605" s="47"/>
      <c r="D605" s="47"/>
      <c r="E605" s="47"/>
      <c r="F605" s="199"/>
      <c r="G605" s="47"/>
      <c r="H605" s="47"/>
      <c r="I605" s="47"/>
      <c r="J605" s="200"/>
      <c r="K605" s="47"/>
      <c r="L605" s="47"/>
      <c r="M605" s="47"/>
      <c r="N605" s="47"/>
      <c r="O605" s="47"/>
      <c r="P605" s="47"/>
      <c r="Q605" s="201"/>
      <c r="R605" s="47"/>
      <c r="S605" s="47"/>
      <c r="T605" s="47"/>
      <c r="U605" s="47"/>
      <c r="V605" s="47"/>
      <c r="W605" s="47"/>
      <c r="X605" s="47"/>
      <c r="Y605" s="47"/>
      <c r="Z605" s="47"/>
      <c r="AA605" s="47"/>
      <c r="AB605" s="47"/>
      <c r="AC605" s="47"/>
      <c r="AD605" s="47"/>
      <c r="AE605" s="47"/>
      <c r="AF605" s="47"/>
      <c r="AG605" s="47"/>
      <c r="AH605" s="47"/>
      <c r="AI605" s="47"/>
      <c r="AJ605" s="47"/>
      <c r="AK605" s="47"/>
      <c r="AL605" s="47"/>
      <c r="AM605" s="47"/>
      <c r="AN605" s="47"/>
    </row>
    <row r="606" spans="1:40" ht="14.25" customHeight="1">
      <c r="A606" s="47"/>
      <c r="B606" s="47"/>
      <c r="C606" s="47"/>
      <c r="D606" s="47"/>
      <c r="E606" s="47"/>
      <c r="F606" s="199"/>
      <c r="G606" s="47"/>
      <c r="H606" s="47"/>
      <c r="I606" s="47"/>
      <c r="J606" s="200"/>
      <c r="K606" s="47"/>
      <c r="L606" s="47"/>
      <c r="M606" s="47"/>
      <c r="N606" s="47"/>
      <c r="O606" s="47"/>
      <c r="P606" s="47"/>
      <c r="Q606" s="201"/>
      <c r="R606" s="47"/>
      <c r="S606" s="47"/>
      <c r="T606" s="47"/>
      <c r="U606" s="47"/>
      <c r="V606" s="47"/>
      <c r="W606" s="47"/>
      <c r="X606" s="47"/>
      <c r="Y606" s="47"/>
      <c r="Z606" s="47"/>
      <c r="AA606" s="47"/>
      <c r="AB606" s="47"/>
      <c r="AC606" s="47"/>
      <c r="AD606" s="47"/>
      <c r="AE606" s="47"/>
      <c r="AF606" s="47"/>
      <c r="AG606" s="47"/>
      <c r="AH606" s="47"/>
      <c r="AI606" s="47"/>
      <c r="AJ606" s="47"/>
      <c r="AK606" s="47"/>
      <c r="AL606" s="47"/>
      <c r="AM606" s="47"/>
      <c r="AN606" s="47"/>
    </row>
    <row r="607" spans="1:40" ht="14.25" customHeight="1">
      <c r="A607" s="47"/>
      <c r="B607" s="47"/>
      <c r="C607" s="47"/>
      <c r="D607" s="47"/>
      <c r="E607" s="47"/>
      <c r="F607" s="199"/>
      <c r="G607" s="47"/>
      <c r="H607" s="47"/>
      <c r="I607" s="47"/>
      <c r="J607" s="200"/>
      <c r="K607" s="47"/>
      <c r="L607" s="47"/>
      <c r="M607" s="47"/>
      <c r="N607" s="47"/>
      <c r="O607" s="47"/>
      <c r="P607" s="47"/>
      <c r="Q607" s="201"/>
      <c r="R607" s="47"/>
      <c r="S607" s="47"/>
      <c r="T607" s="47"/>
      <c r="U607" s="47"/>
      <c r="V607" s="47"/>
      <c r="W607" s="47"/>
      <c r="X607" s="47"/>
      <c r="Y607" s="47"/>
      <c r="Z607" s="47"/>
      <c r="AA607" s="47"/>
      <c r="AB607" s="47"/>
      <c r="AC607" s="47"/>
      <c r="AD607" s="47"/>
      <c r="AE607" s="47"/>
      <c r="AF607" s="47"/>
      <c r="AG607" s="47"/>
      <c r="AH607" s="47"/>
      <c r="AI607" s="47"/>
      <c r="AJ607" s="47"/>
      <c r="AK607" s="47"/>
      <c r="AL607" s="47"/>
      <c r="AM607" s="47"/>
      <c r="AN607" s="47"/>
    </row>
    <row r="608" spans="1:40" ht="14.25" customHeight="1">
      <c r="A608" s="47"/>
      <c r="B608" s="47"/>
      <c r="C608" s="47"/>
      <c r="D608" s="47"/>
      <c r="E608" s="47"/>
      <c r="F608" s="199"/>
      <c r="G608" s="47"/>
      <c r="H608" s="47"/>
      <c r="I608" s="47"/>
      <c r="J608" s="200"/>
      <c r="K608" s="47"/>
      <c r="L608" s="47"/>
      <c r="M608" s="47"/>
      <c r="N608" s="47"/>
      <c r="O608" s="47"/>
      <c r="P608" s="47"/>
      <c r="Q608" s="201"/>
      <c r="R608" s="47"/>
      <c r="S608" s="47"/>
      <c r="T608" s="47"/>
      <c r="U608" s="47"/>
      <c r="V608" s="47"/>
      <c r="W608" s="47"/>
      <c r="X608" s="47"/>
      <c r="Y608" s="47"/>
      <c r="Z608" s="47"/>
      <c r="AA608" s="47"/>
      <c r="AB608" s="47"/>
      <c r="AC608" s="47"/>
      <c r="AD608" s="47"/>
      <c r="AE608" s="47"/>
      <c r="AF608" s="47"/>
      <c r="AG608" s="47"/>
      <c r="AH608" s="47"/>
      <c r="AI608" s="47"/>
      <c r="AJ608" s="47"/>
      <c r="AK608" s="47"/>
      <c r="AL608" s="47"/>
      <c r="AM608" s="47"/>
      <c r="AN608" s="47"/>
    </row>
    <row r="609" spans="1:40" ht="14.25" customHeight="1">
      <c r="A609" s="47"/>
      <c r="B609" s="47"/>
      <c r="C609" s="47"/>
      <c r="D609" s="47"/>
      <c r="E609" s="47"/>
      <c r="F609" s="199"/>
      <c r="G609" s="47"/>
      <c r="H609" s="47"/>
      <c r="I609" s="47"/>
      <c r="J609" s="200"/>
      <c r="K609" s="47"/>
      <c r="L609" s="47"/>
      <c r="M609" s="47"/>
      <c r="N609" s="47"/>
      <c r="O609" s="47"/>
      <c r="P609" s="47"/>
      <c r="Q609" s="201"/>
      <c r="R609" s="47"/>
      <c r="S609" s="47"/>
      <c r="T609" s="47"/>
      <c r="U609" s="47"/>
      <c r="V609" s="47"/>
      <c r="W609" s="47"/>
      <c r="X609" s="47"/>
      <c r="Y609" s="47"/>
      <c r="Z609" s="47"/>
      <c r="AA609" s="47"/>
      <c r="AB609" s="47"/>
      <c r="AC609" s="47"/>
      <c r="AD609" s="47"/>
      <c r="AE609" s="47"/>
      <c r="AF609" s="47"/>
      <c r="AG609" s="47"/>
      <c r="AH609" s="47"/>
      <c r="AI609" s="47"/>
      <c r="AJ609" s="47"/>
      <c r="AK609" s="47"/>
      <c r="AL609" s="47"/>
      <c r="AM609" s="47"/>
      <c r="AN609" s="47"/>
    </row>
    <row r="610" spans="1:40" ht="14.25" customHeight="1">
      <c r="A610" s="47"/>
      <c r="B610" s="47"/>
      <c r="C610" s="47"/>
      <c r="D610" s="47"/>
      <c r="E610" s="47"/>
      <c r="F610" s="199"/>
      <c r="G610" s="47"/>
      <c r="H610" s="47"/>
      <c r="I610" s="47"/>
      <c r="J610" s="200"/>
      <c r="K610" s="47"/>
      <c r="L610" s="47"/>
      <c r="M610" s="47"/>
      <c r="N610" s="47"/>
      <c r="O610" s="47"/>
      <c r="P610" s="47"/>
      <c r="Q610" s="201"/>
      <c r="R610" s="47"/>
      <c r="S610" s="47"/>
      <c r="T610" s="47"/>
      <c r="U610" s="47"/>
      <c r="V610" s="47"/>
      <c r="W610" s="47"/>
      <c r="X610" s="47"/>
      <c r="Y610" s="47"/>
      <c r="Z610" s="47"/>
      <c r="AA610" s="47"/>
      <c r="AB610" s="47"/>
      <c r="AC610" s="47"/>
      <c r="AD610" s="47"/>
      <c r="AE610" s="47"/>
      <c r="AF610" s="47"/>
      <c r="AG610" s="47"/>
      <c r="AH610" s="47"/>
      <c r="AI610" s="47"/>
      <c r="AJ610" s="47"/>
      <c r="AK610" s="47"/>
      <c r="AL610" s="47"/>
      <c r="AM610" s="47"/>
      <c r="AN610" s="47"/>
    </row>
    <row r="611" spans="1:40" ht="14.25" customHeight="1">
      <c r="A611" s="47"/>
      <c r="B611" s="47"/>
      <c r="C611" s="47"/>
      <c r="D611" s="47"/>
      <c r="E611" s="47"/>
      <c r="F611" s="199"/>
      <c r="G611" s="47"/>
      <c r="H611" s="47"/>
      <c r="I611" s="47"/>
      <c r="J611" s="200"/>
      <c r="K611" s="47"/>
      <c r="L611" s="47"/>
      <c r="M611" s="47"/>
      <c r="N611" s="47"/>
      <c r="O611" s="47"/>
      <c r="P611" s="47"/>
      <c r="Q611" s="201"/>
      <c r="R611" s="47"/>
      <c r="S611" s="47"/>
      <c r="T611" s="47"/>
      <c r="U611" s="47"/>
      <c r="V611" s="47"/>
      <c r="W611" s="47"/>
      <c r="X611" s="47"/>
      <c r="Y611" s="47"/>
      <c r="Z611" s="47"/>
      <c r="AA611" s="47"/>
      <c r="AB611" s="47"/>
      <c r="AC611" s="47"/>
      <c r="AD611" s="47"/>
      <c r="AE611" s="47"/>
      <c r="AF611" s="47"/>
      <c r="AG611" s="47"/>
      <c r="AH611" s="47"/>
      <c r="AI611" s="47"/>
      <c r="AJ611" s="47"/>
      <c r="AK611" s="47"/>
      <c r="AL611" s="47"/>
      <c r="AM611" s="47"/>
      <c r="AN611" s="47"/>
    </row>
    <row r="612" spans="1:40" ht="14.25" customHeight="1">
      <c r="A612" s="47"/>
      <c r="B612" s="47"/>
      <c r="C612" s="47"/>
      <c r="D612" s="47"/>
      <c r="E612" s="47"/>
      <c r="F612" s="199"/>
      <c r="G612" s="47"/>
      <c r="H612" s="47"/>
      <c r="I612" s="47"/>
      <c r="J612" s="200"/>
      <c r="K612" s="47"/>
      <c r="L612" s="47"/>
      <c r="M612" s="47"/>
      <c r="N612" s="47"/>
      <c r="O612" s="47"/>
      <c r="P612" s="47"/>
      <c r="Q612" s="201"/>
      <c r="R612" s="47"/>
      <c r="S612" s="47"/>
      <c r="T612" s="47"/>
      <c r="U612" s="47"/>
      <c r="V612" s="47"/>
      <c r="W612" s="47"/>
      <c r="X612" s="47"/>
      <c r="Y612" s="47"/>
      <c r="Z612" s="47"/>
      <c r="AA612" s="47"/>
      <c r="AB612" s="47"/>
      <c r="AC612" s="47"/>
      <c r="AD612" s="47"/>
      <c r="AE612" s="47"/>
      <c r="AF612" s="47"/>
      <c r="AG612" s="47"/>
      <c r="AH612" s="47"/>
      <c r="AI612" s="47"/>
      <c r="AJ612" s="47"/>
      <c r="AK612" s="47"/>
      <c r="AL612" s="47"/>
      <c r="AM612" s="47"/>
      <c r="AN612" s="47"/>
    </row>
    <row r="613" spans="1:40" ht="14.25" customHeight="1">
      <c r="A613" s="47"/>
      <c r="B613" s="47"/>
      <c r="C613" s="47"/>
      <c r="D613" s="47"/>
      <c r="E613" s="47"/>
      <c r="F613" s="199"/>
      <c r="G613" s="47"/>
      <c r="H613" s="47"/>
      <c r="I613" s="47"/>
      <c r="J613" s="200"/>
      <c r="K613" s="47"/>
      <c r="L613" s="47"/>
      <c r="M613" s="47"/>
      <c r="N613" s="47"/>
      <c r="O613" s="47"/>
      <c r="P613" s="47"/>
      <c r="Q613" s="201"/>
      <c r="R613" s="47"/>
      <c r="S613" s="47"/>
      <c r="T613" s="47"/>
      <c r="U613" s="47"/>
      <c r="V613" s="47"/>
      <c r="W613" s="47"/>
      <c r="X613" s="47"/>
      <c r="Y613" s="47"/>
      <c r="Z613" s="47"/>
      <c r="AA613" s="47"/>
      <c r="AB613" s="47"/>
      <c r="AC613" s="47"/>
      <c r="AD613" s="47"/>
      <c r="AE613" s="47"/>
      <c r="AF613" s="47"/>
      <c r="AG613" s="47"/>
      <c r="AH613" s="47"/>
      <c r="AI613" s="47"/>
      <c r="AJ613" s="47"/>
      <c r="AK613" s="47"/>
      <c r="AL613" s="47"/>
      <c r="AM613" s="47"/>
      <c r="AN613" s="47"/>
    </row>
    <row r="614" spans="1:40" ht="14.25" customHeight="1">
      <c r="A614" s="47"/>
      <c r="B614" s="47"/>
      <c r="C614" s="47"/>
      <c r="D614" s="47"/>
      <c r="E614" s="47"/>
      <c r="F614" s="199"/>
      <c r="G614" s="47"/>
      <c r="H614" s="47"/>
      <c r="I614" s="47"/>
      <c r="J614" s="200"/>
      <c r="K614" s="47"/>
      <c r="L614" s="47"/>
      <c r="M614" s="47"/>
      <c r="N614" s="47"/>
      <c r="O614" s="47"/>
      <c r="P614" s="47"/>
      <c r="Q614" s="201"/>
      <c r="R614" s="47"/>
      <c r="S614" s="47"/>
      <c r="T614" s="47"/>
      <c r="U614" s="47"/>
      <c r="V614" s="47"/>
      <c r="W614" s="47"/>
      <c r="X614" s="47"/>
      <c r="Y614" s="47"/>
      <c r="Z614" s="47"/>
      <c r="AA614" s="47"/>
      <c r="AB614" s="47"/>
      <c r="AC614" s="47"/>
      <c r="AD614" s="47"/>
      <c r="AE614" s="47"/>
      <c r="AF614" s="47"/>
      <c r="AG614" s="47"/>
      <c r="AH614" s="47"/>
      <c r="AI614" s="47"/>
      <c r="AJ614" s="47"/>
      <c r="AK614" s="47"/>
      <c r="AL614" s="47"/>
      <c r="AM614" s="47"/>
      <c r="AN614" s="47"/>
    </row>
    <row r="615" spans="1:40" ht="14.25" customHeight="1">
      <c r="A615" s="47"/>
      <c r="B615" s="47"/>
      <c r="C615" s="47"/>
      <c r="D615" s="47"/>
      <c r="E615" s="47"/>
      <c r="F615" s="199"/>
      <c r="G615" s="47"/>
      <c r="H615" s="47"/>
      <c r="I615" s="47"/>
      <c r="J615" s="200"/>
      <c r="K615" s="47"/>
      <c r="L615" s="47"/>
      <c r="M615" s="47"/>
      <c r="N615" s="47"/>
      <c r="O615" s="47"/>
      <c r="P615" s="47"/>
      <c r="Q615" s="201"/>
      <c r="R615" s="47"/>
      <c r="S615" s="47"/>
      <c r="T615" s="47"/>
      <c r="U615" s="47"/>
      <c r="V615" s="47"/>
      <c r="W615" s="47"/>
      <c r="X615" s="47"/>
      <c r="Y615" s="47"/>
      <c r="Z615" s="47"/>
      <c r="AA615" s="47"/>
      <c r="AB615" s="47"/>
      <c r="AC615" s="47"/>
      <c r="AD615" s="47"/>
      <c r="AE615" s="47"/>
      <c r="AF615" s="47"/>
      <c r="AG615" s="47"/>
      <c r="AH615" s="47"/>
      <c r="AI615" s="47"/>
      <c r="AJ615" s="47"/>
      <c r="AK615" s="47"/>
      <c r="AL615" s="47"/>
      <c r="AM615" s="47"/>
      <c r="AN615" s="47"/>
    </row>
    <row r="616" spans="1:40" ht="14.25" customHeight="1">
      <c r="A616" s="47"/>
      <c r="B616" s="47"/>
      <c r="C616" s="47"/>
      <c r="D616" s="47"/>
      <c r="E616" s="47"/>
      <c r="F616" s="199"/>
      <c r="G616" s="47"/>
      <c r="H616" s="47"/>
      <c r="I616" s="47"/>
      <c r="J616" s="200"/>
      <c r="K616" s="47"/>
      <c r="L616" s="47"/>
      <c r="M616" s="47"/>
      <c r="N616" s="47"/>
      <c r="O616" s="47"/>
      <c r="P616" s="47"/>
      <c r="Q616" s="201"/>
      <c r="R616" s="47"/>
      <c r="S616" s="47"/>
      <c r="T616" s="47"/>
      <c r="U616" s="47"/>
      <c r="V616" s="47"/>
      <c r="W616" s="47"/>
      <c r="X616" s="47"/>
      <c r="Y616" s="47"/>
      <c r="Z616" s="47"/>
      <c r="AA616" s="47"/>
      <c r="AB616" s="47"/>
      <c r="AC616" s="47"/>
      <c r="AD616" s="47"/>
      <c r="AE616" s="47"/>
      <c r="AF616" s="47"/>
      <c r="AG616" s="47"/>
      <c r="AH616" s="47"/>
      <c r="AI616" s="47"/>
      <c r="AJ616" s="47"/>
      <c r="AK616" s="47"/>
      <c r="AL616" s="47"/>
      <c r="AM616" s="47"/>
      <c r="AN616" s="47"/>
    </row>
    <row r="617" spans="1:40" ht="14.25" customHeight="1">
      <c r="A617" s="47"/>
      <c r="B617" s="47"/>
      <c r="C617" s="47"/>
      <c r="D617" s="47"/>
      <c r="E617" s="47"/>
      <c r="F617" s="199"/>
      <c r="G617" s="47"/>
      <c r="H617" s="47"/>
      <c r="I617" s="47"/>
      <c r="J617" s="200"/>
      <c r="K617" s="47"/>
      <c r="L617" s="47"/>
      <c r="M617" s="47"/>
      <c r="N617" s="47"/>
      <c r="O617" s="47"/>
      <c r="P617" s="47"/>
      <c r="Q617" s="201"/>
      <c r="R617" s="47"/>
      <c r="S617" s="47"/>
      <c r="T617" s="47"/>
      <c r="U617" s="47"/>
      <c r="V617" s="47"/>
      <c r="W617" s="47"/>
      <c r="X617" s="47"/>
      <c r="Y617" s="47"/>
      <c r="Z617" s="47"/>
      <c r="AA617" s="47"/>
      <c r="AB617" s="47"/>
      <c r="AC617" s="47"/>
      <c r="AD617" s="47"/>
      <c r="AE617" s="47"/>
      <c r="AF617" s="47"/>
      <c r="AG617" s="47"/>
      <c r="AH617" s="47"/>
      <c r="AI617" s="47"/>
      <c r="AJ617" s="47"/>
      <c r="AK617" s="47"/>
      <c r="AL617" s="47"/>
      <c r="AM617" s="47"/>
      <c r="AN617" s="47"/>
    </row>
    <row r="618" spans="1:40" ht="14.25" customHeight="1">
      <c r="A618" s="47"/>
      <c r="B618" s="47"/>
      <c r="C618" s="47"/>
      <c r="D618" s="47"/>
      <c r="E618" s="47"/>
      <c r="F618" s="199"/>
      <c r="G618" s="47"/>
      <c r="H618" s="47"/>
      <c r="I618" s="47"/>
      <c r="J618" s="200"/>
      <c r="K618" s="47"/>
      <c r="L618" s="47"/>
      <c r="M618" s="47"/>
      <c r="N618" s="47"/>
      <c r="O618" s="47"/>
      <c r="P618" s="47"/>
      <c r="Q618" s="201"/>
      <c r="R618" s="47"/>
      <c r="S618" s="47"/>
      <c r="T618" s="47"/>
      <c r="U618" s="47"/>
      <c r="V618" s="47"/>
      <c r="W618" s="47"/>
      <c r="X618" s="47"/>
      <c r="Y618" s="47"/>
      <c r="Z618" s="47"/>
      <c r="AA618" s="47"/>
      <c r="AB618" s="47"/>
      <c r="AC618" s="47"/>
      <c r="AD618" s="47"/>
      <c r="AE618" s="47"/>
      <c r="AF618" s="47"/>
      <c r="AG618" s="47"/>
      <c r="AH618" s="47"/>
      <c r="AI618" s="47"/>
      <c r="AJ618" s="47"/>
      <c r="AK618" s="47"/>
      <c r="AL618" s="47"/>
      <c r="AM618" s="47"/>
      <c r="AN618" s="47"/>
    </row>
    <row r="619" spans="1:40" ht="14.25" customHeight="1">
      <c r="A619" s="47"/>
      <c r="B619" s="47"/>
      <c r="C619" s="47"/>
      <c r="D619" s="47"/>
      <c r="E619" s="47"/>
      <c r="F619" s="199"/>
      <c r="G619" s="47"/>
      <c r="H619" s="47"/>
      <c r="I619" s="47"/>
      <c r="J619" s="200"/>
      <c r="K619" s="47"/>
      <c r="L619" s="47"/>
      <c r="M619" s="47"/>
      <c r="N619" s="47"/>
      <c r="O619" s="47"/>
      <c r="P619" s="47"/>
      <c r="Q619" s="201"/>
      <c r="R619" s="47"/>
      <c r="S619" s="47"/>
      <c r="T619" s="47"/>
      <c r="U619" s="47"/>
      <c r="V619" s="47"/>
      <c r="W619" s="47"/>
      <c r="X619" s="47"/>
      <c r="Y619" s="47"/>
      <c r="Z619" s="47"/>
      <c r="AA619" s="47"/>
      <c r="AB619" s="47"/>
      <c r="AC619" s="47"/>
      <c r="AD619" s="47"/>
      <c r="AE619" s="47"/>
      <c r="AF619" s="47"/>
      <c r="AG619" s="47"/>
      <c r="AH619" s="47"/>
      <c r="AI619" s="47"/>
      <c r="AJ619" s="47"/>
      <c r="AK619" s="47"/>
      <c r="AL619" s="47"/>
      <c r="AM619" s="47"/>
      <c r="AN619" s="47"/>
    </row>
    <row r="620" spans="1:40" ht="14.25" customHeight="1">
      <c r="A620" s="47"/>
      <c r="B620" s="47"/>
      <c r="C620" s="47"/>
      <c r="D620" s="47"/>
      <c r="E620" s="47"/>
      <c r="F620" s="199"/>
      <c r="G620" s="47"/>
      <c r="H620" s="47"/>
      <c r="I620" s="47"/>
      <c r="J620" s="200"/>
      <c r="K620" s="47"/>
      <c r="L620" s="47"/>
      <c r="M620" s="47"/>
      <c r="N620" s="47"/>
      <c r="O620" s="47"/>
      <c r="P620" s="47"/>
      <c r="Q620" s="201"/>
      <c r="R620" s="47"/>
      <c r="S620" s="47"/>
      <c r="T620" s="47"/>
      <c r="U620" s="47"/>
      <c r="V620" s="47"/>
      <c r="W620" s="47"/>
      <c r="X620" s="47"/>
      <c r="Y620" s="47"/>
      <c r="Z620" s="47"/>
      <c r="AA620" s="47"/>
      <c r="AB620" s="47"/>
      <c r="AC620" s="47"/>
      <c r="AD620" s="47"/>
      <c r="AE620" s="47"/>
      <c r="AF620" s="47"/>
      <c r="AG620" s="47"/>
      <c r="AH620" s="47"/>
      <c r="AI620" s="47"/>
      <c r="AJ620" s="47"/>
      <c r="AK620" s="47"/>
      <c r="AL620" s="47"/>
      <c r="AM620" s="47"/>
      <c r="AN620" s="47"/>
    </row>
    <row r="621" spans="1:40" ht="14.25" customHeight="1">
      <c r="A621" s="47"/>
      <c r="B621" s="47"/>
      <c r="C621" s="47"/>
      <c r="D621" s="47"/>
      <c r="E621" s="47"/>
      <c r="F621" s="199"/>
      <c r="G621" s="47"/>
      <c r="H621" s="47"/>
      <c r="I621" s="47"/>
      <c r="J621" s="200"/>
      <c r="K621" s="47"/>
      <c r="L621" s="47"/>
      <c r="M621" s="47"/>
      <c r="N621" s="47"/>
      <c r="O621" s="47"/>
      <c r="P621" s="47"/>
      <c r="Q621" s="201"/>
      <c r="R621" s="47"/>
      <c r="S621" s="47"/>
      <c r="T621" s="47"/>
      <c r="U621" s="47"/>
      <c r="V621" s="47"/>
      <c r="W621" s="47"/>
      <c r="X621" s="47"/>
      <c r="Y621" s="47"/>
      <c r="Z621" s="47"/>
      <c r="AA621" s="47"/>
      <c r="AB621" s="47"/>
      <c r="AC621" s="47"/>
      <c r="AD621" s="47"/>
      <c r="AE621" s="47"/>
      <c r="AF621" s="47"/>
      <c r="AG621" s="47"/>
      <c r="AH621" s="47"/>
      <c r="AI621" s="47"/>
      <c r="AJ621" s="47"/>
      <c r="AK621" s="47"/>
      <c r="AL621" s="47"/>
      <c r="AM621" s="47"/>
      <c r="AN621" s="47"/>
    </row>
    <row r="622" spans="1:40" ht="14.25" customHeight="1">
      <c r="A622" s="47"/>
      <c r="B622" s="47"/>
      <c r="C622" s="47"/>
      <c r="D622" s="47"/>
      <c r="E622" s="47"/>
      <c r="F622" s="199"/>
      <c r="G622" s="47"/>
      <c r="H622" s="47"/>
      <c r="I622" s="47"/>
      <c r="J622" s="200"/>
      <c r="K622" s="47"/>
      <c r="L622" s="47"/>
      <c r="M622" s="47"/>
      <c r="N622" s="47"/>
      <c r="O622" s="47"/>
      <c r="P622" s="47"/>
      <c r="Q622" s="201"/>
      <c r="R622" s="47"/>
      <c r="S622" s="47"/>
      <c r="T622" s="47"/>
      <c r="U622" s="47"/>
      <c r="V622" s="47"/>
      <c r="W622" s="47"/>
      <c r="X622" s="47"/>
      <c r="Y622" s="47"/>
      <c r="Z622" s="47"/>
      <c r="AA622" s="47"/>
      <c r="AB622" s="47"/>
      <c r="AC622" s="47"/>
      <c r="AD622" s="47"/>
      <c r="AE622" s="47"/>
      <c r="AF622" s="47"/>
      <c r="AG622" s="47"/>
      <c r="AH622" s="47"/>
      <c r="AI622" s="47"/>
      <c r="AJ622" s="47"/>
      <c r="AK622" s="47"/>
      <c r="AL622" s="47"/>
      <c r="AM622" s="47"/>
      <c r="AN622" s="47"/>
    </row>
    <row r="623" spans="1:40" ht="14.25" customHeight="1">
      <c r="A623" s="47"/>
      <c r="B623" s="47"/>
      <c r="C623" s="47"/>
      <c r="D623" s="47"/>
      <c r="E623" s="47"/>
      <c r="F623" s="199"/>
      <c r="G623" s="47"/>
      <c r="H623" s="47"/>
      <c r="I623" s="47"/>
      <c r="J623" s="200"/>
      <c r="K623" s="47"/>
      <c r="L623" s="47"/>
      <c r="M623" s="47"/>
      <c r="N623" s="47"/>
      <c r="O623" s="47"/>
      <c r="P623" s="47"/>
      <c r="Q623" s="201"/>
      <c r="R623" s="47"/>
      <c r="S623" s="47"/>
      <c r="T623" s="47"/>
      <c r="U623" s="47"/>
      <c r="V623" s="47"/>
      <c r="W623" s="47"/>
      <c r="X623" s="47"/>
      <c r="Y623" s="47"/>
      <c r="Z623" s="47"/>
      <c r="AA623" s="47"/>
      <c r="AB623" s="47"/>
      <c r="AC623" s="47"/>
      <c r="AD623" s="47"/>
      <c r="AE623" s="47"/>
      <c r="AF623" s="47"/>
      <c r="AG623" s="47"/>
      <c r="AH623" s="47"/>
      <c r="AI623" s="47"/>
      <c r="AJ623" s="47"/>
      <c r="AK623" s="47"/>
      <c r="AL623" s="47"/>
      <c r="AM623" s="47"/>
      <c r="AN623" s="47"/>
    </row>
    <row r="624" spans="1:40" ht="14.25" customHeight="1">
      <c r="A624" s="47"/>
      <c r="B624" s="47"/>
      <c r="C624" s="47"/>
      <c r="D624" s="47"/>
      <c r="E624" s="47"/>
      <c r="F624" s="199"/>
      <c r="G624" s="47"/>
      <c r="H624" s="47"/>
      <c r="I624" s="47"/>
      <c r="J624" s="200"/>
      <c r="K624" s="47"/>
      <c r="L624" s="47"/>
      <c r="M624" s="47"/>
      <c r="N624" s="47"/>
      <c r="O624" s="47"/>
      <c r="P624" s="47"/>
      <c r="Q624" s="201"/>
      <c r="R624" s="47"/>
      <c r="S624" s="47"/>
      <c r="T624" s="47"/>
      <c r="U624" s="47"/>
      <c r="V624" s="47"/>
      <c r="W624" s="47"/>
      <c r="X624" s="47"/>
      <c r="Y624" s="47"/>
      <c r="Z624" s="47"/>
      <c r="AA624" s="47"/>
      <c r="AB624" s="47"/>
      <c r="AC624" s="47"/>
      <c r="AD624" s="47"/>
      <c r="AE624" s="47"/>
      <c r="AF624" s="47"/>
      <c r="AG624" s="47"/>
      <c r="AH624" s="47"/>
      <c r="AI624" s="47"/>
      <c r="AJ624" s="47"/>
      <c r="AK624" s="47"/>
      <c r="AL624" s="47"/>
      <c r="AM624" s="47"/>
      <c r="AN624" s="47"/>
    </row>
    <row r="625" spans="1:40" ht="14.25" customHeight="1">
      <c r="A625" s="47"/>
      <c r="B625" s="47"/>
      <c r="C625" s="47"/>
      <c r="D625" s="47"/>
      <c r="E625" s="47"/>
      <c r="F625" s="199"/>
      <c r="G625" s="47"/>
      <c r="H625" s="47"/>
      <c r="I625" s="47"/>
      <c r="J625" s="200"/>
      <c r="K625" s="47"/>
      <c r="L625" s="47"/>
      <c r="M625" s="47"/>
      <c r="N625" s="47"/>
      <c r="O625" s="47"/>
      <c r="P625" s="47"/>
      <c r="Q625" s="201"/>
      <c r="R625" s="47"/>
      <c r="S625" s="47"/>
      <c r="T625" s="47"/>
      <c r="U625" s="47"/>
      <c r="V625" s="47"/>
      <c r="W625" s="47"/>
      <c r="X625" s="47"/>
      <c r="Y625" s="47"/>
      <c r="Z625" s="47"/>
      <c r="AA625" s="47"/>
      <c r="AB625" s="47"/>
      <c r="AC625" s="47"/>
      <c r="AD625" s="47"/>
      <c r="AE625" s="47"/>
      <c r="AF625" s="47"/>
      <c r="AG625" s="47"/>
      <c r="AH625" s="47"/>
      <c r="AI625" s="47"/>
      <c r="AJ625" s="47"/>
      <c r="AK625" s="47"/>
      <c r="AL625" s="47"/>
      <c r="AM625" s="47"/>
      <c r="AN625" s="47"/>
    </row>
    <row r="626" spans="1:40" ht="14.25" customHeight="1">
      <c r="A626" s="47"/>
      <c r="B626" s="47"/>
      <c r="C626" s="47"/>
      <c r="D626" s="47"/>
      <c r="E626" s="47"/>
      <c r="F626" s="199"/>
      <c r="G626" s="47"/>
      <c r="H626" s="47"/>
      <c r="I626" s="47"/>
      <c r="J626" s="200"/>
      <c r="K626" s="47"/>
      <c r="L626" s="47"/>
      <c r="M626" s="47"/>
      <c r="N626" s="47"/>
      <c r="O626" s="47"/>
      <c r="P626" s="47"/>
      <c r="Q626" s="201"/>
      <c r="R626" s="47"/>
      <c r="S626" s="47"/>
      <c r="T626" s="47"/>
      <c r="U626" s="47"/>
      <c r="V626" s="47"/>
      <c r="W626" s="47"/>
      <c r="X626" s="47"/>
      <c r="Y626" s="47"/>
      <c r="Z626" s="47"/>
      <c r="AA626" s="47"/>
      <c r="AB626" s="47"/>
      <c r="AC626" s="47"/>
      <c r="AD626" s="47"/>
      <c r="AE626" s="47"/>
      <c r="AF626" s="47"/>
      <c r="AG626" s="47"/>
      <c r="AH626" s="47"/>
      <c r="AI626" s="47"/>
      <c r="AJ626" s="47"/>
      <c r="AK626" s="47"/>
      <c r="AL626" s="47"/>
      <c r="AM626" s="47"/>
      <c r="AN626" s="47"/>
    </row>
    <row r="627" spans="1:40" ht="14.25" customHeight="1">
      <c r="A627" s="47"/>
      <c r="B627" s="47"/>
      <c r="C627" s="47"/>
      <c r="D627" s="47"/>
      <c r="E627" s="47"/>
      <c r="F627" s="199"/>
      <c r="G627" s="47"/>
      <c r="H627" s="47"/>
      <c r="I627" s="47"/>
      <c r="J627" s="200"/>
      <c r="K627" s="47"/>
      <c r="L627" s="47"/>
      <c r="M627" s="47"/>
      <c r="N627" s="47"/>
      <c r="O627" s="47"/>
      <c r="P627" s="47"/>
      <c r="Q627" s="201"/>
      <c r="R627" s="47"/>
      <c r="S627" s="47"/>
      <c r="T627" s="47"/>
      <c r="U627" s="47"/>
      <c r="V627" s="47"/>
      <c r="W627" s="47"/>
      <c r="X627" s="47"/>
      <c r="Y627" s="47"/>
      <c r="Z627" s="47"/>
      <c r="AA627" s="47"/>
      <c r="AB627" s="47"/>
      <c r="AC627" s="47"/>
      <c r="AD627" s="47"/>
      <c r="AE627" s="47"/>
      <c r="AF627" s="47"/>
      <c r="AG627" s="47"/>
      <c r="AH627" s="47"/>
      <c r="AI627" s="47"/>
      <c r="AJ627" s="47"/>
      <c r="AK627" s="47"/>
      <c r="AL627" s="47"/>
      <c r="AM627" s="47"/>
      <c r="AN627" s="47"/>
    </row>
    <row r="628" spans="1:40" ht="14.25" customHeight="1">
      <c r="A628" s="47"/>
      <c r="B628" s="47"/>
      <c r="C628" s="47"/>
      <c r="D628" s="47"/>
      <c r="E628" s="47"/>
      <c r="F628" s="199"/>
      <c r="G628" s="47"/>
      <c r="H628" s="47"/>
      <c r="I628" s="47"/>
      <c r="J628" s="200"/>
      <c r="K628" s="47"/>
      <c r="L628" s="47"/>
      <c r="M628" s="47"/>
      <c r="N628" s="47"/>
      <c r="O628" s="47"/>
      <c r="P628" s="47"/>
      <c r="Q628" s="201"/>
      <c r="R628" s="47"/>
      <c r="S628" s="47"/>
      <c r="T628" s="47"/>
      <c r="U628" s="47"/>
      <c r="V628" s="47"/>
      <c r="W628" s="47"/>
      <c r="X628" s="47"/>
      <c r="Y628" s="47"/>
      <c r="Z628" s="47"/>
      <c r="AA628" s="47"/>
      <c r="AB628" s="47"/>
      <c r="AC628" s="47"/>
      <c r="AD628" s="47"/>
      <c r="AE628" s="47"/>
      <c r="AF628" s="47"/>
      <c r="AG628" s="47"/>
      <c r="AH628" s="47"/>
      <c r="AI628" s="47"/>
      <c r="AJ628" s="47"/>
      <c r="AK628" s="47"/>
      <c r="AL628" s="47"/>
      <c r="AM628" s="47"/>
      <c r="AN628" s="47"/>
    </row>
    <row r="629" spans="1:40" ht="14.25" customHeight="1">
      <c r="A629" s="47"/>
      <c r="B629" s="47"/>
      <c r="C629" s="47"/>
      <c r="D629" s="47"/>
      <c r="E629" s="47"/>
      <c r="F629" s="199"/>
      <c r="G629" s="47"/>
      <c r="H629" s="47"/>
      <c r="I629" s="47"/>
      <c r="J629" s="200"/>
      <c r="K629" s="47"/>
      <c r="L629" s="47"/>
      <c r="M629" s="47"/>
      <c r="N629" s="47"/>
      <c r="O629" s="47"/>
      <c r="P629" s="47"/>
      <c r="Q629" s="201"/>
      <c r="R629" s="47"/>
      <c r="S629" s="47"/>
      <c r="T629" s="47"/>
      <c r="U629" s="47"/>
      <c r="V629" s="47"/>
      <c r="W629" s="47"/>
      <c r="X629" s="47"/>
      <c r="Y629" s="47"/>
      <c r="Z629" s="47"/>
      <c r="AA629" s="47"/>
      <c r="AB629" s="47"/>
      <c r="AC629" s="47"/>
      <c r="AD629" s="47"/>
      <c r="AE629" s="47"/>
      <c r="AF629" s="47"/>
      <c r="AG629" s="47"/>
      <c r="AH629" s="47"/>
      <c r="AI629" s="47"/>
      <c r="AJ629" s="47"/>
      <c r="AK629" s="47"/>
      <c r="AL629" s="47"/>
      <c r="AM629" s="47"/>
      <c r="AN629" s="47"/>
    </row>
    <row r="630" spans="1:40" ht="14.25" customHeight="1">
      <c r="A630" s="47"/>
      <c r="B630" s="47"/>
      <c r="C630" s="47"/>
      <c r="D630" s="47"/>
      <c r="E630" s="47"/>
      <c r="F630" s="199"/>
      <c r="G630" s="47"/>
      <c r="H630" s="47"/>
      <c r="I630" s="47"/>
      <c r="J630" s="200"/>
      <c r="K630" s="47"/>
      <c r="L630" s="47"/>
      <c r="M630" s="47"/>
      <c r="N630" s="47"/>
      <c r="O630" s="47"/>
      <c r="P630" s="47"/>
      <c r="Q630" s="201"/>
      <c r="R630" s="47"/>
      <c r="S630" s="47"/>
      <c r="T630" s="47"/>
      <c r="U630" s="47"/>
      <c r="V630" s="47"/>
      <c r="W630" s="47"/>
      <c r="X630" s="47"/>
      <c r="Y630" s="47"/>
      <c r="Z630" s="47"/>
      <c r="AA630" s="47"/>
      <c r="AB630" s="47"/>
      <c r="AC630" s="47"/>
      <c r="AD630" s="47"/>
      <c r="AE630" s="47"/>
      <c r="AF630" s="47"/>
      <c r="AG630" s="47"/>
      <c r="AH630" s="47"/>
      <c r="AI630" s="47"/>
      <c r="AJ630" s="47"/>
      <c r="AK630" s="47"/>
      <c r="AL630" s="47"/>
      <c r="AM630" s="47"/>
      <c r="AN630" s="47"/>
    </row>
    <row r="631" spans="1:40" ht="14.25" customHeight="1">
      <c r="A631" s="47"/>
      <c r="B631" s="47"/>
      <c r="C631" s="47"/>
      <c r="D631" s="47"/>
      <c r="E631" s="47"/>
      <c r="F631" s="199"/>
      <c r="G631" s="47"/>
      <c r="H631" s="47"/>
      <c r="I631" s="47"/>
      <c r="J631" s="200"/>
      <c r="K631" s="47"/>
      <c r="L631" s="47"/>
      <c r="M631" s="47"/>
      <c r="N631" s="47"/>
      <c r="O631" s="47"/>
      <c r="P631" s="47"/>
      <c r="Q631" s="201"/>
      <c r="R631" s="47"/>
      <c r="S631" s="47"/>
      <c r="T631" s="47"/>
      <c r="U631" s="47"/>
      <c r="V631" s="47"/>
      <c r="W631" s="47"/>
      <c r="X631" s="47"/>
      <c r="Y631" s="47"/>
      <c r="Z631" s="47"/>
      <c r="AA631" s="47"/>
      <c r="AB631" s="47"/>
      <c r="AC631" s="47"/>
      <c r="AD631" s="47"/>
      <c r="AE631" s="47"/>
      <c r="AF631" s="47"/>
      <c r="AG631" s="47"/>
      <c r="AH631" s="47"/>
      <c r="AI631" s="47"/>
      <c r="AJ631" s="47"/>
      <c r="AK631" s="47"/>
      <c r="AL631" s="47"/>
      <c r="AM631" s="47"/>
      <c r="AN631" s="47"/>
    </row>
    <row r="632" spans="1:40" ht="14.25" customHeight="1">
      <c r="A632" s="47"/>
      <c r="B632" s="47"/>
      <c r="C632" s="47"/>
      <c r="D632" s="47"/>
      <c r="E632" s="47"/>
      <c r="F632" s="199"/>
      <c r="G632" s="47"/>
      <c r="H632" s="47"/>
      <c r="I632" s="47"/>
      <c r="J632" s="200"/>
      <c r="K632" s="47"/>
      <c r="L632" s="47"/>
      <c r="M632" s="47"/>
      <c r="N632" s="47"/>
      <c r="O632" s="47"/>
      <c r="P632" s="47"/>
      <c r="Q632" s="201"/>
      <c r="R632" s="47"/>
      <c r="S632" s="47"/>
      <c r="T632" s="47"/>
      <c r="U632" s="47"/>
      <c r="V632" s="47"/>
      <c r="W632" s="47"/>
      <c r="X632" s="47"/>
      <c r="Y632" s="47"/>
      <c r="Z632" s="47"/>
      <c r="AA632" s="47"/>
      <c r="AB632" s="47"/>
      <c r="AC632" s="47"/>
      <c r="AD632" s="47"/>
      <c r="AE632" s="47"/>
      <c r="AF632" s="47"/>
      <c r="AG632" s="47"/>
      <c r="AH632" s="47"/>
      <c r="AI632" s="47"/>
      <c r="AJ632" s="47"/>
      <c r="AK632" s="47"/>
      <c r="AL632" s="47"/>
      <c r="AM632" s="47"/>
      <c r="AN632" s="47"/>
    </row>
    <row r="633" spans="1:40" ht="14.25" customHeight="1">
      <c r="A633" s="47"/>
      <c r="B633" s="47"/>
      <c r="C633" s="47"/>
      <c r="D633" s="47"/>
      <c r="E633" s="47"/>
      <c r="F633" s="199"/>
      <c r="G633" s="47"/>
      <c r="H633" s="47"/>
      <c r="I633" s="47"/>
      <c r="J633" s="200"/>
      <c r="K633" s="47"/>
      <c r="L633" s="47"/>
      <c r="M633" s="47"/>
      <c r="N633" s="47"/>
      <c r="O633" s="47"/>
      <c r="P633" s="47"/>
      <c r="Q633" s="201"/>
      <c r="R633" s="47"/>
      <c r="S633" s="47"/>
      <c r="T633" s="47"/>
      <c r="U633" s="47"/>
      <c r="V633" s="47"/>
      <c r="W633" s="47"/>
      <c r="X633" s="47"/>
      <c r="Y633" s="47"/>
      <c r="Z633" s="47"/>
      <c r="AA633" s="47"/>
      <c r="AB633" s="47"/>
      <c r="AC633" s="47"/>
      <c r="AD633" s="47"/>
      <c r="AE633" s="47"/>
      <c r="AF633" s="47"/>
      <c r="AG633" s="47"/>
      <c r="AH633" s="47"/>
      <c r="AI633" s="47"/>
      <c r="AJ633" s="47"/>
      <c r="AK633" s="47"/>
      <c r="AL633" s="47"/>
      <c r="AM633" s="47"/>
      <c r="AN633" s="47"/>
    </row>
    <row r="634" spans="1:40" ht="14.25" customHeight="1">
      <c r="A634" s="47"/>
      <c r="B634" s="47"/>
      <c r="C634" s="47"/>
      <c r="D634" s="47"/>
      <c r="E634" s="47"/>
      <c r="F634" s="199"/>
      <c r="G634" s="47"/>
      <c r="H634" s="47"/>
      <c r="I634" s="47"/>
      <c r="J634" s="200"/>
      <c r="K634" s="47"/>
      <c r="L634" s="47"/>
      <c r="M634" s="47"/>
      <c r="N634" s="47"/>
      <c r="O634" s="47"/>
      <c r="P634" s="47"/>
      <c r="Q634" s="201"/>
      <c r="R634" s="47"/>
      <c r="S634" s="47"/>
      <c r="T634" s="47"/>
      <c r="U634" s="47"/>
      <c r="V634" s="47"/>
      <c r="W634" s="47"/>
      <c r="X634" s="47"/>
      <c r="Y634" s="47"/>
      <c r="Z634" s="47"/>
      <c r="AA634" s="47"/>
      <c r="AB634" s="47"/>
      <c r="AC634" s="47"/>
      <c r="AD634" s="47"/>
      <c r="AE634" s="47"/>
      <c r="AF634" s="47"/>
      <c r="AG634" s="47"/>
      <c r="AH634" s="47"/>
      <c r="AI634" s="47"/>
      <c r="AJ634" s="47"/>
      <c r="AK634" s="47"/>
      <c r="AL634" s="47"/>
      <c r="AM634" s="47"/>
      <c r="AN634" s="47"/>
    </row>
    <row r="635" spans="1:40" ht="14.25" customHeight="1">
      <c r="A635" s="47"/>
      <c r="B635" s="47"/>
      <c r="C635" s="47"/>
      <c r="D635" s="47"/>
      <c r="E635" s="47"/>
      <c r="F635" s="199"/>
      <c r="G635" s="47"/>
      <c r="H635" s="47"/>
      <c r="I635" s="47"/>
      <c r="J635" s="200"/>
      <c r="K635" s="47"/>
      <c r="L635" s="47"/>
      <c r="M635" s="47"/>
      <c r="N635" s="47"/>
      <c r="O635" s="47"/>
      <c r="P635" s="47"/>
      <c r="Q635" s="201"/>
      <c r="R635" s="47"/>
      <c r="S635" s="47"/>
      <c r="T635" s="47"/>
      <c r="U635" s="47"/>
      <c r="V635" s="47"/>
      <c r="W635" s="47"/>
      <c r="X635" s="47"/>
      <c r="Y635" s="47"/>
      <c r="Z635" s="47"/>
      <c r="AA635" s="47"/>
      <c r="AB635" s="47"/>
      <c r="AC635" s="47"/>
      <c r="AD635" s="47"/>
      <c r="AE635" s="47"/>
      <c r="AF635" s="47"/>
      <c r="AG635" s="47"/>
      <c r="AH635" s="47"/>
      <c r="AI635" s="47"/>
      <c r="AJ635" s="47"/>
      <c r="AK635" s="47"/>
      <c r="AL635" s="47"/>
      <c r="AM635" s="47"/>
      <c r="AN635" s="47"/>
    </row>
    <row r="636" spans="1:40" ht="14.25" customHeight="1">
      <c r="A636" s="47"/>
      <c r="B636" s="47"/>
      <c r="C636" s="47"/>
      <c r="D636" s="47"/>
      <c r="E636" s="47"/>
      <c r="F636" s="199"/>
      <c r="G636" s="47"/>
      <c r="H636" s="47"/>
      <c r="I636" s="47"/>
      <c r="J636" s="200"/>
      <c r="K636" s="47"/>
      <c r="L636" s="47"/>
      <c r="M636" s="47"/>
      <c r="N636" s="47"/>
      <c r="O636" s="47"/>
      <c r="P636" s="47"/>
      <c r="Q636" s="201"/>
      <c r="R636" s="47"/>
      <c r="S636" s="47"/>
      <c r="T636" s="47"/>
      <c r="U636" s="47"/>
      <c r="V636" s="47"/>
      <c r="W636" s="47"/>
      <c r="X636" s="47"/>
      <c r="Y636" s="47"/>
      <c r="Z636" s="47"/>
      <c r="AA636" s="47"/>
      <c r="AB636" s="47"/>
      <c r="AC636" s="47"/>
      <c r="AD636" s="47"/>
      <c r="AE636" s="47"/>
      <c r="AF636" s="47"/>
      <c r="AG636" s="47"/>
      <c r="AH636" s="47"/>
      <c r="AI636" s="47"/>
      <c r="AJ636" s="47"/>
      <c r="AK636" s="47"/>
      <c r="AL636" s="47"/>
      <c r="AM636" s="47"/>
      <c r="AN636" s="47"/>
    </row>
    <row r="637" spans="1:40" ht="14.25" customHeight="1">
      <c r="A637" s="47"/>
      <c r="B637" s="47"/>
      <c r="C637" s="47"/>
      <c r="D637" s="47"/>
      <c r="E637" s="47"/>
      <c r="F637" s="199"/>
      <c r="G637" s="47"/>
      <c r="H637" s="47"/>
      <c r="I637" s="47"/>
      <c r="J637" s="200"/>
      <c r="K637" s="47"/>
      <c r="L637" s="47"/>
      <c r="M637" s="47"/>
      <c r="N637" s="47"/>
      <c r="O637" s="47"/>
      <c r="P637" s="47"/>
      <c r="Q637" s="201"/>
      <c r="R637" s="47"/>
      <c r="S637" s="47"/>
      <c r="T637" s="47"/>
      <c r="U637" s="47"/>
      <c r="V637" s="47"/>
      <c r="W637" s="47"/>
      <c r="X637" s="47"/>
      <c r="Y637" s="47"/>
      <c r="Z637" s="47"/>
      <c r="AA637" s="47"/>
      <c r="AB637" s="47"/>
      <c r="AC637" s="47"/>
      <c r="AD637" s="47"/>
      <c r="AE637" s="47"/>
      <c r="AF637" s="47"/>
      <c r="AG637" s="47"/>
      <c r="AH637" s="47"/>
      <c r="AI637" s="47"/>
      <c r="AJ637" s="47"/>
      <c r="AK637" s="47"/>
      <c r="AL637" s="47"/>
      <c r="AM637" s="47"/>
      <c r="AN637" s="47"/>
    </row>
    <row r="638" spans="1:40" ht="14.25" customHeight="1">
      <c r="A638" s="47"/>
      <c r="B638" s="47"/>
      <c r="C638" s="47"/>
      <c r="D638" s="47"/>
      <c r="E638" s="47"/>
      <c r="F638" s="199"/>
      <c r="G638" s="47"/>
      <c r="H638" s="47"/>
      <c r="I638" s="47"/>
      <c r="J638" s="200"/>
      <c r="K638" s="47"/>
      <c r="L638" s="47"/>
      <c r="M638" s="47"/>
      <c r="N638" s="47"/>
      <c r="O638" s="47"/>
      <c r="P638" s="47"/>
      <c r="Q638" s="201"/>
      <c r="R638" s="47"/>
      <c r="S638" s="47"/>
      <c r="T638" s="47"/>
      <c r="U638" s="47"/>
      <c r="V638" s="47"/>
      <c r="W638" s="47"/>
      <c r="X638" s="47"/>
      <c r="Y638" s="47"/>
      <c r="Z638" s="47"/>
      <c r="AA638" s="47"/>
      <c r="AB638" s="47"/>
      <c r="AC638" s="47"/>
      <c r="AD638" s="47"/>
      <c r="AE638" s="47"/>
      <c r="AF638" s="47"/>
      <c r="AG638" s="47"/>
      <c r="AH638" s="47"/>
      <c r="AI638" s="47"/>
      <c r="AJ638" s="47"/>
      <c r="AK638" s="47"/>
      <c r="AL638" s="47"/>
      <c r="AM638" s="47"/>
      <c r="AN638" s="47"/>
    </row>
    <row r="639" spans="1:40" ht="14.25" customHeight="1">
      <c r="A639" s="47"/>
      <c r="B639" s="47"/>
      <c r="C639" s="47"/>
      <c r="D639" s="47"/>
      <c r="E639" s="47"/>
      <c r="F639" s="199"/>
      <c r="G639" s="47"/>
      <c r="H639" s="47"/>
      <c r="I639" s="47"/>
      <c r="J639" s="200"/>
      <c r="K639" s="47"/>
      <c r="L639" s="47"/>
      <c r="M639" s="47"/>
      <c r="N639" s="47"/>
      <c r="O639" s="47"/>
      <c r="P639" s="47"/>
      <c r="Q639" s="201"/>
      <c r="R639" s="47"/>
      <c r="S639" s="47"/>
      <c r="T639" s="47"/>
      <c r="U639" s="47"/>
      <c r="V639" s="47"/>
      <c r="W639" s="47"/>
      <c r="X639" s="47"/>
      <c r="Y639" s="47"/>
      <c r="Z639" s="47"/>
      <c r="AA639" s="47"/>
      <c r="AB639" s="47"/>
      <c r="AC639" s="47"/>
      <c r="AD639" s="47"/>
      <c r="AE639" s="47"/>
      <c r="AF639" s="47"/>
      <c r="AG639" s="47"/>
      <c r="AH639" s="47"/>
      <c r="AI639" s="47"/>
      <c r="AJ639" s="47"/>
      <c r="AK639" s="47"/>
      <c r="AL639" s="47"/>
      <c r="AM639" s="47"/>
      <c r="AN639" s="47"/>
    </row>
    <row r="640" spans="1:40" ht="14.25" customHeight="1">
      <c r="A640" s="47"/>
      <c r="B640" s="47"/>
      <c r="C640" s="47"/>
      <c r="D640" s="47"/>
      <c r="E640" s="47"/>
      <c r="F640" s="199"/>
      <c r="G640" s="47"/>
      <c r="H640" s="47"/>
      <c r="I640" s="47"/>
      <c r="J640" s="200"/>
      <c r="K640" s="47"/>
      <c r="L640" s="47"/>
      <c r="M640" s="47"/>
      <c r="N640" s="47"/>
      <c r="O640" s="47"/>
      <c r="P640" s="47"/>
      <c r="Q640" s="201"/>
      <c r="R640" s="47"/>
      <c r="S640" s="47"/>
      <c r="T640" s="47"/>
      <c r="U640" s="47"/>
      <c r="V640" s="47"/>
      <c r="W640" s="47"/>
      <c r="X640" s="47"/>
      <c r="Y640" s="47"/>
      <c r="Z640" s="47"/>
      <c r="AA640" s="47"/>
      <c r="AB640" s="47"/>
      <c r="AC640" s="47"/>
      <c r="AD640" s="47"/>
      <c r="AE640" s="47"/>
      <c r="AF640" s="47"/>
      <c r="AG640" s="47"/>
      <c r="AH640" s="47"/>
      <c r="AI640" s="47"/>
      <c r="AJ640" s="47"/>
      <c r="AK640" s="47"/>
      <c r="AL640" s="47"/>
      <c r="AM640" s="47"/>
      <c r="AN640" s="47"/>
    </row>
    <row r="641" spans="1:40" ht="14.25" customHeight="1">
      <c r="A641" s="47"/>
      <c r="B641" s="47"/>
      <c r="C641" s="47"/>
      <c r="D641" s="47"/>
      <c r="E641" s="47"/>
      <c r="F641" s="199"/>
      <c r="G641" s="47"/>
      <c r="H641" s="47"/>
      <c r="I641" s="47"/>
      <c r="J641" s="200"/>
      <c r="K641" s="47"/>
      <c r="L641" s="47"/>
      <c r="M641" s="47"/>
      <c r="N641" s="47"/>
      <c r="O641" s="47"/>
      <c r="P641" s="47"/>
      <c r="Q641" s="201"/>
      <c r="R641" s="47"/>
      <c r="S641" s="47"/>
      <c r="T641" s="47"/>
      <c r="U641" s="47"/>
      <c r="V641" s="47"/>
      <c r="W641" s="47"/>
      <c r="X641" s="47"/>
      <c r="Y641" s="47"/>
      <c r="Z641" s="47"/>
      <c r="AA641" s="47"/>
      <c r="AB641" s="47"/>
      <c r="AC641" s="47"/>
      <c r="AD641" s="47"/>
      <c r="AE641" s="47"/>
      <c r="AF641" s="47"/>
      <c r="AG641" s="47"/>
      <c r="AH641" s="47"/>
      <c r="AI641" s="47"/>
      <c r="AJ641" s="47"/>
      <c r="AK641" s="47"/>
      <c r="AL641" s="47"/>
      <c r="AM641" s="47"/>
      <c r="AN641" s="47"/>
    </row>
    <row r="642" spans="1:40" ht="14.25" customHeight="1">
      <c r="A642" s="47"/>
      <c r="B642" s="47"/>
      <c r="C642" s="47"/>
      <c r="D642" s="47"/>
      <c r="E642" s="47"/>
      <c r="F642" s="199"/>
      <c r="G642" s="47"/>
      <c r="H642" s="47"/>
      <c r="I642" s="47"/>
      <c r="J642" s="200"/>
      <c r="K642" s="47"/>
      <c r="L642" s="47"/>
      <c r="M642" s="47"/>
      <c r="N642" s="47"/>
      <c r="O642" s="47"/>
      <c r="P642" s="47"/>
      <c r="Q642" s="201"/>
      <c r="R642" s="47"/>
      <c r="S642" s="47"/>
      <c r="T642" s="47"/>
      <c r="U642" s="47"/>
      <c r="V642" s="47"/>
      <c r="W642" s="47"/>
      <c r="X642" s="47"/>
      <c r="Y642" s="47"/>
      <c r="Z642" s="47"/>
      <c r="AA642" s="47"/>
      <c r="AB642" s="47"/>
      <c r="AC642" s="47"/>
      <c r="AD642" s="47"/>
      <c r="AE642" s="47"/>
      <c r="AF642" s="47"/>
      <c r="AG642" s="47"/>
      <c r="AH642" s="47"/>
      <c r="AI642" s="47"/>
      <c r="AJ642" s="47"/>
      <c r="AK642" s="47"/>
      <c r="AL642" s="47"/>
      <c r="AM642" s="47"/>
      <c r="AN642" s="47"/>
    </row>
    <row r="643" spans="1:40" ht="14.25" customHeight="1">
      <c r="A643" s="47"/>
      <c r="B643" s="47"/>
      <c r="C643" s="47"/>
      <c r="D643" s="47"/>
      <c r="E643" s="47"/>
      <c r="F643" s="199"/>
      <c r="G643" s="47"/>
      <c r="H643" s="47"/>
      <c r="I643" s="47"/>
      <c r="J643" s="200"/>
      <c r="K643" s="47"/>
      <c r="L643" s="47"/>
      <c r="M643" s="47"/>
      <c r="N643" s="47"/>
      <c r="O643" s="47"/>
      <c r="P643" s="47"/>
      <c r="Q643" s="201"/>
      <c r="R643" s="47"/>
      <c r="S643" s="47"/>
      <c r="T643" s="47"/>
      <c r="U643" s="47"/>
      <c r="V643" s="47"/>
      <c r="W643" s="47"/>
      <c r="X643" s="47"/>
      <c r="Y643" s="47"/>
      <c r="Z643" s="47"/>
      <c r="AA643" s="47"/>
      <c r="AB643" s="47"/>
      <c r="AC643" s="47"/>
      <c r="AD643" s="47"/>
      <c r="AE643" s="47"/>
      <c r="AF643" s="47"/>
      <c r="AG643" s="47"/>
      <c r="AH643" s="47"/>
      <c r="AI643" s="47"/>
      <c r="AJ643" s="47"/>
      <c r="AK643" s="47"/>
      <c r="AL643" s="47"/>
      <c r="AM643" s="47"/>
      <c r="AN643" s="47"/>
    </row>
    <row r="644" spans="1:40" ht="14.25" customHeight="1">
      <c r="A644" s="47"/>
      <c r="B644" s="47"/>
      <c r="C644" s="47"/>
      <c r="D644" s="47"/>
      <c r="E644" s="47"/>
      <c r="F644" s="199"/>
      <c r="G644" s="47"/>
      <c r="H644" s="47"/>
      <c r="I644" s="47"/>
      <c r="J644" s="200"/>
      <c r="K644" s="47"/>
      <c r="L644" s="47"/>
      <c r="M644" s="47"/>
      <c r="N644" s="47"/>
      <c r="O644" s="47"/>
      <c r="P644" s="47"/>
      <c r="Q644" s="201"/>
      <c r="R644" s="47"/>
      <c r="S644" s="47"/>
      <c r="T644" s="47"/>
      <c r="U644" s="47"/>
      <c r="V644" s="47"/>
      <c r="W644" s="47"/>
      <c r="X644" s="47"/>
      <c r="Y644" s="47"/>
      <c r="Z644" s="47"/>
      <c r="AA644" s="47"/>
      <c r="AB644" s="47"/>
      <c r="AC644" s="47"/>
      <c r="AD644" s="47"/>
      <c r="AE644" s="47"/>
      <c r="AF644" s="47"/>
      <c r="AG644" s="47"/>
      <c r="AH644" s="47"/>
      <c r="AI644" s="47"/>
      <c r="AJ644" s="47"/>
      <c r="AK644" s="47"/>
      <c r="AL644" s="47"/>
      <c r="AM644" s="47"/>
      <c r="AN644" s="47"/>
    </row>
    <row r="645" spans="1:40" ht="14.25" customHeight="1">
      <c r="A645" s="47"/>
      <c r="B645" s="47"/>
      <c r="C645" s="47"/>
      <c r="D645" s="47"/>
      <c r="E645" s="47"/>
      <c r="F645" s="199"/>
      <c r="G645" s="47"/>
      <c r="H645" s="47"/>
      <c r="I645" s="47"/>
      <c r="J645" s="200"/>
      <c r="K645" s="47"/>
      <c r="L645" s="47"/>
      <c r="M645" s="47"/>
      <c r="N645" s="47"/>
      <c r="O645" s="47"/>
      <c r="P645" s="47"/>
      <c r="Q645" s="201"/>
      <c r="R645" s="47"/>
      <c r="S645" s="47"/>
      <c r="T645" s="47"/>
      <c r="U645" s="47"/>
      <c r="V645" s="47"/>
      <c r="W645" s="47"/>
      <c r="X645" s="47"/>
      <c r="Y645" s="47"/>
      <c r="Z645" s="47"/>
      <c r="AA645" s="47"/>
      <c r="AB645" s="47"/>
      <c r="AC645" s="47"/>
      <c r="AD645" s="47"/>
      <c r="AE645" s="47"/>
      <c r="AF645" s="47"/>
      <c r="AG645" s="47"/>
      <c r="AH645" s="47"/>
      <c r="AI645" s="47"/>
      <c r="AJ645" s="47"/>
      <c r="AK645" s="47"/>
      <c r="AL645" s="47"/>
      <c r="AM645" s="47"/>
      <c r="AN645" s="47"/>
    </row>
    <row r="646" spans="1:40" ht="14.25" customHeight="1">
      <c r="A646" s="47"/>
      <c r="B646" s="47"/>
      <c r="C646" s="47"/>
      <c r="D646" s="47"/>
      <c r="E646" s="47"/>
      <c r="F646" s="199"/>
      <c r="G646" s="47"/>
      <c r="H646" s="47"/>
      <c r="I646" s="47"/>
      <c r="J646" s="200"/>
      <c r="K646" s="47"/>
      <c r="L646" s="47"/>
      <c r="M646" s="47"/>
      <c r="N646" s="47"/>
      <c r="O646" s="47"/>
      <c r="P646" s="47"/>
      <c r="Q646" s="201"/>
      <c r="R646" s="47"/>
      <c r="S646" s="47"/>
      <c r="T646" s="47"/>
      <c r="U646" s="47"/>
      <c r="V646" s="47"/>
      <c r="W646" s="47"/>
      <c r="X646" s="47"/>
      <c r="Y646" s="47"/>
      <c r="Z646" s="47"/>
      <c r="AA646" s="47"/>
      <c r="AB646" s="47"/>
      <c r="AC646" s="47"/>
      <c r="AD646" s="47"/>
      <c r="AE646" s="47"/>
      <c r="AF646" s="47"/>
      <c r="AG646" s="47"/>
      <c r="AH646" s="47"/>
      <c r="AI646" s="47"/>
      <c r="AJ646" s="47"/>
      <c r="AK646" s="47"/>
      <c r="AL646" s="47"/>
      <c r="AM646" s="47"/>
      <c r="AN646" s="47"/>
    </row>
    <row r="647" spans="1:40" ht="14.25" customHeight="1">
      <c r="A647" s="47"/>
      <c r="B647" s="47"/>
      <c r="C647" s="47"/>
      <c r="D647" s="47"/>
      <c r="E647" s="47"/>
      <c r="F647" s="199"/>
      <c r="G647" s="47"/>
      <c r="H647" s="47"/>
      <c r="I647" s="47"/>
      <c r="J647" s="200"/>
      <c r="K647" s="47"/>
      <c r="L647" s="47"/>
      <c r="M647" s="47"/>
      <c r="N647" s="47"/>
      <c r="O647" s="47"/>
      <c r="P647" s="47"/>
      <c r="Q647" s="201"/>
      <c r="R647" s="47"/>
      <c r="S647" s="47"/>
      <c r="T647" s="47"/>
      <c r="U647" s="47"/>
      <c r="V647" s="47"/>
      <c r="W647" s="47"/>
      <c r="X647" s="47"/>
      <c r="Y647" s="47"/>
      <c r="Z647" s="47"/>
      <c r="AA647" s="47"/>
      <c r="AB647" s="47"/>
      <c r="AC647" s="47"/>
      <c r="AD647" s="47"/>
      <c r="AE647" s="47"/>
      <c r="AF647" s="47"/>
      <c r="AG647" s="47"/>
      <c r="AH647" s="47"/>
      <c r="AI647" s="47"/>
      <c r="AJ647" s="47"/>
      <c r="AK647" s="47"/>
      <c r="AL647" s="47"/>
      <c r="AM647" s="47"/>
      <c r="AN647" s="47"/>
    </row>
    <row r="648" spans="1:40" ht="14.25" customHeight="1">
      <c r="A648" s="47"/>
      <c r="B648" s="47"/>
      <c r="C648" s="47"/>
      <c r="D648" s="47"/>
      <c r="E648" s="47"/>
      <c r="F648" s="199"/>
      <c r="G648" s="47"/>
      <c r="H648" s="47"/>
      <c r="I648" s="47"/>
      <c r="J648" s="200"/>
      <c r="K648" s="47"/>
      <c r="L648" s="47"/>
      <c r="M648" s="47"/>
      <c r="N648" s="47"/>
      <c r="O648" s="47"/>
      <c r="P648" s="47"/>
      <c r="Q648" s="201"/>
      <c r="R648" s="47"/>
      <c r="S648" s="47"/>
      <c r="T648" s="47"/>
      <c r="U648" s="47"/>
      <c r="V648" s="47"/>
      <c r="W648" s="47"/>
      <c r="X648" s="47"/>
      <c r="Y648" s="47"/>
      <c r="Z648" s="47"/>
      <c r="AA648" s="47"/>
      <c r="AB648" s="47"/>
      <c r="AC648" s="47"/>
      <c r="AD648" s="47"/>
      <c r="AE648" s="47"/>
      <c r="AF648" s="47"/>
      <c r="AG648" s="47"/>
      <c r="AH648" s="47"/>
      <c r="AI648" s="47"/>
      <c r="AJ648" s="47"/>
      <c r="AK648" s="47"/>
      <c r="AL648" s="47"/>
      <c r="AM648" s="47"/>
      <c r="AN648" s="47"/>
    </row>
    <row r="649" spans="1:40" ht="14.25" customHeight="1">
      <c r="A649" s="47"/>
      <c r="B649" s="47"/>
      <c r="C649" s="47"/>
      <c r="D649" s="47"/>
      <c r="E649" s="47"/>
      <c r="F649" s="199"/>
      <c r="G649" s="47"/>
      <c r="H649" s="47"/>
      <c r="I649" s="47"/>
      <c r="J649" s="200"/>
      <c r="K649" s="47"/>
      <c r="L649" s="47"/>
      <c r="M649" s="47"/>
      <c r="N649" s="47"/>
      <c r="O649" s="47"/>
      <c r="P649" s="47"/>
      <c r="Q649" s="201"/>
      <c r="R649" s="47"/>
      <c r="S649" s="47"/>
      <c r="T649" s="47"/>
      <c r="U649" s="47"/>
      <c r="V649" s="47"/>
      <c r="W649" s="47"/>
      <c r="X649" s="47"/>
      <c r="Y649" s="47"/>
      <c r="Z649" s="47"/>
      <c r="AA649" s="47"/>
      <c r="AB649" s="47"/>
      <c r="AC649" s="47"/>
      <c r="AD649" s="47"/>
      <c r="AE649" s="47"/>
      <c r="AF649" s="47"/>
      <c r="AG649" s="47"/>
      <c r="AH649" s="47"/>
      <c r="AI649" s="47"/>
      <c r="AJ649" s="47"/>
      <c r="AK649" s="47"/>
      <c r="AL649" s="47"/>
      <c r="AM649" s="47"/>
      <c r="AN649" s="47"/>
    </row>
    <row r="650" spans="1:40" ht="14.25" customHeight="1">
      <c r="A650" s="47"/>
      <c r="B650" s="47"/>
      <c r="C650" s="47"/>
      <c r="D650" s="47"/>
      <c r="E650" s="47"/>
      <c r="F650" s="199"/>
      <c r="G650" s="47"/>
      <c r="H650" s="47"/>
      <c r="I650" s="47"/>
      <c r="J650" s="200"/>
      <c r="K650" s="47"/>
      <c r="L650" s="47"/>
      <c r="M650" s="47"/>
      <c r="N650" s="47"/>
      <c r="O650" s="47"/>
      <c r="P650" s="47"/>
      <c r="Q650" s="201"/>
      <c r="R650" s="47"/>
      <c r="S650" s="47"/>
      <c r="T650" s="47"/>
      <c r="U650" s="47"/>
      <c r="V650" s="47"/>
      <c r="W650" s="47"/>
      <c r="X650" s="47"/>
      <c r="Y650" s="47"/>
      <c r="Z650" s="47"/>
      <c r="AA650" s="47"/>
      <c r="AB650" s="47"/>
      <c r="AC650" s="47"/>
      <c r="AD650" s="47"/>
      <c r="AE650" s="47"/>
      <c r="AF650" s="47"/>
      <c r="AG650" s="47"/>
      <c r="AH650" s="47"/>
      <c r="AI650" s="47"/>
      <c r="AJ650" s="47"/>
      <c r="AK650" s="47"/>
      <c r="AL650" s="47"/>
      <c r="AM650" s="47"/>
      <c r="AN650" s="47"/>
    </row>
    <row r="651" spans="1:40" ht="14.25" customHeight="1">
      <c r="A651" s="47"/>
      <c r="B651" s="47"/>
      <c r="C651" s="47"/>
      <c r="D651" s="47"/>
      <c r="E651" s="47"/>
      <c r="F651" s="199"/>
      <c r="G651" s="47"/>
      <c r="H651" s="47"/>
      <c r="I651" s="47"/>
      <c r="J651" s="200"/>
      <c r="K651" s="47"/>
      <c r="L651" s="47"/>
      <c r="M651" s="47"/>
      <c r="N651" s="47"/>
      <c r="O651" s="47"/>
      <c r="P651" s="47"/>
      <c r="Q651" s="201"/>
      <c r="R651" s="47"/>
      <c r="S651" s="47"/>
      <c r="T651" s="47"/>
      <c r="U651" s="47"/>
      <c r="V651" s="47"/>
      <c r="W651" s="47"/>
      <c r="X651" s="47"/>
      <c r="Y651" s="47"/>
      <c r="Z651" s="47"/>
      <c r="AA651" s="47"/>
      <c r="AB651" s="47"/>
      <c r="AC651" s="47"/>
      <c r="AD651" s="47"/>
      <c r="AE651" s="47"/>
      <c r="AF651" s="47"/>
      <c r="AG651" s="47"/>
      <c r="AH651" s="47"/>
      <c r="AI651" s="47"/>
      <c r="AJ651" s="47"/>
      <c r="AK651" s="47"/>
      <c r="AL651" s="47"/>
      <c r="AM651" s="47"/>
      <c r="AN651" s="47"/>
    </row>
    <row r="652" spans="1:40" ht="14.25" customHeight="1">
      <c r="A652" s="47"/>
      <c r="B652" s="47"/>
      <c r="C652" s="47"/>
      <c r="D652" s="47"/>
      <c r="E652" s="47"/>
      <c r="F652" s="199"/>
      <c r="G652" s="47"/>
      <c r="H652" s="47"/>
      <c r="I652" s="47"/>
      <c r="J652" s="200"/>
      <c r="K652" s="47"/>
      <c r="L652" s="47"/>
      <c r="M652" s="47"/>
      <c r="N652" s="47"/>
      <c r="O652" s="47"/>
      <c r="P652" s="47"/>
      <c r="Q652" s="201"/>
      <c r="R652" s="47"/>
      <c r="S652" s="47"/>
      <c r="T652" s="47"/>
      <c r="U652" s="47"/>
      <c r="V652" s="47"/>
      <c r="W652" s="47"/>
      <c r="X652" s="47"/>
      <c r="Y652" s="47"/>
      <c r="Z652" s="47"/>
      <c r="AA652" s="47"/>
      <c r="AB652" s="47"/>
      <c r="AC652" s="47"/>
      <c r="AD652" s="47"/>
      <c r="AE652" s="47"/>
      <c r="AF652" s="47"/>
      <c r="AG652" s="47"/>
      <c r="AH652" s="47"/>
      <c r="AI652" s="47"/>
      <c r="AJ652" s="47"/>
      <c r="AK652" s="47"/>
      <c r="AL652" s="47"/>
      <c r="AM652" s="47"/>
      <c r="AN652" s="47"/>
    </row>
    <row r="653" spans="1:40" ht="14.25" customHeight="1">
      <c r="A653" s="47"/>
      <c r="B653" s="47"/>
      <c r="C653" s="47"/>
      <c r="D653" s="47"/>
      <c r="E653" s="47"/>
      <c r="F653" s="199"/>
      <c r="G653" s="47"/>
      <c r="H653" s="47"/>
      <c r="I653" s="47"/>
      <c r="J653" s="200"/>
      <c r="K653" s="47"/>
      <c r="L653" s="47"/>
      <c r="M653" s="47"/>
      <c r="N653" s="47"/>
      <c r="O653" s="47"/>
      <c r="P653" s="47"/>
      <c r="Q653" s="201"/>
      <c r="R653" s="47"/>
      <c r="S653" s="47"/>
      <c r="T653" s="47"/>
      <c r="U653" s="47"/>
      <c r="V653" s="47"/>
      <c r="W653" s="47"/>
      <c r="X653" s="47"/>
      <c r="Y653" s="47"/>
      <c r="Z653" s="47"/>
      <c r="AA653" s="47"/>
      <c r="AB653" s="47"/>
      <c r="AC653" s="47"/>
      <c r="AD653" s="47"/>
      <c r="AE653" s="47"/>
      <c r="AF653" s="47"/>
      <c r="AG653" s="47"/>
      <c r="AH653" s="47"/>
      <c r="AI653" s="47"/>
      <c r="AJ653" s="47"/>
      <c r="AK653" s="47"/>
      <c r="AL653" s="47"/>
      <c r="AM653" s="47"/>
      <c r="AN653" s="47"/>
    </row>
    <row r="654" spans="1:40" ht="14.25" customHeight="1">
      <c r="A654" s="47"/>
      <c r="B654" s="47"/>
      <c r="C654" s="47"/>
      <c r="D654" s="47"/>
      <c r="E654" s="47"/>
      <c r="F654" s="199"/>
      <c r="G654" s="47"/>
      <c r="H654" s="47"/>
      <c r="I654" s="47"/>
      <c r="J654" s="200"/>
      <c r="K654" s="47"/>
      <c r="L654" s="47"/>
      <c r="M654" s="47"/>
      <c r="N654" s="47"/>
      <c r="O654" s="47"/>
      <c r="P654" s="47"/>
      <c r="Q654" s="201"/>
      <c r="R654" s="47"/>
      <c r="S654" s="47"/>
      <c r="T654" s="47"/>
      <c r="U654" s="47"/>
      <c r="V654" s="47"/>
      <c r="W654" s="47"/>
      <c r="X654" s="47"/>
      <c r="Y654" s="47"/>
      <c r="Z654" s="47"/>
      <c r="AA654" s="47"/>
      <c r="AB654" s="47"/>
      <c r="AC654" s="47"/>
      <c r="AD654" s="47"/>
      <c r="AE654" s="47"/>
      <c r="AF654" s="47"/>
      <c r="AG654" s="47"/>
      <c r="AH654" s="47"/>
      <c r="AI654" s="47"/>
      <c r="AJ654" s="47"/>
      <c r="AK654" s="47"/>
      <c r="AL654" s="47"/>
      <c r="AM654" s="47"/>
      <c r="AN654" s="47"/>
    </row>
    <row r="655" spans="1:40" ht="14.25" customHeight="1">
      <c r="A655" s="47"/>
      <c r="B655" s="47"/>
      <c r="C655" s="47"/>
      <c r="D655" s="47"/>
      <c r="E655" s="47"/>
      <c r="F655" s="199"/>
      <c r="G655" s="47"/>
      <c r="H655" s="47"/>
      <c r="I655" s="47"/>
      <c r="J655" s="200"/>
      <c r="K655" s="47"/>
      <c r="L655" s="47"/>
      <c r="M655" s="47"/>
      <c r="N655" s="47"/>
      <c r="O655" s="47"/>
      <c r="P655" s="47"/>
      <c r="Q655" s="201"/>
      <c r="R655" s="47"/>
      <c r="S655" s="47"/>
      <c r="T655" s="47"/>
      <c r="U655" s="47"/>
      <c r="V655" s="47"/>
      <c r="W655" s="47"/>
      <c r="X655" s="47"/>
      <c r="Y655" s="47"/>
      <c r="Z655" s="47"/>
      <c r="AA655" s="47"/>
      <c r="AB655" s="47"/>
      <c r="AC655" s="47"/>
      <c r="AD655" s="47"/>
      <c r="AE655" s="47"/>
      <c r="AF655" s="47"/>
      <c r="AG655" s="47"/>
      <c r="AH655" s="47"/>
      <c r="AI655" s="47"/>
      <c r="AJ655" s="47"/>
      <c r="AK655" s="47"/>
      <c r="AL655" s="47"/>
      <c r="AM655" s="47"/>
      <c r="AN655" s="47"/>
    </row>
    <row r="656" spans="1:40" ht="14.25" customHeight="1">
      <c r="A656" s="47"/>
      <c r="B656" s="47"/>
      <c r="C656" s="47"/>
      <c r="D656" s="47"/>
      <c r="E656" s="47"/>
      <c r="F656" s="199"/>
      <c r="G656" s="47"/>
      <c r="H656" s="47"/>
      <c r="I656" s="47"/>
      <c r="J656" s="200"/>
      <c r="K656" s="47"/>
      <c r="L656" s="47"/>
      <c r="M656" s="47"/>
      <c r="N656" s="47"/>
      <c r="O656" s="47"/>
      <c r="P656" s="47"/>
      <c r="Q656" s="201"/>
      <c r="R656" s="47"/>
      <c r="S656" s="47"/>
      <c r="T656" s="47"/>
      <c r="U656" s="47"/>
      <c r="V656" s="47"/>
      <c r="W656" s="47"/>
      <c r="X656" s="47"/>
      <c r="Y656" s="47"/>
      <c r="Z656" s="47"/>
      <c r="AA656" s="47"/>
      <c r="AB656" s="47"/>
      <c r="AC656" s="47"/>
      <c r="AD656" s="47"/>
      <c r="AE656" s="47"/>
      <c r="AF656" s="47"/>
      <c r="AG656" s="47"/>
      <c r="AH656" s="47"/>
      <c r="AI656" s="47"/>
      <c r="AJ656" s="47"/>
      <c r="AK656" s="47"/>
      <c r="AL656" s="47"/>
      <c r="AM656" s="47"/>
      <c r="AN656" s="47"/>
    </row>
    <row r="657" spans="1:40" ht="14.25" customHeight="1">
      <c r="A657" s="47"/>
      <c r="B657" s="47"/>
      <c r="C657" s="47"/>
      <c r="D657" s="47"/>
      <c r="E657" s="47"/>
      <c r="F657" s="199"/>
      <c r="G657" s="47"/>
      <c r="H657" s="47"/>
      <c r="I657" s="47"/>
      <c r="J657" s="200"/>
      <c r="K657" s="47"/>
      <c r="L657" s="47"/>
      <c r="M657" s="47"/>
      <c r="N657" s="47"/>
      <c r="O657" s="47"/>
      <c r="P657" s="47"/>
      <c r="Q657" s="201"/>
      <c r="R657" s="47"/>
      <c r="S657" s="47"/>
      <c r="T657" s="47"/>
      <c r="U657" s="47"/>
      <c r="V657" s="47"/>
      <c r="W657" s="47"/>
      <c r="X657" s="47"/>
      <c r="Y657" s="47"/>
      <c r="Z657" s="47"/>
      <c r="AA657" s="47"/>
      <c r="AB657" s="47"/>
      <c r="AC657" s="47"/>
      <c r="AD657" s="47"/>
      <c r="AE657" s="47"/>
      <c r="AF657" s="47"/>
      <c r="AG657" s="47"/>
      <c r="AH657" s="47"/>
      <c r="AI657" s="47"/>
      <c r="AJ657" s="47"/>
      <c r="AK657" s="47"/>
      <c r="AL657" s="47"/>
      <c r="AM657" s="47"/>
      <c r="AN657" s="47"/>
    </row>
    <row r="658" spans="1:40" ht="14.25" customHeight="1">
      <c r="A658" s="47"/>
      <c r="B658" s="47"/>
      <c r="C658" s="47"/>
      <c r="D658" s="47"/>
      <c r="E658" s="47"/>
      <c r="F658" s="199"/>
      <c r="G658" s="47"/>
      <c r="H658" s="47"/>
      <c r="I658" s="47"/>
      <c r="J658" s="200"/>
      <c r="K658" s="47"/>
      <c r="L658" s="47"/>
      <c r="M658" s="47"/>
      <c r="N658" s="47"/>
      <c r="O658" s="47"/>
      <c r="P658" s="47"/>
      <c r="Q658" s="201"/>
      <c r="R658" s="47"/>
      <c r="S658" s="47"/>
      <c r="T658" s="47"/>
      <c r="U658" s="47"/>
      <c r="V658" s="47"/>
      <c r="W658" s="47"/>
      <c r="X658" s="47"/>
      <c r="Y658" s="47"/>
      <c r="Z658" s="47"/>
      <c r="AA658" s="47"/>
      <c r="AB658" s="47"/>
      <c r="AC658" s="47"/>
      <c r="AD658" s="47"/>
      <c r="AE658" s="47"/>
      <c r="AF658" s="47"/>
      <c r="AG658" s="47"/>
      <c r="AH658" s="47"/>
      <c r="AI658" s="47"/>
      <c r="AJ658" s="47"/>
      <c r="AK658" s="47"/>
      <c r="AL658" s="47"/>
      <c r="AM658" s="47"/>
      <c r="AN658" s="47"/>
    </row>
    <row r="659" spans="1:40" ht="14.25" customHeight="1">
      <c r="A659" s="47"/>
      <c r="B659" s="47"/>
      <c r="C659" s="47"/>
      <c r="D659" s="47"/>
      <c r="E659" s="47"/>
      <c r="F659" s="199"/>
      <c r="G659" s="47"/>
      <c r="H659" s="47"/>
      <c r="I659" s="47"/>
      <c r="J659" s="200"/>
      <c r="K659" s="47"/>
      <c r="L659" s="47"/>
      <c r="M659" s="47"/>
      <c r="N659" s="47"/>
      <c r="O659" s="47"/>
      <c r="P659" s="47"/>
      <c r="Q659" s="201"/>
      <c r="R659" s="47"/>
      <c r="S659" s="47"/>
      <c r="T659" s="47"/>
      <c r="U659" s="47"/>
      <c r="V659" s="47"/>
      <c r="W659" s="47"/>
      <c r="X659" s="47"/>
      <c r="Y659" s="47"/>
      <c r="Z659" s="47"/>
      <c r="AA659" s="47"/>
      <c r="AB659" s="47"/>
      <c r="AC659" s="47"/>
      <c r="AD659" s="47"/>
      <c r="AE659" s="47"/>
      <c r="AF659" s="47"/>
      <c r="AG659" s="47"/>
      <c r="AH659" s="47"/>
      <c r="AI659" s="47"/>
      <c r="AJ659" s="47"/>
      <c r="AK659" s="47"/>
      <c r="AL659" s="47"/>
      <c r="AM659" s="47"/>
      <c r="AN659" s="47"/>
    </row>
    <row r="660" spans="1:40" ht="14.25" customHeight="1">
      <c r="A660" s="47"/>
      <c r="B660" s="47"/>
      <c r="C660" s="47"/>
      <c r="D660" s="47"/>
      <c r="E660" s="47"/>
      <c r="F660" s="199"/>
      <c r="G660" s="47"/>
      <c r="H660" s="47"/>
      <c r="I660" s="47"/>
      <c r="J660" s="200"/>
      <c r="K660" s="47"/>
      <c r="L660" s="47"/>
      <c r="M660" s="47"/>
      <c r="N660" s="47"/>
      <c r="O660" s="47"/>
      <c r="P660" s="47"/>
      <c r="Q660" s="201"/>
      <c r="R660" s="47"/>
      <c r="S660" s="47"/>
      <c r="T660" s="47"/>
      <c r="U660" s="47"/>
      <c r="V660" s="47"/>
      <c r="W660" s="47"/>
      <c r="X660" s="47"/>
      <c r="Y660" s="47"/>
      <c r="Z660" s="47"/>
      <c r="AA660" s="47"/>
      <c r="AB660" s="47"/>
      <c r="AC660" s="47"/>
      <c r="AD660" s="47"/>
      <c r="AE660" s="47"/>
      <c r="AF660" s="47"/>
      <c r="AG660" s="47"/>
      <c r="AH660" s="47"/>
      <c r="AI660" s="47"/>
      <c r="AJ660" s="47"/>
      <c r="AK660" s="47"/>
      <c r="AL660" s="47"/>
      <c r="AM660" s="47"/>
      <c r="AN660" s="47"/>
    </row>
    <row r="661" spans="1:40" ht="14.25" customHeight="1">
      <c r="A661" s="47"/>
      <c r="B661" s="47"/>
      <c r="C661" s="47"/>
      <c r="D661" s="47"/>
      <c r="E661" s="47"/>
      <c r="F661" s="199"/>
      <c r="G661" s="47"/>
      <c r="H661" s="47"/>
      <c r="I661" s="47"/>
      <c r="J661" s="200"/>
      <c r="K661" s="47"/>
      <c r="L661" s="47"/>
      <c r="M661" s="47"/>
      <c r="N661" s="47"/>
      <c r="O661" s="47"/>
      <c r="P661" s="47"/>
      <c r="Q661" s="201"/>
      <c r="R661" s="47"/>
      <c r="S661" s="47"/>
      <c r="T661" s="47"/>
      <c r="U661" s="47"/>
      <c r="V661" s="47"/>
      <c r="W661" s="47"/>
      <c r="X661" s="47"/>
      <c r="Y661" s="47"/>
      <c r="Z661" s="47"/>
      <c r="AA661" s="47"/>
      <c r="AB661" s="47"/>
      <c r="AC661" s="47"/>
      <c r="AD661" s="47"/>
      <c r="AE661" s="47"/>
      <c r="AF661" s="47"/>
      <c r="AG661" s="47"/>
      <c r="AH661" s="47"/>
      <c r="AI661" s="47"/>
      <c r="AJ661" s="47"/>
      <c r="AK661" s="47"/>
      <c r="AL661" s="47"/>
      <c r="AM661" s="47"/>
      <c r="AN661" s="47"/>
    </row>
    <row r="662" spans="1:40" ht="14.25" customHeight="1">
      <c r="A662" s="47"/>
      <c r="B662" s="47"/>
      <c r="C662" s="47"/>
      <c r="D662" s="47"/>
      <c r="E662" s="47"/>
      <c r="F662" s="199"/>
      <c r="G662" s="47"/>
      <c r="H662" s="47"/>
      <c r="I662" s="47"/>
      <c r="J662" s="200"/>
      <c r="K662" s="47"/>
      <c r="L662" s="47"/>
      <c r="M662" s="47"/>
      <c r="N662" s="47"/>
      <c r="O662" s="47"/>
      <c r="P662" s="47"/>
      <c r="Q662" s="201"/>
      <c r="R662" s="47"/>
      <c r="S662" s="47"/>
      <c r="T662" s="47"/>
      <c r="U662" s="47"/>
      <c r="V662" s="47"/>
      <c r="W662" s="47"/>
      <c r="X662" s="47"/>
      <c r="Y662" s="47"/>
      <c r="Z662" s="47"/>
      <c r="AA662" s="47"/>
      <c r="AB662" s="47"/>
      <c r="AC662" s="47"/>
      <c r="AD662" s="47"/>
      <c r="AE662" s="47"/>
      <c r="AF662" s="47"/>
      <c r="AG662" s="47"/>
      <c r="AH662" s="47"/>
      <c r="AI662" s="47"/>
      <c r="AJ662" s="47"/>
      <c r="AK662" s="47"/>
      <c r="AL662" s="47"/>
      <c r="AM662" s="47"/>
      <c r="AN662" s="47"/>
    </row>
    <row r="663" spans="1:40" ht="14.25" customHeight="1">
      <c r="A663" s="47"/>
      <c r="B663" s="47"/>
      <c r="C663" s="47"/>
      <c r="D663" s="47"/>
      <c r="E663" s="47"/>
      <c r="F663" s="199"/>
      <c r="G663" s="47"/>
      <c r="H663" s="47"/>
      <c r="I663" s="47"/>
      <c r="J663" s="200"/>
      <c r="K663" s="47"/>
      <c r="L663" s="47"/>
      <c r="M663" s="47"/>
      <c r="N663" s="47"/>
      <c r="O663" s="47"/>
      <c r="P663" s="47"/>
      <c r="Q663" s="201"/>
      <c r="R663" s="47"/>
      <c r="S663" s="47"/>
      <c r="T663" s="47"/>
      <c r="U663" s="47"/>
      <c r="V663" s="47"/>
      <c r="W663" s="47"/>
      <c r="X663" s="47"/>
      <c r="Y663" s="47"/>
      <c r="Z663" s="47"/>
      <c r="AA663" s="47"/>
      <c r="AB663" s="47"/>
      <c r="AC663" s="47"/>
      <c r="AD663" s="47"/>
      <c r="AE663" s="47"/>
      <c r="AF663" s="47"/>
      <c r="AG663" s="47"/>
      <c r="AH663" s="47"/>
      <c r="AI663" s="47"/>
      <c r="AJ663" s="47"/>
      <c r="AK663" s="47"/>
      <c r="AL663" s="47"/>
      <c r="AM663" s="47"/>
      <c r="AN663" s="47"/>
    </row>
    <row r="664" spans="1:40" ht="14.25" customHeight="1">
      <c r="A664" s="47"/>
      <c r="B664" s="47"/>
      <c r="C664" s="47"/>
      <c r="D664" s="47"/>
      <c r="E664" s="47"/>
      <c r="F664" s="199"/>
      <c r="G664" s="47"/>
      <c r="H664" s="47"/>
      <c r="I664" s="47"/>
      <c r="J664" s="200"/>
      <c r="K664" s="47"/>
      <c r="L664" s="47"/>
      <c r="M664" s="47"/>
      <c r="N664" s="47"/>
      <c r="O664" s="47"/>
      <c r="P664" s="47"/>
      <c r="Q664" s="201"/>
      <c r="R664" s="47"/>
      <c r="S664" s="47"/>
      <c r="T664" s="47"/>
      <c r="U664" s="47"/>
      <c r="V664" s="47"/>
      <c r="W664" s="47"/>
      <c r="X664" s="47"/>
      <c r="Y664" s="47"/>
      <c r="Z664" s="47"/>
      <c r="AA664" s="47"/>
      <c r="AB664" s="47"/>
      <c r="AC664" s="47"/>
      <c r="AD664" s="47"/>
      <c r="AE664" s="47"/>
      <c r="AF664" s="47"/>
      <c r="AG664" s="47"/>
      <c r="AH664" s="47"/>
      <c r="AI664" s="47"/>
      <c r="AJ664" s="47"/>
      <c r="AK664" s="47"/>
      <c r="AL664" s="47"/>
      <c r="AM664" s="47"/>
      <c r="AN664" s="47"/>
    </row>
    <row r="665" spans="1:40" ht="14.25" customHeight="1">
      <c r="A665" s="47"/>
      <c r="B665" s="47"/>
      <c r="C665" s="47"/>
      <c r="D665" s="47"/>
      <c r="E665" s="47"/>
      <c r="F665" s="199"/>
      <c r="G665" s="47"/>
      <c r="H665" s="47"/>
      <c r="I665" s="47"/>
      <c r="J665" s="200"/>
      <c r="K665" s="47"/>
      <c r="L665" s="47"/>
      <c r="M665" s="47"/>
      <c r="N665" s="47"/>
      <c r="O665" s="47"/>
      <c r="P665" s="47"/>
      <c r="Q665" s="201"/>
      <c r="R665" s="47"/>
      <c r="S665" s="47"/>
      <c r="T665" s="47"/>
      <c r="U665" s="47"/>
      <c r="V665" s="47"/>
      <c r="W665" s="47"/>
      <c r="X665" s="47"/>
      <c r="Y665" s="47"/>
      <c r="Z665" s="47"/>
      <c r="AA665" s="47"/>
      <c r="AB665" s="47"/>
      <c r="AC665" s="47"/>
      <c r="AD665" s="47"/>
      <c r="AE665" s="47"/>
      <c r="AF665" s="47"/>
      <c r="AG665" s="47"/>
      <c r="AH665" s="47"/>
      <c r="AI665" s="47"/>
      <c r="AJ665" s="47"/>
      <c r="AK665" s="47"/>
      <c r="AL665" s="47"/>
      <c r="AM665" s="47"/>
      <c r="AN665" s="47"/>
    </row>
    <row r="666" spans="1:40" ht="14.25" customHeight="1">
      <c r="A666" s="47"/>
      <c r="B666" s="47"/>
      <c r="C666" s="47"/>
      <c r="D666" s="47"/>
      <c r="E666" s="47"/>
      <c r="F666" s="199"/>
      <c r="G666" s="47"/>
      <c r="H666" s="47"/>
      <c r="I666" s="47"/>
      <c r="J666" s="200"/>
      <c r="K666" s="47"/>
      <c r="L666" s="47"/>
      <c r="M666" s="47"/>
      <c r="N666" s="47"/>
      <c r="O666" s="47"/>
      <c r="P666" s="47"/>
      <c r="Q666" s="201"/>
      <c r="R666" s="47"/>
      <c r="S666" s="47"/>
      <c r="T666" s="47"/>
      <c r="U666" s="47"/>
      <c r="V666" s="47"/>
      <c r="W666" s="47"/>
      <c r="X666" s="47"/>
      <c r="Y666" s="47"/>
      <c r="Z666" s="47"/>
      <c r="AA666" s="47"/>
      <c r="AB666" s="47"/>
      <c r="AC666" s="47"/>
      <c r="AD666" s="47"/>
      <c r="AE666" s="47"/>
      <c r="AF666" s="47"/>
      <c r="AG666" s="47"/>
      <c r="AH666" s="47"/>
      <c r="AI666" s="47"/>
      <c r="AJ666" s="47"/>
      <c r="AK666" s="47"/>
      <c r="AL666" s="47"/>
      <c r="AM666" s="47"/>
      <c r="AN666" s="47"/>
    </row>
    <row r="667" spans="1:40" ht="14.25" customHeight="1">
      <c r="A667" s="47"/>
      <c r="B667" s="47"/>
      <c r="C667" s="47"/>
      <c r="D667" s="47"/>
      <c r="E667" s="47"/>
      <c r="F667" s="199"/>
      <c r="G667" s="47"/>
      <c r="H667" s="47"/>
      <c r="I667" s="47"/>
      <c r="J667" s="200"/>
      <c r="K667" s="47"/>
      <c r="L667" s="47"/>
      <c r="M667" s="47"/>
      <c r="N667" s="47"/>
      <c r="O667" s="47"/>
      <c r="P667" s="47"/>
      <c r="Q667" s="201"/>
      <c r="R667" s="47"/>
      <c r="S667" s="47"/>
      <c r="T667" s="47"/>
      <c r="U667" s="47"/>
      <c r="V667" s="47"/>
      <c r="W667" s="47"/>
      <c r="X667" s="47"/>
      <c r="Y667" s="47"/>
      <c r="Z667" s="47"/>
      <c r="AA667" s="47"/>
      <c r="AB667" s="47"/>
      <c r="AC667" s="47"/>
      <c r="AD667" s="47"/>
      <c r="AE667" s="47"/>
      <c r="AF667" s="47"/>
      <c r="AG667" s="47"/>
      <c r="AH667" s="47"/>
      <c r="AI667" s="47"/>
      <c r="AJ667" s="47"/>
      <c r="AK667" s="47"/>
      <c r="AL667" s="47"/>
      <c r="AM667" s="47"/>
      <c r="AN667" s="47"/>
    </row>
    <row r="668" spans="1:40" ht="14.25" customHeight="1">
      <c r="A668" s="47"/>
      <c r="B668" s="47"/>
      <c r="C668" s="47"/>
      <c r="D668" s="47"/>
      <c r="E668" s="47"/>
      <c r="F668" s="199"/>
      <c r="G668" s="47"/>
      <c r="H668" s="47"/>
      <c r="I668" s="47"/>
      <c r="J668" s="200"/>
      <c r="K668" s="47"/>
      <c r="L668" s="47"/>
      <c r="M668" s="47"/>
      <c r="N668" s="47"/>
      <c r="O668" s="47"/>
      <c r="P668" s="47"/>
      <c r="Q668" s="201"/>
      <c r="R668" s="47"/>
      <c r="S668" s="47"/>
      <c r="T668" s="47"/>
      <c r="U668" s="47"/>
      <c r="V668" s="47"/>
      <c r="W668" s="47"/>
      <c r="X668" s="47"/>
      <c r="Y668" s="47"/>
      <c r="Z668" s="47"/>
      <c r="AA668" s="47"/>
      <c r="AB668" s="47"/>
      <c r="AC668" s="47"/>
      <c r="AD668" s="47"/>
      <c r="AE668" s="47"/>
      <c r="AF668" s="47"/>
      <c r="AG668" s="47"/>
      <c r="AH668" s="47"/>
      <c r="AI668" s="47"/>
      <c r="AJ668" s="47"/>
      <c r="AK668" s="47"/>
      <c r="AL668" s="47"/>
      <c r="AM668" s="47"/>
      <c r="AN668" s="47"/>
    </row>
    <row r="669" spans="1:40" ht="14.25" customHeight="1">
      <c r="A669" s="47"/>
      <c r="B669" s="47"/>
      <c r="C669" s="47"/>
      <c r="D669" s="47"/>
      <c r="E669" s="47"/>
      <c r="F669" s="199"/>
      <c r="G669" s="47"/>
      <c r="H669" s="47"/>
      <c r="I669" s="47"/>
      <c r="J669" s="200"/>
      <c r="K669" s="47"/>
      <c r="L669" s="47"/>
      <c r="M669" s="47"/>
      <c r="N669" s="47"/>
      <c r="O669" s="47"/>
      <c r="P669" s="47"/>
      <c r="Q669" s="201"/>
      <c r="R669" s="47"/>
      <c r="S669" s="47"/>
      <c r="T669" s="47"/>
      <c r="U669" s="47"/>
      <c r="V669" s="47"/>
      <c r="W669" s="47"/>
      <c r="X669" s="47"/>
      <c r="Y669" s="47"/>
      <c r="Z669" s="47"/>
      <c r="AA669" s="47"/>
      <c r="AB669" s="47"/>
      <c r="AC669" s="47"/>
      <c r="AD669" s="47"/>
      <c r="AE669" s="47"/>
      <c r="AF669" s="47"/>
      <c r="AG669" s="47"/>
      <c r="AH669" s="47"/>
      <c r="AI669" s="47"/>
      <c r="AJ669" s="47"/>
      <c r="AK669" s="47"/>
      <c r="AL669" s="47"/>
      <c r="AM669" s="47"/>
      <c r="AN669" s="47"/>
    </row>
    <row r="670" spans="1:40" ht="14.25" customHeight="1">
      <c r="A670" s="47"/>
      <c r="B670" s="47"/>
      <c r="C670" s="47"/>
      <c r="D670" s="47"/>
      <c r="E670" s="47"/>
      <c r="F670" s="199"/>
      <c r="G670" s="47"/>
      <c r="H670" s="47"/>
      <c r="I670" s="47"/>
      <c r="J670" s="200"/>
      <c r="K670" s="47"/>
      <c r="L670" s="47"/>
      <c r="M670" s="47"/>
      <c r="N670" s="47"/>
      <c r="O670" s="47"/>
      <c r="P670" s="47"/>
      <c r="Q670" s="201"/>
      <c r="R670" s="47"/>
      <c r="S670" s="47"/>
      <c r="T670" s="47"/>
      <c r="U670" s="47"/>
      <c r="V670" s="47"/>
      <c r="W670" s="47"/>
      <c r="X670" s="47"/>
      <c r="Y670" s="47"/>
      <c r="Z670" s="47"/>
      <c r="AA670" s="47"/>
      <c r="AB670" s="47"/>
      <c r="AC670" s="47"/>
      <c r="AD670" s="47"/>
      <c r="AE670" s="47"/>
      <c r="AF670" s="47"/>
      <c r="AG670" s="47"/>
      <c r="AH670" s="47"/>
      <c r="AI670" s="47"/>
      <c r="AJ670" s="47"/>
      <c r="AK670" s="47"/>
      <c r="AL670" s="47"/>
      <c r="AM670" s="47"/>
      <c r="AN670" s="47"/>
    </row>
    <row r="671" spans="1:40" ht="14.25" customHeight="1">
      <c r="A671" s="47"/>
      <c r="B671" s="47"/>
      <c r="C671" s="47"/>
      <c r="D671" s="47"/>
      <c r="E671" s="47"/>
      <c r="F671" s="199"/>
      <c r="G671" s="47"/>
      <c r="H671" s="47"/>
      <c r="I671" s="47"/>
      <c r="J671" s="200"/>
      <c r="K671" s="47"/>
      <c r="L671" s="47"/>
      <c r="M671" s="47"/>
      <c r="N671" s="47"/>
      <c r="O671" s="47"/>
      <c r="P671" s="47"/>
      <c r="Q671" s="201"/>
      <c r="R671" s="47"/>
      <c r="S671" s="47"/>
      <c r="T671" s="47"/>
      <c r="U671" s="47"/>
      <c r="V671" s="47"/>
      <c r="W671" s="47"/>
      <c r="X671" s="47"/>
      <c r="Y671" s="47"/>
      <c r="Z671" s="47"/>
      <c r="AA671" s="47"/>
      <c r="AB671" s="47"/>
      <c r="AC671" s="47"/>
      <c r="AD671" s="47"/>
      <c r="AE671" s="47"/>
      <c r="AF671" s="47"/>
      <c r="AG671" s="47"/>
      <c r="AH671" s="47"/>
      <c r="AI671" s="47"/>
      <c r="AJ671" s="47"/>
      <c r="AK671" s="47"/>
      <c r="AL671" s="47"/>
      <c r="AM671" s="47"/>
      <c r="AN671" s="47"/>
    </row>
    <row r="672" spans="1:40" ht="14.25" customHeight="1">
      <c r="A672" s="47"/>
      <c r="B672" s="47"/>
      <c r="C672" s="47"/>
      <c r="D672" s="47"/>
      <c r="E672" s="47"/>
      <c r="F672" s="199"/>
      <c r="G672" s="47"/>
      <c r="H672" s="47"/>
      <c r="I672" s="47"/>
      <c r="J672" s="200"/>
      <c r="K672" s="47"/>
      <c r="L672" s="47"/>
      <c r="M672" s="47"/>
      <c r="N672" s="47"/>
      <c r="O672" s="47"/>
      <c r="P672" s="47"/>
      <c r="Q672" s="201"/>
      <c r="R672" s="47"/>
      <c r="S672" s="47"/>
      <c r="T672" s="47"/>
      <c r="U672" s="47"/>
      <c r="V672" s="47"/>
      <c r="W672" s="47"/>
      <c r="X672" s="47"/>
      <c r="Y672" s="47"/>
      <c r="Z672" s="47"/>
      <c r="AA672" s="47"/>
      <c r="AB672" s="47"/>
      <c r="AC672" s="47"/>
      <c r="AD672" s="47"/>
      <c r="AE672" s="47"/>
      <c r="AF672" s="47"/>
      <c r="AG672" s="47"/>
      <c r="AH672" s="47"/>
      <c r="AI672" s="47"/>
      <c r="AJ672" s="47"/>
      <c r="AK672" s="47"/>
      <c r="AL672" s="47"/>
      <c r="AM672" s="47"/>
      <c r="AN672" s="47"/>
    </row>
    <row r="673" spans="1:40" ht="14.25" customHeight="1">
      <c r="A673" s="47"/>
      <c r="B673" s="47"/>
      <c r="C673" s="47"/>
      <c r="D673" s="47"/>
      <c r="E673" s="47"/>
      <c r="F673" s="199"/>
      <c r="G673" s="47"/>
      <c r="H673" s="47"/>
      <c r="I673" s="47"/>
      <c r="J673" s="200"/>
      <c r="K673" s="47"/>
      <c r="L673" s="47"/>
      <c r="M673" s="47"/>
      <c r="N673" s="47"/>
      <c r="O673" s="47"/>
      <c r="P673" s="47"/>
      <c r="Q673" s="201"/>
      <c r="R673" s="47"/>
      <c r="S673" s="47"/>
      <c r="T673" s="47"/>
      <c r="U673" s="47"/>
      <c r="V673" s="47"/>
      <c r="W673" s="47"/>
      <c r="X673" s="47"/>
      <c r="Y673" s="47"/>
      <c r="Z673" s="47"/>
      <c r="AA673" s="47"/>
      <c r="AB673" s="47"/>
      <c r="AC673" s="47"/>
      <c r="AD673" s="47"/>
      <c r="AE673" s="47"/>
      <c r="AF673" s="47"/>
      <c r="AG673" s="47"/>
      <c r="AH673" s="47"/>
      <c r="AI673" s="47"/>
      <c r="AJ673" s="47"/>
      <c r="AK673" s="47"/>
      <c r="AL673" s="47"/>
      <c r="AM673" s="47"/>
      <c r="AN673" s="47"/>
    </row>
    <row r="674" spans="1:40" ht="14.25" customHeight="1">
      <c r="A674" s="47"/>
      <c r="B674" s="47"/>
      <c r="C674" s="47"/>
      <c r="D674" s="47"/>
      <c r="E674" s="47"/>
      <c r="F674" s="199"/>
      <c r="G674" s="47"/>
      <c r="H674" s="47"/>
      <c r="I674" s="47"/>
      <c r="J674" s="200"/>
      <c r="K674" s="47"/>
      <c r="L674" s="47"/>
      <c r="M674" s="47"/>
      <c r="N674" s="47"/>
      <c r="O674" s="47"/>
      <c r="P674" s="47"/>
      <c r="Q674" s="201"/>
      <c r="R674" s="47"/>
      <c r="S674" s="47"/>
      <c r="T674" s="47"/>
      <c r="U674" s="47"/>
      <c r="V674" s="47"/>
      <c r="W674" s="47"/>
      <c r="X674" s="47"/>
      <c r="Y674" s="47"/>
      <c r="Z674" s="47"/>
      <c r="AA674" s="47"/>
      <c r="AB674" s="47"/>
      <c r="AC674" s="47"/>
      <c r="AD674" s="47"/>
      <c r="AE674" s="47"/>
      <c r="AF674" s="47"/>
      <c r="AG674" s="47"/>
      <c r="AH674" s="47"/>
      <c r="AI674" s="47"/>
      <c r="AJ674" s="47"/>
      <c r="AK674" s="47"/>
      <c r="AL674" s="47"/>
      <c r="AM674" s="47"/>
      <c r="AN674" s="47"/>
    </row>
    <row r="675" spans="1:40" ht="14.25" customHeight="1">
      <c r="A675" s="47"/>
      <c r="B675" s="47"/>
      <c r="C675" s="47"/>
      <c r="D675" s="47"/>
      <c r="E675" s="47"/>
      <c r="F675" s="199"/>
      <c r="G675" s="47"/>
      <c r="H675" s="47"/>
      <c r="I675" s="47"/>
      <c r="J675" s="200"/>
      <c r="K675" s="47"/>
      <c r="L675" s="47"/>
      <c r="M675" s="47"/>
      <c r="N675" s="47"/>
      <c r="O675" s="47"/>
      <c r="P675" s="47"/>
      <c r="Q675" s="201"/>
      <c r="R675" s="47"/>
      <c r="S675" s="47"/>
      <c r="T675" s="47"/>
      <c r="U675" s="47"/>
      <c r="V675" s="47"/>
      <c r="W675" s="47"/>
      <c r="X675" s="47"/>
      <c r="Y675" s="47"/>
      <c r="Z675" s="47"/>
      <c r="AA675" s="47"/>
      <c r="AB675" s="47"/>
      <c r="AC675" s="47"/>
      <c r="AD675" s="47"/>
      <c r="AE675" s="47"/>
      <c r="AF675" s="47"/>
      <c r="AG675" s="47"/>
      <c r="AH675" s="47"/>
      <c r="AI675" s="47"/>
      <c r="AJ675" s="47"/>
      <c r="AK675" s="47"/>
      <c r="AL675" s="47"/>
      <c r="AM675" s="47"/>
      <c r="AN675" s="47"/>
    </row>
    <row r="676" spans="1:40" ht="14.25" customHeight="1">
      <c r="A676" s="47"/>
      <c r="B676" s="47"/>
      <c r="C676" s="47"/>
      <c r="D676" s="47"/>
      <c r="E676" s="47"/>
      <c r="F676" s="199"/>
      <c r="G676" s="47"/>
      <c r="H676" s="47"/>
      <c r="I676" s="47"/>
      <c r="J676" s="200"/>
      <c r="K676" s="47"/>
      <c r="L676" s="47"/>
      <c r="M676" s="47"/>
      <c r="N676" s="47"/>
      <c r="O676" s="47"/>
      <c r="P676" s="47"/>
      <c r="Q676" s="201"/>
      <c r="R676" s="47"/>
      <c r="S676" s="47"/>
      <c r="T676" s="47"/>
      <c r="U676" s="47"/>
      <c r="V676" s="47"/>
      <c r="W676" s="47"/>
      <c r="X676" s="47"/>
      <c r="Y676" s="47"/>
      <c r="Z676" s="47"/>
      <c r="AA676" s="47"/>
      <c r="AB676" s="47"/>
      <c r="AC676" s="47"/>
      <c r="AD676" s="47"/>
      <c r="AE676" s="47"/>
      <c r="AF676" s="47"/>
      <c r="AG676" s="47"/>
      <c r="AH676" s="47"/>
      <c r="AI676" s="47"/>
      <c r="AJ676" s="47"/>
      <c r="AK676" s="47"/>
      <c r="AL676" s="47"/>
      <c r="AM676" s="47"/>
      <c r="AN676" s="47"/>
    </row>
    <row r="677" spans="1:40" ht="14.25" customHeight="1">
      <c r="A677" s="47"/>
      <c r="B677" s="47"/>
      <c r="C677" s="47"/>
      <c r="D677" s="47"/>
      <c r="E677" s="47"/>
      <c r="F677" s="199"/>
      <c r="G677" s="47"/>
      <c r="H677" s="47"/>
      <c r="I677" s="47"/>
      <c r="J677" s="200"/>
      <c r="K677" s="47"/>
      <c r="L677" s="47"/>
      <c r="M677" s="47"/>
      <c r="N677" s="47"/>
      <c r="O677" s="47"/>
      <c r="P677" s="47"/>
      <c r="Q677" s="201"/>
      <c r="R677" s="47"/>
      <c r="S677" s="47"/>
      <c r="T677" s="47"/>
      <c r="U677" s="47"/>
      <c r="V677" s="47"/>
      <c r="W677" s="47"/>
      <c r="X677" s="47"/>
      <c r="Y677" s="47"/>
      <c r="Z677" s="47"/>
      <c r="AA677" s="47"/>
      <c r="AB677" s="47"/>
      <c r="AC677" s="47"/>
      <c r="AD677" s="47"/>
      <c r="AE677" s="47"/>
      <c r="AF677" s="47"/>
      <c r="AG677" s="47"/>
      <c r="AH677" s="47"/>
      <c r="AI677" s="47"/>
      <c r="AJ677" s="47"/>
      <c r="AK677" s="47"/>
      <c r="AL677" s="47"/>
      <c r="AM677" s="47"/>
      <c r="AN677" s="47"/>
    </row>
    <row r="678" spans="1:40" ht="14.25" customHeight="1">
      <c r="A678" s="47"/>
      <c r="B678" s="47"/>
      <c r="C678" s="47"/>
      <c r="D678" s="47"/>
      <c r="E678" s="47"/>
      <c r="F678" s="199"/>
      <c r="G678" s="47"/>
      <c r="H678" s="47"/>
      <c r="I678" s="47"/>
      <c r="J678" s="200"/>
      <c r="K678" s="47"/>
      <c r="L678" s="47"/>
      <c r="M678" s="47"/>
      <c r="N678" s="47"/>
      <c r="O678" s="47"/>
      <c r="P678" s="47"/>
      <c r="Q678" s="201"/>
      <c r="R678" s="47"/>
      <c r="S678" s="47"/>
      <c r="T678" s="47"/>
      <c r="U678" s="47"/>
      <c r="V678" s="47"/>
      <c r="W678" s="47"/>
      <c r="X678" s="47"/>
      <c r="Y678" s="47"/>
      <c r="Z678" s="47"/>
      <c r="AA678" s="47"/>
      <c r="AB678" s="47"/>
      <c r="AC678" s="47"/>
      <c r="AD678" s="47"/>
      <c r="AE678" s="47"/>
      <c r="AF678" s="47"/>
      <c r="AG678" s="47"/>
      <c r="AH678" s="47"/>
      <c r="AI678" s="47"/>
      <c r="AJ678" s="47"/>
      <c r="AK678" s="47"/>
      <c r="AL678" s="47"/>
      <c r="AM678" s="47"/>
      <c r="AN678" s="47"/>
    </row>
    <row r="679" spans="1:40" ht="14.25" customHeight="1">
      <c r="A679" s="47"/>
      <c r="B679" s="47"/>
      <c r="C679" s="47"/>
      <c r="D679" s="47"/>
      <c r="E679" s="47"/>
      <c r="F679" s="199"/>
      <c r="G679" s="47"/>
      <c r="H679" s="47"/>
      <c r="I679" s="47"/>
      <c r="J679" s="200"/>
      <c r="K679" s="47"/>
      <c r="L679" s="47"/>
      <c r="M679" s="47"/>
      <c r="N679" s="47"/>
      <c r="O679" s="47"/>
      <c r="P679" s="47"/>
      <c r="Q679" s="201"/>
      <c r="R679" s="47"/>
      <c r="S679" s="47"/>
      <c r="T679" s="47"/>
      <c r="U679" s="47"/>
      <c r="V679" s="47"/>
      <c r="W679" s="47"/>
      <c r="X679" s="47"/>
      <c r="Y679" s="47"/>
      <c r="Z679" s="47"/>
      <c r="AA679" s="47"/>
      <c r="AB679" s="47"/>
      <c r="AC679" s="47"/>
      <c r="AD679" s="47"/>
      <c r="AE679" s="47"/>
      <c r="AF679" s="47"/>
      <c r="AG679" s="47"/>
      <c r="AH679" s="47"/>
      <c r="AI679" s="47"/>
      <c r="AJ679" s="47"/>
      <c r="AK679" s="47"/>
      <c r="AL679" s="47"/>
      <c r="AM679" s="47"/>
      <c r="AN679" s="47"/>
    </row>
    <row r="680" spans="1:40" ht="14.25" customHeight="1">
      <c r="A680" s="47"/>
      <c r="B680" s="47"/>
      <c r="C680" s="47"/>
      <c r="D680" s="47"/>
      <c r="E680" s="47"/>
      <c r="F680" s="199"/>
      <c r="G680" s="47"/>
      <c r="H680" s="47"/>
      <c r="I680" s="47"/>
      <c r="J680" s="200"/>
      <c r="K680" s="47"/>
      <c r="L680" s="47"/>
      <c r="M680" s="47"/>
      <c r="N680" s="47"/>
      <c r="O680" s="47"/>
      <c r="P680" s="47"/>
      <c r="Q680" s="201"/>
      <c r="R680" s="47"/>
      <c r="S680" s="47"/>
      <c r="T680" s="47"/>
      <c r="U680" s="47"/>
      <c r="V680" s="47"/>
      <c r="W680" s="47"/>
      <c r="X680" s="47"/>
      <c r="Y680" s="47"/>
      <c r="Z680" s="47"/>
      <c r="AA680" s="47"/>
      <c r="AB680" s="47"/>
      <c r="AC680" s="47"/>
      <c r="AD680" s="47"/>
      <c r="AE680" s="47"/>
      <c r="AF680" s="47"/>
      <c r="AG680" s="47"/>
      <c r="AH680" s="47"/>
      <c r="AI680" s="47"/>
      <c r="AJ680" s="47"/>
      <c r="AK680" s="47"/>
      <c r="AL680" s="47"/>
      <c r="AM680" s="47"/>
      <c r="AN680" s="47"/>
    </row>
    <row r="681" spans="1:40" ht="14.25" customHeight="1">
      <c r="A681" s="47"/>
      <c r="B681" s="47"/>
      <c r="C681" s="47"/>
      <c r="D681" s="47"/>
      <c r="E681" s="47"/>
      <c r="F681" s="199"/>
      <c r="G681" s="47"/>
      <c r="H681" s="47"/>
      <c r="I681" s="47"/>
      <c r="J681" s="200"/>
      <c r="K681" s="47"/>
      <c r="L681" s="47"/>
      <c r="M681" s="47"/>
      <c r="N681" s="47"/>
      <c r="O681" s="47"/>
      <c r="P681" s="47"/>
      <c r="Q681" s="201"/>
      <c r="R681" s="47"/>
      <c r="S681" s="47"/>
      <c r="T681" s="47"/>
      <c r="U681" s="47"/>
      <c r="V681" s="47"/>
      <c r="W681" s="47"/>
      <c r="X681" s="47"/>
      <c r="Y681" s="47"/>
      <c r="Z681" s="47"/>
      <c r="AA681" s="47"/>
      <c r="AB681" s="47"/>
      <c r="AC681" s="47"/>
      <c r="AD681" s="47"/>
      <c r="AE681" s="47"/>
      <c r="AF681" s="47"/>
      <c r="AG681" s="47"/>
      <c r="AH681" s="47"/>
      <c r="AI681" s="47"/>
      <c r="AJ681" s="47"/>
      <c r="AK681" s="47"/>
      <c r="AL681" s="47"/>
      <c r="AM681" s="47"/>
      <c r="AN681" s="47"/>
    </row>
    <row r="682" spans="1:40" ht="14.25" customHeight="1">
      <c r="A682" s="47"/>
      <c r="B682" s="47"/>
      <c r="C682" s="47"/>
      <c r="D682" s="47"/>
      <c r="E682" s="47"/>
      <c r="F682" s="199"/>
      <c r="G682" s="47"/>
      <c r="H682" s="47"/>
      <c r="I682" s="47"/>
      <c r="J682" s="200"/>
      <c r="K682" s="47"/>
      <c r="L682" s="47"/>
      <c r="M682" s="47"/>
      <c r="N682" s="47"/>
      <c r="O682" s="47"/>
      <c r="P682" s="47"/>
      <c r="Q682" s="201"/>
      <c r="R682" s="47"/>
      <c r="S682" s="47"/>
      <c r="T682" s="47"/>
      <c r="U682" s="47"/>
      <c r="V682" s="47"/>
      <c r="W682" s="47"/>
      <c r="X682" s="47"/>
      <c r="Y682" s="47"/>
      <c r="Z682" s="47"/>
      <c r="AA682" s="47"/>
      <c r="AB682" s="47"/>
      <c r="AC682" s="47"/>
      <c r="AD682" s="47"/>
      <c r="AE682" s="47"/>
      <c r="AF682" s="47"/>
      <c r="AG682" s="47"/>
      <c r="AH682" s="47"/>
      <c r="AI682" s="47"/>
      <c r="AJ682" s="47"/>
      <c r="AK682" s="47"/>
      <c r="AL682" s="47"/>
      <c r="AM682" s="47"/>
      <c r="AN682" s="47"/>
    </row>
    <row r="683" spans="1:40" ht="14.25" customHeight="1">
      <c r="A683" s="47"/>
      <c r="B683" s="47"/>
      <c r="C683" s="47"/>
      <c r="D683" s="47"/>
      <c r="E683" s="47"/>
      <c r="F683" s="199"/>
      <c r="G683" s="47"/>
      <c r="H683" s="47"/>
      <c r="I683" s="47"/>
      <c r="J683" s="200"/>
      <c r="K683" s="47"/>
      <c r="L683" s="47"/>
      <c r="M683" s="47"/>
      <c r="N683" s="47"/>
      <c r="O683" s="47"/>
      <c r="P683" s="47"/>
      <c r="Q683" s="201"/>
      <c r="R683" s="47"/>
      <c r="S683" s="47"/>
      <c r="T683" s="47"/>
      <c r="U683" s="47"/>
      <c r="V683" s="47"/>
      <c r="W683" s="47"/>
      <c r="X683" s="47"/>
      <c r="Y683" s="47"/>
      <c r="Z683" s="47"/>
      <c r="AA683" s="47"/>
      <c r="AB683" s="47"/>
      <c r="AC683" s="47"/>
      <c r="AD683" s="47"/>
      <c r="AE683" s="47"/>
      <c r="AF683" s="47"/>
      <c r="AG683" s="47"/>
      <c r="AH683" s="47"/>
      <c r="AI683" s="47"/>
      <c r="AJ683" s="47"/>
      <c r="AK683" s="47"/>
      <c r="AL683" s="47"/>
      <c r="AM683" s="47"/>
      <c r="AN683" s="47"/>
    </row>
    <row r="684" spans="1:40" ht="14.25" customHeight="1">
      <c r="A684" s="47"/>
      <c r="B684" s="47"/>
      <c r="C684" s="47"/>
      <c r="D684" s="47"/>
      <c r="E684" s="47"/>
      <c r="F684" s="199"/>
      <c r="G684" s="47"/>
      <c r="H684" s="47"/>
      <c r="I684" s="47"/>
      <c r="J684" s="200"/>
      <c r="K684" s="47"/>
      <c r="L684" s="47"/>
      <c r="M684" s="47"/>
      <c r="N684" s="47"/>
      <c r="O684" s="47"/>
      <c r="P684" s="47"/>
      <c r="Q684" s="201"/>
      <c r="R684" s="47"/>
      <c r="S684" s="47"/>
      <c r="T684" s="47"/>
      <c r="U684" s="47"/>
      <c r="V684" s="47"/>
      <c r="W684" s="47"/>
      <c r="X684" s="47"/>
      <c r="Y684" s="47"/>
      <c r="Z684" s="47"/>
      <c r="AA684" s="47"/>
      <c r="AB684" s="47"/>
      <c r="AC684" s="47"/>
      <c r="AD684" s="47"/>
      <c r="AE684" s="47"/>
      <c r="AF684" s="47"/>
      <c r="AG684" s="47"/>
      <c r="AH684" s="47"/>
      <c r="AI684" s="47"/>
      <c r="AJ684" s="47"/>
      <c r="AK684" s="47"/>
      <c r="AL684" s="47"/>
      <c r="AM684" s="47"/>
      <c r="AN684" s="47"/>
    </row>
    <row r="685" spans="1:40" ht="14.25" customHeight="1">
      <c r="A685" s="47"/>
      <c r="B685" s="47"/>
      <c r="C685" s="47"/>
      <c r="D685" s="47"/>
      <c r="E685" s="47"/>
      <c r="F685" s="199"/>
      <c r="G685" s="47"/>
      <c r="H685" s="47"/>
      <c r="I685" s="47"/>
      <c r="J685" s="200"/>
      <c r="K685" s="47"/>
      <c r="L685" s="47"/>
      <c r="M685" s="47"/>
      <c r="N685" s="47"/>
      <c r="O685" s="47"/>
      <c r="P685" s="47"/>
      <c r="Q685" s="201"/>
      <c r="R685" s="47"/>
      <c r="S685" s="47"/>
      <c r="T685" s="47"/>
      <c r="U685" s="47"/>
      <c r="V685" s="47"/>
      <c r="W685" s="47"/>
      <c r="X685" s="47"/>
      <c r="Y685" s="47"/>
      <c r="Z685" s="47"/>
      <c r="AA685" s="47"/>
      <c r="AB685" s="47"/>
      <c r="AC685" s="47"/>
      <c r="AD685" s="47"/>
      <c r="AE685" s="47"/>
      <c r="AF685" s="47"/>
      <c r="AG685" s="47"/>
      <c r="AH685" s="47"/>
      <c r="AI685" s="47"/>
      <c r="AJ685" s="47"/>
      <c r="AK685" s="47"/>
      <c r="AL685" s="47"/>
      <c r="AM685" s="47"/>
      <c r="AN685" s="47"/>
    </row>
    <row r="686" spans="1:40" ht="14.25" customHeight="1">
      <c r="A686" s="47"/>
      <c r="B686" s="47"/>
      <c r="C686" s="47"/>
      <c r="D686" s="47"/>
      <c r="E686" s="47"/>
      <c r="F686" s="199"/>
      <c r="G686" s="47"/>
      <c r="H686" s="47"/>
      <c r="I686" s="47"/>
      <c r="J686" s="200"/>
      <c r="K686" s="47"/>
      <c r="L686" s="47"/>
      <c r="M686" s="47"/>
      <c r="N686" s="47"/>
      <c r="O686" s="47"/>
      <c r="P686" s="47"/>
      <c r="Q686" s="201"/>
      <c r="R686" s="47"/>
      <c r="S686" s="47"/>
      <c r="T686" s="47"/>
      <c r="U686" s="47"/>
      <c r="V686" s="47"/>
      <c r="W686" s="47"/>
      <c r="X686" s="47"/>
      <c r="Y686" s="47"/>
      <c r="Z686" s="47"/>
      <c r="AA686" s="47"/>
      <c r="AB686" s="47"/>
      <c r="AC686" s="47"/>
      <c r="AD686" s="47"/>
      <c r="AE686" s="47"/>
      <c r="AF686" s="47"/>
      <c r="AG686" s="47"/>
      <c r="AH686" s="47"/>
      <c r="AI686" s="47"/>
      <c r="AJ686" s="47"/>
      <c r="AK686" s="47"/>
      <c r="AL686" s="47"/>
      <c r="AM686" s="47"/>
      <c r="AN686" s="47"/>
    </row>
    <row r="687" spans="1:40" ht="14.25" customHeight="1">
      <c r="A687" s="47"/>
      <c r="B687" s="47"/>
      <c r="C687" s="47"/>
      <c r="D687" s="47"/>
      <c r="E687" s="47"/>
      <c r="F687" s="199"/>
      <c r="G687" s="47"/>
      <c r="H687" s="47"/>
      <c r="I687" s="47"/>
      <c r="J687" s="200"/>
      <c r="K687" s="47"/>
      <c r="L687" s="47"/>
      <c r="M687" s="47"/>
      <c r="N687" s="47"/>
      <c r="O687" s="47"/>
      <c r="P687" s="47"/>
      <c r="Q687" s="201"/>
      <c r="R687" s="47"/>
      <c r="S687" s="47"/>
      <c r="T687" s="47"/>
      <c r="U687" s="47"/>
      <c r="V687" s="47"/>
      <c r="W687" s="47"/>
      <c r="X687" s="47"/>
      <c r="Y687" s="47"/>
      <c r="Z687" s="47"/>
      <c r="AA687" s="47"/>
      <c r="AB687" s="47"/>
      <c r="AC687" s="47"/>
      <c r="AD687" s="47"/>
      <c r="AE687" s="47"/>
      <c r="AF687" s="47"/>
      <c r="AG687" s="47"/>
      <c r="AH687" s="47"/>
      <c r="AI687" s="47"/>
      <c r="AJ687" s="47"/>
      <c r="AK687" s="47"/>
      <c r="AL687" s="47"/>
      <c r="AM687" s="47"/>
      <c r="AN687" s="47"/>
    </row>
    <row r="688" spans="1:40" ht="14.25" customHeight="1">
      <c r="A688" s="47"/>
      <c r="B688" s="47"/>
      <c r="C688" s="47"/>
      <c r="D688" s="47"/>
      <c r="E688" s="47"/>
      <c r="F688" s="199"/>
      <c r="G688" s="47"/>
      <c r="H688" s="47"/>
      <c r="I688" s="47"/>
      <c r="J688" s="200"/>
      <c r="K688" s="47"/>
      <c r="L688" s="47"/>
      <c r="M688" s="47"/>
      <c r="N688" s="47"/>
      <c r="O688" s="47"/>
      <c r="P688" s="47"/>
      <c r="Q688" s="201"/>
      <c r="R688" s="47"/>
      <c r="S688" s="47"/>
      <c r="T688" s="47"/>
      <c r="U688" s="47"/>
      <c r="V688" s="47"/>
      <c r="W688" s="47"/>
      <c r="X688" s="47"/>
      <c r="Y688" s="47"/>
      <c r="Z688" s="47"/>
      <c r="AA688" s="47"/>
      <c r="AB688" s="47"/>
      <c r="AC688" s="47"/>
      <c r="AD688" s="47"/>
      <c r="AE688" s="47"/>
      <c r="AF688" s="47"/>
      <c r="AG688" s="47"/>
      <c r="AH688" s="47"/>
      <c r="AI688" s="47"/>
      <c r="AJ688" s="47"/>
      <c r="AK688" s="47"/>
      <c r="AL688" s="47"/>
      <c r="AM688" s="47"/>
      <c r="AN688" s="47"/>
    </row>
    <row r="689" spans="1:40" ht="14.25" customHeight="1">
      <c r="A689" s="47"/>
      <c r="B689" s="47"/>
      <c r="C689" s="47"/>
      <c r="D689" s="47"/>
      <c r="E689" s="47"/>
      <c r="F689" s="199"/>
      <c r="G689" s="47"/>
      <c r="H689" s="47"/>
      <c r="I689" s="47"/>
      <c r="J689" s="200"/>
      <c r="K689" s="47"/>
      <c r="L689" s="47"/>
      <c r="M689" s="47"/>
      <c r="N689" s="47"/>
      <c r="O689" s="47"/>
      <c r="P689" s="47"/>
      <c r="Q689" s="201"/>
      <c r="R689" s="47"/>
      <c r="S689" s="47"/>
      <c r="T689" s="47"/>
      <c r="U689" s="47"/>
      <c r="V689" s="47"/>
      <c r="W689" s="47"/>
      <c r="X689" s="47"/>
      <c r="Y689" s="47"/>
      <c r="Z689" s="47"/>
      <c r="AA689" s="47"/>
      <c r="AB689" s="47"/>
      <c r="AC689" s="47"/>
      <c r="AD689" s="47"/>
      <c r="AE689" s="47"/>
      <c r="AF689" s="47"/>
      <c r="AG689" s="47"/>
      <c r="AH689" s="47"/>
      <c r="AI689" s="47"/>
      <c r="AJ689" s="47"/>
      <c r="AK689" s="47"/>
      <c r="AL689" s="47"/>
      <c r="AM689" s="47"/>
      <c r="AN689" s="47"/>
    </row>
    <row r="690" spans="1:40" ht="14.25" customHeight="1">
      <c r="A690" s="47"/>
      <c r="B690" s="47"/>
      <c r="C690" s="47"/>
      <c r="D690" s="47"/>
      <c r="E690" s="47"/>
      <c r="F690" s="199"/>
      <c r="G690" s="47"/>
      <c r="H690" s="47"/>
      <c r="I690" s="47"/>
      <c r="J690" s="200"/>
      <c r="K690" s="47"/>
      <c r="L690" s="47"/>
      <c r="M690" s="47"/>
      <c r="N690" s="47"/>
      <c r="O690" s="47"/>
      <c r="P690" s="47"/>
      <c r="Q690" s="201"/>
      <c r="R690" s="47"/>
      <c r="S690" s="47"/>
      <c r="T690" s="47"/>
      <c r="U690" s="47"/>
      <c r="V690" s="47"/>
      <c r="W690" s="47"/>
      <c r="X690" s="47"/>
      <c r="Y690" s="47"/>
      <c r="Z690" s="47"/>
      <c r="AA690" s="47"/>
      <c r="AB690" s="47"/>
      <c r="AC690" s="47"/>
      <c r="AD690" s="47"/>
      <c r="AE690" s="47"/>
      <c r="AF690" s="47"/>
      <c r="AG690" s="47"/>
      <c r="AH690" s="47"/>
      <c r="AI690" s="47"/>
      <c r="AJ690" s="47"/>
      <c r="AK690" s="47"/>
      <c r="AL690" s="47"/>
      <c r="AM690" s="47"/>
      <c r="AN690" s="47"/>
    </row>
    <row r="691" spans="1:40" ht="14.25" customHeight="1">
      <c r="A691" s="47"/>
      <c r="B691" s="47"/>
      <c r="C691" s="47"/>
      <c r="D691" s="47"/>
      <c r="E691" s="47"/>
      <c r="F691" s="199"/>
      <c r="G691" s="47"/>
      <c r="H691" s="47"/>
      <c r="I691" s="47"/>
      <c r="J691" s="200"/>
      <c r="K691" s="47"/>
      <c r="L691" s="47"/>
      <c r="M691" s="47"/>
      <c r="N691" s="47"/>
      <c r="O691" s="47"/>
      <c r="P691" s="47"/>
      <c r="Q691" s="201"/>
      <c r="R691" s="47"/>
      <c r="S691" s="47"/>
      <c r="T691" s="47"/>
      <c r="U691" s="47"/>
      <c r="V691" s="47"/>
      <c r="W691" s="47"/>
      <c r="X691" s="47"/>
      <c r="Y691" s="47"/>
      <c r="Z691" s="47"/>
      <c r="AA691" s="47"/>
      <c r="AB691" s="47"/>
      <c r="AC691" s="47"/>
      <c r="AD691" s="47"/>
      <c r="AE691" s="47"/>
      <c r="AF691" s="47"/>
      <c r="AG691" s="47"/>
      <c r="AH691" s="47"/>
      <c r="AI691" s="47"/>
      <c r="AJ691" s="47"/>
      <c r="AK691" s="47"/>
      <c r="AL691" s="47"/>
      <c r="AM691" s="47"/>
      <c r="AN691" s="47"/>
    </row>
    <row r="692" spans="1:40" ht="14.25" customHeight="1">
      <c r="A692" s="47"/>
      <c r="B692" s="47"/>
      <c r="C692" s="47"/>
      <c r="D692" s="47"/>
      <c r="E692" s="47"/>
      <c r="F692" s="199"/>
      <c r="G692" s="47"/>
      <c r="H692" s="47"/>
      <c r="I692" s="47"/>
      <c r="J692" s="200"/>
      <c r="K692" s="47"/>
      <c r="L692" s="47"/>
      <c r="M692" s="47"/>
      <c r="N692" s="47"/>
      <c r="O692" s="47"/>
      <c r="P692" s="47"/>
      <c r="Q692" s="201"/>
      <c r="R692" s="47"/>
      <c r="S692" s="47"/>
      <c r="T692" s="47"/>
      <c r="U692" s="47"/>
      <c r="V692" s="47"/>
      <c r="W692" s="47"/>
      <c r="X692" s="47"/>
      <c r="Y692" s="47"/>
      <c r="Z692" s="47"/>
      <c r="AA692" s="47"/>
      <c r="AB692" s="47"/>
      <c r="AC692" s="47"/>
      <c r="AD692" s="47"/>
      <c r="AE692" s="47"/>
      <c r="AF692" s="47"/>
      <c r="AG692" s="47"/>
      <c r="AH692" s="47"/>
      <c r="AI692" s="47"/>
      <c r="AJ692" s="47"/>
      <c r="AK692" s="47"/>
      <c r="AL692" s="47"/>
      <c r="AM692" s="47"/>
      <c r="AN692" s="47"/>
    </row>
    <row r="693" spans="1:40" ht="14.25" customHeight="1">
      <c r="A693" s="47"/>
      <c r="B693" s="47"/>
      <c r="C693" s="47"/>
      <c r="D693" s="47"/>
      <c r="E693" s="47"/>
      <c r="F693" s="199"/>
      <c r="G693" s="47"/>
      <c r="H693" s="47"/>
      <c r="I693" s="47"/>
      <c r="J693" s="200"/>
      <c r="K693" s="47"/>
      <c r="L693" s="47"/>
      <c r="M693" s="47"/>
      <c r="N693" s="47"/>
      <c r="O693" s="47"/>
      <c r="P693" s="47"/>
      <c r="Q693" s="201"/>
      <c r="R693" s="47"/>
      <c r="S693" s="47"/>
      <c r="T693" s="47"/>
      <c r="U693" s="47"/>
      <c r="V693" s="47"/>
      <c r="W693" s="47"/>
      <c r="X693" s="47"/>
      <c r="Y693" s="47"/>
      <c r="Z693" s="47"/>
      <c r="AA693" s="47"/>
      <c r="AB693" s="47"/>
      <c r="AC693" s="47"/>
      <c r="AD693" s="47"/>
      <c r="AE693" s="47"/>
      <c r="AF693" s="47"/>
      <c r="AG693" s="47"/>
      <c r="AH693" s="47"/>
      <c r="AI693" s="47"/>
      <c r="AJ693" s="47"/>
      <c r="AK693" s="47"/>
      <c r="AL693" s="47"/>
      <c r="AM693" s="47"/>
      <c r="AN693" s="47"/>
    </row>
    <row r="694" spans="1:40" ht="14.25" customHeight="1">
      <c r="A694" s="47"/>
      <c r="B694" s="47"/>
      <c r="C694" s="47"/>
      <c r="D694" s="47"/>
      <c r="E694" s="47"/>
      <c r="F694" s="199"/>
      <c r="G694" s="47"/>
      <c r="H694" s="47"/>
      <c r="I694" s="47"/>
      <c r="J694" s="200"/>
      <c r="K694" s="47"/>
      <c r="L694" s="47"/>
      <c r="M694" s="47"/>
      <c r="N694" s="47"/>
      <c r="O694" s="47"/>
      <c r="P694" s="47"/>
      <c r="Q694" s="201"/>
      <c r="R694" s="47"/>
      <c r="S694" s="47"/>
      <c r="T694" s="47"/>
      <c r="U694" s="47"/>
      <c r="V694" s="47"/>
      <c r="W694" s="47"/>
      <c r="X694" s="47"/>
      <c r="Y694" s="47"/>
      <c r="Z694" s="47"/>
      <c r="AA694" s="47"/>
      <c r="AB694" s="47"/>
      <c r="AC694" s="47"/>
      <c r="AD694" s="47"/>
      <c r="AE694" s="47"/>
      <c r="AF694" s="47"/>
      <c r="AG694" s="47"/>
      <c r="AH694" s="47"/>
      <c r="AI694" s="47"/>
      <c r="AJ694" s="47"/>
      <c r="AK694" s="47"/>
      <c r="AL694" s="47"/>
      <c r="AM694" s="47"/>
      <c r="AN694" s="47"/>
    </row>
    <row r="695" spans="1:40" ht="14.25" customHeight="1">
      <c r="A695" s="47"/>
      <c r="B695" s="47"/>
      <c r="C695" s="47"/>
      <c r="D695" s="47"/>
      <c r="E695" s="47"/>
      <c r="F695" s="199"/>
      <c r="G695" s="47"/>
      <c r="H695" s="47"/>
      <c r="I695" s="47"/>
      <c r="J695" s="200"/>
      <c r="K695" s="47"/>
      <c r="L695" s="47"/>
      <c r="M695" s="47"/>
      <c r="N695" s="47"/>
      <c r="O695" s="47"/>
      <c r="P695" s="47"/>
      <c r="Q695" s="201"/>
      <c r="R695" s="47"/>
      <c r="S695" s="47"/>
      <c r="T695" s="47"/>
      <c r="U695" s="47"/>
      <c r="V695" s="47"/>
      <c r="W695" s="47"/>
      <c r="X695" s="47"/>
      <c r="Y695" s="47"/>
      <c r="Z695" s="47"/>
      <c r="AA695" s="47"/>
      <c r="AB695" s="47"/>
      <c r="AC695" s="47"/>
      <c r="AD695" s="47"/>
      <c r="AE695" s="47"/>
      <c r="AF695" s="47"/>
      <c r="AG695" s="47"/>
      <c r="AH695" s="47"/>
      <c r="AI695" s="47"/>
      <c r="AJ695" s="47"/>
      <c r="AK695" s="47"/>
      <c r="AL695" s="47"/>
      <c r="AM695" s="47"/>
      <c r="AN695" s="47"/>
    </row>
    <row r="696" spans="1:40" ht="14.25" customHeight="1">
      <c r="A696" s="47"/>
      <c r="B696" s="47"/>
      <c r="C696" s="47"/>
      <c r="D696" s="47"/>
      <c r="E696" s="47"/>
      <c r="F696" s="199"/>
      <c r="G696" s="47"/>
      <c r="H696" s="47"/>
      <c r="I696" s="47"/>
      <c r="J696" s="200"/>
      <c r="K696" s="47"/>
      <c r="L696" s="47"/>
      <c r="M696" s="47"/>
      <c r="N696" s="47"/>
      <c r="O696" s="47"/>
      <c r="P696" s="47"/>
      <c r="Q696" s="201"/>
      <c r="R696" s="47"/>
      <c r="S696" s="47"/>
      <c r="T696" s="47"/>
      <c r="U696" s="47"/>
      <c r="V696" s="47"/>
      <c r="W696" s="47"/>
      <c r="X696" s="47"/>
      <c r="Y696" s="47"/>
      <c r="Z696" s="47"/>
      <c r="AA696" s="47"/>
      <c r="AB696" s="47"/>
      <c r="AC696" s="47"/>
      <c r="AD696" s="47"/>
      <c r="AE696" s="47"/>
      <c r="AF696" s="47"/>
      <c r="AG696" s="47"/>
      <c r="AH696" s="47"/>
      <c r="AI696" s="47"/>
      <c r="AJ696" s="47"/>
      <c r="AK696" s="47"/>
      <c r="AL696" s="47"/>
      <c r="AM696" s="47"/>
      <c r="AN696" s="47"/>
    </row>
    <row r="697" spans="1:40" ht="14.25" customHeight="1">
      <c r="A697" s="47"/>
      <c r="B697" s="47"/>
      <c r="C697" s="47"/>
      <c r="D697" s="47"/>
      <c r="E697" s="47"/>
      <c r="F697" s="199"/>
      <c r="G697" s="47"/>
      <c r="H697" s="47"/>
      <c r="I697" s="47"/>
      <c r="J697" s="200"/>
      <c r="K697" s="47"/>
      <c r="L697" s="47"/>
      <c r="M697" s="47"/>
      <c r="N697" s="47"/>
      <c r="O697" s="47"/>
      <c r="P697" s="47"/>
      <c r="Q697" s="201"/>
      <c r="R697" s="47"/>
      <c r="S697" s="47"/>
      <c r="T697" s="47"/>
      <c r="U697" s="47"/>
      <c r="V697" s="47"/>
      <c r="W697" s="47"/>
      <c r="X697" s="47"/>
      <c r="Y697" s="47"/>
      <c r="Z697" s="47"/>
      <c r="AA697" s="47"/>
      <c r="AB697" s="47"/>
      <c r="AC697" s="47"/>
      <c r="AD697" s="47"/>
      <c r="AE697" s="47"/>
      <c r="AF697" s="47"/>
      <c r="AG697" s="47"/>
      <c r="AH697" s="47"/>
      <c r="AI697" s="47"/>
      <c r="AJ697" s="47"/>
      <c r="AK697" s="47"/>
      <c r="AL697" s="47"/>
      <c r="AM697" s="47"/>
      <c r="AN697" s="47"/>
    </row>
    <row r="698" spans="1:40" ht="14.25" customHeight="1">
      <c r="A698" s="47"/>
      <c r="B698" s="47"/>
      <c r="C698" s="47"/>
      <c r="D698" s="47"/>
      <c r="E698" s="47"/>
      <c r="F698" s="199"/>
      <c r="G698" s="47"/>
      <c r="H698" s="47"/>
      <c r="I698" s="47"/>
      <c r="J698" s="200"/>
      <c r="K698" s="47"/>
      <c r="L698" s="47"/>
      <c r="M698" s="47"/>
      <c r="N698" s="47"/>
      <c r="O698" s="47"/>
      <c r="P698" s="47"/>
      <c r="Q698" s="201"/>
      <c r="R698" s="47"/>
      <c r="S698" s="47"/>
      <c r="T698" s="47"/>
      <c r="U698" s="47"/>
      <c r="V698" s="47"/>
      <c r="W698" s="47"/>
      <c r="X698" s="47"/>
      <c r="Y698" s="47"/>
      <c r="Z698" s="47"/>
      <c r="AA698" s="47"/>
      <c r="AB698" s="47"/>
      <c r="AC698" s="47"/>
      <c r="AD698" s="47"/>
      <c r="AE698" s="47"/>
      <c r="AF698" s="47"/>
      <c r="AG698" s="47"/>
      <c r="AH698" s="47"/>
      <c r="AI698" s="47"/>
      <c r="AJ698" s="47"/>
      <c r="AK698" s="47"/>
      <c r="AL698" s="47"/>
      <c r="AM698" s="47"/>
      <c r="AN698" s="47"/>
    </row>
    <row r="699" spans="1:40" ht="14.25" customHeight="1">
      <c r="A699" s="47"/>
      <c r="B699" s="47"/>
      <c r="C699" s="47"/>
      <c r="D699" s="47"/>
      <c r="E699" s="47"/>
      <c r="F699" s="199"/>
      <c r="G699" s="47"/>
      <c r="H699" s="47"/>
      <c r="I699" s="47"/>
      <c r="J699" s="200"/>
      <c r="K699" s="47"/>
      <c r="L699" s="47"/>
      <c r="M699" s="47"/>
      <c r="N699" s="47"/>
      <c r="O699" s="47"/>
      <c r="P699" s="47"/>
      <c r="Q699" s="201"/>
      <c r="R699" s="47"/>
      <c r="S699" s="47"/>
      <c r="T699" s="47"/>
      <c r="U699" s="47"/>
      <c r="V699" s="47"/>
      <c r="W699" s="47"/>
      <c r="X699" s="47"/>
      <c r="Y699" s="47"/>
      <c r="Z699" s="47"/>
      <c r="AA699" s="47"/>
      <c r="AB699" s="47"/>
      <c r="AC699" s="47"/>
      <c r="AD699" s="47"/>
      <c r="AE699" s="47"/>
      <c r="AF699" s="47"/>
      <c r="AG699" s="47"/>
      <c r="AH699" s="47"/>
      <c r="AI699" s="47"/>
      <c r="AJ699" s="47"/>
      <c r="AK699" s="47"/>
      <c r="AL699" s="47"/>
      <c r="AM699" s="47"/>
      <c r="AN699" s="47"/>
    </row>
    <row r="700" spans="1:40" ht="14.25" customHeight="1">
      <c r="A700" s="47"/>
      <c r="B700" s="47"/>
      <c r="C700" s="47"/>
      <c r="D700" s="47"/>
      <c r="E700" s="47"/>
      <c r="F700" s="199"/>
      <c r="G700" s="47"/>
      <c r="H700" s="47"/>
      <c r="I700" s="47"/>
      <c r="J700" s="200"/>
      <c r="K700" s="47"/>
      <c r="L700" s="47"/>
      <c r="M700" s="47"/>
      <c r="N700" s="47"/>
      <c r="O700" s="47"/>
      <c r="P700" s="47"/>
      <c r="Q700" s="201"/>
      <c r="R700" s="47"/>
      <c r="S700" s="47"/>
      <c r="T700" s="47"/>
      <c r="U700" s="47"/>
      <c r="V700" s="47"/>
      <c r="W700" s="47"/>
      <c r="X700" s="47"/>
      <c r="Y700" s="47"/>
      <c r="Z700" s="47"/>
      <c r="AA700" s="47"/>
      <c r="AB700" s="47"/>
      <c r="AC700" s="47"/>
      <c r="AD700" s="47"/>
      <c r="AE700" s="47"/>
      <c r="AF700" s="47"/>
      <c r="AG700" s="47"/>
      <c r="AH700" s="47"/>
      <c r="AI700" s="47"/>
      <c r="AJ700" s="47"/>
      <c r="AK700" s="47"/>
      <c r="AL700" s="47"/>
      <c r="AM700" s="47"/>
      <c r="AN700" s="47"/>
    </row>
    <row r="701" spans="1:40" ht="14.25" customHeight="1">
      <c r="A701" s="47"/>
      <c r="B701" s="47"/>
      <c r="C701" s="47"/>
      <c r="D701" s="47"/>
      <c r="E701" s="47"/>
      <c r="F701" s="199"/>
      <c r="G701" s="47"/>
      <c r="H701" s="47"/>
      <c r="I701" s="47"/>
      <c r="J701" s="200"/>
      <c r="K701" s="47"/>
      <c r="L701" s="47"/>
      <c r="M701" s="47"/>
      <c r="N701" s="47"/>
      <c r="O701" s="47"/>
      <c r="P701" s="47"/>
      <c r="Q701" s="201"/>
      <c r="R701" s="47"/>
      <c r="S701" s="47"/>
      <c r="T701" s="47"/>
      <c r="U701" s="47"/>
      <c r="V701" s="47"/>
      <c r="W701" s="47"/>
      <c r="X701" s="47"/>
      <c r="Y701" s="47"/>
      <c r="Z701" s="47"/>
      <c r="AA701" s="47"/>
      <c r="AB701" s="47"/>
      <c r="AC701" s="47"/>
      <c r="AD701" s="47"/>
      <c r="AE701" s="47"/>
      <c r="AF701" s="47"/>
      <c r="AG701" s="47"/>
      <c r="AH701" s="47"/>
      <c r="AI701" s="47"/>
      <c r="AJ701" s="47"/>
      <c r="AK701" s="47"/>
      <c r="AL701" s="47"/>
      <c r="AM701" s="47"/>
      <c r="AN701" s="47"/>
    </row>
    <row r="702" spans="1:40" ht="14.25" customHeight="1">
      <c r="A702" s="47"/>
      <c r="B702" s="47"/>
      <c r="C702" s="47"/>
      <c r="D702" s="47"/>
      <c r="E702" s="47"/>
      <c r="F702" s="199"/>
      <c r="G702" s="47"/>
      <c r="H702" s="47"/>
      <c r="I702" s="47"/>
      <c r="J702" s="200"/>
      <c r="K702" s="47"/>
      <c r="L702" s="47"/>
      <c r="M702" s="47"/>
      <c r="N702" s="47"/>
      <c r="O702" s="47"/>
      <c r="P702" s="47"/>
      <c r="Q702" s="201"/>
      <c r="R702" s="47"/>
      <c r="S702" s="47"/>
      <c r="T702" s="47"/>
      <c r="U702" s="47"/>
      <c r="V702" s="47"/>
      <c r="W702" s="47"/>
      <c r="X702" s="47"/>
      <c r="Y702" s="47"/>
      <c r="Z702" s="47"/>
      <c r="AA702" s="47"/>
      <c r="AB702" s="47"/>
      <c r="AC702" s="47"/>
      <c r="AD702" s="47"/>
      <c r="AE702" s="47"/>
      <c r="AF702" s="47"/>
      <c r="AG702" s="47"/>
      <c r="AH702" s="47"/>
      <c r="AI702" s="47"/>
      <c r="AJ702" s="47"/>
      <c r="AK702" s="47"/>
      <c r="AL702" s="47"/>
      <c r="AM702" s="47"/>
      <c r="AN702" s="47"/>
    </row>
    <row r="703" spans="1:40" ht="14.25" customHeight="1">
      <c r="A703" s="47"/>
      <c r="B703" s="47"/>
      <c r="C703" s="47"/>
      <c r="D703" s="47"/>
      <c r="E703" s="47"/>
      <c r="F703" s="199"/>
      <c r="G703" s="47"/>
      <c r="H703" s="47"/>
      <c r="I703" s="47"/>
      <c r="J703" s="200"/>
      <c r="K703" s="47"/>
      <c r="L703" s="47"/>
      <c r="M703" s="47"/>
      <c r="N703" s="47"/>
      <c r="O703" s="47"/>
      <c r="P703" s="47"/>
      <c r="Q703" s="201"/>
      <c r="R703" s="47"/>
      <c r="S703" s="47"/>
      <c r="T703" s="47"/>
      <c r="U703" s="47"/>
      <c r="V703" s="47"/>
      <c r="W703" s="47"/>
      <c r="X703" s="47"/>
      <c r="Y703" s="47"/>
      <c r="Z703" s="47"/>
      <c r="AA703" s="47"/>
      <c r="AB703" s="47"/>
      <c r="AC703" s="47"/>
      <c r="AD703" s="47"/>
      <c r="AE703" s="47"/>
      <c r="AF703" s="47"/>
      <c r="AG703" s="47"/>
      <c r="AH703" s="47"/>
      <c r="AI703" s="47"/>
      <c r="AJ703" s="47"/>
      <c r="AK703" s="47"/>
      <c r="AL703" s="47"/>
      <c r="AM703" s="47"/>
      <c r="AN703" s="47"/>
    </row>
    <row r="704" spans="1:40" ht="14.25" customHeight="1">
      <c r="A704" s="47"/>
      <c r="B704" s="47"/>
      <c r="C704" s="47"/>
      <c r="D704" s="47"/>
      <c r="E704" s="47"/>
      <c r="F704" s="199"/>
      <c r="G704" s="47"/>
      <c r="H704" s="47"/>
      <c r="I704" s="47"/>
      <c r="J704" s="200"/>
      <c r="K704" s="47"/>
      <c r="L704" s="47"/>
      <c r="M704" s="47"/>
      <c r="N704" s="47"/>
      <c r="O704" s="47"/>
      <c r="P704" s="47"/>
      <c r="Q704" s="201"/>
      <c r="R704" s="47"/>
      <c r="S704" s="47"/>
      <c r="T704" s="47"/>
      <c r="U704" s="47"/>
      <c r="V704" s="47"/>
      <c r="W704" s="47"/>
      <c r="X704" s="47"/>
      <c r="Y704" s="47"/>
      <c r="Z704" s="47"/>
      <c r="AA704" s="47"/>
      <c r="AB704" s="47"/>
      <c r="AC704" s="47"/>
      <c r="AD704" s="47"/>
      <c r="AE704" s="47"/>
      <c r="AF704" s="47"/>
      <c r="AG704" s="47"/>
      <c r="AH704" s="47"/>
      <c r="AI704" s="47"/>
      <c r="AJ704" s="47"/>
      <c r="AK704" s="47"/>
      <c r="AL704" s="47"/>
      <c r="AM704" s="47"/>
      <c r="AN704" s="47"/>
    </row>
    <row r="705" spans="1:40" ht="14.25" customHeight="1">
      <c r="A705" s="47"/>
      <c r="B705" s="47"/>
      <c r="C705" s="47"/>
      <c r="D705" s="47"/>
      <c r="E705" s="47"/>
      <c r="F705" s="199"/>
      <c r="G705" s="47"/>
      <c r="H705" s="47"/>
      <c r="I705" s="47"/>
      <c r="J705" s="200"/>
      <c r="K705" s="47"/>
      <c r="L705" s="47"/>
      <c r="M705" s="47"/>
      <c r="N705" s="47"/>
      <c r="O705" s="47"/>
      <c r="P705" s="47"/>
      <c r="Q705" s="201"/>
      <c r="R705" s="47"/>
      <c r="S705" s="47"/>
      <c r="T705" s="47"/>
      <c r="U705" s="47"/>
      <c r="V705" s="47"/>
      <c r="W705" s="47"/>
      <c r="X705" s="47"/>
      <c r="Y705" s="47"/>
      <c r="Z705" s="47"/>
      <c r="AA705" s="47"/>
      <c r="AB705" s="47"/>
      <c r="AC705" s="47"/>
      <c r="AD705" s="47"/>
      <c r="AE705" s="47"/>
      <c r="AF705" s="47"/>
      <c r="AG705" s="47"/>
      <c r="AH705" s="47"/>
      <c r="AI705" s="47"/>
      <c r="AJ705" s="47"/>
      <c r="AK705" s="47"/>
      <c r="AL705" s="47"/>
      <c r="AM705" s="47"/>
      <c r="AN705" s="47"/>
    </row>
    <row r="706" spans="1:40" ht="14.25" customHeight="1">
      <c r="A706" s="47"/>
      <c r="B706" s="47"/>
      <c r="C706" s="47"/>
      <c r="D706" s="47"/>
      <c r="E706" s="47"/>
      <c r="F706" s="199"/>
      <c r="G706" s="47"/>
      <c r="H706" s="47"/>
      <c r="I706" s="47"/>
      <c r="J706" s="200"/>
      <c r="K706" s="47"/>
      <c r="L706" s="47"/>
      <c r="M706" s="47"/>
      <c r="N706" s="47"/>
      <c r="O706" s="47"/>
      <c r="P706" s="47"/>
      <c r="Q706" s="201"/>
      <c r="R706" s="47"/>
      <c r="S706" s="47"/>
      <c r="T706" s="47"/>
      <c r="U706" s="47"/>
      <c r="V706" s="47"/>
      <c r="W706" s="47"/>
      <c r="X706" s="47"/>
      <c r="Y706" s="47"/>
      <c r="Z706" s="47"/>
      <c r="AA706" s="47"/>
      <c r="AB706" s="47"/>
      <c r="AC706" s="47"/>
      <c r="AD706" s="47"/>
      <c r="AE706" s="47"/>
      <c r="AF706" s="47"/>
      <c r="AG706" s="47"/>
      <c r="AH706" s="47"/>
      <c r="AI706" s="47"/>
      <c r="AJ706" s="47"/>
      <c r="AK706" s="47"/>
      <c r="AL706" s="47"/>
      <c r="AM706" s="47"/>
      <c r="AN706" s="47"/>
    </row>
    <row r="707" spans="1:40" ht="14.25" customHeight="1">
      <c r="A707" s="47"/>
      <c r="B707" s="47"/>
      <c r="C707" s="47"/>
      <c r="D707" s="47"/>
      <c r="E707" s="47"/>
      <c r="F707" s="199"/>
      <c r="G707" s="47"/>
      <c r="H707" s="47"/>
      <c r="I707" s="47"/>
      <c r="J707" s="200"/>
      <c r="K707" s="47"/>
      <c r="L707" s="47"/>
      <c r="M707" s="47"/>
      <c r="N707" s="47"/>
      <c r="O707" s="47"/>
      <c r="P707" s="47"/>
      <c r="Q707" s="201"/>
      <c r="R707" s="47"/>
      <c r="S707" s="47"/>
      <c r="T707" s="47"/>
      <c r="U707" s="47"/>
      <c r="V707" s="47"/>
      <c r="W707" s="47"/>
      <c r="X707" s="47"/>
      <c r="Y707" s="47"/>
      <c r="Z707" s="47"/>
      <c r="AA707" s="47"/>
      <c r="AB707" s="47"/>
      <c r="AC707" s="47"/>
      <c r="AD707" s="47"/>
      <c r="AE707" s="47"/>
      <c r="AF707" s="47"/>
      <c r="AG707" s="47"/>
      <c r="AH707" s="47"/>
      <c r="AI707" s="47"/>
      <c r="AJ707" s="47"/>
      <c r="AK707" s="47"/>
      <c r="AL707" s="47"/>
      <c r="AM707" s="47"/>
      <c r="AN707" s="47"/>
    </row>
    <row r="708" spans="1:40" ht="14.25" customHeight="1">
      <c r="A708" s="47"/>
      <c r="B708" s="47"/>
      <c r="C708" s="47"/>
      <c r="D708" s="47"/>
      <c r="E708" s="47"/>
      <c r="F708" s="199"/>
      <c r="G708" s="47"/>
      <c r="H708" s="47"/>
      <c r="I708" s="47"/>
      <c r="J708" s="200"/>
      <c r="K708" s="47"/>
      <c r="L708" s="47"/>
      <c r="M708" s="47"/>
      <c r="N708" s="47"/>
      <c r="O708" s="47"/>
      <c r="P708" s="47"/>
      <c r="Q708" s="201"/>
      <c r="R708" s="47"/>
      <c r="S708" s="47"/>
      <c r="T708" s="47"/>
      <c r="U708" s="47"/>
      <c r="V708" s="47"/>
      <c r="W708" s="47"/>
      <c r="X708" s="47"/>
      <c r="Y708" s="47"/>
      <c r="Z708" s="47"/>
      <c r="AA708" s="47"/>
      <c r="AB708" s="47"/>
      <c r="AC708" s="47"/>
      <c r="AD708" s="47"/>
      <c r="AE708" s="47"/>
      <c r="AF708" s="47"/>
      <c r="AG708" s="47"/>
      <c r="AH708" s="47"/>
      <c r="AI708" s="47"/>
      <c r="AJ708" s="47"/>
      <c r="AK708" s="47"/>
      <c r="AL708" s="47"/>
      <c r="AM708" s="47"/>
      <c r="AN708" s="47"/>
    </row>
    <row r="709" spans="1:40" ht="14.25" customHeight="1">
      <c r="A709" s="47"/>
      <c r="B709" s="47"/>
      <c r="C709" s="47"/>
      <c r="D709" s="47"/>
      <c r="E709" s="47"/>
      <c r="F709" s="199"/>
      <c r="G709" s="47"/>
      <c r="H709" s="47"/>
      <c r="I709" s="47"/>
      <c r="J709" s="200"/>
      <c r="K709" s="47"/>
      <c r="L709" s="47"/>
      <c r="M709" s="47"/>
      <c r="N709" s="47"/>
      <c r="O709" s="47"/>
      <c r="P709" s="47"/>
      <c r="Q709" s="201"/>
      <c r="R709" s="47"/>
      <c r="S709" s="47"/>
      <c r="T709" s="47"/>
      <c r="U709" s="47"/>
      <c r="V709" s="47"/>
      <c r="W709" s="47"/>
      <c r="X709" s="47"/>
      <c r="Y709" s="47"/>
      <c r="Z709" s="47"/>
      <c r="AA709" s="47"/>
      <c r="AB709" s="47"/>
      <c r="AC709" s="47"/>
      <c r="AD709" s="47"/>
      <c r="AE709" s="47"/>
      <c r="AF709" s="47"/>
      <c r="AG709" s="47"/>
      <c r="AH709" s="47"/>
      <c r="AI709" s="47"/>
      <c r="AJ709" s="47"/>
      <c r="AK709" s="47"/>
      <c r="AL709" s="47"/>
      <c r="AM709" s="47"/>
      <c r="AN709" s="47"/>
    </row>
    <row r="710" spans="1:40" ht="14.25" customHeight="1">
      <c r="A710" s="47"/>
      <c r="B710" s="47"/>
      <c r="C710" s="47"/>
      <c r="D710" s="47"/>
      <c r="E710" s="47"/>
      <c r="F710" s="199"/>
      <c r="G710" s="47"/>
      <c r="H710" s="47"/>
      <c r="I710" s="47"/>
      <c r="J710" s="200"/>
      <c r="K710" s="47"/>
      <c r="L710" s="47"/>
      <c r="M710" s="47"/>
      <c r="N710" s="47"/>
      <c r="O710" s="47"/>
      <c r="P710" s="47"/>
      <c r="Q710" s="201"/>
      <c r="R710" s="47"/>
      <c r="S710" s="47"/>
      <c r="T710" s="47"/>
      <c r="U710" s="47"/>
      <c r="V710" s="47"/>
      <c r="W710" s="47"/>
      <c r="X710" s="47"/>
      <c r="Y710" s="47"/>
      <c r="Z710" s="47"/>
      <c r="AA710" s="47"/>
      <c r="AB710" s="47"/>
      <c r="AC710" s="47"/>
      <c r="AD710" s="47"/>
      <c r="AE710" s="47"/>
      <c r="AF710" s="47"/>
      <c r="AG710" s="47"/>
      <c r="AH710" s="47"/>
      <c r="AI710" s="47"/>
      <c r="AJ710" s="47"/>
      <c r="AK710" s="47"/>
      <c r="AL710" s="47"/>
      <c r="AM710" s="47"/>
      <c r="AN710" s="47"/>
    </row>
    <row r="711" spans="1:40" ht="14.25" customHeight="1">
      <c r="A711" s="47"/>
      <c r="B711" s="47"/>
      <c r="C711" s="47"/>
      <c r="D711" s="47"/>
      <c r="E711" s="47"/>
      <c r="F711" s="199"/>
      <c r="G711" s="47"/>
      <c r="H711" s="47"/>
      <c r="I711" s="47"/>
      <c r="J711" s="200"/>
      <c r="K711" s="47"/>
      <c r="L711" s="47"/>
      <c r="M711" s="47"/>
      <c r="N711" s="47"/>
      <c r="O711" s="47"/>
      <c r="P711" s="47"/>
      <c r="Q711" s="201"/>
      <c r="R711" s="47"/>
      <c r="S711" s="47"/>
      <c r="T711" s="47"/>
      <c r="U711" s="47"/>
      <c r="V711" s="47"/>
      <c r="W711" s="47"/>
      <c r="X711" s="47"/>
      <c r="Y711" s="47"/>
      <c r="Z711" s="47"/>
      <c r="AA711" s="47"/>
      <c r="AB711" s="47"/>
      <c r="AC711" s="47"/>
      <c r="AD711" s="47"/>
      <c r="AE711" s="47"/>
      <c r="AF711" s="47"/>
      <c r="AG711" s="47"/>
      <c r="AH711" s="47"/>
      <c r="AI711" s="47"/>
      <c r="AJ711" s="47"/>
      <c r="AK711" s="47"/>
      <c r="AL711" s="47"/>
      <c r="AM711" s="47"/>
      <c r="AN711" s="47"/>
    </row>
    <row r="712" spans="1:40" ht="14.25" customHeight="1">
      <c r="A712" s="47"/>
      <c r="B712" s="47"/>
      <c r="C712" s="47"/>
      <c r="D712" s="47"/>
      <c r="E712" s="47"/>
      <c r="F712" s="199"/>
      <c r="G712" s="47"/>
      <c r="H712" s="47"/>
      <c r="I712" s="47"/>
      <c r="J712" s="200"/>
      <c r="K712" s="47"/>
      <c r="L712" s="47"/>
      <c r="M712" s="47"/>
      <c r="N712" s="47"/>
      <c r="O712" s="47"/>
      <c r="P712" s="47"/>
      <c r="Q712" s="201"/>
      <c r="R712" s="47"/>
      <c r="S712" s="47"/>
      <c r="T712" s="47"/>
      <c r="U712" s="47"/>
      <c r="V712" s="47"/>
      <c r="W712" s="47"/>
      <c r="X712" s="47"/>
      <c r="Y712" s="47"/>
      <c r="Z712" s="47"/>
      <c r="AA712" s="47"/>
      <c r="AB712" s="47"/>
      <c r="AC712" s="47"/>
      <c r="AD712" s="47"/>
      <c r="AE712" s="47"/>
      <c r="AF712" s="47"/>
      <c r="AG712" s="47"/>
      <c r="AH712" s="47"/>
      <c r="AI712" s="47"/>
      <c r="AJ712" s="47"/>
      <c r="AK712" s="47"/>
      <c r="AL712" s="47"/>
      <c r="AM712" s="47"/>
      <c r="AN712" s="47"/>
    </row>
    <row r="713" spans="1:40" ht="14.25" customHeight="1">
      <c r="A713" s="47"/>
      <c r="B713" s="47"/>
      <c r="C713" s="47"/>
      <c r="D713" s="47"/>
      <c r="E713" s="47"/>
      <c r="F713" s="199"/>
      <c r="G713" s="47"/>
      <c r="H713" s="47"/>
      <c r="I713" s="47"/>
      <c r="J713" s="200"/>
      <c r="K713" s="47"/>
      <c r="L713" s="47"/>
      <c r="M713" s="47"/>
      <c r="N713" s="47"/>
      <c r="O713" s="47"/>
      <c r="P713" s="47"/>
      <c r="Q713" s="201"/>
      <c r="R713" s="47"/>
      <c r="S713" s="47"/>
      <c r="T713" s="47"/>
      <c r="U713" s="47"/>
      <c r="V713" s="47"/>
      <c r="W713" s="47"/>
      <c r="X713" s="47"/>
      <c r="Y713" s="47"/>
      <c r="Z713" s="47"/>
      <c r="AA713" s="47"/>
      <c r="AB713" s="47"/>
      <c r="AC713" s="47"/>
      <c r="AD713" s="47"/>
      <c r="AE713" s="47"/>
      <c r="AF713" s="47"/>
      <c r="AG713" s="47"/>
      <c r="AH713" s="47"/>
      <c r="AI713" s="47"/>
      <c r="AJ713" s="47"/>
      <c r="AK713" s="47"/>
      <c r="AL713" s="47"/>
      <c r="AM713" s="47"/>
      <c r="AN713" s="47"/>
    </row>
    <row r="714" spans="1:40" ht="14.25" customHeight="1">
      <c r="A714" s="47"/>
      <c r="B714" s="47"/>
      <c r="C714" s="47"/>
      <c r="D714" s="47"/>
      <c r="E714" s="47"/>
      <c r="F714" s="199"/>
      <c r="G714" s="47"/>
      <c r="H714" s="47"/>
      <c r="I714" s="47"/>
      <c r="J714" s="200"/>
      <c r="K714" s="47"/>
      <c r="L714" s="47"/>
      <c r="M714" s="47"/>
      <c r="N714" s="47"/>
      <c r="O714" s="47"/>
      <c r="P714" s="47"/>
      <c r="Q714" s="201"/>
      <c r="R714" s="47"/>
      <c r="S714" s="47"/>
      <c r="T714" s="47"/>
      <c r="U714" s="47"/>
      <c r="V714" s="47"/>
      <c r="W714" s="47"/>
      <c r="X714" s="47"/>
      <c r="Y714" s="47"/>
      <c r="Z714" s="47"/>
      <c r="AA714" s="47"/>
      <c r="AB714" s="47"/>
      <c r="AC714" s="47"/>
      <c r="AD714" s="47"/>
      <c r="AE714" s="47"/>
      <c r="AF714" s="47"/>
      <c r="AG714" s="47"/>
      <c r="AH714" s="47"/>
      <c r="AI714" s="47"/>
      <c r="AJ714" s="47"/>
      <c r="AK714" s="47"/>
      <c r="AL714" s="47"/>
      <c r="AM714" s="47"/>
      <c r="AN714" s="47"/>
    </row>
    <row r="715" spans="1:40" ht="14.25" customHeight="1">
      <c r="A715" s="47"/>
      <c r="B715" s="47"/>
      <c r="C715" s="47"/>
      <c r="D715" s="47"/>
      <c r="E715" s="47"/>
      <c r="F715" s="199"/>
      <c r="G715" s="47"/>
      <c r="H715" s="47"/>
      <c r="I715" s="47"/>
      <c r="J715" s="200"/>
      <c r="K715" s="47"/>
      <c r="L715" s="47"/>
      <c r="M715" s="47"/>
      <c r="N715" s="47"/>
      <c r="O715" s="47"/>
      <c r="P715" s="47"/>
      <c r="Q715" s="201"/>
      <c r="R715" s="47"/>
      <c r="S715" s="47"/>
      <c r="T715" s="47"/>
      <c r="U715" s="47"/>
      <c r="V715" s="47"/>
      <c r="W715" s="47"/>
      <c r="X715" s="47"/>
      <c r="Y715" s="47"/>
      <c r="Z715" s="47"/>
      <c r="AA715" s="47"/>
      <c r="AB715" s="47"/>
      <c r="AC715" s="47"/>
      <c r="AD715" s="47"/>
      <c r="AE715" s="47"/>
      <c r="AF715" s="47"/>
      <c r="AG715" s="47"/>
      <c r="AH715" s="47"/>
      <c r="AI715" s="47"/>
      <c r="AJ715" s="47"/>
      <c r="AK715" s="47"/>
      <c r="AL715" s="47"/>
      <c r="AM715" s="47"/>
      <c r="AN715" s="47"/>
    </row>
    <row r="716" spans="1:40" ht="14.25" customHeight="1">
      <c r="A716" s="47"/>
      <c r="B716" s="47"/>
      <c r="C716" s="47"/>
      <c r="D716" s="47"/>
      <c r="E716" s="47"/>
      <c r="F716" s="199"/>
      <c r="G716" s="47"/>
      <c r="H716" s="47"/>
      <c r="I716" s="47"/>
      <c r="J716" s="200"/>
      <c r="K716" s="47"/>
      <c r="L716" s="47"/>
      <c r="M716" s="47"/>
      <c r="N716" s="47"/>
      <c r="O716" s="47"/>
      <c r="P716" s="47"/>
      <c r="Q716" s="201"/>
      <c r="R716" s="47"/>
      <c r="S716" s="47"/>
      <c r="T716" s="47"/>
      <c r="U716" s="47"/>
      <c r="V716" s="47"/>
      <c r="W716" s="47"/>
      <c r="X716" s="47"/>
      <c r="Y716" s="47"/>
      <c r="Z716" s="47"/>
      <c r="AA716" s="47"/>
      <c r="AB716" s="47"/>
      <c r="AC716" s="47"/>
      <c r="AD716" s="47"/>
      <c r="AE716" s="47"/>
      <c r="AF716" s="47"/>
      <c r="AG716" s="47"/>
      <c r="AH716" s="47"/>
      <c r="AI716" s="47"/>
      <c r="AJ716" s="47"/>
      <c r="AK716" s="47"/>
      <c r="AL716" s="47"/>
      <c r="AM716" s="47"/>
      <c r="AN716" s="47"/>
    </row>
    <row r="717" spans="1:40" ht="14.25" customHeight="1">
      <c r="A717" s="47"/>
      <c r="B717" s="47"/>
      <c r="C717" s="47"/>
      <c r="D717" s="47"/>
      <c r="E717" s="47"/>
      <c r="F717" s="199"/>
      <c r="G717" s="47"/>
      <c r="H717" s="47"/>
      <c r="I717" s="47"/>
      <c r="J717" s="200"/>
      <c r="K717" s="47"/>
      <c r="L717" s="47"/>
      <c r="M717" s="47"/>
      <c r="N717" s="47"/>
      <c r="O717" s="47"/>
      <c r="P717" s="47"/>
      <c r="Q717" s="201"/>
      <c r="R717" s="47"/>
      <c r="S717" s="47"/>
      <c r="T717" s="47"/>
      <c r="U717" s="47"/>
      <c r="V717" s="47"/>
      <c r="W717" s="47"/>
      <c r="X717" s="47"/>
      <c r="Y717" s="47"/>
      <c r="Z717" s="47"/>
      <c r="AA717" s="47"/>
      <c r="AB717" s="47"/>
      <c r="AC717" s="47"/>
      <c r="AD717" s="47"/>
      <c r="AE717" s="47"/>
      <c r="AF717" s="47"/>
      <c r="AG717" s="47"/>
      <c r="AH717" s="47"/>
      <c r="AI717" s="47"/>
      <c r="AJ717" s="47"/>
      <c r="AK717" s="47"/>
      <c r="AL717" s="47"/>
      <c r="AM717" s="47"/>
      <c r="AN717" s="47"/>
    </row>
    <row r="718" spans="1:40" ht="14.25" customHeight="1">
      <c r="A718" s="47"/>
      <c r="B718" s="47"/>
      <c r="C718" s="47"/>
      <c r="D718" s="47"/>
      <c r="E718" s="47"/>
      <c r="F718" s="199"/>
      <c r="G718" s="47"/>
      <c r="H718" s="47"/>
      <c r="I718" s="47"/>
      <c r="J718" s="200"/>
      <c r="K718" s="47"/>
      <c r="L718" s="47"/>
      <c r="M718" s="47"/>
      <c r="N718" s="47"/>
      <c r="O718" s="47"/>
      <c r="P718" s="47"/>
      <c r="Q718" s="201"/>
      <c r="R718" s="47"/>
      <c r="S718" s="47"/>
      <c r="T718" s="47"/>
      <c r="U718" s="47"/>
      <c r="V718" s="47"/>
      <c r="W718" s="47"/>
      <c r="X718" s="47"/>
      <c r="Y718" s="47"/>
      <c r="Z718" s="47"/>
      <c r="AA718" s="47"/>
      <c r="AB718" s="47"/>
      <c r="AC718" s="47"/>
      <c r="AD718" s="47"/>
      <c r="AE718" s="47"/>
      <c r="AF718" s="47"/>
      <c r="AG718" s="47"/>
      <c r="AH718" s="47"/>
      <c r="AI718" s="47"/>
      <c r="AJ718" s="47"/>
      <c r="AK718" s="47"/>
      <c r="AL718" s="47"/>
      <c r="AM718" s="47"/>
      <c r="AN718" s="47"/>
    </row>
    <row r="719" spans="1:40" ht="14.25" customHeight="1">
      <c r="A719" s="47"/>
      <c r="B719" s="47"/>
      <c r="C719" s="47"/>
      <c r="D719" s="47"/>
      <c r="E719" s="47"/>
      <c r="F719" s="199"/>
      <c r="G719" s="47"/>
      <c r="H719" s="47"/>
      <c r="I719" s="47"/>
      <c r="J719" s="200"/>
      <c r="K719" s="47"/>
      <c r="L719" s="47"/>
      <c r="M719" s="47"/>
      <c r="N719" s="47"/>
      <c r="O719" s="47"/>
      <c r="P719" s="47"/>
      <c r="Q719" s="201"/>
      <c r="R719" s="47"/>
      <c r="S719" s="47"/>
      <c r="T719" s="47"/>
      <c r="U719" s="47"/>
      <c r="V719" s="47"/>
      <c r="W719" s="47"/>
      <c r="X719" s="47"/>
      <c r="Y719" s="47"/>
      <c r="Z719" s="47"/>
      <c r="AA719" s="47"/>
      <c r="AB719" s="47"/>
      <c r="AC719" s="47"/>
      <c r="AD719" s="47"/>
      <c r="AE719" s="47"/>
      <c r="AF719" s="47"/>
      <c r="AG719" s="47"/>
      <c r="AH719" s="47"/>
      <c r="AI719" s="47"/>
      <c r="AJ719" s="47"/>
      <c r="AK719" s="47"/>
      <c r="AL719" s="47"/>
      <c r="AM719" s="47"/>
      <c r="AN719" s="47"/>
    </row>
    <row r="720" spans="1:40" ht="14.25" customHeight="1">
      <c r="A720" s="47"/>
      <c r="B720" s="47"/>
      <c r="C720" s="47"/>
      <c r="D720" s="47"/>
      <c r="E720" s="47"/>
      <c r="F720" s="199"/>
      <c r="G720" s="47"/>
      <c r="H720" s="47"/>
      <c r="I720" s="47"/>
      <c r="J720" s="200"/>
      <c r="K720" s="47"/>
      <c r="L720" s="47"/>
      <c r="M720" s="47"/>
      <c r="N720" s="47"/>
      <c r="O720" s="47"/>
      <c r="P720" s="47"/>
      <c r="Q720" s="201"/>
      <c r="R720" s="47"/>
      <c r="S720" s="47"/>
      <c r="T720" s="47"/>
      <c r="U720" s="47"/>
      <c r="V720" s="47"/>
      <c r="W720" s="47"/>
      <c r="X720" s="47"/>
      <c r="Y720" s="47"/>
      <c r="Z720" s="47"/>
      <c r="AA720" s="47"/>
      <c r="AB720" s="47"/>
      <c r="AC720" s="47"/>
      <c r="AD720" s="47"/>
      <c r="AE720" s="47"/>
      <c r="AF720" s="47"/>
      <c r="AG720" s="47"/>
      <c r="AH720" s="47"/>
      <c r="AI720" s="47"/>
      <c r="AJ720" s="47"/>
      <c r="AK720" s="47"/>
      <c r="AL720" s="47"/>
      <c r="AM720" s="47"/>
      <c r="AN720" s="47"/>
    </row>
    <row r="721" spans="1:40" ht="14.25" customHeight="1">
      <c r="A721" s="47"/>
      <c r="B721" s="47"/>
      <c r="C721" s="47"/>
      <c r="D721" s="47"/>
      <c r="E721" s="47"/>
      <c r="F721" s="199"/>
      <c r="G721" s="47"/>
      <c r="H721" s="47"/>
      <c r="I721" s="47"/>
      <c r="J721" s="200"/>
      <c r="K721" s="47"/>
      <c r="L721" s="47"/>
      <c r="M721" s="47"/>
      <c r="N721" s="47"/>
      <c r="O721" s="47"/>
      <c r="P721" s="47"/>
      <c r="Q721" s="201"/>
      <c r="R721" s="47"/>
      <c r="S721" s="47"/>
      <c r="T721" s="47"/>
      <c r="U721" s="47"/>
      <c r="V721" s="47"/>
      <c r="W721" s="47"/>
      <c r="X721" s="47"/>
      <c r="Y721" s="47"/>
      <c r="Z721" s="47"/>
      <c r="AA721" s="47"/>
      <c r="AB721" s="47"/>
      <c r="AC721" s="47"/>
      <c r="AD721" s="47"/>
      <c r="AE721" s="47"/>
      <c r="AF721" s="47"/>
      <c r="AG721" s="47"/>
      <c r="AH721" s="47"/>
      <c r="AI721" s="47"/>
      <c r="AJ721" s="47"/>
      <c r="AK721" s="47"/>
      <c r="AL721" s="47"/>
      <c r="AM721" s="47"/>
      <c r="AN721" s="47"/>
    </row>
    <row r="722" spans="1:40" ht="14.25" customHeight="1">
      <c r="A722" s="47"/>
      <c r="B722" s="47"/>
      <c r="C722" s="47"/>
      <c r="D722" s="47"/>
      <c r="E722" s="47"/>
      <c r="F722" s="199"/>
      <c r="G722" s="47"/>
      <c r="H722" s="47"/>
      <c r="I722" s="47"/>
      <c r="J722" s="200"/>
      <c r="K722" s="47"/>
      <c r="L722" s="47"/>
      <c r="M722" s="47"/>
      <c r="N722" s="47"/>
      <c r="O722" s="47"/>
      <c r="P722" s="47"/>
      <c r="Q722" s="201"/>
      <c r="R722" s="47"/>
      <c r="S722" s="47"/>
      <c r="T722" s="47"/>
      <c r="U722" s="47"/>
      <c r="V722" s="47"/>
      <c r="W722" s="47"/>
      <c r="X722" s="47"/>
      <c r="Y722" s="47"/>
      <c r="Z722" s="47"/>
      <c r="AA722" s="47"/>
      <c r="AB722" s="47"/>
      <c r="AC722" s="47"/>
      <c r="AD722" s="47"/>
      <c r="AE722" s="47"/>
      <c r="AF722" s="47"/>
      <c r="AG722" s="47"/>
      <c r="AH722" s="47"/>
      <c r="AI722" s="47"/>
      <c r="AJ722" s="47"/>
      <c r="AK722" s="47"/>
      <c r="AL722" s="47"/>
      <c r="AM722" s="47"/>
      <c r="AN722" s="47"/>
    </row>
    <row r="723" spans="1:40" ht="14.25" customHeight="1">
      <c r="A723" s="47"/>
      <c r="B723" s="47"/>
      <c r="C723" s="47"/>
      <c r="D723" s="47"/>
      <c r="E723" s="47"/>
      <c r="F723" s="199"/>
      <c r="G723" s="47"/>
      <c r="H723" s="47"/>
      <c r="I723" s="47"/>
      <c r="J723" s="200"/>
      <c r="K723" s="47"/>
      <c r="L723" s="47"/>
      <c r="M723" s="47"/>
      <c r="N723" s="47"/>
      <c r="O723" s="47"/>
      <c r="P723" s="47"/>
      <c r="Q723" s="201"/>
      <c r="R723" s="47"/>
      <c r="S723" s="47"/>
      <c r="T723" s="47"/>
      <c r="U723" s="47"/>
      <c r="V723" s="47"/>
      <c r="W723" s="47"/>
      <c r="X723" s="47"/>
      <c r="Y723" s="47"/>
      <c r="Z723" s="47"/>
      <c r="AA723" s="47"/>
      <c r="AB723" s="47"/>
      <c r="AC723" s="47"/>
      <c r="AD723" s="47"/>
      <c r="AE723" s="47"/>
      <c r="AF723" s="47"/>
      <c r="AG723" s="47"/>
      <c r="AH723" s="47"/>
      <c r="AI723" s="47"/>
      <c r="AJ723" s="47"/>
      <c r="AK723" s="47"/>
      <c r="AL723" s="47"/>
      <c r="AM723" s="47"/>
      <c r="AN723" s="47"/>
    </row>
    <row r="724" spans="1:40" ht="14.25" customHeight="1">
      <c r="A724" s="47"/>
      <c r="B724" s="47"/>
      <c r="C724" s="47"/>
      <c r="D724" s="47"/>
      <c r="E724" s="47"/>
      <c r="F724" s="199"/>
      <c r="G724" s="47"/>
      <c r="H724" s="47"/>
      <c r="I724" s="47"/>
      <c r="J724" s="200"/>
      <c r="K724" s="47"/>
      <c r="L724" s="47"/>
      <c r="M724" s="47"/>
      <c r="N724" s="47"/>
      <c r="O724" s="47"/>
      <c r="P724" s="47"/>
      <c r="Q724" s="201"/>
      <c r="R724" s="47"/>
      <c r="S724" s="47"/>
      <c r="T724" s="47"/>
      <c r="U724" s="47"/>
      <c r="V724" s="47"/>
      <c r="W724" s="47"/>
      <c r="X724" s="47"/>
      <c r="Y724" s="47"/>
      <c r="Z724" s="47"/>
      <c r="AA724" s="47"/>
      <c r="AB724" s="47"/>
      <c r="AC724" s="47"/>
      <c r="AD724" s="47"/>
      <c r="AE724" s="47"/>
      <c r="AF724" s="47"/>
      <c r="AG724" s="47"/>
      <c r="AH724" s="47"/>
      <c r="AI724" s="47"/>
      <c r="AJ724" s="47"/>
      <c r="AK724" s="47"/>
      <c r="AL724" s="47"/>
      <c r="AM724" s="47"/>
      <c r="AN724" s="47"/>
    </row>
    <row r="725" spans="1:40" ht="14.25" customHeight="1">
      <c r="A725" s="47"/>
      <c r="B725" s="47"/>
      <c r="C725" s="47"/>
      <c r="D725" s="47"/>
      <c r="E725" s="47"/>
      <c r="F725" s="199"/>
      <c r="G725" s="47"/>
      <c r="H725" s="47"/>
      <c r="I725" s="47"/>
      <c r="J725" s="200"/>
      <c r="K725" s="47"/>
      <c r="L725" s="47"/>
      <c r="M725" s="47"/>
      <c r="N725" s="47"/>
      <c r="O725" s="47"/>
      <c r="P725" s="47"/>
      <c r="Q725" s="201"/>
      <c r="R725" s="47"/>
      <c r="S725" s="47"/>
      <c r="T725" s="47"/>
      <c r="U725" s="47"/>
      <c r="V725" s="47"/>
      <c r="W725" s="47"/>
      <c r="X725" s="47"/>
      <c r="Y725" s="47"/>
      <c r="Z725" s="47"/>
      <c r="AA725" s="47"/>
      <c r="AB725" s="47"/>
      <c r="AC725" s="47"/>
      <c r="AD725" s="47"/>
      <c r="AE725" s="47"/>
      <c r="AF725" s="47"/>
      <c r="AG725" s="47"/>
      <c r="AH725" s="47"/>
      <c r="AI725" s="47"/>
      <c r="AJ725" s="47"/>
      <c r="AK725" s="47"/>
      <c r="AL725" s="47"/>
      <c r="AM725" s="47"/>
      <c r="AN725" s="47"/>
    </row>
    <row r="726" spans="1:40" ht="14.25" customHeight="1">
      <c r="A726" s="47"/>
      <c r="B726" s="47"/>
      <c r="C726" s="47"/>
      <c r="D726" s="47"/>
      <c r="E726" s="47"/>
      <c r="F726" s="199"/>
      <c r="G726" s="47"/>
      <c r="H726" s="47"/>
      <c r="I726" s="47"/>
      <c r="J726" s="200"/>
      <c r="K726" s="47"/>
      <c r="L726" s="47"/>
      <c r="M726" s="47"/>
      <c r="N726" s="47"/>
      <c r="O726" s="47"/>
      <c r="P726" s="47"/>
      <c r="Q726" s="201"/>
      <c r="R726" s="47"/>
      <c r="S726" s="47"/>
      <c r="T726" s="47"/>
      <c r="U726" s="47"/>
      <c r="V726" s="47"/>
      <c r="W726" s="47"/>
      <c r="X726" s="47"/>
      <c r="Y726" s="47"/>
      <c r="Z726" s="47"/>
      <c r="AA726" s="47"/>
      <c r="AB726" s="47"/>
      <c r="AC726" s="47"/>
      <c r="AD726" s="47"/>
      <c r="AE726" s="47"/>
      <c r="AF726" s="47"/>
      <c r="AG726" s="47"/>
      <c r="AH726" s="47"/>
      <c r="AI726" s="47"/>
      <c r="AJ726" s="47"/>
      <c r="AK726" s="47"/>
      <c r="AL726" s="47"/>
      <c r="AM726" s="47"/>
      <c r="AN726" s="47"/>
    </row>
    <row r="727" spans="1:40" ht="14.25" customHeight="1">
      <c r="A727" s="47"/>
      <c r="B727" s="47"/>
      <c r="C727" s="47"/>
      <c r="D727" s="47"/>
      <c r="E727" s="47"/>
      <c r="F727" s="199"/>
      <c r="G727" s="47"/>
      <c r="H727" s="47"/>
      <c r="I727" s="47"/>
      <c r="J727" s="200"/>
      <c r="K727" s="47"/>
      <c r="L727" s="47"/>
      <c r="M727" s="47"/>
      <c r="N727" s="47"/>
      <c r="O727" s="47"/>
      <c r="P727" s="47"/>
      <c r="Q727" s="201"/>
      <c r="R727" s="47"/>
      <c r="S727" s="47"/>
      <c r="T727" s="47"/>
      <c r="U727" s="47"/>
      <c r="V727" s="47"/>
      <c r="W727" s="47"/>
      <c r="X727" s="47"/>
      <c r="Y727" s="47"/>
      <c r="Z727" s="47"/>
      <c r="AA727" s="47"/>
      <c r="AB727" s="47"/>
      <c r="AC727" s="47"/>
      <c r="AD727" s="47"/>
      <c r="AE727" s="47"/>
      <c r="AF727" s="47"/>
      <c r="AG727" s="47"/>
      <c r="AH727" s="47"/>
      <c r="AI727" s="47"/>
      <c r="AJ727" s="47"/>
      <c r="AK727" s="47"/>
      <c r="AL727" s="47"/>
      <c r="AM727" s="47"/>
      <c r="AN727" s="47"/>
    </row>
    <row r="728" spans="1:40" ht="14.25" customHeight="1">
      <c r="A728" s="47"/>
      <c r="B728" s="47"/>
      <c r="C728" s="47"/>
      <c r="D728" s="47"/>
      <c r="E728" s="47"/>
      <c r="F728" s="199"/>
      <c r="G728" s="47"/>
      <c r="H728" s="47"/>
      <c r="I728" s="47"/>
      <c r="J728" s="200"/>
      <c r="K728" s="47"/>
      <c r="L728" s="47"/>
      <c r="M728" s="47"/>
      <c r="N728" s="47"/>
      <c r="O728" s="47"/>
      <c r="P728" s="47"/>
      <c r="Q728" s="201"/>
      <c r="R728" s="47"/>
      <c r="S728" s="47"/>
      <c r="T728" s="47"/>
      <c r="U728" s="47"/>
      <c r="V728" s="47"/>
      <c r="W728" s="47"/>
      <c r="X728" s="47"/>
      <c r="Y728" s="47"/>
      <c r="Z728" s="47"/>
      <c r="AA728" s="47"/>
      <c r="AB728" s="47"/>
      <c r="AC728" s="47"/>
      <c r="AD728" s="47"/>
      <c r="AE728" s="47"/>
      <c r="AF728" s="47"/>
      <c r="AG728" s="47"/>
      <c r="AH728" s="47"/>
      <c r="AI728" s="47"/>
      <c r="AJ728" s="47"/>
      <c r="AK728" s="47"/>
      <c r="AL728" s="47"/>
      <c r="AM728" s="47"/>
      <c r="AN728" s="47"/>
    </row>
    <row r="729" spans="1:40" ht="14.25" customHeight="1">
      <c r="A729" s="47"/>
      <c r="B729" s="47"/>
      <c r="C729" s="47"/>
      <c r="D729" s="47"/>
      <c r="E729" s="47"/>
      <c r="F729" s="199"/>
      <c r="G729" s="47"/>
      <c r="H729" s="47"/>
      <c r="I729" s="47"/>
      <c r="J729" s="200"/>
      <c r="K729" s="47"/>
      <c r="L729" s="47"/>
      <c r="M729" s="47"/>
      <c r="N729" s="47"/>
      <c r="O729" s="47"/>
      <c r="P729" s="47"/>
      <c r="Q729" s="201"/>
      <c r="R729" s="47"/>
      <c r="S729" s="47"/>
      <c r="T729" s="47"/>
      <c r="U729" s="47"/>
      <c r="V729" s="47"/>
      <c r="W729" s="47"/>
      <c r="X729" s="47"/>
      <c r="Y729" s="47"/>
      <c r="Z729" s="47"/>
      <c r="AA729" s="47"/>
      <c r="AB729" s="47"/>
      <c r="AC729" s="47"/>
      <c r="AD729" s="47"/>
      <c r="AE729" s="47"/>
      <c r="AF729" s="47"/>
      <c r="AG729" s="47"/>
      <c r="AH729" s="47"/>
      <c r="AI729" s="47"/>
      <c r="AJ729" s="47"/>
      <c r="AK729" s="47"/>
      <c r="AL729" s="47"/>
      <c r="AM729" s="47"/>
      <c r="AN729" s="47"/>
    </row>
    <row r="730" spans="1:40" ht="14.25" customHeight="1">
      <c r="A730" s="47"/>
      <c r="B730" s="47"/>
      <c r="C730" s="47"/>
      <c r="D730" s="47"/>
      <c r="E730" s="47"/>
      <c r="F730" s="199"/>
      <c r="G730" s="47"/>
      <c r="H730" s="47"/>
      <c r="I730" s="47"/>
      <c r="J730" s="200"/>
      <c r="K730" s="47"/>
      <c r="L730" s="47"/>
      <c r="M730" s="47"/>
      <c r="N730" s="47"/>
      <c r="O730" s="47"/>
      <c r="P730" s="47"/>
      <c r="Q730" s="201"/>
      <c r="R730" s="47"/>
      <c r="S730" s="47"/>
      <c r="T730" s="47"/>
      <c r="U730" s="47"/>
      <c r="V730" s="47"/>
      <c r="W730" s="47"/>
      <c r="X730" s="47"/>
      <c r="Y730" s="47"/>
      <c r="Z730" s="47"/>
      <c r="AA730" s="47"/>
      <c r="AB730" s="47"/>
      <c r="AC730" s="47"/>
      <c r="AD730" s="47"/>
      <c r="AE730" s="47"/>
      <c r="AF730" s="47"/>
      <c r="AG730" s="47"/>
      <c r="AH730" s="47"/>
      <c r="AI730" s="47"/>
      <c r="AJ730" s="47"/>
      <c r="AK730" s="47"/>
      <c r="AL730" s="47"/>
      <c r="AM730" s="47"/>
      <c r="AN730" s="47"/>
    </row>
    <row r="731" spans="1:40" ht="14.25" customHeight="1">
      <c r="A731" s="47"/>
      <c r="B731" s="47"/>
      <c r="C731" s="47"/>
      <c r="D731" s="47"/>
      <c r="E731" s="47"/>
      <c r="F731" s="199"/>
      <c r="G731" s="47"/>
      <c r="H731" s="47"/>
      <c r="I731" s="47"/>
      <c r="J731" s="200"/>
      <c r="K731" s="47"/>
      <c r="L731" s="47"/>
      <c r="M731" s="47"/>
      <c r="N731" s="47"/>
      <c r="O731" s="47"/>
      <c r="P731" s="47"/>
      <c r="Q731" s="201"/>
      <c r="R731" s="47"/>
      <c r="S731" s="47"/>
      <c r="T731" s="47"/>
      <c r="U731" s="47"/>
      <c r="V731" s="47"/>
      <c r="W731" s="47"/>
      <c r="X731" s="47"/>
      <c r="Y731" s="47"/>
      <c r="Z731" s="47"/>
      <c r="AA731" s="47"/>
      <c r="AB731" s="47"/>
      <c r="AC731" s="47"/>
      <c r="AD731" s="47"/>
      <c r="AE731" s="47"/>
      <c r="AF731" s="47"/>
      <c r="AG731" s="47"/>
      <c r="AH731" s="47"/>
      <c r="AI731" s="47"/>
      <c r="AJ731" s="47"/>
      <c r="AK731" s="47"/>
      <c r="AL731" s="47"/>
      <c r="AM731" s="47"/>
      <c r="AN731" s="47"/>
    </row>
    <row r="732" spans="1:40" ht="14.25" customHeight="1">
      <c r="A732" s="47"/>
      <c r="B732" s="47"/>
      <c r="C732" s="47"/>
      <c r="D732" s="47"/>
      <c r="E732" s="47"/>
      <c r="F732" s="199"/>
      <c r="G732" s="47"/>
      <c r="H732" s="47"/>
      <c r="I732" s="47"/>
      <c r="J732" s="200"/>
      <c r="K732" s="47"/>
      <c r="L732" s="47"/>
      <c r="M732" s="47"/>
      <c r="N732" s="47"/>
      <c r="O732" s="47"/>
      <c r="P732" s="47"/>
      <c r="Q732" s="201"/>
      <c r="R732" s="47"/>
      <c r="S732" s="47"/>
      <c r="T732" s="47"/>
      <c r="U732" s="47"/>
      <c r="V732" s="47"/>
      <c r="W732" s="47"/>
      <c r="X732" s="47"/>
      <c r="Y732" s="47"/>
      <c r="Z732" s="47"/>
      <c r="AA732" s="47"/>
      <c r="AB732" s="47"/>
      <c r="AC732" s="47"/>
      <c r="AD732" s="47"/>
      <c r="AE732" s="47"/>
      <c r="AF732" s="47"/>
      <c r="AG732" s="47"/>
      <c r="AH732" s="47"/>
      <c r="AI732" s="47"/>
      <c r="AJ732" s="47"/>
      <c r="AK732" s="47"/>
      <c r="AL732" s="47"/>
      <c r="AM732" s="47"/>
      <c r="AN732" s="47"/>
    </row>
    <row r="733" spans="1:40" ht="14.25" customHeight="1">
      <c r="A733" s="47"/>
      <c r="B733" s="47"/>
      <c r="C733" s="47"/>
      <c r="D733" s="47"/>
      <c r="E733" s="47"/>
      <c r="F733" s="199"/>
      <c r="G733" s="47"/>
      <c r="H733" s="47"/>
      <c r="I733" s="47"/>
      <c r="J733" s="200"/>
      <c r="K733" s="47"/>
      <c r="L733" s="47"/>
      <c r="M733" s="47"/>
      <c r="N733" s="47"/>
      <c r="O733" s="47"/>
      <c r="P733" s="47"/>
      <c r="Q733" s="201"/>
      <c r="R733" s="47"/>
      <c r="S733" s="47"/>
      <c r="T733" s="47"/>
      <c r="U733" s="47"/>
      <c r="V733" s="47"/>
      <c r="W733" s="47"/>
      <c r="X733" s="47"/>
      <c r="Y733" s="47"/>
      <c r="Z733" s="47"/>
      <c r="AA733" s="47"/>
      <c r="AB733" s="47"/>
      <c r="AC733" s="47"/>
      <c r="AD733" s="47"/>
      <c r="AE733" s="47"/>
      <c r="AF733" s="47"/>
      <c r="AG733" s="47"/>
      <c r="AH733" s="47"/>
      <c r="AI733" s="47"/>
      <c r="AJ733" s="47"/>
      <c r="AK733" s="47"/>
      <c r="AL733" s="47"/>
      <c r="AM733" s="47"/>
      <c r="AN733" s="47"/>
    </row>
    <row r="734" spans="1:40" ht="14.25" customHeight="1">
      <c r="A734" s="47"/>
      <c r="B734" s="47"/>
      <c r="C734" s="47"/>
      <c r="D734" s="47"/>
      <c r="E734" s="47"/>
      <c r="F734" s="199"/>
      <c r="G734" s="47"/>
      <c r="H734" s="47"/>
      <c r="I734" s="47"/>
      <c r="J734" s="200"/>
      <c r="K734" s="47"/>
      <c r="L734" s="47"/>
      <c r="M734" s="47"/>
      <c r="N734" s="47"/>
      <c r="O734" s="47"/>
      <c r="P734" s="47"/>
      <c r="Q734" s="201"/>
      <c r="R734" s="47"/>
      <c r="S734" s="47"/>
      <c r="T734" s="47"/>
      <c r="U734" s="47"/>
      <c r="V734" s="47"/>
      <c r="W734" s="47"/>
      <c r="X734" s="47"/>
      <c r="Y734" s="47"/>
      <c r="Z734" s="47"/>
      <c r="AA734" s="47"/>
      <c r="AB734" s="47"/>
      <c r="AC734" s="47"/>
      <c r="AD734" s="47"/>
      <c r="AE734" s="47"/>
      <c r="AF734" s="47"/>
      <c r="AG734" s="47"/>
      <c r="AH734" s="47"/>
      <c r="AI734" s="47"/>
      <c r="AJ734" s="47"/>
      <c r="AK734" s="47"/>
      <c r="AL734" s="47"/>
      <c r="AM734" s="47"/>
      <c r="AN734" s="47"/>
    </row>
    <row r="735" spans="1:40" ht="14.25" customHeight="1">
      <c r="A735" s="47"/>
      <c r="B735" s="47"/>
      <c r="C735" s="47"/>
      <c r="D735" s="47"/>
      <c r="E735" s="47"/>
      <c r="F735" s="199"/>
      <c r="G735" s="47"/>
      <c r="H735" s="47"/>
      <c r="I735" s="47"/>
      <c r="J735" s="200"/>
      <c r="K735" s="47"/>
      <c r="L735" s="47"/>
      <c r="M735" s="47"/>
      <c r="N735" s="47"/>
      <c r="O735" s="47"/>
      <c r="P735" s="47"/>
      <c r="Q735" s="201"/>
      <c r="R735" s="47"/>
      <c r="S735" s="47"/>
      <c r="T735" s="47"/>
      <c r="U735" s="47"/>
      <c r="V735" s="47"/>
      <c r="W735" s="47"/>
      <c r="X735" s="47"/>
      <c r="Y735" s="47"/>
      <c r="Z735" s="47"/>
      <c r="AA735" s="47"/>
      <c r="AB735" s="47"/>
      <c r="AC735" s="47"/>
      <c r="AD735" s="47"/>
      <c r="AE735" s="47"/>
      <c r="AF735" s="47"/>
      <c r="AG735" s="47"/>
      <c r="AH735" s="47"/>
      <c r="AI735" s="47"/>
      <c r="AJ735" s="47"/>
      <c r="AK735" s="47"/>
      <c r="AL735" s="47"/>
      <c r="AM735" s="47"/>
      <c r="AN735" s="47"/>
    </row>
    <row r="736" spans="1:40" ht="14.25" customHeight="1">
      <c r="A736" s="47"/>
      <c r="B736" s="47"/>
      <c r="C736" s="47"/>
      <c r="D736" s="47"/>
      <c r="E736" s="47"/>
      <c r="F736" s="199"/>
      <c r="G736" s="47"/>
      <c r="H736" s="47"/>
      <c r="I736" s="47"/>
      <c r="J736" s="200"/>
      <c r="K736" s="47"/>
      <c r="L736" s="47"/>
      <c r="M736" s="47"/>
      <c r="N736" s="47"/>
      <c r="O736" s="47"/>
      <c r="P736" s="47"/>
      <c r="Q736" s="201"/>
      <c r="R736" s="47"/>
      <c r="S736" s="47"/>
      <c r="T736" s="47"/>
      <c r="U736" s="47"/>
      <c r="V736" s="47"/>
      <c r="W736" s="47"/>
      <c r="X736" s="47"/>
      <c r="Y736" s="47"/>
      <c r="Z736" s="47"/>
      <c r="AA736" s="47"/>
      <c r="AB736" s="47"/>
      <c r="AC736" s="47"/>
      <c r="AD736" s="47"/>
      <c r="AE736" s="47"/>
      <c r="AF736" s="47"/>
      <c r="AG736" s="47"/>
      <c r="AH736" s="47"/>
      <c r="AI736" s="47"/>
      <c r="AJ736" s="47"/>
      <c r="AK736" s="47"/>
      <c r="AL736" s="47"/>
      <c r="AM736" s="47"/>
      <c r="AN736" s="47"/>
    </row>
    <row r="737" spans="1:40" ht="14.25" customHeight="1">
      <c r="A737" s="47"/>
      <c r="B737" s="47"/>
      <c r="C737" s="47"/>
      <c r="D737" s="47"/>
      <c r="E737" s="47"/>
      <c r="F737" s="199"/>
      <c r="G737" s="47"/>
      <c r="H737" s="47"/>
      <c r="I737" s="47"/>
      <c r="J737" s="200"/>
      <c r="K737" s="47"/>
      <c r="L737" s="47"/>
      <c r="M737" s="47"/>
      <c r="N737" s="47"/>
      <c r="O737" s="47"/>
      <c r="P737" s="47"/>
      <c r="Q737" s="201"/>
      <c r="R737" s="47"/>
      <c r="S737" s="47"/>
      <c r="T737" s="47"/>
      <c r="U737" s="47"/>
      <c r="V737" s="47"/>
      <c r="W737" s="47"/>
      <c r="X737" s="47"/>
      <c r="Y737" s="47"/>
      <c r="Z737" s="47"/>
      <c r="AA737" s="47"/>
      <c r="AB737" s="47"/>
      <c r="AC737" s="47"/>
      <c r="AD737" s="47"/>
      <c r="AE737" s="47"/>
      <c r="AF737" s="47"/>
      <c r="AG737" s="47"/>
      <c r="AH737" s="47"/>
      <c r="AI737" s="47"/>
      <c r="AJ737" s="47"/>
      <c r="AK737" s="47"/>
      <c r="AL737" s="47"/>
      <c r="AM737" s="47"/>
      <c r="AN737" s="47"/>
    </row>
    <row r="738" spans="1:40" ht="14.25" customHeight="1">
      <c r="A738" s="47"/>
      <c r="B738" s="47"/>
      <c r="C738" s="47"/>
      <c r="D738" s="47"/>
      <c r="E738" s="47"/>
      <c r="F738" s="199"/>
      <c r="G738" s="47"/>
      <c r="H738" s="47"/>
      <c r="I738" s="47"/>
      <c r="J738" s="200"/>
      <c r="K738" s="47"/>
      <c r="L738" s="47"/>
      <c r="M738" s="47"/>
      <c r="N738" s="47"/>
      <c r="O738" s="47"/>
      <c r="P738" s="47"/>
      <c r="Q738" s="201"/>
      <c r="R738" s="47"/>
      <c r="S738" s="47"/>
      <c r="T738" s="47"/>
      <c r="U738" s="47"/>
      <c r="V738" s="47"/>
      <c r="W738" s="47"/>
      <c r="X738" s="47"/>
      <c r="Y738" s="47"/>
      <c r="Z738" s="47"/>
      <c r="AA738" s="47"/>
      <c r="AB738" s="47"/>
      <c r="AC738" s="47"/>
      <c r="AD738" s="47"/>
      <c r="AE738" s="47"/>
      <c r="AF738" s="47"/>
      <c r="AG738" s="47"/>
      <c r="AH738" s="47"/>
      <c r="AI738" s="47"/>
      <c r="AJ738" s="47"/>
      <c r="AK738" s="47"/>
      <c r="AL738" s="47"/>
      <c r="AM738" s="47"/>
      <c r="AN738" s="47"/>
    </row>
    <row r="739" spans="1:40" ht="14.25" customHeight="1">
      <c r="A739" s="47"/>
      <c r="B739" s="47"/>
      <c r="C739" s="47"/>
      <c r="D739" s="47"/>
      <c r="E739" s="47"/>
      <c r="F739" s="199"/>
      <c r="G739" s="47"/>
      <c r="H739" s="47"/>
      <c r="I739" s="47"/>
      <c r="J739" s="200"/>
      <c r="K739" s="47"/>
      <c r="L739" s="47"/>
      <c r="M739" s="47"/>
      <c r="N739" s="47"/>
      <c r="O739" s="47"/>
      <c r="P739" s="47"/>
      <c r="Q739" s="201"/>
      <c r="R739" s="47"/>
      <c r="S739" s="47"/>
      <c r="T739" s="47"/>
      <c r="U739" s="47"/>
      <c r="V739" s="47"/>
      <c r="W739" s="47"/>
      <c r="X739" s="47"/>
      <c r="Y739" s="47"/>
      <c r="Z739" s="47"/>
      <c r="AA739" s="47"/>
      <c r="AB739" s="47"/>
      <c r="AC739" s="47"/>
      <c r="AD739" s="47"/>
      <c r="AE739" s="47"/>
      <c r="AF739" s="47"/>
      <c r="AG739" s="47"/>
      <c r="AH739" s="47"/>
      <c r="AI739" s="47"/>
      <c r="AJ739" s="47"/>
      <c r="AK739" s="47"/>
      <c r="AL739" s="47"/>
      <c r="AM739" s="47"/>
      <c r="AN739" s="47"/>
    </row>
    <row r="740" spans="1:40" ht="14.25" customHeight="1">
      <c r="A740" s="47"/>
      <c r="B740" s="47"/>
      <c r="C740" s="47"/>
      <c r="D740" s="47"/>
      <c r="E740" s="47"/>
      <c r="F740" s="199"/>
      <c r="G740" s="47"/>
      <c r="H740" s="47"/>
      <c r="I740" s="47"/>
      <c r="J740" s="200"/>
      <c r="K740" s="47"/>
      <c r="L740" s="47"/>
      <c r="M740" s="47"/>
      <c r="N740" s="47"/>
      <c r="O740" s="47"/>
      <c r="P740" s="47"/>
      <c r="Q740" s="201"/>
      <c r="R740" s="47"/>
      <c r="S740" s="47"/>
      <c r="T740" s="47"/>
      <c r="U740" s="47"/>
      <c r="V740" s="47"/>
      <c r="W740" s="47"/>
      <c r="X740" s="47"/>
      <c r="Y740" s="47"/>
      <c r="Z740" s="47"/>
      <c r="AA740" s="47"/>
      <c r="AB740" s="47"/>
      <c r="AC740" s="47"/>
      <c r="AD740" s="47"/>
      <c r="AE740" s="47"/>
      <c r="AF740" s="47"/>
      <c r="AG740" s="47"/>
      <c r="AH740" s="47"/>
      <c r="AI740" s="47"/>
      <c r="AJ740" s="47"/>
      <c r="AK740" s="47"/>
      <c r="AL740" s="47"/>
      <c r="AM740" s="47"/>
      <c r="AN740" s="47"/>
    </row>
    <row r="741" spans="1:40" ht="14.25" customHeight="1">
      <c r="A741" s="47"/>
      <c r="B741" s="47"/>
      <c r="C741" s="47"/>
      <c r="D741" s="47"/>
      <c r="E741" s="47"/>
      <c r="F741" s="199"/>
      <c r="G741" s="47"/>
      <c r="H741" s="47"/>
      <c r="I741" s="47"/>
      <c r="J741" s="200"/>
      <c r="K741" s="47"/>
      <c r="L741" s="47"/>
      <c r="M741" s="47"/>
      <c r="N741" s="47"/>
      <c r="O741" s="47"/>
      <c r="P741" s="47"/>
      <c r="Q741" s="201"/>
      <c r="R741" s="47"/>
      <c r="S741" s="47"/>
      <c r="T741" s="47"/>
      <c r="U741" s="47"/>
      <c r="V741" s="47"/>
      <c r="W741" s="47"/>
      <c r="X741" s="47"/>
      <c r="Y741" s="47"/>
      <c r="Z741" s="47"/>
      <c r="AA741" s="47"/>
      <c r="AB741" s="47"/>
      <c r="AC741" s="47"/>
      <c r="AD741" s="47"/>
      <c r="AE741" s="47"/>
      <c r="AF741" s="47"/>
      <c r="AG741" s="47"/>
      <c r="AH741" s="47"/>
      <c r="AI741" s="47"/>
      <c r="AJ741" s="47"/>
      <c r="AK741" s="47"/>
      <c r="AL741" s="47"/>
      <c r="AM741" s="47"/>
      <c r="AN741" s="47"/>
    </row>
    <row r="742" spans="1:40" ht="14.25" customHeight="1">
      <c r="A742" s="47"/>
      <c r="B742" s="47"/>
      <c r="C742" s="47"/>
      <c r="D742" s="47"/>
      <c r="E742" s="47"/>
      <c r="F742" s="199"/>
      <c r="G742" s="47"/>
      <c r="H742" s="47"/>
      <c r="I742" s="47"/>
      <c r="J742" s="200"/>
      <c r="K742" s="47"/>
      <c r="L742" s="47"/>
      <c r="M742" s="47"/>
      <c r="N742" s="47"/>
      <c r="O742" s="47"/>
      <c r="P742" s="47"/>
      <c r="Q742" s="201"/>
      <c r="R742" s="47"/>
      <c r="S742" s="47"/>
      <c r="T742" s="47"/>
      <c r="U742" s="47"/>
      <c r="V742" s="47"/>
      <c r="W742" s="47"/>
      <c r="X742" s="47"/>
      <c r="Y742" s="47"/>
      <c r="Z742" s="47"/>
      <c r="AA742" s="47"/>
      <c r="AB742" s="47"/>
      <c r="AC742" s="47"/>
      <c r="AD742" s="47"/>
      <c r="AE742" s="47"/>
      <c r="AF742" s="47"/>
      <c r="AG742" s="47"/>
      <c r="AH742" s="47"/>
      <c r="AI742" s="47"/>
      <c r="AJ742" s="47"/>
      <c r="AK742" s="47"/>
      <c r="AL742" s="47"/>
      <c r="AM742" s="47"/>
      <c r="AN742" s="47"/>
    </row>
    <row r="743" spans="1:40" ht="14.25" customHeight="1">
      <c r="A743" s="47"/>
      <c r="B743" s="47"/>
      <c r="C743" s="47"/>
      <c r="D743" s="47"/>
      <c r="E743" s="47"/>
      <c r="F743" s="199"/>
      <c r="G743" s="47"/>
      <c r="H743" s="47"/>
      <c r="I743" s="47"/>
      <c r="J743" s="200"/>
      <c r="K743" s="47"/>
      <c r="L743" s="47"/>
      <c r="M743" s="47"/>
      <c r="N743" s="47"/>
      <c r="O743" s="47"/>
      <c r="P743" s="47"/>
      <c r="Q743" s="201"/>
      <c r="R743" s="47"/>
      <c r="S743" s="47"/>
      <c r="T743" s="47"/>
      <c r="U743" s="47"/>
      <c r="V743" s="47"/>
      <c r="W743" s="47"/>
      <c r="X743" s="47"/>
      <c r="Y743" s="47"/>
      <c r="Z743" s="47"/>
      <c r="AA743" s="47"/>
      <c r="AB743" s="47"/>
      <c r="AC743" s="47"/>
      <c r="AD743" s="47"/>
      <c r="AE743" s="47"/>
      <c r="AF743" s="47"/>
      <c r="AG743" s="47"/>
      <c r="AH743" s="47"/>
      <c r="AI743" s="47"/>
      <c r="AJ743" s="47"/>
      <c r="AK743" s="47"/>
      <c r="AL743" s="47"/>
      <c r="AM743" s="47"/>
      <c r="AN743" s="47"/>
    </row>
    <row r="744" spans="1:40" ht="14.25" customHeight="1">
      <c r="A744" s="47"/>
      <c r="B744" s="47"/>
      <c r="C744" s="47"/>
      <c r="D744" s="47"/>
      <c r="E744" s="47"/>
      <c r="F744" s="199"/>
      <c r="G744" s="47"/>
      <c r="H744" s="47"/>
      <c r="I744" s="47"/>
      <c r="J744" s="200"/>
      <c r="K744" s="47"/>
      <c r="L744" s="47"/>
      <c r="M744" s="47"/>
      <c r="N744" s="47"/>
      <c r="O744" s="47"/>
      <c r="P744" s="47"/>
      <c r="Q744" s="201"/>
      <c r="R744" s="47"/>
      <c r="S744" s="47"/>
      <c r="T744" s="47"/>
      <c r="U744" s="47"/>
      <c r="V744" s="47"/>
      <c r="W744" s="47"/>
      <c r="X744" s="47"/>
      <c r="Y744" s="47"/>
      <c r="Z744" s="47"/>
      <c r="AA744" s="47"/>
      <c r="AB744" s="47"/>
      <c r="AC744" s="47"/>
      <c r="AD744" s="47"/>
      <c r="AE744" s="47"/>
      <c r="AF744" s="47"/>
      <c r="AG744" s="47"/>
      <c r="AH744" s="47"/>
      <c r="AI744" s="47"/>
      <c r="AJ744" s="47"/>
      <c r="AK744" s="47"/>
      <c r="AL744" s="47"/>
      <c r="AM744" s="47"/>
      <c r="AN744" s="47"/>
    </row>
    <row r="745" spans="1:40" ht="14.25" customHeight="1">
      <c r="A745" s="47"/>
      <c r="B745" s="47"/>
      <c r="C745" s="47"/>
      <c r="D745" s="47"/>
      <c r="E745" s="47"/>
      <c r="F745" s="199"/>
      <c r="G745" s="47"/>
      <c r="H745" s="47"/>
      <c r="I745" s="47"/>
      <c r="J745" s="200"/>
      <c r="K745" s="47"/>
      <c r="L745" s="47"/>
      <c r="M745" s="47"/>
      <c r="N745" s="47"/>
      <c r="O745" s="47"/>
      <c r="P745" s="47"/>
      <c r="Q745" s="201"/>
      <c r="R745" s="47"/>
      <c r="S745" s="47"/>
      <c r="T745" s="47"/>
      <c r="U745" s="47"/>
      <c r="V745" s="47"/>
      <c r="W745" s="47"/>
      <c r="X745" s="47"/>
      <c r="Y745" s="47"/>
      <c r="Z745" s="47"/>
      <c r="AA745" s="47"/>
      <c r="AB745" s="47"/>
      <c r="AC745" s="47"/>
      <c r="AD745" s="47"/>
      <c r="AE745" s="47"/>
      <c r="AF745" s="47"/>
      <c r="AG745" s="47"/>
      <c r="AH745" s="47"/>
      <c r="AI745" s="47"/>
      <c r="AJ745" s="47"/>
      <c r="AK745" s="47"/>
      <c r="AL745" s="47"/>
      <c r="AM745" s="47"/>
      <c r="AN745" s="47"/>
    </row>
    <row r="746" spans="1:40" ht="14.25" customHeight="1">
      <c r="A746" s="47"/>
      <c r="B746" s="47"/>
      <c r="C746" s="47"/>
      <c r="D746" s="47"/>
      <c r="E746" s="47"/>
      <c r="F746" s="199"/>
      <c r="G746" s="47"/>
      <c r="H746" s="47"/>
      <c r="I746" s="47"/>
      <c r="J746" s="200"/>
      <c r="K746" s="47"/>
      <c r="L746" s="47"/>
      <c r="M746" s="47"/>
      <c r="N746" s="47"/>
      <c r="O746" s="47"/>
      <c r="P746" s="47"/>
      <c r="Q746" s="201"/>
      <c r="R746" s="47"/>
      <c r="S746" s="47"/>
      <c r="T746" s="47"/>
      <c r="U746" s="47"/>
      <c r="V746" s="47"/>
      <c r="W746" s="47"/>
      <c r="X746" s="47"/>
      <c r="Y746" s="47"/>
      <c r="Z746" s="47"/>
      <c r="AA746" s="47"/>
      <c r="AB746" s="47"/>
      <c r="AC746" s="47"/>
      <c r="AD746" s="47"/>
      <c r="AE746" s="47"/>
      <c r="AF746" s="47"/>
      <c r="AG746" s="47"/>
      <c r="AH746" s="47"/>
      <c r="AI746" s="47"/>
      <c r="AJ746" s="47"/>
      <c r="AK746" s="47"/>
      <c r="AL746" s="47"/>
      <c r="AM746" s="47"/>
      <c r="AN746" s="47"/>
    </row>
    <row r="747" spans="1:40" ht="14.25" customHeight="1">
      <c r="A747" s="47"/>
      <c r="B747" s="47"/>
      <c r="C747" s="47"/>
      <c r="D747" s="47"/>
      <c r="E747" s="47"/>
      <c r="F747" s="199"/>
      <c r="G747" s="47"/>
      <c r="H747" s="47"/>
      <c r="I747" s="47"/>
      <c r="J747" s="200"/>
      <c r="K747" s="47"/>
      <c r="L747" s="47"/>
      <c r="M747" s="47"/>
      <c r="N747" s="47"/>
      <c r="O747" s="47"/>
      <c r="P747" s="47"/>
      <c r="Q747" s="201"/>
      <c r="R747" s="47"/>
      <c r="S747" s="47"/>
      <c r="T747" s="47"/>
      <c r="U747" s="47"/>
      <c r="V747" s="47"/>
      <c r="W747" s="47"/>
      <c r="X747" s="47"/>
      <c r="Y747" s="47"/>
      <c r="Z747" s="47"/>
      <c r="AA747" s="47"/>
      <c r="AB747" s="47"/>
      <c r="AC747" s="47"/>
      <c r="AD747" s="47"/>
      <c r="AE747" s="47"/>
      <c r="AF747" s="47"/>
      <c r="AG747" s="47"/>
      <c r="AH747" s="47"/>
      <c r="AI747" s="47"/>
      <c r="AJ747" s="47"/>
      <c r="AK747" s="47"/>
      <c r="AL747" s="47"/>
      <c r="AM747" s="47"/>
      <c r="AN747" s="47"/>
    </row>
    <row r="748" spans="1:40" ht="14.25" customHeight="1">
      <c r="A748" s="47"/>
      <c r="B748" s="47"/>
      <c r="C748" s="47"/>
      <c r="D748" s="47"/>
      <c r="E748" s="47"/>
      <c r="F748" s="199"/>
      <c r="G748" s="47"/>
      <c r="H748" s="47"/>
      <c r="I748" s="47"/>
      <c r="J748" s="200"/>
      <c r="K748" s="47"/>
      <c r="L748" s="47"/>
      <c r="M748" s="47"/>
      <c r="N748" s="47"/>
      <c r="O748" s="47"/>
      <c r="P748" s="47"/>
      <c r="Q748" s="201"/>
      <c r="R748" s="47"/>
      <c r="S748" s="47"/>
      <c r="T748" s="47"/>
      <c r="U748" s="47"/>
      <c r="V748" s="47"/>
      <c r="W748" s="47"/>
      <c r="X748" s="47"/>
      <c r="Y748" s="47"/>
      <c r="Z748" s="47"/>
      <c r="AA748" s="47"/>
      <c r="AB748" s="47"/>
      <c r="AC748" s="47"/>
      <c r="AD748" s="47"/>
      <c r="AE748" s="47"/>
      <c r="AF748" s="47"/>
      <c r="AG748" s="47"/>
      <c r="AH748" s="47"/>
      <c r="AI748" s="47"/>
      <c r="AJ748" s="47"/>
      <c r="AK748" s="47"/>
      <c r="AL748" s="47"/>
      <c r="AM748" s="47"/>
      <c r="AN748" s="47"/>
    </row>
    <row r="749" spans="1:40" ht="14.25" customHeight="1">
      <c r="A749" s="47"/>
      <c r="B749" s="47"/>
      <c r="C749" s="47"/>
      <c r="D749" s="47"/>
      <c r="E749" s="47"/>
      <c r="F749" s="199"/>
      <c r="G749" s="47"/>
      <c r="H749" s="47"/>
      <c r="I749" s="47"/>
      <c r="J749" s="200"/>
      <c r="K749" s="47"/>
      <c r="L749" s="47"/>
      <c r="M749" s="47"/>
      <c r="N749" s="47"/>
      <c r="O749" s="47"/>
      <c r="P749" s="47"/>
      <c r="Q749" s="201"/>
      <c r="R749" s="47"/>
      <c r="S749" s="47"/>
      <c r="T749" s="47"/>
      <c r="U749" s="47"/>
      <c r="V749" s="47"/>
      <c r="W749" s="47"/>
      <c r="X749" s="47"/>
      <c r="Y749" s="47"/>
      <c r="Z749" s="47"/>
      <c r="AA749" s="47"/>
      <c r="AB749" s="47"/>
      <c r="AC749" s="47"/>
      <c r="AD749" s="47"/>
      <c r="AE749" s="47"/>
      <c r="AF749" s="47"/>
      <c r="AG749" s="47"/>
      <c r="AH749" s="47"/>
      <c r="AI749" s="47"/>
      <c r="AJ749" s="47"/>
      <c r="AK749" s="47"/>
      <c r="AL749" s="47"/>
      <c r="AM749" s="47"/>
      <c r="AN749" s="47"/>
    </row>
    <row r="750" spans="1:40" ht="14.25" customHeight="1">
      <c r="A750" s="47"/>
      <c r="B750" s="47"/>
      <c r="C750" s="47"/>
      <c r="D750" s="47"/>
      <c r="E750" s="47"/>
      <c r="F750" s="199"/>
      <c r="G750" s="47"/>
      <c r="H750" s="47"/>
      <c r="I750" s="47"/>
      <c r="J750" s="200"/>
      <c r="K750" s="47"/>
      <c r="L750" s="47"/>
      <c r="M750" s="47"/>
      <c r="N750" s="47"/>
      <c r="O750" s="47"/>
      <c r="P750" s="47"/>
      <c r="Q750" s="201"/>
      <c r="R750" s="47"/>
      <c r="S750" s="47"/>
      <c r="T750" s="47"/>
      <c r="U750" s="47"/>
      <c r="V750" s="47"/>
      <c r="W750" s="47"/>
      <c r="X750" s="47"/>
      <c r="Y750" s="47"/>
      <c r="Z750" s="47"/>
      <c r="AA750" s="47"/>
      <c r="AB750" s="47"/>
      <c r="AC750" s="47"/>
      <c r="AD750" s="47"/>
      <c r="AE750" s="47"/>
      <c r="AF750" s="47"/>
      <c r="AG750" s="47"/>
      <c r="AH750" s="47"/>
      <c r="AI750" s="47"/>
      <c r="AJ750" s="47"/>
      <c r="AK750" s="47"/>
      <c r="AL750" s="47"/>
      <c r="AM750" s="47"/>
      <c r="AN750" s="47"/>
    </row>
    <row r="751" spans="1:40" ht="14.25" customHeight="1">
      <c r="A751" s="47"/>
      <c r="B751" s="47"/>
      <c r="C751" s="47"/>
      <c r="D751" s="47"/>
      <c r="E751" s="47"/>
      <c r="F751" s="199"/>
      <c r="G751" s="47"/>
      <c r="H751" s="47"/>
      <c r="I751" s="47"/>
      <c r="J751" s="200"/>
      <c r="K751" s="47"/>
      <c r="L751" s="47"/>
      <c r="M751" s="47"/>
      <c r="N751" s="47"/>
      <c r="O751" s="47"/>
      <c r="P751" s="47"/>
      <c r="Q751" s="201"/>
      <c r="R751" s="47"/>
      <c r="S751" s="47"/>
      <c r="T751" s="47"/>
      <c r="U751" s="47"/>
      <c r="V751" s="47"/>
      <c r="W751" s="47"/>
      <c r="X751" s="47"/>
      <c r="Y751" s="47"/>
      <c r="Z751" s="47"/>
      <c r="AA751" s="47"/>
      <c r="AB751" s="47"/>
      <c r="AC751" s="47"/>
      <c r="AD751" s="47"/>
      <c r="AE751" s="47"/>
      <c r="AF751" s="47"/>
      <c r="AG751" s="47"/>
      <c r="AH751" s="47"/>
      <c r="AI751" s="47"/>
      <c r="AJ751" s="47"/>
      <c r="AK751" s="47"/>
      <c r="AL751" s="47"/>
      <c r="AM751" s="47"/>
      <c r="AN751" s="47"/>
    </row>
    <row r="752" spans="1:40" ht="14.25" customHeight="1">
      <c r="A752" s="47"/>
      <c r="B752" s="47"/>
      <c r="C752" s="47"/>
      <c r="D752" s="47"/>
      <c r="E752" s="47"/>
      <c r="F752" s="199"/>
      <c r="G752" s="47"/>
      <c r="H752" s="47"/>
      <c r="I752" s="47"/>
      <c r="J752" s="200"/>
      <c r="K752" s="47"/>
      <c r="L752" s="47"/>
      <c r="M752" s="47"/>
      <c r="N752" s="47"/>
      <c r="O752" s="47"/>
      <c r="P752" s="47"/>
      <c r="Q752" s="201"/>
      <c r="R752" s="47"/>
      <c r="S752" s="47"/>
      <c r="T752" s="47"/>
      <c r="U752" s="47"/>
      <c r="V752" s="47"/>
      <c r="W752" s="47"/>
      <c r="X752" s="47"/>
      <c r="Y752" s="47"/>
      <c r="Z752" s="47"/>
      <c r="AA752" s="47"/>
      <c r="AB752" s="47"/>
      <c r="AC752" s="47"/>
      <c r="AD752" s="47"/>
      <c r="AE752" s="47"/>
      <c r="AF752" s="47"/>
      <c r="AG752" s="47"/>
      <c r="AH752" s="47"/>
      <c r="AI752" s="47"/>
      <c r="AJ752" s="47"/>
      <c r="AK752" s="47"/>
      <c r="AL752" s="47"/>
      <c r="AM752" s="47"/>
      <c r="AN752" s="47"/>
    </row>
    <row r="753" spans="1:40" ht="14.25" customHeight="1">
      <c r="A753" s="47"/>
      <c r="B753" s="47"/>
      <c r="C753" s="47"/>
      <c r="D753" s="47"/>
      <c r="E753" s="47"/>
      <c r="F753" s="199"/>
      <c r="G753" s="47"/>
      <c r="H753" s="47"/>
      <c r="I753" s="47"/>
      <c r="J753" s="200"/>
      <c r="K753" s="47"/>
      <c r="L753" s="47"/>
      <c r="M753" s="47"/>
      <c r="N753" s="47"/>
      <c r="O753" s="47"/>
      <c r="P753" s="47"/>
      <c r="Q753" s="201"/>
      <c r="R753" s="47"/>
      <c r="S753" s="47"/>
      <c r="T753" s="47"/>
      <c r="U753" s="47"/>
      <c r="V753" s="47"/>
      <c r="W753" s="47"/>
      <c r="X753" s="47"/>
      <c r="Y753" s="47"/>
      <c r="Z753" s="47"/>
      <c r="AA753" s="47"/>
      <c r="AB753" s="47"/>
      <c r="AC753" s="47"/>
      <c r="AD753" s="47"/>
      <c r="AE753" s="47"/>
      <c r="AF753" s="47"/>
      <c r="AG753" s="47"/>
      <c r="AH753" s="47"/>
      <c r="AI753" s="47"/>
      <c r="AJ753" s="47"/>
      <c r="AK753" s="47"/>
      <c r="AL753" s="47"/>
      <c r="AM753" s="47"/>
      <c r="AN753" s="47"/>
    </row>
    <row r="754" spans="1:40" ht="14.25" customHeight="1">
      <c r="A754" s="47"/>
      <c r="B754" s="47"/>
      <c r="C754" s="47"/>
      <c r="D754" s="47"/>
      <c r="E754" s="47"/>
      <c r="F754" s="199"/>
      <c r="G754" s="47"/>
      <c r="H754" s="47"/>
      <c r="I754" s="47"/>
      <c r="J754" s="200"/>
      <c r="K754" s="47"/>
      <c r="L754" s="47"/>
      <c r="M754" s="47"/>
      <c r="N754" s="47"/>
      <c r="O754" s="47"/>
      <c r="P754" s="47"/>
      <c r="Q754" s="201"/>
      <c r="R754" s="47"/>
      <c r="S754" s="47"/>
      <c r="T754" s="47"/>
      <c r="U754" s="47"/>
      <c r="V754" s="47"/>
      <c r="W754" s="47"/>
      <c r="X754" s="47"/>
      <c r="Y754" s="47"/>
      <c r="Z754" s="47"/>
      <c r="AA754" s="47"/>
      <c r="AB754" s="47"/>
      <c r="AC754" s="47"/>
      <c r="AD754" s="47"/>
      <c r="AE754" s="47"/>
      <c r="AF754" s="47"/>
      <c r="AG754" s="47"/>
      <c r="AH754" s="47"/>
      <c r="AI754" s="47"/>
      <c r="AJ754" s="47"/>
      <c r="AK754" s="47"/>
      <c r="AL754" s="47"/>
      <c r="AM754" s="47"/>
      <c r="AN754" s="47"/>
    </row>
    <row r="755" spans="1:40" ht="14.25" customHeight="1">
      <c r="A755" s="47"/>
      <c r="B755" s="47"/>
      <c r="C755" s="47"/>
      <c r="D755" s="47"/>
      <c r="E755" s="47"/>
      <c r="F755" s="199"/>
      <c r="G755" s="47"/>
      <c r="H755" s="47"/>
      <c r="I755" s="47"/>
      <c r="J755" s="200"/>
      <c r="K755" s="47"/>
      <c r="L755" s="47"/>
      <c r="M755" s="47"/>
      <c r="N755" s="47"/>
      <c r="O755" s="47"/>
      <c r="P755" s="47"/>
      <c r="Q755" s="201"/>
      <c r="R755" s="47"/>
      <c r="S755" s="47"/>
      <c r="T755" s="47"/>
      <c r="U755" s="47"/>
      <c r="V755" s="47"/>
      <c r="W755" s="47"/>
      <c r="X755" s="47"/>
      <c r="Y755" s="47"/>
      <c r="Z755" s="47"/>
      <c r="AA755" s="47"/>
      <c r="AB755" s="47"/>
      <c r="AC755" s="47"/>
      <c r="AD755" s="47"/>
      <c r="AE755" s="47"/>
      <c r="AF755" s="47"/>
      <c r="AG755" s="47"/>
      <c r="AH755" s="47"/>
      <c r="AI755" s="47"/>
      <c r="AJ755" s="47"/>
      <c r="AK755" s="47"/>
      <c r="AL755" s="47"/>
      <c r="AM755" s="47"/>
      <c r="AN755" s="47"/>
    </row>
    <row r="756" spans="1:40" ht="14.25" customHeight="1">
      <c r="A756" s="47"/>
      <c r="B756" s="47"/>
      <c r="C756" s="47"/>
      <c r="D756" s="47"/>
      <c r="E756" s="47"/>
      <c r="F756" s="199"/>
      <c r="G756" s="47"/>
      <c r="H756" s="47"/>
      <c r="I756" s="47"/>
      <c r="J756" s="200"/>
      <c r="K756" s="47"/>
      <c r="L756" s="47"/>
      <c r="M756" s="47"/>
      <c r="N756" s="47"/>
      <c r="O756" s="47"/>
      <c r="P756" s="47"/>
      <c r="Q756" s="201"/>
      <c r="R756" s="47"/>
      <c r="S756" s="47"/>
      <c r="T756" s="47"/>
      <c r="U756" s="47"/>
      <c r="V756" s="47"/>
      <c r="W756" s="47"/>
      <c r="X756" s="47"/>
      <c r="Y756" s="47"/>
      <c r="Z756" s="47"/>
      <c r="AA756" s="47"/>
      <c r="AB756" s="47"/>
      <c r="AC756" s="47"/>
      <c r="AD756" s="47"/>
      <c r="AE756" s="47"/>
      <c r="AF756" s="47"/>
      <c r="AG756" s="47"/>
      <c r="AH756" s="47"/>
      <c r="AI756" s="47"/>
      <c r="AJ756" s="47"/>
      <c r="AK756" s="47"/>
      <c r="AL756" s="47"/>
      <c r="AM756" s="47"/>
      <c r="AN756" s="47"/>
    </row>
    <row r="757" spans="1:40" ht="14.25" customHeight="1">
      <c r="A757" s="47"/>
      <c r="B757" s="47"/>
      <c r="C757" s="47"/>
      <c r="D757" s="47"/>
      <c r="E757" s="47"/>
      <c r="F757" s="199"/>
      <c r="G757" s="47"/>
      <c r="H757" s="47"/>
      <c r="I757" s="47"/>
      <c r="J757" s="200"/>
      <c r="K757" s="47"/>
      <c r="L757" s="47"/>
      <c r="M757" s="47"/>
      <c r="N757" s="47"/>
      <c r="O757" s="47"/>
      <c r="P757" s="47"/>
      <c r="Q757" s="201"/>
      <c r="R757" s="47"/>
      <c r="S757" s="47"/>
      <c r="T757" s="47"/>
      <c r="U757" s="47"/>
      <c r="V757" s="47"/>
      <c r="W757" s="47"/>
      <c r="X757" s="47"/>
      <c r="Y757" s="47"/>
      <c r="Z757" s="47"/>
      <c r="AA757" s="47"/>
      <c r="AB757" s="47"/>
      <c r="AC757" s="47"/>
      <c r="AD757" s="47"/>
      <c r="AE757" s="47"/>
      <c r="AF757" s="47"/>
      <c r="AG757" s="47"/>
      <c r="AH757" s="47"/>
      <c r="AI757" s="47"/>
      <c r="AJ757" s="47"/>
      <c r="AK757" s="47"/>
      <c r="AL757" s="47"/>
      <c r="AM757" s="47"/>
      <c r="AN757" s="47"/>
    </row>
    <row r="758" spans="1:40" ht="14.25" customHeight="1">
      <c r="A758" s="47"/>
      <c r="B758" s="47"/>
      <c r="C758" s="47"/>
      <c r="D758" s="47"/>
      <c r="E758" s="47"/>
      <c r="F758" s="199"/>
      <c r="G758" s="47"/>
      <c r="H758" s="47"/>
      <c r="I758" s="47"/>
      <c r="J758" s="200"/>
      <c r="K758" s="47"/>
      <c r="L758" s="47"/>
      <c r="M758" s="47"/>
      <c r="N758" s="47"/>
      <c r="O758" s="47"/>
      <c r="P758" s="47"/>
      <c r="Q758" s="201"/>
      <c r="R758" s="47"/>
      <c r="S758" s="47"/>
      <c r="T758" s="47"/>
      <c r="U758" s="47"/>
      <c r="V758" s="47"/>
      <c r="W758" s="47"/>
      <c r="X758" s="47"/>
      <c r="Y758" s="47"/>
      <c r="Z758" s="47"/>
      <c r="AA758" s="47"/>
      <c r="AB758" s="47"/>
      <c r="AC758" s="47"/>
      <c r="AD758" s="47"/>
      <c r="AE758" s="47"/>
      <c r="AF758" s="47"/>
      <c r="AG758" s="47"/>
      <c r="AH758" s="47"/>
      <c r="AI758" s="47"/>
      <c r="AJ758" s="47"/>
      <c r="AK758" s="47"/>
      <c r="AL758" s="47"/>
      <c r="AM758" s="47"/>
      <c r="AN758" s="47"/>
    </row>
    <row r="759" spans="1:40" ht="14.25" customHeight="1">
      <c r="A759" s="47"/>
      <c r="B759" s="47"/>
      <c r="C759" s="47"/>
      <c r="D759" s="47"/>
      <c r="E759" s="47"/>
      <c r="F759" s="199"/>
      <c r="G759" s="47"/>
      <c r="H759" s="47"/>
      <c r="I759" s="47"/>
      <c r="J759" s="200"/>
      <c r="K759" s="47"/>
      <c r="L759" s="47"/>
      <c r="M759" s="47"/>
      <c r="N759" s="47"/>
      <c r="O759" s="47"/>
      <c r="P759" s="47"/>
      <c r="Q759" s="201"/>
      <c r="R759" s="47"/>
      <c r="S759" s="47"/>
      <c r="T759" s="47"/>
      <c r="U759" s="47"/>
      <c r="V759" s="47"/>
      <c r="W759" s="47"/>
      <c r="X759" s="47"/>
      <c r="Y759" s="47"/>
      <c r="Z759" s="47"/>
      <c r="AA759" s="47"/>
      <c r="AB759" s="47"/>
      <c r="AC759" s="47"/>
      <c r="AD759" s="47"/>
      <c r="AE759" s="47"/>
      <c r="AF759" s="47"/>
      <c r="AG759" s="47"/>
      <c r="AH759" s="47"/>
      <c r="AI759" s="47"/>
      <c r="AJ759" s="47"/>
      <c r="AK759" s="47"/>
      <c r="AL759" s="47"/>
      <c r="AM759" s="47"/>
      <c r="AN759" s="47"/>
    </row>
    <row r="760" spans="1:40" ht="14.25" customHeight="1">
      <c r="A760" s="47"/>
      <c r="B760" s="47"/>
      <c r="C760" s="47"/>
      <c r="D760" s="47"/>
      <c r="E760" s="47"/>
      <c r="F760" s="199"/>
      <c r="G760" s="47"/>
      <c r="H760" s="47"/>
      <c r="I760" s="47"/>
      <c r="J760" s="200"/>
      <c r="K760" s="47"/>
      <c r="L760" s="47"/>
      <c r="M760" s="47"/>
      <c r="N760" s="47"/>
      <c r="O760" s="47"/>
      <c r="P760" s="47"/>
      <c r="Q760" s="201"/>
      <c r="R760" s="47"/>
      <c r="S760" s="47"/>
      <c r="T760" s="47"/>
      <c r="U760" s="47"/>
      <c r="V760" s="47"/>
      <c r="W760" s="47"/>
      <c r="X760" s="47"/>
      <c r="Y760" s="47"/>
      <c r="Z760" s="47"/>
      <c r="AA760" s="47"/>
      <c r="AB760" s="47"/>
      <c r="AC760" s="47"/>
      <c r="AD760" s="47"/>
      <c r="AE760" s="47"/>
      <c r="AF760" s="47"/>
      <c r="AG760" s="47"/>
      <c r="AH760" s="47"/>
      <c r="AI760" s="47"/>
      <c r="AJ760" s="47"/>
      <c r="AK760" s="47"/>
      <c r="AL760" s="47"/>
      <c r="AM760" s="47"/>
      <c r="AN760" s="47"/>
    </row>
    <row r="761" spans="1:40" ht="14.25" customHeight="1">
      <c r="A761" s="47"/>
      <c r="B761" s="47"/>
      <c r="C761" s="47"/>
      <c r="D761" s="47"/>
      <c r="E761" s="47"/>
      <c r="F761" s="199"/>
      <c r="G761" s="47"/>
      <c r="H761" s="47"/>
      <c r="I761" s="47"/>
      <c r="J761" s="200"/>
      <c r="K761" s="47"/>
      <c r="L761" s="47"/>
      <c r="M761" s="47"/>
      <c r="N761" s="47"/>
      <c r="O761" s="47"/>
      <c r="P761" s="47"/>
      <c r="Q761" s="201"/>
      <c r="R761" s="47"/>
      <c r="S761" s="47"/>
      <c r="T761" s="47"/>
      <c r="U761" s="47"/>
      <c r="V761" s="47"/>
      <c r="W761" s="47"/>
      <c r="X761" s="47"/>
      <c r="Y761" s="47"/>
      <c r="Z761" s="47"/>
      <c r="AA761" s="47"/>
      <c r="AB761" s="47"/>
      <c r="AC761" s="47"/>
      <c r="AD761" s="47"/>
      <c r="AE761" s="47"/>
      <c r="AF761" s="47"/>
      <c r="AG761" s="47"/>
      <c r="AH761" s="47"/>
      <c r="AI761" s="47"/>
      <c r="AJ761" s="47"/>
      <c r="AK761" s="47"/>
      <c r="AL761" s="47"/>
      <c r="AM761" s="47"/>
      <c r="AN761" s="47"/>
    </row>
    <row r="762" spans="1:40" ht="14.25" customHeight="1">
      <c r="A762" s="47"/>
      <c r="B762" s="47"/>
      <c r="C762" s="47"/>
      <c r="D762" s="47"/>
      <c r="E762" s="47"/>
      <c r="F762" s="199"/>
      <c r="G762" s="47"/>
      <c r="H762" s="47"/>
      <c r="I762" s="47"/>
      <c r="J762" s="200"/>
      <c r="K762" s="47"/>
      <c r="L762" s="47"/>
      <c r="M762" s="47"/>
      <c r="N762" s="47"/>
      <c r="O762" s="47"/>
      <c r="P762" s="47"/>
      <c r="Q762" s="201"/>
      <c r="R762" s="47"/>
      <c r="S762" s="47"/>
      <c r="T762" s="47"/>
      <c r="U762" s="47"/>
      <c r="V762" s="47"/>
      <c r="W762" s="47"/>
      <c r="X762" s="47"/>
      <c r="Y762" s="47"/>
      <c r="Z762" s="47"/>
      <c r="AA762" s="47"/>
      <c r="AB762" s="47"/>
      <c r="AC762" s="47"/>
      <c r="AD762" s="47"/>
      <c r="AE762" s="47"/>
      <c r="AF762" s="47"/>
      <c r="AG762" s="47"/>
      <c r="AH762" s="47"/>
      <c r="AI762" s="47"/>
      <c r="AJ762" s="47"/>
      <c r="AK762" s="47"/>
      <c r="AL762" s="47"/>
      <c r="AM762" s="47"/>
      <c r="AN762" s="47"/>
    </row>
    <row r="763" spans="1:40" ht="14.25" customHeight="1">
      <c r="A763" s="47"/>
      <c r="B763" s="47"/>
      <c r="C763" s="47"/>
      <c r="D763" s="47"/>
      <c r="E763" s="47"/>
      <c r="F763" s="199"/>
      <c r="G763" s="47"/>
      <c r="H763" s="47"/>
      <c r="I763" s="47"/>
      <c r="J763" s="200"/>
      <c r="K763" s="47"/>
      <c r="L763" s="47"/>
      <c r="M763" s="47"/>
      <c r="N763" s="47"/>
      <c r="O763" s="47"/>
      <c r="P763" s="47"/>
      <c r="Q763" s="201"/>
      <c r="R763" s="47"/>
      <c r="S763" s="47"/>
      <c r="T763" s="47"/>
      <c r="U763" s="47"/>
      <c r="V763" s="47"/>
      <c r="W763" s="47"/>
      <c r="X763" s="47"/>
      <c r="Y763" s="47"/>
      <c r="Z763" s="47"/>
      <c r="AA763" s="47"/>
      <c r="AB763" s="47"/>
      <c r="AC763" s="47"/>
      <c r="AD763" s="47"/>
      <c r="AE763" s="47"/>
      <c r="AF763" s="47"/>
      <c r="AG763" s="47"/>
      <c r="AH763" s="47"/>
      <c r="AI763" s="47"/>
      <c r="AJ763" s="47"/>
      <c r="AK763" s="47"/>
      <c r="AL763" s="47"/>
      <c r="AM763" s="47"/>
      <c r="AN763" s="47"/>
    </row>
    <row r="764" spans="1:40" ht="14.25" customHeight="1">
      <c r="A764" s="47"/>
      <c r="B764" s="47"/>
      <c r="C764" s="47"/>
      <c r="D764" s="47"/>
      <c r="E764" s="47"/>
      <c r="F764" s="199"/>
      <c r="G764" s="47"/>
      <c r="H764" s="47"/>
      <c r="I764" s="47"/>
      <c r="J764" s="200"/>
      <c r="K764" s="47"/>
      <c r="L764" s="47"/>
      <c r="M764" s="47"/>
      <c r="N764" s="47"/>
      <c r="O764" s="47"/>
      <c r="P764" s="47"/>
      <c r="Q764" s="201"/>
      <c r="R764" s="47"/>
      <c r="S764" s="47"/>
      <c r="T764" s="47"/>
      <c r="U764" s="47"/>
      <c r="V764" s="47"/>
      <c r="W764" s="47"/>
      <c r="X764" s="47"/>
      <c r="Y764" s="47"/>
      <c r="Z764" s="47"/>
      <c r="AA764" s="47"/>
      <c r="AB764" s="47"/>
      <c r="AC764" s="47"/>
      <c r="AD764" s="47"/>
      <c r="AE764" s="47"/>
      <c r="AF764" s="47"/>
      <c r="AG764" s="47"/>
      <c r="AH764" s="47"/>
      <c r="AI764" s="47"/>
      <c r="AJ764" s="47"/>
      <c r="AK764" s="47"/>
      <c r="AL764" s="47"/>
      <c r="AM764" s="47"/>
      <c r="AN764" s="47"/>
    </row>
    <row r="765" spans="1:40" ht="14.25" customHeight="1">
      <c r="A765" s="47"/>
      <c r="B765" s="47"/>
      <c r="C765" s="47"/>
      <c r="D765" s="47"/>
      <c r="E765" s="47"/>
      <c r="F765" s="199"/>
      <c r="G765" s="47"/>
      <c r="H765" s="47"/>
      <c r="I765" s="47"/>
      <c r="J765" s="200"/>
      <c r="K765" s="47"/>
      <c r="L765" s="47"/>
      <c r="M765" s="47"/>
      <c r="N765" s="47"/>
      <c r="O765" s="47"/>
      <c r="P765" s="47"/>
      <c r="Q765" s="201"/>
      <c r="R765" s="47"/>
      <c r="S765" s="47"/>
      <c r="T765" s="47"/>
      <c r="U765" s="47"/>
      <c r="V765" s="47"/>
      <c r="W765" s="47"/>
      <c r="X765" s="47"/>
      <c r="Y765" s="47"/>
      <c r="Z765" s="47"/>
      <c r="AA765" s="47"/>
      <c r="AB765" s="47"/>
      <c r="AC765" s="47"/>
      <c r="AD765" s="47"/>
      <c r="AE765" s="47"/>
      <c r="AF765" s="47"/>
      <c r="AG765" s="47"/>
      <c r="AH765" s="47"/>
      <c r="AI765" s="47"/>
      <c r="AJ765" s="47"/>
      <c r="AK765" s="47"/>
      <c r="AL765" s="47"/>
      <c r="AM765" s="47"/>
      <c r="AN765" s="47"/>
    </row>
    <row r="766" spans="1:40" ht="14.25" customHeight="1">
      <c r="A766" s="47"/>
      <c r="B766" s="47"/>
      <c r="C766" s="47"/>
      <c r="D766" s="47"/>
      <c r="E766" s="47"/>
      <c r="F766" s="199"/>
      <c r="G766" s="47"/>
      <c r="H766" s="47"/>
      <c r="I766" s="47"/>
      <c r="J766" s="200"/>
      <c r="K766" s="47"/>
      <c r="L766" s="47"/>
      <c r="M766" s="47"/>
      <c r="N766" s="47"/>
      <c r="O766" s="47"/>
      <c r="P766" s="47"/>
      <c r="Q766" s="201"/>
      <c r="R766" s="47"/>
      <c r="S766" s="47"/>
      <c r="T766" s="47"/>
      <c r="U766" s="47"/>
      <c r="V766" s="47"/>
      <c r="W766" s="47"/>
      <c r="X766" s="47"/>
      <c r="Y766" s="47"/>
      <c r="Z766" s="47"/>
      <c r="AA766" s="47"/>
      <c r="AB766" s="47"/>
      <c r="AC766" s="47"/>
      <c r="AD766" s="47"/>
      <c r="AE766" s="47"/>
      <c r="AF766" s="47"/>
      <c r="AG766" s="47"/>
      <c r="AH766" s="47"/>
      <c r="AI766" s="47"/>
      <c r="AJ766" s="47"/>
      <c r="AK766" s="47"/>
      <c r="AL766" s="47"/>
      <c r="AM766" s="47"/>
      <c r="AN766" s="47"/>
    </row>
    <row r="767" spans="1:40" ht="14.25" customHeight="1">
      <c r="A767" s="47"/>
      <c r="B767" s="47"/>
      <c r="C767" s="47"/>
      <c r="D767" s="47"/>
      <c r="E767" s="47"/>
      <c r="F767" s="199"/>
      <c r="G767" s="47"/>
      <c r="H767" s="47"/>
      <c r="I767" s="47"/>
      <c r="J767" s="200"/>
      <c r="K767" s="47"/>
      <c r="L767" s="47"/>
      <c r="M767" s="47"/>
      <c r="N767" s="47"/>
      <c r="O767" s="47"/>
      <c r="P767" s="47"/>
      <c r="Q767" s="201"/>
      <c r="R767" s="47"/>
      <c r="S767" s="47"/>
      <c r="T767" s="47"/>
      <c r="U767" s="47"/>
      <c r="V767" s="47"/>
      <c r="W767" s="47"/>
      <c r="X767" s="47"/>
      <c r="Y767" s="47"/>
      <c r="Z767" s="47"/>
      <c r="AA767" s="47"/>
      <c r="AB767" s="47"/>
      <c r="AC767" s="47"/>
      <c r="AD767" s="47"/>
      <c r="AE767" s="47"/>
      <c r="AF767" s="47"/>
      <c r="AG767" s="47"/>
      <c r="AH767" s="47"/>
      <c r="AI767" s="47"/>
      <c r="AJ767" s="47"/>
      <c r="AK767" s="47"/>
      <c r="AL767" s="47"/>
      <c r="AM767" s="47"/>
      <c r="AN767" s="47"/>
    </row>
    <row r="768" spans="1:40" ht="14.25" customHeight="1">
      <c r="A768" s="47"/>
      <c r="B768" s="47"/>
      <c r="C768" s="47"/>
      <c r="D768" s="47"/>
      <c r="E768" s="47"/>
      <c r="F768" s="199"/>
      <c r="G768" s="47"/>
      <c r="H768" s="47"/>
      <c r="I768" s="47"/>
      <c r="J768" s="200"/>
      <c r="K768" s="47"/>
      <c r="L768" s="47"/>
      <c r="M768" s="47"/>
      <c r="N768" s="47"/>
      <c r="O768" s="47"/>
      <c r="P768" s="47"/>
      <c r="Q768" s="201"/>
      <c r="R768" s="47"/>
      <c r="S768" s="47"/>
      <c r="T768" s="47"/>
      <c r="U768" s="47"/>
      <c r="V768" s="47"/>
      <c r="W768" s="47"/>
      <c r="X768" s="47"/>
      <c r="Y768" s="47"/>
      <c r="Z768" s="47"/>
      <c r="AA768" s="47"/>
      <c r="AB768" s="47"/>
      <c r="AC768" s="47"/>
      <c r="AD768" s="47"/>
      <c r="AE768" s="47"/>
      <c r="AF768" s="47"/>
      <c r="AG768" s="47"/>
      <c r="AH768" s="47"/>
      <c r="AI768" s="47"/>
      <c r="AJ768" s="47"/>
      <c r="AK768" s="47"/>
      <c r="AL768" s="47"/>
      <c r="AM768" s="47"/>
      <c r="AN768" s="47"/>
    </row>
    <row r="769" spans="1:40" ht="14.25" customHeight="1">
      <c r="A769" s="47"/>
      <c r="B769" s="47"/>
      <c r="C769" s="47"/>
      <c r="D769" s="47"/>
      <c r="E769" s="47"/>
      <c r="F769" s="199"/>
      <c r="G769" s="47"/>
      <c r="H769" s="47"/>
      <c r="I769" s="47"/>
      <c r="J769" s="200"/>
      <c r="K769" s="47"/>
      <c r="L769" s="47"/>
      <c r="M769" s="47"/>
      <c r="N769" s="47"/>
      <c r="O769" s="47"/>
      <c r="P769" s="47"/>
      <c r="Q769" s="201"/>
      <c r="R769" s="47"/>
      <c r="S769" s="47"/>
      <c r="T769" s="47"/>
      <c r="U769" s="47"/>
      <c r="V769" s="47"/>
      <c r="W769" s="47"/>
      <c r="X769" s="47"/>
      <c r="Y769" s="47"/>
      <c r="Z769" s="47"/>
      <c r="AA769" s="47"/>
      <c r="AB769" s="47"/>
      <c r="AC769" s="47"/>
      <c r="AD769" s="47"/>
      <c r="AE769" s="47"/>
      <c r="AF769" s="47"/>
      <c r="AG769" s="47"/>
      <c r="AH769" s="47"/>
      <c r="AI769" s="47"/>
      <c r="AJ769" s="47"/>
      <c r="AK769" s="47"/>
      <c r="AL769" s="47"/>
      <c r="AM769" s="47"/>
      <c r="AN769" s="47"/>
    </row>
    <row r="770" spans="1:40" ht="14.25" customHeight="1">
      <c r="A770" s="47"/>
      <c r="B770" s="47"/>
      <c r="C770" s="47"/>
      <c r="D770" s="47"/>
      <c r="E770" s="47"/>
      <c r="F770" s="199"/>
      <c r="G770" s="47"/>
      <c r="H770" s="47"/>
      <c r="I770" s="47"/>
      <c r="J770" s="200"/>
      <c r="K770" s="47"/>
      <c r="L770" s="47"/>
      <c r="M770" s="47"/>
      <c r="N770" s="47"/>
      <c r="O770" s="47"/>
      <c r="P770" s="47"/>
      <c r="Q770" s="201"/>
      <c r="R770" s="47"/>
      <c r="S770" s="47"/>
      <c r="T770" s="47"/>
      <c r="U770" s="47"/>
      <c r="V770" s="47"/>
      <c r="W770" s="47"/>
      <c r="X770" s="47"/>
      <c r="Y770" s="47"/>
      <c r="Z770" s="47"/>
      <c r="AA770" s="47"/>
      <c r="AB770" s="47"/>
      <c r="AC770" s="47"/>
      <c r="AD770" s="47"/>
      <c r="AE770" s="47"/>
      <c r="AF770" s="47"/>
      <c r="AG770" s="47"/>
      <c r="AH770" s="47"/>
      <c r="AI770" s="47"/>
      <c r="AJ770" s="47"/>
      <c r="AK770" s="47"/>
      <c r="AL770" s="47"/>
      <c r="AM770" s="47"/>
      <c r="AN770" s="47"/>
    </row>
    <row r="771" spans="1:40" ht="14.25" customHeight="1">
      <c r="A771" s="47"/>
      <c r="B771" s="47"/>
      <c r="C771" s="47"/>
      <c r="D771" s="47"/>
      <c r="E771" s="47"/>
      <c r="F771" s="199"/>
      <c r="G771" s="47"/>
      <c r="H771" s="47"/>
      <c r="I771" s="47"/>
      <c r="J771" s="200"/>
      <c r="K771" s="47"/>
      <c r="L771" s="47"/>
      <c r="M771" s="47"/>
      <c r="N771" s="47"/>
      <c r="O771" s="47"/>
      <c r="P771" s="47"/>
      <c r="Q771" s="201"/>
      <c r="R771" s="47"/>
      <c r="S771" s="47"/>
      <c r="T771" s="47"/>
      <c r="U771" s="47"/>
      <c r="V771" s="47"/>
      <c r="W771" s="47"/>
      <c r="X771" s="47"/>
      <c r="Y771" s="47"/>
      <c r="Z771" s="47"/>
      <c r="AA771" s="47"/>
      <c r="AB771" s="47"/>
      <c r="AC771" s="47"/>
      <c r="AD771" s="47"/>
      <c r="AE771" s="47"/>
      <c r="AF771" s="47"/>
      <c r="AG771" s="47"/>
      <c r="AH771" s="47"/>
      <c r="AI771" s="47"/>
      <c r="AJ771" s="47"/>
      <c r="AK771" s="47"/>
      <c r="AL771" s="47"/>
      <c r="AM771" s="47"/>
      <c r="AN771" s="47"/>
    </row>
    <row r="772" spans="1:40" ht="14.25" customHeight="1">
      <c r="A772" s="47"/>
      <c r="B772" s="47"/>
      <c r="C772" s="47"/>
      <c r="D772" s="47"/>
      <c r="E772" s="47"/>
      <c r="F772" s="199"/>
      <c r="G772" s="47"/>
      <c r="H772" s="47"/>
      <c r="I772" s="47"/>
      <c r="J772" s="200"/>
      <c r="K772" s="47"/>
      <c r="L772" s="47"/>
      <c r="M772" s="47"/>
      <c r="N772" s="47"/>
      <c r="O772" s="47"/>
      <c r="P772" s="47"/>
      <c r="Q772" s="201"/>
      <c r="R772" s="47"/>
      <c r="S772" s="47"/>
      <c r="T772" s="47"/>
      <c r="U772" s="47"/>
      <c r="V772" s="47"/>
      <c r="W772" s="47"/>
      <c r="X772" s="47"/>
      <c r="Y772" s="47"/>
      <c r="Z772" s="47"/>
      <c r="AA772" s="47"/>
      <c r="AB772" s="47"/>
      <c r="AC772" s="47"/>
      <c r="AD772" s="47"/>
      <c r="AE772" s="47"/>
      <c r="AF772" s="47"/>
      <c r="AG772" s="47"/>
      <c r="AH772" s="47"/>
      <c r="AI772" s="47"/>
      <c r="AJ772" s="47"/>
      <c r="AK772" s="47"/>
      <c r="AL772" s="47"/>
      <c r="AM772" s="47"/>
      <c r="AN772" s="47"/>
    </row>
    <row r="773" spans="1:40" ht="14.25" customHeight="1">
      <c r="A773" s="47"/>
      <c r="B773" s="47"/>
      <c r="C773" s="47"/>
      <c r="D773" s="47"/>
      <c r="E773" s="47"/>
      <c r="F773" s="199"/>
      <c r="G773" s="47"/>
      <c r="H773" s="47"/>
      <c r="I773" s="47"/>
      <c r="J773" s="200"/>
      <c r="K773" s="47"/>
      <c r="L773" s="47"/>
      <c r="M773" s="47"/>
      <c r="N773" s="47"/>
      <c r="O773" s="47"/>
      <c r="P773" s="47"/>
      <c r="Q773" s="201"/>
      <c r="R773" s="47"/>
      <c r="S773" s="47"/>
      <c r="T773" s="47"/>
      <c r="U773" s="47"/>
      <c r="V773" s="47"/>
      <c r="W773" s="47"/>
      <c r="X773" s="47"/>
      <c r="Y773" s="47"/>
      <c r="Z773" s="47"/>
      <c r="AA773" s="47"/>
      <c r="AB773" s="47"/>
      <c r="AC773" s="47"/>
      <c r="AD773" s="47"/>
      <c r="AE773" s="47"/>
      <c r="AF773" s="47"/>
      <c r="AG773" s="47"/>
      <c r="AH773" s="47"/>
      <c r="AI773" s="47"/>
      <c r="AJ773" s="47"/>
      <c r="AK773" s="47"/>
      <c r="AL773" s="47"/>
      <c r="AM773" s="47"/>
      <c r="AN773" s="47"/>
    </row>
    <row r="774" spans="1:40" ht="14.25" customHeight="1">
      <c r="A774" s="47"/>
      <c r="B774" s="47"/>
      <c r="C774" s="47"/>
      <c r="D774" s="47"/>
      <c r="E774" s="47"/>
      <c r="F774" s="199"/>
      <c r="G774" s="47"/>
      <c r="H774" s="47"/>
      <c r="I774" s="47"/>
      <c r="J774" s="200"/>
      <c r="K774" s="47"/>
      <c r="L774" s="47"/>
      <c r="M774" s="47"/>
      <c r="N774" s="47"/>
      <c r="O774" s="47"/>
      <c r="P774" s="47"/>
      <c r="Q774" s="201"/>
      <c r="R774" s="47"/>
      <c r="S774" s="47"/>
      <c r="T774" s="47"/>
      <c r="U774" s="47"/>
      <c r="V774" s="47"/>
      <c r="W774" s="47"/>
      <c r="X774" s="47"/>
      <c r="Y774" s="47"/>
      <c r="Z774" s="47"/>
      <c r="AA774" s="47"/>
      <c r="AB774" s="47"/>
      <c r="AC774" s="47"/>
      <c r="AD774" s="47"/>
      <c r="AE774" s="47"/>
      <c r="AF774" s="47"/>
      <c r="AG774" s="47"/>
      <c r="AH774" s="47"/>
      <c r="AI774" s="47"/>
      <c r="AJ774" s="47"/>
      <c r="AK774" s="47"/>
      <c r="AL774" s="47"/>
      <c r="AM774" s="47"/>
      <c r="AN774" s="47"/>
    </row>
    <row r="775" spans="1:40" ht="14.25" customHeight="1">
      <c r="A775" s="47"/>
      <c r="B775" s="47"/>
      <c r="C775" s="47"/>
      <c r="D775" s="47"/>
      <c r="E775" s="47"/>
      <c r="F775" s="199"/>
      <c r="G775" s="47"/>
      <c r="H775" s="47"/>
      <c r="I775" s="47"/>
      <c r="J775" s="200"/>
      <c r="K775" s="47"/>
      <c r="L775" s="47"/>
      <c r="M775" s="47"/>
      <c r="N775" s="47"/>
      <c r="O775" s="47"/>
      <c r="P775" s="47"/>
      <c r="Q775" s="201"/>
      <c r="R775" s="47"/>
      <c r="S775" s="47"/>
      <c r="T775" s="47"/>
      <c r="U775" s="47"/>
      <c r="V775" s="47"/>
      <c r="W775" s="47"/>
      <c r="X775" s="47"/>
      <c r="Y775" s="47"/>
      <c r="Z775" s="47"/>
      <c r="AA775" s="47"/>
      <c r="AB775" s="47"/>
      <c r="AC775" s="47"/>
      <c r="AD775" s="47"/>
      <c r="AE775" s="47"/>
      <c r="AF775" s="47"/>
      <c r="AG775" s="47"/>
      <c r="AH775" s="47"/>
      <c r="AI775" s="47"/>
      <c r="AJ775" s="47"/>
      <c r="AK775" s="47"/>
      <c r="AL775" s="47"/>
      <c r="AM775" s="47"/>
      <c r="AN775" s="47"/>
    </row>
    <row r="776" spans="1:40" ht="14.25" customHeight="1">
      <c r="A776" s="47"/>
      <c r="B776" s="47"/>
      <c r="C776" s="47"/>
      <c r="D776" s="47"/>
      <c r="E776" s="47"/>
      <c r="F776" s="199"/>
      <c r="G776" s="47"/>
      <c r="H776" s="47"/>
      <c r="I776" s="47"/>
      <c r="J776" s="200"/>
      <c r="K776" s="47"/>
      <c r="L776" s="47"/>
      <c r="M776" s="47"/>
      <c r="N776" s="47"/>
      <c r="O776" s="47"/>
      <c r="P776" s="47"/>
      <c r="Q776" s="201"/>
      <c r="R776" s="47"/>
      <c r="S776" s="47"/>
      <c r="T776" s="47"/>
      <c r="U776" s="47"/>
      <c r="V776" s="47"/>
      <c r="W776" s="47"/>
      <c r="X776" s="47"/>
      <c r="Y776" s="47"/>
      <c r="Z776" s="47"/>
      <c r="AA776" s="47"/>
      <c r="AB776" s="47"/>
      <c r="AC776" s="47"/>
      <c r="AD776" s="47"/>
      <c r="AE776" s="47"/>
      <c r="AF776" s="47"/>
      <c r="AG776" s="47"/>
      <c r="AH776" s="47"/>
      <c r="AI776" s="47"/>
      <c r="AJ776" s="47"/>
      <c r="AK776" s="47"/>
      <c r="AL776" s="47"/>
      <c r="AM776" s="47"/>
      <c r="AN776" s="47"/>
    </row>
    <row r="777" spans="1:40" ht="14.25" customHeight="1">
      <c r="A777" s="47"/>
      <c r="B777" s="47"/>
      <c r="C777" s="47"/>
      <c r="D777" s="47"/>
      <c r="E777" s="47"/>
      <c r="F777" s="199"/>
      <c r="G777" s="47"/>
      <c r="H777" s="47"/>
      <c r="I777" s="47"/>
      <c r="J777" s="200"/>
      <c r="K777" s="47"/>
      <c r="L777" s="47"/>
      <c r="M777" s="47"/>
      <c r="N777" s="47"/>
      <c r="O777" s="47"/>
      <c r="P777" s="47"/>
      <c r="Q777" s="201"/>
      <c r="R777" s="47"/>
      <c r="S777" s="47"/>
      <c r="T777" s="47"/>
      <c r="U777" s="47"/>
      <c r="V777" s="47"/>
      <c r="W777" s="47"/>
      <c r="X777" s="47"/>
      <c r="Y777" s="47"/>
      <c r="Z777" s="47"/>
      <c r="AA777" s="47"/>
      <c r="AB777" s="47"/>
      <c r="AC777" s="47"/>
      <c r="AD777" s="47"/>
      <c r="AE777" s="47"/>
      <c r="AF777" s="47"/>
      <c r="AG777" s="47"/>
      <c r="AH777" s="47"/>
      <c r="AI777" s="47"/>
      <c r="AJ777" s="47"/>
      <c r="AK777" s="47"/>
      <c r="AL777" s="47"/>
      <c r="AM777" s="47"/>
      <c r="AN777" s="47"/>
    </row>
    <row r="778" spans="1:40" ht="14.25" customHeight="1">
      <c r="A778" s="47"/>
      <c r="B778" s="47"/>
      <c r="C778" s="47"/>
      <c r="D778" s="47"/>
      <c r="E778" s="47"/>
      <c r="F778" s="199"/>
      <c r="G778" s="47"/>
      <c r="H778" s="47"/>
      <c r="I778" s="47"/>
      <c r="J778" s="200"/>
      <c r="K778" s="47"/>
      <c r="L778" s="47"/>
      <c r="M778" s="47"/>
      <c r="N778" s="47"/>
      <c r="O778" s="47"/>
      <c r="P778" s="47"/>
      <c r="Q778" s="201"/>
      <c r="R778" s="47"/>
      <c r="S778" s="47"/>
      <c r="T778" s="47"/>
      <c r="U778" s="47"/>
      <c r="V778" s="47"/>
      <c r="W778" s="47"/>
      <c r="X778" s="47"/>
      <c r="Y778" s="47"/>
      <c r="Z778" s="47"/>
      <c r="AA778" s="47"/>
      <c r="AB778" s="47"/>
      <c r="AC778" s="47"/>
      <c r="AD778" s="47"/>
      <c r="AE778" s="47"/>
      <c r="AF778" s="47"/>
      <c r="AG778" s="47"/>
      <c r="AH778" s="47"/>
      <c r="AI778" s="47"/>
      <c r="AJ778" s="47"/>
      <c r="AK778" s="47"/>
      <c r="AL778" s="47"/>
      <c r="AM778" s="47"/>
      <c r="AN778" s="47"/>
    </row>
    <row r="779" spans="1:40" ht="14.25" customHeight="1">
      <c r="A779" s="47"/>
      <c r="B779" s="47"/>
      <c r="C779" s="47"/>
      <c r="D779" s="47"/>
      <c r="E779" s="47"/>
      <c r="F779" s="199"/>
      <c r="G779" s="47"/>
      <c r="H779" s="47"/>
      <c r="I779" s="47"/>
      <c r="J779" s="200"/>
      <c r="K779" s="47"/>
      <c r="L779" s="47"/>
      <c r="M779" s="47"/>
      <c r="N779" s="47"/>
      <c r="O779" s="47"/>
      <c r="P779" s="47"/>
      <c r="Q779" s="201"/>
      <c r="R779" s="47"/>
      <c r="S779" s="47"/>
      <c r="T779" s="47"/>
      <c r="U779" s="47"/>
      <c r="V779" s="47"/>
      <c r="W779" s="47"/>
      <c r="X779" s="47"/>
      <c r="Y779" s="47"/>
      <c r="Z779" s="47"/>
      <c r="AA779" s="47"/>
      <c r="AB779" s="47"/>
      <c r="AC779" s="47"/>
      <c r="AD779" s="47"/>
      <c r="AE779" s="47"/>
      <c r="AF779" s="47"/>
      <c r="AG779" s="47"/>
      <c r="AH779" s="47"/>
      <c r="AI779" s="47"/>
      <c r="AJ779" s="47"/>
      <c r="AK779" s="47"/>
      <c r="AL779" s="47"/>
      <c r="AM779" s="47"/>
      <c r="AN779" s="47"/>
    </row>
    <row r="780" spans="1:40" ht="14.25" customHeight="1">
      <c r="A780" s="47"/>
      <c r="B780" s="47"/>
      <c r="C780" s="47"/>
      <c r="D780" s="47"/>
      <c r="E780" s="47"/>
      <c r="F780" s="199"/>
      <c r="G780" s="47"/>
      <c r="H780" s="47"/>
      <c r="I780" s="47"/>
      <c r="J780" s="200"/>
      <c r="K780" s="47"/>
      <c r="L780" s="47"/>
      <c r="M780" s="47"/>
      <c r="N780" s="47"/>
      <c r="O780" s="47"/>
      <c r="P780" s="47"/>
      <c r="Q780" s="201"/>
      <c r="R780" s="47"/>
      <c r="S780" s="47"/>
      <c r="T780" s="47"/>
      <c r="U780" s="47"/>
      <c r="V780" s="47"/>
      <c r="W780" s="47"/>
      <c r="X780" s="47"/>
      <c r="Y780" s="47"/>
      <c r="Z780" s="47"/>
      <c r="AA780" s="47"/>
      <c r="AB780" s="47"/>
      <c r="AC780" s="47"/>
      <c r="AD780" s="47"/>
      <c r="AE780" s="47"/>
      <c r="AF780" s="47"/>
      <c r="AG780" s="47"/>
      <c r="AH780" s="47"/>
      <c r="AI780" s="47"/>
      <c r="AJ780" s="47"/>
      <c r="AK780" s="47"/>
      <c r="AL780" s="47"/>
      <c r="AM780" s="47"/>
      <c r="AN780" s="47"/>
    </row>
    <row r="781" spans="1:40" ht="14.25" customHeight="1">
      <c r="A781" s="47"/>
      <c r="B781" s="47"/>
      <c r="C781" s="47"/>
      <c r="D781" s="47"/>
      <c r="E781" s="47"/>
      <c r="F781" s="199"/>
      <c r="G781" s="47"/>
      <c r="H781" s="47"/>
      <c r="I781" s="47"/>
      <c r="J781" s="200"/>
      <c r="K781" s="47"/>
      <c r="L781" s="47"/>
      <c r="M781" s="47"/>
      <c r="N781" s="47"/>
      <c r="O781" s="47"/>
      <c r="P781" s="47"/>
      <c r="Q781" s="201"/>
      <c r="R781" s="47"/>
      <c r="S781" s="47"/>
      <c r="T781" s="47"/>
      <c r="U781" s="47"/>
      <c r="V781" s="47"/>
      <c r="W781" s="47"/>
      <c r="X781" s="47"/>
      <c r="Y781" s="47"/>
      <c r="Z781" s="47"/>
      <c r="AA781" s="47"/>
      <c r="AB781" s="47"/>
      <c r="AC781" s="47"/>
      <c r="AD781" s="47"/>
      <c r="AE781" s="47"/>
      <c r="AF781" s="47"/>
      <c r="AG781" s="47"/>
      <c r="AH781" s="47"/>
      <c r="AI781" s="47"/>
      <c r="AJ781" s="47"/>
      <c r="AK781" s="47"/>
      <c r="AL781" s="47"/>
      <c r="AM781" s="47"/>
      <c r="AN781" s="47"/>
    </row>
    <row r="782" spans="1:40" ht="14.25" customHeight="1">
      <c r="A782" s="47"/>
      <c r="B782" s="47"/>
      <c r="C782" s="47"/>
      <c r="D782" s="47"/>
      <c r="E782" s="47"/>
      <c r="F782" s="199"/>
      <c r="G782" s="47"/>
      <c r="H782" s="47"/>
      <c r="I782" s="47"/>
      <c r="J782" s="200"/>
      <c r="K782" s="47"/>
      <c r="L782" s="47"/>
      <c r="M782" s="47"/>
      <c r="N782" s="47"/>
      <c r="O782" s="47"/>
      <c r="P782" s="47"/>
      <c r="Q782" s="201"/>
      <c r="R782" s="47"/>
      <c r="S782" s="47"/>
      <c r="T782" s="47"/>
      <c r="U782" s="47"/>
      <c r="V782" s="47"/>
      <c r="W782" s="47"/>
      <c r="X782" s="47"/>
      <c r="Y782" s="47"/>
      <c r="Z782" s="47"/>
      <c r="AA782" s="47"/>
      <c r="AB782" s="47"/>
      <c r="AC782" s="47"/>
      <c r="AD782" s="47"/>
      <c r="AE782" s="47"/>
      <c r="AF782" s="47"/>
      <c r="AG782" s="47"/>
      <c r="AH782" s="47"/>
      <c r="AI782" s="47"/>
      <c r="AJ782" s="47"/>
      <c r="AK782" s="47"/>
      <c r="AL782" s="47"/>
      <c r="AM782" s="47"/>
      <c r="AN782" s="47"/>
    </row>
    <row r="783" spans="1:40" ht="14.25" customHeight="1">
      <c r="A783" s="47"/>
      <c r="B783" s="47"/>
      <c r="C783" s="47"/>
      <c r="D783" s="47"/>
      <c r="E783" s="47"/>
      <c r="F783" s="199"/>
      <c r="G783" s="47"/>
      <c r="H783" s="47"/>
      <c r="I783" s="47"/>
      <c r="J783" s="200"/>
      <c r="K783" s="47"/>
      <c r="L783" s="47"/>
      <c r="M783" s="47"/>
      <c r="N783" s="47"/>
      <c r="O783" s="47"/>
      <c r="P783" s="47"/>
      <c r="Q783" s="201"/>
      <c r="R783" s="47"/>
      <c r="S783" s="47"/>
      <c r="T783" s="47"/>
      <c r="U783" s="47"/>
      <c r="V783" s="47"/>
      <c r="W783" s="47"/>
      <c r="X783" s="47"/>
      <c r="Y783" s="47"/>
      <c r="Z783" s="47"/>
      <c r="AA783" s="47"/>
      <c r="AB783" s="47"/>
      <c r="AC783" s="47"/>
      <c r="AD783" s="47"/>
      <c r="AE783" s="47"/>
      <c r="AF783" s="47"/>
      <c r="AG783" s="47"/>
      <c r="AH783" s="47"/>
      <c r="AI783" s="47"/>
      <c r="AJ783" s="47"/>
      <c r="AK783" s="47"/>
      <c r="AL783" s="47"/>
      <c r="AM783" s="47"/>
      <c r="AN783" s="47"/>
    </row>
    <row r="784" spans="1:40" ht="14.25" customHeight="1">
      <c r="A784" s="47"/>
      <c r="B784" s="47"/>
      <c r="C784" s="47"/>
      <c r="D784" s="47"/>
      <c r="E784" s="47"/>
      <c r="F784" s="199"/>
      <c r="G784" s="47"/>
      <c r="H784" s="47"/>
      <c r="I784" s="47"/>
      <c r="J784" s="200"/>
      <c r="K784" s="47"/>
      <c r="L784" s="47"/>
      <c r="M784" s="47"/>
      <c r="N784" s="47"/>
      <c r="O784" s="47"/>
      <c r="P784" s="47"/>
      <c r="Q784" s="201"/>
      <c r="R784" s="47"/>
      <c r="S784" s="47"/>
      <c r="T784" s="47"/>
      <c r="U784" s="47"/>
      <c r="V784" s="47"/>
      <c r="W784" s="47"/>
      <c r="X784" s="47"/>
      <c r="Y784" s="47"/>
      <c r="Z784" s="47"/>
      <c r="AA784" s="47"/>
      <c r="AB784" s="47"/>
      <c r="AC784" s="47"/>
      <c r="AD784" s="47"/>
      <c r="AE784" s="47"/>
      <c r="AF784" s="47"/>
      <c r="AG784" s="47"/>
      <c r="AH784" s="47"/>
      <c r="AI784" s="47"/>
      <c r="AJ784" s="47"/>
      <c r="AK784" s="47"/>
      <c r="AL784" s="47"/>
      <c r="AM784" s="47"/>
      <c r="AN784" s="47"/>
    </row>
    <row r="785" spans="1:40" ht="14.25" customHeight="1">
      <c r="A785" s="47"/>
      <c r="B785" s="47"/>
      <c r="C785" s="47"/>
      <c r="D785" s="47"/>
      <c r="E785" s="47"/>
      <c r="F785" s="199"/>
      <c r="G785" s="47"/>
      <c r="H785" s="47"/>
      <c r="I785" s="47"/>
      <c r="J785" s="200"/>
      <c r="K785" s="47"/>
      <c r="L785" s="47"/>
      <c r="M785" s="47"/>
      <c r="N785" s="47"/>
      <c r="O785" s="47"/>
      <c r="P785" s="47"/>
      <c r="Q785" s="201"/>
      <c r="R785" s="47"/>
      <c r="S785" s="47"/>
      <c r="T785" s="47"/>
      <c r="U785" s="47"/>
      <c r="V785" s="47"/>
      <c r="W785" s="47"/>
      <c r="X785" s="47"/>
      <c r="Y785" s="47"/>
      <c r="Z785" s="47"/>
      <c r="AA785" s="47"/>
      <c r="AB785" s="47"/>
      <c r="AC785" s="47"/>
      <c r="AD785" s="47"/>
      <c r="AE785" s="47"/>
      <c r="AF785" s="47"/>
      <c r="AG785" s="47"/>
      <c r="AH785" s="47"/>
      <c r="AI785" s="47"/>
      <c r="AJ785" s="47"/>
      <c r="AK785" s="47"/>
      <c r="AL785" s="47"/>
      <c r="AM785" s="47"/>
      <c r="AN785" s="47"/>
    </row>
    <row r="786" spans="1:40" ht="14.25" customHeight="1">
      <c r="A786" s="47"/>
      <c r="B786" s="47"/>
      <c r="C786" s="47"/>
      <c r="D786" s="47"/>
      <c r="E786" s="47"/>
      <c r="F786" s="199"/>
      <c r="G786" s="47"/>
      <c r="H786" s="47"/>
      <c r="I786" s="47"/>
      <c r="J786" s="200"/>
      <c r="K786" s="47"/>
      <c r="L786" s="47"/>
      <c r="M786" s="47"/>
      <c r="N786" s="47"/>
      <c r="O786" s="47"/>
      <c r="P786" s="47"/>
      <c r="Q786" s="201"/>
      <c r="R786" s="47"/>
      <c r="S786" s="47"/>
      <c r="T786" s="47"/>
      <c r="U786" s="47"/>
      <c r="V786" s="47"/>
      <c r="W786" s="47"/>
      <c r="X786" s="47"/>
      <c r="Y786" s="47"/>
      <c r="Z786" s="47"/>
      <c r="AA786" s="47"/>
      <c r="AB786" s="47"/>
      <c r="AC786" s="47"/>
      <c r="AD786" s="47"/>
      <c r="AE786" s="47"/>
      <c r="AF786" s="47"/>
      <c r="AG786" s="47"/>
      <c r="AH786" s="47"/>
      <c r="AI786" s="47"/>
      <c r="AJ786" s="47"/>
      <c r="AK786" s="47"/>
      <c r="AL786" s="47"/>
      <c r="AM786" s="47"/>
      <c r="AN786" s="47"/>
    </row>
    <row r="787" spans="1:40" ht="14.25" customHeight="1">
      <c r="A787" s="47"/>
      <c r="B787" s="47"/>
      <c r="C787" s="47"/>
      <c r="D787" s="47"/>
      <c r="E787" s="47"/>
      <c r="F787" s="199"/>
      <c r="G787" s="47"/>
      <c r="H787" s="47"/>
      <c r="I787" s="47"/>
      <c r="J787" s="200"/>
      <c r="K787" s="47"/>
      <c r="L787" s="47"/>
      <c r="M787" s="47"/>
      <c r="N787" s="47"/>
      <c r="O787" s="47"/>
      <c r="P787" s="47"/>
      <c r="Q787" s="201"/>
      <c r="R787" s="47"/>
      <c r="S787" s="47"/>
      <c r="T787" s="47"/>
      <c r="U787" s="47"/>
      <c r="V787" s="47"/>
      <c r="W787" s="47"/>
      <c r="X787" s="47"/>
      <c r="Y787" s="47"/>
      <c r="Z787" s="47"/>
      <c r="AA787" s="47"/>
      <c r="AB787" s="47"/>
      <c r="AC787" s="47"/>
      <c r="AD787" s="47"/>
      <c r="AE787" s="47"/>
      <c r="AF787" s="47"/>
      <c r="AG787" s="47"/>
      <c r="AH787" s="47"/>
      <c r="AI787" s="47"/>
      <c r="AJ787" s="47"/>
      <c r="AK787" s="47"/>
      <c r="AL787" s="47"/>
      <c r="AM787" s="47"/>
      <c r="AN787" s="47"/>
    </row>
    <row r="788" spans="1:40" ht="14.25" customHeight="1">
      <c r="A788" s="47"/>
      <c r="B788" s="47"/>
      <c r="C788" s="47"/>
      <c r="D788" s="47"/>
      <c r="E788" s="47"/>
      <c r="F788" s="199"/>
      <c r="G788" s="47"/>
      <c r="H788" s="47"/>
      <c r="I788" s="47"/>
      <c r="J788" s="200"/>
      <c r="K788" s="47"/>
      <c r="L788" s="47"/>
      <c r="M788" s="47"/>
      <c r="N788" s="47"/>
      <c r="O788" s="47"/>
      <c r="P788" s="47"/>
      <c r="Q788" s="201"/>
      <c r="R788" s="47"/>
      <c r="S788" s="47"/>
      <c r="T788" s="47"/>
      <c r="U788" s="47"/>
      <c r="V788" s="47"/>
      <c r="W788" s="47"/>
      <c r="X788" s="47"/>
      <c r="Y788" s="47"/>
      <c r="Z788" s="47"/>
      <c r="AA788" s="47"/>
      <c r="AB788" s="47"/>
      <c r="AC788" s="47"/>
      <c r="AD788" s="47"/>
      <c r="AE788" s="47"/>
      <c r="AF788" s="47"/>
      <c r="AG788" s="47"/>
      <c r="AH788" s="47"/>
      <c r="AI788" s="47"/>
      <c r="AJ788" s="47"/>
      <c r="AK788" s="47"/>
      <c r="AL788" s="47"/>
      <c r="AM788" s="47"/>
      <c r="AN788" s="47"/>
    </row>
    <row r="789" spans="1:40" ht="14.25" customHeight="1">
      <c r="A789" s="47"/>
      <c r="B789" s="47"/>
      <c r="C789" s="47"/>
      <c r="D789" s="47"/>
      <c r="E789" s="47"/>
      <c r="F789" s="199"/>
      <c r="G789" s="47"/>
      <c r="H789" s="47"/>
      <c r="I789" s="47"/>
      <c r="J789" s="200"/>
      <c r="K789" s="47"/>
      <c r="L789" s="47"/>
      <c r="M789" s="47"/>
      <c r="N789" s="47"/>
      <c r="O789" s="47"/>
      <c r="P789" s="47"/>
      <c r="Q789" s="201"/>
      <c r="R789" s="47"/>
      <c r="S789" s="47"/>
      <c r="T789" s="47"/>
      <c r="U789" s="47"/>
      <c r="V789" s="47"/>
      <c r="W789" s="47"/>
      <c r="X789" s="47"/>
      <c r="Y789" s="47"/>
      <c r="Z789" s="47"/>
      <c r="AA789" s="47"/>
      <c r="AB789" s="47"/>
      <c r="AC789" s="47"/>
      <c r="AD789" s="47"/>
      <c r="AE789" s="47"/>
      <c r="AF789" s="47"/>
      <c r="AG789" s="47"/>
      <c r="AH789" s="47"/>
      <c r="AI789" s="47"/>
      <c r="AJ789" s="47"/>
      <c r="AK789" s="47"/>
      <c r="AL789" s="47"/>
      <c r="AM789" s="47"/>
      <c r="AN789" s="47"/>
    </row>
    <row r="790" spans="1:40" ht="14.25" customHeight="1">
      <c r="A790" s="47"/>
      <c r="B790" s="47"/>
      <c r="C790" s="47"/>
      <c r="D790" s="47"/>
      <c r="E790" s="47"/>
      <c r="F790" s="199"/>
      <c r="G790" s="47"/>
      <c r="H790" s="47"/>
      <c r="I790" s="47"/>
      <c r="J790" s="200"/>
      <c r="K790" s="47"/>
      <c r="L790" s="47"/>
      <c r="M790" s="47"/>
      <c r="N790" s="47"/>
      <c r="O790" s="47"/>
      <c r="P790" s="47"/>
      <c r="Q790" s="201"/>
      <c r="R790" s="47"/>
      <c r="S790" s="47"/>
      <c r="T790" s="47"/>
      <c r="U790" s="47"/>
      <c r="V790" s="47"/>
      <c r="W790" s="47"/>
      <c r="X790" s="47"/>
      <c r="Y790" s="47"/>
      <c r="Z790" s="47"/>
      <c r="AA790" s="47"/>
      <c r="AB790" s="47"/>
      <c r="AC790" s="47"/>
      <c r="AD790" s="47"/>
      <c r="AE790" s="47"/>
      <c r="AF790" s="47"/>
      <c r="AG790" s="47"/>
      <c r="AH790" s="47"/>
      <c r="AI790" s="47"/>
      <c r="AJ790" s="47"/>
      <c r="AK790" s="47"/>
      <c r="AL790" s="47"/>
      <c r="AM790" s="47"/>
      <c r="AN790" s="47"/>
    </row>
    <row r="791" spans="1:40" ht="14.25" customHeight="1">
      <c r="A791" s="47"/>
      <c r="B791" s="47"/>
      <c r="C791" s="47"/>
      <c r="D791" s="47"/>
      <c r="E791" s="47"/>
      <c r="F791" s="199"/>
      <c r="G791" s="47"/>
      <c r="H791" s="47"/>
      <c r="I791" s="47"/>
      <c r="J791" s="200"/>
      <c r="K791" s="47"/>
      <c r="L791" s="47"/>
      <c r="M791" s="47"/>
      <c r="N791" s="47"/>
      <c r="O791" s="47"/>
      <c r="P791" s="47"/>
      <c r="Q791" s="201"/>
      <c r="R791" s="47"/>
      <c r="S791" s="47"/>
      <c r="T791" s="47"/>
      <c r="U791" s="47"/>
      <c r="V791" s="47"/>
      <c r="W791" s="47"/>
      <c r="X791" s="47"/>
      <c r="Y791" s="47"/>
      <c r="Z791" s="47"/>
      <c r="AA791" s="47"/>
      <c r="AB791" s="47"/>
      <c r="AC791" s="47"/>
      <c r="AD791" s="47"/>
      <c r="AE791" s="47"/>
      <c r="AF791" s="47"/>
      <c r="AG791" s="47"/>
      <c r="AH791" s="47"/>
      <c r="AI791" s="47"/>
      <c r="AJ791" s="47"/>
      <c r="AK791" s="47"/>
      <c r="AL791" s="47"/>
      <c r="AM791" s="47"/>
      <c r="AN791" s="47"/>
    </row>
    <row r="792" spans="1:40" ht="14.25" customHeight="1">
      <c r="A792" s="47"/>
      <c r="B792" s="47"/>
      <c r="C792" s="47"/>
      <c r="D792" s="47"/>
      <c r="E792" s="47"/>
      <c r="F792" s="199"/>
      <c r="G792" s="47"/>
      <c r="H792" s="47"/>
      <c r="I792" s="47"/>
      <c r="J792" s="200"/>
      <c r="K792" s="47"/>
      <c r="L792" s="47"/>
      <c r="M792" s="47"/>
      <c r="N792" s="47"/>
      <c r="O792" s="47"/>
      <c r="P792" s="47"/>
      <c r="Q792" s="201"/>
      <c r="R792" s="47"/>
      <c r="S792" s="47"/>
      <c r="T792" s="47"/>
      <c r="U792" s="47"/>
      <c r="V792" s="47"/>
      <c r="W792" s="47"/>
      <c r="X792" s="47"/>
      <c r="Y792" s="47"/>
      <c r="Z792" s="47"/>
      <c r="AA792" s="47"/>
      <c r="AB792" s="47"/>
      <c r="AC792" s="47"/>
      <c r="AD792" s="47"/>
      <c r="AE792" s="47"/>
      <c r="AF792" s="47"/>
      <c r="AG792" s="47"/>
      <c r="AH792" s="47"/>
      <c r="AI792" s="47"/>
      <c r="AJ792" s="47"/>
      <c r="AK792" s="47"/>
      <c r="AL792" s="47"/>
      <c r="AM792" s="47"/>
      <c r="AN792" s="47"/>
    </row>
    <row r="793" spans="1:40" ht="14.25" customHeight="1">
      <c r="A793" s="47"/>
      <c r="B793" s="47"/>
      <c r="C793" s="47"/>
      <c r="D793" s="47"/>
      <c r="E793" s="47"/>
      <c r="F793" s="199"/>
      <c r="G793" s="47"/>
      <c r="H793" s="47"/>
      <c r="I793" s="47"/>
      <c r="J793" s="200"/>
      <c r="K793" s="47"/>
      <c r="L793" s="47"/>
      <c r="M793" s="47"/>
      <c r="N793" s="47"/>
      <c r="O793" s="47"/>
      <c r="P793" s="47"/>
      <c r="Q793" s="201"/>
      <c r="R793" s="47"/>
      <c r="S793" s="47"/>
      <c r="T793" s="47"/>
      <c r="U793" s="47"/>
      <c r="V793" s="47"/>
      <c r="W793" s="47"/>
      <c r="X793" s="47"/>
      <c r="Y793" s="47"/>
      <c r="Z793" s="47"/>
      <c r="AA793" s="47"/>
      <c r="AB793" s="47"/>
      <c r="AC793" s="47"/>
      <c r="AD793" s="47"/>
      <c r="AE793" s="47"/>
      <c r="AF793" s="47"/>
      <c r="AG793" s="47"/>
      <c r="AH793" s="47"/>
      <c r="AI793" s="47"/>
      <c r="AJ793" s="47"/>
      <c r="AK793" s="47"/>
      <c r="AL793" s="47"/>
      <c r="AM793" s="47"/>
      <c r="AN793" s="47"/>
    </row>
    <row r="794" spans="1:40" ht="14.25" customHeight="1">
      <c r="A794" s="47"/>
      <c r="B794" s="47"/>
      <c r="C794" s="47"/>
      <c r="D794" s="47"/>
      <c r="E794" s="47"/>
      <c r="F794" s="199"/>
      <c r="G794" s="47"/>
      <c r="H794" s="47"/>
      <c r="I794" s="47"/>
      <c r="J794" s="200"/>
      <c r="K794" s="47"/>
      <c r="L794" s="47"/>
      <c r="M794" s="47"/>
      <c r="N794" s="47"/>
      <c r="O794" s="47"/>
      <c r="P794" s="47"/>
      <c r="Q794" s="201"/>
      <c r="R794" s="47"/>
      <c r="S794" s="47"/>
      <c r="T794" s="47"/>
      <c r="U794" s="47"/>
      <c r="V794" s="47"/>
      <c r="W794" s="47"/>
      <c r="X794" s="47"/>
      <c r="Y794" s="47"/>
      <c r="Z794" s="47"/>
      <c r="AA794" s="47"/>
      <c r="AB794" s="47"/>
      <c r="AC794" s="47"/>
      <c r="AD794" s="47"/>
      <c r="AE794" s="47"/>
      <c r="AF794" s="47"/>
      <c r="AG794" s="47"/>
      <c r="AH794" s="47"/>
      <c r="AI794" s="47"/>
      <c r="AJ794" s="47"/>
      <c r="AK794" s="47"/>
      <c r="AL794" s="47"/>
      <c r="AM794" s="47"/>
      <c r="AN794" s="47"/>
    </row>
    <row r="795" spans="1:40" ht="14.25" customHeight="1">
      <c r="A795" s="47"/>
      <c r="B795" s="47"/>
      <c r="C795" s="47"/>
      <c r="D795" s="47"/>
      <c r="E795" s="47"/>
      <c r="F795" s="199"/>
      <c r="G795" s="47"/>
      <c r="H795" s="47"/>
      <c r="I795" s="47"/>
      <c r="J795" s="200"/>
      <c r="K795" s="47"/>
      <c r="L795" s="47"/>
      <c r="M795" s="47"/>
      <c r="N795" s="47"/>
      <c r="O795" s="47"/>
      <c r="P795" s="47"/>
      <c r="Q795" s="201"/>
      <c r="R795" s="47"/>
      <c r="S795" s="47"/>
      <c r="T795" s="47"/>
      <c r="U795" s="47"/>
      <c r="V795" s="47"/>
      <c r="W795" s="47"/>
      <c r="X795" s="47"/>
      <c r="Y795" s="47"/>
      <c r="Z795" s="47"/>
      <c r="AA795" s="47"/>
      <c r="AB795" s="47"/>
      <c r="AC795" s="47"/>
      <c r="AD795" s="47"/>
      <c r="AE795" s="47"/>
      <c r="AF795" s="47"/>
      <c r="AG795" s="47"/>
      <c r="AH795" s="47"/>
      <c r="AI795" s="47"/>
      <c r="AJ795" s="47"/>
      <c r="AK795" s="47"/>
      <c r="AL795" s="47"/>
      <c r="AM795" s="47"/>
      <c r="AN795" s="47"/>
    </row>
    <row r="796" spans="1:40" ht="14.25" customHeight="1">
      <c r="A796" s="47"/>
      <c r="B796" s="47"/>
      <c r="C796" s="47"/>
      <c r="D796" s="47"/>
      <c r="E796" s="47"/>
      <c r="F796" s="199"/>
      <c r="G796" s="47"/>
      <c r="H796" s="47"/>
      <c r="I796" s="47"/>
      <c r="J796" s="200"/>
      <c r="K796" s="47"/>
      <c r="L796" s="47"/>
      <c r="M796" s="47"/>
      <c r="N796" s="47"/>
      <c r="O796" s="47"/>
      <c r="P796" s="47"/>
      <c r="Q796" s="201"/>
      <c r="R796" s="47"/>
      <c r="S796" s="47"/>
      <c r="T796" s="47"/>
      <c r="U796" s="47"/>
      <c r="V796" s="47"/>
      <c r="W796" s="47"/>
      <c r="X796" s="47"/>
      <c r="Y796" s="47"/>
      <c r="Z796" s="47"/>
      <c r="AA796" s="47"/>
      <c r="AB796" s="47"/>
      <c r="AC796" s="47"/>
      <c r="AD796" s="47"/>
      <c r="AE796" s="47"/>
      <c r="AF796" s="47"/>
      <c r="AG796" s="47"/>
      <c r="AH796" s="47"/>
      <c r="AI796" s="47"/>
      <c r="AJ796" s="47"/>
      <c r="AK796" s="47"/>
      <c r="AL796" s="47"/>
      <c r="AM796" s="47"/>
      <c r="AN796" s="47"/>
    </row>
    <row r="797" spans="1:40" ht="14.25" customHeight="1">
      <c r="A797" s="47"/>
      <c r="B797" s="47"/>
      <c r="C797" s="47"/>
      <c r="D797" s="47"/>
      <c r="E797" s="47"/>
      <c r="F797" s="199"/>
      <c r="G797" s="47"/>
      <c r="H797" s="47"/>
      <c r="I797" s="47"/>
      <c r="J797" s="200"/>
      <c r="K797" s="47"/>
      <c r="L797" s="47"/>
      <c r="M797" s="47"/>
      <c r="N797" s="47"/>
      <c r="O797" s="47"/>
      <c r="P797" s="47"/>
      <c r="Q797" s="201"/>
      <c r="R797" s="47"/>
      <c r="S797" s="47"/>
      <c r="T797" s="47"/>
      <c r="U797" s="47"/>
      <c r="V797" s="47"/>
      <c r="W797" s="47"/>
      <c r="X797" s="47"/>
      <c r="Y797" s="47"/>
      <c r="Z797" s="47"/>
      <c r="AA797" s="47"/>
      <c r="AB797" s="47"/>
      <c r="AC797" s="47"/>
      <c r="AD797" s="47"/>
      <c r="AE797" s="47"/>
      <c r="AF797" s="47"/>
      <c r="AG797" s="47"/>
      <c r="AH797" s="47"/>
      <c r="AI797" s="47"/>
      <c r="AJ797" s="47"/>
      <c r="AK797" s="47"/>
      <c r="AL797" s="47"/>
      <c r="AM797" s="47"/>
      <c r="AN797" s="47"/>
    </row>
    <row r="798" spans="1:40" ht="14.25" customHeight="1">
      <c r="A798" s="47"/>
      <c r="B798" s="47"/>
      <c r="C798" s="47"/>
      <c r="D798" s="47"/>
      <c r="E798" s="47"/>
      <c r="F798" s="199"/>
      <c r="G798" s="47"/>
      <c r="H798" s="47"/>
      <c r="I798" s="47"/>
      <c r="J798" s="200"/>
      <c r="K798" s="47"/>
      <c r="L798" s="47"/>
      <c r="M798" s="47"/>
      <c r="N798" s="47"/>
      <c r="O798" s="47"/>
      <c r="P798" s="47"/>
      <c r="Q798" s="201"/>
      <c r="R798" s="47"/>
      <c r="S798" s="47"/>
      <c r="T798" s="47"/>
      <c r="U798" s="47"/>
      <c r="V798" s="47"/>
      <c r="W798" s="47"/>
      <c r="X798" s="47"/>
      <c r="Y798" s="47"/>
      <c r="Z798" s="47"/>
      <c r="AA798" s="47"/>
      <c r="AB798" s="47"/>
      <c r="AC798" s="47"/>
      <c r="AD798" s="47"/>
      <c r="AE798" s="47"/>
      <c r="AF798" s="47"/>
      <c r="AG798" s="47"/>
      <c r="AH798" s="47"/>
      <c r="AI798" s="47"/>
      <c r="AJ798" s="47"/>
      <c r="AK798" s="47"/>
      <c r="AL798" s="47"/>
      <c r="AM798" s="47"/>
      <c r="AN798" s="47"/>
    </row>
    <row r="799" spans="1:40" ht="14.25" customHeight="1">
      <c r="A799" s="47"/>
      <c r="B799" s="47"/>
      <c r="C799" s="47"/>
      <c r="D799" s="47"/>
      <c r="E799" s="47"/>
      <c r="F799" s="199"/>
      <c r="G799" s="47"/>
      <c r="H799" s="47"/>
      <c r="I799" s="47"/>
      <c r="J799" s="200"/>
      <c r="K799" s="47"/>
      <c r="L799" s="47"/>
      <c r="M799" s="47"/>
      <c r="N799" s="47"/>
      <c r="O799" s="47"/>
      <c r="P799" s="47"/>
      <c r="Q799" s="201"/>
      <c r="R799" s="47"/>
      <c r="S799" s="47"/>
      <c r="T799" s="47"/>
      <c r="U799" s="47"/>
      <c r="V799" s="47"/>
      <c r="W799" s="47"/>
      <c r="X799" s="47"/>
      <c r="Y799" s="47"/>
      <c r="Z799" s="47"/>
      <c r="AA799" s="47"/>
      <c r="AB799" s="47"/>
      <c r="AC799" s="47"/>
      <c r="AD799" s="47"/>
      <c r="AE799" s="47"/>
      <c r="AF799" s="47"/>
      <c r="AG799" s="47"/>
      <c r="AH799" s="47"/>
      <c r="AI799" s="47"/>
      <c r="AJ799" s="47"/>
      <c r="AK799" s="47"/>
      <c r="AL799" s="47"/>
      <c r="AM799" s="47"/>
      <c r="AN799" s="47"/>
    </row>
    <row r="800" spans="1:40" ht="14.25" customHeight="1">
      <c r="A800" s="47"/>
      <c r="B800" s="47"/>
      <c r="C800" s="47"/>
      <c r="D800" s="47"/>
      <c r="E800" s="47"/>
      <c r="F800" s="199"/>
      <c r="G800" s="47"/>
      <c r="H800" s="47"/>
      <c r="I800" s="47"/>
      <c r="J800" s="200"/>
      <c r="K800" s="47"/>
      <c r="L800" s="47"/>
      <c r="M800" s="47"/>
      <c r="N800" s="47"/>
      <c r="O800" s="47"/>
      <c r="P800" s="47"/>
      <c r="Q800" s="201"/>
      <c r="R800" s="47"/>
      <c r="S800" s="47"/>
      <c r="T800" s="47"/>
      <c r="U800" s="47"/>
      <c r="V800" s="47"/>
      <c r="W800" s="47"/>
      <c r="X800" s="47"/>
      <c r="Y800" s="47"/>
      <c r="Z800" s="47"/>
      <c r="AA800" s="47"/>
      <c r="AB800" s="47"/>
      <c r="AC800" s="47"/>
      <c r="AD800" s="47"/>
      <c r="AE800" s="47"/>
      <c r="AF800" s="47"/>
      <c r="AG800" s="47"/>
      <c r="AH800" s="47"/>
      <c r="AI800" s="47"/>
      <c r="AJ800" s="47"/>
      <c r="AK800" s="47"/>
      <c r="AL800" s="47"/>
      <c r="AM800" s="47"/>
      <c r="AN800" s="47"/>
    </row>
    <row r="801" spans="1:40" ht="14.25" customHeight="1">
      <c r="A801" s="47"/>
      <c r="B801" s="47"/>
      <c r="C801" s="47"/>
      <c r="D801" s="47"/>
      <c r="E801" s="47"/>
      <c r="F801" s="199"/>
      <c r="G801" s="47"/>
      <c r="H801" s="47"/>
      <c r="I801" s="47"/>
      <c r="J801" s="200"/>
      <c r="K801" s="47"/>
      <c r="L801" s="47"/>
      <c r="M801" s="47"/>
      <c r="N801" s="47"/>
      <c r="O801" s="47"/>
      <c r="P801" s="47"/>
      <c r="Q801" s="201"/>
      <c r="R801" s="47"/>
      <c r="S801" s="47"/>
      <c r="T801" s="47"/>
      <c r="U801" s="47"/>
      <c r="V801" s="47"/>
      <c r="W801" s="47"/>
      <c r="X801" s="47"/>
      <c r="Y801" s="47"/>
      <c r="Z801" s="47"/>
      <c r="AA801" s="47"/>
      <c r="AB801" s="47"/>
      <c r="AC801" s="47"/>
      <c r="AD801" s="47"/>
      <c r="AE801" s="47"/>
      <c r="AF801" s="47"/>
      <c r="AG801" s="47"/>
      <c r="AH801" s="47"/>
      <c r="AI801" s="47"/>
      <c r="AJ801" s="47"/>
      <c r="AK801" s="47"/>
      <c r="AL801" s="47"/>
      <c r="AM801" s="47"/>
      <c r="AN801" s="47"/>
    </row>
    <row r="802" spans="1:40" ht="14.25" customHeight="1">
      <c r="A802" s="47"/>
      <c r="B802" s="47"/>
      <c r="C802" s="47"/>
      <c r="D802" s="47"/>
      <c r="E802" s="47"/>
      <c r="F802" s="199"/>
      <c r="G802" s="47"/>
      <c r="H802" s="47"/>
      <c r="I802" s="47"/>
      <c r="J802" s="200"/>
      <c r="K802" s="47"/>
      <c r="L802" s="47"/>
      <c r="M802" s="47"/>
      <c r="N802" s="47"/>
      <c r="O802" s="47"/>
      <c r="P802" s="47"/>
      <c r="Q802" s="201"/>
      <c r="R802" s="47"/>
      <c r="S802" s="47"/>
      <c r="T802" s="47"/>
      <c r="U802" s="47"/>
      <c r="V802" s="47"/>
      <c r="W802" s="47"/>
      <c r="X802" s="47"/>
      <c r="Y802" s="47"/>
      <c r="Z802" s="47"/>
      <c r="AA802" s="47"/>
      <c r="AB802" s="47"/>
      <c r="AC802" s="47"/>
      <c r="AD802" s="47"/>
      <c r="AE802" s="47"/>
      <c r="AF802" s="47"/>
      <c r="AG802" s="47"/>
      <c r="AH802" s="47"/>
      <c r="AI802" s="47"/>
      <c r="AJ802" s="47"/>
      <c r="AK802" s="47"/>
      <c r="AL802" s="47"/>
      <c r="AM802" s="47"/>
      <c r="AN802" s="47"/>
    </row>
    <row r="803" spans="1:40" ht="14.25" customHeight="1">
      <c r="A803" s="47"/>
      <c r="B803" s="47"/>
      <c r="C803" s="47"/>
      <c r="D803" s="47"/>
      <c r="E803" s="47"/>
      <c r="F803" s="199"/>
      <c r="G803" s="47"/>
      <c r="H803" s="47"/>
      <c r="I803" s="47"/>
      <c r="J803" s="200"/>
      <c r="K803" s="47"/>
      <c r="L803" s="47"/>
      <c r="M803" s="47"/>
      <c r="N803" s="47"/>
      <c r="O803" s="47"/>
      <c r="P803" s="47"/>
      <c r="Q803" s="201"/>
      <c r="R803" s="47"/>
      <c r="S803" s="47"/>
      <c r="T803" s="47"/>
      <c r="U803" s="47"/>
      <c r="V803" s="47"/>
      <c r="W803" s="47"/>
      <c r="X803" s="47"/>
      <c r="Y803" s="47"/>
      <c r="Z803" s="47"/>
      <c r="AA803" s="47"/>
      <c r="AB803" s="47"/>
      <c r="AC803" s="47"/>
      <c r="AD803" s="47"/>
      <c r="AE803" s="47"/>
      <c r="AF803" s="47"/>
      <c r="AG803" s="47"/>
      <c r="AH803" s="47"/>
      <c r="AI803" s="47"/>
      <c r="AJ803" s="47"/>
      <c r="AK803" s="47"/>
      <c r="AL803" s="47"/>
      <c r="AM803" s="47"/>
      <c r="AN803" s="47"/>
    </row>
    <row r="804" spans="1:40" ht="14.25" customHeight="1">
      <c r="A804" s="47"/>
      <c r="B804" s="47"/>
      <c r="C804" s="47"/>
      <c r="D804" s="47"/>
      <c r="E804" s="47"/>
      <c r="F804" s="199"/>
      <c r="G804" s="47"/>
      <c r="H804" s="47"/>
      <c r="I804" s="47"/>
      <c r="J804" s="200"/>
      <c r="K804" s="47"/>
      <c r="L804" s="47"/>
      <c r="M804" s="47"/>
      <c r="N804" s="47"/>
      <c r="O804" s="47"/>
      <c r="P804" s="47"/>
      <c r="Q804" s="201"/>
      <c r="R804" s="47"/>
      <c r="S804" s="47"/>
      <c r="T804" s="47"/>
      <c r="U804" s="47"/>
      <c r="V804" s="47"/>
      <c r="W804" s="47"/>
      <c r="X804" s="47"/>
      <c r="Y804" s="47"/>
      <c r="Z804" s="47"/>
      <c r="AA804" s="47"/>
      <c r="AB804" s="47"/>
      <c r="AC804" s="47"/>
      <c r="AD804" s="47"/>
      <c r="AE804" s="47"/>
      <c r="AF804" s="47"/>
      <c r="AG804" s="47"/>
      <c r="AH804" s="47"/>
      <c r="AI804" s="47"/>
      <c r="AJ804" s="47"/>
      <c r="AK804" s="47"/>
      <c r="AL804" s="47"/>
      <c r="AM804" s="47"/>
      <c r="AN804" s="47"/>
    </row>
    <row r="805" spans="1:40" ht="14.25" customHeight="1">
      <c r="A805" s="47"/>
      <c r="B805" s="47"/>
      <c r="C805" s="47"/>
      <c r="D805" s="47"/>
      <c r="E805" s="47"/>
      <c r="F805" s="199"/>
      <c r="G805" s="47"/>
      <c r="H805" s="47"/>
      <c r="I805" s="47"/>
      <c r="J805" s="200"/>
      <c r="K805" s="47"/>
      <c r="L805" s="47"/>
      <c r="M805" s="47"/>
      <c r="N805" s="47"/>
      <c r="O805" s="47"/>
      <c r="P805" s="47"/>
      <c r="Q805" s="201"/>
      <c r="R805" s="47"/>
      <c r="S805" s="47"/>
      <c r="T805" s="47"/>
      <c r="U805" s="47"/>
      <c r="V805" s="47"/>
      <c r="W805" s="47"/>
      <c r="X805" s="47"/>
      <c r="Y805" s="47"/>
      <c r="Z805" s="47"/>
      <c r="AA805" s="47"/>
      <c r="AB805" s="47"/>
      <c r="AC805" s="47"/>
      <c r="AD805" s="47"/>
      <c r="AE805" s="47"/>
      <c r="AF805" s="47"/>
      <c r="AG805" s="47"/>
      <c r="AH805" s="47"/>
      <c r="AI805" s="47"/>
      <c r="AJ805" s="47"/>
      <c r="AK805" s="47"/>
      <c r="AL805" s="47"/>
      <c r="AM805" s="47"/>
      <c r="AN805" s="47"/>
    </row>
    <row r="806" spans="1:40" ht="14.25" customHeight="1">
      <c r="A806" s="47"/>
      <c r="B806" s="47"/>
      <c r="C806" s="47"/>
      <c r="D806" s="47"/>
      <c r="E806" s="47"/>
      <c r="F806" s="199"/>
      <c r="G806" s="47"/>
      <c r="H806" s="47"/>
      <c r="I806" s="47"/>
      <c r="J806" s="200"/>
      <c r="K806" s="47"/>
      <c r="L806" s="47"/>
      <c r="M806" s="47"/>
      <c r="N806" s="47"/>
      <c r="O806" s="47"/>
      <c r="P806" s="47"/>
      <c r="Q806" s="201"/>
      <c r="R806" s="47"/>
      <c r="S806" s="47"/>
      <c r="T806" s="47"/>
      <c r="U806" s="47"/>
      <c r="V806" s="47"/>
      <c r="W806" s="47"/>
      <c r="X806" s="47"/>
      <c r="Y806" s="47"/>
      <c r="Z806" s="47"/>
      <c r="AA806" s="47"/>
      <c r="AB806" s="47"/>
      <c r="AC806" s="47"/>
      <c r="AD806" s="47"/>
      <c r="AE806" s="47"/>
      <c r="AF806" s="47"/>
      <c r="AG806" s="47"/>
      <c r="AH806" s="47"/>
      <c r="AI806" s="47"/>
      <c r="AJ806" s="47"/>
      <c r="AK806" s="47"/>
      <c r="AL806" s="47"/>
      <c r="AM806" s="47"/>
      <c r="AN806" s="47"/>
    </row>
    <row r="807" spans="1:40" ht="14.25" customHeight="1">
      <c r="A807" s="47"/>
      <c r="B807" s="47"/>
      <c r="C807" s="47"/>
      <c r="D807" s="47"/>
      <c r="E807" s="47"/>
      <c r="F807" s="199"/>
      <c r="G807" s="47"/>
      <c r="H807" s="47"/>
      <c r="I807" s="47"/>
      <c r="J807" s="200"/>
      <c r="K807" s="47"/>
      <c r="L807" s="47"/>
      <c r="M807" s="47"/>
      <c r="N807" s="47"/>
      <c r="O807" s="47"/>
      <c r="P807" s="47"/>
      <c r="Q807" s="201"/>
      <c r="R807" s="47"/>
      <c r="S807" s="47"/>
      <c r="T807" s="47"/>
      <c r="U807" s="47"/>
      <c r="V807" s="47"/>
      <c r="W807" s="47"/>
      <c r="X807" s="47"/>
      <c r="Y807" s="47"/>
      <c r="Z807" s="47"/>
      <c r="AA807" s="47"/>
      <c r="AB807" s="47"/>
      <c r="AC807" s="47"/>
      <c r="AD807" s="47"/>
      <c r="AE807" s="47"/>
      <c r="AF807" s="47"/>
      <c r="AG807" s="47"/>
      <c r="AH807" s="47"/>
      <c r="AI807" s="47"/>
      <c r="AJ807" s="47"/>
      <c r="AK807" s="47"/>
      <c r="AL807" s="47"/>
      <c r="AM807" s="47"/>
      <c r="AN807" s="47"/>
    </row>
    <row r="808" spans="1:40" ht="14.25" customHeight="1">
      <c r="A808" s="47"/>
      <c r="B808" s="47"/>
      <c r="C808" s="47"/>
      <c r="D808" s="47"/>
      <c r="E808" s="47"/>
      <c r="F808" s="199"/>
      <c r="G808" s="47"/>
      <c r="H808" s="47"/>
      <c r="I808" s="47"/>
      <c r="J808" s="200"/>
      <c r="K808" s="47"/>
      <c r="L808" s="47"/>
      <c r="M808" s="47"/>
      <c r="N808" s="47"/>
      <c r="O808" s="47"/>
      <c r="P808" s="47"/>
      <c r="Q808" s="201"/>
      <c r="R808" s="47"/>
      <c r="S808" s="47"/>
      <c r="T808" s="47"/>
      <c r="U808" s="47"/>
      <c r="V808" s="47"/>
      <c r="W808" s="47"/>
      <c r="X808" s="47"/>
      <c r="Y808" s="47"/>
      <c r="Z808" s="47"/>
      <c r="AA808" s="47"/>
      <c r="AB808" s="47"/>
      <c r="AC808" s="47"/>
      <c r="AD808" s="47"/>
      <c r="AE808" s="47"/>
      <c r="AF808" s="47"/>
      <c r="AG808" s="47"/>
      <c r="AH808" s="47"/>
      <c r="AI808" s="47"/>
      <c r="AJ808" s="47"/>
      <c r="AK808" s="47"/>
      <c r="AL808" s="47"/>
      <c r="AM808" s="47"/>
      <c r="AN808" s="47"/>
    </row>
    <row r="809" spans="1:40" ht="14.25" customHeight="1">
      <c r="A809" s="47"/>
      <c r="B809" s="47"/>
      <c r="C809" s="47"/>
      <c r="D809" s="47"/>
      <c r="E809" s="47"/>
      <c r="F809" s="199"/>
      <c r="G809" s="47"/>
      <c r="H809" s="47"/>
      <c r="I809" s="47"/>
      <c r="J809" s="200"/>
      <c r="K809" s="47"/>
      <c r="L809" s="47"/>
      <c r="M809" s="47"/>
      <c r="N809" s="47"/>
      <c r="O809" s="47"/>
      <c r="P809" s="47"/>
      <c r="Q809" s="201"/>
      <c r="R809" s="47"/>
      <c r="S809" s="47"/>
      <c r="T809" s="47"/>
      <c r="U809" s="47"/>
      <c r="V809" s="47"/>
      <c r="W809" s="47"/>
      <c r="X809" s="47"/>
      <c r="Y809" s="47"/>
      <c r="Z809" s="47"/>
      <c r="AA809" s="47"/>
      <c r="AB809" s="47"/>
      <c r="AC809" s="47"/>
      <c r="AD809" s="47"/>
      <c r="AE809" s="47"/>
      <c r="AF809" s="47"/>
      <c r="AG809" s="47"/>
      <c r="AH809" s="47"/>
      <c r="AI809" s="47"/>
      <c r="AJ809" s="47"/>
      <c r="AK809" s="47"/>
      <c r="AL809" s="47"/>
      <c r="AM809" s="47"/>
      <c r="AN809" s="47"/>
    </row>
    <row r="810" spans="1:40" ht="14.25" customHeight="1">
      <c r="A810" s="47"/>
      <c r="B810" s="47"/>
      <c r="C810" s="47"/>
      <c r="D810" s="47"/>
      <c r="E810" s="47"/>
      <c r="F810" s="199"/>
      <c r="G810" s="47"/>
      <c r="H810" s="47"/>
      <c r="I810" s="47"/>
      <c r="J810" s="200"/>
      <c r="K810" s="47"/>
      <c r="L810" s="47"/>
      <c r="M810" s="47"/>
      <c r="N810" s="47"/>
      <c r="O810" s="47"/>
      <c r="P810" s="47"/>
      <c r="Q810" s="201"/>
      <c r="R810" s="47"/>
      <c r="S810" s="47"/>
      <c r="T810" s="47"/>
      <c r="U810" s="47"/>
      <c r="V810" s="47"/>
      <c r="W810" s="47"/>
      <c r="X810" s="47"/>
      <c r="Y810" s="47"/>
      <c r="Z810" s="47"/>
      <c r="AA810" s="47"/>
      <c r="AB810" s="47"/>
      <c r="AC810" s="47"/>
      <c r="AD810" s="47"/>
      <c r="AE810" s="47"/>
      <c r="AF810" s="47"/>
      <c r="AG810" s="47"/>
      <c r="AH810" s="47"/>
      <c r="AI810" s="47"/>
      <c r="AJ810" s="47"/>
      <c r="AK810" s="47"/>
      <c r="AL810" s="47"/>
      <c r="AM810" s="47"/>
      <c r="AN810" s="47"/>
    </row>
    <row r="811" spans="1:40" ht="14.25" customHeight="1">
      <c r="A811" s="47"/>
      <c r="B811" s="47"/>
      <c r="C811" s="47"/>
      <c r="D811" s="47"/>
      <c r="E811" s="47"/>
      <c r="F811" s="199"/>
      <c r="G811" s="47"/>
      <c r="H811" s="47"/>
      <c r="I811" s="47"/>
      <c r="J811" s="200"/>
      <c r="K811" s="47"/>
      <c r="L811" s="47"/>
      <c r="M811" s="47"/>
      <c r="N811" s="47"/>
      <c r="O811" s="47"/>
      <c r="P811" s="47"/>
      <c r="Q811" s="201"/>
      <c r="R811" s="47"/>
      <c r="S811" s="47"/>
      <c r="T811" s="47"/>
      <c r="U811" s="47"/>
      <c r="V811" s="47"/>
      <c r="W811" s="47"/>
      <c r="X811" s="47"/>
      <c r="Y811" s="47"/>
      <c r="Z811" s="47"/>
      <c r="AA811" s="47"/>
      <c r="AB811" s="47"/>
      <c r="AC811" s="47"/>
      <c r="AD811" s="47"/>
      <c r="AE811" s="47"/>
      <c r="AF811" s="47"/>
      <c r="AG811" s="47"/>
      <c r="AH811" s="47"/>
      <c r="AI811" s="47"/>
      <c r="AJ811" s="47"/>
      <c r="AK811" s="47"/>
      <c r="AL811" s="47"/>
      <c r="AM811" s="47"/>
      <c r="AN811" s="47"/>
    </row>
    <row r="812" spans="1:40" ht="14.25" customHeight="1">
      <c r="A812" s="47"/>
      <c r="B812" s="47"/>
      <c r="C812" s="47"/>
      <c r="D812" s="47"/>
      <c r="E812" s="47"/>
      <c r="F812" s="199"/>
      <c r="G812" s="47"/>
      <c r="H812" s="47"/>
      <c r="I812" s="47"/>
      <c r="J812" s="200"/>
      <c r="K812" s="47"/>
      <c r="L812" s="47"/>
      <c r="M812" s="47"/>
      <c r="N812" s="47"/>
      <c r="O812" s="47"/>
      <c r="P812" s="47"/>
      <c r="Q812" s="201"/>
      <c r="R812" s="47"/>
      <c r="S812" s="47"/>
      <c r="T812" s="47"/>
      <c r="U812" s="47"/>
      <c r="V812" s="47"/>
      <c r="W812" s="47"/>
      <c r="X812" s="47"/>
      <c r="Y812" s="47"/>
      <c r="Z812" s="47"/>
      <c r="AA812" s="47"/>
      <c r="AB812" s="47"/>
      <c r="AC812" s="47"/>
      <c r="AD812" s="47"/>
      <c r="AE812" s="47"/>
      <c r="AF812" s="47"/>
      <c r="AG812" s="47"/>
      <c r="AH812" s="47"/>
      <c r="AI812" s="47"/>
      <c r="AJ812" s="47"/>
      <c r="AK812" s="47"/>
      <c r="AL812" s="47"/>
      <c r="AM812" s="47"/>
      <c r="AN812" s="47"/>
    </row>
    <row r="813" spans="1:40" ht="14.25" customHeight="1">
      <c r="A813" s="47"/>
      <c r="B813" s="47"/>
      <c r="C813" s="47"/>
      <c r="D813" s="47"/>
      <c r="E813" s="47"/>
      <c r="F813" s="199"/>
      <c r="G813" s="47"/>
      <c r="H813" s="47"/>
      <c r="I813" s="47"/>
      <c r="J813" s="200"/>
      <c r="K813" s="47"/>
      <c r="L813" s="47"/>
      <c r="M813" s="47"/>
      <c r="N813" s="47"/>
      <c r="O813" s="47"/>
      <c r="P813" s="47"/>
      <c r="Q813" s="201"/>
      <c r="R813" s="47"/>
      <c r="S813" s="47"/>
      <c r="T813" s="47"/>
      <c r="U813" s="47"/>
      <c r="V813" s="47"/>
      <c r="W813" s="47"/>
      <c r="X813" s="47"/>
      <c r="Y813" s="47"/>
      <c r="Z813" s="47"/>
      <c r="AA813" s="47"/>
      <c r="AB813" s="47"/>
      <c r="AC813" s="47"/>
      <c r="AD813" s="47"/>
      <c r="AE813" s="47"/>
      <c r="AF813" s="47"/>
      <c r="AG813" s="47"/>
      <c r="AH813" s="47"/>
      <c r="AI813" s="47"/>
      <c r="AJ813" s="47"/>
      <c r="AK813" s="47"/>
      <c r="AL813" s="47"/>
      <c r="AM813" s="47"/>
      <c r="AN813" s="47"/>
    </row>
    <row r="814" spans="1:40" ht="14.25" customHeight="1">
      <c r="A814" s="47"/>
      <c r="B814" s="47"/>
      <c r="C814" s="47"/>
      <c r="D814" s="47"/>
      <c r="E814" s="47"/>
      <c r="F814" s="199"/>
      <c r="G814" s="47"/>
      <c r="H814" s="47"/>
      <c r="I814" s="47"/>
      <c r="J814" s="200"/>
      <c r="K814" s="47"/>
      <c r="L814" s="47"/>
      <c r="M814" s="47"/>
      <c r="N814" s="47"/>
      <c r="O814" s="47"/>
      <c r="P814" s="47"/>
      <c r="Q814" s="201"/>
      <c r="R814" s="47"/>
      <c r="S814" s="47"/>
      <c r="T814" s="47"/>
      <c r="U814" s="47"/>
      <c r="V814" s="47"/>
      <c r="W814" s="47"/>
      <c r="X814" s="47"/>
      <c r="Y814" s="47"/>
      <c r="Z814" s="47"/>
      <c r="AA814" s="47"/>
      <c r="AB814" s="47"/>
      <c r="AC814" s="47"/>
      <c r="AD814" s="47"/>
      <c r="AE814" s="47"/>
      <c r="AF814" s="47"/>
      <c r="AG814" s="47"/>
      <c r="AH814" s="47"/>
      <c r="AI814" s="47"/>
      <c r="AJ814" s="47"/>
      <c r="AK814" s="47"/>
      <c r="AL814" s="47"/>
      <c r="AM814" s="47"/>
      <c r="AN814" s="47"/>
    </row>
    <row r="815" spans="1:40" ht="14.25" customHeight="1">
      <c r="A815" s="47"/>
      <c r="B815" s="47"/>
      <c r="C815" s="47"/>
      <c r="D815" s="47"/>
      <c r="E815" s="47"/>
      <c r="F815" s="199"/>
      <c r="G815" s="47"/>
      <c r="H815" s="47"/>
      <c r="I815" s="47"/>
      <c r="J815" s="200"/>
      <c r="K815" s="47"/>
      <c r="L815" s="47"/>
      <c r="M815" s="47"/>
      <c r="N815" s="47"/>
      <c r="O815" s="47"/>
      <c r="P815" s="47"/>
      <c r="Q815" s="201"/>
      <c r="R815" s="47"/>
      <c r="S815" s="47"/>
      <c r="T815" s="47"/>
      <c r="U815" s="47"/>
      <c r="V815" s="47"/>
      <c r="W815" s="47"/>
      <c r="X815" s="47"/>
      <c r="Y815" s="47"/>
      <c r="Z815" s="47"/>
      <c r="AA815" s="47"/>
      <c r="AB815" s="47"/>
      <c r="AC815" s="47"/>
      <c r="AD815" s="47"/>
      <c r="AE815" s="47"/>
      <c r="AF815" s="47"/>
      <c r="AG815" s="47"/>
      <c r="AH815" s="47"/>
      <c r="AI815" s="47"/>
      <c r="AJ815" s="47"/>
      <c r="AK815" s="47"/>
      <c r="AL815" s="47"/>
      <c r="AM815" s="47"/>
      <c r="AN815" s="47"/>
    </row>
    <row r="816" spans="1:40" ht="14.25" customHeight="1">
      <c r="A816" s="47"/>
      <c r="B816" s="47"/>
      <c r="C816" s="47"/>
      <c r="D816" s="47"/>
      <c r="E816" s="47"/>
      <c r="F816" s="199"/>
      <c r="G816" s="47"/>
      <c r="H816" s="47"/>
      <c r="I816" s="47"/>
      <c r="J816" s="200"/>
      <c r="K816" s="47"/>
      <c r="L816" s="47"/>
      <c r="M816" s="47"/>
      <c r="N816" s="47"/>
      <c r="O816" s="47"/>
      <c r="P816" s="47"/>
      <c r="Q816" s="201"/>
      <c r="R816" s="47"/>
      <c r="S816" s="47"/>
      <c r="T816" s="47"/>
      <c r="U816" s="47"/>
      <c r="V816" s="47"/>
      <c r="W816" s="47"/>
      <c r="X816" s="47"/>
      <c r="Y816" s="47"/>
      <c r="Z816" s="47"/>
      <c r="AA816" s="47"/>
      <c r="AB816" s="47"/>
      <c r="AC816" s="47"/>
      <c r="AD816" s="47"/>
      <c r="AE816" s="47"/>
      <c r="AF816" s="47"/>
      <c r="AG816" s="47"/>
      <c r="AH816" s="47"/>
      <c r="AI816" s="47"/>
      <c r="AJ816" s="47"/>
      <c r="AK816" s="47"/>
      <c r="AL816" s="47"/>
      <c r="AM816" s="47"/>
      <c r="AN816" s="47"/>
    </row>
    <row r="817" spans="1:40" ht="14.25" customHeight="1">
      <c r="A817" s="47"/>
      <c r="B817" s="47"/>
      <c r="C817" s="47"/>
      <c r="D817" s="47"/>
      <c r="E817" s="47"/>
      <c r="F817" s="199"/>
      <c r="G817" s="47"/>
      <c r="H817" s="47"/>
      <c r="I817" s="47"/>
      <c r="J817" s="200"/>
      <c r="K817" s="47"/>
      <c r="L817" s="47"/>
      <c r="M817" s="47"/>
      <c r="N817" s="47"/>
      <c r="O817" s="47"/>
      <c r="P817" s="47"/>
      <c r="Q817" s="201"/>
      <c r="R817" s="47"/>
      <c r="S817" s="47"/>
      <c r="T817" s="47"/>
      <c r="U817" s="47"/>
      <c r="V817" s="47"/>
      <c r="W817" s="47"/>
      <c r="X817" s="47"/>
      <c r="Y817" s="47"/>
      <c r="Z817" s="47"/>
      <c r="AA817" s="47"/>
      <c r="AB817" s="47"/>
      <c r="AC817" s="47"/>
      <c r="AD817" s="47"/>
      <c r="AE817" s="47"/>
      <c r="AF817" s="47"/>
      <c r="AG817" s="47"/>
      <c r="AH817" s="47"/>
      <c r="AI817" s="47"/>
      <c r="AJ817" s="47"/>
      <c r="AK817" s="47"/>
      <c r="AL817" s="47"/>
      <c r="AM817" s="47"/>
      <c r="AN817" s="47"/>
    </row>
    <row r="818" spans="1:40" ht="14.25" customHeight="1">
      <c r="A818" s="47"/>
      <c r="B818" s="47"/>
      <c r="C818" s="47"/>
      <c r="D818" s="47"/>
      <c r="E818" s="47"/>
      <c r="F818" s="199"/>
      <c r="G818" s="47"/>
      <c r="H818" s="47"/>
      <c r="I818" s="47"/>
      <c r="J818" s="200"/>
      <c r="K818" s="47"/>
      <c r="L818" s="47"/>
      <c r="M818" s="47"/>
      <c r="N818" s="47"/>
      <c r="O818" s="47"/>
      <c r="P818" s="47"/>
      <c r="Q818" s="201"/>
      <c r="R818" s="47"/>
      <c r="S818" s="47"/>
      <c r="T818" s="47"/>
      <c r="U818" s="47"/>
      <c r="V818" s="47"/>
      <c r="W818" s="47"/>
      <c r="X818" s="47"/>
      <c r="Y818" s="47"/>
      <c r="Z818" s="47"/>
      <c r="AA818" s="47"/>
      <c r="AB818" s="47"/>
      <c r="AC818" s="47"/>
      <c r="AD818" s="47"/>
      <c r="AE818" s="47"/>
      <c r="AF818" s="47"/>
      <c r="AG818" s="47"/>
      <c r="AH818" s="47"/>
      <c r="AI818" s="47"/>
      <c r="AJ818" s="47"/>
      <c r="AK818" s="47"/>
      <c r="AL818" s="47"/>
      <c r="AM818" s="47"/>
      <c r="AN818" s="47"/>
    </row>
    <row r="819" spans="1:40" ht="14.25" customHeight="1">
      <c r="A819" s="47"/>
      <c r="B819" s="47"/>
      <c r="C819" s="47"/>
      <c r="D819" s="47"/>
      <c r="E819" s="47"/>
      <c r="F819" s="199"/>
      <c r="G819" s="47"/>
      <c r="H819" s="47"/>
      <c r="I819" s="47"/>
      <c r="J819" s="200"/>
      <c r="K819" s="47"/>
      <c r="L819" s="47"/>
      <c r="M819" s="47"/>
      <c r="N819" s="47"/>
      <c r="O819" s="47"/>
      <c r="P819" s="47"/>
      <c r="Q819" s="201"/>
      <c r="R819" s="47"/>
      <c r="S819" s="47"/>
      <c r="T819" s="47"/>
      <c r="U819" s="47"/>
      <c r="V819" s="47"/>
      <c r="W819" s="47"/>
      <c r="X819" s="47"/>
      <c r="Y819" s="47"/>
      <c r="Z819" s="47"/>
      <c r="AA819" s="47"/>
      <c r="AB819" s="47"/>
      <c r="AC819" s="47"/>
      <c r="AD819" s="47"/>
      <c r="AE819" s="47"/>
      <c r="AF819" s="47"/>
      <c r="AG819" s="47"/>
      <c r="AH819" s="47"/>
      <c r="AI819" s="47"/>
      <c r="AJ819" s="47"/>
      <c r="AK819" s="47"/>
      <c r="AL819" s="47"/>
      <c r="AM819" s="47"/>
      <c r="AN819" s="47"/>
    </row>
    <row r="820" spans="1:40" ht="14.25" customHeight="1">
      <c r="A820" s="47"/>
      <c r="B820" s="47"/>
      <c r="C820" s="47"/>
      <c r="D820" s="47"/>
      <c r="E820" s="47"/>
      <c r="F820" s="199"/>
      <c r="G820" s="47"/>
      <c r="H820" s="47"/>
      <c r="I820" s="47"/>
      <c r="J820" s="200"/>
      <c r="K820" s="47"/>
      <c r="L820" s="47"/>
      <c r="M820" s="47"/>
      <c r="N820" s="47"/>
      <c r="O820" s="47"/>
      <c r="P820" s="47"/>
      <c r="Q820" s="201"/>
      <c r="R820" s="47"/>
      <c r="S820" s="47"/>
      <c r="T820" s="47"/>
      <c r="U820" s="47"/>
      <c r="V820" s="47"/>
      <c r="W820" s="47"/>
      <c r="X820" s="47"/>
      <c r="Y820" s="47"/>
      <c r="Z820" s="47"/>
      <c r="AA820" s="47"/>
      <c r="AB820" s="47"/>
      <c r="AC820" s="47"/>
      <c r="AD820" s="47"/>
      <c r="AE820" s="47"/>
      <c r="AF820" s="47"/>
      <c r="AG820" s="47"/>
      <c r="AH820" s="47"/>
      <c r="AI820" s="47"/>
      <c r="AJ820" s="47"/>
      <c r="AK820" s="47"/>
      <c r="AL820" s="47"/>
      <c r="AM820" s="47"/>
      <c r="AN820" s="47"/>
    </row>
    <row r="821" spans="1:40" ht="14.25" customHeight="1">
      <c r="A821" s="47"/>
      <c r="B821" s="47"/>
      <c r="C821" s="47"/>
      <c r="D821" s="47"/>
      <c r="E821" s="47"/>
      <c r="F821" s="199"/>
      <c r="G821" s="47"/>
      <c r="H821" s="47"/>
      <c r="I821" s="47"/>
      <c r="J821" s="200"/>
      <c r="K821" s="47"/>
      <c r="L821" s="47"/>
      <c r="M821" s="47"/>
      <c r="N821" s="47"/>
      <c r="O821" s="47"/>
      <c r="P821" s="47"/>
      <c r="Q821" s="201"/>
      <c r="R821" s="47"/>
      <c r="S821" s="47"/>
      <c r="T821" s="47"/>
      <c r="U821" s="47"/>
      <c r="V821" s="47"/>
      <c r="W821" s="47"/>
      <c r="X821" s="47"/>
      <c r="Y821" s="47"/>
      <c r="Z821" s="47"/>
      <c r="AA821" s="47"/>
      <c r="AB821" s="47"/>
      <c r="AC821" s="47"/>
      <c r="AD821" s="47"/>
      <c r="AE821" s="47"/>
      <c r="AF821" s="47"/>
      <c r="AG821" s="47"/>
      <c r="AH821" s="47"/>
      <c r="AI821" s="47"/>
      <c r="AJ821" s="47"/>
      <c r="AK821" s="47"/>
      <c r="AL821" s="47"/>
      <c r="AM821" s="47"/>
      <c r="AN821" s="47"/>
    </row>
    <row r="822" spans="1:40" ht="14.25" customHeight="1">
      <c r="A822" s="47"/>
      <c r="B822" s="47"/>
      <c r="C822" s="47"/>
      <c r="D822" s="47"/>
      <c r="E822" s="47"/>
      <c r="F822" s="199"/>
      <c r="G822" s="47"/>
      <c r="H822" s="47"/>
      <c r="I822" s="47"/>
      <c r="J822" s="200"/>
      <c r="K822" s="47"/>
      <c r="L822" s="47"/>
      <c r="M822" s="47"/>
      <c r="N822" s="47"/>
      <c r="O822" s="47"/>
      <c r="P822" s="47"/>
      <c r="Q822" s="201"/>
      <c r="R822" s="47"/>
      <c r="S822" s="47"/>
      <c r="T822" s="47"/>
      <c r="U822" s="47"/>
      <c r="V822" s="47"/>
      <c r="W822" s="47"/>
      <c r="X822" s="47"/>
      <c r="Y822" s="47"/>
      <c r="Z822" s="47"/>
      <c r="AA822" s="47"/>
      <c r="AB822" s="47"/>
      <c r="AC822" s="47"/>
      <c r="AD822" s="47"/>
      <c r="AE822" s="47"/>
      <c r="AF822" s="47"/>
      <c r="AG822" s="47"/>
      <c r="AH822" s="47"/>
      <c r="AI822" s="47"/>
      <c r="AJ822" s="47"/>
      <c r="AK822" s="47"/>
      <c r="AL822" s="47"/>
      <c r="AM822" s="47"/>
      <c r="AN822" s="47"/>
    </row>
    <row r="823" spans="1:40" ht="14.25" customHeight="1">
      <c r="A823" s="47"/>
      <c r="B823" s="47"/>
      <c r="C823" s="47"/>
      <c r="D823" s="47"/>
      <c r="E823" s="47"/>
      <c r="F823" s="199"/>
      <c r="G823" s="47"/>
      <c r="H823" s="47"/>
      <c r="I823" s="47"/>
      <c r="J823" s="200"/>
      <c r="K823" s="47"/>
      <c r="L823" s="47"/>
      <c r="M823" s="47"/>
      <c r="N823" s="47"/>
      <c r="O823" s="47"/>
      <c r="P823" s="47"/>
      <c r="Q823" s="201"/>
      <c r="R823" s="47"/>
      <c r="S823" s="47"/>
      <c r="T823" s="47"/>
      <c r="U823" s="47"/>
      <c r="V823" s="47"/>
      <c r="W823" s="47"/>
      <c r="X823" s="47"/>
      <c r="Y823" s="47"/>
      <c r="Z823" s="47"/>
      <c r="AA823" s="47"/>
      <c r="AB823" s="47"/>
      <c r="AC823" s="47"/>
      <c r="AD823" s="47"/>
      <c r="AE823" s="47"/>
      <c r="AF823" s="47"/>
      <c r="AG823" s="47"/>
      <c r="AH823" s="47"/>
      <c r="AI823" s="47"/>
      <c r="AJ823" s="47"/>
      <c r="AK823" s="47"/>
      <c r="AL823" s="47"/>
      <c r="AM823" s="47"/>
      <c r="AN823" s="47"/>
    </row>
    <row r="824" spans="1:40" ht="14.25" customHeight="1">
      <c r="A824" s="47"/>
      <c r="B824" s="47"/>
      <c r="C824" s="47"/>
      <c r="D824" s="47"/>
      <c r="E824" s="47"/>
      <c r="F824" s="199"/>
      <c r="G824" s="47"/>
      <c r="H824" s="47"/>
      <c r="I824" s="47"/>
      <c r="J824" s="200"/>
      <c r="K824" s="47"/>
      <c r="L824" s="47"/>
      <c r="M824" s="47"/>
      <c r="N824" s="47"/>
      <c r="O824" s="47"/>
      <c r="P824" s="47"/>
      <c r="Q824" s="201"/>
      <c r="R824" s="47"/>
      <c r="S824" s="47"/>
      <c r="T824" s="47"/>
      <c r="U824" s="47"/>
      <c r="V824" s="47"/>
      <c r="W824" s="47"/>
      <c r="X824" s="47"/>
      <c r="Y824" s="47"/>
      <c r="Z824" s="47"/>
      <c r="AA824" s="47"/>
      <c r="AB824" s="47"/>
      <c r="AC824" s="47"/>
      <c r="AD824" s="47"/>
      <c r="AE824" s="47"/>
      <c r="AF824" s="47"/>
      <c r="AG824" s="47"/>
      <c r="AH824" s="47"/>
      <c r="AI824" s="47"/>
      <c r="AJ824" s="47"/>
      <c r="AK824" s="47"/>
      <c r="AL824" s="47"/>
      <c r="AM824" s="47"/>
      <c r="AN824" s="47"/>
    </row>
    <row r="825" spans="1:40" ht="14.25" customHeight="1">
      <c r="A825" s="47"/>
      <c r="B825" s="47"/>
      <c r="C825" s="47"/>
      <c r="D825" s="47"/>
      <c r="E825" s="47"/>
      <c r="F825" s="199"/>
      <c r="G825" s="47"/>
      <c r="H825" s="47"/>
      <c r="I825" s="47"/>
      <c r="J825" s="200"/>
      <c r="K825" s="47"/>
      <c r="L825" s="47"/>
      <c r="M825" s="47"/>
      <c r="N825" s="47"/>
      <c r="O825" s="47"/>
      <c r="P825" s="47"/>
      <c r="Q825" s="201"/>
      <c r="R825" s="47"/>
      <c r="S825" s="47"/>
      <c r="T825" s="47"/>
      <c r="U825" s="47"/>
      <c r="V825" s="47"/>
      <c r="W825" s="47"/>
      <c r="X825" s="47"/>
      <c r="Y825" s="47"/>
      <c r="Z825" s="47"/>
      <c r="AA825" s="47"/>
      <c r="AB825" s="47"/>
      <c r="AC825" s="47"/>
      <c r="AD825" s="47"/>
      <c r="AE825" s="47"/>
      <c r="AF825" s="47"/>
      <c r="AG825" s="47"/>
      <c r="AH825" s="47"/>
      <c r="AI825" s="47"/>
      <c r="AJ825" s="47"/>
      <c r="AK825" s="47"/>
      <c r="AL825" s="47"/>
      <c r="AM825" s="47"/>
      <c r="AN825" s="47"/>
    </row>
    <row r="826" spans="1:40" ht="14.25" customHeight="1">
      <c r="A826" s="47"/>
      <c r="B826" s="47"/>
      <c r="C826" s="47"/>
      <c r="D826" s="47"/>
      <c r="E826" s="47"/>
      <c r="F826" s="199"/>
      <c r="G826" s="47"/>
      <c r="H826" s="47"/>
      <c r="I826" s="47"/>
      <c r="J826" s="200"/>
      <c r="K826" s="47"/>
      <c r="L826" s="47"/>
      <c r="M826" s="47"/>
      <c r="N826" s="47"/>
      <c r="O826" s="47"/>
      <c r="P826" s="47"/>
      <c r="Q826" s="201"/>
      <c r="R826" s="47"/>
      <c r="S826" s="47"/>
      <c r="T826" s="47"/>
      <c r="U826" s="47"/>
      <c r="V826" s="47"/>
      <c r="W826" s="47"/>
      <c r="X826" s="47"/>
      <c r="Y826" s="47"/>
      <c r="Z826" s="47"/>
      <c r="AA826" s="47"/>
      <c r="AB826" s="47"/>
      <c r="AC826" s="47"/>
      <c r="AD826" s="47"/>
      <c r="AE826" s="47"/>
      <c r="AF826" s="47"/>
      <c r="AG826" s="47"/>
      <c r="AH826" s="47"/>
      <c r="AI826" s="47"/>
      <c r="AJ826" s="47"/>
      <c r="AK826" s="47"/>
      <c r="AL826" s="47"/>
      <c r="AM826" s="47"/>
      <c r="AN826" s="47"/>
    </row>
    <row r="827" spans="1:40" ht="14.25" customHeight="1">
      <c r="A827" s="47"/>
      <c r="B827" s="47"/>
      <c r="C827" s="47"/>
      <c r="D827" s="47"/>
      <c r="E827" s="47"/>
      <c r="F827" s="199"/>
      <c r="G827" s="47"/>
      <c r="H827" s="47"/>
      <c r="I827" s="47"/>
      <c r="J827" s="200"/>
      <c r="K827" s="47"/>
      <c r="L827" s="47"/>
      <c r="M827" s="47"/>
      <c r="N827" s="47"/>
      <c r="O827" s="47"/>
      <c r="P827" s="47"/>
      <c r="Q827" s="201"/>
      <c r="R827" s="47"/>
      <c r="S827" s="47"/>
      <c r="T827" s="47"/>
      <c r="U827" s="47"/>
      <c r="V827" s="47"/>
      <c r="W827" s="47"/>
      <c r="X827" s="47"/>
      <c r="Y827" s="47"/>
      <c r="Z827" s="47"/>
      <c r="AA827" s="47"/>
      <c r="AB827" s="47"/>
      <c r="AC827" s="47"/>
      <c r="AD827" s="47"/>
      <c r="AE827" s="47"/>
      <c r="AF827" s="47"/>
      <c r="AG827" s="47"/>
      <c r="AH827" s="47"/>
      <c r="AI827" s="47"/>
      <c r="AJ827" s="47"/>
      <c r="AK827" s="47"/>
      <c r="AL827" s="47"/>
      <c r="AM827" s="47"/>
      <c r="AN827" s="47"/>
    </row>
    <row r="828" spans="1:40" ht="14.25" customHeight="1">
      <c r="A828" s="47"/>
      <c r="B828" s="47"/>
      <c r="C828" s="47"/>
      <c r="D828" s="47"/>
      <c r="E828" s="47"/>
      <c r="F828" s="199"/>
      <c r="G828" s="47"/>
      <c r="H828" s="47"/>
      <c r="I828" s="47"/>
      <c r="J828" s="200"/>
      <c r="K828" s="47"/>
      <c r="L828" s="47"/>
      <c r="M828" s="47"/>
      <c r="N828" s="47"/>
      <c r="O828" s="47"/>
      <c r="P828" s="47"/>
      <c r="Q828" s="201"/>
      <c r="R828" s="47"/>
      <c r="S828" s="47"/>
      <c r="T828" s="47"/>
      <c r="U828" s="47"/>
      <c r="V828" s="47"/>
      <c r="W828" s="47"/>
      <c r="X828" s="47"/>
      <c r="Y828" s="47"/>
      <c r="Z828" s="47"/>
      <c r="AA828" s="47"/>
      <c r="AB828" s="47"/>
      <c r="AC828" s="47"/>
      <c r="AD828" s="47"/>
      <c r="AE828" s="47"/>
      <c r="AF828" s="47"/>
      <c r="AG828" s="47"/>
      <c r="AH828" s="47"/>
      <c r="AI828" s="47"/>
      <c r="AJ828" s="47"/>
      <c r="AK828" s="47"/>
      <c r="AL828" s="47"/>
      <c r="AM828" s="47"/>
      <c r="AN828" s="47"/>
    </row>
    <row r="829" spans="1:40" ht="14.25" customHeight="1">
      <c r="A829" s="47"/>
      <c r="B829" s="47"/>
      <c r="C829" s="47"/>
      <c r="D829" s="47"/>
      <c r="E829" s="47"/>
      <c r="F829" s="199"/>
      <c r="G829" s="47"/>
      <c r="H829" s="47"/>
      <c r="I829" s="47"/>
      <c r="J829" s="200"/>
      <c r="K829" s="47"/>
      <c r="L829" s="47"/>
      <c r="M829" s="47"/>
      <c r="N829" s="47"/>
      <c r="O829" s="47"/>
      <c r="P829" s="47"/>
      <c r="Q829" s="201"/>
      <c r="R829" s="47"/>
      <c r="S829" s="47"/>
      <c r="T829" s="47"/>
      <c r="U829" s="47"/>
      <c r="V829" s="47"/>
      <c r="W829" s="47"/>
      <c r="X829" s="47"/>
      <c r="Y829" s="47"/>
      <c r="Z829" s="47"/>
      <c r="AA829" s="47"/>
      <c r="AB829" s="47"/>
      <c r="AC829" s="47"/>
      <c r="AD829" s="47"/>
      <c r="AE829" s="47"/>
      <c r="AF829" s="47"/>
      <c r="AG829" s="47"/>
      <c r="AH829" s="47"/>
      <c r="AI829" s="47"/>
      <c r="AJ829" s="47"/>
      <c r="AK829" s="47"/>
      <c r="AL829" s="47"/>
      <c r="AM829" s="47"/>
      <c r="AN829" s="47"/>
    </row>
    <row r="830" spans="1:40" ht="14.25" customHeight="1">
      <c r="A830" s="47"/>
      <c r="B830" s="47"/>
      <c r="C830" s="47"/>
      <c r="D830" s="47"/>
      <c r="E830" s="47"/>
      <c r="F830" s="199"/>
      <c r="G830" s="47"/>
      <c r="H830" s="47"/>
      <c r="I830" s="47"/>
      <c r="J830" s="200"/>
      <c r="K830" s="47"/>
      <c r="L830" s="47"/>
      <c r="M830" s="47"/>
      <c r="N830" s="47"/>
      <c r="O830" s="47"/>
      <c r="P830" s="47"/>
      <c r="Q830" s="201"/>
      <c r="R830" s="47"/>
      <c r="S830" s="47"/>
      <c r="T830" s="47"/>
      <c r="U830" s="47"/>
      <c r="V830" s="47"/>
      <c r="W830" s="47"/>
      <c r="X830" s="47"/>
      <c r="Y830" s="47"/>
      <c r="Z830" s="47"/>
      <c r="AA830" s="47"/>
      <c r="AB830" s="47"/>
      <c r="AC830" s="47"/>
      <c r="AD830" s="47"/>
      <c r="AE830" s="47"/>
      <c r="AF830" s="47"/>
      <c r="AG830" s="47"/>
      <c r="AH830" s="47"/>
      <c r="AI830" s="47"/>
      <c r="AJ830" s="47"/>
      <c r="AK830" s="47"/>
      <c r="AL830" s="47"/>
      <c r="AM830" s="47"/>
      <c r="AN830" s="47"/>
    </row>
    <row r="831" spans="1:40" ht="14.25" customHeight="1">
      <c r="A831" s="47"/>
      <c r="B831" s="47"/>
      <c r="C831" s="47"/>
      <c r="D831" s="47"/>
      <c r="E831" s="47"/>
      <c r="F831" s="199"/>
      <c r="G831" s="47"/>
      <c r="H831" s="47"/>
      <c r="I831" s="47"/>
      <c r="J831" s="200"/>
      <c r="K831" s="47"/>
      <c r="L831" s="47"/>
      <c r="M831" s="47"/>
      <c r="N831" s="47"/>
      <c r="O831" s="47"/>
      <c r="P831" s="47"/>
      <c r="Q831" s="201"/>
      <c r="R831" s="47"/>
      <c r="S831" s="47"/>
      <c r="T831" s="47"/>
      <c r="U831" s="47"/>
      <c r="V831" s="47"/>
      <c r="W831" s="47"/>
      <c r="X831" s="47"/>
      <c r="Y831" s="47"/>
      <c r="Z831" s="47"/>
      <c r="AA831" s="47"/>
      <c r="AB831" s="47"/>
      <c r="AC831" s="47"/>
      <c r="AD831" s="47"/>
      <c r="AE831" s="47"/>
      <c r="AF831" s="47"/>
      <c r="AG831" s="47"/>
      <c r="AH831" s="47"/>
      <c r="AI831" s="47"/>
      <c r="AJ831" s="47"/>
      <c r="AK831" s="47"/>
      <c r="AL831" s="47"/>
      <c r="AM831" s="47"/>
      <c r="AN831" s="47"/>
    </row>
    <row r="832" spans="1:40" ht="14.25" customHeight="1">
      <c r="A832" s="47"/>
      <c r="B832" s="47"/>
      <c r="C832" s="47"/>
      <c r="D832" s="47"/>
      <c r="E832" s="47"/>
      <c r="F832" s="199"/>
      <c r="G832" s="47"/>
      <c r="H832" s="47"/>
      <c r="I832" s="47"/>
      <c r="J832" s="200"/>
      <c r="K832" s="47"/>
      <c r="L832" s="47"/>
      <c r="M832" s="47"/>
      <c r="N832" s="47"/>
      <c r="O832" s="47"/>
      <c r="P832" s="47"/>
      <c r="Q832" s="201"/>
      <c r="R832" s="47"/>
      <c r="S832" s="47"/>
      <c r="T832" s="47"/>
      <c r="U832" s="47"/>
      <c r="V832" s="47"/>
      <c r="W832" s="47"/>
      <c r="X832" s="47"/>
      <c r="Y832" s="47"/>
      <c r="Z832" s="47"/>
      <c r="AA832" s="47"/>
      <c r="AB832" s="47"/>
      <c r="AC832" s="47"/>
      <c r="AD832" s="47"/>
      <c r="AE832" s="47"/>
      <c r="AF832" s="47"/>
      <c r="AG832" s="47"/>
      <c r="AH832" s="47"/>
      <c r="AI832" s="47"/>
      <c r="AJ832" s="47"/>
      <c r="AK832" s="47"/>
      <c r="AL832" s="47"/>
      <c r="AM832" s="47"/>
      <c r="AN832" s="47"/>
    </row>
    <row r="833" spans="1:40" ht="14.25" customHeight="1">
      <c r="A833" s="47"/>
      <c r="B833" s="47"/>
      <c r="C833" s="47"/>
      <c r="D833" s="47"/>
      <c r="E833" s="47"/>
      <c r="F833" s="199"/>
      <c r="G833" s="47"/>
      <c r="H833" s="47"/>
      <c r="I833" s="47"/>
      <c r="J833" s="200"/>
      <c r="K833" s="47"/>
      <c r="L833" s="47"/>
      <c r="M833" s="47"/>
      <c r="N833" s="47"/>
      <c r="O833" s="47"/>
      <c r="P833" s="47"/>
      <c r="Q833" s="201"/>
      <c r="R833" s="47"/>
      <c r="S833" s="47"/>
      <c r="T833" s="47"/>
      <c r="U833" s="47"/>
      <c r="V833" s="47"/>
      <c r="W833" s="47"/>
      <c r="X833" s="47"/>
      <c r="Y833" s="47"/>
      <c r="Z833" s="47"/>
      <c r="AA833" s="47"/>
      <c r="AB833" s="47"/>
      <c r="AC833" s="47"/>
      <c r="AD833" s="47"/>
      <c r="AE833" s="47"/>
      <c r="AF833" s="47"/>
      <c r="AG833" s="47"/>
      <c r="AH833" s="47"/>
      <c r="AI833" s="47"/>
      <c r="AJ833" s="47"/>
      <c r="AK833" s="47"/>
      <c r="AL833" s="47"/>
      <c r="AM833" s="47"/>
      <c r="AN833" s="47"/>
    </row>
    <row r="834" spans="1:40" ht="14.25" customHeight="1">
      <c r="A834" s="47"/>
      <c r="B834" s="47"/>
      <c r="C834" s="47"/>
      <c r="D834" s="47"/>
      <c r="E834" s="47"/>
      <c r="F834" s="199"/>
      <c r="G834" s="47"/>
      <c r="H834" s="47"/>
      <c r="I834" s="47"/>
      <c r="J834" s="200"/>
      <c r="K834" s="47"/>
      <c r="L834" s="47"/>
      <c r="M834" s="47"/>
      <c r="N834" s="47"/>
      <c r="O834" s="47"/>
      <c r="P834" s="47"/>
      <c r="Q834" s="201"/>
      <c r="R834" s="47"/>
      <c r="S834" s="47"/>
      <c r="T834" s="47"/>
      <c r="U834" s="47"/>
      <c r="V834" s="47"/>
      <c r="W834" s="47"/>
      <c r="X834" s="47"/>
      <c r="Y834" s="47"/>
      <c r="Z834" s="47"/>
      <c r="AA834" s="47"/>
      <c r="AB834" s="47"/>
      <c r="AC834" s="47"/>
      <c r="AD834" s="47"/>
      <c r="AE834" s="47"/>
      <c r="AF834" s="47"/>
      <c r="AG834" s="47"/>
      <c r="AH834" s="47"/>
      <c r="AI834" s="47"/>
      <c r="AJ834" s="47"/>
      <c r="AK834" s="47"/>
      <c r="AL834" s="47"/>
      <c r="AM834" s="47"/>
      <c r="AN834" s="47"/>
    </row>
    <row r="835" spans="1:40" ht="14.25" customHeight="1">
      <c r="A835" s="47"/>
      <c r="B835" s="47"/>
      <c r="C835" s="47"/>
      <c r="D835" s="47"/>
      <c r="E835" s="47"/>
      <c r="F835" s="199"/>
      <c r="G835" s="47"/>
      <c r="H835" s="47"/>
      <c r="I835" s="47"/>
      <c r="J835" s="200"/>
      <c r="K835" s="47"/>
      <c r="L835" s="47"/>
      <c r="M835" s="47"/>
      <c r="N835" s="47"/>
      <c r="O835" s="47"/>
      <c r="P835" s="47"/>
      <c r="Q835" s="201"/>
      <c r="R835" s="47"/>
      <c r="S835" s="47"/>
      <c r="T835" s="47"/>
      <c r="U835" s="47"/>
      <c r="V835" s="47"/>
      <c r="W835" s="47"/>
      <c r="X835" s="47"/>
      <c r="Y835" s="47"/>
      <c r="Z835" s="47"/>
      <c r="AA835" s="47"/>
      <c r="AB835" s="47"/>
      <c r="AC835" s="47"/>
      <c r="AD835" s="47"/>
      <c r="AE835" s="47"/>
      <c r="AF835" s="47"/>
      <c r="AG835" s="47"/>
      <c r="AH835" s="47"/>
      <c r="AI835" s="47"/>
      <c r="AJ835" s="47"/>
      <c r="AK835" s="47"/>
      <c r="AL835" s="47"/>
      <c r="AM835" s="47"/>
      <c r="AN835" s="47"/>
    </row>
    <row r="836" spans="1:40" ht="14.25" customHeight="1">
      <c r="A836" s="47"/>
      <c r="B836" s="47"/>
      <c r="C836" s="47"/>
      <c r="D836" s="47"/>
      <c r="E836" s="47"/>
      <c r="F836" s="199"/>
      <c r="G836" s="47"/>
      <c r="H836" s="47"/>
      <c r="I836" s="47"/>
      <c r="J836" s="200"/>
      <c r="K836" s="47"/>
      <c r="L836" s="47"/>
      <c r="M836" s="47"/>
      <c r="N836" s="47"/>
      <c r="O836" s="47"/>
      <c r="P836" s="47"/>
      <c r="Q836" s="201"/>
      <c r="R836" s="47"/>
      <c r="S836" s="47"/>
      <c r="T836" s="47"/>
      <c r="U836" s="47"/>
      <c r="V836" s="47"/>
      <c r="W836" s="47"/>
      <c r="X836" s="47"/>
      <c r="Y836" s="47"/>
      <c r="Z836" s="47"/>
      <c r="AA836" s="47"/>
      <c r="AB836" s="47"/>
      <c r="AC836" s="47"/>
      <c r="AD836" s="47"/>
      <c r="AE836" s="47"/>
      <c r="AF836" s="47"/>
      <c r="AG836" s="47"/>
      <c r="AH836" s="47"/>
      <c r="AI836" s="47"/>
      <c r="AJ836" s="47"/>
      <c r="AK836" s="47"/>
      <c r="AL836" s="47"/>
      <c r="AM836" s="47"/>
      <c r="AN836" s="47"/>
    </row>
    <row r="837" spans="1:40" ht="14.25" customHeight="1">
      <c r="A837" s="47"/>
      <c r="B837" s="47"/>
      <c r="C837" s="47"/>
      <c r="D837" s="47"/>
      <c r="E837" s="47"/>
      <c r="F837" s="199"/>
      <c r="G837" s="47"/>
      <c r="H837" s="47"/>
      <c r="I837" s="47"/>
      <c r="J837" s="200"/>
      <c r="K837" s="47"/>
      <c r="L837" s="47"/>
      <c r="M837" s="47"/>
      <c r="N837" s="47"/>
      <c r="O837" s="47"/>
      <c r="P837" s="47"/>
      <c r="Q837" s="201"/>
      <c r="R837" s="47"/>
      <c r="S837" s="47"/>
      <c r="T837" s="47"/>
      <c r="U837" s="47"/>
      <c r="V837" s="47"/>
      <c r="W837" s="47"/>
      <c r="X837" s="47"/>
      <c r="Y837" s="47"/>
      <c r="Z837" s="47"/>
      <c r="AA837" s="47"/>
      <c r="AB837" s="47"/>
      <c r="AC837" s="47"/>
      <c r="AD837" s="47"/>
      <c r="AE837" s="47"/>
      <c r="AF837" s="47"/>
      <c r="AG837" s="47"/>
      <c r="AH837" s="47"/>
      <c r="AI837" s="47"/>
      <c r="AJ837" s="47"/>
      <c r="AK837" s="47"/>
      <c r="AL837" s="47"/>
      <c r="AM837" s="47"/>
      <c r="AN837" s="47"/>
    </row>
    <row r="838" spans="1:40" ht="14.25" customHeight="1">
      <c r="A838" s="47"/>
      <c r="B838" s="47"/>
      <c r="C838" s="47"/>
      <c r="D838" s="47"/>
      <c r="E838" s="47"/>
      <c r="F838" s="199"/>
      <c r="G838" s="47"/>
      <c r="H838" s="47"/>
      <c r="I838" s="47"/>
      <c r="J838" s="200"/>
      <c r="K838" s="47"/>
      <c r="L838" s="47"/>
      <c r="M838" s="47"/>
      <c r="N838" s="47"/>
      <c r="O838" s="47"/>
      <c r="P838" s="47"/>
      <c r="Q838" s="201"/>
      <c r="R838" s="47"/>
      <c r="S838" s="47"/>
      <c r="T838" s="47"/>
      <c r="U838" s="47"/>
      <c r="V838" s="47"/>
      <c r="W838" s="47"/>
      <c r="X838" s="47"/>
      <c r="Y838" s="47"/>
      <c r="Z838" s="47"/>
      <c r="AA838" s="47"/>
      <c r="AB838" s="47"/>
      <c r="AC838" s="47"/>
      <c r="AD838" s="47"/>
      <c r="AE838" s="47"/>
      <c r="AF838" s="47"/>
      <c r="AG838" s="47"/>
      <c r="AH838" s="47"/>
      <c r="AI838" s="47"/>
      <c r="AJ838" s="47"/>
      <c r="AK838" s="47"/>
      <c r="AL838" s="47"/>
      <c r="AM838" s="47"/>
      <c r="AN838" s="47"/>
    </row>
    <row r="839" spans="1:40" ht="14.25" customHeight="1">
      <c r="A839" s="47"/>
      <c r="B839" s="47"/>
      <c r="C839" s="47"/>
      <c r="D839" s="47"/>
      <c r="E839" s="47"/>
      <c r="F839" s="199"/>
      <c r="G839" s="47"/>
      <c r="H839" s="47"/>
      <c r="I839" s="47"/>
      <c r="J839" s="200"/>
      <c r="K839" s="47"/>
      <c r="L839" s="47"/>
      <c r="M839" s="47"/>
      <c r="N839" s="47"/>
      <c r="O839" s="47"/>
      <c r="P839" s="47"/>
      <c r="Q839" s="201"/>
      <c r="R839" s="47"/>
      <c r="S839" s="47"/>
      <c r="T839" s="47"/>
      <c r="U839" s="47"/>
      <c r="V839" s="47"/>
      <c r="W839" s="47"/>
      <c r="X839" s="47"/>
      <c r="Y839" s="47"/>
      <c r="Z839" s="47"/>
      <c r="AA839" s="47"/>
      <c r="AB839" s="47"/>
      <c r="AC839" s="47"/>
      <c r="AD839" s="47"/>
      <c r="AE839" s="47"/>
      <c r="AF839" s="47"/>
      <c r="AG839" s="47"/>
      <c r="AH839" s="47"/>
      <c r="AI839" s="47"/>
      <c r="AJ839" s="47"/>
      <c r="AK839" s="47"/>
      <c r="AL839" s="47"/>
      <c r="AM839" s="47"/>
      <c r="AN839" s="47"/>
    </row>
    <row r="840" spans="1:40" ht="14.25" customHeight="1">
      <c r="A840" s="47"/>
      <c r="B840" s="47"/>
      <c r="C840" s="47"/>
      <c r="D840" s="47"/>
      <c r="E840" s="47"/>
      <c r="F840" s="199"/>
      <c r="G840" s="47"/>
      <c r="H840" s="47"/>
      <c r="I840" s="47"/>
      <c r="J840" s="200"/>
      <c r="K840" s="47"/>
      <c r="L840" s="47"/>
      <c r="M840" s="47"/>
      <c r="N840" s="47"/>
      <c r="O840" s="47"/>
      <c r="P840" s="47"/>
      <c r="Q840" s="201"/>
      <c r="R840" s="47"/>
      <c r="S840" s="47"/>
      <c r="T840" s="47"/>
      <c r="U840" s="47"/>
      <c r="V840" s="47"/>
      <c r="W840" s="47"/>
      <c r="X840" s="47"/>
      <c r="Y840" s="47"/>
      <c r="Z840" s="47"/>
      <c r="AA840" s="47"/>
      <c r="AB840" s="47"/>
      <c r="AC840" s="47"/>
      <c r="AD840" s="47"/>
      <c r="AE840" s="47"/>
      <c r="AF840" s="47"/>
      <c r="AG840" s="47"/>
      <c r="AH840" s="47"/>
      <c r="AI840" s="47"/>
      <c r="AJ840" s="47"/>
      <c r="AK840" s="47"/>
      <c r="AL840" s="47"/>
      <c r="AM840" s="47"/>
      <c r="AN840" s="47"/>
    </row>
    <row r="841" spans="1:40" ht="14.25" customHeight="1">
      <c r="A841" s="47"/>
      <c r="B841" s="47"/>
      <c r="C841" s="47"/>
      <c r="D841" s="47"/>
      <c r="E841" s="47"/>
      <c r="F841" s="199"/>
      <c r="G841" s="47"/>
      <c r="H841" s="47"/>
      <c r="I841" s="47"/>
      <c r="J841" s="200"/>
      <c r="K841" s="47"/>
      <c r="L841" s="47"/>
      <c r="M841" s="47"/>
      <c r="N841" s="47"/>
      <c r="O841" s="47"/>
      <c r="P841" s="47"/>
      <c r="Q841" s="201"/>
      <c r="R841" s="47"/>
      <c r="S841" s="47"/>
      <c r="T841" s="47"/>
      <c r="U841" s="47"/>
      <c r="V841" s="47"/>
      <c r="W841" s="47"/>
      <c r="X841" s="47"/>
      <c r="Y841" s="47"/>
      <c r="Z841" s="47"/>
      <c r="AA841" s="47"/>
      <c r="AB841" s="47"/>
      <c r="AC841" s="47"/>
      <c r="AD841" s="47"/>
      <c r="AE841" s="47"/>
      <c r="AF841" s="47"/>
      <c r="AG841" s="47"/>
      <c r="AH841" s="47"/>
      <c r="AI841" s="47"/>
      <c r="AJ841" s="47"/>
      <c r="AK841" s="47"/>
      <c r="AL841" s="47"/>
      <c r="AM841" s="47"/>
      <c r="AN841" s="47"/>
    </row>
    <row r="842" spans="1:40" ht="14.25" customHeight="1">
      <c r="A842" s="47"/>
      <c r="B842" s="47"/>
      <c r="C842" s="47"/>
      <c r="D842" s="47"/>
      <c r="E842" s="47"/>
      <c r="F842" s="199"/>
      <c r="G842" s="47"/>
      <c r="H842" s="47"/>
      <c r="I842" s="47"/>
      <c r="J842" s="200"/>
      <c r="K842" s="47"/>
      <c r="L842" s="47"/>
      <c r="M842" s="47"/>
      <c r="N842" s="47"/>
      <c r="O842" s="47"/>
      <c r="P842" s="47"/>
      <c r="Q842" s="201"/>
      <c r="R842" s="47"/>
      <c r="S842" s="47"/>
      <c r="T842" s="47"/>
      <c r="U842" s="47"/>
      <c r="V842" s="47"/>
      <c r="W842" s="47"/>
      <c r="X842" s="47"/>
      <c r="Y842" s="47"/>
      <c r="Z842" s="47"/>
      <c r="AA842" s="47"/>
      <c r="AB842" s="47"/>
      <c r="AC842" s="47"/>
      <c r="AD842" s="47"/>
      <c r="AE842" s="47"/>
      <c r="AF842" s="47"/>
      <c r="AG842" s="47"/>
      <c r="AH842" s="47"/>
      <c r="AI842" s="47"/>
      <c r="AJ842" s="47"/>
      <c r="AK842" s="47"/>
      <c r="AL842" s="47"/>
      <c r="AM842" s="47"/>
      <c r="AN842" s="47"/>
    </row>
    <row r="843" spans="1:40" ht="14.25" customHeight="1">
      <c r="A843" s="47"/>
      <c r="B843" s="47"/>
      <c r="C843" s="47"/>
      <c r="D843" s="47"/>
      <c r="E843" s="47"/>
      <c r="F843" s="199"/>
      <c r="G843" s="47"/>
      <c r="H843" s="47"/>
      <c r="I843" s="47"/>
      <c r="J843" s="200"/>
      <c r="K843" s="47"/>
      <c r="L843" s="47"/>
      <c r="M843" s="47"/>
      <c r="N843" s="47"/>
      <c r="O843" s="47"/>
      <c r="P843" s="47"/>
      <c r="Q843" s="201"/>
      <c r="R843" s="47"/>
      <c r="S843" s="47"/>
      <c r="T843" s="47"/>
      <c r="U843" s="47"/>
      <c r="V843" s="47"/>
      <c r="W843" s="47"/>
      <c r="X843" s="47"/>
      <c r="Y843" s="47"/>
      <c r="Z843" s="47"/>
      <c r="AA843" s="47"/>
      <c r="AB843" s="47"/>
      <c r="AC843" s="47"/>
      <c r="AD843" s="47"/>
      <c r="AE843" s="47"/>
      <c r="AF843" s="47"/>
      <c r="AG843" s="47"/>
      <c r="AH843" s="47"/>
      <c r="AI843" s="47"/>
      <c r="AJ843" s="47"/>
      <c r="AK843" s="47"/>
      <c r="AL843" s="47"/>
      <c r="AM843" s="47"/>
      <c r="AN843" s="47"/>
    </row>
    <row r="844" spans="1:40" ht="14.25" customHeight="1">
      <c r="A844" s="47"/>
      <c r="B844" s="47"/>
      <c r="C844" s="47"/>
      <c r="D844" s="47"/>
      <c r="E844" s="47"/>
      <c r="F844" s="199"/>
      <c r="G844" s="47"/>
      <c r="H844" s="47"/>
      <c r="I844" s="47"/>
      <c r="J844" s="200"/>
      <c r="K844" s="47"/>
      <c r="L844" s="47"/>
      <c r="M844" s="47"/>
      <c r="N844" s="47"/>
      <c r="O844" s="47"/>
      <c r="P844" s="47"/>
      <c r="Q844" s="201"/>
      <c r="R844" s="47"/>
      <c r="S844" s="47"/>
      <c r="T844" s="47"/>
      <c r="U844" s="47"/>
      <c r="V844" s="47"/>
      <c r="W844" s="47"/>
      <c r="X844" s="47"/>
      <c r="Y844" s="47"/>
      <c r="Z844" s="47"/>
      <c r="AA844" s="47"/>
      <c r="AB844" s="47"/>
      <c r="AC844" s="47"/>
      <c r="AD844" s="47"/>
      <c r="AE844" s="47"/>
      <c r="AF844" s="47"/>
      <c r="AG844" s="47"/>
      <c r="AH844" s="47"/>
      <c r="AI844" s="47"/>
      <c r="AJ844" s="47"/>
      <c r="AK844" s="47"/>
      <c r="AL844" s="47"/>
      <c r="AM844" s="47"/>
      <c r="AN844" s="47"/>
    </row>
    <row r="845" spans="1:40" ht="14.25" customHeight="1">
      <c r="A845" s="47"/>
      <c r="B845" s="47"/>
      <c r="C845" s="47"/>
      <c r="D845" s="47"/>
      <c r="E845" s="47"/>
      <c r="F845" s="199"/>
      <c r="G845" s="47"/>
      <c r="H845" s="47"/>
      <c r="I845" s="47"/>
      <c r="J845" s="200"/>
      <c r="K845" s="47"/>
      <c r="L845" s="47"/>
      <c r="M845" s="47"/>
      <c r="N845" s="47"/>
      <c r="O845" s="47"/>
      <c r="P845" s="47"/>
      <c r="Q845" s="201"/>
      <c r="R845" s="47"/>
      <c r="S845" s="47"/>
      <c r="T845" s="47"/>
      <c r="U845" s="47"/>
      <c r="V845" s="47"/>
      <c r="W845" s="47"/>
      <c r="X845" s="47"/>
      <c r="Y845" s="47"/>
      <c r="Z845" s="47"/>
      <c r="AA845" s="47"/>
      <c r="AB845" s="47"/>
      <c r="AC845" s="47"/>
      <c r="AD845" s="47"/>
      <c r="AE845" s="47"/>
      <c r="AF845" s="47"/>
      <c r="AG845" s="47"/>
      <c r="AH845" s="47"/>
      <c r="AI845" s="47"/>
      <c r="AJ845" s="47"/>
      <c r="AK845" s="47"/>
      <c r="AL845" s="47"/>
      <c r="AM845" s="47"/>
      <c r="AN845" s="47"/>
    </row>
    <row r="846" spans="1:40" ht="14.25" customHeight="1">
      <c r="A846" s="47"/>
      <c r="B846" s="47"/>
      <c r="C846" s="47"/>
      <c r="D846" s="47"/>
      <c r="E846" s="47"/>
      <c r="F846" s="199"/>
      <c r="G846" s="47"/>
      <c r="H846" s="47"/>
      <c r="I846" s="47"/>
      <c r="J846" s="200"/>
      <c r="K846" s="47"/>
      <c r="L846" s="47"/>
      <c r="M846" s="47"/>
      <c r="N846" s="47"/>
      <c r="O846" s="47"/>
      <c r="P846" s="47"/>
      <c r="Q846" s="201"/>
      <c r="R846" s="47"/>
      <c r="S846" s="47"/>
      <c r="T846" s="47"/>
      <c r="U846" s="47"/>
      <c r="V846" s="47"/>
      <c r="W846" s="47"/>
      <c r="X846" s="47"/>
      <c r="Y846" s="47"/>
      <c r="Z846" s="47"/>
      <c r="AA846" s="47"/>
      <c r="AB846" s="47"/>
      <c r="AC846" s="47"/>
      <c r="AD846" s="47"/>
      <c r="AE846" s="47"/>
      <c r="AF846" s="47"/>
      <c r="AG846" s="47"/>
      <c r="AH846" s="47"/>
      <c r="AI846" s="47"/>
      <c r="AJ846" s="47"/>
      <c r="AK846" s="47"/>
      <c r="AL846" s="47"/>
      <c r="AM846" s="47"/>
      <c r="AN846" s="47"/>
    </row>
    <row r="847" spans="1:40" ht="14.25" customHeight="1">
      <c r="A847" s="47"/>
      <c r="B847" s="47"/>
      <c r="C847" s="47"/>
      <c r="D847" s="47"/>
      <c r="E847" s="47"/>
      <c r="F847" s="199"/>
      <c r="G847" s="47"/>
      <c r="H847" s="47"/>
      <c r="I847" s="47"/>
      <c r="J847" s="200"/>
      <c r="K847" s="47"/>
      <c r="L847" s="47"/>
      <c r="M847" s="47"/>
      <c r="N847" s="47"/>
      <c r="O847" s="47"/>
      <c r="P847" s="47"/>
      <c r="Q847" s="201"/>
      <c r="R847" s="47"/>
      <c r="S847" s="47"/>
      <c r="T847" s="47"/>
      <c r="U847" s="47"/>
      <c r="V847" s="47"/>
      <c r="W847" s="47"/>
      <c r="X847" s="47"/>
      <c r="Y847" s="47"/>
      <c r="Z847" s="47"/>
      <c r="AA847" s="47"/>
      <c r="AB847" s="47"/>
      <c r="AC847" s="47"/>
      <c r="AD847" s="47"/>
      <c r="AE847" s="47"/>
      <c r="AF847" s="47"/>
      <c r="AG847" s="47"/>
      <c r="AH847" s="47"/>
      <c r="AI847" s="47"/>
      <c r="AJ847" s="47"/>
      <c r="AK847" s="47"/>
      <c r="AL847" s="47"/>
      <c r="AM847" s="47"/>
      <c r="AN847" s="47"/>
    </row>
    <row r="848" spans="1:40" ht="14.25" customHeight="1">
      <c r="A848" s="47"/>
      <c r="B848" s="47"/>
      <c r="C848" s="47"/>
      <c r="D848" s="47"/>
      <c r="E848" s="47"/>
      <c r="F848" s="199"/>
      <c r="G848" s="47"/>
      <c r="H848" s="47"/>
      <c r="I848" s="47"/>
      <c r="J848" s="200"/>
      <c r="K848" s="47"/>
      <c r="L848" s="47"/>
      <c r="M848" s="47"/>
      <c r="N848" s="47"/>
      <c r="O848" s="47"/>
      <c r="P848" s="47"/>
      <c r="Q848" s="201"/>
      <c r="R848" s="47"/>
      <c r="S848" s="47"/>
      <c r="T848" s="47"/>
      <c r="U848" s="47"/>
      <c r="V848" s="47"/>
      <c r="W848" s="47"/>
      <c r="X848" s="47"/>
      <c r="Y848" s="47"/>
      <c r="Z848" s="47"/>
      <c r="AA848" s="47"/>
      <c r="AB848" s="47"/>
      <c r="AC848" s="47"/>
      <c r="AD848" s="47"/>
      <c r="AE848" s="47"/>
      <c r="AF848" s="47"/>
      <c r="AG848" s="47"/>
      <c r="AH848" s="47"/>
      <c r="AI848" s="47"/>
      <c r="AJ848" s="47"/>
      <c r="AK848" s="47"/>
      <c r="AL848" s="47"/>
      <c r="AM848" s="47"/>
      <c r="AN848" s="47"/>
    </row>
    <row r="849" spans="1:40" ht="14.25" customHeight="1">
      <c r="A849" s="47"/>
      <c r="B849" s="47"/>
      <c r="C849" s="47"/>
      <c r="D849" s="47"/>
      <c r="E849" s="47"/>
      <c r="F849" s="199"/>
      <c r="G849" s="47"/>
      <c r="H849" s="47"/>
      <c r="I849" s="47"/>
      <c r="J849" s="200"/>
      <c r="K849" s="47"/>
      <c r="L849" s="47"/>
      <c r="M849" s="47"/>
      <c r="N849" s="47"/>
      <c r="O849" s="47"/>
      <c r="P849" s="47"/>
      <c r="Q849" s="201"/>
      <c r="R849" s="47"/>
      <c r="S849" s="47"/>
      <c r="T849" s="47"/>
      <c r="U849" s="47"/>
      <c r="V849" s="47"/>
      <c r="W849" s="47"/>
      <c r="X849" s="47"/>
      <c r="Y849" s="47"/>
      <c r="Z849" s="47"/>
      <c r="AA849" s="47"/>
      <c r="AB849" s="47"/>
      <c r="AC849" s="47"/>
      <c r="AD849" s="47"/>
      <c r="AE849" s="47"/>
      <c r="AF849" s="47"/>
      <c r="AG849" s="47"/>
      <c r="AH849" s="47"/>
      <c r="AI849" s="47"/>
      <c r="AJ849" s="47"/>
      <c r="AK849" s="47"/>
      <c r="AL849" s="47"/>
      <c r="AM849" s="47"/>
      <c r="AN849" s="47"/>
    </row>
    <row r="850" spans="1:40" ht="14.25" customHeight="1">
      <c r="A850" s="47"/>
      <c r="B850" s="47"/>
      <c r="C850" s="47"/>
      <c r="D850" s="47"/>
      <c r="E850" s="47"/>
      <c r="F850" s="199"/>
      <c r="G850" s="47"/>
      <c r="H850" s="47"/>
      <c r="I850" s="47"/>
      <c r="J850" s="200"/>
      <c r="K850" s="47"/>
      <c r="L850" s="47"/>
      <c r="M850" s="47"/>
      <c r="N850" s="47"/>
      <c r="O850" s="47"/>
      <c r="P850" s="47"/>
      <c r="Q850" s="201"/>
      <c r="R850" s="47"/>
      <c r="S850" s="47"/>
      <c r="T850" s="47"/>
      <c r="U850" s="47"/>
      <c r="V850" s="47"/>
      <c r="W850" s="47"/>
      <c r="X850" s="47"/>
      <c r="Y850" s="47"/>
      <c r="Z850" s="47"/>
      <c r="AA850" s="47"/>
      <c r="AB850" s="47"/>
      <c r="AC850" s="47"/>
      <c r="AD850" s="47"/>
      <c r="AE850" s="47"/>
      <c r="AF850" s="47"/>
      <c r="AG850" s="47"/>
      <c r="AH850" s="47"/>
      <c r="AI850" s="47"/>
      <c r="AJ850" s="47"/>
      <c r="AK850" s="47"/>
      <c r="AL850" s="47"/>
      <c r="AM850" s="47"/>
      <c r="AN850" s="47"/>
    </row>
    <row r="851" spans="1:40" ht="14.25" customHeight="1">
      <c r="A851" s="47"/>
      <c r="B851" s="47"/>
      <c r="C851" s="47"/>
      <c r="D851" s="47"/>
      <c r="E851" s="47"/>
      <c r="F851" s="199"/>
      <c r="G851" s="47"/>
      <c r="H851" s="47"/>
      <c r="I851" s="47"/>
      <c r="J851" s="200"/>
      <c r="K851" s="47"/>
      <c r="L851" s="47"/>
      <c r="M851" s="47"/>
      <c r="N851" s="47"/>
      <c r="O851" s="47"/>
      <c r="P851" s="47"/>
      <c r="Q851" s="201"/>
      <c r="R851" s="47"/>
      <c r="S851" s="47"/>
      <c r="T851" s="47"/>
      <c r="U851" s="47"/>
      <c r="V851" s="47"/>
      <c r="W851" s="47"/>
      <c r="X851" s="47"/>
      <c r="Y851" s="47"/>
      <c r="Z851" s="47"/>
      <c r="AA851" s="47"/>
      <c r="AB851" s="47"/>
      <c r="AC851" s="47"/>
      <c r="AD851" s="47"/>
      <c r="AE851" s="47"/>
      <c r="AF851" s="47"/>
      <c r="AG851" s="47"/>
      <c r="AH851" s="47"/>
      <c r="AI851" s="47"/>
      <c r="AJ851" s="47"/>
      <c r="AK851" s="47"/>
      <c r="AL851" s="47"/>
      <c r="AM851" s="47"/>
      <c r="AN851" s="47"/>
    </row>
    <row r="852" spans="1:40" ht="14.25" customHeight="1">
      <c r="A852" s="47"/>
      <c r="B852" s="47"/>
      <c r="C852" s="47"/>
      <c r="D852" s="47"/>
      <c r="E852" s="47"/>
      <c r="F852" s="199"/>
      <c r="G852" s="47"/>
      <c r="H852" s="47"/>
      <c r="I852" s="47"/>
      <c r="J852" s="200"/>
      <c r="K852" s="47"/>
      <c r="L852" s="47"/>
      <c r="M852" s="47"/>
      <c r="N852" s="47"/>
      <c r="O852" s="47"/>
      <c r="P852" s="47"/>
      <c r="Q852" s="201"/>
      <c r="R852" s="47"/>
      <c r="S852" s="47"/>
      <c r="T852" s="47"/>
      <c r="U852" s="47"/>
      <c r="V852" s="47"/>
      <c r="W852" s="47"/>
      <c r="X852" s="47"/>
      <c r="Y852" s="47"/>
      <c r="Z852" s="47"/>
      <c r="AA852" s="47"/>
      <c r="AB852" s="47"/>
      <c r="AC852" s="47"/>
      <c r="AD852" s="47"/>
      <c r="AE852" s="47"/>
      <c r="AF852" s="47"/>
      <c r="AG852" s="47"/>
      <c r="AH852" s="47"/>
      <c r="AI852" s="47"/>
      <c r="AJ852" s="47"/>
      <c r="AK852" s="47"/>
      <c r="AL852" s="47"/>
      <c r="AM852" s="47"/>
      <c r="AN852" s="47"/>
    </row>
    <row r="853" spans="1:40" ht="14.25" customHeight="1">
      <c r="A853" s="47"/>
      <c r="B853" s="47"/>
      <c r="C853" s="47"/>
      <c r="D853" s="47"/>
      <c r="E853" s="47"/>
      <c r="F853" s="199"/>
      <c r="G853" s="47"/>
      <c r="H853" s="47"/>
      <c r="I853" s="47"/>
      <c r="J853" s="200"/>
      <c r="K853" s="47"/>
      <c r="L853" s="47"/>
      <c r="M853" s="47"/>
      <c r="N853" s="47"/>
      <c r="O853" s="47"/>
      <c r="P853" s="47"/>
      <c r="Q853" s="201"/>
      <c r="R853" s="47"/>
      <c r="S853" s="47"/>
      <c r="T853" s="47"/>
      <c r="U853" s="47"/>
      <c r="V853" s="47"/>
      <c r="W853" s="47"/>
      <c r="X853" s="47"/>
      <c r="Y853" s="47"/>
      <c r="Z853" s="47"/>
      <c r="AA853" s="47"/>
      <c r="AB853" s="47"/>
      <c r="AC853" s="47"/>
      <c r="AD853" s="47"/>
      <c r="AE853" s="47"/>
      <c r="AF853" s="47"/>
      <c r="AG853" s="47"/>
      <c r="AH853" s="47"/>
      <c r="AI853" s="47"/>
      <c r="AJ853" s="47"/>
      <c r="AK853" s="47"/>
      <c r="AL853" s="47"/>
      <c r="AM853" s="47"/>
      <c r="AN853" s="47"/>
    </row>
    <row r="854" spans="1:40" ht="14.25" customHeight="1">
      <c r="A854" s="47"/>
      <c r="B854" s="47"/>
      <c r="C854" s="47"/>
      <c r="D854" s="47"/>
      <c r="E854" s="47"/>
      <c r="F854" s="199"/>
      <c r="G854" s="47"/>
      <c r="H854" s="47"/>
      <c r="I854" s="47"/>
      <c r="J854" s="200"/>
      <c r="K854" s="47"/>
      <c r="L854" s="47"/>
      <c r="M854" s="47"/>
      <c r="N854" s="47"/>
      <c r="O854" s="47"/>
      <c r="P854" s="47"/>
      <c r="Q854" s="201"/>
      <c r="R854" s="47"/>
      <c r="S854" s="47"/>
      <c r="T854" s="47"/>
      <c r="U854" s="47"/>
      <c r="V854" s="47"/>
      <c r="W854" s="47"/>
      <c r="X854" s="47"/>
      <c r="Y854" s="47"/>
      <c r="Z854" s="47"/>
      <c r="AA854" s="47"/>
      <c r="AB854" s="47"/>
      <c r="AC854" s="47"/>
      <c r="AD854" s="47"/>
      <c r="AE854" s="47"/>
      <c r="AF854" s="47"/>
      <c r="AG854" s="47"/>
      <c r="AH854" s="47"/>
      <c r="AI854" s="47"/>
      <c r="AJ854" s="47"/>
      <c r="AK854" s="47"/>
      <c r="AL854" s="47"/>
      <c r="AM854" s="47"/>
      <c r="AN854" s="47"/>
    </row>
    <row r="855" spans="1:40" ht="14.25" customHeight="1">
      <c r="A855" s="47"/>
      <c r="B855" s="47"/>
      <c r="C855" s="47"/>
      <c r="D855" s="47"/>
      <c r="E855" s="47"/>
      <c r="F855" s="199"/>
      <c r="G855" s="47"/>
      <c r="H855" s="47"/>
      <c r="I855" s="47"/>
      <c r="J855" s="200"/>
      <c r="K855" s="47"/>
      <c r="L855" s="47"/>
      <c r="M855" s="47"/>
      <c r="N855" s="47"/>
      <c r="O855" s="47"/>
      <c r="P855" s="47"/>
      <c r="Q855" s="201"/>
      <c r="R855" s="47"/>
      <c r="S855" s="47"/>
      <c r="T855" s="47"/>
      <c r="U855" s="47"/>
      <c r="V855" s="47"/>
      <c r="W855" s="47"/>
      <c r="X855" s="47"/>
      <c r="Y855" s="47"/>
      <c r="Z855" s="47"/>
      <c r="AA855" s="47"/>
      <c r="AB855" s="47"/>
      <c r="AC855" s="47"/>
      <c r="AD855" s="47"/>
      <c r="AE855" s="47"/>
      <c r="AF855" s="47"/>
      <c r="AG855" s="47"/>
      <c r="AH855" s="47"/>
      <c r="AI855" s="47"/>
      <c r="AJ855" s="47"/>
      <c r="AK855" s="47"/>
      <c r="AL855" s="47"/>
      <c r="AM855" s="47"/>
      <c r="AN855" s="47"/>
    </row>
    <row r="856" spans="1:40" ht="14.25" customHeight="1">
      <c r="A856" s="47"/>
      <c r="B856" s="47"/>
      <c r="C856" s="47"/>
      <c r="D856" s="47"/>
      <c r="E856" s="47"/>
      <c r="F856" s="199"/>
      <c r="G856" s="47"/>
      <c r="H856" s="47"/>
      <c r="I856" s="47"/>
      <c r="J856" s="200"/>
      <c r="K856" s="47"/>
      <c r="L856" s="47"/>
      <c r="M856" s="47"/>
      <c r="N856" s="47"/>
      <c r="O856" s="47"/>
      <c r="P856" s="47"/>
      <c r="Q856" s="201"/>
      <c r="R856" s="47"/>
      <c r="S856" s="47"/>
      <c r="T856" s="47"/>
      <c r="U856" s="47"/>
      <c r="V856" s="47"/>
      <c r="W856" s="47"/>
      <c r="X856" s="47"/>
      <c r="Y856" s="47"/>
      <c r="Z856" s="47"/>
      <c r="AA856" s="47"/>
      <c r="AB856" s="47"/>
      <c r="AC856" s="47"/>
      <c r="AD856" s="47"/>
      <c r="AE856" s="47"/>
      <c r="AF856" s="47"/>
      <c r="AG856" s="47"/>
      <c r="AH856" s="47"/>
      <c r="AI856" s="47"/>
      <c r="AJ856" s="47"/>
      <c r="AK856" s="47"/>
      <c r="AL856" s="47"/>
      <c r="AM856" s="47"/>
      <c r="AN856" s="47"/>
    </row>
    <row r="857" spans="1:40" ht="14.25" customHeight="1">
      <c r="A857" s="47"/>
      <c r="B857" s="47"/>
      <c r="C857" s="47"/>
      <c r="D857" s="47"/>
      <c r="E857" s="47"/>
      <c r="F857" s="199"/>
      <c r="G857" s="47"/>
      <c r="H857" s="47"/>
      <c r="I857" s="47"/>
      <c r="J857" s="200"/>
      <c r="K857" s="47"/>
      <c r="L857" s="47"/>
      <c r="M857" s="47"/>
      <c r="N857" s="47"/>
      <c r="O857" s="47"/>
      <c r="P857" s="47"/>
      <c r="Q857" s="201"/>
      <c r="R857" s="47"/>
      <c r="S857" s="47"/>
      <c r="T857" s="47"/>
      <c r="U857" s="47"/>
      <c r="V857" s="47"/>
      <c r="W857" s="47"/>
      <c r="X857" s="47"/>
      <c r="Y857" s="47"/>
      <c r="Z857" s="47"/>
      <c r="AA857" s="47"/>
      <c r="AB857" s="47"/>
      <c r="AC857" s="47"/>
      <c r="AD857" s="47"/>
      <c r="AE857" s="47"/>
      <c r="AF857" s="47"/>
      <c r="AG857" s="47"/>
      <c r="AH857" s="47"/>
      <c r="AI857" s="47"/>
      <c r="AJ857" s="47"/>
      <c r="AK857" s="47"/>
      <c r="AL857" s="47"/>
      <c r="AM857" s="47"/>
      <c r="AN857" s="47"/>
    </row>
    <row r="858" spans="1:40" ht="14.25" customHeight="1">
      <c r="A858" s="47"/>
      <c r="B858" s="47"/>
      <c r="C858" s="47"/>
      <c r="D858" s="47"/>
      <c r="E858" s="47"/>
      <c r="F858" s="199"/>
      <c r="G858" s="47"/>
      <c r="H858" s="47"/>
      <c r="I858" s="47"/>
      <c r="J858" s="200"/>
      <c r="K858" s="47"/>
      <c r="L858" s="47"/>
      <c r="M858" s="47"/>
      <c r="N858" s="47"/>
      <c r="O858" s="47"/>
      <c r="P858" s="47"/>
      <c r="Q858" s="201"/>
      <c r="R858" s="47"/>
      <c r="S858" s="47"/>
      <c r="T858" s="47"/>
      <c r="U858" s="47"/>
      <c r="V858" s="47"/>
      <c r="W858" s="47"/>
      <c r="X858" s="47"/>
      <c r="Y858" s="47"/>
      <c r="Z858" s="47"/>
      <c r="AA858" s="47"/>
      <c r="AB858" s="47"/>
      <c r="AC858" s="47"/>
      <c r="AD858" s="47"/>
      <c r="AE858" s="47"/>
      <c r="AF858" s="47"/>
      <c r="AG858" s="47"/>
      <c r="AH858" s="47"/>
      <c r="AI858" s="47"/>
      <c r="AJ858" s="47"/>
      <c r="AK858" s="47"/>
      <c r="AL858" s="47"/>
      <c r="AM858" s="47"/>
      <c r="AN858" s="47"/>
    </row>
    <row r="859" spans="1:40" ht="14.25" customHeight="1">
      <c r="A859" s="47"/>
      <c r="B859" s="47"/>
      <c r="C859" s="47"/>
      <c r="D859" s="47"/>
      <c r="E859" s="47"/>
      <c r="F859" s="199"/>
      <c r="G859" s="47"/>
      <c r="H859" s="47"/>
      <c r="I859" s="47"/>
      <c r="J859" s="200"/>
      <c r="K859" s="47"/>
      <c r="L859" s="47"/>
      <c r="M859" s="47"/>
      <c r="N859" s="47"/>
      <c r="O859" s="47"/>
      <c r="P859" s="47"/>
      <c r="Q859" s="201"/>
      <c r="R859" s="47"/>
      <c r="S859" s="47"/>
      <c r="T859" s="47"/>
      <c r="U859" s="47"/>
      <c r="V859" s="47"/>
      <c r="W859" s="47"/>
      <c r="X859" s="47"/>
      <c r="Y859" s="47"/>
      <c r="Z859" s="47"/>
      <c r="AA859" s="47"/>
      <c r="AB859" s="47"/>
      <c r="AC859" s="47"/>
      <c r="AD859" s="47"/>
      <c r="AE859" s="47"/>
      <c r="AF859" s="47"/>
      <c r="AG859" s="47"/>
      <c r="AH859" s="47"/>
      <c r="AI859" s="47"/>
      <c r="AJ859" s="47"/>
      <c r="AK859" s="47"/>
      <c r="AL859" s="47"/>
      <c r="AM859" s="47"/>
      <c r="AN859" s="47"/>
    </row>
    <row r="860" spans="1:40" ht="14.25" customHeight="1">
      <c r="A860" s="47"/>
      <c r="B860" s="47"/>
      <c r="C860" s="47"/>
      <c r="D860" s="47"/>
      <c r="E860" s="47"/>
      <c r="F860" s="199"/>
      <c r="G860" s="47"/>
      <c r="H860" s="47"/>
      <c r="I860" s="47"/>
      <c r="J860" s="200"/>
      <c r="K860" s="47"/>
      <c r="L860" s="47"/>
      <c r="M860" s="47"/>
      <c r="N860" s="47"/>
      <c r="O860" s="47"/>
      <c r="P860" s="47"/>
      <c r="Q860" s="201"/>
      <c r="R860" s="47"/>
      <c r="S860" s="47"/>
      <c r="T860" s="47"/>
      <c r="U860" s="47"/>
      <c r="V860" s="47"/>
      <c r="W860" s="47"/>
      <c r="X860" s="47"/>
      <c r="Y860" s="47"/>
      <c r="Z860" s="47"/>
      <c r="AA860" s="47"/>
      <c r="AB860" s="47"/>
      <c r="AC860" s="47"/>
      <c r="AD860" s="47"/>
      <c r="AE860" s="47"/>
      <c r="AF860" s="47"/>
      <c r="AG860" s="47"/>
      <c r="AH860" s="47"/>
      <c r="AI860" s="47"/>
      <c r="AJ860" s="47"/>
      <c r="AK860" s="47"/>
      <c r="AL860" s="47"/>
      <c r="AM860" s="47"/>
      <c r="AN860" s="47"/>
    </row>
    <row r="861" spans="1:40" ht="14.25" customHeight="1">
      <c r="A861" s="47"/>
      <c r="B861" s="47"/>
      <c r="C861" s="47"/>
      <c r="D861" s="47"/>
      <c r="E861" s="47"/>
      <c r="F861" s="199"/>
      <c r="G861" s="47"/>
      <c r="H861" s="47"/>
      <c r="I861" s="47"/>
      <c r="J861" s="200"/>
      <c r="K861" s="47"/>
      <c r="L861" s="47"/>
      <c r="M861" s="47"/>
      <c r="N861" s="47"/>
      <c r="O861" s="47"/>
      <c r="P861" s="47"/>
      <c r="Q861" s="201"/>
      <c r="R861" s="47"/>
      <c r="S861" s="47"/>
      <c r="T861" s="47"/>
      <c r="U861" s="47"/>
      <c r="V861" s="47"/>
      <c r="W861" s="47"/>
      <c r="X861" s="47"/>
      <c r="Y861" s="47"/>
      <c r="Z861" s="47"/>
      <c r="AA861" s="47"/>
      <c r="AB861" s="47"/>
      <c r="AC861" s="47"/>
      <c r="AD861" s="47"/>
      <c r="AE861" s="47"/>
      <c r="AF861" s="47"/>
      <c r="AG861" s="47"/>
      <c r="AH861" s="47"/>
      <c r="AI861" s="47"/>
      <c r="AJ861" s="47"/>
      <c r="AK861" s="47"/>
      <c r="AL861" s="47"/>
      <c r="AM861" s="47"/>
      <c r="AN861" s="47"/>
    </row>
    <row r="862" spans="1:40" ht="14.25" customHeight="1">
      <c r="A862" s="47"/>
      <c r="B862" s="47"/>
      <c r="C862" s="47"/>
      <c r="D862" s="47"/>
      <c r="E862" s="47"/>
      <c r="F862" s="199"/>
      <c r="G862" s="47"/>
      <c r="H862" s="47"/>
      <c r="I862" s="47"/>
      <c r="J862" s="200"/>
      <c r="K862" s="47"/>
      <c r="L862" s="47"/>
      <c r="M862" s="47"/>
      <c r="N862" s="47"/>
      <c r="O862" s="47"/>
      <c r="P862" s="47"/>
      <c r="Q862" s="201"/>
      <c r="R862" s="47"/>
      <c r="S862" s="47"/>
      <c r="T862" s="47"/>
      <c r="U862" s="47"/>
      <c r="V862" s="47"/>
      <c r="W862" s="47"/>
      <c r="X862" s="47"/>
      <c r="Y862" s="47"/>
      <c r="Z862" s="47"/>
      <c r="AA862" s="47"/>
      <c r="AB862" s="47"/>
      <c r="AC862" s="47"/>
      <c r="AD862" s="47"/>
      <c r="AE862" s="47"/>
      <c r="AF862" s="47"/>
      <c r="AG862" s="47"/>
      <c r="AH862" s="47"/>
      <c r="AI862" s="47"/>
      <c r="AJ862" s="47"/>
      <c r="AK862" s="47"/>
      <c r="AL862" s="47"/>
      <c r="AM862" s="47"/>
      <c r="AN862" s="47"/>
    </row>
    <row r="863" spans="1:40" ht="14.25" customHeight="1">
      <c r="A863" s="47"/>
      <c r="B863" s="47"/>
      <c r="C863" s="47"/>
      <c r="D863" s="47"/>
      <c r="E863" s="47"/>
      <c r="F863" s="199"/>
      <c r="G863" s="47"/>
      <c r="H863" s="47"/>
      <c r="I863" s="47"/>
      <c r="J863" s="200"/>
      <c r="K863" s="47"/>
      <c r="L863" s="47"/>
      <c r="M863" s="47"/>
      <c r="N863" s="47"/>
      <c r="O863" s="47"/>
      <c r="P863" s="47"/>
      <c r="Q863" s="201"/>
      <c r="R863" s="47"/>
      <c r="S863" s="47"/>
      <c r="T863" s="47"/>
      <c r="U863" s="47"/>
      <c r="V863" s="47"/>
      <c r="W863" s="47"/>
      <c r="X863" s="47"/>
      <c r="Y863" s="47"/>
      <c r="Z863" s="47"/>
      <c r="AA863" s="47"/>
      <c r="AB863" s="47"/>
      <c r="AC863" s="47"/>
      <c r="AD863" s="47"/>
      <c r="AE863" s="47"/>
      <c r="AF863" s="47"/>
      <c r="AG863" s="47"/>
      <c r="AH863" s="47"/>
      <c r="AI863" s="47"/>
      <c r="AJ863" s="47"/>
      <c r="AK863" s="47"/>
      <c r="AL863" s="47"/>
      <c r="AM863" s="47"/>
      <c r="AN863" s="47"/>
    </row>
    <row r="864" spans="1:40" ht="14.25" customHeight="1">
      <c r="A864" s="47"/>
      <c r="B864" s="47"/>
      <c r="C864" s="47"/>
      <c r="D864" s="47"/>
      <c r="E864" s="47"/>
      <c r="F864" s="199"/>
      <c r="G864" s="47"/>
      <c r="H864" s="47"/>
      <c r="I864" s="47"/>
      <c r="J864" s="200"/>
      <c r="K864" s="47"/>
      <c r="L864" s="47"/>
      <c r="M864" s="47"/>
      <c r="N864" s="47"/>
      <c r="O864" s="47"/>
      <c r="P864" s="47"/>
      <c r="Q864" s="201"/>
      <c r="R864" s="47"/>
      <c r="S864" s="47"/>
      <c r="T864" s="47"/>
      <c r="U864" s="47"/>
      <c r="V864" s="47"/>
      <c r="W864" s="47"/>
      <c r="X864" s="47"/>
      <c r="Y864" s="47"/>
      <c r="Z864" s="47"/>
      <c r="AA864" s="47"/>
      <c r="AB864" s="47"/>
      <c r="AC864" s="47"/>
      <c r="AD864" s="47"/>
      <c r="AE864" s="47"/>
      <c r="AF864" s="47"/>
      <c r="AG864" s="47"/>
      <c r="AH864" s="47"/>
      <c r="AI864" s="47"/>
      <c r="AJ864" s="47"/>
      <c r="AK864" s="47"/>
      <c r="AL864" s="47"/>
      <c r="AM864" s="47"/>
      <c r="AN864" s="47"/>
    </row>
    <row r="865" spans="1:40" ht="14.25" customHeight="1">
      <c r="A865" s="47"/>
      <c r="B865" s="47"/>
      <c r="C865" s="47"/>
      <c r="D865" s="47"/>
      <c r="E865" s="47"/>
      <c r="F865" s="199"/>
      <c r="G865" s="47"/>
      <c r="H865" s="47"/>
      <c r="I865" s="47"/>
      <c r="J865" s="200"/>
      <c r="K865" s="47"/>
      <c r="L865" s="47"/>
      <c r="M865" s="47"/>
      <c r="N865" s="47"/>
      <c r="O865" s="47"/>
      <c r="P865" s="47"/>
      <c r="Q865" s="201"/>
      <c r="R865" s="47"/>
      <c r="S865" s="47"/>
      <c r="T865" s="47"/>
      <c r="U865" s="47"/>
      <c r="V865" s="47"/>
      <c r="W865" s="47"/>
      <c r="X865" s="47"/>
      <c r="Y865" s="47"/>
      <c r="Z865" s="47"/>
      <c r="AA865" s="47"/>
      <c r="AB865" s="47"/>
      <c r="AC865" s="47"/>
      <c r="AD865" s="47"/>
      <c r="AE865" s="47"/>
      <c r="AF865" s="47"/>
      <c r="AG865" s="47"/>
      <c r="AH865" s="47"/>
      <c r="AI865" s="47"/>
      <c r="AJ865" s="47"/>
      <c r="AK865" s="47"/>
      <c r="AL865" s="47"/>
      <c r="AM865" s="47"/>
      <c r="AN865" s="47"/>
    </row>
    <row r="866" spans="1:40" ht="14.25" customHeight="1">
      <c r="A866" s="47"/>
      <c r="B866" s="47"/>
      <c r="C866" s="47"/>
      <c r="D866" s="47"/>
      <c r="E866" s="47"/>
      <c r="F866" s="199"/>
      <c r="G866" s="47"/>
      <c r="H866" s="47"/>
      <c r="I866" s="47"/>
      <c r="J866" s="200"/>
      <c r="K866" s="47"/>
      <c r="L866" s="47"/>
      <c r="M866" s="47"/>
      <c r="N866" s="47"/>
      <c r="O866" s="47"/>
      <c r="P866" s="47"/>
      <c r="Q866" s="201"/>
      <c r="R866" s="47"/>
      <c r="S866" s="47"/>
      <c r="T866" s="47"/>
      <c r="U866" s="47"/>
      <c r="V866" s="47"/>
      <c r="W866" s="47"/>
      <c r="X866" s="47"/>
      <c r="Y866" s="47"/>
      <c r="Z866" s="47"/>
      <c r="AA866" s="47"/>
      <c r="AB866" s="47"/>
      <c r="AC866" s="47"/>
      <c r="AD866" s="47"/>
      <c r="AE866" s="47"/>
      <c r="AF866" s="47"/>
      <c r="AG866" s="47"/>
      <c r="AH866" s="47"/>
      <c r="AI866" s="47"/>
      <c r="AJ866" s="47"/>
      <c r="AK866" s="47"/>
      <c r="AL866" s="47"/>
      <c r="AM866" s="47"/>
      <c r="AN866" s="47"/>
    </row>
    <row r="867" spans="1:40" ht="14.25" customHeight="1">
      <c r="A867" s="47"/>
      <c r="B867" s="47"/>
      <c r="C867" s="47"/>
      <c r="D867" s="47"/>
      <c r="E867" s="47"/>
      <c r="F867" s="199"/>
      <c r="G867" s="47"/>
      <c r="H867" s="47"/>
      <c r="I867" s="47"/>
      <c r="J867" s="200"/>
      <c r="K867" s="47"/>
      <c r="L867" s="47"/>
      <c r="M867" s="47"/>
      <c r="N867" s="47"/>
      <c r="O867" s="47"/>
      <c r="P867" s="47"/>
      <c r="Q867" s="201"/>
      <c r="R867" s="47"/>
      <c r="S867" s="47"/>
      <c r="T867" s="47"/>
      <c r="U867" s="47"/>
      <c r="V867" s="47"/>
      <c r="W867" s="47"/>
      <c r="X867" s="47"/>
      <c r="Y867" s="47"/>
      <c r="Z867" s="47"/>
      <c r="AA867" s="47"/>
      <c r="AB867" s="47"/>
      <c r="AC867" s="47"/>
      <c r="AD867" s="47"/>
      <c r="AE867" s="47"/>
      <c r="AF867" s="47"/>
      <c r="AG867" s="47"/>
      <c r="AH867" s="47"/>
      <c r="AI867" s="47"/>
      <c r="AJ867" s="47"/>
      <c r="AK867" s="47"/>
      <c r="AL867" s="47"/>
      <c r="AM867" s="47"/>
      <c r="AN867" s="47"/>
    </row>
    <row r="868" spans="1:40" ht="14.25" customHeight="1">
      <c r="A868" s="47"/>
      <c r="B868" s="47"/>
      <c r="C868" s="47"/>
      <c r="D868" s="47"/>
      <c r="E868" s="47"/>
      <c r="F868" s="199"/>
      <c r="G868" s="47"/>
      <c r="H868" s="47"/>
      <c r="I868" s="47"/>
      <c r="J868" s="200"/>
      <c r="K868" s="47"/>
      <c r="L868" s="47"/>
      <c r="M868" s="47"/>
      <c r="N868" s="47"/>
      <c r="O868" s="47"/>
      <c r="P868" s="47"/>
      <c r="Q868" s="201"/>
      <c r="R868" s="47"/>
      <c r="S868" s="47"/>
      <c r="T868" s="47"/>
      <c r="U868" s="47"/>
      <c r="V868" s="47"/>
      <c r="W868" s="47"/>
      <c r="X868" s="47"/>
      <c r="Y868" s="47"/>
      <c r="Z868" s="47"/>
      <c r="AA868" s="47"/>
      <c r="AB868" s="47"/>
      <c r="AC868" s="47"/>
      <c r="AD868" s="47"/>
      <c r="AE868" s="47"/>
      <c r="AF868" s="47"/>
      <c r="AG868" s="47"/>
      <c r="AH868" s="47"/>
      <c r="AI868" s="47"/>
      <c r="AJ868" s="47"/>
      <c r="AK868" s="47"/>
      <c r="AL868" s="47"/>
      <c r="AM868" s="47"/>
      <c r="AN868" s="47"/>
    </row>
    <row r="869" spans="1:40" ht="14.25" customHeight="1">
      <c r="A869" s="47"/>
      <c r="B869" s="47"/>
      <c r="C869" s="47"/>
      <c r="D869" s="47"/>
      <c r="E869" s="47"/>
      <c r="F869" s="199"/>
      <c r="G869" s="47"/>
      <c r="H869" s="47"/>
      <c r="I869" s="47"/>
      <c r="J869" s="200"/>
      <c r="K869" s="47"/>
      <c r="L869" s="47"/>
      <c r="M869" s="47"/>
      <c r="N869" s="47"/>
      <c r="O869" s="47"/>
      <c r="P869" s="47"/>
      <c r="Q869" s="201"/>
      <c r="R869" s="47"/>
      <c r="S869" s="47"/>
      <c r="T869" s="47"/>
      <c r="U869" s="47"/>
      <c r="V869" s="47"/>
      <c r="W869" s="47"/>
      <c r="X869" s="47"/>
      <c r="Y869" s="47"/>
      <c r="Z869" s="47"/>
      <c r="AA869" s="47"/>
      <c r="AB869" s="47"/>
      <c r="AC869" s="47"/>
      <c r="AD869" s="47"/>
      <c r="AE869" s="47"/>
      <c r="AF869" s="47"/>
      <c r="AG869" s="47"/>
      <c r="AH869" s="47"/>
      <c r="AI869" s="47"/>
      <c r="AJ869" s="47"/>
      <c r="AK869" s="47"/>
      <c r="AL869" s="47"/>
      <c r="AM869" s="47"/>
      <c r="AN869" s="47"/>
    </row>
    <row r="870" spans="1:40" ht="14.25" customHeight="1">
      <c r="A870" s="47"/>
      <c r="B870" s="47"/>
      <c r="C870" s="47"/>
      <c r="D870" s="47"/>
      <c r="E870" s="47"/>
      <c r="F870" s="199"/>
      <c r="G870" s="47"/>
      <c r="H870" s="47"/>
      <c r="I870" s="47"/>
      <c r="J870" s="200"/>
      <c r="K870" s="47"/>
      <c r="L870" s="47"/>
      <c r="M870" s="47"/>
      <c r="N870" s="47"/>
      <c r="O870" s="47"/>
      <c r="P870" s="47"/>
      <c r="Q870" s="201"/>
      <c r="R870" s="47"/>
      <c r="S870" s="47"/>
      <c r="T870" s="47"/>
      <c r="U870" s="47"/>
      <c r="V870" s="47"/>
      <c r="W870" s="47"/>
      <c r="X870" s="47"/>
      <c r="Y870" s="47"/>
      <c r="Z870" s="47"/>
      <c r="AA870" s="47"/>
      <c r="AB870" s="47"/>
      <c r="AC870" s="47"/>
      <c r="AD870" s="47"/>
      <c r="AE870" s="47"/>
      <c r="AF870" s="47"/>
      <c r="AG870" s="47"/>
      <c r="AH870" s="47"/>
      <c r="AI870" s="47"/>
      <c r="AJ870" s="47"/>
      <c r="AK870" s="47"/>
      <c r="AL870" s="47"/>
      <c r="AM870" s="47"/>
      <c r="AN870" s="47"/>
    </row>
    <row r="871" spans="1:40" ht="14.25" customHeight="1">
      <c r="A871" s="47"/>
      <c r="B871" s="47"/>
      <c r="C871" s="47"/>
      <c r="D871" s="47"/>
      <c r="E871" s="47"/>
      <c r="F871" s="199"/>
      <c r="G871" s="47"/>
      <c r="H871" s="47"/>
      <c r="I871" s="47"/>
      <c r="J871" s="200"/>
      <c r="K871" s="47"/>
      <c r="L871" s="47"/>
      <c r="M871" s="47"/>
      <c r="N871" s="47"/>
      <c r="O871" s="47"/>
      <c r="P871" s="47"/>
      <c r="Q871" s="201"/>
      <c r="R871" s="47"/>
      <c r="S871" s="47"/>
      <c r="T871" s="47"/>
      <c r="U871" s="47"/>
      <c r="V871" s="47"/>
      <c r="W871" s="47"/>
      <c r="X871" s="47"/>
      <c r="Y871" s="47"/>
      <c r="Z871" s="47"/>
      <c r="AA871" s="47"/>
      <c r="AB871" s="47"/>
      <c r="AC871" s="47"/>
      <c r="AD871" s="47"/>
      <c r="AE871" s="47"/>
      <c r="AF871" s="47"/>
      <c r="AG871" s="47"/>
      <c r="AH871" s="47"/>
      <c r="AI871" s="47"/>
      <c r="AJ871" s="47"/>
      <c r="AK871" s="47"/>
      <c r="AL871" s="47"/>
      <c r="AM871" s="47"/>
      <c r="AN871" s="47"/>
    </row>
    <row r="872" spans="1:40" ht="14.25" customHeight="1">
      <c r="A872" s="47"/>
      <c r="B872" s="47"/>
      <c r="C872" s="47"/>
      <c r="D872" s="47"/>
      <c r="E872" s="47"/>
      <c r="F872" s="199"/>
      <c r="G872" s="47"/>
      <c r="H872" s="47"/>
      <c r="I872" s="47"/>
      <c r="J872" s="200"/>
      <c r="K872" s="47"/>
      <c r="L872" s="47"/>
      <c r="M872" s="47"/>
      <c r="N872" s="47"/>
      <c r="O872" s="47"/>
      <c r="P872" s="47"/>
      <c r="Q872" s="201"/>
      <c r="R872" s="47"/>
      <c r="S872" s="47"/>
      <c r="T872" s="47"/>
      <c r="U872" s="47"/>
      <c r="V872" s="47"/>
      <c r="W872" s="47"/>
      <c r="X872" s="47"/>
      <c r="Y872" s="47"/>
      <c r="Z872" s="47"/>
      <c r="AA872" s="47"/>
      <c r="AB872" s="47"/>
      <c r="AC872" s="47"/>
      <c r="AD872" s="47"/>
      <c r="AE872" s="47"/>
      <c r="AF872" s="47"/>
      <c r="AG872" s="47"/>
      <c r="AH872" s="47"/>
      <c r="AI872" s="47"/>
      <c r="AJ872" s="47"/>
      <c r="AK872" s="47"/>
      <c r="AL872" s="47"/>
      <c r="AM872" s="47"/>
      <c r="AN872" s="47"/>
    </row>
    <row r="873" spans="1:40" ht="14.25" customHeight="1">
      <c r="A873" s="47"/>
      <c r="B873" s="47"/>
      <c r="C873" s="47"/>
      <c r="D873" s="47"/>
      <c r="E873" s="47"/>
      <c r="F873" s="199"/>
      <c r="G873" s="47"/>
      <c r="H873" s="47"/>
      <c r="I873" s="47"/>
      <c r="J873" s="200"/>
      <c r="K873" s="47"/>
      <c r="L873" s="47"/>
      <c r="M873" s="47"/>
      <c r="N873" s="47"/>
      <c r="O873" s="47"/>
      <c r="P873" s="47"/>
      <c r="Q873" s="201"/>
      <c r="R873" s="47"/>
      <c r="S873" s="47"/>
      <c r="T873" s="47"/>
      <c r="U873" s="47"/>
      <c r="V873" s="47"/>
      <c r="W873" s="47"/>
      <c r="X873" s="47"/>
      <c r="Y873" s="47"/>
      <c r="Z873" s="47"/>
      <c r="AA873" s="47"/>
      <c r="AB873" s="47"/>
      <c r="AC873" s="47"/>
      <c r="AD873" s="47"/>
      <c r="AE873" s="47"/>
      <c r="AF873" s="47"/>
      <c r="AG873" s="47"/>
      <c r="AH873" s="47"/>
      <c r="AI873" s="47"/>
      <c r="AJ873" s="47"/>
      <c r="AK873" s="47"/>
      <c r="AL873" s="47"/>
      <c r="AM873" s="47"/>
      <c r="AN873" s="47"/>
    </row>
    <row r="874" spans="1:40" ht="14.25" customHeight="1">
      <c r="A874" s="47"/>
      <c r="B874" s="47"/>
      <c r="C874" s="47"/>
      <c r="D874" s="47"/>
      <c r="E874" s="47"/>
      <c r="F874" s="199"/>
      <c r="G874" s="47"/>
      <c r="H874" s="47"/>
      <c r="I874" s="47"/>
      <c r="J874" s="200"/>
      <c r="K874" s="47"/>
      <c r="L874" s="47"/>
      <c r="M874" s="47"/>
      <c r="N874" s="47"/>
      <c r="O874" s="47"/>
      <c r="P874" s="47"/>
      <c r="Q874" s="201"/>
      <c r="R874" s="47"/>
      <c r="S874" s="47"/>
      <c r="T874" s="47"/>
      <c r="U874" s="47"/>
      <c r="V874" s="47"/>
      <c r="W874" s="47"/>
      <c r="X874" s="47"/>
      <c r="Y874" s="47"/>
      <c r="Z874" s="47"/>
      <c r="AA874" s="47"/>
      <c r="AB874" s="47"/>
      <c r="AC874" s="47"/>
      <c r="AD874" s="47"/>
      <c r="AE874" s="47"/>
      <c r="AF874" s="47"/>
      <c r="AG874" s="47"/>
      <c r="AH874" s="47"/>
      <c r="AI874" s="47"/>
      <c r="AJ874" s="47"/>
      <c r="AK874" s="47"/>
      <c r="AL874" s="47"/>
      <c r="AM874" s="47"/>
      <c r="AN874" s="47"/>
    </row>
    <row r="875" spans="1:40" ht="14.25" customHeight="1">
      <c r="A875" s="47"/>
      <c r="B875" s="47"/>
      <c r="C875" s="47"/>
      <c r="D875" s="47"/>
      <c r="E875" s="47"/>
      <c r="F875" s="199"/>
      <c r="G875" s="47"/>
      <c r="H875" s="47"/>
      <c r="I875" s="47"/>
      <c r="J875" s="200"/>
      <c r="K875" s="47"/>
      <c r="L875" s="47"/>
      <c r="M875" s="47"/>
      <c r="N875" s="47"/>
      <c r="O875" s="47"/>
      <c r="P875" s="47"/>
      <c r="Q875" s="201"/>
      <c r="R875" s="47"/>
      <c r="S875" s="47"/>
      <c r="T875" s="47"/>
      <c r="U875" s="47"/>
      <c r="V875" s="47"/>
      <c r="W875" s="47"/>
      <c r="X875" s="47"/>
      <c r="Y875" s="47"/>
      <c r="Z875" s="47"/>
      <c r="AA875" s="47"/>
      <c r="AB875" s="47"/>
      <c r="AC875" s="47"/>
      <c r="AD875" s="47"/>
      <c r="AE875" s="47"/>
      <c r="AF875" s="47"/>
      <c r="AG875" s="47"/>
      <c r="AH875" s="47"/>
      <c r="AI875" s="47"/>
      <c r="AJ875" s="47"/>
      <c r="AK875" s="47"/>
      <c r="AL875" s="47"/>
      <c r="AM875" s="47"/>
      <c r="AN875" s="47"/>
    </row>
    <row r="876" spans="1:40" ht="14.25" customHeight="1">
      <c r="A876" s="47"/>
      <c r="B876" s="47"/>
      <c r="C876" s="47"/>
      <c r="D876" s="47"/>
      <c r="E876" s="47"/>
      <c r="F876" s="199"/>
      <c r="G876" s="47"/>
      <c r="H876" s="47"/>
      <c r="I876" s="47"/>
      <c r="J876" s="200"/>
      <c r="K876" s="47"/>
      <c r="L876" s="47"/>
      <c r="M876" s="47"/>
      <c r="N876" s="47"/>
      <c r="O876" s="47"/>
      <c r="P876" s="47"/>
      <c r="Q876" s="201"/>
      <c r="R876" s="47"/>
      <c r="S876" s="47"/>
      <c r="T876" s="47"/>
      <c r="U876" s="47"/>
      <c r="V876" s="47"/>
      <c r="W876" s="47"/>
      <c r="X876" s="47"/>
      <c r="Y876" s="47"/>
      <c r="Z876" s="47"/>
      <c r="AA876" s="47"/>
      <c r="AB876" s="47"/>
      <c r="AC876" s="47"/>
      <c r="AD876" s="47"/>
      <c r="AE876" s="47"/>
      <c r="AF876" s="47"/>
      <c r="AG876" s="47"/>
      <c r="AH876" s="47"/>
      <c r="AI876" s="47"/>
      <c r="AJ876" s="47"/>
      <c r="AK876" s="47"/>
      <c r="AL876" s="47"/>
      <c r="AM876" s="47"/>
      <c r="AN876" s="47"/>
    </row>
    <row r="877" spans="1:40" ht="14.25" customHeight="1">
      <c r="A877" s="47"/>
      <c r="B877" s="47"/>
      <c r="C877" s="47"/>
      <c r="D877" s="47"/>
      <c r="E877" s="47"/>
      <c r="F877" s="199"/>
      <c r="G877" s="47"/>
      <c r="H877" s="47"/>
      <c r="I877" s="47"/>
      <c r="J877" s="200"/>
      <c r="K877" s="47"/>
      <c r="L877" s="47"/>
      <c r="M877" s="47"/>
      <c r="N877" s="47"/>
      <c r="O877" s="47"/>
      <c r="P877" s="47"/>
      <c r="Q877" s="201"/>
      <c r="R877" s="47"/>
      <c r="S877" s="47"/>
      <c r="T877" s="47"/>
      <c r="U877" s="47"/>
      <c r="V877" s="47"/>
      <c r="W877" s="47"/>
      <c r="X877" s="47"/>
      <c r="Y877" s="47"/>
      <c r="Z877" s="47"/>
      <c r="AA877" s="47"/>
      <c r="AB877" s="47"/>
      <c r="AC877" s="47"/>
      <c r="AD877" s="47"/>
      <c r="AE877" s="47"/>
      <c r="AF877" s="47"/>
      <c r="AG877" s="47"/>
      <c r="AH877" s="47"/>
      <c r="AI877" s="47"/>
      <c r="AJ877" s="47"/>
      <c r="AK877" s="47"/>
      <c r="AL877" s="47"/>
      <c r="AM877" s="47"/>
      <c r="AN877" s="47"/>
    </row>
    <row r="878" spans="1:40" ht="14.25" customHeight="1">
      <c r="A878" s="47"/>
      <c r="B878" s="47"/>
      <c r="C878" s="47"/>
      <c r="D878" s="47"/>
      <c r="E878" s="47"/>
      <c r="F878" s="199"/>
      <c r="G878" s="47"/>
      <c r="H878" s="47"/>
      <c r="I878" s="47"/>
      <c r="J878" s="200"/>
      <c r="K878" s="47"/>
      <c r="L878" s="47"/>
      <c r="M878" s="47"/>
      <c r="N878" s="47"/>
      <c r="O878" s="47"/>
      <c r="P878" s="47"/>
      <c r="Q878" s="201"/>
      <c r="R878" s="47"/>
      <c r="S878" s="47"/>
      <c r="T878" s="47"/>
      <c r="U878" s="47"/>
      <c r="V878" s="47"/>
      <c r="W878" s="47"/>
      <c r="X878" s="47"/>
      <c r="Y878" s="47"/>
      <c r="Z878" s="47"/>
      <c r="AA878" s="47"/>
      <c r="AB878" s="47"/>
      <c r="AC878" s="47"/>
      <c r="AD878" s="47"/>
      <c r="AE878" s="47"/>
      <c r="AF878" s="47"/>
      <c r="AG878" s="47"/>
      <c r="AH878" s="47"/>
      <c r="AI878" s="47"/>
      <c r="AJ878" s="47"/>
      <c r="AK878" s="47"/>
      <c r="AL878" s="47"/>
      <c r="AM878" s="47"/>
      <c r="AN878" s="47"/>
    </row>
    <row r="879" spans="1:40" ht="14.25" customHeight="1">
      <c r="A879" s="47"/>
      <c r="B879" s="47"/>
      <c r="C879" s="47"/>
      <c r="D879" s="47"/>
      <c r="E879" s="47"/>
      <c r="F879" s="199"/>
      <c r="G879" s="47"/>
      <c r="H879" s="47"/>
      <c r="I879" s="47"/>
      <c r="J879" s="200"/>
      <c r="K879" s="47"/>
      <c r="L879" s="47"/>
      <c r="M879" s="47"/>
      <c r="N879" s="47"/>
      <c r="O879" s="47"/>
      <c r="P879" s="47"/>
      <c r="Q879" s="201"/>
      <c r="R879" s="47"/>
      <c r="S879" s="47"/>
      <c r="T879" s="47"/>
      <c r="U879" s="47"/>
      <c r="V879" s="47"/>
      <c r="W879" s="47"/>
      <c r="X879" s="47"/>
      <c r="Y879" s="47"/>
      <c r="Z879" s="47"/>
      <c r="AA879" s="47"/>
      <c r="AB879" s="47"/>
      <c r="AC879" s="47"/>
      <c r="AD879" s="47"/>
      <c r="AE879" s="47"/>
      <c r="AF879" s="47"/>
      <c r="AG879" s="47"/>
      <c r="AH879" s="47"/>
      <c r="AI879" s="47"/>
      <c r="AJ879" s="47"/>
      <c r="AK879" s="47"/>
      <c r="AL879" s="47"/>
      <c r="AM879" s="47"/>
      <c r="AN879" s="47"/>
    </row>
    <row r="880" spans="1:40" ht="14.25" customHeight="1">
      <c r="A880" s="47"/>
      <c r="B880" s="47"/>
      <c r="C880" s="47"/>
      <c r="D880" s="47"/>
      <c r="E880" s="47"/>
      <c r="F880" s="199"/>
      <c r="G880" s="47"/>
      <c r="H880" s="47"/>
      <c r="I880" s="47"/>
      <c r="J880" s="200"/>
      <c r="K880" s="47"/>
      <c r="L880" s="47"/>
      <c r="M880" s="47"/>
      <c r="N880" s="47"/>
      <c r="O880" s="47"/>
      <c r="P880" s="47"/>
      <c r="Q880" s="201"/>
      <c r="R880" s="47"/>
      <c r="S880" s="47"/>
      <c r="T880" s="47"/>
      <c r="U880" s="47"/>
      <c r="V880" s="47"/>
      <c r="W880" s="47"/>
      <c r="X880" s="47"/>
      <c r="Y880" s="47"/>
      <c r="Z880" s="47"/>
      <c r="AA880" s="47"/>
      <c r="AB880" s="47"/>
      <c r="AC880" s="47"/>
      <c r="AD880" s="47"/>
      <c r="AE880" s="47"/>
      <c r="AF880" s="47"/>
      <c r="AG880" s="47"/>
      <c r="AH880" s="47"/>
      <c r="AI880" s="47"/>
      <c r="AJ880" s="47"/>
      <c r="AK880" s="47"/>
      <c r="AL880" s="47"/>
      <c r="AM880" s="47"/>
      <c r="AN880" s="47"/>
    </row>
    <row r="881" spans="1:40" ht="14.25" customHeight="1">
      <c r="A881" s="47"/>
      <c r="B881" s="47"/>
      <c r="C881" s="47"/>
      <c r="D881" s="47"/>
      <c r="E881" s="47"/>
      <c r="F881" s="199"/>
      <c r="G881" s="47"/>
      <c r="H881" s="47"/>
      <c r="I881" s="47"/>
      <c r="J881" s="200"/>
      <c r="K881" s="47"/>
      <c r="L881" s="47"/>
      <c r="M881" s="47"/>
      <c r="N881" s="47"/>
      <c r="O881" s="47"/>
      <c r="P881" s="47"/>
      <c r="Q881" s="201"/>
      <c r="R881" s="47"/>
      <c r="S881" s="47"/>
      <c r="T881" s="47"/>
      <c r="U881" s="47"/>
      <c r="V881" s="47"/>
      <c r="W881" s="47"/>
      <c r="X881" s="47"/>
      <c r="Y881" s="47"/>
      <c r="Z881" s="47"/>
      <c r="AA881" s="47"/>
      <c r="AB881" s="47"/>
      <c r="AC881" s="47"/>
      <c r="AD881" s="47"/>
      <c r="AE881" s="47"/>
      <c r="AF881" s="47"/>
      <c r="AG881" s="47"/>
      <c r="AH881" s="47"/>
      <c r="AI881" s="47"/>
      <c r="AJ881" s="47"/>
      <c r="AK881" s="47"/>
      <c r="AL881" s="47"/>
      <c r="AM881" s="47"/>
      <c r="AN881" s="47"/>
    </row>
    <row r="882" spans="1:40" ht="14.25" customHeight="1">
      <c r="A882" s="47"/>
      <c r="B882" s="47"/>
      <c r="C882" s="47"/>
      <c r="D882" s="47"/>
      <c r="E882" s="47"/>
      <c r="F882" s="199"/>
      <c r="G882" s="47"/>
      <c r="H882" s="47"/>
      <c r="I882" s="47"/>
      <c r="J882" s="200"/>
      <c r="K882" s="47"/>
      <c r="L882" s="47"/>
      <c r="M882" s="47"/>
      <c r="N882" s="47"/>
      <c r="O882" s="47"/>
      <c r="P882" s="47"/>
      <c r="Q882" s="201"/>
      <c r="R882" s="47"/>
      <c r="S882" s="47"/>
      <c r="T882" s="47"/>
      <c r="U882" s="47"/>
      <c r="V882" s="47"/>
      <c r="W882" s="47"/>
      <c r="X882" s="47"/>
      <c r="Y882" s="47"/>
      <c r="Z882" s="47"/>
      <c r="AA882" s="47"/>
      <c r="AB882" s="47"/>
      <c r="AC882" s="47"/>
      <c r="AD882" s="47"/>
      <c r="AE882" s="47"/>
      <c r="AF882" s="47"/>
      <c r="AG882" s="47"/>
      <c r="AH882" s="47"/>
      <c r="AI882" s="47"/>
      <c r="AJ882" s="47"/>
      <c r="AK882" s="47"/>
      <c r="AL882" s="47"/>
      <c r="AM882" s="47"/>
      <c r="AN882" s="47"/>
    </row>
    <row r="883" spans="1:40" ht="14.25" customHeight="1">
      <c r="A883" s="47"/>
      <c r="B883" s="47"/>
      <c r="C883" s="47"/>
      <c r="D883" s="47"/>
      <c r="E883" s="47"/>
      <c r="F883" s="199"/>
      <c r="G883" s="47"/>
      <c r="H883" s="47"/>
      <c r="I883" s="47"/>
      <c r="J883" s="200"/>
      <c r="K883" s="47"/>
      <c r="L883" s="47"/>
      <c r="M883" s="47"/>
      <c r="N883" s="47"/>
      <c r="O883" s="47"/>
      <c r="P883" s="47"/>
      <c r="Q883" s="201"/>
      <c r="R883" s="47"/>
      <c r="S883" s="47"/>
      <c r="T883" s="47"/>
      <c r="U883" s="47"/>
      <c r="V883" s="47"/>
      <c r="W883" s="47"/>
      <c r="X883" s="47"/>
      <c r="Y883" s="47"/>
      <c r="Z883" s="47"/>
      <c r="AA883" s="47"/>
      <c r="AB883" s="47"/>
      <c r="AC883" s="47"/>
      <c r="AD883" s="47"/>
      <c r="AE883" s="47"/>
      <c r="AF883" s="47"/>
      <c r="AG883" s="47"/>
      <c r="AH883" s="47"/>
      <c r="AI883" s="47"/>
      <c r="AJ883" s="47"/>
      <c r="AK883" s="47"/>
      <c r="AL883" s="47"/>
      <c r="AM883" s="47"/>
      <c r="AN883" s="47"/>
    </row>
    <row r="884" spans="1:40" ht="14.25" customHeight="1">
      <c r="A884" s="47"/>
      <c r="B884" s="47"/>
      <c r="C884" s="47"/>
      <c r="D884" s="47"/>
      <c r="E884" s="47"/>
      <c r="F884" s="199"/>
      <c r="G884" s="47"/>
      <c r="H884" s="47"/>
      <c r="I884" s="47"/>
      <c r="J884" s="200"/>
      <c r="K884" s="47"/>
      <c r="L884" s="47"/>
      <c r="M884" s="47"/>
      <c r="N884" s="47"/>
      <c r="O884" s="47"/>
      <c r="P884" s="47"/>
      <c r="Q884" s="201"/>
      <c r="R884" s="47"/>
      <c r="S884" s="47"/>
      <c r="T884" s="47"/>
      <c r="U884" s="47"/>
      <c r="V884" s="47"/>
      <c r="W884" s="47"/>
      <c r="X884" s="47"/>
      <c r="Y884" s="47"/>
      <c r="Z884" s="47"/>
      <c r="AA884" s="47"/>
      <c r="AB884" s="47"/>
      <c r="AC884" s="47"/>
      <c r="AD884" s="47"/>
      <c r="AE884" s="47"/>
      <c r="AF884" s="47"/>
      <c r="AG884" s="47"/>
      <c r="AH884" s="47"/>
      <c r="AI884" s="47"/>
      <c r="AJ884" s="47"/>
      <c r="AK884" s="47"/>
      <c r="AL884" s="47"/>
      <c r="AM884" s="47"/>
      <c r="AN884" s="47"/>
    </row>
    <row r="885" spans="1:40" ht="14.25" customHeight="1">
      <c r="A885" s="47"/>
      <c r="B885" s="47"/>
      <c r="C885" s="47"/>
      <c r="D885" s="47"/>
      <c r="E885" s="47"/>
      <c r="F885" s="199"/>
      <c r="G885" s="47"/>
      <c r="H885" s="47"/>
      <c r="I885" s="47"/>
      <c r="J885" s="200"/>
      <c r="K885" s="47"/>
      <c r="L885" s="47"/>
      <c r="M885" s="47"/>
      <c r="N885" s="47"/>
      <c r="O885" s="47"/>
      <c r="P885" s="47"/>
      <c r="Q885" s="201"/>
      <c r="R885" s="47"/>
      <c r="S885" s="47"/>
      <c r="T885" s="47"/>
      <c r="U885" s="47"/>
      <c r="V885" s="47"/>
      <c r="W885" s="47"/>
      <c r="X885" s="47"/>
      <c r="Y885" s="47"/>
      <c r="Z885" s="47"/>
      <c r="AA885" s="47"/>
      <c r="AB885" s="47"/>
      <c r="AC885" s="47"/>
      <c r="AD885" s="47"/>
      <c r="AE885" s="47"/>
      <c r="AF885" s="47"/>
      <c r="AG885" s="47"/>
      <c r="AH885" s="47"/>
      <c r="AI885" s="47"/>
      <c r="AJ885" s="47"/>
      <c r="AK885" s="47"/>
      <c r="AL885" s="47"/>
      <c r="AM885" s="47"/>
      <c r="AN885" s="47"/>
    </row>
    <row r="886" spans="1:40" ht="14.25" customHeight="1">
      <c r="A886" s="47"/>
      <c r="B886" s="47"/>
      <c r="C886" s="47"/>
      <c r="D886" s="47"/>
      <c r="E886" s="47"/>
      <c r="F886" s="199"/>
      <c r="G886" s="47"/>
      <c r="H886" s="47"/>
      <c r="I886" s="47"/>
      <c r="J886" s="200"/>
      <c r="K886" s="47"/>
      <c r="L886" s="47"/>
      <c r="M886" s="47"/>
      <c r="N886" s="47"/>
      <c r="O886" s="47"/>
      <c r="P886" s="47"/>
      <c r="Q886" s="201"/>
      <c r="R886" s="47"/>
      <c r="S886" s="47"/>
      <c r="T886" s="47"/>
      <c r="U886" s="47"/>
      <c r="V886" s="47"/>
      <c r="W886" s="47"/>
      <c r="X886" s="47"/>
      <c r="Y886" s="47"/>
      <c r="Z886" s="47"/>
      <c r="AA886" s="47"/>
      <c r="AB886" s="47"/>
      <c r="AC886" s="47"/>
      <c r="AD886" s="47"/>
      <c r="AE886" s="47"/>
      <c r="AF886" s="47"/>
      <c r="AG886" s="47"/>
      <c r="AH886" s="47"/>
      <c r="AI886" s="47"/>
      <c r="AJ886" s="47"/>
      <c r="AK886" s="47"/>
      <c r="AL886" s="47"/>
      <c r="AM886" s="47"/>
      <c r="AN886" s="47"/>
    </row>
    <row r="887" spans="1:40" ht="14.25" customHeight="1">
      <c r="A887" s="47"/>
      <c r="B887" s="47"/>
      <c r="C887" s="47"/>
      <c r="D887" s="47"/>
      <c r="E887" s="47"/>
      <c r="F887" s="199"/>
      <c r="G887" s="47"/>
      <c r="H887" s="47"/>
      <c r="I887" s="47"/>
      <c r="J887" s="200"/>
      <c r="K887" s="47"/>
      <c r="L887" s="47"/>
      <c r="M887" s="47"/>
      <c r="N887" s="47"/>
      <c r="O887" s="47"/>
      <c r="P887" s="47"/>
      <c r="Q887" s="201"/>
      <c r="R887" s="47"/>
      <c r="S887" s="47"/>
      <c r="T887" s="47"/>
      <c r="U887" s="47"/>
      <c r="V887" s="47"/>
      <c r="W887" s="47"/>
      <c r="X887" s="47"/>
      <c r="Y887" s="47"/>
      <c r="Z887" s="47"/>
      <c r="AA887" s="47"/>
      <c r="AB887" s="47"/>
      <c r="AC887" s="47"/>
      <c r="AD887" s="47"/>
      <c r="AE887" s="47"/>
      <c r="AF887" s="47"/>
      <c r="AG887" s="47"/>
      <c r="AH887" s="47"/>
      <c r="AI887" s="47"/>
      <c r="AJ887" s="47"/>
      <c r="AK887" s="47"/>
      <c r="AL887" s="47"/>
      <c r="AM887" s="47"/>
      <c r="AN887" s="47"/>
    </row>
    <row r="888" spans="1:40" ht="14.25" customHeight="1">
      <c r="A888" s="47"/>
      <c r="B888" s="47"/>
      <c r="C888" s="47"/>
      <c r="D888" s="47"/>
      <c r="E888" s="47"/>
      <c r="F888" s="199"/>
      <c r="G888" s="47"/>
      <c r="H888" s="47"/>
      <c r="I888" s="47"/>
      <c r="J888" s="200"/>
      <c r="K888" s="47"/>
      <c r="L888" s="47"/>
      <c r="M888" s="47"/>
      <c r="N888" s="47"/>
      <c r="O888" s="47"/>
      <c r="P888" s="47"/>
      <c r="Q888" s="201"/>
      <c r="R888" s="47"/>
      <c r="S888" s="47"/>
      <c r="T888" s="47"/>
      <c r="U888" s="47"/>
      <c r="V888" s="47"/>
      <c r="W888" s="47"/>
      <c r="X888" s="47"/>
      <c r="Y888" s="47"/>
      <c r="Z888" s="47"/>
      <c r="AA888" s="47"/>
      <c r="AB888" s="47"/>
      <c r="AC888" s="47"/>
      <c r="AD888" s="47"/>
      <c r="AE888" s="47"/>
      <c r="AF888" s="47"/>
      <c r="AG888" s="47"/>
      <c r="AH888" s="47"/>
      <c r="AI888" s="47"/>
      <c r="AJ888" s="47"/>
      <c r="AK888" s="47"/>
      <c r="AL888" s="47"/>
      <c r="AM888" s="47"/>
      <c r="AN888" s="47"/>
    </row>
    <row r="889" spans="1:40" ht="14.25" customHeight="1">
      <c r="A889" s="47"/>
      <c r="B889" s="47"/>
      <c r="C889" s="47"/>
      <c r="D889" s="47"/>
      <c r="E889" s="47"/>
      <c r="F889" s="199"/>
      <c r="G889" s="47"/>
      <c r="H889" s="47"/>
      <c r="I889" s="47"/>
      <c r="J889" s="200"/>
      <c r="K889" s="47"/>
      <c r="L889" s="47"/>
      <c r="M889" s="47"/>
      <c r="N889" s="47"/>
      <c r="O889" s="47"/>
      <c r="P889" s="47"/>
      <c r="Q889" s="201"/>
      <c r="R889" s="47"/>
      <c r="S889" s="47"/>
      <c r="T889" s="47"/>
      <c r="U889" s="47"/>
      <c r="V889" s="47"/>
      <c r="W889" s="47"/>
      <c r="X889" s="47"/>
      <c r="Y889" s="47"/>
      <c r="Z889" s="47"/>
      <c r="AA889" s="47"/>
      <c r="AB889" s="47"/>
      <c r="AC889" s="47"/>
      <c r="AD889" s="47"/>
      <c r="AE889" s="47"/>
      <c r="AF889" s="47"/>
      <c r="AG889" s="47"/>
      <c r="AH889" s="47"/>
      <c r="AI889" s="47"/>
      <c r="AJ889" s="47"/>
      <c r="AK889" s="47"/>
      <c r="AL889" s="47"/>
      <c r="AM889" s="47"/>
      <c r="AN889" s="47"/>
    </row>
    <row r="890" spans="1:40" ht="14.25" customHeight="1">
      <c r="A890" s="47"/>
      <c r="B890" s="47"/>
      <c r="C890" s="47"/>
      <c r="D890" s="47"/>
      <c r="E890" s="47"/>
      <c r="F890" s="199"/>
      <c r="G890" s="47"/>
      <c r="H890" s="47"/>
      <c r="I890" s="47"/>
      <c r="J890" s="200"/>
      <c r="K890" s="47"/>
      <c r="L890" s="47"/>
      <c r="M890" s="47"/>
      <c r="N890" s="47"/>
      <c r="O890" s="47"/>
      <c r="P890" s="47"/>
      <c r="Q890" s="201"/>
      <c r="R890" s="47"/>
      <c r="S890" s="47"/>
      <c r="T890" s="47"/>
      <c r="U890" s="47"/>
      <c r="V890" s="47"/>
      <c r="W890" s="47"/>
      <c r="X890" s="47"/>
      <c r="Y890" s="47"/>
      <c r="Z890" s="47"/>
      <c r="AA890" s="47"/>
      <c r="AB890" s="47"/>
      <c r="AC890" s="47"/>
      <c r="AD890" s="47"/>
      <c r="AE890" s="47"/>
      <c r="AF890" s="47"/>
      <c r="AG890" s="47"/>
      <c r="AH890" s="47"/>
      <c r="AI890" s="47"/>
      <c r="AJ890" s="47"/>
      <c r="AK890" s="47"/>
      <c r="AL890" s="47"/>
      <c r="AM890" s="47"/>
      <c r="AN890" s="47"/>
    </row>
    <row r="891" spans="1:40" ht="14.25" customHeight="1">
      <c r="A891" s="47"/>
      <c r="B891" s="47"/>
      <c r="C891" s="47"/>
      <c r="D891" s="47"/>
      <c r="E891" s="47"/>
      <c r="F891" s="199"/>
      <c r="G891" s="47"/>
      <c r="H891" s="47"/>
      <c r="I891" s="47"/>
      <c r="J891" s="200"/>
      <c r="K891" s="47"/>
      <c r="L891" s="47"/>
      <c r="M891" s="47"/>
      <c r="N891" s="47"/>
      <c r="O891" s="47"/>
      <c r="P891" s="47"/>
      <c r="Q891" s="201"/>
      <c r="R891" s="47"/>
      <c r="S891" s="47"/>
      <c r="T891" s="47"/>
      <c r="U891" s="47"/>
      <c r="V891" s="47"/>
      <c r="W891" s="47"/>
      <c r="X891" s="47"/>
      <c r="Y891" s="47"/>
      <c r="Z891" s="47"/>
      <c r="AA891" s="47"/>
      <c r="AB891" s="47"/>
      <c r="AC891" s="47"/>
      <c r="AD891" s="47"/>
      <c r="AE891" s="47"/>
      <c r="AF891" s="47"/>
      <c r="AG891" s="47"/>
      <c r="AH891" s="47"/>
      <c r="AI891" s="47"/>
      <c r="AJ891" s="47"/>
      <c r="AK891" s="47"/>
      <c r="AL891" s="47"/>
      <c r="AM891" s="47"/>
      <c r="AN891" s="47"/>
    </row>
    <row r="892" spans="1:40" ht="14.25" customHeight="1">
      <c r="A892" s="47"/>
      <c r="B892" s="47"/>
      <c r="C892" s="47"/>
      <c r="D892" s="47"/>
      <c r="E892" s="47"/>
      <c r="F892" s="199"/>
      <c r="G892" s="47"/>
      <c r="H892" s="47"/>
      <c r="I892" s="47"/>
      <c r="J892" s="200"/>
      <c r="K892" s="47"/>
      <c r="L892" s="47"/>
      <c r="M892" s="47"/>
      <c r="N892" s="47"/>
      <c r="O892" s="47"/>
      <c r="P892" s="47"/>
      <c r="Q892" s="201"/>
      <c r="R892" s="47"/>
      <c r="S892" s="47"/>
      <c r="T892" s="47"/>
      <c r="U892" s="47"/>
      <c r="V892" s="47"/>
      <c r="W892" s="47"/>
      <c r="X892" s="47"/>
      <c r="Y892" s="47"/>
      <c r="Z892" s="47"/>
      <c r="AA892" s="47"/>
      <c r="AB892" s="47"/>
      <c r="AC892" s="47"/>
      <c r="AD892" s="47"/>
      <c r="AE892" s="47"/>
      <c r="AF892" s="47"/>
      <c r="AG892" s="47"/>
      <c r="AH892" s="47"/>
      <c r="AI892" s="47"/>
      <c r="AJ892" s="47"/>
      <c r="AK892" s="47"/>
      <c r="AL892" s="47"/>
      <c r="AM892" s="47"/>
      <c r="AN892" s="47"/>
    </row>
    <row r="893" spans="1:40" ht="14.25" customHeight="1">
      <c r="A893" s="47"/>
      <c r="B893" s="47"/>
      <c r="C893" s="47"/>
      <c r="D893" s="47"/>
      <c r="E893" s="47"/>
      <c r="F893" s="199"/>
      <c r="G893" s="47"/>
      <c r="H893" s="47"/>
      <c r="I893" s="47"/>
      <c r="J893" s="200"/>
      <c r="K893" s="47"/>
      <c r="L893" s="47"/>
      <c r="M893" s="47"/>
      <c r="N893" s="47"/>
      <c r="O893" s="47"/>
      <c r="P893" s="47"/>
      <c r="Q893" s="201"/>
      <c r="R893" s="47"/>
      <c r="S893" s="47"/>
      <c r="T893" s="47"/>
      <c r="U893" s="47"/>
      <c r="V893" s="47"/>
      <c r="W893" s="47"/>
      <c r="X893" s="47"/>
      <c r="Y893" s="47"/>
      <c r="Z893" s="47"/>
      <c r="AA893" s="47"/>
      <c r="AB893" s="47"/>
      <c r="AC893" s="47"/>
      <c r="AD893" s="47"/>
      <c r="AE893" s="47"/>
      <c r="AF893" s="47"/>
      <c r="AG893" s="47"/>
      <c r="AH893" s="47"/>
      <c r="AI893" s="47"/>
      <c r="AJ893" s="47"/>
      <c r="AK893" s="47"/>
      <c r="AL893" s="47"/>
      <c r="AM893" s="47"/>
      <c r="AN893" s="47"/>
    </row>
    <row r="894" spans="1:40" ht="14.25" customHeight="1">
      <c r="A894" s="47"/>
      <c r="B894" s="47"/>
      <c r="C894" s="47"/>
      <c r="D894" s="47"/>
      <c r="E894" s="47"/>
      <c r="F894" s="199"/>
      <c r="G894" s="47"/>
      <c r="H894" s="47"/>
      <c r="I894" s="47"/>
      <c r="J894" s="200"/>
      <c r="K894" s="47"/>
      <c r="L894" s="47"/>
      <c r="M894" s="47"/>
      <c r="N894" s="47"/>
      <c r="O894" s="47"/>
      <c r="P894" s="47"/>
      <c r="Q894" s="201"/>
      <c r="R894" s="47"/>
      <c r="S894" s="47"/>
      <c r="T894" s="47"/>
      <c r="U894" s="47"/>
      <c r="V894" s="47"/>
      <c r="W894" s="47"/>
      <c r="X894" s="47"/>
      <c r="Y894" s="47"/>
      <c r="Z894" s="47"/>
      <c r="AA894" s="47"/>
      <c r="AB894" s="47"/>
      <c r="AC894" s="47"/>
      <c r="AD894" s="47"/>
      <c r="AE894" s="47"/>
      <c r="AF894" s="47"/>
      <c r="AG894" s="47"/>
      <c r="AH894" s="47"/>
      <c r="AI894" s="47"/>
      <c r="AJ894" s="47"/>
      <c r="AK894" s="47"/>
      <c r="AL894" s="47"/>
      <c r="AM894" s="47"/>
      <c r="AN894" s="47"/>
    </row>
    <row r="895" spans="1:40" ht="14.25" customHeight="1">
      <c r="A895" s="47"/>
      <c r="B895" s="47"/>
      <c r="C895" s="47"/>
      <c r="D895" s="47"/>
      <c r="E895" s="47"/>
      <c r="F895" s="199"/>
      <c r="G895" s="47"/>
      <c r="H895" s="47"/>
      <c r="I895" s="47"/>
      <c r="J895" s="200"/>
      <c r="K895" s="47"/>
      <c r="L895" s="47"/>
      <c r="M895" s="47"/>
      <c r="N895" s="47"/>
      <c r="O895" s="47"/>
      <c r="P895" s="47"/>
      <c r="Q895" s="201"/>
      <c r="R895" s="47"/>
      <c r="S895" s="47"/>
      <c r="T895" s="47"/>
      <c r="U895" s="47"/>
      <c r="V895" s="47"/>
      <c r="W895" s="47"/>
      <c r="X895" s="47"/>
      <c r="Y895" s="47"/>
      <c r="Z895" s="47"/>
      <c r="AA895" s="47"/>
      <c r="AB895" s="47"/>
      <c r="AC895" s="47"/>
      <c r="AD895" s="47"/>
      <c r="AE895" s="47"/>
      <c r="AF895" s="47"/>
      <c r="AG895" s="47"/>
      <c r="AH895" s="47"/>
      <c r="AI895" s="47"/>
      <c r="AJ895" s="47"/>
      <c r="AK895" s="47"/>
      <c r="AL895" s="47"/>
      <c r="AM895" s="47"/>
      <c r="AN895" s="47"/>
    </row>
    <row r="896" spans="1:40" ht="14.25" customHeight="1">
      <c r="A896" s="47"/>
      <c r="B896" s="47"/>
      <c r="C896" s="47"/>
      <c r="D896" s="47"/>
      <c r="E896" s="47"/>
      <c r="F896" s="199"/>
      <c r="G896" s="47"/>
      <c r="H896" s="47"/>
      <c r="I896" s="47"/>
      <c r="J896" s="200"/>
      <c r="K896" s="47"/>
      <c r="L896" s="47"/>
      <c r="M896" s="47"/>
      <c r="N896" s="47"/>
      <c r="O896" s="47"/>
      <c r="P896" s="47"/>
      <c r="Q896" s="201"/>
      <c r="R896" s="47"/>
      <c r="S896" s="47"/>
      <c r="T896" s="47"/>
      <c r="U896" s="47"/>
      <c r="V896" s="47"/>
      <c r="W896" s="47"/>
      <c r="X896" s="47"/>
      <c r="Y896" s="47"/>
      <c r="Z896" s="47"/>
      <c r="AA896" s="47"/>
      <c r="AB896" s="47"/>
      <c r="AC896" s="47"/>
      <c r="AD896" s="47"/>
      <c r="AE896" s="47"/>
      <c r="AF896" s="47"/>
      <c r="AG896" s="47"/>
      <c r="AH896" s="47"/>
      <c r="AI896" s="47"/>
      <c r="AJ896" s="47"/>
      <c r="AK896" s="47"/>
      <c r="AL896" s="47"/>
      <c r="AM896" s="47"/>
      <c r="AN896" s="47"/>
    </row>
    <row r="897" spans="1:40" ht="14.25" customHeight="1">
      <c r="A897" s="47"/>
      <c r="B897" s="47"/>
      <c r="C897" s="47"/>
      <c r="D897" s="47"/>
      <c r="E897" s="47"/>
      <c r="F897" s="199"/>
      <c r="G897" s="47"/>
      <c r="H897" s="47"/>
      <c r="I897" s="47"/>
      <c r="J897" s="200"/>
      <c r="K897" s="47"/>
      <c r="L897" s="47"/>
      <c r="M897" s="47"/>
      <c r="N897" s="47"/>
      <c r="O897" s="47"/>
      <c r="P897" s="47"/>
      <c r="Q897" s="201"/>
      <c r="R897" s="47"/>
      <c r="S897" s="47"/>
      <c r="T897" s="47"/>
      <c r="U897" s="47"/>
      <c r="V897" s="47"/>
      <c r="W897" s="47"/>
      <c r="X897" s="47"/>
      <c r="Y897" s="47"/>
      <c r="Z897" s="47"/>
      <c r="AA897" s="47"/>
      <c r="AB897" s="47"/>
      <c r="AC897" s="47"/>
      <c r="AD897" s="47"/>
      <c r="AE897" s="47"/>
      <c r="AF897" s="47"/>
      <c r="AG897" s="47"/>
      <c r="AH897" s="47"/>
      <c r="AI897" s="47"/>
      <c r="AJ897" s="47"/>
      <c r="AK897" s="47"/>
      <c r="AL897" s="47"/>
      <c r="AM897" s="47"/>
      <c r="AN897" s="47"/>
    </row>
    <row r="898" spans="1:40" ht="14.25" customHeight="1">
      <c r="A898" s="47"/>
      <c r="B898" s="47"/>
      <c r="C898" s="47"/>
      <c r="D898" s="47"/>
      <c r="E898" s="47"/>
      <c r="F898" s="199"/>
      <c r="G898" s="47"/>
      <c r="H898" s="47"/>
      <c r="I898" s="47"/>
      <c r="J898" s="200"/>
      <c r="K898" s="47"/>
      <c r="L898" s="47"/>
      <c r="M898" s="47"/>
      <c r="N898" s="47"/>
      <c r="O898" s="47"/>
      <c r="P898" s="47"/>
      <c r="Q898" s="201"/>
      <c r="R898" s="47"/>
      <c r="S898" s="47"/>
      <c r="T898" s="47"/>
      <c r="U898" s="47"/>
      <c r="V898" s="47"/>
      <c r="W898" s="47"/>
      <c r="X898" s="47"/>
      <c r="Y898" s="47"/>
      <c r="Z898" s="47"/>
      <c r="AA898" s="47"/>
      <c r="AB898" s="47"/>
      <c r="AC898" s="47"/>
      <c r="AD898" s="47"/>
      <c r="AE898" s="47"/>
      <c r="AF898" s="47"/>
      <c r="AG898" s="47"/>
      <c r="AH898" s="47"/>
      <c r="AI898" s="47"/>
      <c r="AJ898" s="47"/>
      <c r="AK898" s="47"/>
      <c r="AL898" s="47"/>
      <c r="AM898" s="47"/>
      <c r="AN898" s="47"/>
    </row>
    <row r="899" spans="1:40" ht="14.25" customHeight="1">
      <c r="A899" s="47"/>
      <c r="B899" s="47"/>
      <c r="C899" s="47"/>
      <c r="D899" s="47"/>
      <c r="E899" s="47"/>
      <c r="F899" s="199"/>
      <c r="G899" s="47"/>
      <c r="H899" s="47"/>
      <c r="I899" s="47"/>
      <c r="J899" s="200"/>
      <c r="K899" s="47"/>
      <c r="L899" s="47"/>
      <c r="M899" s="47"/>
      <c r="N899" s="47"/>
      <c r="O899" s="47"/>
      <c r="P899" s="47"/>
      <c r="Q899" s="201"/>
      <c r="R899" s="47"/>
      <c r="S899" s="47"/>
      <c r="T899" s="47"/>
      <c r="U899" s="47"/>
      <c r="V899" s="47"/>
      <c r="W899" s="47"/>
      <c r="X899" s="47"/>
      <c r="Y899" s="47"/>
      <c r="Z899" s="47"/>
      <c r="AA899" s="47"/>
      <c r="AB899" s="47"/>
      <c r="AC899" s="47"/>
      <c r="AD899" s="47"/>
      <c r="AE899" s="47"/>
      <c r="AF899" s="47"/>
      <c r="AG899" s="47"/>
      <c r="AH899" s="47"/>
      <c r="AI899" s="47"/>
      <c r="AJ899" s="47"/>
      <c r="AK899" s="47"/>
      <c r="AL899" s="47"/>
      <c r="AM899" s="47"/>
      <c r="AN899" s="47"/>
    </row>
    <row r="900" spans="1:40" ht="14.25" customHeight="1">
      <c r="A900" s="47"/>
      <c r="B900" s="47"/>
      <c r="C900" s="47"/>
      <c r="D900" s="47"/>
      <c r="E900" s="47"/>
      <c r="F900" s="199"/>
      <c r="G900" s="47"/>
      <c r="H900" s="47"/>
      <c r="I900" s="47"/>
      <c r="J900" s="200"/>
      <c r="K900" s="47"/>
      <c r="L900" s="47"/>
      <c r="M900" s="47"/>
      <c r="N900" s="47"/>
      <c r="O900" s="47"/>
      <c r="P900" s="47"/>
      <c r="Q900" s="201"/>
      <c r="R900" s="47"/>
      <c r="S900" s="47"/>
      <c r="T900" s="47"/>
      <c r="U900" s="47"/>
      <c r="V900" s="47"/>
      <c r="W900" s="47"/>
      <c r="X900" s="47"/>
      <c r="Y900" s="47"/>
      <c r="Z900" s="47"/>
      <c r="AA900" s="47"/>
      <c r="AB900" s="47"/>
      <c r="AC900" s="47"/>
      <c r="AD900" s="47"/>
      <c r="AE900" s="47"/>
      <c r="AF900" s="47"/>
      <c r="AG900" s="47"/>
      <c r="AH900" s="47"/>
      <c r="AI900" s="47"/>
      <c r="AJ900" s="47"/>
      <c r="AK900" s="47"/>
      <c r="AL900" s="47"/>
      <c r="AM900" s="47"/>
      <c r="AN900" s="47"/>
    </row>
    <row r="901" spans="1:40" ht="14.25" customHeight="1">
      <c r="A901" s="47"/>
      <c r="B901" s="47"/>
      <c r="C901" s="47"/>
      <c r="D901" s="47"/>
      <c r="E901" s="47"/>
      <c r="F901" s="199"/>
      <c r="G901" s="47"/>
      <c r="H901" s="47"/>
      <c r="I901" s="47"/>
      <c r="J901" s="200"/>
      <c r="K901" s="47"/>
      <c r="L901" s="47"/>
      <c r="M901" s="47"/>
      <c r="N901" s="47"/>
      <c r="O901" s="47"/>
      <c r="P901" s="47"/>
      <c r="Q901" s="201"/>
      <c r="R901" s="47"/>
      <c r="S901" s="47"/>
      <c r="T901" s="47"/>
      <c r="U901" s="47"/>
      <c r="V901" s="47"/>
      <c r="W901" s="47"/>
      <c r="X901" s="47"/>
      <c r="Y901" s="47"/>
      <c r="Z901" s="47"/>
      <c r="AA901" s="47"/>
      <c r="AB901" s="47"/>
      <c r="AC901" s="47"/>
      <c r="AD901" s="47"/>
      <c r="AE901" s="47"/>
      <c r="AF901" s="47"/>
      <c r="AG901" s="47"/>
      <c r="AH901" s="47"/>
      <c r="AI901" s="47"/>
      <c r="AJ901" s="47"/>
      <c r="AK901" s="47"/>
      <c r="AL901" s="47"/>
      <c r="AM901" s="47"/>
      <c r="AN901" s="47"/>
    </row>
    <row r="902" spans="1:40" ht="14.25" customHeight="1">
      <c r="A902" s="47"/>
      <c r="B902" s="47"/>
      <c r="C902" s="47"/>
      <c r="D902" s="47"/>
      <c r="E902" s="47"/>
      <c r="F902" s="199"/>
      <c r="G902" s="47"/>
      <c r="H902" s="47"/>
      <c r="I902" s="47"/>
      <c r="J902" s="200"/>
      <c r="K902" s="47"/>
      <c r="L902" s="47"/>
      <c r="M902" s="47"/>
      <c r="N902" s="47"/>
      <c r="O902" s="47"/>
      <c r="P902" s="47"/>
      <c r="Q902" s="201"/>
      <c r="R902" s="47"/>
      <c r="S902" s="47"/>
      <c r="T902" s="47"/>
      <c r="U902" s="47"/>
      <c r="V902" s="47"/>
      <c r="W902" s="47"/>
      <c r="X902" s="47"/>
      <c r="Y902" s="47"/>
      <c r="Z902" s="47"/>
      <c r="AA902" s="47"/>
      <c r="AB902" s="47"/>
      <c r="AC902" s="47"/>
      <c r="AD902" s="47"/>
      <c r="AE902" s="47"/>
      <c r="AF902" s="47"/>
      <c r="AG902" s="47"/>
      <c r="AH902" s="47"/>
      <c r="AI902" s="47"/>
      <c r="AJ902" s="47"/>
      <c r="AK902" s="47"/>
      <c r="AL902" s="47"/>
      <c r="AM902" s="47"/>
      <c r="AN902" s="47"/>
    </row>
    <row r="903" spans="1:40" ht="14.25" customHeight="1">
      <c r="A903" s="47"/>
      <c r="B903" s="47"/>
      <c r="C903" s="47"/>
      <c r="D903" s="47"/>
      <c r="E903" s="47"/>
      <c r="F903" s="199"/>
      <c r="G903" s="47"/>
      <c r="H903" s="47"/>
      <c r="I903" s="47"/>
      <c r="J903" s="200"/>
      <c r="K903" s="47"/>
      <c r="L903" s="47"/>
      <c r="M903" s="47"/>
      <c r="N903" s="47"/>
      <c r="O903" s="47"/>
      <c r="P903" s="47"/>
      <c r="Q903" s="201"/>
      <c r="R903" s="47"/>
      <c r="S903" s="47"/>
      <c r="T903" s="47"/>
      <c r="U903" s="47"/>
      <c r="V903" s="47"/>
      <c r="W903" s="47"/>
      <c r="X903" s="47"/>
      <c r="Y903" s="47"/>
      <c r="Z903" s="47"/>
      <c r="AA903" s="47"/>
      <c r="AB903" s="47"/>
      <c r="AC903" s="47"/>
      <c r="AD903" s="47"/>
      <c r="AE903" s="47"/>
      <c r="AF903" s="47"/>
      <c r="AG903" s="47"/>
      <c r="AH903" s="47"/>
      <c r="AI903" s="47"/>
      <c r="AJ903" s="47"/>
      <c r="AK903" s="47"/>
      <c r="AL903" s="47"/>
      <c r="AM903" s="47"/>
      <c r="AN903" s="47"/>
    </row>
    <row r="904" spans="1:40" ht="14.25" customHeight="1">
      <c r="A904" s="47"/>
      <c r="B904" s="47"/>
      <c r="C904" s="47"/>
      <c r="D904" s="47"/>
      <c r="E904" s="47"/>
      <c r="F904" s="199"/>
      <c r="G904" s="47"/>
      <c r="H904" s="47"/>
      <c r="I904" s="47"/>
      <c r="J904" s="200"/>
      <c r="K904" s="47"/>
      <c r="L904" s="47"/>
      <c r="M904" s="47"/>
      <c r="N904" s="47"/>
      <c r="O904" s="47"/>
      <c r="P904" s="47"/>
      <c r="Q904" s="201"/>
      <c r="R904" s="47"/>
      <c r="S904" s="47"/>
      <c r="T904" s="47"/>
      <c r="U904" s="47"/>
      <c r="V904" s="47"/>
      <c r="W904" s="47"/>
      <c r="X904" s="47"/>
      <c r="Y904" s="47"/>
      <c r="Z904" s="47"/>
      <c r="AA904" s="47"/>
      <c r="AB904" s="47"/>
      <c r="AC904" s="47"/>
      <c r="AD904" s="47"/>
      <c r="AE904" s="47"/>
      <c r="AF904" s="47"/>
      <c r="AG904" s="47"/>
      <c r="AH904" s="47"/>
      <c r="AI904" s="47"/>
      <c r="AJ904" s="47"/>
      <c r="AK904" s="47"/>
      <c r="AL904" s="47"/>
      <c r="AM904" s="47"/>
      <c r="AN904" s="47"/>
    </row>
    <row r="905" spans="1:40" ht="14.25" customHeight="1">
      <c r="A905" s="47"/>
      <c r="B905" s="47"/>
      <c r="C905" s="47"/>
      <c r="D905" s="47"/>
      <c r="E905" s="47"/>
      <c r="F905" s="199"/>
      <c r="G905" s="47"/>
      <c r="H905" s="47"/>
      <c r="I905" s="47"/>
      <c r="J905" s="200"/>
      <c r="K905" s="47"/>
      <c r="L905" s="47"/>
      <c r="M905" s="47"/>
      <c r="N905" s="47"/>
      <c r="O905" s="47"/>
      <c r="P905" s="47"/>
      <c r="Q905" s="201"/>
      <c r="R905" s="47"/>
      <c r="S905" s="47"/>
      <c r="T905" s="47"/>
      <c r="U905" s="47"/>
      <c r="V905" s="47"/>
      <c r="W905" s="47"/>
      <c r="X905" s="47"/>
      <c r="Y905" s="47"/>
      <c r="Z905" s="47"/>
      <c r="AA905" s="47"/>
      <c r="AB905" s="47"/>
      <c r="AC905" s="47"/>
      <c r="AD905" s="47"/>
      <c r="AE905" s="47"/>
      <c r="AF905" s="47"/>
      <c r="AG905" s="47"/>
      <c r="AH905" s="47"/>
      <c r="AI905" s="47"/>
      <c r="AJ905" s="47"/>
      <c r="AK905" s="47"/>
      <c r="AL905" s="47"/>
      <c r="AM905" s="47"/>
      <c r="AN905" s="47"/>
    </row>
    <row r="906" spans="1:40" ht="14.25" customHeight="1">
      <c r="A906" s="47"/>
      <c r="B906" s="47"/>
      <c r="C906" s="47"/>
      <c r="D906" s="47"/>
      <c r="E906" s="47"/>
      <c r="F906" s="199"/>
      <c r="G906" s="47"/>
      <c r="H906" s="47"/>
      <c r="I906" s="47"/>
      <c r="J906" s="200"/>
      <c r="K906" s="47"/>
      <c r="L906" s="47"/>
      <c r="M906" s="47"/>
      <c r="N906" s="47"/>
      <c r="O906" s="47"/>
      <c r="P906" s="47"/>
      <c r="Q906" s="201"/>
      <c r="R906" s="47"/>
      <c r="S906" s="47"/>
      <c r="T906" s="47"/>
      <c r="U906" s="47"/>
      <c r="V906" s="47"/>
      <c r="W906" s="47"/>
      <c r="X906" s="47"/>
      <c r="Y906" s="47"/>
      <c r="Z906" s="47"/>
      <c r="AA906" s="47"/>
      <c r="AB906" s="47"/>
      <c r="AC906" s="47"/>
      <c r="AD906" s="47"/>
      <c r="AE906" s="47"/>
      <c r="AF906" s="47"/>
      <c r="AG906" s="47"/>
      <c r="AH906" s="47"/>
      <c r="AI906" s="47"/>
      <c r="AJ906" s="47"/>
      <c r="AK906" s="47"/>
      <c r="AL906" s="47"/>
      <c r="AM906" s="47"/>
      <c r="AN906" s="47"/>
    </row>
    <row r="907" spans="1:40" ht="14.25" customHeight="1">
      <c r="A907" s="47"/>
      <c r="B907" s="47"/>
      <c r="C907" s="47"/>
      <c r="D907" s="47"/>
      <c r="E907" s="47"/>
      <c r="F907" s="199"/>
      <c r="G907" s="47"/>
      <c r="H907" s="47"/>
      <c r="I907" s="47"/>
      <c r="J907" s="200"/>
      <c r="K907" s="47"/>
      <c r="L907" s="47"/>
      <c r="M907" s="47"/>
      <c r="N907" s="47"/>
      <c r="O907" s="47"/>
      <c r="P907" s="47"/>
      <c r="Q907" s="201"/>
      <c r="R907" s="47"/>
      <c r="S907" s="47"/>
      <c r="T907" s="47"/>
      <c r="U907" s="47"/>
      <c r="V907" s="47"/>
      <c r="W907" s="47"/>
      <c r="X907" s="47"/>
      <c r="Y907" s="47"/>
      <c r="Z907" s="47"/>
      <c r="AA907" s="47"/>
      <c r="AB907" s="47"/>
      <c r="AC907" s="47"/>
      <c r="AD907" s="47"/>
      <c r="AE907" s="47"/>
      <c r="AF907" s="47"/>
      <c r="AG907" s="47"/>
      <c r="AH907" s="47"/>
      <c r="AI907" s="47"/>
      <c r="AJ907" s="47"/>
      <c r="AK907" s="47"/>
      <c r="AL907" s="47"/>
      <c r="AM907" s="47"/>
      <c r="AN907" s="47"/>
    </row>
    <row r="908" spans="1:40" ht="14.25" customHeight="1">
      <c r="A908" s="47"/>
      <c r="B908" s="47"/>
      <c r="C908" s="47"/>
      <c r="D908" s="47"/>
      <c r="E908" s="47"/>
      <c r="F908" s="199"/>
      <c r="G908" s="47"/>
      <c r="H908" s="47"/>
      <c r="I908" s="47"/>
      <c r="J908" s="200"/>
      <c r="K908" s="47"/>
      <c r="L908" s="47"/>
      <c r="M908" s="47"/>
      <c r="N908" s="47"/>
      <c r="O908" s="47"/>
      <c r="P908" s="47"/>
      <c r="Q908" s="201"/>
      <c r="R908" s="47"/>
      <c r="S908" s="47"/>
      <c r="T908" s="47"/>
      <c r="U908" s="47"/>
      <c r="V908" s="47"/>
      <c r="W908" s="47"/>
      <c r="X908" s="47"/>
      <c r="Y908" s="47"/>
      <c r="Z908" s="47"/>
      <c r="AA908" s="47"/>
      <c r="AB908" s="47"/>
      <c r="AC908" s="47"/>
      <c r="AD908" s="47"/>
      <c r="AE908" s="47"/>
      <c r="AF908" s="47"/>
      <c r="AG908" s="47"/>
      <c r="AH908" s="47"/>
      <c r="AI908" s="47"/>
      <c r="AJ908" s="47"/>
      <c r="AK908" s="47"/>
      <c r="AL908" s="47"/>
      <c r="AM908" s="47"/>
      <c r="AN908" s="47"/>
    </row>
    <row r="909" spans="1:40" ht="14.25" customHeight="1">
      <c r="A909" s="47"/>
      <c r="B909" s="47"/>
      <c r="C909" s="47"/>
      <c r="D909" s="47"/>
      <c r="E909" s="47"/>
      <c r="F909" s="199"/>
      <c r="G909" s="47"/>
      <c r="H909" s="47"/>
      <c r="I909" s="47"/>
      <c r="J909" s="200"/>
      <c r="K909" s="47"/>
      <c r="L909" s="47"/>
      <c r="M909" s="47"/>
      <c r="N909" s="47"/>
      <c r="O909" s="47"/>
      <c r="P909" s="47"/>
      <c r="Q909" s="201"/>
      <c r="R909" s="47"/>
      <c r="S909" s="47"/>
      <c r="T909" s="47"/>
      <c r="U909" s="47"/>
      <c r="V909" s="47"/>
      <c r="W909" s="47"/>
      <c r="X909" s="47"/>
      <c r="Y909" s="47"/>
      <c r="Z909" s="47"/>
      <c r="AA909" s="47"/>
      <c r="AB909" s="47"/>
      <c r="AC909" s="47"/>
      <c r="AD909" s="47"/>
      <c r="AE909" s="47"/>
      <c r="AF909" s="47"/>
      <c r="AG909" s="47"/>
      <c r="AH909" s="47"/>
      <c r="AI909" s="47"/>
      <c r="AJ909" s="47"/>
      <c r="AK909" s="47"/>
      <c r="AL909" s="47"/>
      <c r="AM909" s="47"/>
      <c r="AN909" s="47"/>
    </row>
    <row r="910" spans="1:40" ht="14.25" customHeight="1">
      <c r="A910" s="47"/>
      <c r="B910" s="47"/>
      <c r="C910" s="47"/>
      <c r="D910" s="47"/>
      <c r="E910" s="47"/>
      <c r="F910" s="199"/>
      <c r="G910" s="47"/>
      <c r="H910" s="47"/>
      <c r="I910" s="47"/>
      <c r="J910" s="200"/>
      <c r="K910" s="47"/>
      <c r="L910" s="47"/>
      <c r="M910" s="47"/>
      <c r="N910" s="47"/>
      <c r="O910" s="47"/>
      <c r="P910" s="47"/>
      <c r="Q910" s="201"/>
      <c r="R910" s="47"/>
      <c r="S910" s="47"/>
      <c r="T910" s="47"/>
      <c r="U910" s="47"/>
      <c r="V910" s="47"/>
      <c r="W910" s="47"/>
      <c r="X910" s="47"/>
      <c r="Y910" s="47"/>
      <c r="Z910" s="47"/>
      <c r="AA910" s="47"/>
      <c r="AB910" s="47"/>
      <c r="AC910" s="47"/>
      <c r="AD910" s="47"/>
      <c r="AE910" s="47"/>
      <c r="AF910" s="47"/>
      <c r="AG910" s="47"/>
      <c r="AH910" s="47"/>
      <c r="AI910" s="47"/>
      <c r="AJ910" s="47"/>
      <c r="AK910" s="47"/>
      <c r="AL910" s="47"/>
      <c r="AM910" s="47"/>
      <c r="AN910" s="47"/>
    </row>
    <row r="911" spans="1:40" ht="14.25" customHeight="1">
      <c r="A911" s="47"/>
      <c r="B911" s="47"/>
      <c r="C911" s="47"/>
      <c r="D911" s="47"/>
      <c r="E911" s="47"/>
      <c r="F911" s="199"/>
      <c r="G911" s="47"/>
      <c r="H911" s="47"/>
      <c r="I911" s="47"/>
      <c r="J911" s="200"/>
      <c r="K911" s="47"/>
      <c r="L911" s="47"/>
      <c r="M911" s="47"/>
      <c r="N911" s="47"/>
      <c r="O911" s="47"/>
      <c r="P911" s="47"/>
      <c r="Q911" s="201"/>
      <c r="R911" s="47"/>
      <c r="S911" s="47"/>
      <c r="T911" s="47"/>
      <c r="U911" s="47"/>
      <c r="V911" s="47"/>
      <c r="W911" s="47"/>
      <c r="X911" s="47"/>
      <c r="Y911" s="47"/>
      <c r="Z911" s="47"/>
      <c r="AA911" s="47"/>
      <c r="AB911" s="47"/>
      <c r="AC911" s="47"/>
      <c r="AD911" s="47"/>
      <c r="AE911" s="47"/>
      <c r="AF911" s="47"/>
      <c r="AG911" s="47"/>
      <c r="AH911" s="47"/>
      <c r="AI911" s="47"/>
      <c r="AJ911" s="47"/>
      <c r="AK911" s="47"/>
      <c r="AL911" s="47"/>
      <c r="AM911" s="47"/>
      <c r="AN911" s="47"/>
    </row>
    <row r="912" spans="1:40" ht="14.25" customHeight="1">
      <c r="A912" s="47"/>
      <c r="B912" s="47"/>
      <c r="C912" s="47"/>
      <c r="D912" s="47"/>
      <c r="E912" s="47"/>
      <c r="F912" s="199"/>
      <c r="G912" s="47"/>
      <c r="H912" s="47"/>
      <c r="I912" s="47"/>
      <c r="J912" s="200"/>
      <c r="K912" s="47"/>
      <c r="L912" s="47"/>
      <c r="M912" s="47"/>
      <c r="N912" s="47"/>
      <c r="O912" s="47"/>
      <c r="P912" s="47"/>
      <c r="Q912" s="201"/>
      <c r="R912" s="47"/>
      <c r="S912" s="47"/>
      <c r="T912" s="47"/>
      <c r="U912" s="47"/>
      <c r="V912" s="47"/>
      <c r="W912" s="47"/>
      <c r="X912" s="47"/>
      <c r="Y912" s="47"/>
      <c r="Z912" s="47"/>
      <c r="AA912" s="47"/>
      <c r="AB912" s="47"/>
      <c r="AC912" s="47"/>
      <c r="AD912" s="47"/>
      <c r="AE912" s="47"/>
      <c r="AF912" s="47"/>
      <c r="AG912" s="47"/>
      <c r="AH912" s="47"/>
      <c r="AI912" s="47"/>
      <c r="AJ912" s="47"/>
      <c r="AK912" s="47"/>
      <c r="AL912" s="47"/>
      <c r="AM912" s="47"/>
      <c r="AN912" s="47"/>
    </row>
    <row r="913" spans="1:40" ht="14.25" customHeight="1">
      <c r="A913" s="47"/>
      <c r="B913" s="47"/>
      <c r="C913" s="47"/>
      <c r="D913" s="47"/>
      <c r="E913" s="47"/>
      <c r="F913" s="199"/>
      <c r="G913" s="47"/>
      <c r="H913" s="47"/>
      <c r="I913" s="47"/>
      <c r="J913" s="200"/>
      <c r="K913" s="47"/>
      <c r="L913" s="47"/>
      <c r="M913" s="47"/>
      <c r="N913" s="47"/>
      <c r="O913" s="47"/>
      <c r="P913" s="47"/>
      <c r="Q913" s="201"/>
      <c r="R913" s="47"/>
      <c r="S913" s="47"/>
      <c r="T913" s="47"/>
      <c r="U913" s="47"/>
      <c r="V913" s="47"/>
      <c r="W913" s="47"/>
      <c r="X913" s="47"/>
      <c r="Y913" s="47"/>
      <c r="Z913" s="47"/>
      <c r="AA913" s="47"/>
      <c r="AB913" s="47"/>
      <c r="AC913" s="47"/>
      <c r="AD913" s="47"/>
      <c r="AE913" s="47"/>
      <c r="AF913" s="47"/>
      <c r="AG913" s="47"/>
      <c r="AH913" s="47"/>
      <c r="AI913" s="47"/>
      <c r="AJ913" s="47"/>
      <c r="AK913" s="47"/>
      <c r="AL913" s="47"/>
      <c r="AM913" s="47"/>
      <c r="AN913" s="47"/>
    </row>
    <row r="914" spans="1:40" ht="14.25" customHeight="1">
      <c r="A914" s="47"/>
      <c r="B914" s="47"/>
      <c r="C914" s="47"/>
      <c r="D914" s="47"/>
      <c r="E914" s="47"/>
      <c r="F914" s="199"/>
      <c r="G914" s="47"/>
      <c r="H914" s="47"/>
      <c r="I914" s="47"/>
      <c r="J914" s="200"/>
      <c r="K914" s="47"/>
      <c r="L914" s="47"/>
      <c r="M914" s="47"/>
      <c r="N914" s="47"/>
      <c r="O914" s="47"/>
      <c r="P914" s="47"/>
      <c r="Q914" s="201"/>
      <c r="R914" s="47"/>
      <c r="S914" s="47"/>
      <c r="T914" s="47"/>
      <c r="U914" s="47"/>
      <c r="V914" s="47"/>
      <c r="W914" s="47"/>
      <c r="X914" s="47"/>
      <c r="Y914" s="47"/>
      <c r="Z914" s="47"/>
      <c r="AA914" s="47"/>
      <c r="AB914" s="47"/>
      <c r="AC914" s="47"/>
      <c r="AD914" s="47"/>
      <c r="AE914" s="47"/>
      <c r="AF914" s="47"/>
      <c r="AG914" s="47"/>
      <c r="AH914" s="47"/>
      <c r="AI914" s="47"/>
      <c r="AJ914" s="47"/>
      <c r="AK914" s="47"/>
      <c r="AL914" s="47"/>
      <c r="AM914" s="47"/>
      <c r="AN914" s="47"/>
    </row>
    <row r="915" spans="1:40" ht="14.25" customHeight="1">
      <c r="A915" s="47"/>
      <c r="B915" s="47"/>
      <c r="C915" s="47"/>
      <c r="D915" s="47"/>
      <c r="E915" s="47"/>
      <c r="F915" s="199"/>
      <c r="G915" s="47"/>
      <c r="H915" s="47"/>
      <c r="I915" s="47"/>
      <c r="J915" s="200"/>
      <c r="K915" s="47"/>
      <c r="L915" s="47"/>
      <c r="M915" s="47"/>
      <c r="N915" s="47"/>
      <c r="O915" s="47"/>
      <c r="P915" s="47"/>
      <c r="Q915" s="201"/>
      <c r="R915" s="47"/>
      <c r="S915" s="47"/>
      <c r="T915" s="47"/>
      <c r="U915" s="47"/>
      <c r="V915" s="47"/>
      <c r="W915" s="47"/>
      <c r="X915" s="47"/>
      <c r="Y915" s="47"/>
      <c r="Z915" s="47"/>
      <c r="AA915" s="47"/>
      <c r="AB915" s="47"/>
      <c r="AC915" s="47"/>
      <c r="AD915" s="47"/>
      <c r="AE915" s="47"/>
      <c r="AF915" s="47"/>
      <c r="AG915" s="47"/>
      <c r="AH915" s="47"/>
      <c r="AI915" s="47"/>
      <c r="AJ915" s="47"/>
      <c r="AK915" s="47"/>
      <c r="AL915" s="47"/>
      <c r="AM915" s="47"/>
      <c r="AN915" s="47"/>
    </row>
    <row r="916" spans="1:40" ht="14.25" customHeight="1">
      <c r="A916" s="47"/>
      <c r="B916" s="47"/>
      <c r="C916" s="47"/>
      <c r="D916" s="47"/>
      <c r="E916" s="47"/>
      <c r="F916" s="199"/>
      <c r="G916" s="47"/>
      <c r="H916" s="47"/>
      <c r="I916" s="47"/>
      <c r="J916" s="200"/>
      <c r="K916" s="47"/>
      <c r="L916" s="47"/>
      <c r="M916" s="47"/>
      <c r="N916" s="47"/>
      <c r="O916" s="47"/>
      <c r="P916" s="47"/>
      <c r="Q916" s="201"/>
      <c r="R916" s="47"/>
      <c r="S916" s="47"/>
      <c r="T916" s="47"/>
      <c r="U916" s="47"/>
      <c r="V916" s="47"/>
      <c r="W916" s="47"/>
      <c r="X916" s="47"/>
      <c r="Y916" s="47"/>
      <c r="Z916" s="47"/>
      <c r="AA916" s="47"/>
      <c r="AB916" s="47"/>
      <c r="AC916" s="47"/>
      <c r="AD916" s="47"/>
      <c r="AE916" s="47"/>
      <c r="AF916" s="47"/>
      <c r="AG916" s="47"/>
      <c r="AH916" s="47"/>
      <c r="AI916" s="47"/>
      <c r="AJ916" s="47"/>
      <c r="AK916" s="47"/>
      <c r="AL916" s="47"/>
      <c r="AM916" s="47"/>
      <c r="AN916" s="47"/>
    </row>
    <row r="917" spans="1:40" ht="14.25" customHeight="1">
      <c r="A917" s="47"/>
      <c r="B917" s="47"/>
      <c r="C917" s="47"/>
      <c r="D917" s="47"/>
      <c r="E917" s="47"/>
      <c r="F917" s="199"/>
      <c r="G917" s="47"/>
      <c r="H917" s="47"/>
      <c r="I917" s="47"/>
      <c r="J917" s="200"/>
      <c r="K917" s="47"/>
      <c r="L917" s="47"/>
      <c r="M917" s="47"/>
      <c r="N917" s="47"/>
      <c r="O917" s="47"/>
      <c r="P917" s="47"/>
      <c r="Q917" s="201"/>
      <c r="R917" s="47"/>
      <c r="S917" s="47"/>
      <c r="T917" s="47"/>
      <c r="U917" s="47"/>
      <c r="V917" s="47"/>
      <c r="W917" s="47"/>
      <c r="X917" s="47"/>
      <c r="Y917" s="47"/>
      <c r="Z917" s="47"/>
      <c r="AA917" s="47"/>
      <c r="AB917" s="47"/>
      <c r="AC917" s="47"/>
      <c r="AD917" s="47"/>
      <c r="AE917" s="47"/>
      <c r="AF917" s="47"/>
      <c r="AG917" s="47"/>
      <c r="AH917" s="47"/>
      <c r="AI917" s="47"/>
      <c r="AJ917" s="47"/>
      <c r="AK917" s="47"/>
      <c r="AL917" s="47"/>
      <c r="AM917" s="47"/>
      <c r="AN917" s="47"/>
    </row>
    <row r="918" spans="1:40" ht="14.25" customHeight="1">
      <c r="A918" s="47"/>
      <c r="B918" s="47"/>
      <c r="C918" s="47"/>
      <c r="D918" s="47"/>
      <c r="E918" s="47"/>
      <c r="F918" s="199"/>
      <c r="G918" s="47"/>
      <c r="H918" s="47"/>
      <c r="I918" s="47"/>
      <c r="J918" s="200"/>
      <c r="K918" s="47"/>
      <c r="L918" s="47"/>
      <c r="M918" s="47"/>
      <c r="N918" s="47"/>
      <c r="O918" s="47"/>
      <c r="P918" s="47"/>
      <c r="Q918" s="201"/>
      <c r="R918" s="47"/>
      <c r="S918" s="47"/>
      <c r="T918" s="47"/>
      <c r="U918" s="47"/>
      <c r="V918" s="47"/>
      <c r="W918" s="47"/>
      <c r="X918" s="47"/>
      <c r="Y918" s="47"/>
      <c r="Z918" s="47"/>
      <c r="AA918" s="47"/>
      <c r="AB918" s="47"/>
      <c r="AC918" s="47"/>
      <c r="AD918" s="47"/>
      <c r="AE918" s="47"/>
      <c r="AF918" s="47"/>
      <c r="AG918" s="47"/>
      <c r="AH918" s="47"/>
      <c r="AI918" s="47"/>
      <c r="AJ918" s="47"/>
      <c r="AK918" s="47"/>
      <c r="AL918" s="47"/>
      <c r="AM918" s="47"/>
      <c r="AN918" s="47"/>
    </row>
    <row r="919" spans="1:40" ht="14.25" customHeight="1">
      <c r="A919" s="47"/>
      <c r="B919" s="47"/>
      <c r="C919" s="47"/>
      <c r="D919" s="47"/>
      <c r="E919" s="47"/>
      <c r="F919" s="199"/>
      <c r="G919" s="47"/>
      <c r="H919" s="47"/>
      <c r="I919" s="47"/>
      <c r="J919" s="200"/>
      <c r="K919" s="47"/>
      <c r="L919" s="47"/>
      <c r="M919" s="47"/>
      <c r="N919" s="47"/>
      <c r="O919" s="47"/>
      <c r="P919" s="47"/>
      <c r="Q919" s="201"/>
      <c r="R919" s="47"/>
      <c r="S919" s="47"/>
      <c r="T919" s="47"/>
      <c r="U919" s="47"/>
      <c r="V919" s="47"/>
      <c r="W919" s="47"/>
      <c r="X919" s="47"/>
      <c r="Y919" s="47"/>
      <c r="Z919" s="47"/>
      <c r="AA919" s="47"/>
      <c r="AB919" s="47"/>
      <c r="AC919" s="47"/>
      <c r="AD919" s="47"/>
      <c r="AE919" s="47"/>
      <c r="AF919" s="47"/>
      <c r="AG919" s="47"/>
      <c r="AH919" s="47"/>
      <c r="AI919" s="47"/>
      <c r="AJ919" s="47"/>
      <c r="AK919" s="47"/>
      <c r="AL919" s="47"/>
      <c r="AM919" s="47"/>
      <c r="AN919" s="47"/>
    </row>
    <row r="920" spans="1:40" ht="14.25" customHeight="1">
      <c r="A920" s="47"/>
      <c r="B920" s="47"/>
      <c r="C920" s="47"/>
      <c r="D920" s="47"/>
      <c r="E920" s="47"/>
      <c r="F920" s="199"/>
      <c r="G920" s="47"/>
      <c r="H920" s="47"/>
      <c r="I920" s="47"/>
      <c r="J920" s="200"/>
      <c r="K920" s="47"/>
      <c r="L920" s="47"/>
      <c r="M920" s="47"/>
      <c r="N920" s="47"/>
      <c r="O920" s="47"/>
      <c r="P920" s="47"/>
      <c r="Q920" s="201"/>
      <c r="R920" s="47"/>
      <c r="S920" s="47"/>
      <c r="T920" s="47"/>
      <c r="U920" s="47"/>
      <c r="V920" s="47"/>
      <c r="W920" s="47"/>
      <c r="X920" s="47"/>
      <c r="Y920" s="47"/>
      <c r="Z920" s="47"/>
      <c r="AA920" s="47"/>
      <c r="AB920" s="47"/>
      <c r="AC920" s="47"/>
      <c r="AD920" s="47"/>
      <c r="AE920" s="47"/>
      <c r="AF920" s="47"/>
      <c r="AG920" s="47"/>
      <c r="AH920" s="47"/>
      <c r="AI920" s="47"/>
      <c r="AJ920" s="47"/>
      <c r="AK920" s="47"/>
      <c r="AL920" s="47"/>
      <c r="AM920" s="47"/>
      <c r="AN920" s="47"/>
    </row>
    <row r="921" spans="1:40" ht="14.25" customHeight="1">
      <c r="A921" s="47"/>
      <c r="B921" s="47"/>
      <c r="C921" s="47"/>
      <c r="D921" s="47"/>
      <c r="E921" s="47"/>
      <c r="F921" s="199"/>
      <c r="G921" s="47"/>
      <c r="H921" s="47"/>
      <c r="I921" s="47"/>
      <c r="J921" s="200"/>
      <c r="K921" s="47"/>
      <c r="L921" s="47"/>
      <c r="M921" s="47"/>
      <c r="N921" s="47"/>
      <c r="O921" s="47"/>
      <c r="P921" s="47"/>
      <c r="Q921" s="201"/>
      <c r="R921" s="47"/>
      <c r="S921" s="47"/>
      <c r="T921" s="47"/>
      <c r="U921" s="47"/>
      <c r="V921" s="47"/>
      <c r="W921" s="47"/>
      <c r="X921" s="47"/>
      <c r="Y921" s="47"/>
      <c r="Z921" s="47"/>
      <c r="AA921" s="47"/>
      <c r="AB921" s="47"/>
      <c r="AC921" s="47"/>
      <c r="AD921" s="47"/>
      <c r="AE921" s="47"/>
      <c r="AF921" s="47"/>
      <c r="AG921" s="47"/>
      <c r="AH921" s="47"/>
      <c r="AI921" s="47"/>
      <c r="AJ921" s="47"/>
      <c r="AK921" s="47"/>
      <c r="AL921" s="47"/>
      <c r="AM921" s="47"/>
      <c r="AN921" s="47"/>
    </row>
    <row r="922" spans="1:40" ht="14.25" customHeight="1">
      <c r="A922" s="47"/>
      <c r="B922" s="47"/>
      <c r="C922" s="47"/>
      <c r="D922" s="47"/>
      <c r="E922" s="47"/>
      <c r="F922" s="199"/>
      <c r="G922" s="47"/>
      <c r="H922" s="47"/>
      <c r="I922" s="47"/>
      <c r="J922" s="200"/>
      <c r="K922" s="47"/>
      <c r="L922" s="47"/>
      <c r="M922" s="47"/>
      <c r="N922" s="47"/>
      <c r="O922" s="47"/>
      <c r="P922" s="47"/>
      <c r="Q922" s="201"/>
      <c r="R922" s="47"/>
      <c r="S922" s="47"/>
      <c r="T922" s="47"/>
      <c r="U922" s="47"/>
      <c r="V922" s="47"/>
      <c r="W922" s="47"/>
      <c r="X922" s="47"/>
      <c r="Y922" s="47"/>
      <c r="Z922" s="47"/>
      <c r="AA922" s="47"/>
      <c r="AB922" s="47"/>
      <c r="AC922" s="47"/>
      <c r="AD922" s="47"/>
      <c r="AE922" s="47"/>
      <c r="AF922" s="47"/>
      <c r="AG922" s="47"/>
      <c r="AH922" s="47"/>
      <c r="AI922" s="47"/>
      <c r="AJ922" s="47"/>
      <c r="AK922" s="47"/>
      <c r="AL922" s="47"/>
      <c r="AM922" s="47"/>
      <c r="AN922" s="47"/>
    </row>
    <row r="923" spans="1:40" ht="14.25" customHeight="1">
      <c r="A923" s="47"/>
      <c r="B923" s="47"/>
      <c r="C923" s="47"/>
      <c r="D923" s="47"/>
      <c r="E923" s="47"/>
      <c r="F923" s="199"/>
      <c r="G923" s="47"/>
      <c r="H923" s="47"/>
      <c r="I923" s="47"/>
      <c r="J923" s="200"/>
      <c r="K923" s="47"/>
      <c r="L923" s="47"/>
      <c r="M923" s="47"/>
      <c r="N923" s="47"/>
      <c r="O923" s="47"/>
      <c r="P923" s="47"/>
      <c r="Q923" s="201"/>
      <c r="R923" s="47"/>
      <c r="S923" s="47"/>
      <c r="T923" s="47"/>
      <c r="U923" s="47"/>
      <c r="V923" s="47"/>
      <c r="W923" s="47"/>
      <c r="X923" s="47"/>
      <c r="Y923" s="47"/>
      <c r="Z923" s="47"/>
      <c r="AA923" s="47"/>
      <c r="AB923" s="47"/>
      <c r="AC923" s="47"/>
      <c r="AD923" s="47"/>
      <c r="AE923" s="47"/>
      <c r="AF923" s="47"/>
      <c r="AG923" s="47"/>
      <c r="AH923" s="47"/>
      <c r="AI923" s="47"/>
      <c r="AJ923" s="47"/>
      <c r="AK923" s="47"/>
      <c r="AL923" s="47"/>
      <c r="AM923" s="47"/>
      <c r="AN923" s="47"/>
    </row>
    <row r="924" spans="1:40" ht="14.25" customHeight="1">
      <c r="A924" s="47"/>
      <c r="B924" s="47"/>
      <c r="C924" s="47"/>
      <c r="D924" s="47"/>
      <c r="E924" s="47"/>
      <c r="F924" s="199"/>
      <c r="G924" s="47"/>
      <c r="H924" s="47"/>
      <c r="I924" s="47"/>
      <c r="J924" s="200"/>
      <c r="K924" s="47"/>
      <c r="L924" s="47"/>
      <c r="M924" s="47"/>
      <c r="N924" s="47"/>
      <c r="O924" s="47"/>
      <c r="P924" s="47"/>
      <c r="Q924" s="201"/>
      <c r="R924" s="47"/>
      <c r="S924" s="47"/>
      <c r="T924" s="47"/>
      <c r="U924" s="47"/>
      <c r="V924" s="47"/>
      <c r="W924" s="47"/>
      <c r="X924" s="47"/>
      <c r="Y924" s="47"/>
      <c r="Z924" s="47"/>
      <c r="AA924" s="47"/>
      <c r="AB924" s="47"/>
      <c r="AC924" s="47"/>
      <c r="AD924" s="47"/>
      <c r="AE924" s="47"/>
      <c r="AF924" s="47"/>
      <c r="AG924" s="47"/>
      <c r="AH924" s="47"/>
      <c r="AI924" s="47"/>
      <c r="AJ924" s="47"/>
      <c r="AK924" s="47"/>
      <c r="AL924" s="47"/>
      <c r="AM924" s="47"/>
      <c r="AN924" s="47"/>
    </row>
    <row r="925" spans="1:40" ht="14.25" customHeight="1">
      <c r="A925" s="47"/>
      <c r="B925" s="47"/>
      <c r="C925" s="47"/>
      <c r="D925" s="47"/>
      <c r="E925" s="47"/>
      <c r="F925" s="199"/>
      <c r="G925" s="47"/>
      <c r="H925" s="47"/>
      <c r="I925" s="47"/>
      <c r="J925" s="200"/>
      <c r="K925" s="47"/>
      <c r="L925" s="47"/>
      <c r="M925" s="47"/>
      <c r="N925" s="47"/>
      <c r="O925" s="47"/>
      <c r="P925" s="47"/>
      <c r="Q925" s="201"/>
      <c r="R925" s="47"/>
      <c r="S925" s="47"/>
      <c r="T925" s="47"/>
      <c r="U925" s="47"/>
      <c r="V925" s="47"/>
      <c r="W925" s="47"/>
      <c r="X925" s="47"/>
      <c r="Y925" s="47"/>
      <c r="Z925" s="47"/>
      <c r="AA925" s="47"/>
      <c r="AB925" s="47"/>
      <c r="AC925" s="47"/>
      <c r="AD925" s="47"/>
      <c r="AE925" s="47"/>
      <c r="AF925" s="47"/>
      <c r="AG925" s="47"/>
      <c r="AH925" s="47"/>
      <c r="AI925" s="47"/>
      <c r="AJ925" s="47"/>
      <c r="AK925" s="47"/>
      <c r="AL925" s="47"/>
      <c r="AM925" s="47"/>
      <c r="AN925" s="47"/>
    </row>
    <row r="926" spans="1:40" ht="14.25" customHeight="1">
      <c r="A926" s="47"/>
      <c r="B926" s="47"/>
      <c r="C926" s="47"/>
      <c r="D926" s="47"/>
      <c r="E926" s="47"/>
      <c r="F926" s="199"/>
      <c r="G926" s="47"/>
      <c r="H926" s="47"/>
      <c r="I926" s="47"/>
      <c r="J926" s="200"/>
      <c r="K926" s="47"/>
      <c r="L926" s="47"/>
      <c r="M926" s="47"/>
      <c r="N926" s="47"/>
      <c r="O926" s="47"/>
      <c r="P926" s="47"/>
      <c r="Q926" s="201"/>
      <c r="R926" s="47"/>
      <c r="S926" s="47"/>
      <c r="T926" s="47"/>
      <c r="U926" s="47"/>
      <c r="V926" s="47"/>
      <c r="W926" s="47"/>
      <c r="X926" s="47"/>
      <c r="Y926" s="47"/>
      <c r="Z926" s="47"/>
      <c r="AA926" s="47"/>
      <c r="AB926" s="47"/>
      <c r="AC926" s="47"/>
      <c r="AD926" s="47"/>
      <c r="AE926" s="47"/>
      <c r="AF926" s="47"/>
      <c r="AG926" s="47"/>
      <c r="AH926" s="47"/>
      <c r="AI926" s="47"/>
      <c r="AJ926" s="47"/>
      <c r="AK926" s="47"/>
      <c r="AL926" s="47"/>
      <c r="AM926" s="47"/>
      <c r="AN926" s="47"/>
    </row>
    <row r="927" spans="1:40" ht="14.25" customHeight="1">
      <c r="A927" s="47"/>
      <c r="B927" s="47"/>
      <c r="C927" s="47"/>
      <c r="D927" s="47"/>
      <c r="E927" s="47"/>
      <c r="F927" s="199"/>
      <c r="G927" s="47"/>
      <c r="H927" s="47"/>
      <c r="I927" s="47"/>
      <c r="J927" s="200"/>
      <c r="K927" s="47"/>
      <c r="L927" s="47"/>
      <c r="M927" s="47"/>
      <c r="N927" s="47"/>
      <c r="O927" s="47"/>
      <c r="P927" s="47"/>
      <c r="Q927" s="201"/>
      <c r="R927" s="47"/>
      <c r="S927" s="47"/>
      <c r="T927" s="47"/>
      <c r="U927" s="47"/>
      <c r="V927" s="47"/>
      <c r="W927" s="47"/>
      <c r="X927" s="47"/>
      <c r="Y927" s="47"/>
      <c r="Z927" s="47"/>
      <c r="AA927" s="47"/>
      <c r="AB927" s="47"/>
      <c r="AC927" s="47"/>
      <c r="AD927" s="47"/>
      <c r="AE927" s="47"/>
      <c r="AF927" s="47"/>
      <c r="AG927" s="47"/>
      <c r="AH927" s="47"/>
      <c r="AI927" s="47"/>
      <c r="AJ927" s="47"/>
      <c r="AK927" s="47"/>
      <c r="AL927" s="47"/>
      <c r="AM927" s="47"/>
      <c r="AN927" s="47"/>
    </row>
    <row r="928" spans="1:40" ht="14.25" customHeight="1">
      <c r="A928" s="47"/>
      <c r="B928" s="47"/>
      <c r="C928" s="47"/>
      <c r="D928" s="47"/>
      <c r="E928" s="47"/>
      <c r="F928" s="199"/>
      <c r="G928" s="47"/>
      <c r="H928" s="47"/>
      <c r="I928" s="47"/>
      <c r="J928" s="200"/>
      <c r="K928" s="47"/>
      <c r="L928" s="47"/>
      <c r="M928" s="47"/>
      <c r="N928" s="47"/>
      <c r="O928" s="47"/>
      <c r="P928" s="47"/>
      <c r="Q928" s="201"/>
      <c r="R928" s="47"/>
      <c r="S928" s="47"/>
      <c r="T928" s="47"/>
      <c r="U928" s="47"/>
      <c r="V928" s="47"/>
      <c r="W928" s="47"/>
      <c r="X928" s="47"/>
      <c r="Y928" s="47"/>
      <c r="Z928" s="47"/>
      <c r="AA928" s="47"/>
      <c r="AB928" s="47"/>
      <c r="AC928" s="47"/>
      <c r="AD928" s="47"/>
      <c r="AE928" s="47"/>
      <c r="AF928" s="47"/>
      <c r="AG928" s="47"/>
      <c r="AH928" s="47"/>
      <c r="AI928" s="47"/>
      <c r="AJ928" s="47"/>
      <c r="AK928" s="47"/>
      <c r="AL928" s="47"/>
      <c r="AM928" s="47"/>
      <c r="AN928" s="47"/>
    </row>
    <row r="929" spans="1:40" ht="14.25" customHeight="1">
      <c r="A929" s="47"/>
      <c r="B929" s="47"/>
      <c r="C929" s="47"/>
      <c r="D929" s="47"/>
      <c r="E929" s="47"/>
      <c r="F929" s="199"/>
      <c r="G929" s="47"/>
      <c r="H929" s="47"/>
      <c r="I929" s="47"/>
      <c r="J929" s="200"/>
      <c r="K929" s="47"/>
      <c r="L929" s="47"/>
      <c r="M929" s="47"/>
      <c r="N929" s="47"/>
      <c r="O929" s="47"/>
      <c r="P929" s="47"/>
      <c r="Q929" s="201"/>
      <c r="R929" s="47"/>
      <c r="S929" s="47"/>
      <c r="T929" s="47"/>
      <c r="U929" s="47"/>
      <c r="V929" s="47"/>
      <c r="W929" s="47"/>
      <c r="X929" s="47"/>
      <c r="Y929" s="47"/>
      <c r="Z929" s="47"/>
      <c r="AA929" s="47"/>
      <c r="AB929" s="47"/>
      <c r="AC929" s="47"/>
      <c r="AD929" s="47"/>
      <c r="AE929" s="47"/>
      <c r="AF929" s="47"/>
      <c r="AG929" s="47"/>
      <c r="AH929" s="47"/>
      <c r="AI929" s="47"/>
      <c r="AJ929" s="47"/>
      <c r="AK929" s="47"/>
      <c r="AL929" s="47"/>
      <c r="AM929" s="47"/>
      <c r="AN929" s="47"/>
    </row>
    <row r="930" spans="1:40" ht="14.25" customHeight="1">
      <c r="A930" s="47"/>
      <c r="B930" s="47"/>
      <c r="C930" s="47"/>
      <c r="D930" s="47"/>
      <c r="E930" s="47"/>
      <c r="F930" s="199"/>
      <c r="G930" s="47"/>
      <c r="H930" s="47"/>
      <c r="I930" s="47"/>
      <c r="J930" s="200"/>
      <c r="K930" s="47"/>
      <c r="L930" s="47"/>
      <c r="M930" s="47"/>
      <c r="N930" s="47"/>
      <c r="O930" s="47"/>
      <c r="P930" s="47"/>
      <c r="Q930" s="201"/>
      <c r="R930" s="47"/>
      <c r="S930" s="47"/>
      <c r="T930" s="47"/>
      <c r="U930" s="47"/>
      <c r="V930" s="47"/>
      <c r="W930" s="47"/>
      <c r="X930" s="47"/>
      <c r="Y930" s="47"/>
      <c r="Z930" s="47"/>
      <c r="AA930" s="47"/>
      <c r="AB930" s="47"/>
      <c r="AC930" s="47"/>
      <c r="AD930" s="47"/>
      <c r="AE930" s="47"/>
      <c r="AF930" s="47"/>
      <c r="AG930" s="47"/>
      <c r="AH930" s="47"/>
      <c r="AI930" s="47"/>
      <c r="AJ930" s="47"/>
      <c r="AK930" s="47"/>
      <c r="AL930" s="47"/>
      <c r="AM930" s="47"/>
      <c r="AN930" s="47"/>
    </row>
    <row r="931" spans="1:40" ht="14.25" customHeight="1">
      <c r="A931" s="47"/>
      <c r="B931" s="47"/>
      <c r="C931" s="47"/>
      <c r="D931" s="47"/>
      <c r="E931" s="47"/>
      <c r="F931" s="199"/>
      <c r="G931" s="47"/>
      <c r="H931" s="47"/>
      <c r="I931" s="47"/>
      <c r="J931" s="200"/>
      <c r="K931" s="47"/>
      <c r="L931" s="47"/>
      <c r="M931" s="47"/>
      <c r="N931" s="47"/>
      <c r="O931" s="47"/>
      <c r="P931" s="47"/>
      <c r="Q931" s="201"/>
      <c r="R931" s="47"/>
      <c r="S931" s="47"/>
      <c r="T931" s="47"/>
      <c r="U931" s="47"/>
      <c r="V931" s="47"/>
      <c r="W931" s="47"/>
      <c r="X931" s="47"/>
      <c r="Y931" s="47"/>
      <c r="Z931" s="47"/>
      <c r="AA931" s="47"/>
      <c r="AB931" s="47"/>
      <c r="AC931" s="47"/>
      <c r="AD931" s="47"/>
      <c r="AE931" s="47"/>
      <c r="AF931" s="47"/>
      <c r="AG931" s="47"/>
      <c r="AH931" s="47"/>
      <c r="AI931" s="47"/>
      <c r="AJ931" s="47"/>
      <c r="AK931" s="47"/>
      <c r="AL931" s="47"/>
      <c r="AM931" s="47"/>
      <c r="AN931" s="47"/>
    </row>
    <row r="932" spans="1:40" ht="14.25" customHeight="1">
      <c r="A932" s="47"/>
      <c r="B932" s="47"/>
      <c r="C932" s="47"/>
      <c r="D932" s="47"/>
      <c r="E932" s="47"/>
      <c r="F932" s="199"/>
      <c r="G932" s="47"/>
      <c r="H932" s="47"/>
      <c r="I932" s="47"/>
      <c r="J932" s="200"/>
      <c r="K932" s="47"/>
      <c r="L932" s="47"/>
      <c r="M932" s="47"/>
      <c r="N932" s="47"/>
      <c r="O932" s="47"/>
      <c r="P932" s="47"/>
      <c r="Q932" s="201"/>
      <c r="R932" s="47"/>
      <c r="S932" s="47"/>
      <c r="T932" s="47"/>
      <c r="U932" s="47"/>
      <c r="V932" s="47"/>
      <c r="W932" s="47"/>
      <c r="X932" s="47"/>
      <c r="Y932" s="47"/>
      <c r="Z932" s="47"/>
      <c r="AA932" s="47"/>
      <c r="AB932" s="47"/>
      <c r="AC932" s="47"/>
      <c r="AD932" s="47"/>
      <c r="AE932" s="47"/>
      <c r="AF932" s="47"/>
      <c r="AG932" s="47"/>
      <c r="AH932" s="47"/>
      <c r="AI932" s="47"/>
      <c r="AJ932" s="47"/>
      <c r="AK932" s="47"/>
      <c r="AL932" s="47"/>
      <c r="AM932" s="47"/>
      <c r="AN932" s="47"/>
    </row>
    <row r="933" spans="1:40" ht="14.25" customHeight="1">
      <c r="A933" s="47"/>
      <c r="B933" s="47"/>
      <c r="C933" s="47"/>
      <c r="D933" s="47"/>
      <c r="E933" s="47"/>
      <c r="F933" s="199"/>
      <c r="G933" s="47"/>
      <c r="H933" s="47"/>
      <c r="I933" s="47"/>
      <c r="J933" s="200"/>
      <c r="K933" s="47"/>
      <c r="L933" s="47"/>
      <c r="M933" s="47"/>
      <c r="N933" s="47"/>
      <c r="O933" s="47"/>
      <c r="P933" s="47"/>
      <c r="Q933" s="201"/>
      <c r="R933" s="47"/>
      <c r="S933" s="47"/>
      <c r="T933" s="47"/>
      <c r="U933" s="47"/>
      <c r="V933" s="47"/>
      <c r="W933" s="47"/>
      <c r="X933" s="47"/>
      <c r="Y933" s="47"/>
      <c r="Z933" s="47"/>
      <c r="AA933" s="47"/>
      <c r="AB933" s="47"/>
      <c r="AC933" s="47"/>
      <c r="AD933" s="47"/>
      <c r="AE933" s="47"/>
      <c r="AF933" s="47"/>
      <c r="AG933" s="47"/>
      <c r="AH933" s="47"/>
      <c r="AI933" s="47"/>
      <c r="AJ933" s="47"/>
      <c r="AK933" s="47"/>
      <c r="AL933" s="47"/>
      <c r="AM933" s="47"/>
      <c r="AN933" s="47"/>
    </row>
    <row r="934" spans="1:40" ht="14.25" customHeight="1">
      <c r="A934" s="47"/>
      <c r="B934" s="47"/>
      <c r="C934" s="47"/>
      <c r="D934" s="47"/>
      <c r="E934" s="47"/>
      <c r="F934" s="199"/>
      <c r="G934" s="47"/>
      <c r="H934" s="47"/>
      <c r="I934" s="47"/>
      <c r="J934" s="200"/>
      <c r="K934" s="47"/>
      <c r="L934" s="47"/>
      <c r="M934" s="47"/>
      <c r="N934" s="47"/>
      <c r="O934" s="47"/>
      <c r="P934" s="47"/>
      <c r="Q934" s="201"/>
      <c r="R934" s="47"/>
      <c r="S934" s="47"/>
      <c r="T934" s="47"/>
      <c r="U934" s="47"/>
      <c r="V934" s="47"/>
      <c r="W934" s="47"/>
      <c r="X934" s="47"/>
      <c r="Y934" s="47"/>
      <c r="Z934" s="47"/>
      <c r="AA934" s="47"/>
      <c r="AB934" s="47"/>
      <c r="AC934" s="47"/>
      <c r="AD934" s="47"/>
      <c r="AE934" s="47"/>
      <c r="AF934" s="47"/>
      <c r="AG934" s="47"/>
      <c r="AH934" s="47"/>
      <c r="AI934" s="47"/>
      <c r="AJ934" s="47"/>
      <c r="AK934" s="47"/>
      <c r="AL934" s="47"/>
      <c r="AM934" s="47"/>
      <c r="AN934" s="47"/>
    </row>
    <row r="935" spans="1:40" ht="14.25" customHeight="1">
      <c r="A935" s="47"/>
      <c r="B935" s="47"/>
      <c r="C935" s="47"/>
      <c r="D935" s="47"/>
      <c r="E935" s="47"/>
      <c r="F935" s="199"/>
      <c r="G935" s="47"/>
      <c r="H935" s="47"/>
      <c r="I935" s="47"/>
      <c r="J935" s="200"/>
      <c r="K935" s="47"/>
      <c r="L935" s="47"/>
      <c r="M935" s="47"/>
      <c r="N935" s="47"/>
      <c r="O935" s="47"/>
      <c r="P935" s="47"/>
      <c r="Q935" s="201"/>
      <c r="R935" s="47"/>
      <c r="S935" s="47"/>
      <c r="T935" s="47"/>
      <c r="U935" s="47"/>
      <c r="V935" s="47"/>
      <c r="W935" s="47"/>
      <c r="X935" s="47"/>
      <c r="Y935" s="47"/>
      <c r="Z935" s="47"/>
      <c r="AA935" s="47"/>
      <c r="AB935" s="47"/>
      <c r="AC935" s="47"/>
      <c r="AD935" s="47"/>
      <c r="AE935" s="47"/>
      <c r="AF935" s="47"/>
      <c r="AG935" s="47"/>
      <c r="AH935" s="47"/>
      <c r="AI935" s="47"/>
      <c r="AJ935" s="47"/>
      <c r="AK935" s="47"/>
      <c r="AL935" s="47"/>
      <c r="AM935" s="47"/>
      <c r="AN935" s="47"/>
    </row>
    <row r="936" spans="1:40" ht="14.25" customHeight="1">
      <c r="A936" s="47"/>
      <c r="B936" s="47"/>
      <c r="C936" s="47"/>
      <c r="D936" s="47"/>
      <c r="E936" s="47"/>
      <c r="F936" s="199"/>
      <c r="G936" s="47"/>
      <c r="H936" s="47"/>
      <c r="I936" s="47"/>
      <c r="J936" s="200"/>
      <c r="K936" s="47"/>
      <c r="L936" s="47"/>
      <c r="M936" s="47"/>
      <c r="N936" s="47"/>
      <c r="O936" s="47"/>
      <c r="P936" s="47"/>
      <c r="Q936" s="201"/>
      <c r="R936" s="47"/>
      <c r="S936" s="47"/>
      <c r="T936" s="47"/>
      <c r="U936" s="47"/>
      <c r="V936" s="47"/>
      <c r="W936" s="47"/>
      <c r="X936" s="47"/>
      <c r="Y936" s="47"/>
      <c r="Z936" s="47"/>
      <c r="AA936" s="47"/>
      <c r="AB936" s="47"/>
      <c r="AC936" s="47"/>
      <c r="AD936" s="47"/>
      <c r="AE936" s="47"/>
      <c r="AF936" s="47"/>
      <c r="AG936" s="47"/>
      <c r="AH936" s="47"/>
      <c r="AI936" s="47"/>
      <c r="AJ936" s="47"/>
      <c r="AK936" s="47"/>
      <c r="AL936" s="47"/>
      <c r="AM936" s="47"/>
      <c r="AN936" s="47"/>
    </row>
    <row r="937" spans="1:40" ht="14.25" customHeight="1">
      <c r="A937" s="47"/>
      <c r="B937" s="47"/>
      <c r="C937" s="47"/>
      <c r="D937" s="47"/>
      <c r="E937" s="47"/>
      <c r="F937" s="199"/>
      <c r="G937" s="47"/>
      <c r="H937" s="47"/>
      <c r="I937" s="47"/>
      <c r="J937" s="200"/>
      <c r="K937" s="47"/>
      <c r="L937" s="47"/>
      <c r="M937" s="47"/>
      <c r="N937" s="47"/>
      <c r="O937" s="47"/>
      <c r="P937" s="47"/>
      <c r="Q937" s="201"/>
      <c r="R937" s="47"/>
      <c r="S937" s="47"/>
      <c r="T937" s="47"/>
      <c r="U937" s="47"/>
      <c r="V937" s="47"/>
      <c r="W937" s="47"/>
      <c r="X937" s="47"/>
      <c r="Y937" s="47"/>
      <c r="Z937" s="47"/>
      <c r="AA937" s="47"/>
      <c r="AB937" s="47"/>
      <c r="AC937" s="47"/>
      <c r="AD937" s="47"/>
      <c r="AE937" s="47"/>
      <c r="AF937" s="47"/>
      <c r="AG937" s="47"/>
      <c r="AH937" s="47"/>
      <c r="AI937" s="47"/>
      <c r="AJ937" s="47"/>
      <c r="AK937" s="47"/>
      <c r="AL937" s="47"/>
      <c r="AM937" s="47"/>
      <c r="AN937" s="47"/>
    </row>
    <row r="938" spans="1:40" ht="14.25" customHeight="1">
      <c r="A938" s="47"/>
      <c r="B938" s="47"/>
      <c r="C938" s="47"/>
      <c r="D938" s="47"/>
      <c r="E938" s="47"/>
      <c r="F938" s="199"/>
      <c r="G938" s="47"/>
      <c r="H938" s="47"/>
      <c r="I938" s="47"/>
      <c r="J938" s="200"/>
      <c r="K938" s="47"/>
      <c r="L938" s="47"/>
      <c r="M938" s="47"/>
      <c r="N938" s="47"/>
      <c r="O938" s="47"/>
      <c r="P938" s="47"/>
      <c r="Q938" s="201"/>
      <c r="R938" s="47"/>
      <c r="S938" s="47"/>
      <c r="T938" s="47"/>
      <c r="U938" s="47"/>
      <c r="V938" s="47"/>
      <c r="W938" s="47"/>
      <c r="X938" s="47"/>
      <c r="Y938" s="47"/>
      <c r="Z938" s="47"/>
      <c r="AA938" s="47"/>
      <c r="AB938" s="47"/>
      <c r="AC938" s="47"/>
      <c r="AD938" s="47"/>
      <c r="AE938" s="47"/>
      <c r="AF938" s="47"/>
      <c r="AG938" s="47"/>
      <c r="AH938" s="47"/>
      <c r="AI938" s="47"/>
      <c r="AJ938" s="47"/>
      <c r="AK938" s="47"/>
      <c r="AL938" s="47"/>
      <c r="AM938" s="47"/>
      <c r="AN938" s="47"/>
    </row>
    <row r="939" spans="1:40" ht="14.25" customHeight="1">
      <c r="A939" s="47"/>
      <c r="B939" s="47"/>
      <c r="C939" s="47"/>
      <c r="D939" s="47"/>
      <c r="E939" s="47"/>
      <c r="F939" s="199"/>
      <c r="G939" s="47"/>
      <c r="H939" s="47"/>
      <c r="I939" s="47"/>
      <c r="J939" s="200"/>
      <c r="K939" s="47"/>
      <c r="L939" s="47"/>
      <c r="M939" s="47"/>
      <c r="N939" s="47"/>
      <c r="O939" s="47"/>
      <c r="P939" s="47"/>
      <c r="Q939" s="201"/>
      <c r="R939" s="47"/>
      <c r="S939" s="47"/>
      <c r="T939" s="47"/>
      <c r="U939" s="47"/>
      <c r="V939" s="47"/>
      <c r="W939" s="47"/>
      <c r="X939" s="47"/>
      <c r="Y939" s="47"/>
      <c r="Z939" s="47"/>
      <c r="AA939" s="47"/>
      <c r="AB939" s="47"/>
      <c r="AC939" s="47"/>
      <c r="AD939" s="47"/>
      <c r="AE939" s="47"/>
      <c r="AF939" s="47"/>
      <c r="AG939" s="47"/>
      <c r="AH939" s="47"/>
      <c r="AI939" s="47"/>
      <c r="AJ939" s="47"/>
      <c r="AK939" s="47"/>
      <c r="AL939" s="47"/>
      <c r="AM939" s="47"/>
      <c r="AN939" s="47"/>
    </row>
    <row r="940" spans="1:40" ht="14.25" customHeight="1">
      <c r="A940" s="47"/>
      <c r="B940" s="47"/>
      <c r="C940" s="47"/>
      <c r="D940" s="47"/>
      <c r="E940" s="47"/>
      <c r="F940" s="199"/>
      <c r="G940" s="47"/>
      <c r="H940" s="47"/>
      <c r="I940" s="47"/>
      <c r="J940" s="200"/>
      <c r="K940" s="47"/>
      <c r="L940" s="47"/>
      <c r="M940" s="47"/>
      <c r="N940" s="47"/>
      <c r="O940" s="47"/>
      <c r="P940" s="47"/>
      <c r="Q940" s="201"/>
      <c r="R940" s="47"/>
      <c r="S940" s="47"/>
      <c r="T940" s="47"/>
      <c r="U940" s="47"/>
      <c r="V940" s="47"/>
      <c r="W940" s="47"/>
      <c r="X940" s="47"/>
      <c r="Y940" s="47"/>
      <c r="Z940" s="47"/>
      <c r="AA940" s="47"/>
      <c r="AB940" s="47"/>
      <c r="AC940" s="47"/>
      <c r="AD940" s="47"/>
      <c r="AE940" s="47"/>
      <c r="AF940" s="47"/>
      <c r="AG940" s="47"/>
      <c r="AH940" s="47"/>
      <c r="AI940" s="47"/>
      <c r="AJ940" s="47"/>
      <c r="AK940" s="47"/>
      <c r="AL940" s="47"/>
      <c r="AM940" s="47"/>
      <c r="AN940" s="47"/>
    </row>
    <row r="941" spans="1:40" ht="14.25" customHeight="1">
      <c r="A941" s="47"/>
      <c r="B941" s="47"/>
      <c r="C941" s="47"/>
      <c r="D941" s="47"/>
      <c r="E941" s="47"/>
      <c r="F941" s="199"/>
      <c r="G941" s="47"/>
      <c r="H941" s="47"/>
      <c r="I941" s="47"/>
      <c r="J941" s="200"/>
      <c r="K941" s="47"/>
      <c r="L941" s="47"/>
      <c r="M941" s="47"/>
      <c r="N941" s="47"/>
      <c r="O941" s="47"/>
      <c r="P941" s="47"/>
      <c r="Q941" s="201"/>
      <c r="R941" s="47"/>
      <c r="S941" s="47"/>
      <c r="T941" s="47"/>
      <c r="U941" s="47"/>
      <c r="V941" s="47"/>
      <c r="W941" s="47"/>
      <c r="X941" s="47"/>
      <c r="Y941" s="47"/>
      <c r="Z941" s="47"/>
      <c r="AA941" s="47"/>
      <c r="AB941" s="47"/>
      <c r="AC941" s="47"/>
      <c r="AD941" s="47"/>
      <c r="AE941" s="47"/>
      <c r="AF941" s="47"/>
      <c r="AG941" s="47"/>
      <c r="AH941" s="47"/>
      <c r="AI941" s="47"/>
      <c r="AJ941" s="47"/>
      <c r="AK941" s="47"/>
      <c r="AL941" s="47"/>
      <c r="AM941" s="47"/>
      <c r="AN941" s="47"/>
    </row>
    <row r="942" spans="1:40" ht="14.25" customHeight="1">
      <c r="A942" s="47"/>
      <c r="B942" s="47"/>
      <c r="C942" s="47"/>
      <c r="D942" s="47"/>
      <c r="E942" s="47"/>
      <c r="F942" s="199"/>
      <c r="G942" s="47"/>
      <c r="H942" s="47"/>
      <c r="I942" s="47"/>
      <c r="J942" s="200"/>
      <c r="K942" s="47"/>
      <c r="L942" s="47"/>
      <c r="M942" s="47"/>
      <c r="N942" s="47"/>
      <c r="O942" s="47"/>
      <c r="P942" s="47"/>
      <c r="Q942" s="201"/>
      <c r="R942" s="47"/>
      <c r="S942" s="47"/>
      <c r="T942" s="47"/>
      <c r="U942" s="47"/>
      <c r="V942" s="47"/>
      <c r="W942" s="47"/>
      <c r="X942" s="47"/>
      <c r="Y942" s="47"/>
      <c r="Z942" s="47"/>
      <c r="AA942" s="47"/>
      <c r="AB942" s="47"/>
      <c r="AC942" s="47"/>
      <c r="AD942" s="47"/>
      <c r="AE942" s="47"/>
      <c r="AF942" s="47"/>
      <c r="AG942" s="47"/>
      <c r="AH942" s="47"/>
      <c r="AI942" s="47"/>
      <c r="AJ942" s="47"/>
      <c r="AK942" s="47"/>
      <c r="AL942" s="47"/>
      <c r="AM942" s="47"/>
      <c r="AN942" s="47"/>
    </row>
    <row r="943" spans="1:40" ht="14.25" customHeight="1">
      <c r="A943" s="47"/>
      <c r="B943" s="47"/>
      <c r="C943" s="47"/>
      <c r="D943" s="47"/>
      <c r="E943" s="47"/>
      <c r="F943" s="199"/>
      <c r="G943" s="47"/>
      <c r="H943" s="47"/>
      <c r="I943" s="47"/>
      <c r="J943" s="200"/>
      <c r="K943" s="47"/>
      <c r="L943" s="47"/>
      <c r="M943" s="47"/>
      <c r="N943" s="47"/>
      <c r="O943" s="47"/>
      <c r="P943" s="47"/>
      <c r="Q943" s="201"/>
      <c r="R943" s="47"/>
      <c r="S943" s="47"/>
      <c r="T943" s="47"/>
      <c r="U943" s="47"/>
      <c r="V943" s="47"/>
      <c r="W943" s="47"/>
      <c r="X943" s="47"/>
      <c r="Y943" s="47"/>
      <c r="Z943" s="47"/>
      <c r="AA943" s="47"/>
      <c r="AB943" s="47"/>
      <c r="AC943" s="47"/>
      <c r="AD943" s="47"/>
      <c r="AE943" s="47"/>
      <c r="AF943" s="47"/>
      <c r="AG943" s="47"/>
      <c r="AH943" s="47"/>
      <c r="AI943" s="47"/>
      <c r="AJ943" s="47"/>
      <c r="AK943" s="47"/>
      <c r="AL943" s="47"/>
      <c r="AM943" s="47"/>
      <c r="AN943" s="47"/>
    </row>
    <row r="944" spans="1:40" ht="14.25" customHeight="1">
      <c r="A944" s="47"/>
      <c r="B944" s="47"/>
      <c r="C944" s="47"/>
      <c r="D944" s="47"/>
      <c r="E944" s="47"/>
      <c r="F944" s="199"/>
      <c r="G944" s="47"/>
      <c r="H944" s="47"/>
      <c r="I944" s="47"/>
      <c r="J944" s="200"/>
      <c r="K944" s="47"/>
      <c r="L944" s="47"/>
      <c r="M944" s="47"/>
      <c r="N944" s="47"/>
      <c r="O944" s="47"/>
      <c r="P944" s="47"/>
      <c r="Q944" s="201"/>
      <c r="R944" s="47"/>
      <c r="S944" s="47"/>
      <c r="T944" s="47"/>
      <c r="U944" s="47"/>
      <c r="V944" s="47"/>
      <c r="W944" s="47"/>
      <c r="X944" s="47"/>
      <c r="Y944" s="47"/>
      <c r="Z944" s="47"/>
      <c r="AA944" s="47"/>
      <c r="AB944" s="47"/>
      <c r="AC944" s="47"/>
      <c r="AD944" s="47"/>
      <c r="AE944" s="47"/>
      <c r="AF944" s="47"/>
      <c r="AG944" s="47"/>
      <c r="AH944" s="47"/>
      <c r="AI944" s="47"/>
      <c r="AJ944" s="47"/>
      <c r="AK944" s="47"/>
      <c r="AL944" s="47"/>
      <c r="AM944" s="47"/>
      <c r="AN944" s="47"/>
    </row>
    <row r="945" spans="1:40" ht="14.25" customHeight="1">
      <c r="A945" s="47"/>
      <c r="B945" s="47"/>
      <c r="C945" s="47"/>
      <c r="D945" s="47"/>
      <c r="E945" s="47"/>
      <c r="F945" s="199"/>
      <c r="G945" s="47"/>
      <c r="H945" s="47"/>
      <c r="I945" s="47"/>
      <c r="J945" s="200"/>
      <c r="K945" s="47"/>
      <c r="L945" s="47"/>
      <c r="M945" s="47"/>
      <c r="N945" s="47"/>
      <c r="O945" s="47"/>
      <c r="P945" s="47"/>
      <c r="Q945" s="201"/>
      <c r="R945" s="47"/>
      <c r="S945" s="47"/>
      <c r="T945" s="47"/>
      <c r="U945" s="47"/>
      <c r="V945" s="47"/>
      <c r="W945" s="47"/>
      <c r="X945" s="47"/>
      <c r="Y945" s="47"/>
      <c r="Z945" s="47"/>
      <c r="AA945" s="47"/>
      <c r="AB945" s="47"/>
      <c r="AC945" s="47"/>
      <c r="AD945" s="47"/>
      <c r="AE945" s="47"/>
      <c r="AF945" s="47"/>
      <c r="AG945" s="47"/>
      <c r="AH945" s="47"/>
      <c r="AI945" s="47"/>
      <c r="AJ945" s="47"/>
      <c r="AK945" s="47"/>
      <c r="AL945" s="47"/>
      <c r="AM945" s="47"/>
      <c r="AN945" s="47"/>
    </row>
    <row r="946" spans="1:40" ht="14.25" customHeight="1">
      <c r="A946" s="47"/>
      <c r="B946" s="47"/>
      <c r="C946" s="47"/>
      <c r="D946" s="47"/>
      <c r="E946" s="47"/>
      <c r="F946" s="199"/>
      <c r="G946" s="47"/>
      <c r="H946" s="47"/>
      <c r="I946" s="47"/>
      <c r="J946" s="200"/>
      <c r="K946" s="47"/>
      <c r="L946" s="47"/>
      <c r="M946" s="47"/>
      <c r="N946" s="47"/>
      <c r="O946" s="47"/>
      <c r="P946" s="47"/>
      <c r="Q946" s="201"/>
      <c r="R946" s="47"/>
      <c r="S946" s="47"/>
      <c r="T946" s="47"/>
      <c r="U946" s="47"/>
      <c r="V946" s="47"/>
      <c r="W946" s="47"/>
      <c r="X946" s="47"/>
      <c r="Y946" s="47"/>
      <c r="Z946" s="47"/>
      <c r="AA946" s="47"/>
      <c r="AB946" s="47"/>
      <c r="AC946" s="47"/>
      <c r="AD946" s="47"/>
      <c r="AE946" s="47"/>
      <c r="AF946" s="47"/>
      <c r="AG946" s="47"/>
      <c r="AH946" s="47"/>
      <c r="AI946" s="47"/>
      <c r="AJ946" s="47"/>
      <c r="AK946" s="47"/>
      <c r="AL946" s="47"/>
      <c r="AM946" s="47"/>
      <c r="AN946" s="47"/>
    </row>
    <row r="947" spans="1:40" ht="14.25" customHeight="1">
      <c r="A947" s="47"/>
      <c r="B947" s="47"/>
      <c r="C947" s="47"/>
      <c r="D947" s="47"/>
      <c r="E947" s="47"/>
      <c r="F947" s="199"/>
      <c r="G947" s="47"/>
      <c r="H947" s="47"/>
      <c r="I947" s="47"/>
      <c r="J947" s="200"/>
      <c r="K947" s="47"/>
      <c r="L947" s="47"/>
      <c r="M947" s="47"/>
      <c r="N947" s="47"/>
      <c r="O947" s="47"/>
      <c r="P947" s="47"/>
      <c r="Q947" s="201"/>
      <c r="R947" s="47"/>
      <c r="S947" s="47"/>
      <c r="T947" s="47"/>
      <c r="U947" s="47"/>
      <c r="V947" s="47"/>
      <c r="W947" s="47"/>
      <c r="X947" s="47"/>
      <c r="Y947" s="47"/>
      <c r="Z947" s="47"/>
      <c r="AA947" s="47"/>
      <c r="AB947" s="47"/>
      <c r="AC947" s="47"/>
      <c r="AD947" s="47"/>
      <c r="AE947" s="47"/>
      <c r="AF947" s="47"/>
      <c r="AG947" s="47"/>
      <c r="AH947" s="47"/>
      <c r="AI947" s="47"/>
      <c r="AJ947" s="47"/>
      <c r="AK947" s="47"/>
      <c r="AL947" s="47"/>
      <c r="AM947" s="47"/>
      <c r="AN947" s="47"/>
    </row>
    <row r="948" spans="1:40" ht="14.25" customHeight="1">
      <c r="A948" s="47"/>
      <c r="B948" s="47"/>
      <c r="C948" s="47"/>
      <c r="D948" s="47"/>
      <c r="E948" s="47"/>
      <c r="F948" s="199"/>
      <c r="G948" s="47"/>
      <c r="H948" s="47"/>
      <c r="I948" s="47"/>
      <c r="J948" s="200"/>
      <c r="K948" s="47"/>
      <c r="L948" s="47"/>
      <c r="M948" s="47"/>
      <c r="N948" s="47"/>
      <c r="O948" s="47"/>
      <c r="P948" s="47"/>
      <c r="Q948" s="201"/>
      <c r="R948" s="47"/>
      <c r="S948" s="47"/>
      <c r="T948" s="47"/>
      <c r="U948" s="47"/>
      <c r="V948" s="47"/>
      <c r="W948" s="47"/>
      <c r="X948" s="47"/>
      <c r="Y948" s="47"/>
      <c r="Z948" s="47"/>
      <c r="AA948" s="47"/>
      <c r="AB948" s="47"/>
      <c r="AC948" s="47"/>
      <c r="AD948" s="47"/>
      <c r="AE948" s="47"/>
      <c r="AF948" s="47"/>
      <c r="AG948" s="47"/>
      <c r="AH948" s="47"/>
      <c r="AI948" s="47"/>
      <c r="AJ948" s="47"/>
      <c r="AK948" s="47"/>
      <c r="AL948" s="47"/>
      <c r="AM948" s="47"/>
      <c r="AN948" s="47"/>
    </row>
    <row r="949" spans="1:40" ht="14.25" customHeight="1">
      <c r="A949" s="47"/>
      <c r="B949" s="47"/>
      <c r="C949" s="47"/>
      <c r="D949" s="47"/>
      <c r="E949" s="47"/>
      <c r="F949" s="199"/>
      <c r="G949" s="47"/>
      <c r="H949" s="47"/>
      <c r="I949" s="47"/>
      <c r="J949" s="200"/>
      <c r="K949" s="47"/>
      <c r="L949" s="47"/>
      <c r="M949" s="47"/>
      <c r="N949" s="47"/>
      <c r="O949" s="47"/>
      <c r="P949" s="47"/>
      <c r="Q949" s="201"/>
      <c r="R949" s="47"/>
      <c r="S949" s="47"/>
      <c r="T949" s="47"/>
      <c r="U949" s="47"/>
      <c r="V949" s="47"/>
      <c r="W949" s="47"/>
      <c r="X949" s="47"/>
      <c r="Y949" s="47"/>
      <c r="Z949" s="47"/>
      <c r="AA949" s="47"/>
      <c r="AB949" s="47"/>
      <c r="AC949" s="47"/>
      <c r="AD949" s="47"/>
      <c r="AE949" s="47"/>
      <c r="AF949" s="47"/>
      <c r="AG949" s="47"/>
      <c r="AH949" s="47"/>
      <c r="AI949" s="47"/>
      <c r="AJ949" s="47"/>
      <c r="AK949" s="47"/>
      <c r="AL949" s="47"/>
      <c r="AM949" s="47"/>
      <c r="AN949" s="47"/>
    </row>
    <row r="950" spans="1:40" ht="14.25" customHeight="1">
      <c r="A950" s="47"/>
      <c r="B950" s="47"/>
      <c r="C950" s="47"/>
      <c r="D950" s="47"/>
      <c r="E950" s="47"/>
      <c r="F950" s="199"/>
      <c r="G950" s="47"/>
      <c r="H950" s="47"/>
      <c r="I950" s="47"/>
      <c r="J950" s="200"/>
      <c r="K950" s="47"/>
      <c r="L950" s="47"/>
      <c r="M950" s="47"/>
      <c r="N950" s="47"/>
      <c r="O950" s="47"/>
      <c r="P950" s="47"/>
      <c r="Q950" s="201"/>
      <c r="R950" s="47"/>
      <c r="S950" s="47"/>
      <c r="T950" s="47"/>
      <c r="U950" s="47"/>
      <c r="V950" s="47"/>
      <c r="W950" s="47"/>
      <c r="X950" s="47"/>
      <c r="Y950" s="47"/>
      <c r="Z950" s="47"/>
      <c r="AA950" s="47"/>
      <c r="AB950" s="47"/>
      <c r="AC950" s="47"/>
      <c r="AD950" s="47"/>
      <c r="AE950" s="47"/>
      <c r="AF950" s="47"/>
      <c r="AG950" s="47"/>
      <c r="AH950" s="47"/>
      <c r="AI950" s="47"/>
      <c r="AJ950" s="47"/>
      <c r="AK950" s="47"/>
      <c r="AL950" s="47"/>
      <c r="AM950" s="47"/>
      <c r="AN950" s="47"/>
    </row>
    <row r="951" spans="1:40" ht="14.25" customHeight="1">
      <c r="A951" s="47"/>
      <c r="B951" s="47"/>
      <c r="C951" s="47"/>
      <c r="D951" s="47"/>
      <c r="E951" s="47"/>
      <c r="F951" s="199"/>
      <c r="G951" s="47"/>
      <c r="H951" s="47"/>
      <c r="I951" s="47"/>
      <c r="J951" s="200"/>
      <c r="K951" s="47"/>
      <c r="L951" s="47"/>
      <c r="M951" s="47"/>
      <c r="N951" s="47"/>
      <c r="O951" s="47"/>
      <c r="P951" s="47"/>
      <c r="Q951" s="201"/>
      <c r="R951" s="47"/>
      <c r="S951" s="47"/>
      <c r="T951" s="47"/>
      <c r="U951" s="47"/>
      <c r="V951" s="47"/>
      <c r="W951" s="47"/>
      <c r="X951" s="47"/>
      <c r="Y951" s="47"/>
      <c r="Z951" s="47"/>
      <c r="AA951" s="47"/>
      <c r="AB951" s="47"/>
      <c r="AC951" s="47"/>
      <c r="AD951" s="47"/>
      <c r="AE951" s="47"/>
      <c r="AF951" s="47"/>
      <c r="AG951" s="47"/>
      <c r="AH951" s="47"/>
      <c r="AI951" s="47"/>
      <c r="AJ951" s="47"/>
      <c r="AK951" s="47"/>
      <c r="AL951" s="47"/>
      <c r="AM951" s="47"/>
      <c r="AN951" s="47"/>
    </row>
    <row r="952" spans="1:40" ht="14.25" customHeight="1">
      <c r="A952" s="47"/>
      <c r="B952" s="47"/>
      <c r="C952" s="47"/>
      <c r="D952" s="47"/>
      <c r="E952" s="47"/>
      <c r="F952" s="199"/>
      <c r="G952" s="47"/>
      <c r="H952" s="47"/>
      <c r="I952" s="47"/>
      <c r="J952" s="200"/>
      <c r="K952" s="47"/>
      <c r="L952" s="47"/>
      <c r="M952" s="47"/>
      <c r="N952" s="47"/>
      <c r="O952" s="47"/>
      <c r="P952" s="47"/>
      <c r="Q952" s="201"/>
      <c r="R952" s="47"/>
      <c r="S952" s="47"/>
      <c r="T952" s="47"/>
      <c r="U952" s="47"/>
      <c r="V952" s="47"/>
      <c r="W952" s="47"/>
      <c r="X952" s="47"/>
      <c r="Y952" s="47"/>
      <c r="Z952" s="47"/>
      <c r="AA952" s="47"/>
      <c r="AB952" s="47"/>
      <c r="AC952" s="47"/>
      <c r="AD952" s="47"/>
      <c r="AE952" s="47"/>
      <c r="AF952" s="47"/>
      <c r="AG952" s="47"/>
      <c r="AH952" s="47"/>
      <c r="AI952" s="47"/>
      <c r="AJ952" s="47"/>
      <c r="AK952" s="47"/>
      <c r="AL952" s="47"/>
      <c r="AM952" s="47"/>
      <c r="AN952" s="47"/>
    </row>
    <row r="953" spans="1:40" ht="14.25" customHeight="1">
      <c r="A953" s="47"/>
      <c r="B953" s="47"/>
      <c r="C953" s="47"/>
      <c r="D953" s="47"/>
      <c r="E953" s="47"/>
      <c r="F953" s="199"/>
      <c r="G953" s="47"/>
      <c r="H953" s="47"/>
      <c r="I953" s="47"/>
      <c r="J953" s="200"/>
      <c r="K953" s="47"/>
      <c r="L953" s="47"/>
      <c r="M953" s="47"/>
      <c r="N953" s="47"/>
      <c r="O953" s="47"/>
      <c r="P953" s="47"/>
      <c r="Q953" s="201"/>
      <c r="R953" s="47"/>
      <c r="S953" s="47"/>
      <c r="T953" s="47"/>
      <c r="U953" s="47"/>
      <c r="V953" s="47"/>
      <c r="W953" s="47"/>
      <c r="X953" s="47"/>
      <c r="Y953" s="47"/>
      <c r="Z953" s="47"/>
      <c r="AA953" s="47"/>
      <c r="AB953" s="47"/>
      <c r="AC953" s="47"/>
      <c r="AD953" s="47"/>
      <c r="AE953" s="47"/>
      <c r="AF953" s="47"/>
      <c r="AG953" s="47"/>
      <c r="AH953" s="47"/>
      <c r="AI953" s="47"/>
      <c r="AJ953" s="47"/>
      <c r="AK953" s="47"/>
      <c r="AL953" s="47"/>
      <c r="AM953" s="47"/>
      <c r="AN953" s="47"/>
    </row>
    <row r="954" spans="1:40" ht="14.25" customHeight="1">
      <c r="A954" s="47"/>
      <c r="B954" s="47"/>
      <c r="C954" s="47"/>
      <c r="D954" s="47"/>
      <c r="E954" s="47"/>
      <c r="F954" s="199"/>
      <c r="G954" s="47"/>
      <c r="H954" s="47"/>
      <c r="I954" s="47"/>
      <c r="J954" s="200"/>
      <c r="K954" s="47"/>
      <c r="L954" s="47"/>
      <c r="M954" s="47"/>
      <c r="N954" s="47"/>
      <c r="O954" s="47"/>
      <c r="P954" s="47"/>
      <c r="Q954" s="201"/>
      <c r="R954" s="47"/>
      <c r="S954" s="47"/>
      <c r="T954" s="47"/>
      <c r="U954" s="47"/>
      <c r="V954" s="47"/>
      <c r="W954" s="47"/>
      <c r="X954" s="47"/>
      <c r="Y954" s="47"/>
      <c r="Z954" s="47"/>
      <c r="AA954" s="47"/>
      <c r="AB954" s="47"/>
      <c r="AC954" s="47"/>
      <c r="AD954" s="47"/>
      <c r="AE954" s="47"/>
      <c r="AF954" s="47"/>
      <c r="AG954" s="47"/>
      <c r="AH954" s="47"/>
      <c r="AI954" s="47"/>
      <c r="AJ954" s="47"/>
      <c r="AK954" s="47"/>
      <c r="AL954" s="47"/>
      <c r="AM954" s="47"/>
      <c r="AN954" s="47"/>
    </row>
    <row r="955" spans="1:40" ht="14.25" customHeight="1">
      <c r="A955" s="47"/>
      <c r="B955" s="47"/>
      <c r="C955" s="47"/>
      <c r="D955" s="47"/>
      <c r="E955" s="47"/>
      <c r="F955" s="199"/>
      <c r="G955" s="47"/>
      <c r="H955" s="47"/>
      <c r="I955" s="47"/>
      <c r="J955" s="200"/>
      <c r="K955" s="47"/>
      <c r="L955" s="47"/>
      <c r="M955" s="47"/>
      <c r="N955" s="47"/>
      <c r="O955" s="47"/>
      <c r="P955" s="47"/>
      <c r="Q955" s="201"/>
      <c r="R955" s="47"/>
      <c r="S955" s="47"/>
      <c r="T955" s="47"/>
      <c r="U955" s="47"/>
      <c r="V955" s="47"/>
      <c r="W955" s="47"/>
      <c r="X955" s="47"/>
      <c r="Y955" s="47"/>
      <c r="Z955" s="47"/>
      <c r="AA955" s="47"/>
      <c r="AB955" s="47"/>
      <c r="AC955" s="47"/>
      <c r="AD955" s="47"/>
      <c r="AE955" s="47"/>
      <c r="AF955" s="47"/>
      <c r="AG955" s="47"/>
      <c r="AH955" s="47"/>
      <c r="AI955" s="47"/>
      <c r="AJ955" s="47"/>
      <c r="AK955" s="47"/>
      <c r="AL955" s="47"/>
      <c r="AM955" s="47"/>
      <c r="AN955" s="47"/>
    </row>
    <row r="956" spans="1:40" ht="14.25" customHeight="1">
      <c r="A956" s="47"/>
      <c r="B956" s="47"/>
      <c r="C956" s="47"/>
      <c r="D956" s="47"/>
      <c r="E956" s="47"/>
      <c r="F956" s="199"/>
      <c r="G956" s="47"/>
      <c r="H956" s="47"/>
      <c r="I956" s="47"/>
      <c r="J956" s="200"/>
      <c r="K956" s="47"/>
      <c r="L956" s="47"/>
      <c r="M956" s="47"/>
      <c r="N956" s="47"/>
      <c r="O956" s="47"/>
      <c r="P956" s="47"/>
      <c r="Q956" s="201"/>
      <c r="R956" s="47"/>
      <c r="S956" s="47"/>
      <c r="T956" s="47"/>
      <c r="U956" s="47"/>
      <c r="V956" s="47"/>
      <c r="W956" s="47"/>
      <c r="X956" s="47"/>
      <c r="Y956" s="47"/>
      <c r="Z956" s="47"/>
      <c r="AA956" s="47"/>
      <c r="AB956" s="47"/>
      <c r="AC956" s="47"/>
      <c r="AD956" s="47"/>
      <c r="AE956" s="47"/>
      <c r="AF956" s="47"/>
      <c r="AG956" s="47"/>
      <c r="AH956" s="47"/>
      <c r="AI956" s="47"/>
      <c r="AJ956" s="47"/>
      <c r="AK956" s="47"/>
      <c r="AL956" s="47"/>
      <c r="AM956" s="47"/>
      <c r="AN956" s="47"/>
    </row>
    <row r="957" spans="1:40" ht="14.25" customHeight="1">
      <c r="A957" s="47"/>
      <c r="B957" s="47"/>
      <c r="C957" s="47"/>
      <c r="D957" s="47"/>
      <c r="E957" s="47"/>
      <c r="F957" s="199"/>
      <c r="G957" s="47"/>
      <c r="H957" s="47"/>
      <c r="I957" s="47"/>
      <c r="J957" s="200"/>
      <c r="K957" s="47"/>
      <c r="L957" s="47"/>
      <c r="M957" s="47"/>
      <c r="N957" s="47"/>
      <c r="O957" s="47"/>
      <c r="P957" s="47"/>
      <c r="Q957" s="201"/>
      <c r="R957" s="47"/>
      <c r="S957" s="47"/>
      <c r="T957" s="47"/>
      <c r="U957" s="47"/>
      <c r="V957" s="47"/>
      <c r="W957" s="47"/>
      <c r="X957" s="47"/>
      <c r="Y957" s="47"/>
      <c r="Z957" s="47"/>
      <c r="AA957" s="47"/>
      <c r="AB957" s="47"/>
      <c r="AC957" s="47"/>
      <c r="AD957" s="47"/>
      <c r="AE957" s="47"/>
      <c r="AF957" s="47"/>
      <c r="AG957" s="47"/>
      <c r="AH957" s="47"/>
      <c r="AI957" s="47"/>
      <c r="AJ957" s="47"/>
      <c r="AK957" s="47"/>
      <c r="AL957" s="47"/>
      <c r="AM957" s="47"/>
      <c r="AN957" s="47"/>
    </row>
    <row r="958" spans="1:40" ht="14.25" customHeight="1">
      <c r="A958" s="47"/>
      <c r="B958" s="47"/>
      <c r="C958" s="47"/>
      <c r="D958" s="47"/>
      <c r="E958" s="47"/>
      <c r="F958" s="199"/>
      <c r="G958" s="47"/>
      <c r="H958" s="47"/>
      <c r="I958" s="47"/>
      <c r="J958" s="200"/>
      <c r="K958" s="47"/>
      <c r="L958" s="47"/>
      <c r="M958" s="47"/>
      <c r="N958" s="47"/>
      <c r="O958" s="47"/>
      <c r="P958" s="47"/>
      <c r="Q958" s="201"/>
      <c r="R958" s="47"/>
      <c r="S958" s="47"/>
      <c r="T958" s="47"/>
      <c r="U958" s="47"/>
      <c r="V958" s="47"/>
      <c r="W958" s="47"/>
      <c r="X958" s="47"/>
      <c r="Y958" s="47"/>
      <c r="Z958" s="47"/>
      <c r="AA958" s="47"/>
      <c r="AB958" s="47"/>
      <c r="AC958" s="47"/>
      <c r="AD958" s="47"/>
      <c r="AE958" s="47"/>
      <c r="AF958" s="47"/>
      <c r="AG958" s="47"/>
      <c r="AH958" s="47"/>
      <c r="AI958" s="47"/>
      <c r="AJ958" s="47"/>
      <c r="AK958" s="47"/>
      <c r="AL958" s="47"/>
      <c r="AM958" s="47"/>
      <c r="AN958" s="47"/>
    </row>
    <row r="959" spans="1:40" ht="14.25" customHeight="1">
      <c r="A959" s="47"/>
      <c r="B959" s="47"/>
      <c r="C959" s="47"/>
      <c r="D959" s="47"/>
      <c r="E959" s="47"/>
      <c r="F959" s="199"/>
      <c r="G959" s="47"/>
      <c r="H959" s="47"/>
      <c r="I959" s="47"/>
      <c r="J959" s="200"/>
      <c r="K959" s="47"/>
      <c r="L959" s="47"/>
      <c r="M959" s="47"/>
      <c r="N959" s="47"/>
      <c r="O959" s="47"/>
      <c r="P959" s="47"/>
      <c r="Q959" s="201"/>
      <c r="R959" s="47"/>
      <c r="S959" s="47"/>
      <c r="T959" s="47"/>
      <c r="U959" s="47"/>
      <c r="V959" s="47"/>
      <c r="W959" s="47"/>
      <c r="X959" s="47"/>
      <c r="Y959" s="47"/>
      <c r="Z959" s="47"/>
      <c r="AA959" s="47"/>
      <c r="AB959" s="47"/>
      <c r="AC959" s="47"/>
      <c r="AD959" s="47"/>
      <c r="AE959" s="47"/>
      <c r="AF959" s="47"/>
      <c r="AG959" s="47"/>
      <c r="AH959" s="47"/>
      <c r="AI959" s="47"/>
      <c r="AJ959" s="47"/>
      <c r="AK959" s="47"/>
      <c r="AL959" s="47"/>
      <c r="AM959" s="47"/>
      <c r="AN959" s="47"/>
    </row>
    <row r="960" spans="1:40" ht="14.25" customHeight="1">
      <c r="A960" s="47"/>
      <c r="B960" s="47"/>
      <c r="C960" s="47"/>
      <c r="D960" s="47"/>
      <c r="E960" s="47"/>
      <c r="F960" s="199"/>
      <c r="G960" s="47"/>
      <c r="H960" s="47"/>
      <c r="I960" s="47"/>
      <c r="J960" s="200"/>
      <c r="K960" s="47"/>
      <c r="L960" s="47"/>
      <c r="M960" s="47"/>
      <c r="N960" s="47"/>
      <c r="O960" s="47"/>
      <c r="P960" s="47"/>
      <c r="Q960" s="201"/>
      <c r="R960" s="47"/>
      <c r="S960" s="47"/>
      <c r="T960" s="47"/>
      <c r="U960" s="47"/>
      <c r="V960" s="47"/>
      <c r="W960" s="47"/>
      <c r="X960" s="47"/>
      <c r="Y960" s="47"/>
      <c r="Z960" s="47"/>
      <c r="AA960" s="47"/>
      <c r="AB960" s="47"/>
      <c r="AC960" s="47"/>
      <c r="AD960" s="47"/>
      <c r="AE960" s="47"/>
      <c r="AF960" s="47"/>
      <c r="AG960" s="47"/>
      <c r="AH960" s="47"/>
      <c r="AI960" s="47"/>
      <c r="AJ960" s="47"/>
      <c r="AK960" s="47"/>
      <c r="AL960" s="47"/>
      <c r="AM960" s="47"/>
      <c r="AN960" s="47"/>
    </row>
    <row r="961" spans="1:40" ht="14.25" customHeight="1">
      <c r="A961" s="47"/>
      <c r="B961" s="47"/>
      <c r="C961" s="47"/>
      <c r="D961" s="47"/>
      <c r="E961" s="47"/>
      <c r="F961" s="199"/>
      <c r="G961" s="47"/>
      <c r="H961" s="47"/>
      <c r="I961" s="47"/>
      <c r="J961" s="200"/>
      <c r="K961" s="47"/>
      <c r="L961" s="47"/>
      <c r="M961" s="47"/>
      <c r="N961" s="47"/>
      <c r="O961" s="47"/>
      <c r="P961" s="47"/>
      <c r="Q961" s="201"/>
      <c r="R961" s="47"/>
      <c r="S961" s="47"/>
      <c r="T961" s="47"/>
      <c r="U961" s="47"/>
      <c r="V961" s="47"/>
      <c r="W961" s="47"/>
      <c r="X961" s="47"/>
      <c r="Y961" s="47"/>
      <c r="Z961" s="47"/>
      <c r="AA961" s="47"/>
      <c r="AB961" s="47"/>
      <c r="AC961" s="47"/>
      <c r="AD961" s="47"/>
      <c r="AE961" s="47"/>
      <c r="AF961" s="47"/>
      <c r="AG961" s="47"/>
      <c r="AH961" s="47"/>
      <c r="AI961" s="47"/>
      <c r="AJ961" s="47"/>
      <c r="AK961" s="47"/>
      <c r="AL961" s="47"/>
      <c r="AM961" s="47"/>
      <c r="AN961" s="47"/>
    </row>
    <row r="962" spans="1:40" ht="14.25" customHeight="1">
      <c r="A962" s="47"/>
      <c r="B962" s="47"/>
      <c r="C962" s="47"/>
      <c r="D962" s="47"/>
      <c r="E962" s="47"/>
      <c r="F962" s="199"/>
      <c r="G962" s="47"/>
      <c r="H962" s="47"/>
      <c r="I962" s="47"/>
      <c r="J962" s="200"/>
      <c r="K962" s="47"/>
      <c r="L962" s="47"/>
      <c r="M962" s="47"/>
      <c r="N962" s="47"/>
      <c r="O962" s="47"/>
      <c r="P962" s="47"/>
      <c r="Q962" s="201"/>
      <c r="R962" s="47"/>
      <c r="S962" s="47"/>
      <c r="T962" s="47"/>
      <c r="U962" s="47"/>
      <c r="V962" s="47"/>
      <c r="W962" s="47"/>
      <c r="X962" s="47"/>
      <c r="Y962" s="47"/>
      <c r="Z962" s="47"/>
      <c r="AA962" s="47"/>
      <c r="AB962" s="47"/>
      <c r="AC962" s="47"/>
      <c r="AD962" s="47"/>
      <c r="AE962" s="47"/>
      <c r="AF962" s="47"/>
      <c r="AG962" s="47"/>
      <c r="AH962" s="47"/>
      <c r="AI962" s="47"/>
      <c r="AJ962" s="47"/>
      <c r="AK962" s="47"/>
      <c r="AL962" s="47"/>
      <c r="AM962" s="47"/>
      <c r="AN962" s="47"/>
    </row>
    <row r="963" spans="1:40" ht="14.25" customHeight="1">
      <c r="A963" s="47"/>
      <c r="B963" s="47"/>
      <c r="C963" s="47"/>
      <c r="D963" s="47"/>
      <c r="E963" s="47"/>
      <c r="F963" s="199"/>
      <c r="G963" s="47"/>
      <c r="H963" s="47"/>
      <c r="I963" s="47"/>
      <c r="J963" s="200"/>
      <c r="K963" s="47"/>
      <c r="L963" s="47"/>
      <c r="M963" s="47"/>
      <c r="N963" s="47"/>
      <c r="O963" s="47"/>
      <c r="P963" s="47"/>
      <c r="Q963" s="201"/>
      <c r="R963" s="47"/>
      <c r="S963" s="47"/>
      <c r="T963" s="47"/>
      <c r="U963" s="47"/>
      <c r="V963" s="47"/>
      <c r="W963" s="47"/>
      <c r="X963" s="47"/>
      <c r="Y963" s="47"/>
      <c r="Z963" s="47"/>
      <c r="AA963" s="47"/>
      <c r="AB963" s="47"/>
      <c r="AC963" s="47"/>
      <c r="AD963" s="47"/>
      <c r="AE963" s="47"/>
      <c r="AF963" s="47"/>
      <c r="AG963" s="47"/>
      <c r="AH963" s="47"/>
      <c r="AI963" s="47"/>
      <c r="AJ963" s="47"/>
      <c r="AK963" s="47"/>
      <c r="AL963" s="47"/>
      <c r="AM963" s="47"/>
      <c r="AN963" s="47"/>
    </row>
    <row r="964" spans="1:40" ht="14.25" customHeight="1">
      <c r="A964" s="47"/>
      <c r="B964" s="47"/>
      <c r="C964" s="47"/>
      <c r="D964" s="47"/>
      <c r="E964" s="47"/>
      <c r="F964" s="199"/>
      <c r="G964" s="47"/>
      <c r="H964" s="47"/>
      <c r="I964" s="47"/>
      <c r="J964" s="200"/>
      <c r="K964" s="47"/>
      <c r="L964" s="47"/>
      <c r="M964" s="47"/>
      <c r="N964" s="47"/>
      <c r="O964" s="47"/>
      <c r="P964" s="47"/>
      <c r="Q964" s="201"/>
      <c r="R964" s="47"/>
      <c r="S964" s="47"/>
      <c r="T964" s="47"/>
      <c r="U964" s="47"/>
      <c r="V964" s="47"/>
      <c r="W964" s="47"/>
      <c r="X964" s="47"/>
      <c r="Y964" s="47"/>
      <c r="Z964" s="47"/>
      <c r="AA964" s="47"/>
      <c r="AB964" s="47"/>
      <c r="AC964" s="47"/>
      <c r="AD964" s="47"/>
      <c r="AE964" s="47"/>
      <c r="AF964" s="47"/>
      <c r="AG964" s="47"/>
      <c r="AH964" s="47"/>
      <c r="AI964" s="47"/>
      <c r="AJ964" s="47"/>
      <c r="AK964" s="47"/>
      <c r="AL964" s="47"/>
      <c r="AM964" s="47"/>
      <c r="AN964" s="47"/>
    </row>
    <row r="965" spans="1:40" ht="14.25" customHeight="1">
      <c r="A965" s="47"/>
      <c r="B965" s="47"/>
      <c r="C965" s="47"/>
      <c r="D965" s="47"/>
      <c r="E965" s="47"/>
      <c r="F965" s="199"/>
      <c r="G965" s="47"/>
      <c r="H965" s="47"/>
      <c r="I965" s="47"/>
      <c r="J965" s="200"/>
      <c r="K965" s="47"/>
      <c r="L965" s="47"/>
      <c r="M965" s="47"/>
      <c r="N965" s="47"/>
      <c r="O965" s="47"/>
      <c r="P965" s="47"/>
      <c r="Q965" s="201"/>
      <c r="R965" s="47"/>
      <c r="S965" s="47"/>
      <c r="T965" s="47"/>
      <c r="U965" s="47"/>
      <c r="V965" s="47"/>
      <c r="W965" s="47"/>
      <c r="X965" s="47"/>
      <c r="Y965" s="47"/>
      <c r="Z965" s="47"/>
      <c r="AA965" s="47"/>
      <c r="AB965" s="47"/>
      <c r="AC965" s="47"/>
      <c r="AD965" s="47"/>
      <c r="AE965" s="47"/>
      <c r="AF965" s="47"/>
      <c r="AG965" s="47"/>
      <c r="AH965" s="47"/>
      <c r="AI965" s="47"/>
      <c r="AJ965" s="47"/>
      <c r="AK965" s="47"/>
      <c r="AL965" s="47"/>
      <c r="AM965" s="47"/>
      <c r="AN965" s="47"/>
    </row>
    <row r="966" spans="1:40" ht="14.25" customHeight="1">
      <c r="A966" s="47"/>
      <c r="B966" s="47"/>
      <c r="C966" s="47"/>
      <c r="D966" s="47"/>
      <c r="E966" s="47"/>
      <c r="F966" s="199"/>
      <c r="G966" s="47"/>
      <c r="H966" s="47"/>
      <c r="I966" s="47"/>
      <c r="J966" s="200"/>
      <c r="K966" s="47"/>
      <c r="L966" s="47"/>
      <c r="M966" s="47"/>
      <c r="N966" s="47"/>
      <c r="O966" s="47"/>
      <c r="P966" s="47"/>
      <c r="Q966" s="201"/>
      <c r="R966" s="47"/>
      <c r="S966" s="47"/>
      <c r="T966" s="47"/>
      <c r="U966" s="47"/>
      <c r="V966" s="47"/>
      <c r="W966" s="47"/>
      <c r="X966" s="47"/>
      <c r="Y966" s="47"/>
      <c r="Z966" s="47"/>
      <c r="AA966" s="47"/>
      <c r="AB966" s="47"/>
      <c r="AC966" s="47"/>
      <c r="AD966" s="47"/>
      <c r="AE966" s="47"/>
      <c r="AF966" s="47"/>
      <c r="AG966" s="47"/>
      <c r="AH966" s="47"/>
      <c r="AI966" s="47"/>
      <c r="AJ966" s="47"/>
      <c r="AK966" s="47"/>
      <c r="AL966" s="47"/>
      <c r="AM966" s="47"/>
      <c r="AN966" s="47"/>
    </row>
    <row r="967" spans="1:40" ht="14.25" customHeight="1">
      <c r="A967" s="47"/>
      <c r="B967" s="47"/>
      <c r="C967" s="47"/>
      <c r="D967" s="47"/>
      <c r="E967" s="47"/>
      <c r="F967" s="199"/>
      <c r="G967" s="47"/>
      <c r="H967" s="47"/>
      <c r="I967" s="47"/>
      <c r="J967" s="200"/>
      <c r="K967" s="47"/>
      <c r="L967" s="47"/>
      <c r="M967" s="47"/>
      <c r="N967" s="47"/>
      <c r="O967" s="47"/>
      <c r="P967" s="47"/>
      <c r="Q967" s="201"/>
      <c r="R967" s="47"/>
      <c r="S967" s="47"/>
      <c r="T967" s="47"/>
      <c r="U967" s="47"/>
      <c r="V967" s="47"/>
      <c r="W967" s="47"/>
      <c r="X967" s="47"/>
      <c r="Y967" s="47"/>
      <c r="Z967" s="47"/>
      <c r="AA967" s="47"/>
      <c r="AB967" s="47"/>
      <c r="AC967" s="47"/>
      <c r="AD967" s="47"/>
      <c r="AE967" s="47"/>
      <c r="AF967" s="47"/>
      <c r="AG967" s="47"/>
      <c r="AH967" s="47"/>
      <c r="AI967" s="47"/>
      <c r="AJ967" s="47"/>
      <c r="AK967" s="47"/>
      <c r="AL967" s="47"/>
      <c r="AM967" s="47"/>
      <c r="AN967" s="47"/>
    </row>
    <row r="968" spans="1:40" ht="14.25" customHeight="1">
      <c r="A968" s="47"/>
      <c r="B968" s="47"/>
      <c r="C968" s="47"/>
      <c r="D968" s="47"/>
      <c r="E968" s="47"/>
      <c r="F968" s="199"/>
      <c r="G968" s="47"/>
      <c r="H968" s="47"/>
      <c r="I968" s="47"/>
      <c r="J968" s="200"/>
      <c r="K968" s="47"/>
      <c r="L968" s="47"/>
      <c r="M968" s="47"/>
      <c r="N968" s="47"/>
      <c r="O968" s="47"/>
      <c r="P968" s="47"/>
      <c r="Q968" s="201"/>
      <c r="R968" s="47"/>
      <c r="S968" s="47"/>
      <c r="T968" s="47"/>
      <c r="U968" s="47"/>
      <c r="V968" s="47"/>
      <c r="W968" s="47"/>
      <c r="X968" s="47"/>
      <c r="Y968" s="47"/>
      <c r="Z968" s="47"/>
      <c r="AA968" s="47"/>
      <c r="AB968" s="47"/>
      <c r="AC968" s="47"/>
      <c r="AD968" s="47"/>
      <c r="AE968" s="47"/>
      <c r="AF968" s="47"/>
      <c r="AG968" s="47"/>
      <c r="AH968" s="47"/>
      <c r="AI968" s="47"/>
      <c r="AJ968" s="47"/>
      <c r="AK968" s="47"/>
      <c r="AL968" s="47"/>
      <c r="AM968" s="47"/>
      <c r="AN968" s="47"/>
    </row>
    <row r="969" spans="1:40" ht="14.25" customHeight="1">
      <c r="A969" s="47"/>
      <c r="B969" s="47"/>
      <c r="C969" s="47"/>
      <c r="D969" s="47"/>
      <c r="E969" s="47"/>
      <c r="F969" s="199"/>
      <c r="G969" s="47"/>
      <c r="H969" s="47"/>
      <c r="I969" s="47"/>
      <c r="J969" s="200"/>
      <c r="K969" s="47"/>
      <c r="L969" s="47"/>
      <c r="M969" s="47"/>
      <c r="N969" s="47"/>
      <c r="O969" s="47"/>
      <c r="P969" s="47"/>
      <c r="Q969" s="201"/>
      <c r="R969" s="47"/>
      <c r="S969" s="47"/>
      <c r="T969" s="47"/>
      <c r="U969" s="47"/>
      <c r="V969" s="47"/>
      <c r="W969" s="47"/>
      <c r="X969" s="47"/>
      <c r="Y969" s="47"/>
      <c r="Z969" s="47"/>
      <c r="AA969" s="47"/>
      <c r="AB969" s="47"/>
      <c r="AC969" s="47"/>
      <c r="AD969" s="47"/>
      <c r="AE969" s="47"/>
      <c r="AF969" s="47"/>
      <c r="AG969" s="47"/>
      <c r="AH969" s="47"/>
      <c r="AI969" s="47"/>
      <c r="AJ969" s="47"/>
      <c r="AK969" s="47"/>
      <c r="AL969" s="47"/>
      <c r="AM969" s="47"/>
      <c r="AN969" s="47"/>
    </row>
    <row r="970" spans="1:40" ht="14.25" customHeight="1">
      <c r="A970" s="47"/>
      <c r="B970" s="47"/>
      <c r="C970" s="47"/>
      <c r="D970" s="47"/>
      <c r="E970" s="47"/>
      <c r="F970" s="199"/>
      <c r="G970" s="47"/>
      <c r="H970" s="47"/>
      <c r="I970" s="47"/>
      <c r="J970" s="200"/>
      <c r="K970" s="47"/>
      <c r="L970" s="47"/>
      <c r="M970" s="47"/>
      <c r="N970" s="47"/>
      <c r="O970" s="47"/>
      <c r="P970" s="47"/>
      <c r="Q970" s="201"/>
      <c r="R970" s="47"/>
      <c r="S970" s="47"/>
      <c r="T970" s="47"/>
      <c r="U970" s="47"/>
      <c r="V970" s="47"/>
      <c r="W970" s="47"/>
      <c r="X970" s="47"/>
      <c r="Y970" s="47"/>
      <c r="Z970" s="47"/>
      <c r="AA970" s="47"/>
      <c r="AB970" s="47"/>
      <c r="AC970" s="47"/>
      <c r="AD970" s="47"/>
      <c r="AE970" s="47"/>
      <c r="AF970" s="47"/>
      <c r="AG970" s="47"/>
      <c r="AH970" s="47"/>
      <c r="AI970" s="47"/>
      <c r="AJ970" s="47"/>
      <c r="AK970" s="47"/>
      <c r="AL970" s="47"/>
      <c r="AM970" s="47"/>
      <c r="AN970" s="47"/>
    </row>
    <row r="971" spans="1:40" ht="14.25" customHeight="1">
      <c r="A971" s="47"/>
      <c r="B971" s="47"/>
      <c r="C971" s="47"/>
      <c r="D971" s="47"/>
      <c r="E971" s="47"/>
      <c r="F971" s="199"/>
      <c r="G971" s="47"/>
      <c r="H971" s="47"/>
      <c r="I971" s="47"/>
      <c r="J971" s="200"/>
      <c r="K971" s="47"/>
      <c r="L971" s="47"/>
      <c r="M971" s="47"/>
      <c r="N971" s="47"/>
      <c r="O971" s="47"/>
      <c r="P971" s="47"/>
      <c r="Q971" s="201"/>
      <c r="R971" s="47"/>
      <c r="S971" s="47"/>
      <c r="T971" s="47"/>
      <c r="U971" s="47"/>
      <c r="V971" s="47"/>
      <c r="W971" s="47"/>
      <c r="X971" s="47"/>
      <c r="Y971" s="47"/>
      <c r="Z971" s="47"/>
      <c r="AA971" s="47"/>
      <c r="AB971" s="47"/>
      <c r="AC971" s="47"/>
      <c r="AD971" s="47"/>
      <c r="AE971" s="47"/>
      <c r="AF971" s="47"/>
      <c r="AG971" s="47"/>
      <c r="AH971" s="47"/>
      <c r="AI971" s="47"/>
      <c r="AJ971" s="47"/>
      <c r="AK971" s="47"/>
      <c r="AL971" s="47"/>
      <c r="AM971" s="47"/>
      <c r="AN971" s="47"/>
    </row>
    <row r="972" spans="1:40" ht="14.25" customHeight="1">
      <c r="A972" s="47"/>
      <c r="B972" s="47"/>
      <c r="C972" s="47"/>
      <c r="D972" s="47"/>
      <c r="E972" s="47"/>
      <c r="F972" s="199"/>
      <c r="G972" s="47"/>
      <c r="H972" s="47"/>
      <c r="I972" s="47"/>
      <c r="J972" s="200"/>
      <c r="K972" s="47"/>
      <c r="L972" s="47"/>
      <c r="M972" s="47"/>
      <c r="N972" s="47"/>
      <c r="O972" s="47"/>
      <c r="P972" s="47"/>
      <c r="Q972" s="201"/>
      <c r="R972" s="47"/>
      <c r="S972" s="47"/>
      <c r="T972" s="47"/>
      <c r="U972" s="47"/>
      <c r="V972" s="47"/>
      <c r="W972" s="47"/>
      <c r="X972" s="47"/>
      <c r="Y972" s="47"/>
      <c r="Z972" s="47"/>
      <c r="AA972" s="47"/>
      <c r="AB972" s="47"/>
      <c r="AC972" s="47"/>
      <c r="AD972" s="47"/>
      <c r="AE972" s="47"/>
      <c r="AF972" s="47"/>
      <c r="AG972" s="47"/>
      <c r="AH972" s="47"/>
      <c r="AI972" s="47"/>
      <c r="AJ972" s="47"/>
      <c r="AK972" s="47"/>
      <c r="AL972" s="47"/>
      <c r="AM972" s="47"/>
      <c r="AN972" s="47"/>
    </row>
    <row r="973" spans="1:40" ht="14.25" customHeight="1">
      <c r="A973" s="47"/>
      <c r="B973" s="47"/>
      <c r="C973" s="47"/>
      <c r="D973" s="47"/>
      <c r="E973" s="47"/>
      <c r="F973" s="199"/>
      <c r="G973" s="47"/>
      <c r="H973" s="47"/>
      <c r="I973" s="47"/>
      <c r="J973" s="200"/>
      <c r="K973" s="47"/>
      <c r="L973" s="47"/>
      <c r="M973" s="47"/>
      <c r="N973" s="47"/>
      <c r="O973" s="47"/>
      <c r="P973" s="47"/>
      <c r="Q973" s="201"/>
      <c r="R973" s="47"/>
      <c r="S973" s="47"/>
      <c r="T973" s="47"/>
      <c r="U973" s="47"/>
      <c r="V973" s="47"/>
      <c r="W973" s="47"/>
      <c r="X973" s="47"/>
      <c r="Y973" s="47"/>
      <c r="Z973" s="47"/>
      <c r="AA973" s="47"/>
      <c r="AB973" s="47"/>
      <c r="AC973" s="47"/>
      <c r="AD973" s="47"/>
      <c r="AE973" s="47"/>
      <c r="AF973" s="47"/>
      <c r="AG973" s="47"/>
      <c r="AH973" s="47"/>
      <c r="AI973" s="47"/>
      <c r="AJ973" s="47"/>
      <c r="AK973" s="47"/>
      <c r="AL973" s="47"/>
      <c r="AM973" s="47"/>
      <c r="AN973" s="47"/>
    </row>
    <row r="974" spans="1:40" ht="14.25" customHeight="1">
      <c r="A974" s="47"/>
      <c r="B974" s="47"/>
      <c r="C974" s="47"/>
      <c r="D974" s="47"/>
      <c r="E974" s="47"/>
      <c r="F974" s="199"/>
      <c r="G974" s="47"/>
      <c r="H974" s="47"/>
      <c r="I974" s="47"/>
      <c r="J974" s="200"/>
      <c r="K974" s="47"/>
      <c r="L974" s="47"/>
      <c r="M974" s="47"/>
      <c r="N974" s="47"/>
      <c r="O974" s="47"/>
      <c r="P974" s="47"/>
      <c r="Q974" s="201"/>
      <c r="R974" s="47"/>
      <c r="S974" s="47"/>
      <c r="T974" s="47"/>
      <c r="U974" s="47"/>
      <c r="V974" s="47"/>
      <c r="W974" s="47"/>
      <c r="X974" s="47"/>
      <c r="Y974" s="47"/>
      <c r="Z974" s="47"/>
      <c r="AA974" s="47"/>
      <c r="AB974" s="47"/>
      <c r="AC974" s="47"/>
      <c r="AD974" s="47"/>
      <c r="AE974" s="47"/>
      <c r="AF974" s="47"/>
      <c r="AG974" s="47"/>
      <c r="AH974" s="47"/>
      <c r="AI974" s="47"/>
      <c r="AJ974" s="47"/>
      <c r="AK974" s="47"/>
      <c r="AL974" s="47"/>
      <c r="AM974" s="47"/>
      <c r="AN974" s="47"/>
    </row>
    <row r="975" spans="1:40" ht="14.25" customHeight="1">
      <c r="A975" s="47"/>
      <c r="B975" s="47"/>
      <c r="C975" s="47"/>
      <c r="D975" s="47"/>
      <c r="E975" s="47"/>
      <c r="F975" s="199"/>
      <c r="G975" s="47"/>
      <c r="H975" s="47"/>
      <c r="I975" s="47"/>
      <c r="J975" s="200"/>
      <c r="K975" s="47"/>
      <c r="L975" s="47"/>
      <c r="M975" s="47"/>
      <c r="N975" s="47"/>
      <c r="O975" s="47"/>
      <c r="P975" s="47"/>
      <c r="Q975" s="201"/>
      <c r="R975" s="47"/>
      <c r="S975" s="47"/>
      <c r="T975" s="47"/>
      <c r="U975" s="47"/>
      <c r="V975" s="47"/>
      <c r="W975" s="47"/>
      <c r="X975" s="47"/>
      <c r="Y975" s="47"/>
      <c r="Z975" s="47"/>
      <c r="AA975" s="47"/>
      <c r="AB975" s="47"/>
      <c r="AC975" s="47"/>
      <c r="AD975" s="47"/>
      <c r="AE975" s="47"/>
      <c r="AF975" s="47"/>
      <c r="AG975" s="47"/>
      <c r="AH975" s="47"/>
      <c r="AI975" s="47"/>
      <c r="AJ975" s="47"/>
      <c r="AK975" s="47"/>
      <c r="AL975" s="47"/>
      <c r="AM975" s="47"/>
      <c r="AN975" s="47"/>
    </row>
    <row r="976" spans="1:40" ht="14.25" customHeight="1">
      <c r="A976" s="47"/>
      <c r="B976" s="47"/>
      <c r="C976" s="47"/>
      <c r="D976" s="47"/>
      <c r="E976" s="47"/>
      <c r="F976" s="199"/>
      <c r="G976" s="47"/>
      <c r="H976" s="47"/>
      <c r="I976" s="47"/>
      <c r="J976" s="200"/>
      <c r="K976" s="47"/>
      <c r="L976" s="47"/>
      <c r="M976" s="47"/>
      <c r="N976" s="47"/>
      <c r="O976" s="47"/>
      <c r="P976" s="47"/>
      <c r="Q976" s="201"/>
      <c r="R976" s="47"/>
      <c r="S976" s="47"/>
      <c r="T976" s="47"/>
      <c r="U976" s="47"/>
      <c r="V976" s="47"/>
      <c r="W976" s="47"/>
      <c r="X976" s="47"/>
      <c r="Y976" s="47"/>
      <c r="Z976" s="47"/>
      <c r="AA976" s="47"/>
      <c r="AB976" s="47"/>
      <c r="AC976" s="47"/>
      <c r="AD976" s="47"/>
      <c r="AE976" s="47"/>
      <c r="AF976" s="47"/>
      <c r="AG976" s="47"/>
      <c r="AH976" s="47"/>
      <c r="AI976" s="47"/>
      <c r="AJ976" s="47"/>
      <c r="AK976" s="47"/>
      <c r="AL976" s="47"/>
      <c r="AM976" s="47"/>
      <c r="AN976" s="47"/>
    </row>
    <row r="977" spans="1:40" ht="14.25" customHeight="1">
      <c r="A977" s="47"/>
      <c r="B977" s="47"/>
      <c r="C977" s="47"/>
      <c r="D977" s="47"/>
      <c r="E977" s="47"/>
      <c r="F977" s="199"/>
      <c r="G977" s="47"/>
      <c r="H977" s="47"/>
      <c r="I977" s="47"/>
      <c r="J977" s="200"/>
      <c r="K977" s="47"/>
      <c r="L977" s="47"/>
      <c r="M977" s="47"/>
      <c r="N977" s="47"/>
      <c r="O977" s="47"/>
      <c r="P977" s="47"/>
      <c r="Q977" s="201"/>
      <c r="R977" s="47"/>
      <c r="S977" s="47"/>
      <c r="T977" s="47"/>
      <c r="U977" s="47"/>
      <c r="V977" s="47"/>
      <c r="W977" s="47"/>
      <c r="X977" s="47"/>
      <c r="Y977" s="47"/>
      <c r="Z977" s="47"/>
      <c r="AA977" s="47"/>
      <c r="AB977" s="47"/>
      <c r="AC977" s="47"/>
      <c r="AD977" s="47"/>
      <c r="AE977" s="47"/>
      <c r="AF977" s="47"/>
      <c r="AG977" s="47"/>
      <c r="AH977" s="47"/>
      <c r="AI977" s="47"/>
      <c r="AJ977" s="47"/>
      <c r="AK977" s="47"/>
      <c r="AL977" s="47"/>
      <c r="AM977" s="47"/>
      <c r="AN977" s="47"/>
    </row>
    <row r="978" spans="1:40" ht="14.25" customHeight="1">
      <c r="A978" s="47"/>
      <c r="B978" s="47"/>
      <c r="C978" s="47"/>
      <c r="D978" s="47"/>
      <c r="E978" s="47"/>
      <c r="F978" s="199"/>
      <c r="G978" s="47"/>
      <c r="H978" s="47"/>
      <c r="I978" s="47"/>
      <c r="J978" s="200"/>
      <c r="K978" s="47"/>
      <c r="L978" s="47"/>
      <c r="M978" s="47"/>
      <c r="N978" s="47"/>
      <c r="O978" s="47"/>
      <c r="P978" s="47"/>
      <c r="Q978" s="201"/>
      <c r="R978" s="47"/>
      <c r="S978" s="47"/>
      <c r="T978" s="47"/>
      <c r="U978" s="47"/>
      <c r="V978" s="47"/>
      <c r="W978" s="47"/>
      <c r="X978" s="47"/>
      <c r="Y978" s="47"/>
      <c r="Z978" s="47"/>
      <c r="AA978" s="47"/>
      <c r="AB978" s="47"/>
      <c r="AC978" s="47"/>
      <c r="AD978" s="47"/>
      <c r="AE978" s="47"/>
      <c r="AF978" s="47"/>
      <c r="AG978" s="47"/>
      <c r="AH978" s="47"/>
      <c r="AI978" s="47"/>
      <c r="AJ978" s="47"/>
      <c r="AK978" s="47"/>
      <c r="AL978" s="47"/>
      <c r="AM978" s="47"/>
      <c r="AN978" s="47"/>
    </row>
    <row r="979" spans="1:40" ht="14.25" customHeight="1">
      <c r="A979" s="47"/>
      <c r="B979" s="47"/>
      <c r="C979" s="47"/>
      <c r="D979" s="47"/>
      <c r="E979" s="47"/>
      <c r="F979" s="199"/>
      <c r="G979" s="47"/>
      <c r="H979" s="47"/>
      <c r="I979" s="47"/>
      <c r="J979" s="200"/>
      <c r="K979" s="47"/>
      <c r="L979" s="47"/>
      <c r="M979" s="47"/>
      <c r="N979" s="47"/>
      <c r="O979" s="47"/>
      <c r="P979" s="47"/>
      <c r="Q979" s="201"/>
      <c r="R979" s="47"/>
      <c r="S979" s="47"/>
      <c r="T979" s="47"/>
      <c r="U979" s="47"/>
      <c r="V979" s="47"/>
      <c r="W979" s="47"/>
      <c r="X979" s="47"/>
      <c r="Y979" s="47"/>
      <c r="Z979" s="47"/>
      <c r="AA979" s="47"/>
      <c r="AB979" s="47"/>
      <c r="AC979" s="47"/>
      <c r="AD979" s="47"/>
      <c r="AE979" s="47"/>
      <c r="AF979" s="47"/>
      <c r="AG979" s="47"/>
      <c r="AH979" s="47"/>
      <c r="AI979" s="47"/>
      <c r="AJ979" s="47"/>
      <c r="AK979" s="47"/>
      <c r="AL979" s="47"/>
      <c r="AM979" s="47"/>
      <c r="AN979" s="47"/>
    </row>
    <row r="980" spans="1:40" ht="14.25" customHeight="1">
      <c r="A980" s="47"/>
      <c r="B980" s="47"/>
      <c r="C980" s="47"/>
      <c r="D980" s="47"/>
      <c r="E980" s="47"/>
      <c r="F980" s="199"/>
      <c r="G980" s="47"/>
      <c r="H980" s="47"/>
      <c r="I980" s="47"/>
      <c r="J980" s="200"/>
      <c r="K980" s="47"/>
      <c r="L980" s="47"/>
      <c r="M980" s="47"/>
      <c r="N980" s="47"/>
      <c r="O980" s="47"/>
      <c r="P980" s="47"/>
      <c r="Q980" s="201"/>
      <c r="R980" s="47"/>
      <c r="S980" s="47"/>
      <c r="T980" s="47"/>
      <c r="U980" s="47"/>
      <c r="V980" s="47"/>
      <c r="W980" s="47"/>
      <c r="X980" s="47"/>
      <c r="Y980" s="47"/>
      <c r="Z980" s="47"/>
      <c r="AA980" s="47"/>
      <c r="AB980" s="47"/>
      <c r="AC980" s="47"/>
      <c r="AD980" s="47"/>
      <c r="AE980" s="47"/>
      <c r="AF980" s="47"/>
      <c r="AG980" s="47"/>
      <c r="AH980" s="47"/>
      <c r="AI980" s="47"/>
      <c r="AJ980" s="47"/>
      <c r="AK980" s="47"/>
      <c r="AL980" s="47"/>
      <c r="AM980" s="47"/>
      <c r="AN980" s="47"/>
    </row>
    <row r="981" spans="1:40" ht="14.25" customHeight="1">
      <c r="A981" s="47"/>
      <c r="B981" s="47"/>
      <c r="C981" s="47"/>
      <c r="D981" s="47"/>
      <c r="E981" s="47"/>
      <c r="F981" s="199"/>
      <c r="G981" s="47"/>
      <c r="H981" s="47"/>
      <c r="I981" s="47"/>
      <c r="J981" s="200"/>
      <c r="K981" s="47"/>
      <c r="L981" s="47"/>
      <c r="M981" s="47"/>
      <c r="N981" s="47"/>
      <c r="O981" s="47"/>
      <c r="P981" s="47"/>
      <c r="Q981" s="201"/>
      <c r="R981" s="47"/>
      <c r="S981" s="47"/>
      <c r="T981" s="47"/>
      <c r="U981" s="47"/>
      <c r="V981" s="47"/>
      <c r="W981" s="47"/>
      <c r="X981" s="47"/>
      <c r="Y981" s="47"/>
      <c r="Z981" s="47"/>
      <c r="AA981" s="47"/>
      <c r="AB981" s="47"/>
      <c r="AC981" s="47"/>
      <c r="AD981" s="47"/>
      <c r="AE981" s="47"/>
      <c r="AF981" s="47"/>
      <c r="AG981" s="47"/>
      <c r="AH981" s="47"/>
      <c r="AI981" s="47"/>
      <c r="AJ981" s="47"/>
      <c r="AK981" s="47"/>
      <c r="AL981" s="47"/>
      <c r="AM981" s="47"/>
      <c r="AN981" s="47"/>
    </row>
    <row r="982" spans="1:40" ht="14.25" customHeight="1">
      <c r="A982" s="47"/>
      <c r="B982" s="47"/>
      <c r="C982" s="47"/>
      <c r="D982" s="47"/>
      <c r="E982" s="47"/>
      <c r="F982" s="199"/>
      <c r="G982" s="47"/>
      <c r="H982" s="47"/>
      <c r="I982" s="47"/>
      <c r="J982" s="200"/>
      <c r="K982" s="47"/>
      <c r="L982" s="47"/>
      <c r="M982" s="47"/>
      <c r="N982" s="47"/>
      <c r="O982" s="47"/>
      <c r="P982" s="47"/>
      <c r="Q982" s="201"/>
      <c r="R982" s="47"/>
      <c r="S982" s="47"/>
      <c r="T982" s="47"/>
      <c r="U982" s="47"/>
      <c r="V982" s="47"/>
      <c r="W982" s="47"/>
      <c r="X982" s="47"/>
      <c r="Y982" s="47"/>
      <c r="Z982" s="47"/>
      <c r="AA982" s="47"/>
      <c r="AB982" s="47"/>
      <c r="AC982" s="47"/>
      <c r="AD982" s="47"/>
      <c r="AE982" s="47"/>
      <c r="AF982" s="47"/>
      <c r="AG982" s="47"/>
      <c r="AH982" s="47"/>
      <c r="AI982" s="47"/>
      <c r="AJ982" s="47"/>
      <c r="AK982" s="47"/>
      <c r="AL982" s="47"/>
      <c r="AM982" s="47"/>
      <c r="AN982" s="47"/>
    </row>
    <row r="983" spans="1:40" ht="14.25" customHeight="1">
      <c r="A983" s="47"/>
      <c r="B983" s="47"/>
      <c r="C983" s="47"/>
      <c r="D983" s="47"/>
      <c r="E983" s="47"/>
      <c r="F983" s="199"/>
      <c r="G983" s="47"/>
      <c r="H983" s="47"/>
      <c r="I983" s="47"/>
      <c r="J983" s="200"/>
      <c r="K983" s="47"/>
      <c r="L983" s="47"/>
      <c r="M983" s="47"/>
      <c r="N983" s="47"/>
      <c r="O983" s="47"/>
      <c r="P983" s="47"/>
      <c r="Q983" s="201"/>
      <c r="R983" s="47"/>
      <c r="S983" s="47"/>
      <c r="T983" s="47"/>
      <c r="U983" s="47"/>
      <c r="V983" s="47"/>
      <c r="W983" s="47"/>
      <c r="X983" s="47"/>
      <c r="Y983" s="47"/>
      <c r="Z983" s="47"/>
      <c r="AA983" s="47"/>
      <c r="AB983" s="47"/>
      <c r="AC983" s="47"/>
      <c r="AD983" s="47"/>
      <c r="AE983" s="47"/>
      <c r="AF983" s="47"/>
      <c r="AG983" s="47"/>
      <c r="AH983" s="47"/>
      <c r="AI983" s="47"/>
      <c r="AJ983" s="47"/>
      <c r="AK983" s="47"/>
      <c r="AL983" s="47"/>
      <c r="AM983" s="47"/>
      <c r="AN983" s="47"/>
    </row>
    <row r="984" spans="1:40" ht="14.25" customHeight="1">
      <c r="A984" s="47"/>
      <c r="B984" s="47"/>
      <c r="C984" s="47"/>
      <c r="D984" s="47"/>
      <c r="E984" s="47"/>
      <c r="F984" s="199"/>
      <c r="G984" s="47"/>
      <c r="H984" s="47"/>
      <c r="I984" s="47"/>
      <c r="J984" s="200"/>
      <c r="K984" s="47"/>
      <c r="L984" s="47"/>
      <c r="M984" s="47"/>
      <c r="N984" s="47"/>
      <c r="O984" s="47"/>
      <c r="P984" s="47"/>
      <c r="Q984" s="201"/>
      <c r="R984" s="47"/>
      <c r="S984" s="47"/>
      <c r="T984" s="47"/>
      <c r="U984" s="47"/>
      <c r="V984" s="47"/>
      <c r="W984" s="47"/>
      <c r="X984" s="47"/>
      <c r="Y984" s="47"/>
      <c r="Z984" s="47"/>
      <c r="AA984" s="47"/>
      <c r="AB984" s="47"/>
      <c r="AC984" s="47"/>
      <c r="AD984" s="47"/>
      <c r="AE984" s="47"/>
      <c r="AF984" s="47"/>
      <c r="AG984" s="47"/>
      <c r="AH984" s="47"/>
      <c r="AI984" s="47"/>
      <c r="AJ984" s="47"/>
      <c r="AK984" s="47"/>
      <c r="AL984" s="47"/>
      <c r="AM984" s="47"/>
      <c r="AN984" s="47"/>
    </row>
    <row r="985" spans="1:40" ht="14.25" customHeight="1">
      <c r="A985" s="47"/>
      <c r="B985" s="47"/>
      <c r="C985" s="47"/>
      <c r="D985" s="47"/>
      <c r="E985" s="47"/>
      <c r="F985" s="199"/>
      <c r="G985" s="47"/>
      <c r="H985" s="47"/>
      <c r="I985" s="47"/>
      <c r="J985" s="200"/>
      <c r="K985" s="47"/>
      <c r="L985" s="47"/>
      <c r="M985" s="47"/>
      <c r="N985" s="47"/>
      <c r="O985" s="47"/>
      <c r="P985" s="47"/>
      <c r="Q985" s="201"/>
      <c r="R985" s="47"/>
      <c r="S985" s="47"/>
      <c r="T985" s="47"/>
      <c r="U985" s="47"/>
      <c r="V985" s="47"/>
      <c r="W985" s="47"/>
      <c r="X985" s="47"/>
      <c r="Y985" s="47"/>
      <c r="Z985" s="47"/>
      <c r="AA985" s="47"/>
      <c r="AB985" s="47"/>
      <c r="AC985" s="47"/>
      <c r="AD985" s="47"/>
      <c r="AE985" s="47"/>
      <c r="AF985" s="47"/>
      <c r="AG985" s="47"/>
      <c r="AH985" s="47"/>
      <c r="AI985" s="47"/>
      <c r="AJ985" s="47"/>
      <c r="AK985" s="47"/>
      <c r="AL985" s="47"/>
      <c r="AM985" s="47"/>
      <c r="AN985" s="47"/>
    </row>
    <row r="986" spans="1:40" ht="14.25" customHeight="1">
      <c r="A986" s="47"/>
      <c r="B986" s="47"/>
      <c r="C986" s="47"/>
      <c r="D986" s="47"/>
      <c r="E986" s="47"/>
      <c r="F986" s="199"/>
      <c r="G986" s="47"/>
      <c r="H986" s="47"/>
      <c r="I986" s="47"/>
      <c r="J986" s="200"/>
      <c r="K986" s="47"/>
      <c r="L986" s="47"/>
      <c r="M986" s="47"/>
      <c r="N986" s="47"/>
      <c r="O986" s="47"/>
      <c r="P986" s="47"/>
      <c r="Q986" s="201"/>
      <c r="R986" s="47"/>
      <c r="S986" s="47"/>
      <c r="T986" s="47"/>
      <c r="U986" s="47"/>
      <c r="V986" s="47"/>
      <c r="W986" s="47"/>
      <c r="X986" s="47"/>
      <c r="Y986" s="47"/>
      <c r="Z986" s="47"/>
      <c r="AA986" s="47"/>
      <c r="AB986" s="47"/>
      <c r="AC986" s="47"/>
      <c r="AD986" s="47"/>
      <c r="AE986" s="47"/>
      <c r="AF986" s="47"/>
      <c r="AG986" s="47"/>
      <c r="AH986" s="47"/>
      <c r="AI986" s="47"/>
      <c r="AJ986" s="47"/>
      <c r="AK986" s="47"/>
      <c r="AL986" s="47"/>
      <c r="AM986" s="47"/>
      <c r="AN986" s="47"/>
    </row>
    <row r="987" spans="1:40" ht="14.25" customHeight="1">
      <c r="A987" s="47"/>
      <c r="B987" s="47"/>
      <c r="C987" s="47"/>
      <c r="D987" s="47"/>
      <c r="E987" s="47"/>
      <c r="F987" s="199"/>
      <c r="G987" s="47"/>
      <c r="H987" s="47"/>
      <c r="I987" s="47"/>
      <c r="J987" s="200"/>
      <c r="K987" s="47"/>
      <c r="L987" s="47"/>
      <c r="M987" s="47"/>
      <c r="N987" s="47"/>
      <c r="O987" s="47"/>
      <c r="P987" s="47"/>
      <c r="Q987" s="201"/>
      <c r="R987" s="47"/>
      <c r="S987" s="47"/>
      <c r="T987" s="47"/>
      <c r="U987" s="47"/>
      <c r="V987" s="47"/>
      <c r="W987" s="47"/>
      <c r="X987" s="47"/>
      <c r="Y987" s="47"/>
      <c r="Z987" s="47"/>
      <c r="AA987" s="47"/>
      <c r="AB987" s="47"/>
      <c r="AC987" s="47"/>
      <c r="AD987" s="47"/>
      <c r="AE987" s="47"/>
      <c r="AF987" s="47"/>
      <c r="AG987" s="47"/>
      <c r="AH987" s="47"/>
      <c r="AI987" s="47"/>
      <c r="AJ987" s="47"/>
      <c r="AK987" s="47"/>
      <c r="AL987" s="47"/>
      <c r="AM987" s="47"/>
      <c r="AN987" s="47"/>
    </row>
    <row r="988" spans="1:40" ht="14.25" customHeight="1">
      <c r="A988" s="47"/>
      <c r="B988" s="47"/>
      <c r="C988" s="47"/>
      <c r="D988" s="47"/>
      <c r="E988" s="47"/>
      <c r="F988" s="199"/>
      <c r="G988" s="47"/>
      <c r="H988" s="47"/>
      <c r="I988" s="47"/>
      <c r="J988" s="200"/>
      <c r="K988" s="47"/>
      <c r="L988" s="47"/>
      <c r="M988" s="47"/>
      <c r="N988" s="47"/>
      <c r="O988" s="47"/>
      <c r="P988" s="47"/>
      <c r="Q988" s="201"/>
      <c r="R988" s="47"/>
      <c r="S988" s="47"/>
      <c r="T988" s="47"/>
      <c r="U988" s="47"/>
      <c r="V988" s="47"/>
      <c r="W988" s="47"/>
      <c r="X988" s="47"/>
      <c r="Y988" s="47"/>
      <c r="Z988" s="47"/>
      <c r="AA988" s="47"/>
      <c r="AB988" s="47"/>
      <c r="AC988" s="47"/>
      <c r="AD988" s="47"/>
      <c r="AE988" s="47"/>
      <c r="AF988" s="47"/>
      <c r="AG988" s="47"/>
      <c r="AH988" s="47"/>
      <c r="AI988" s="47"/>
      <c r="AJ988" s="47"/>
      <c r="AK988" s="47"/>
      <c r="AL988" s="47"/>
      <c r="AM988" s="47"/>
      <c r="AN988" s="47"/>
    </row>
    <row r="989" spans="1:40" ht="14.25" customHeight="1">
      <c r="A989" s="47"/>
      <c r="B989" s="47"/>
      <c r="C989" s="47"/>
      <c r="D989" s="47"/>
      <c r="E989" s="47"/>
      <c r="F989" s="199"/>
      <c r="G989" s="47"/>
      <c r="H989" s="47"/>
      <c r="I989" s="47"/>
      <c r="J989" s="200"/>
      <c r="K989" s="47"/>
      <c r="L989" s="47"/>
      <c r="M989" s="47"/>
      <c r="N989" s="47"/>
      <c r="O989" s="47"/>
      <c r="P989" s="47"/>
      <c r="Q989" s="201"/>
      <c r="R989" s="47"/>
      <c r="S989" s="47"/>
      <c r="T989" s="47"/>
      <c r="U989" s="47"/>
      <c r="V989" s="47"/>
      <c r="W989" s="47"/>
      <c r="X989" s="47"/>
      <c r="Y989" s="47"/>
      <c r="Z989" s="47"/>
      <c r="AA989" s="47"/>
      <c r="AB989" s="47"/>
      <c r="AC989" s="47"/>
      <c r="AD989" s="47"/>
      <c r="AE989" s="47"/>
      <c r="AF989" s="47"/>
      <c r="AG989" s="47"/>
      <c r="AH989" s="47"/>
      <c r="AI989" s="47"/>
      <c r="AJ989" s="47"/>
      <c r="AK989" s="47"/>
      <c r="AL989" s="47"/>
      <c r="AM989" s="47"/>
      <c r="AN989" s="47"/>
    </row>
    <row r="990" spans="1:40" ht="14.25" customHeight="1">
      <c r="A990" s="47"/>
      <c r="B990" s="47"/>
      <c r="C990" s="47"/>
      <c r="D990" s="47"/>
      <c r="E990" s="47"/>
      <c r="F990" s="199"/>
      <c r="G990" s="47"/>
      <c r="H990" s="47"/>
      <c r="I990" s="47"/>
      <c r="J990" s="200"/>
      <c r="K990" s="47"/>
      <c r="L990" s="47"/>
      <c r="M990" s="47"/>
      <c r="N990" s="47"/>
      <c r="O990" s="47"/>
      <c r="P990" s="47"/>
      <c r="Q990" s="201"/>
      <c r="R990" s="47"/>
      <c r="S990" s="47"/>
      <c r="T990" s="47"/>
      <c r="U990" s="47"/>
      <c r="V990" s="47"/>
      <c r="W990" s="47"/>
      <c r="X990" s="47"/>
      <c r="Y990" s="47"/>
      <c r="Z990" s="47"/>
      <c r="AA990" s="47"/>
      <c r="AB990" s="47"/>
      <c r="AC990" s="47"/>
      <c r="AD990" s="47"/>
      <c r="AE990" s="47"/>
      <c r="AF990" s="47"/>
      <c r="AG990" s="47"/>
      <c r="AH990" s="47"/>
      <c r="AI990" s="47"/>
      <c r="AJ990" s="47"/>
      <c r="AK990" s="47"/>
      <c r="AL990" s="47"/>
      <c r="AM990" s="47"/>
      <c r="AN990" s="47"/>
    </row>
    <row r="991" spans="1:40" ht="14.25" customHeight="1">
      <c r="A991" s="47"/>
      <c r="B991" s="47"/>
      <c r="C991" s="47"/>
      <c r="D991" s="47"/>
      <c r="E991" s="47"/>
      <c r="F991" s="199"/>
      <c r="G991" s="47"/>
      <c r="H991" s="47"/>
      <c r="I991" s="47"/>
      <c r="J991" s="200"/>
      <c r="K991" s="47"/>
      <c r="L991" s="47"/>
      <c r="M991" s="47"/>
      <c r="N991" s="47"/>
      <c r="O991" s="47"/>
      <c r="P991" s="47"/>
      <c r="Q991" s="201"/>
      <c r="R991" s="47"/>
      <c r="S991" s="47"/>
      <c r="T991" s="47"/>
      <c r="U991" s="47"/>
      <c r="V991" s="47"/>
      <c r="W991" s="47"/>
      <c r="X991" s="47"/>
      <c r="Y991" s="47"/>
      <c r="Z991" s="47"/>
      <c r="AA991" s="47"/>
      <c r="AB991" s="47"/>
      <c r="AC991" s="47"/>
      <c r="AD991" s="47"/>
      <c r="AE991" s="47"/>
      <c r="AF991" s="47"/>
      <c r="AG991" s="47"/>
      <c r="AH991" s="47"/>
      <c r="AI991" s="47"/>
      <c r="AJ991" s="47"/>
      <c r="AK991" s="47"/>
      <c r="AL991" s="47"/>
      <c r="AM991" s="47"/>
      <c r="AN991" s="47"/>
    </row>
    <row r="992" spans="1:40" ht="14.25" customHeight="1">
      <c r="A992" s="47"/>
      <c r="B992" s="47"/>
      <c r="C992" s="47"/>
      <c r="D992" s="47"/>
      <c r="E992" s="47"/>
      <c r="F992" s="199"/>
      <c r="G992" s="47"/>
      <c r="H992" s="47"/>
      <c r="I992" s="47"/>
      <c r="J992" s="200"/>
      <c r="K992" s="47"/>
      <c r="L992" s="47"/>
      <c r="M992" s="47"/>
      <c r="N992" s="47"/>
      <c r="O992" s="47"/>
      <c r="P992" s="47"/>
      <c r="Q992" s="201"/>
      <c r="R992" s="47"/>
      <c r="S992" s="47"/>
      <c r="T992" s="47"/>
      <c r="U992" s="47"/>
      <c r="V992" s="47"/>
      <c r="W992" s="47"/>
      <c r="X992" s="47"/>
      <c r="Y992" s="47"/>
      <c r="Z992" s="47"/>
      <c r="AA992" s="47"/>
      <c r="AB992" s="47"/>
      <c r="AC992" s="47"/>
      <c r="AD992" s="47"/>
      <c r="AE992" s="47"/>
      <c r="AF992" s="47"/>
      <c r="AG992" s="47"/>
      <c r="AH992" s="47"/>
      <c r="AI992" s="47"/>
      <c r="AJ992" s="47"/>
      <c r="AK992" s="47"/>
      <c r="AL992" s="47"/>
      <c r="AM992" s="47"/>
      <c r="AN992" s="47"/>
    </row>
    <row r="993" spans="1:40" ht="14.25" customHeight="1">
      <c r="A993" s="47"/>
      <c r="B993" s="47"/>
      <c r="C993" s="47"/>
      <c r="D993" s="47"/>
      <c r="E993" s="47"/>
      <c r="F993" s="199"/>
      <c r="G993" s="47"/>
      <c r="H993" s="47"/>
      <c r="I993" s="47"/>
      <c r="J993" s="200"/>
      <c r="K993" s="47"/>
      <c r="L993" s="47"/>
      <c r="M993" s="47"/>
      <c r="N993" s="47"/>
      <c r="O993" s="47"/>
      <c r="P993" s="47"/>
      <c r="Q993" s="201"/>
      <c r="R993" s="47"/>
      <c r="S993" s="47"/>
      <c r="T993" s="47"/>
      <c r="U993" s="47"/>
      <c r="V993" s="47"/>
      <c r="W993" s="47"/>
      <c r="X993" s="47"/>
      <c r="Y993" s="47"/>
      <c r="Z993" s="47"/>
      <c r="AA993" s="47"/>
      <c r="AB993" s="47"/>
      <c r="AC993" s="47"/>
      <c r="AD993" s="47"/>
      <c r="AE993" s="47"/>
      <c r="AF993" s="47"/>
      <c r="AG993" s="47"/>
      <c r="AH993" s="47"/>
      <c r="AI993" s="47"/>
      <c r="AJ993" s="47"/>
      <c r="AK993" s="47"/>
      <c r="AL993" s="47"/>
      <c r="AM993" s="47"/>
      <c r="AN993" s="47"/>
    </row>
    <row r="994" spans="1:40" ht="14.25" customHeight="1">
      <c r="A994" s="47"/>
      <c r="B994" s="47"/>
      <c r="C994" s="47"/>
      <c r="D994" s="47"/>
      <c r="E994" s="47"/>
      <c r="F994" s="199"/>
      <c r="G994" s="47"/>
      <c r="H994" s="47"/>
      <c r="I994" s="47"/>
      <c r="J994" s="200"/>
      <c r="K994" s="47"/>
      <c r="L994" s="47"/>
      <c r="M994" s="47"/>
      <c r="N994" s="47"/>
      <c r="O994" s="47"/>
      <c r="P994" s="47"/>
      <c r="Q994" s="201"/>
      <c r="R994" s="47"/>
      <c r="S994" s="47"/>
      <c r="T994" s="47"/>
      <c r="U994" s="47"/>
      <c r="V994" s="47"/>
      <c r="W994" s="47"/>
      <c r="X994" s="47"/>
      <c r="Y994" s="47"/>
      <c r="Z994" s="47"/>
      <c r="AA994" s="47"/>
      <c r="AB994" s="47"/>
      <c r="AC994" s="47"/>
      <c r="AD994" s="47"/>
      <c r="AE994" s="47"/>
      <c r="AF994" s="47"/>
      <c r="AG994" s="47"/>
      <c r="AH994" s="47"/>
      <c r="AI994" s="47"/>
      <c r="AJ994" s="47"/>
      <c r="AK994" s="47"/>
      <c r="AL994" s="47"/>
      <c r="AM994" s="47"/>
      <c r="AN994" s="47"/>
    </row>
    <row r="995" spans="1:40" ht="14.25" customHeight="1">
      <c r="A995" s="47"/>
      <c r="B995" s="47"/>
      <c r="C995" s="47"/>
      <c r="D995" s="47"/>
      <c r="E995" s="47"/>
      <c r="F995" s="199"/>
      <c r="G995" s="47"/>
      <c r="H995" s="47"/>
      <c r="I995" s="47"/>
      <c r="J995" s="200"/>
      <c r="K995" s="47"/>
      <c r="L995" s="47"/>
      <c r="M995" s="47"/>
      <c r="N995" s="47"/>
      <c r="O995" s="47"/>
      <c r="P995" s="47"/>
      <c r="Q995" s="201"/>
      <c r="R995" s="47"/>
      <c r="S995" s="47"/>
      <c r="T995" s="47"/>
      <c r="U995" s="47"/>
      <c r="V995" s="47"/>
      <c r="W995" s="47"/>
      <c r="X995" s="47"/>
      <c r="Y995" s="47"/>
      <c r="Z995" s="47"/>
      <c r="AA995" s="47"/>
      <c r="AB995" s="47"/>
      <c r="AC995" s="47"/>
      <c r="AD995" s="47"/>
      <c r="AE995" s="47"/>
      <c r="AF995" s="47"/>
      <c r="AG995" s="47"/>
      <c r="AH995" s="47"/>
      <c r="AI995" s="47"/>
      <c r="AJ995" s="47"/>
      <c r="AK995" s="47"/>
      <c r="AL995" s="47"/>
      <c r="AM995" s="47"/>
      <c r="AN995" s="47"/>
    </row>
    <row r="996" spans="1:40" ht="14.25" customHeight="1">
      <c r="A996" s="47"/>
      <c r="B996" s="47"/>
      <c r="C996" s="47"/>
      <c r="D996" s="47"/>
      <c r="E996" s="47"/>
      <c r="F996" s="199"/>
      <c r="G996" s="47"/>
      <c r="H996" s="47"/>
      <c r="I996" s="47"/>
      <c r="J996" s="200"/>
      <c r="K996" s="47"/>
      <c r="L996" s="47"/>
      <c r="M996" s="47"/>
      <c r="N996" s="47"/>
      <c r="O996" s="47"/>
      <c r="P996" s="47"/>
      <c r="Q996" s="201"/>
      <c r="R996" s="47"/>
      <c r="S996" s="47"/>
      <c r="T996" s="47"/>
      <c r="U996" s="47"/>
      <c r="V996" s="47"/>
      <c r="W996" s="47"/>
      <c r="X996" s="47"/>
      <c r="Y996" s="47"/>
      <c r="Z996" s="47"/>
      <c r="AA996" s="47"/>
      <c r="AB996" s="47"/>
      <c r="AC996" s="47"/>
      <c r="AD996" s="47"/>
      <c r="AE996" s="47"/>
      <c r="AF996" s="47"/>
      <c r="AG996" s="47"/>
      <c r="AH996" s="47"/>
      <c r="AI996" s="47"/>
      <c r="AJ996" s="47"/>
      <c r="AK996" s="47"/>
      <c r="AL996" s="47"/>
      <c r="AM996" s="47"/>
      <c r="AN996" s="47"/>
    </row>
    <row r="997" spans="1:40" ht="14.25" customHeight="1">
      <c r="A997" s="47"/>
      <c r="B997" s="47"/>
      <c r="C997" s="47"/>
      <c r="D997" s="47"/>
      <c r="E997" s="47"/>
      <c r="F997" s="199"/>
      <c r="G997" s="47"/>
      <c r="H997" s="47"/>
      <c r="I997" s="47"/>
      <c r="J997" s="200"/>
      <c r="K997" s="47"/>
      <c r="L997" s="47"/>
      <c r="M997" s="47"/>
      <c r="N997" s="47"/>
      <c r="O997" s="47"/>
      <c r="P997" s="47"/>
      <c r="Q997" s="201"/>
      <c r="R997" s="47"/>
      <c r="S997" s="47"/>
      <c r="T997" s="47"/>
      <c r="U997" s="47"/>
      <c r="V997" s="47"/>
      <c r="W997" s="47"/>
      <c r="X997" s="47"/>
      <c r="Y997" s="47"/>
      <c r="Z997" s="47"/>
      <c r="AA997" s="47"/>
      <c r="AB997" s="47"/>
      <c r="AC997" s="47"/>
      <c r="AD997" s="47"/>
      <c r="AE997" s="47"/>
      <c r="AF997" s="47"/>
      <c r="AG997" s="47"/>
      <c r="AH997" s="47"/>
      <c r="AI997" s="47"/>
      <c r="AJ997" s="47"/>
      <c r="AK997" s="47"/>
      <c r="AL997" s="47"/>
      <c r="AM997" s="47"/>
      <c r="AN997" s="47"/>
    </row>
    <row r="998" spans="1:40" ht="14.25" customHeight="1">
      <c r="A998" s="47"/>
      <c r="B998" s="47"/>
      <c r="C998" s="47"/>
      <c r="D998" s="47"/>
      <c r="E998" s="47"/>
      <c r="F998" s="199"/>
      <c r="G998" s="47"/>
      <c r="H998" s="47"/>
      <c r="I998" s="47"/>
      <c r="J998" s="200"/>
      <c r="K998" s="47"/>
      <c r="L998" s="47"/>
      <c r="M998" s="47"/>
      <c r="N998" s="47"/>
      <c r="O998" s="47"/>
      <c r="P998" s="47"/>
      <c r="Q998" s="201"/>
      <c r="R998" s="47"/>
      <c r="S998" s="47"/>
      <c r="T998" s="47"/>
      <c r="U998" s="47"/>
      <c r="V998" s="47"/>
      <c r="W998" s="47"/>
      <c r="X998" s="47"/>
      <c r="Y998" s="47"/>
      <c r="Z998" s="47"/>
      <c r="AA998" s="47"/>
      <c r="AB998" s="47"/>
      <c r="AC998" s="47"/>
      <c r="AD998" s="47"/>
      <c r="AE998" s="47"/>
      <c r="AF998" s="47"/>
      <c r="AG998" s="47"/>
      <c r="AH998" s="47"/>
      <c r="AI998" s="47"/>
      <c r="AJ998" s="47"/>
      <c r="AK998" s="47"/>
      <c r="AL998" s="47"/>
      <c r="AM998" s="47"/>
      <c r="AN998" s="47"/>
    </row>
    <row r="999" spans="1:40" ht="14.25" customHeight="1">
      <c r="A999" s="47"/>
      <c r="B999" s="47"/>
      <c r="C999" s="47"/>
      <c r="D999" s="47"/>
      <c r="E999" s="47"/>
      <c r="F999" s="199"/>
      <c r="G999" s="47"/>
      <c r="H999" s="47"/>
      <c r="I999" s="47"/>
      <c r="J999" s="200"/>
      <c r="K999" s="47"/>
      <c r="L999" s="47"/>
      <c r="M999" s="47"/>
      <c r="N999" s="47"/>
      <c r="O999" s="47"/>
      <c r="P999" s="47"/>
      <c r="Q999" s="201"/>
      <c r="R999" s="47"/>
      <c r="S999" s="47"/>
      <c r="T999" s="47"/>
      <c r="U999" s="47"/>
      <c r="V999" s="47"/>
      <c r="W999" s="47"/>
      <c r="X999" s="47"/>
      <c r="Y999" s="47"/>
      <c r="Z999" s="47"/>
      <c r="AA999" s="47"/>
      <c r="AB999" s="47"/>
      <c r="AC999" s="47"/>
      <c r="AD999" s="47"/>
      <c r="AE999" s="47"/>
      <c r="AF999" s="47"/>
      <c r="AG999" s="47"/>
      <c r="AH999" s="47"/>
      <c r="AI999" s="47"/>
      <c r="AJ999" s="47"/>
      <c r="AK999" s="47"/>
      <c r="AL999" s="47"/>
      <c r="AM999" s="47"/>
      <c r="AN999" s="47"/>
    </row>
    <row r="1000" spans="1:40" ht="14.25" customHeight="1">
      <c r="A1000" s="47"/>
      <c r="B1000" s="47"/>
      <c r="C1000" s="47"/>
      <c r="D1000" s="47"/>
      <c r="E1000" s="47"/>
      <c r="F1000" s="199"/>
      <c r="G1000" s="47"/>
      <c r="H1000" s="47"/>
      <c r="I1000" s="47"/>
      <c r="J1000" s="200"/>
      <c r="K1000" s="47"/>
      <c r="L1000" s="47"/>
      <c r="M1000" s="47"/>
      <c r="N1000" s="47"/>
      <c r="O1000" s="47"/>
      <c r="P1000" s="47"/>
      <c r="Q1000" s="201"/>
      <c r="R1000" s="47"/>
      <c r="S1000" s="47"/>
      <c r="T1000" s="47"/>
      <c r="U1000" s="47"/>
      <c r="V1000" s="47"/>
      <c r="W1000" s="47"/>
      <c r="X1000" s="47"/>
      <c r="Y1000" s="47"/>
      <c r="Z1000" s="47"/>
      <c r="AA1000" s="47"/>
      <c r="AB1000" s="47"/>
      <c r="AC1000" s="47"/>
      <c r="AD1000" s="47"/>
      <c r="AE1000" s="47"/>
      <c r="AF1000" s="47"/>
      <c r="AG1000" s="47"/>
      <c r="AH1000" s="47"/>
      <c r="AI1000" s="47"/>
      <c r="AJ1000" s="47"/>
      <c r="AK1000" s="47"/>
      <c r="AL1000" s="47"/>
      <c r="AM1000" s="47"/>
      <c r="AN1000" s="47"/>
    </row>
  </sheetData>
  <mergeCells count="30">
    <mergeCell ref="E86:L86"/>
    <mergeCell ref="E87:L87"/>
    <mergeCell ref="L89:L92"/>
    <mergeCell ref="A75:H75"/>
    <mergeCell ref="A76:H76"/>
    <mergeCell ref="E81:L81"/>
    <mergeCell ref="E82:L82"/>
    <mergeCell ref="E83:L83"/>
    <mergeCell ref="E84:L84"/>
    <mergeCell ref="E85:L85"/>
    <mergeCell ref="A13:A14"/>
    <mergeCell ref="B13:B14"/>
    <mergeCell ref="C13:C14"/>
    <mergeCell ref="D13:D14"/>
    <mergeCell ref="E13:E14"/>
    <mergeCell ref="N13:O13"/>
    <mergeCell ref="P13:P14"/>
    <mergeCell ref="Q13:R13"/>
    <mergeCell ref="B9:D11"/>
    <mergeCell ref="B12:C12"/>
    <mergeCell ref="E9:F9"/>
    <mergeCell ref="E11:I11"/>
    <mergeCell ref="F13:F14"/>
    <mergeCell ref="G13:I13"/>
    <mergeCell ref="J13:M13"/>
    <mergeCell ref="A5:R5"/>
    <mergeCell ref="A6:D6"/>
    <mergeCell ref="E6:E7"/>
    <mergeCell ref="F6:H6"/>
    <mergeCell ref="F7:H7"/>
  </mergeCells>
  <pageMargins left="0.59027777777777801" right="0.59027777777777801" top="0.78749999999999998" bottom="0.59097222222222201" header="0" footer="0"/>
  <pageSetup paperSize="9" fitToHeight="0" orientation="landscape"/>
  <headerFooter>
    <oddFooter>&amp;CPágina &amp;P de</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Z1000"/>
  <sheetViews>
    <sheetView workbookViewId="0"/>
  </sheetViews>
  <sheetFormatPr defaultColWidth="14.44140625" defaultRowHeight="15" customHeight="1"/>
  <cols>
    <col min="1" max="2" width="11" customWidth="1"/>
    <col min="4" max="4" width="65.6640625" customWidth="1"/>
    <col min="5" max="5" width="8.6640625" customWidth="1"/>
    <col min="6" max="7" width="14.33203125" customWidth="1"/>
    <col min="8" max="8" width="16.33203125" customWidth="1"/>
    <col min="9" max="9" width="17" customWidth="1"/>
    <col min="10" max="10" width="14.33203125" customWidth="1"/>
    <col min="11" max="11" width="9.33203125" customWidth="1"/>
    <col min="12" max="12" width="11" customWidth="1"/>
    <col min="13" max="13" width="14.33203125" customWidth="1"/>
    <col min="14" max="14" width="14.6640625" customWidth="1"/>
    <col min="15" max="15" width="12.33203125" customWidth="1"/>
    <col min="16" max="16" width="14.88671875" customWidth="1"/>
    <col min="17" max="26" width="9.33203125" customWidth="1"/>
  </cols>
  <sheetData>
    <row r="1" spans="1:26" ht="118.5" customHeight="1">
      <c r="A1" s="1"/>
      <c r="B1" s="1"/>
      <c r="C1" s="1"/>
      <c r="D1" s="1"/>
      <c r="E1" s="424"/>
      <c r="F1" s="425"/>
      <c r="G1" s="424"/>
      <c r="H1" s="425"/>
      <c r="I1" s="424"/>
      <c r="J1" s="425"/>
      <c r="K1" s="2"/>
      <c r="L1" s="2"/>
      <c r="M1" s="2"/>
      <c r="N1" s="2" t="s">
        <v>0</v>
      </c>
      <c r="O1" s="3">
        <v>3197835.4</v>
      </c>
      <c r="P1" s="2"/>
      <c r="Q1" s="2"/>
      <c r="R1" s="2"/>
      <c r="S1" s="2"/>
      <c r="T1" s="2"/>
      <c r="U1" s="2"/>
      <c r="V1" s="2"/>
      <c r="W1" s="2"/>
      <c r="X1" s="2"/>
      <c r="Y1" s="2"/>
      <c r="Z1" s="2"/>
    </row>
    <row r="2" spans="1:26" ht="79.5" customHeight="1">
      <c r="A2" s="4"/>
      <c r="B2" s="4"/>
      <c r="C2" s="4"/>
      <c r="D2" s="4" t="s">
        <v>1</v>
      </c>
      <c r="E2" s="426" t="s">
        <v>2</v>
      </c>
      <c r="F2" s="425"/>
      <c r="G2" s="426" t="s">
        <v>3</v>
      </c>
      <c r="H2" s="425"/>
      <c r="I2" s="426" t="s">
        <v>4</v>
      </c>
      <c r="J2" s="425"/>
      <c r="K2" s="2"/>
      <c r="L2" s="2"/>
      <c r="M2" s="2"/>
      <c r="N2" s="2" t="s">
        <v>5</v>
      </c>
      <c r="O2" s="3">
        <v>2499988.9900000002</v>
      </c>
      <c r="P2" s="5">
        <f>1-O2/O1</f>
        <v>0.21822461844033614</v>
      </c>
      <c r="Q2" s="2"/>
      <c r="R2" s="2"/>
      <c r="S2" s="2"/>
      <c r="T2" s="2"/>
      <c r="U2" s="2"/>
      <c r="V2" s="2"/>
      <c r="W2" s="2"/>
      <c r="X2" s="2"/>
      <c r="Y2" s="2"/>
      <c r="Z2" s="2"/>
    </row>
    <row r="3" spans="1:26" ht="18" customHeight="1">
      <c r="A3" s="427" t="s">
        <v>6</v>
      </c>
      <c r="B3" s="428"/>
      <c r="C3" s="428"/>
      <c r="D3" s="428"/>
      <c r="E3" s="428"/>
      <c r="F3" s="428"/>
      <c r="G3" s="428"/>
      <c r="H3" s="428"/>
      <c r="I3" s="428"/>
      <c r="J3" s="425"/>
      <c r="K3" s="2"/>
      <c r="L3" s="2"/>
      <c r="M3" s="2"/>
      <c r="N3" s="3">
        <f>O2-O3</f>
        <v>64469.050000000745</v>
      </c>
      <c r="O3" s="3">
        <f>H581</f>
        <v>2435519.9399999995</v>
      </c>
      <c r="P3" s="6">
        <v>0.2195</v>
      </c>
      <c r="Q3" s="2"/>
      <c r="R3" s="2"/>
      <c r="S3" s="2"/>
      <c r="T3" s="2"/>
      <c r="U3" s="2"/>
      <c r="V3" s="2"/>
      <c r="W3" s="2"/>
      <c r="X3" s="2"/>
      <c r="Y3" s="2"/>
      <c r="Z3" s="2"/>
    </row>
    <row r="4" spans="1:26" ht="30" customHeight="1">
      <c r="A4" s="7" t="s">
        <v>7</v>
      </c>
      <c r="B4" s="7" t="s">
        <v>8</v>
      </c>
      <c r="C4" s="7" t="s">
        <v>9</v>
      </c>
      <c r="D4" s="7" t="s">
        <v>10</v>
      </c>
      <c r="E4" s="7" t="s">
        <v>11</v>
      </c>
      <c r="F4" s="7" t="s">
        <v>12</v>
      </c>
      <c r="G4" s="7" t="s">
        <v>13</v>
      </c>
      <c r="H4" s="7" t="s">
        <v>14</v>
      </c>
      <c r="I4" s="7" t="s">
        <v>15</v>
      </c>
      <c r="J4" s="7" t="s">
        <v>16</v>
      </c>
      <c r="K4" s="2"/>
      <c r="L4" s="8" t="s">
        <v>13</v>
      </c>
      <c r="M4" s="8" t="s">
        <v>14</v>
      </c>
      <c r="N4" s="9" t="s">
        <v>15</v>
      </c>
      <c r="O4" s="2"/>
      <c r="P4" s="2"/>
      <c r="Q4" s="2"/>
      <c r="R4" s="2"/>
      <c r="S4" s="2"/>
      <c r="T4" s="2"/>
      <c r="U4" s="2"/>
      <c r="V4" s="2"/>
      <c r="W4" s="2"/>
      <c r="X4" s="2"/>
      <c r="Y4" s="2"/>
      <c r="Z4" s="2"/>
    </row>
    <row r="5" spans="1:26" ht="24" customHeight="1">
      <c r="A5" s="10" t="s">
        <v>17</v>
      </c>
      <c r="B5" s="10" t="s">
        <v>18</v>
      </c>
      <c r="C5" s="10"/>
      <c r="D5" s="10" t="s">
        <v>19</v>
      </c>
      <c r="E5" s="11"/>
      <c r="F5" s="12"/>
      <c r="G5" s="13"/>
      <c r="H5" s="13"/>
      <c r="I5" s="13">
        <f>SUM(I6)</f>
        <v>172855.2</v>
      </c>
      <c r="J5" s="14">
        <v>6.92553844391115E-2</v>
      </c>
      <c r="K5" s="2"/>
      <c r="L5" s="2"/>
      <c r="M5" s="2">
        <v>221467.32</v>
      </c>
      <c r="N5" s="2">
        <v>221467.32</v>
      </c>
      <c r="O5" s="2"/>
      <c r="P5" s="2"/>
      <c r="Q5" s="2"/>
      <c r="R5" s="2"/>
      <c r="S5" s="2"/>
      <c r="T5" s="2"/>
      <c r="U5" s="2"/>
      <c r="V5" s="2"/>
      <c r="W5" s="2"/>
      <c r="X5" s="2"/>
      <c r="Y5" s="2"/>
      <c r="Z5" s="2"/>
    </row>
    <row r="6" spans="1:26" ht="24" customHeight="1">
      <c r="A6" s="15" t="s">
        <v>20</v>
      </c>
      <c r="B6" s="15" t="s">
        <v>21</v>
      </c>
      <c r="C6" s="15" t="s">
        <v>22</v>
      </c>
      <c r="D6" s="15" t="s">
        <v>23</v>
      </c>
      <c r="E6" s="16" t="s">
        <v>24</v>
      </c>
      <c r="F6" s="17">
        <v>12</v>
      </c>
      <c r="G6" s="18">
        <f t="shared" ref="G6:H6" si="0">TRUNC(L6-L6*$P$3,2)</f>
        <v>11761.74</v>
      </c>
      <c r="H6" s="18">
        <f t="shared" si="0"/>
        <v>14404.6</v>
      </c>
      <c r="I6" s="18">
        <f>ROUND(F6*H6,2)</f>
        <v>172855.2</v>
      </c>
      <c r="J6" s="19">
        <v>6.92553844391115E-2</v>
      </c>
      <c r="K6" s="2"/>
      <c r="L6" s="2">
        <v>15069.5</v>
      </c>
      <c r="M6" s="2">
        <v>18455.61</v>
      </c>
      <c r="N6" s="2">
        <v>221467.32</v>
      </c>
      <c r="O6" s="2"/>
      <c r="P6" s="2"/>
      <c r="Q6" s="2"/>
      <c r="R6" s="2"/>
      <c r="S6" s="2"/>
      <c r="T6" s="2"/>
      <c r="U6" s="2"/>
      <c r="V6" s="2"/>
      <c r="W6" s="2"/>
      <c r="X6" s="2"/>
      <c r="Y6" s="2"/>
      <c r="Z6" s="2"/>
    </row>
    <row r="7" spans="1:26" ht="24" customHeight="1">
      <c r="A7" s="10" t="s">
        <v>25</v>
      </c>
      <c r="B7" s="10" t="s">
        <v>18</v>
      </c>
      <c r="C7" s="10"/>
      <c r="D7" s="10" t="s">
        <v>26</v>
      </c>
      <c r="E7" s="11"/>
      <c r="F7" s="12"/>
      <c r="G7" s="13"/>
      <c r="H7" s="13"/>
      <c r="I7" s="13">
        <f>SUM(I8)</f>
        <v>4778.3999999999996</v>
      </c>
      <c r="J7" s="14">
        <v>1.91492032391661E-3</v>
      </c>
      <c r="K7" s="2"/>
      <c r="L7" s="2"/>
      <c r="M7" s="2">
        <v>6123.6</v>
      </c>
      <c r="N7" s="2">
        <v>6123.6</v>
      </c>
      <c r="O7" s="2"/>
      <c r="P7" s="2"/>
      <c r="Q7" s="2"/>
      <c r="R7" s="2"/>
      <c r="S7" s="2"/>
      <c r="T7" s="2"/>
      <c r="U7" s="2"/>
      <c r="V7" s="2"/>
      <c r="W7" s="2"/>
      <c r="X7" s="2"/>
      <c r="Y7" s="2"/>
      <c r="Z7" s="2"/>
    </row>
    <row r="8" spans="1:26" ht="39" customHeight="1">
      <c r="A8" s="15" t="s">
        <v>27</v>
      </c>
      <c r="B8" s="15">
        <v>92144</v>
      </c>
      <c r="C8" s="15" t="s">
        <v>28</v>
      </c>
      <c r="D8" s="15" t="s">
        <v>29</v>
      </c>
      <c r="E8" s="16" t="s">
        <v>30</v>
      </c>
      <c r="F8" s="17">
        <v>120</v>
      </c>
      <c r="G8" s="18">
        <f t="shared" ref="G8:H8" si="1">TRUNC(L8-L8*$P$3,2)</f>
        <v>32.520000000000003</v>
      </c>
      <c r="H8" s="18">
        <f t="shared" si="1"/>
        <v>39.82</v>
      </c>
      <c r="I8" s="18">
        <f>ROUND(F8*H8,2)</f>
        <v>4778.3999999999996</v>
      </c>
      <c r="J8" s="19">
        <v>1.91492032391661E-3</v>
      </c>
      <c r="K8" s="2"/>
      <c r="L8" s="2">
        <v>41.67</v>
      </c>
      <c r="M8" s="2">
        <v>51.03</v>
      </c>
      <c r="N8" s="2">
        <v>6123.6</v>
      </c>
      <c r="O8" s="2"/>
      <c r="P8" s="2"/>
      <c r="Q8" s="2"/>
      <c r="R8" s="2"/>
      <c r="S8" s="2"/>
      <c r="T8" s="2"/>
      <c r="U8" s="2"/>
      <c r="V8" s="2"/>
      <c r="W8" s="2"/>
      <c r="X8" s="2"/>
      <c r="Y8" s="2"/>
      <c r="Z8" s="2"/>
    </row>
    <row r="9" spans="1:26" ht="24" customHeight="1">
      <c r="A9" s="10" t="s">
        <v>31</v>
      </c>
      <c r="B9" s="10" t="s">
        <v>18</v>
      </c>
      <c r="C9" s="10"/>
      <c r="D9" s="10" t="s">
        <v>32</v>
      </c>
      <c r="E9" s="11"/>
      <c r="F9" s="12"/>
      <c r="G9" s="13"/>
      <c r="H9" s="13"/>
      <c r="I9" s="13">
        <f>SUM(I10:I23)</f>
        <v>76367.260000000009</v>
      </c>
      <c r="J9" s="14">
        <v>3.0598704361081201E-2</v>
      </c>
      <c r="K9" s="2"/>
      <c r="L9" s="2"/>
      <c r="M9" s="2">
        <v>97849.62</v>
      </c>
      <c r="N9" s="2">
        <v>97849.62</v>
      </c>
      <c r="O9" s="2"/>
      <c r="P9" s="2"/>
      <c r="Q9" s="2"/>
      <c r="R9" s="2"/>
      <c r="S9" s="2"/>
      <c r="T9" s="2"/>
      <c r="U9" s="2"/>
      <c r="V9" s="2"/>
      <c r="W9" s="2"/>
      <c r="X9" s="2"/>
      <c r="Y9" s="2"/>
      <c r="Z9" s="2"/>
    </row>
    <row r="10" spans="1:26" ht="24" customHeight="1">
      <c r="A10" s="15" t="s">
        <v>33</v>
      </c>
      <c r="B10" s="15" t="s">
        <v>34</v>
      </c>
      <c r="C10" s="15" t="s">
        <v>22</v>
      </c>
      <c r="D10" s="15" t="s">
        <v>35</v>
      </c>
      <c r="E10" s="16" t="s">
        <v>36</v>
      </c>
      <c r="F10" s="17">
        <v>3</v>
      </c>
      <c r="G10" s="18">
        <f t="shared" ref="G10:H10" si="2">TRUNC(L10-L10*$P$3,2)</f>
        <v>204.92</v>
      </c>
      <c r="H10" s="18">
        <f t="shared" si="2"/>
        <v>250.96</v>
      </c>
      <c r="I10" s="18">
        <f t="shared" ref="I10:I23" si="3">ROUND(F10*H10,2)</f>
        <v>752.88</v>
      </c>
      <c r="J10" s="19">
        <v>3.0164779588092599E-4</v>
      </c>
      <c r="K10" s="2"/>
      <c r="L10" s="2">
        <v>262.55</v>
      </c>
      <c r="M10" s="2">
        <v>321.54000000000002</v>
      </c>
      <c r="N10" s="2">
        <v>964.62</v>
      </c>
      <c r="O10" s="2"/>
      <c r="P10" s="2"/>
      <c r="Q10" s="2"/>
      <c r="R10" s="2"/>
      <c r="S10" s="2"/>
      <c r="T10" s="2"/>
      <c r="U10" s="2"/>
      <c r="V10" s="2"/>
      <c r="W10" s="2"/>
      <c r="X10" s="2"/>
      <c r="Y10" s="2"/>
      <c r="Z10" s="2"/>
    </row>
    <row r="11" spans="1:26" ht="39" customHeight="1">
      <c r="A11" s="15" t="s">
        <v>37</v>
      </c>
      <c r="B11" s="15">
        <v>97625</v>
      </c>
      <c r="C11" s="15" t="s">
        <v>28</v>
      </c>
      <c r="D11" s="15" t="s">
        <v>38</v>
      </c>
      <c r="E11" s="16" t="s">
        <v>39</v>
      </c>
      <c r="F11" s="17">
        <v>28.428750000000001</v>
      </c>
      <c r="G11" s="18">
        <f t="shared" ref="G11:H11" si="4">TRUNC(L11-L11*$P$3,2)</f>
        <v>39.14</v>
      </c>
      <c r="H11" s="18">
        <f t="shared" si="4"/>
        <v>47.94</v>
      </c>
      <c r="I11" s="18">
        <f t="shared" si="3"/>
        <v>1362.87</v>
      </c>
      <c r="J11" s="19">
        <v>5.4611003430633104E-4</v>
      </c>
      <c r="K11" s="2"/>
      <c r="L11" s="2">
        <v>50.16</v>
      </c>
      <c r="M11" s="2">
        <v>61.43</v>
      </c>
      <c r="N11" s="2">
        <v>1746.37</v>
      </c>
      <c r="O11" s="2"/>
      <c r="P11" s="2"/>
      <c r="Q11" s="2"/>
      <c r="R11" s="2"/>
      <c r="S11" s="2"/>
      <c r="T11" s="2"/>
      <c r="U11" s="2"/>
      <c r="V11" s="2"/>
      <c r="W11" s="2"/>
      <c r="X11" s="2"/>
      <c r="Y11" s="2"/>
      <c r="Z11" s="2"/>
    </row>
    <row r="12" spans="1:26" ht="39" customHeight="1">
      <c r="A12" s="15" t="s">
        <v>40</v>
      </c>
      <c r="B12" s="15">
        <v>97627</v>
      </c>
      <c r="C12" s="15" t="s">
        <v>28</v>
      </c>
      <c r="D12" s="15" t="s">
        <v>41</v>
      </c>
      <c r="E12" s="16" t="s">
        <v>39</v>
      </c>
      <c r="F12" s="17">
        <v>2.3647499999999999</v>
      </c>
      <c r="G12" s="18">
        <f t="shared" ref="G12:H12" si="5">TRUNC(L12-L12*$P$3,2)</f>
        <v>119.29</v>
      </c>
      <c r="H12" s="18">
        <f t="shared" si="5"/>
        <v>146.09</v>
      </c>
      <c r="I12" s="18">
        <f t="shared" si="3"/>
        <v>345.47</v>
      </c>
      <c r="J12" s="19">
        <v>1.3841550443778299E-4</v>
      </c>
      <c r="K12" s="2"/>
      <c r="L12" s="2">
        <v>152.84</v>
      </c>
      <c r="M12" s="2">
        <v>187.18</v>
      </c>
      <c r="N12" s="2">
        <v>442.63</v>
      </c>
      <c r="O12" s="2"/>
      <c r="P12" s="2"/>
      <c r="Q12" s="2"/>
      <c r="R12" s="2"/>
      <c r="S12" s="2"/>
      <c r="T12" s="2"/>
      <c r="U12" s="2"/>
      <c r="V12" s="2"/>
      <c r="W12" s="2"/>
      <c r="X12" s="2"/>
      <c r="Y12" s="2"/>
      <c r="Z12" s="2"/>
    </row>
    <row r="13" spans="1:26" ht="39" customHeight="1">
      <c r="A13" s="15" t="s">
        <v>42</v>
      </c>
      <c r="B13" s="15">
        <v>104790</v>
      </c>
      <c r="C13" s="15" t="s">
        <v>28</v>
      </c>
      <c r="D13" s="15" t="s">
        <v>43</v>
      </c>
      <c r="E13" s="16" t="s">
        <v>39</v>
      </c>
      <c r="F13" s="17">
        <v>3.6</v>
      </c>
      <c r="G13" s="18">
        <f t="shared" ref="G13:H13" si="6">TRUNC(L13-L13*$P$3,2)</f>
        <v>77.8</v>
      </c>
      <c r="H13" s="18">
        <f t="shared" si="6"/>
        <v>95.27</v>
      </c>
      <c r="I13" s="18">
        <f t="shared" si="3"/>
        <v>342.97</v>
      </c>
      <c r="J13" s="19">
        <v>1.3742108177300201E-4</v>
      </c>
      <c r="K13" s="2"/>
      <c r="L13" s="2">
        <v>99.68</v>
      </c>
      <c r="M13" s="2">
        <v>122.07</v>
      </c>
      <c r="N13" s="2">
        <v>439.45</v>
      </c>
      <c r="O13" s="2"/>
      <c r="P13" s="2"/>
      <c r="Q13" s="2"/>
      <c r="R13" s="2"/>
      <c r="S13" s="2"/>
      <c r="T13" s="2"/>
      <c r="U13" s="2"/>
      <c r="V13" s="2"/>
      <c r="W13" s="2"/>
      <c r="X13" s="2"/>
      <c r="Y13" s="2"/>
      <c r="Z13" s="2"/>
    </row>
    <row r="14" spans="1:26" ht="39" customHeight="1">
      <c r="A14" s="15" t="s">
        <v>44</v>
      </c>
      <c r="B14" s="15">
        <v>9937</v>
      </c>
      <c r="C14" s="15" t="s">
        <v>45</v>
      </c>
      <c r="D14" s="15" t="s">
        <v>46</v>
      </c>
      <c r="E14" s="16" t="s">
        <v>47</v>
      </c>
      <c r="F14" s="17">
        <v>1313.26</v>
      </c>
      <c r="G14" s="18">
        <f t="shared" ref="G14:H14" si="7">TRUNC(L14-L14*$P$3,2)</f>
        <v>1.47</v>
      </c>
      <c r="H14" s="18">
        <f t="shared" si="7"/>
        <v>1.8</v>
      </c>
      <c r="I14" s="18">
        <f t="shared" si="3"/>
        <v>2363.87</v>
      </c>
      <c r="J14" s="19">
        <v>9.4865107816368495E-4</v>
      </c>
      <c r="K14" s="2"/>
      <c r="L14" s="2">
        <v>1.89</v>
      </c>
      <c r="M14" s="2">
        <v>2.31</v>
      </c>
      <c r="N14" s="2">
        <v>3033.63</v>
      </c>
      <c r="O14" s="2"/>
      <c r="P14" s="2"/>
      <c r="Q14" s="2"/>
      <c r="R14" s="2"/>
      <c r="S14" s="2"/>
      <c r="T14" s="2"/>
      <c r="U14" s="2"/>
      <c r="V14" s="2"/>
      <c r="W14" s="2"/>
      <c r="X14" s="2"/>
      <c r="Y14" s="2"/>
      <c r="Z14" s="2"/>
    </row>
    <row r="15" spans="1:26" ht="39" customHeight="1">
      <c r="A15" s="15" t="s">
        <v>48</v>
      </c>
      <c r="B15" s="15">
        <v>103689</v>
      </c>
      <c r="C15" s="15" t="s">
        <v>28</v>
      </c>
      <c r="D15" s="15" t="s">
        <v>49</v>
      </c>
      <c r="E15" s="16" t="s">
        <v>47</v>
      </c>
      <c r="F15" s="17">
        <v>4.5</v>
      </c>
      <c r="G15" s="18">
        <f t="shared" ref="G15:H15" si="8">TRUNC(L15-L15*$P$3,2)</f>
        <v>361.41</v>
      </c>
      <c r="H15" s="18">
        <f t="shared" si="8"/>
        <v>442.62</v>
      </c>
      <c r="I15" s="18">
        <f t="shared" si="3"/>
        <v>1991.79</v>
      </c>
      <c r="J15" s="19">
        <v>7.9802418848700003E-4</v>
      </c>
      <c r="K15" s="2"/>
      <c r="L15" s="2">
        <v>463.06</v>
      </c>
      <c r="M15" s="2">
        <v>567.1</v>
      </c>
      <c r="N15" s="2">
        <v>2551.9499999999998</v>
      </c>
      <c r="O15" s="2"/>
      <c r="P15" s="2"/>
      <c r="Q15" s="2"/>
      <c r="R15" s="2"/>
      <c r="S15" s="2"/>
      <c r="T15" s="2"/>
      <c r="U15" s="2"/>
      <c r="V15" s="2"/>
      <c r="W15" s="2"/>
      <c r="X15" s="2"/>
      <c r="Y15" s="2"/>
      <c r="Z15" s="2"/>
    </row>
    <row r="16" spans="1:26" ht="24" customHeight="1">
      <c r="A16" s="15" t="s">
        <v>50</v>
      </c>
      <c r="B16" s="15">
        <v>98459</v>
      </c>
      <c r="C16" s="15" t="s">
        <v>28</v>
      </c>
      <c r="D16" s="15" t="s">
        <v>51</v>
      </c>
      <c r="E16" s="16" t="s">
        <v>47</v>
      </c>
      <c r="F16" s="17">
        <v>32.18</v>
      </c>
      <c r="G16" s="18">
        <f t="shared" ref="G16:H16" si="9">TRUNC(L16-L16*$P$3,2)</f>
        <v>70.77</v>
      </c>
      <c r="H16" s="18">
        <f t="shared" si="9"/>
        <v>86.67</v>
      </c>
      <c r="I16" s="18">
        <f t="shared" si="3"/>
        <v>2789.04</v>
      </c>
      <c r="J16" s="19">
        <v>1.1174996686821299E-3</v>
      </c>
      <c r="K16" s="2"/>
      <c r="L16" s="2">
        <v>90.68</v>
      </c>
      <c r="M16" s="2">
        <v>111.05</v>
      </c>
      <c r="N16" s="2">
        <v>3573.58</v>
      </c>
      <c r="O16" s="2"/>
      <c r="P16" s="2"/>
      <c r="Q16" s="2"/>
      <c r="R16" s="2"/>
      <c r="S16" s="2"/>
      <c r="T16" s="2"/>
      <c r="U16" s="2"/>
      <c r="V16" s="2"/>
      <c r="W16" s="2"/>
      <c r="X16" s="2"/>
      <c r="Y16" s="2"/>
      <c r="Z16" s="2"/>
    </row>
    <row r="17" spans="1:26" ht="39" customHeight="1">
      <c r="A17" s="15" t="s">
        <v>52</v>
      </c>
      <c r="B17" s="15">
        <v>9416</v>
      </c>
      <c r="C17" s="15" t="s">
        <v>45</v>
      </c>
      <c r="D17" s="15" t="s">
        <v>53</v>
      </c>
      <c r="E17" s="16" t="s">
        <v>24</v>
      </c>
      <c r="F17" s="17">
        <v>1</v>
      </c>
      <c r="G17" s="18">
        <f t="shared" ref="G17:H17" si="10">TRUNC(L17-L17*$P$3,2)</f>
        <v>1283.43</v>
      </c>
      <c r="H17" s="18">
        <f t="shared" si="10"/>
        <v>1571.82</v>
      </c>
      <c r="I17" s="18">
        <f t="shared" si="3"/>
        <v>1571.82</v>
      </c>
      <c r="J17" s="19">
        <v>6.2976036852928699E-4</v>
      </c>
      <c r="K17" s="2"/>
      <c r="L17" s="2">
        <v>1644.38</v>
      </c>
      <c r="M17" s="2">
        <v>2013.87</v>
      </c>
      <c r="N17" s="2">
        <v>2013.87</v>
      </c>
      <c r="O17" s="2"/>
      <c r="P17" s="2"/>
      <c r="Q17" s="2"/>
      <c r="R17" s="2"/>
      <c r="S17" s="2"/>
      <c r="T17" s="2"/>
      <c r="U17" s="2"/>
      <c r="V17" s="2"/>
      <c r="W17" s="2"/>
      <c r="X17" s="2"/>
      <c r="Y17" s="2"/>
      <c r="Z17" s="2"/>
    </row>
    <row r="18" spans="1:26" ht="51.75" customHeight="1">
      <c r="A18" s="15" t="s">
        <v>54</v>
      </c>
      <c r="B18" s="15">
        <v>6096</v>
      </c>
      <c r="C18" s="15" t="s">
        <v>45</v>
      </c>
      <c r="D18" s="15" t="s">
        <v>55</v>
      </c>
      <c r="E18" s="16" t="s">
        <v>56</v>
      </c>
      <c r="F18" s="17">
        <v>1</v>
      </c>
      <c r="G18" s="18">
        <f t="shared" ref="G18:H18" si="11">TRUNC(L18-L18*$P$3,2)</f>
        <v>423.95</v>
      </c>
      <c r="H18" s="18">
        <f t="shared" si="11"/>
        <v>519.21</v>
      </c>
      <c r="I18" s="18">
        <f t="shared" si="3"/>
        <v>519.21</v>
      </c>
      <c r="J18" s="19">
        <v>2.08025090972475E-4</v>
      </c>
      <c r="K18" s="2"/>
      <c r="L18" s="2">
        <v>543.17999999999995</v>
      </c>
      <c r="M18" s="2">
        <v>665.23</v>
      </c>
      <c r="N18" s="2">
        <v>665.23</v>
      </c>
      <c r="O18" s="2"/>
      <c r="P18" s="2"/>
      <c r="Q18" s="2"/>
      <c r="R18" s="2"/>
      <c r="S18" s="2"/>
      <c r="T18" s="2"/>
      <c r="U18" s="2"/>
      <c r="V18" s="2"/>
      <c r="W18" s="2"/>
      <c r="X18" s="2"/>
      <c r="Y18" s="2"/>
      <c r="Z18" s="2"/>
    </row>
    <row r="19" spans="1:26" ht="25.5" customHeight="1">
      <c r="A19" s="15" t="s">
        <v>57</v>
      </c>
      <c r="B19" s="15">
        <v>56</v>
      </c>
      <c r="C19" s="15" t="s">
        <v>45</v>
      </c>
      <c r="D19" s="15" t="s">
        <v>58</v>
      </c>
      <c r="E19" s="16" t="s">
        <v>24</v>
      </c>
      <c r="F19" s="17">
        <v>1</v>
      </c>
      <c r="G19" s="18">
        <f t="shared" ref="G19:H19" si="12">TRUNC(L19-L19*$P$3,2)</f>
        <v>11797.6</v>
      </c>
      <c r="H19" s="18">
        <f t="shared" si="12"/>
        <v>14448.51</v>
      </c>
      <c r="I19" s="18">
        <f t="shared" si="3"/>
        <v>14448.51</v>
      </c>
      <c r="J19" s="19">
        <v>5.7888751872594802E-3</v>
      </c>
      <c r="K19" s="2"/>
      <c r="L19" s="2">
        <v>15115.44</v>
      </c>
      <c r="M19" s="2">
        <v>18511.87</v>
      </c>
      <c r="N19" s="2">
        <v>18511.87</v>
      </c>
      <c r="O19" s="2"/>
      <c r="P19" s="2"/>
      <c r="Q19" s="2"/>
      <c r="R19" s="2"/>
      <c r="S19" s="2"/>
      <c r="T19" s="2"/>
      <c r="U19" s="2"/>
      <c r="V19" s="2"/>
      <c r="W19" s="2"/>
      <c r="X19" s="2"/>
      <c r="Y19" s="2"/>
      <c r="Z19" s="2"/>
    </row>
    <row r="20" spans="1:26" ht="39" customHeight="1">
      <c r="A20" s="15" t="s">
        <v>59</v>
      </c>
      <c r="B20" s="15">
        <v>62</v>
      </c>
      <c r="C20" s="15" t="s">
        <v>45</v>
      </c>
      <c r="D20" s="15" t="s">
        <v>60</v>
      </c>
      <c r="E20" s="16" t="s">
        <v>24</v>
      </c>
      <c r="F20" s="17">
        <v>1</v>
      </c>
      <c r="G20" s="18">
        <f t="shared" ref="G20:H20" si="13">TRUNC(L20-L20*$P$3,2)</f>
        <v>9419.75</v>
      </c>
      <c r="H20" s="18">
        <f t="shared" si="13"/>
        <v>11536.36</v>
      </c>
      <c r="I20" s="18">
        <f t="shared" si="3"/>
        <v>11536.36</v>
      </c>
      <c r="J20" s="19">
        <v>4.6221078170565E-3</v>
      </c>
      <c r="K20" s="2"/>
      <c r="L20" s="2">
        <v>12068.87</v>
      </c>
      <c r="M20" s="2">
        <v>14780.74</v>
      </c>
      <c r="N20" s="2">
        <v>14780.74</v>
      </c>
      <c r="O20" s="2"/>
      <c r="P20" s="2"/>
      <c r="Q20" s="2"/>
      <c r="R20" s="2"/>
      <c r="S20" s="2"/>
      <c r="T20" s="2"/>
      <c r="U20" s="2"/>
      <c r="V20" s="2"/>
      <c r="W20" s="2"/>
      <c r="X20" s="2"/>
      <c r="Y20" s="2"/>
      <c r="Z20" s="2"/>
    </row>
    <row r="21" spans="1:26" ht="39" customHeight="1">
      <c r="A21" s="15" t="s">
        <v>61</v>
      </c>
      <c r="B21" s="15">
        <v>61</v>
      </c>
      <c r="C21" s="15" t="s">
        <v>45</v>
      </c>
      <c r="D21" s="15" t="s">
        <v>62</v>
      </c>
      <c r="E21" s="16" t="s">
        <v>24</v>
      </c>
      <c r="F21" s="17">
        <v>1</v>
      </c>
      <c r="G21" s="18">
        <f t="shared" ref="G21:H21" si="14">TRUNC(L21-L21*$P$3,2)</f>
        <v>13555.57</v>
      </c>
      <c r="H21" s="18">
        <f t="shared" si="14"/>
        <v>16601.5</v>
      </c>
      <c r="I21" s="18">
        <f t="shared" si="3"/>
        <v>16601.5</v>
      </c>
      <c r="J21" s="19">
        <v>6.6514836879971997E-3</v>
      </c>
      <c r="K21" s="2"/>
      <c r="L21" s="2">
        <v>17367.810000000001</v>
      </c>
      <c r="M21" s="2">
        <v>21270.35</v>
      </c>
      <c r="N21" s="2">
        <v>21270.35</v>
      </c>
      <c r="O21" s="2"/>
      <c r="P21" s="2"/>
      <c r="Q21" s="2"/>
      <c r="R21" s="2"/>
      <c r="S21" s="2"/>
      <c r="T21" s="2"/>
      <c r="U21" s="2"/>
      <c r="V21" s="2"/>
      <c r="W21" s="2"/>
      <c r="X21" s="2"/>
      <c r="Y21" s="2"/>
      <c r="Z21" s="2"/>
    </row>
    <row r="22" spans="1:26" ht="25.5" customHeight="1">
      <c r="A22" s="15" t="s">
        <v>63</v>
      </c>
      <c r="B22" s="15">
        <v>10184</v>
      </c>
      <c r="C22" s="15" t="s">
        <v>45</v>
      </c>
      <c r="D22" s="15" t="s">
        <v>64</v>
      </c>
      <c r="E22" s="16" t="s">
        <v>24</v>
      </c>
      <c r="F22" s="17">
        <v>1</v>
      </c>
      <c r="G22" s="18">
        <f t="shared" ref="G22:H22" si="15">TRUNC(L22-L22*$P$3,2)</f>
        <v>14046.28</v>
      </c>
      <c r="H22" s="18">
        <f t="shared" si="15"/>
        <v>17202.47</v>
      </c>
      <c r="I22" s="18">
        <f t="shared" si="3"/>
        <v>17202.47</v>
      </c>
      <c r="J22" s="19">
        <v>6.8922653117167998E-3</v>
      </c>
      <c r="K22" s="2"/>
      <c r="L22" s="2">
        <v>17996.52</v>
      </c>
      <c r="M22" s="2">
        <v>22040.33</v>
      </c>
      <c r="N22" s="2">
        <v>22040.33</v>
      </c>
      <c r="O22" s="2"/>
      <c r="P22" s="2"/>
      <c r="Q22" s="2"/>
      <c r="R22" s="2"/>
      <c r="S22" s="2"/>
      <c r="T22" s="2"/>
      <c r="U22" s="2"/>
      <c r="V22" s="2"/>
      <c r="W22" s="2"/>
      <c r="X22" s="2"/>
      <c r="Y22" s="2"/>
      <c r="Z22" s="2"/>
    </row>
    <row r="23" spans="1:26" ht="39" customHeight="1">
      <c r="A23" s="15" t="s">
        <v>65</v>
      </c>
      <c r="B23" s="15">
        <v>11703</v>
      </c>
      <c r="C23" s="15" t="s">
        <v>45</v>
      </c>
      <c r="D23" s="15" t="s">
        <v>66</v>
      </c>
      <c r="E23" s="16" t="s">
        <v>47</v>
      </c>
      <c r="F23" s="17">
        <v>25</v>
      </c>
      <c r="G23" s="18">
        <f t="shared" ref="G23:H23" si="16">TRUNC(L23-L23*$P$3,2)</f>
        <v>148.24</v>
      </c>
      <c r="H23" s="18">
        <f t="shared" si="16"/>
        <v>181.54</v>
      </c>
      <c r="I23" s="18">
        <f t="shared" si="3"/>
        <v>4538.5</v>
      </c>
      <c r="J23" s="19">
        <v>1.8184175458186499E-3</v>
      </c>
      <c r="K23" s="2"/>
      <c r="L23" s="2">
        <v>189.93</v>
      </c>
      <c r="M23" s="2">
        <v>232.6</v>
      </c>
      <c r="N23" s="2">
        <v>5815</v>
      </c>
      <c r="O23" s="2"/>
      <c r="P23" s="2"/>
      <c r="Q23" s="2"/>
      <c r="R23" s="2"/>
      <c r="S23" s="2"/>
      <c r="T23" s="2"/>
      <c r="U23" s="2"/>
      <c r="V23" s="2"/>
      <c r="W23" s="2"/>
      <c r="X23" s="2"/>
      <c r="Y23" s="2"/>
      <c r="Z23" s="2"/>
    </row>
    <row r="24" spans="1:26" ht="24" customHeight="1">
      <c r="A24" s="10" t="s">
        <v>67</v>
      </c>
      <c r="B24" s="10" t="s">
        <v>18</v>
      </c>
      <c r="C24" s="10"/>
      <c r="D24" s="10" t="s">
        <v>68</v>
      </c>
      <c r="E24" s="11"/>
      <c r="F24" s="12"/>
      <c r="G24" s="13"/>
      <c r="H24" s="13"/>
      <c r="I24" s="13">
        <f>SUM(I25:I32)</f>
        <v>58839.91</v>
      </c>
      <c r="J24" s="14">
        <v>2.3579421880188099E-2</v>
      </c>
      <c r="K24" s="2"/>
      <c r="L24" s="2"/>
      <c r="M24" s="2">
        <v>75403.11</v>
      </c>
      <c r="N24" s="2">
        <v>75403.11</v>
      </c>
      <c r="O24" s="2"/>
      <c r="P24" s="2"/>
      <c r="Q24" s="2"/>
      <c r="R24" s="2"/>
      <c r="S24" s="2"/>
      <c r="T24" s="2"/>
      <c r="U24" s="2"/>
      <c r="V24" s="2"/>
      <c r="W24" s="2"/>
      <c r="X24" s="2"/>
      <c r="Y24" s="2"/>
      <c r="Z24" s="2"/>
    </row>
    <row r="25" spans="1:26" ht="25.5" customHeight="1">
      <c r="A25" s="15" t="s">
        <v>69</v>
      </c>
      <c r="B25" s="15">
        <v>2548</v>
      </c>
      <c r="C25" s="15" t="s">
        <v>45</v>
      </c>
      <c r="D25" s="15" t="s">
        <v>70</v>
      </c>
      <c r="E25" s="16" t="s">
        <v>47</v>
      </c>
      <c r="F25" s="17">
        <v>1313.26</v>
      </c>
      <c r="G25" s="18">
        <f t="shared" ref="G25:H25" si="17">TRUNC(L25-L25*$P$3,2)</f>
        <v>1.03</v>
      </c>
      <c r="H25" s="18">
        <f t="shared" si="17"/>
        <v>1.26</v>
      </c>
      <c r="I25" s="18">
        <f t="shared" ref="I25:I32" si="18">ROUND(F25*H25,2)</f>
        <v>1654.71</v>
      </c>
      <c r="J25" s="19">
        <v>6.6528752543048295E-4</v>
      </c>
      <c r="K25" s="2"/>
      <c r="L25" s="2">
        <v>1.33</v>
      </c>
      <c r="M25" s="2">
        <v>1.62</v>
      </c>
      <c r="N25" s="2">
        <v>2127.48</v>
      </c>
      <c r="O25" s="2"/>
      <c r="P25" s="2"/>
      <c r="Q25" s="2"/>
      <c r="R25" s="2"/>
      <c r="S25" s="2"/>
      <c r="T25" s="2"/>
      <c r="U25" s="2"/>
      <c r="V25" s="2"/>
      <c r="W25" s="2"/>
      <c r="X25" s="2"/>
      <c r="Y25" s="2"/>
      <c r="Z25" s="2"/>
    </row>
    <row r="26" spans="1:26" ht="39" customHeight="1">
      <c r="A26" s="15" t="s">
        <v>71</v>
      </c>
      <c r="B26" s="15">
        <v>101124</v>
      </c>
      <c r="C26" s="15" t="s">
        <v>28</v>
      </c>
      <c r="D26" s="15" t="s">
        <v>72</v>
      </c>
      <c r="E26" s="16" t="s">
        <v>39</v>
      </c>
      <c r="F26" s="17">
        <v>26.11</v>
      </c>
      <c r="G26" s="18">
        <f t="shared" ref="G26:H26" si="19">TRUNC(L26-L26*$P$3,2)</f>
        <v>11.17</v>
      </c>
      <c r="H26" s="18">
        <f t="shared" si="19"/>
        <v>13.68</v>
      </c>
      <c r="I26" s="18">
        <f t="shared" si="18"/>
        <v>357.18</v>
      </c>
      <c r="J26" s="19">
        <v>1.4312806719195099E-4</v>
      </c>
      <c r="K26" s="2"/>
      <c r="L26" s="2">
        <v>14.32</v>
      </c>
      <c r="M26" s="2">
        <v>17.53</v>
      </c>
      <c r="N26" s="2">
        <v>457.7</v>
      </c>
      <c r="O26" s="2"/>
      <c r="P26" s="2"/>
      <c r="Q26" s="2"/>
      <c r="R26" s="2"/>
      <c r="S26" s="2"/>
      <c r="T26" s="2"/>
      <c r="U26" s="2"/>
      <c r="V26" s="2"/>
      <c r="W26" s="2"/>
      <c r="X26" s="2"/>
      <c r="Y26" s="2"/>
      <c r="Z26" s="2"/>
    </row>
    <row r="27" spans="1:26" ht="39" customHeight="1">
      <c r="A27" s="15" t="s">
        <v>73</v>
      </c>
      <c r="B27" s="15">
        <v>102354</v>
      </c>
      <c r="C27" s="15" t="s">
        <v>28</v>
      </c>
      <c r="D27" s="15" t="s">
        <v>74</v>
      </c>
      <c r="E27" s="16" t="s">
        <v>39</v>
      </c>
      <c r="F27" s="17">
        <v>61.128</v>
      </c>
      <c r="G27" s="18">
        <f t="shared" ref="G27:H27" si="20">TRUNC(L27-L27*$P$3,2)</f>
        <v>111.86</v>
      </c>
      <c r="H27" s="18">
        <f t="shared" si="20"/>
        <v>136.99</v>
      </c>
      <c r="I27" s="18">
        <f t="shared" si="18"/>
        <v>8373.92</v>
      </c>
      <c r="J27" s="19">
        <v>3.35513829135796E-3</v>
      </c>
      <c r="K27" s="2"/>
      <c r="L27" s="2">
        <v>143.32</v>
      </c>
      <c r="M27" s="2">
        <v>175.52</v>
      </c>
      <c r="N27" s="2">
        <v>10729.18</v>
      </c>
      <c r="O27" s="2"/>
      <c r="P27" s="2"/>
      <c r="Q27" s="2"/>
      <c r="R27" s="2"/>
      <c r="S27" s="2"/>
      <c r="T27" s="2"/>
      <c r="U27" s="2"/>
      <c r="V27" s="2"/>
      <c r="W27" s="2"/>
      <c r="X27" s="2"/>
      <c r="Y27" s="2"/>
      <c r="Z27" s="2"/>
    </row>
    <row r="28" spans="1:26" ht="25.5" customHeight="1">
      <c r="A28" s="15" t="s">
        <v>75</v>
      </c>
      <c r="B28" s="15">
        <v>4522</v>
      </c>
      <c r="C28" s="15" t="s">
        <v>45</v>
      </c>
      <c r="D28" s="15" t="s">
        <v>76</v>
      </c>
      <c r="E28" s="16" t="s">
        <v>39</v>
      </c>
      <c r="F28" s="17">
        <v>91.691999999999993</v>
      </c>
      <c r="G28" s="18">
        <f t="shared" ref="G28:H28" si="21">TRUNC(L28-L28*$P$3,2)</f>
        <v>264.45999999999998</v>
      </c>
      <c r="H28" s="18">
        <f t="shared" si="21"/>
        <v>323.88</v>
      </c>
      <c r="I28" s="18">
        <f t="shared" si="18"/>
        <v>29697.200000000001</v>
      </c>
      <c r="J28" s="19">
        <v>1.1898492336409799E-2</v>
      </c>
      <c r="K28" s="2"/>
      <c r="L28" s="2">
        <v>338.84</v>
      </c>
      <c r="M28" s="2">
        <v>414.97</v>
      </c>
      <c r="N28" s="2">
        <v>38049.42</v>
      </c>
      <c r="O28" s="2"/>
      <c r="P28" s="2"/>
      <c r="Q28" s="2"/>
      <c r="R28" s="2"/>
      <c r="S28" s="2"/>
      <c r="T28" s="2"/>
      <c r="U28" s="2"/>
      <c r="V28" s="2"/>
      <c r="W28" s="2"/>
      <c r="X28" s="2"/>
      <c r="Y28" s="2"/>
      <c r="Z28" s="2"/>
    </row>
    <row r="29" spans="1:26" ht="39" customHeight="1">
      <c r="A29" s="15" t="s">
        <v>77</v>
      </c>
      <c r="B29" s="15">
        <v>102361</v>
      </c>
      <c r="C29" s="15" t="s">
        <v>28</v>
      </c>
      <c r="D29" s="15" t="s">
        <v>78</v>
      </c>
      <c r="E29" s="16" t="s">
        <v>39</v>
      </c>
      <c r="F29" s="17">
        <v>152.82</v>
      </c>
      <c r="G29" s="18">
        <f t="shared" ref="G29:H29" si="22">TRUNC(L29-L29*$P$3,2)</f>
        <v>24.98</v>
      </c>
      <c r="H29" s="18">
        <f t="shared" si="22"/>
        <v>30.59</v>
      </c>
      <c r="I29" s="18">
        <f t="shared" si="18"/>
        <v>4674.76</v>
      </c>
      <c r="J29" s="19">
        <v>1.8733109277607001E-3</v>
      </c>
      <c r="K29" s="2"/>
      <c r="L29" s="2">
        <v>32.01</v>
      </c>
      <c r="M29" s="2">
        <v>39.200000000000003</v>
      </c>
      <c r="N29" s="2">
        <v>5990.54</v>
      </c>
      <c r="O29" s="2"/>
      <c r="P29" s="2"/>
      <c r="Q29" s="2"/>
      <c r="R29" s="2"/>
      <c r="S29" s="2"/>
      <c r="T29" s="2"/>
      <c r="U29" s="2"/>
      <c r="V29" s="2"/>
      <c r="W29" s="2"/>
      <c r="X29" s="2"/>
      <c r="Y29" s="2"/>
      <c r="Z29" s="2"/>
    </row>
    <row r="30" spans="1:26" ht="39" customHeight="1">
      <c r="A30" s="15" t="s">
        <v>79</v>
      </c>
      <c r="B30" s="15">
        <v>95875</v>
      </c>
      <c r="C30" s="15" t="s">
        <v>28</v>
      </c>
      <c r="D30" s="15" t="s">
        <v>80</v>
      </c>
      <c r="E30" s="16" t="s">
        <v>81</v>
      </c>
      <c r="F30" s="17">
        <v>1902.77</v>
      </c>
      <c r="G30" s="18">
        <f t="shared" ref="G30:H30" si="23">TRUNC(L30-L30*$P$3,2)</f>
        <v>1.88</v>
      </c>
      <c r="H30" s="18">
        <f t="shared" si="23"/>
        <v>2.2999999999999998</v>
      </c>
      <c r="I30" s="18">
        <f t="shared" si="18"/>
        <v>4376.37</v>
      </c>
      <c r="J30" s="19">
        <v>1.75530297775802E-3</v>
      </c>
      <c r="K30" s="2"/>
      <c r="L30" s="2">
        <v>2.41</v>
      </c>
      <c r="M30" s="2">
        <v>2.95</v>
      </c>
      <c r="N30" s="2">
        <v>5613.17</v>
      </c>
      <c r="O30" s="2"/>
      <c r="P30" s="2"/>
      <c r="Q30" s="2"/>
      <c r="R30" s="2"/>
      <c r="S30" s="2"/>
      <c r="T30" s="2"/>
      <c r="U30" s="2"/>
      <c r="V30" s="2"/>
      <c r="W30" s="2"/>
      <c r="X30" s="2"/>
      <c r="Y30" s="2"/>
      <c r="Z30" s="2"/>
    </row>
    <row r="31" spans="1:26" ht="25.5" customHeight="1">
      <c r="A31" s="15" t="s">
        <v>82</v>
      </c>
      <c r="B31" s="15">
        <v>368</v>
      </c>
      <c r="C31" s="15" t="s">
        <v>28</v>
      </c>
      <c r="D31" s="15" t="s">
        <v>83</v>
      </c>
      <c r="E31" s="16" t="s">
        <v>84</v>
      </c>
      <c r="F31" s="17">
        <v>113.47</v>
      </c>
      <c r="G31" s="18">
        <f t="shared" ref="G31:H31" si="24">TRUNC(L31-L31*$P$3,2)</f>
        <v>37.07</v>
      </c>
      <c r="H31" s="18">
        <f t="shared" si="24"/>
        <v>45.4</v>
      </c>
      <c r="I31" s="18">
        <f t="shared" si="18"/>
        <v>5151.54</v>
      </c>
      <c r="J31" s="19">
        <v>2.06406496094202E-3</v>
      </c>
      <c r="K31" s="2"/>
      <c r="L31" s="2">
        <v>47.5</v>
      </c>
      <c r="M31" s="2">
        <v>58.17</v>
      </c>
      <c r="N31" s="2">
        <v>6600.54</v>
      </c>
      <c r="O31" s="2"/>
      <c r="P31" s="2"/>
      <c r="Q31" s="2"/>
      <c r="R31" s="2"/>
      <c r="S31" s="2"/>
      <c r="T31" s="2"/>
      <c r="U31" s="2"/>
      <c r="V31" s="2"/>
      <c r="W31" s="2"/>
      <c r="X31" s="2"/>
      <c r="Y31" s="2"/>
      <c r="Z31" s="2"/>
    </row>
    <row r="32" spans="1:26" ht="25.5" customHeight="1">
      <c r="A32" s="15" t="s">
        <v>85</v>
      </c>
      <c r="B32" s="15">
        <v>71</v>
      </c>
      <c r="C32" s="15" t="s">
        <v>45</v>
      </c>
      <c r="D32" s="15" t="s">
        <v>86</v>
      </c>
      <c r="E32" s="16" t="s">
        <v>39</v>
      </c>
      <c r="F32" s="17">
        <v>90.775999999999996</v>
      </c>
      <c r="G32" s="18">
        <f t="shared" ref="G32:H32" si="25">TRUNC(L32-L32*$P$3,2)</f>
        <v>40.96</v>
      </c>
      <c r="H32" s="18">
        <f t="shared" si="25"/>
        <v>50.17</v>
      </c>
      <c r="I32" s="18">
        <f t="shared" si="18"/>
        <v>4554.2299999999996</v>
      </c>
      <c r="J32" s="19">
        <v>1.8246967933371399E-3</v>
      </c>
      <c r="K32" s="2"/>
      <c r="L32" s="2">
        <v>52.49</v>
      </c>
      <c r="M32" s="2">
        <v>64.28</v>
      </c>
      <c r="N32" s="2">
        <v>5835.08</v>
      </c>
      <c r="O32" s="2"/>
      <c r="P32" s="2"/>
      <c r="Q32" s="2"/>
      <c r="R32" s="2"/>
      <c r="S32" s="2"/>
      <c r="T32" s="2"/>
      <c r="U32" s="2"/>
      <c r="V32" s="2"/>
      <c r="W32" s="2"/>
      <c r="X32" s="2"/>
      <c r="Y32" s="2"/>
      <c r="Z32" s="2"/>
    </row>
    <row r="33" spans="1:26" ht="24" customHeight="1">
      <c r="A33" s="10" t="s">
        <v>87</v>
      </c>
      <c r="B33" s="10" t="s">
        <v>88</v>
      </c>
      <c r="C33" s="10"/>
      <c r="D33" s="10" t="s">
        <v>89</v>
      </c>
      <c r="E33" s="11"/>
      <c r="F33" s="12"/>
      <c r="G33" s="13"/>
      <c r="H33" s="13"/>
      <c r="I33" s="13">
        <f>SUM(I34,I38,I44,I55,I82,I96,I108,I116,I135)</f>
        <v>753145.36</v>
      </c>
      <c r="J33" s="14">
        <v>0.33287052548107998</v>
      </c>
      <c r="K33" s="2"/>
      <c r="L33" s="2">
        <f>M33-M33*P3</f>
        <v>830815.04957499995</v>
      </c>
      <c r="M33" s="2">
        <v>1064465.1499999999</v>
      </c>
      <c r="N33" s="2">
        <v>1064465.1499999999</v>
      </c>
      <c r="O33" s="2"/>
      <c r="P33" s="2"/>
      <c r="Q33" s="2"/>
      <c r="R33" s="2"/>
      <c r="S33" s="2"/>
      <c r="T33" s="2"/>
      <c r="U33" s="2"/>
      <c r="V33" s="2"/>
      <c r="W33" s="2"/>
      <c r="X33" s="2"/>
      <c r="Y33" s="2"/>
      <c r="Z33" s="2"/>
    </row>
    <row r="34" spans="1:26" ht="24" customHeight="1">
      <c r="A34" s="20" t="s">
        <v>90</v>
      </c>
      <c r="B34" s="20" t="s">
        <v>88</v>
      </c>
      <c r="C34" s="20"/>
      <c r="D34" s="20" t="s">
        <v>91</v>
      </c>
      <c r="E34" s="21"/>
      <c r="F34" s="22"/>
      <c r="G34" s="23"/>
      <c r="H34" s="23"/>
      <c r="I34" s="23">
        <f>SUM(I35,I36,I37)</f>
        <v>17057.419999999998</v>
      </c>
      <c r="J34" s="24">
        <v>1.9265597597674999E-2</v>
      </c>
      <c r="K34" s="2"/>
      <c r="L34" s="2"/>
      <c r="M34" s="2">
        <v>61608.21</v>
      </c>
      <c r="N34" s="2">
        <v>61608.21</v>
      </c>
      <c r="O34" s="2"/>
      <c r="P34" s="2"/>
      <c r="Q34" s="2"/>
      <c r="R34" s="2"/>
      <c r="S34" s="2"/>
      <c r="T34" s="2"/>
      <c r="U34" s="2"/>
      <c r="V34" s="2"/>
      <c r="W34" s="2"/>
      <c r="X34" s="2"/>
      <c r="Y34" s="2"/>
      <c r="Z34" s="2"/>
    </row>
    <row r="35" spans="1:26" ht="39" customHeight="1">
      <c r="A35" s="15" t="s">
        <v>92</v>
      </c>
      <c r="B35" s="15">
        <v>105009</v>
      </c>
      <c r="C35" s="15" t="s">
        <v>28</v>
      </c>
      <c r="D35" s="15" t="s">
        <v>93</v>
      </c>
      <c r="E35" s="16" t="s">
        <v>94</v>
      </c>
      <c r="F35" s="17">
        <v>101.12</v>
      </c>
      <c r="G35" s="18">
        <f t="shared" ref="G35:H35" si="26">TRUNC(L35-L35*$P$3,2)</f>
        <v>54.54</v>
      </c>
      <c r="H35" s="18">
        <f t="shared" si="26"/>
        <v>66.8</v>
      </c>
      <c r="I35" s="18">
        <f t="shared" ref="I35:I37" si="27">ROUND(F35*H35,2)</f>
        <v>6754.82</v>
      </c>
      <c r="J35" s="19">
        <v>2.7064745108519301E-3</v>
      </c>
      <c r="K35" s="2"/>
      <c r="L35" s="2">
        <v>69.89</v>
      </c>
      <c r="M35" s="2">
        <v>85.59</v>
      </c>
      <c r="N35" s="2">
        <v>8654.86</v>
      </c>
      <c r="O35" s="2"/>
      <c r="P35" s="2"/>
      <c r="Q35" s="2"/>
      <c r="R35" s="2"/>
      <c r="S35" s="2"/>
      <c r="T35" s="2"/>
      <c r="U35" s="2"/>
      <c r="V35" s="2"/>
      <c r="W35" s="2"/>
      <c r="X35" s="2"/>
      <c r="Y35" s="2"/>
      <c r="Z35" s="2"/>
    </row>
    <row r="36" spans="1:26" ht="39" customHeight="1">
      <c r="A36" s="15" t="s">
        <v>95</v>
      </c>
      <c r="B36" s="15">
        <v>96523</v>
      </c>
      <c r="C36" s="15" t="s">
        <v>28</v>
      </c>
      <c r="D36" s="15" t="s">
        <v>96</v>
      </c>
      <c r="E36" s="16" t="s">
        <v>39</v>
      </c>
      <c r="F36" s="17">
        <v>99.2</v>
      </c>
      <c r="G36" s="18">
        <f t="shared" ref="G36:H36" si="28">TRUNC(L36-L36*$P$3,2)</f>
        <v>68.2</v>
      </c>
      <c r="H36" s="18">
        <f t="shared" si="28"/>
        <v>83.52</v>
      </c>
      <c r="I36" s="18">
        <f t="shared" si="27"/>
        <v>8285.18</v>
      </c>
      <c r="J36" s="19">
        <v>3.3195548463814E-3</v>
      </c>
      <c r="K36" s="2"/>
      <c r="L36" s="2">
        <v>87.38</v>
      </c>
      <c r="M36" s="2">
        <v>107.01</v>
      </c>
      <c r="N36" s="2">
        <v>10615.39</v>
      </c>
      <c r="O36" s="2"/>
      <c r="P36" s="2"/>
      <c r="Q36" s="2"/>
      <c r="R36" s="2"/>
      <c r="S36" s="2"/>
      <c r="T36" s="2"/>
      <c r="U36" s="2"/>
      <c r="V36" s="2"/>
      <c r="W36" s="2"/>
      <c r="X36" s="2"/>
      <c r="Y36" s="2"/>
      <c r="Z36" s="2"/>
    </row>
    <row r="37" spans="1:26" ht="39" customHeight="1">
      <c r="A37" s="15" t="s">
        <v>97</v>
      </c>
      <c r="B37" s="15">
        <v>96619</v>
      </c>
      <c r="C37" s="15" t="s">
        <v>28</v>
      </c>
      <c r="D37" s="15" t="s">
        <v>98</v>
      </c>
      <c r="E37" s="16" t="s">
        <v>47</v>
      </c>
      <c r="F37" s="17">
        <v>59.11</v>
      </c>
      <c r="G37" s="18">
        <f t="shared" ref="G37:H37" si="29">TRUNC(L37-L37*$P$3,2)</f>
        <v>27.87</v>
      </c>
      <c r="H37" s="18">
        <f t="shared" si="29"/>
        <v>34.130000000000003</v>
      </c>
      <c r="I37" s="18">
        <f t="shared" si="27"/>
        <v>2017.42</v>
      </c>
      <c r="J37" s="19">
        <v>8.0832177916349303E-4</v>
      </c>
      <c r="K37" s="2"/>
      <c r="L37" s="2">
        <v>35.71</v>
      </c>
      <c r="M37" s="2">
        <v>43.73</v>
      </c>
      <c r="N37" s="2">
        <v>2584.88</v>
      </c>
      <c r="O37" s="2"/>
      <c r="P37" s="2"/>
      <c r="Q37" s="2"/>
      <c r="R37" s="2"/>
      <c r="S37" s="2"/>
      <c r="T37" s="2"/>
      <c r="U37" s="2"/>
      <c r="V37" s="2"/>
      <c r="W37" s="2"/>
      <c r="X37" s="2"/>
      <c r="Y37" s="2"/>
      <c r="Z37" s="2"/>
    </row>
    <row r="38" spans="1:26" ht="24" customHeight="1">
      <c r="A38" s="20" t="s">
        <v>99</v>
      </c>
      <c r="B38" s="20" t="s">
        <v>88</v>
      </c>
      <c r="C38" s="20"/>
      <c r="D38" s="20" t="s">
        <v>100</v>
      </c>
      <c r="E38" s="21"/>
      <c r="F38" s="22"/>
      <c r="G38" s="23"/>
      <c r="H38" s="23"/>
      <c r="I38" s="23">
        <f>SUM(I39,I40,I41,I42,I43)</f>
        <v>31021.890000000003</v>
      </c>
      <c r="J38" s="24">
        <v>1.24312464612782E-2</v>
      </c>
      <c r="K38" s="2"/>
      <c r="L38" s="2"/>
      <c r="M38" s="2">
        <v>39753.08</v>
      </c>
      <c r="N38" s="2">
        <v>39753.08</v>
      </c>
      <c r="O38" s="2"/>
      <c r="P38" s="2"/>
      <c r="Q38" s="2"/>
      <c r="R38" s="2"/>
      <c r="S38" s="2"/>
      <c r="T38" s="2"/>
      <c r="U38" s="2"/>
      <c r="V38" s="2"/>
      <c r="W38" s="2"/>
      <c r="X38" s="2"/>
      <c r="Y38" s="2"/>
      <c r="Z38" s="2"/>
    </row>
    <row r="39" spans="1:26" ht="39" customHeight="1">
      <c r="A39" s="15" t="s">
        <v>101</v>
      </c>
      <c r="B39" s="15">
        <v>96541</v>
      </c>
      <c r="C39" s="15" t="s">
        <v>28</v>
      </c>
      <c r="D39" s="15" t="s">
        <v>102</v>
      </c>
      <c r="E39" s="16" t="s">
        <v>47</v>
      </c>
      <c r="F39" s="17">
        <v>32.630000000000003</v>
      </c>
      <c r="G39" s="18">
        <f t="shared" ref="G39:H39" si="30">TRUNC(L39-L39*$P$3,2)</f>
        <v>139.06</v>
      </c>
      <c r="H39" s="18">
        <f t="shared" si="30"/>
        <v>170.3</v>
      </c>
      <c r="I39" s="18">
        <f t="shared" ref="I39:I43" si="31">ROUND(F39*H39,2)</f>
        <v>5556.89</v>
      </c>
      <c r="J39" s="19">
        <v>2.2264623126005802E-3</v>
      </c>
      <c r="K39" s="2"/>
      <c r="L39" s="2">
        <v>178.17</v>
      </c>
      <c r="M39" s="2">
        <v>218.2</v>
      </c>
      <c r="N39" s="2">
        <v>7119.86</v>
      </c>
      <c r="O39" s="2"/>
      <c r="P39" s="2"/>
      <c r="Q39" s="2"/>
      <c r="R39" s="2"/>
      <c r="S39" s="2"/>
      <c r="T39" s="2"/>
      <c r="U39" s="2"/>
      <c r="V39" s="2"/>
      <c r="W39" s="2"/>
      <c r="X39" s="2"/>
      <c r="Y39" s="2"/>
      <c r="Z39" s="2"/>
    </row>
    <row r="40" spans="1:26" ht="25.5" customHeight="1">
      <c r="A40" s="15" t="s">
        <v>103</v>
      </c>
      <c r="B40" s="15">
        <v>96545</v>
      </c>
      <c r="C40" s="15" t="s">
        <v>28</v>
      </c>
      <c r="D40" s="15" t="s">
        <v>104</v>
      </c>
      <c r="E40" s="16" t="s">
        <v>105</v>
      </c>
      <c r="F40" s="17">
        <v>29</v>
      </c>
      <c r="G40" s="18">
        <f t="shared" ref="G40:H40" si="32">TRUNC(L40-L40*$P$3,2)</f>
        <v>13.62</v>
      </c>
      <c r="H40" s="18">
        <f t="shared" si="32"/>
        <v>16.68</v>
      </c>
      <c r="I40" s="18">
        <f t="shared" si="31"/>
        <v>483.72</v>
      </c>
      <c r="J40" s="19">
        <v>1.9388740270997101E-4</v>
      </c>
      <c r="K40" s="2"/>
      <c r="L40" s="2">
        <v>17.46</v>
      </c>
      <c r="M40" s="2">
        <v>21.38</v>
      </c>
      <c r="N40" s="2">
        <v>620.02</v>
      </c>
      <c r="O40" s="2"/>
      <c r="P40" s="2"/>
      <c r="Q40" s="2"/>
      <c r="R40" s="2"/>
      <c r="S40" s="2"/>
      <c r="T40" s="2"/>
      <c r="U40" s="2"/>
      <c r="V40" s="2"/>
      <c r="W40" s="2"/>
      <c r="X40" s="2"/>
      <c r="Y40" s="2"/>
      <c r="Z40" s="2"/>
    </row>
    <row r="41" spans="1:26" ht="25.5" customHeight="1">
      <c r="A41" s="15" t="s">
        <v>106</v>
      </c>
      <c r="B41" s="15">
        <v>96546</v>
      </c>
      <c r="C41" s="15" t="s">
        <v>28</v>
      </c>
      <c r="D41" s="15" t="s">
        <v>107</v>
      </c>
      <c r="E41" s="16" t="s">
        <v>105</v>
      </c>
      <c r="F41" s="17">
        <v>385</v>
      </c>
      <c r="G41" s="18">
        <f t="shared" ref="G41:H41" si="33">TRUNC(L41-L41*$P$3,2)</f>
        <v>12.05</v>
      </c>
      <c r="H41" s="18">
        <f t="shared" si="33"/>
        <v>14.76</v>
      </c>
      <c r="I41" s="18">
        <f t="shared" si="31"/>
        <v>5682.6</v>
      </c>
      <c r="J41" s="19">
        <v>2.27785332540881E-3</v>
      </c>
      <c r="K41" s="2"/>
      <c r="L41" s="2">
        <v>15.45</v>
      </c>
      <c r="M41" s="2">
        <v>18.920000000000002</v>
      </c>
      <c r="N41" s="2">
        <v>7284.2</v>
      </c>
      <c r="O41" s="2"/>
      <c r="P41" s="2"/>
      <c r="Q41" s="2"/>
      <c r="R41" s="2"/>
      <c r="S41" s="2"/>
      <c r="T41" s="2"/>
      <c r="U41" s="2"/>
      <c r="V41" s="2"/>
      <c r="W41" s="2"/>
      <c r="X41" s="2"/>
      <c r="Y41" s="2"/>
      <c r="Z41" s="2"/>
    </row>
    <row r="42" spans="1:26" ht="39" customHeight="1">
      <c r="A42" s="15" t="s">
        <v>108</v>
      </c>
      <c r="B42" s="15">
        <v>104920</v>
      </c>
      <c r="C42" s="15" t="s">
        <v>28</v>
      </c>
      <c r="D42" s="15" t="s">
        <v>109</v>
      </c>
      <c r="E42" s="16" t="s">
        <v>105</v>
      </c>
      <c r="F42" s="17">
        <v>426</v>
      </c>
      <c r="G42" s="18">
        <f t="shared" ref="G42:H42" si="34">TRUNC(L42-L42*$P$3,2)</f>
        <v>9.51</v>
      </c>
      <c r="H42" s="18">
        <f t="shared" si="34"/>
        <v>11.64</v>
      </c>
      <c r="I42" s="18">
        <f t="shared" si="31"/>
        <v>4958.6400000000003</v>
      </c>
      <c r="J42" s="19">
        <v>1.98756946652101E-3</v>
      </c>
      <c r="K42" s="2"/>
      <c r="L42" s="2">
        <v>12.19</v>
      </c>
      <c r="M42" s="2">
        <v>14.92</v>
      </c>
      <c r="N42" s="2">
        <v>6355.92</v>
      </c>
      <c r="O42" s="2"/>
      <c r="P42" s="2"/>
      <c r="Q42" s="2"/>
      <c r="R42" s="2"/>
      <c r="S42" s="2"/>
      <c r="T42" s="2"/>
      <c r="U42" s="2"/>
      <c r="V42" s="2"/>
      <c r="W42" s="2"/>
      <c r="X42" s="2"/>
      <c r="Y42" s="2"/>
      <c r="Z42" s="2"/>
    </row>
    <row r="43" spans="1:26" ht="39" customHeight="1">
      <c r="A43" s="15" t="s">
        <v>110</v>
      </c>
      <c r="B43" s="15">
        <v>96558</v>
      </c>
      <c r="C43" s="15" t="s">
        <v>28</v>
      </c>
      <c r="D43" s="15" t="s">
        <v>111</v>
      </c>
      <c r="E43" s="16" t="s">
        <v>39</v>
      </c>
      <c r="F43" s="17">
        <v>20.23</v>
      </c>
      <c r="G43" s="18">
        <f t="shared" ref="G43:H43" si="35">TRUNC(L43-L43*$P$3,2)</f>
        <v>578.79999999999995</v>
      </c>
      <c r="H43" s="18">
        <f t="shared" si="35"/>
        <v>708.85</v>
      </c>
      <c r="I43" s="18">
        <f t="shared" si="31"/>
        <v>14340.04</v>
      </c>
      <c r="J43" s="19">
        <v>5.7454739540377803E-3</v>
      </c>
      <c r="K43" s="2"/>
      <c r="L43" s="2">
        <v>741.58</v>
      </c>
      <c r="M43" s="2">
        <v>908.21</v>
      </c>
      <c r="N43" s="2">
        <v>18373.080000000002</v>
      </c>
      <c r="O43" s="2"/>
      <c r="P43" s="2"/>
      <c r="Q43" s="2"/>
      <c r="R43" s="2"/>
      <c r="S43" s="2"/>
      <c r="T43" s="2"/>
      <c r="U43" s="2"/>
      <c r="V43" s="2"/>
      <c r="W43" s="2"/>
      <c r="X43" s="2"/>
      <c r="Y43" s="2"/>
      <c r="Z43" s="2"/>
    </row>
    <row r="44" spans="1:26" ht="24" customHeight="1">
      <c r="A44" s="20" t="s">
        <v>112</v>
      </c>
      <c r="B44" s="20" t="s">
        <v>88</v>
      </c>
      <c r="C44" s="20"/>
      <c r="D44" s="20" t="s">
        <v>113</v>
      </c>
      <c r="E44" s="21"/>
      <c r="F44" s="22"/>
      <c r="G44" s="23"/>
      <c r="H44" s="23"/>
      <c r="I44" s="23">
        <f>SUM(I45,I46,I47,I49,I48,I50,I51,I52,I53,I54)</f>
        <v>52500.800000000003</v>
      </c>
      <c r="J44" s="24">
        <v>2.0180616550808099E-2</v>
      </c>
      <c r="K44" s="2"/>
      <c r="L44" s="2"/>
      <c r="M44" s="2">
        <v>64534.29</v>
      </c>
      <c r="N44" s="2">
        <v>64534.29</v>
      </c>
      <c r="O44" s="2"/>
      <c r="P44" s="2"/>
      <c r="Q44" s="2"/>
      <c r="R44" s="2"/>
      <c r="S44" s="2"/>
      <c r="T44" s="2"/>
      <c r="U44" s="2"/>
      <c r="V44" s="2"/>
      <c r="W44" s="2"/>
      <c r="X44" s="2"/>
      <c r="Y44" s="2"/>
      <c r="Z44" s="2"/>
    </row>
    <row r="45" spans="1:26" ht="39" customHeight="1">
      <c r="A45" s="15" t="s">
        <v>114</v>
      </c>
      <c r="B45" s="15">
        <v>96258</v>
      </c>
      <c r="C45" s="15" t="s">
        <v>28</v>
      </c>
      <c r="D45" s="15" t="s">
        <v>115</v>
      </c>
      <c r="E45" s="16" t="s">
        <v>47</v>
      </c>
      <c r="F45" s="17">
        <v>76.44</v>
      </c>
      <c r="G45" s="18">
        <f t="shared" ref="G45:H45" si="36">TRUNC(L45-L45*$P$3,2)</f>
        <v>127.58</v>
      </c>
      <c r="H45" s="18">
        <f t="shared" si="36"/>
        <v>156.25</v>
      </c>
      <c r="I45" s="18">
        <f t="shared" ref="I45:I53" si="37">ROUND(F45*H45,2)</f>
        <v>11943.75</v>
      </c>
      <c r="J45" s="19">
        <v>4.7855120998410404E-3</v>
      </c>
      <c r="K45" s="2"/>
      <c r="L45" s="2">
        <v>163.47</v>
      </c>
      <c r="M45" s="2">
        <v>200.2</v>
      </c>
      <c r="N45" s="2">
        <v>15303.28</v>
      </c>
      <c r="O45" s="2"/>
      <c r="P45" s="2"/>
      <c r="Q45" s="2"/>
      <c r="R45" s="2"/>
      <c r="S45" s="2"/>
      <c r="T45" s="2"/>
      <c r="U45" s="2"/>
      <c r="V45" s="2"/>
      <c r="W45" s="2"/>
      <c r="X45" s="2"/>
      <c r="Y45" s="2"/>
      <c r="Z45" s="2"/>
    </row>
    <row r="46" spans="1:26" ht="51.75" customHeight="1">
      <c r="A46" s="15" t="s">
        <v>116</v>
      </c>
      <c r="B46" s="15">
        <v>92443</v>
      </c>
      <c r="C46" s="15" t="s">
        <v>28</v>
      </c>
      <c r="D46" s="15" t="s">
        <v>117</v>
      </c>
      <c r="E46" s="16" t="s">
        <v>47</v>
      </c>
      <c r="F46" s="17">
        <v>144.16</v>
      </c>
      <c r="G46" s="18">
        <f t="shared" ref="G46:H46" si="38">TRUNC(L46-L46*$P$3,2)</f>
        <v>54.33</v>
      </c>
      <c r="H46" s="18">
        <f t="shared" si="38"/>
        <v>66.540000000000006</v>
      </c>
      <c r="I46" s="18">
        <f t="shared" si="37"/>
        <v>9592.41</v>
      </c>
      <c r="J46" s="19">
        <v>3.84356242976108E-3</v>
      </c>
      <c r="K46" s="2"/>
      <c r="L46" s="2">
        <v>69.62</v>
      </c>
      <c r="M46" s="2">
        <v>85.26</v>
      </c>
      <c r="N46" s="2">
        <v>12291.08</v>
      </c>
      <c r="O46" s="2"/>
      <c r="P46" s="2"/>
      <c r="Q46" s="2"/>
      <c r="R46" s="2"/>
      <c r="S46" s="2"/>
      <c r="T46" s="2"/>
      <c r="U46" s="2"/>
      <c r="V46" s="2"/>
      <c r="W46" s="2"/>
      <c r="X46" s="2"/>
      <c r="Y46" s="2"/>
      <c r="Z46" s="2"/>
    </row>
    <row r="47" spans="1:26" ht="39" customHeight="1">
      <c r="A47" s="15" t="s">
        <v>118</v>
      </c>
      <c r="B47" s="15">
        <v>92759</v>
      </c>
      <c r="C47" s="15" t="s">
        <v>28</v>
      </c>
      <c r="D47" s="15" t="s">
        <v>119</v>
      </c>
      <c r="E47" s="16" t="s">
        <v>105</v>
      </c>
      <c r="F47" s="17">
        <v>184</v>
      </c>
      <c r="G47" s="18">
        <f t="shared" ref="G47:H47" si="39">TRUNC(L47-L47*$P$3,2)</f>
        <v>11.93</v>
      </c>
      <c r="H47" s="18">
        <f t="shared" si="39"/>
        <v>14.61</v>
      </c>
      <c r="I47" s="18">
        <f t="shared" si="37"/>
        <v>2688.24</v>
      </c>
      <c r="J47" s="19">
        <v>1.07712861018425E-3</v>
      </c>
      <c r="K47" s="2"/>
      <c r="L47" s="2">
        <v>15.29</v>
      </c>
      <c r="M47" s="2">
        <v>18.72</v>
      </c>
      <c r="N47" s="2">
        <v>3444.48</v>
      </c>
      <c r="O47" s="2"/>
      <c r="P47" s="2"/>
      <c r="Q47" s="2"/>
      <c r="R47" s="2"/>
      <c r="S47" s="2"/>
      <c r="T47" s="2"/>
      <c r="U47" s="2"/>
      <c r="V47" s="2"/>
      <c r="W47" s="2"/>
      <c r="X47" s="2"/>
      <c r="Y47" s="2"/>
      <c r="Z47" s="2"/>
    </row>
    <row r="48" spans="1:26" ht="39" customHeight="1">
      <c r="A48" s="15" t="s">
        <v>120</v>
      </c>
      <c r="B48" s="15">
        <v>92760</v>
      </c>
      <c r="C48" s="15" t="s">
        <v>28</v>
      </c>
      <c r="D48" s="15" t="s">
        <v>121</v>
      </c>
      <c r="E48" s="16" t="s">
        <v>105</v>
      </c>
      <c r="F48" s="17">
        <v>186</v>
      </c>
      <c r="G48" s="18">
        <f t="shared" ref="G48:H48" si="40">TRUNC(L48-L48*$P$3,2)</f>
        <v>11.54</v>
      </c>
      <c r="H48" s="18">
        <f t="shared" si="40"/>
        <v>14.13</v>
      </c>
      <c r="I48" s="18">
        <f t="shared" si="37"/>
        <v>2628.18</v>
      </c>
      <c r="J48" s="19">
        <v>1.05335627968844E-3</v>
      </c>
      <c r="K48" s="2"/>
      <c r="L48" s="2">
        <v>14.79</v>
      </c>
      <c r="M48" s="2">
        <v>18.11</v>
      </c>
      <c r="N48" s="2">
        <v>3368.46</v>
      </c>
      <c r="O48" s="2"/>
      <c r="P48" s="2"/>
      <c r="Q48" s="2"/>
      <c r="R48" s="2"/>
      <c r="S48" s="2"/>
      <c r="T48" s="2"/>
      <c r="U48" s="2"/>
      <c r="V48" s="2"/>
      <c r="W48" s="2"/>
      <c r="X48" s="2"/>
      <c r="Y48" s="2"/>
      <c r="Z48" s="2"/>
    </row>
    <row r="49" spans="1:26" ht="39" customHeight="1">
      <c r="A49" s="15" t="s">
        <v>122</v>
      </c>
      <c r="B49" s="15">
        <v>92762</v>
      </c>
      <c r="C49" s="15" t="s">
        <v>28</v>
      </c>
      <c r="D49" s="15" t="s">
        <v>123</v>
      </c>
      <c r="E49" s="16" t="s">
        <v>105</v>
      </c>
      <c r="F49" s="17">
        <v>72</v>
      </c>
      <c r="G49" s="18">
        <f t="shared" ref="G49:H49" si="41">TRUNC(L49-L49*$P$3,2)</f>
        <v>9.9600000000000009</v>
      </c>
      <c r="H49" s="18">
        <f t="shared" si="41"/>
        <v>12.19</v>
      </c>
      <c r="I49" s="18">
        <f t="shared" si="37"/>
        <v>877.68</v>
      </c>
      <c r="J49" s="19">
        <v>3.5191304718185302E-4</v>
      </c>
      <c r="K49" s="2"/>
      <c r="L49" s="2">
        <v>12.77</v>
      </c>
      <c r="M49" s="2">
        <v>15.63</v>
      </c>
      <c r="N49" s="2">
        <v>1125.3599999999999</v>
      </c>
      <c r="O49" s="2"/>
      <c r="P49" s="2"/>
      <c r="Q49" s="2"/>
      <c r="R49" s="2"/>
      <c r="S49" s="2"/>
      <c r="T49" s="2"/>
      <c r="U49" s="2"/>
      <c r="V49" s="2"/>
      <c r="W49" s="2"/>
      <c r="X49" s="2"/>
      <c r="Y49" s="2"/>
      <c r="Z49" s="2"/>
    </row>
    <row r="50" spans="1:26" ht="39" customHeight="1">
      <c r="A50" s="15" t="s">
        <v>124</v>
      </c>
      <c r="B50" s="15">
        <v>92763</v>
      </c>
      <c r="C50" s="15" t="s">
        <v>28</v>
      </c>
      <c r="D50" s="15" t="s">
        <v>125</v>
      </c>
      <c r="E50" s="16" t="s">
        <v>105</v>
      </c>
      <c r="F50" s="17">
        <v>1083</v>
      </c>
      <c r="G50" s="18">
        <f t="shared" ref="G50:H50" si="42">TRUNC(L50-L50*$P$3,2)</f>
        <v>8.44</v>
      </c>
      <c r="H50" s="18">
        <f t="shared" si="42"/>
        <v>10.34</v>
      </c>
      <c r="I50" s="18">
        <f t="shared" si="37"/>
        <v>11198.22</v>
      </c>
      <c r="J50" s="19">
        <v>4.4873322748256502E-3</v>
      </c>
      <c r="K50" s="2"/>
      <c r="L50" s="2">
        <v>10.82</v>
      </c>
      <c r="M50" s="2">
        <v>13.25</v>
      </c>
      <c r="N50" s="2">
        <v>14349.75</v>
      </c>
      <c r="O50" s="2"/>
      <c r="P50" s="2"/>
      <c r="Q50" s="2"/>
      <c r="R50" s="2"/>
      <c r="S50" s="2"/>
      <c r="T50" s="2"/>
      <c r="U50" s="2"/>
      <c r="V50" s="2"/>
      <c r="W50" s="2"/>
      <c r="X50" s="2"/>
      <c r="Y50" s="2"/>
      <c r="Z50" s="2"/>
    </row>
    <row r="51" spans="1:26" ht="39" customHeight="1">
      <c r="A51" s="15" t="s">
        <v>126</v>
      </c>
      <c r="B51" s="15">
        <v>92764</v>
      </c>
      <c r="C51" s="15" t="s">
        <v>28</v>
      </c>
      <c r="D51" s="15" t="s">
        <v>127</v>
      </c>
      <c r="E51" s="16" t="s">
        <v>105</v>
      </c>
      <c r="F51" s="17">
        <v>361</v>
      </c>
      <c r="G51" s="18">
        <f t="shared" ref="G51:H51" si="43">TRUNC(L51-L51*$P$3,2)</f>
        <v>8.2200000000000006</v>
      </c>
      <c r="H51" s="18">
        <f t="shared" si="43"/>
        <v>10.06</v>
      </c>
      <c r="I51" s="18">
        <f t="shared" si="37"/>
        <v>3631.66</v>
      </c>
      <c r="J51" s="19">
        <v>1.4562663231509701E-3</v>
      </c>
      <c r="K51" s="2"/>
      <c r="L51" s="2">
        <v>10.54</v>
      </c>
      <c r="M51" s="2">
        <v>12.9</v>
      </c>
      <c r="N51" s="2">
        <v>4656.8999999999996</v>
      </c>
      <c r="O51" s="2"/>
      <c r="P51" s="2"/>
      <c r="Q51" s="2"/>
      <c r="R51" s="2"/>
      <c r="S51" s="2"/>
      <c r="T51" s="2"/>
      <c r="U51" s="2"/>
      <c r="V51" s="2"/>
      <c r="W51" s="2"/>
      <c r="X51" s="2"/>
      <c r="Y51" s="2"/>
      <c r="Z51" s="2"/>
    </row>
    <row r="52" spans="1:26" ht="39" customHeight="1">
      <c r="A52" s="314" t="s">
        <v>128</v>
      </c>
      <c r="B52" s="314">
        <v>94972</v>
      </c>
      <c r="C52" s="314" t="s">
        <v>28</v>
      </c>
      <c r="D52" s="314" t="s">
        <v>129</v>
      </c>
      <c r="E52" s="315" t="s">
        <v>39</v>
      </c>
      <c r="F52" s="316">
        <f>'ADITIVO SANT'!Q16</f>
        <v>0</v>
      </c>
      <c r="G52" s="317">
        <f t="shared" ref="G52:H52" si="44">TRUNC(L52-L52*$P$3,2)</f>
        <v>374.13</v>
      </c>
      <c r="H52" s="317">
        <f t="shared" si="44"/>
        <v>458.19</v>
      </c>
      <c r="I52" s="317">
        <f t="shared" si="37"/>
        <v>0</v>
      </c>
      <c r="J52" s="318"/>
      <c r="K52" s="2"/>
      <c r="L52" s="2">
        <v>479.35</v>
      </c>
      <c r="M52" s="2">
        <v>587.04999999999995</v>
      </c>
      <c r="N52" s="2">
        <v>9251.9</v>
      </c>
      <c r="O52" s="2"/>
      <c r="P52" s="2"/>
      <c r="Q52" s="2"/>
      <c r="R52" s="2"/>
      <c r="S52" s="2"/>
      <c r="T52" s="2"/>
      <c r="U52" s="2"/>
      <c r="V52" s="2"/>
      <c r="W52" s="2"/>
      <c r="X52" s="2"/>
      <c r="Y52" s="2"/>
      <c r="Z52" s="2"/>
    </row>
    <row r="53" spans="1:26" ht="25.5" customHeight="1">
      <c r="A53" s="314" t="s">
        <v>130</v>
      </c>
      <c r="B53" s="314">
        <v>103673</v>
      </c>
      <c r="C53" s="314" t="s">
        <v>28</v>
      </c>
      <c r="D53" s="314" t="s">
        <v>131</v>
      </c>
      <c r="E53" s="315" t="s">
        <v>39</v>
      </c>
      <c r="F53" s="316">
        <f>'ADITIVO SANT'!Q17</f>
        <v>0</v>
      </c>
      <c r="G53" s="317">
        <f t="shared" ref="G53:H53" si="45">TRUNC(L53-L53*$P$3,2)</f>
        <v>30.04</v>
      </c>
      <c r="H53" s="317">
        <f t="shared" si="45"/>
        <v>36.799999999999997</v>
      </c>
      <c r="I53" s="317">
        <f t="shared" si="37"/>
        <v>0</v>
      </c>
      <c r="J53" s="318"/>
      <c r="K53" s="2"/>
      <c r="L53" s="2">
        <v>38.5</v>
      </c>
      <c r="M53" s="2">
        <v>47.15</v>
      </c>
      <c r="N53" s="2">
        <v>743.08</v>
      </c>
      <c r="O53" s="2"/>
      <c r="P53" s="2"/>
      <c r="Q53" s="2"/>
      <c r="R53" s="2"/>
      <c r="S53" s="2"/>
      <c r="T53" s="2"/>
      <c r="U53" s="2"/>
      <c r="V53" s="2"/>
      <c r="W53" s="2"/>
      <c r="X53" s="2"/>
      <c r="Y53" s="2"/>
      <c r="Z53" s="2"/>
    </row>
    <row r="54" spans="1:26" ht="25.5" customHeight="1">
      <c r="A54" s="319" t="str">
        <f>'ADITIVO SANT'!A18</f>
        <v>5.2.10</v>
      </c>
      <c r="B54" s="319" t="str">
        <f>'ADITIVO SANT'!B18</f>
        <v>MP-0082</v>
      </c>
      <c r="C54" s="319" t="str">
        <f>'ADITIVO SANT'!C18</f>
        <v>Próprio</v>
      </c>
      <c r="D54" s="319" t="str">
        <f>'ADITIVO SANT'!D18</f>
        <v xml:space="preserve">CONCRETAGEM DE PILARES, FCK = 30 MPA, COM USO DE BOMBA - LANÇAMENTO, ADENSAMENTO E ACABAMENTO. AF_02/2022_PS -  (Composição de ref. SINAPI (103672) </v>
      </c>
      <c r="E54" s="320" t="str">
        <f>'ADITIVO SANT'!E18</f>
        <v>m³</v>
      </c>
      <c r="F54" s="316">
        <f>'ADITIVO SANT'!Q18</f>
        <v>15.76</v>
      </c>
      <c r="G54" s="317">
        <f>'ADITIVO SANT'!K18</f>
        <v>515.02659370347828</v>
      </c>
      <c r="H54" s="317">
        <f>'ADITIVO SANT'!L18</f>
        <v>630.75306930864986</v>
      </c>
      <c r="I54" s="317">
        <f>TRUNC(F54*H54,2)</f>
        <v>9940.66</v>
      </c>
      <c r="J54" s="318"/>
      <c r="K54" s="2"/>
      <c r="L54" s="2"/>
      <c r="M54" s="2"/>
      <c r="N54" s="2"/>
      <c r="O54" s="2"/>
      <c r="P54" s="2"/>
      <c r="Q54" s="2"/>
      <c r="R54" s="2"/>
      <c r="S54" s="2"/>
      <c r="T54" s="2"/>
      <c r="U54" s="2"/>
      <c r="V54" s="2"/>
      <c r="W54" s="2"/>
      <c r="X54" s="2"/>
      <c r="Y54" s="2"/>
      <c r="Z54" s="2"/>
    </row>
    <row r="55" spans="1:26" ht="24" customHeight="1">
      <c r="A55" s="20" t="s">
        <v>132</v>
      </c>
      <c r="B55" s="20" t="s">
        <v>88</v>
      </c>
      <c r="C55" s="20"/>
      <c r="D55" s="20" t="s">
        <v>133</v>
      </c>
      <c r="E55" s="21"/>
      <c r="F55" s="22"/>
      <c r="G55" s="23"/>
      <c r="H55" s="23"/>
      <c r="I55" s="23">
        <f>SUM(I56,I69,)</f>
        <v>339616.86</v>
      </c>
      <c r="J55" s="24">
        <v>0.12795689546747799</v>
      </c>
      <c r="K55" s="2"/>
      <c r="L55" s="2"/>
      <c r="M55" s="2">
        <v>409185.09</v>
      </c>
      <c r="N55" s="2">
        <v>409185.09</v>
      </c>
      <c r="O55" s="2"/>
      <c r="P55" s="2"/>
      <c r="Q55" s="2"/>
      <c r="R55" s="2"/>
      <c r="S55" s="2"/>
      <c r="T55" s="2"/>
      <c r="U55" s="2"/>
      <c r="V55" s="2"/>
      <c r="W55" s="2"/>
      <c r="X55" s="2"/>
      <c r="Y55" s="2"/>
      <c r="Z55" s="2"/>
    </row>
    <row r="56" spans="1:26" ht="24" customHeight="1">
      <c r="A56" s="20" t="s">
        <v>134</v>
      </c>
      <c r="B56" s="20" t="s">
        <v>18</v>
      </c>
      <c r="C56" s="20"/>
      <c r="D56" s="20" t="s">
        <v>135</v>
      </c>
      <c r="E56" s="21"/>
      <c r="F56" s="22"/>
      <c r="G56" s="23"/>
      <c r="H56" s="23"/>
      <c r="I56" s="23">
        <f>SUM(I57,I58,I59,I60,I61,I62,I63,I64,I65,I66,I67,I68)</f>
        <v>35833.31</v>
      </c>
      <c r="J56" s="24">
        <v>9.9691341211620797E-3</v>
      </c>
      <c r="K56" s="2"/>
      <c r="L56" s="2"/>
      <c r="M56" s="2">
        <v>31879.65</v>
      </c>
      <c r="N56" s="2">
        <v>31879.65</v>
      </c>
      <c r="O56" s="2"/>
      <c r="P56" s="2"/>
      <c r="Q56" s="2"/>
      <c r="R56" s="2"/>
      <c r="S56" s="2"/>
      <c r="T56" s="2"/>
      <c r="U56" s="2"/>
      <c r="V56" s="2"/>
      <c r="W56" s="2"/>
      <c r="X56" s="2"/>
      <c r="Y56" s="2"/>
      <c r="Z56" s="2"/>
    </row>
    <row r="57" spans="1:26" ht="39" customHeight="1">
      <c r="A57" s="15" t="s">
        <v>136</v>
      </c>
      <c r="B57" s="15">
        <v>96542</v>
      </c>
      <c r="C57" s="15" t="s">
        <v>28</v>
      </c>
      <c r="D57" s="15" t="s">
        <v>137</v>
      </c>
      <c r="E57" s="16" t="s">
        <v>47</v>
      </c>
      <c r="F57" s="17">
        <v>95.37</v>
      </c>
      <c r="G57" s="18">
        <f t="shared" ref="G57:H57" si="46">TRUNC(L57-L57*$P$3,2)</f>
        <v>77.19</v>
      </c>
      <c r="H57" s="18">
        <f t="shared" si="46"/>
        <v>94.54</v>
      </c>
      <c r="I57" s="18">
        <f t="shared" ref="I57:I64" si="47">ROUND(F57*H57,2)</f>
        <v>9016.2800000000007</v>
      </c>
      <c r="J57" s="19">
        <v>3.6124936261572398E-3</v>
      </c>
      <c r="K57" s="2"/>
      <c r="L57" s="2">
        <v>98.91</v>
      </c>
      <c r="M57" s="2">
        <v>121.13</v>
      </c>
      <c r="N57" s="2">
        <v>11552.16</v>
      </c>
      <c r="O57" s="2"/>
      <c r="P57" s="2"/>
      <c r="Q57" s="2"/>
      <c r="R57" s="2"/>
      <c r="S57" s="2"/>
      <c r="T57" s="2"/>
      <c r="U57" s="2"/>
      <c r="V57" s="2"/>
      <c r="W57" s="2"/>
      <c r="X57" s="2"/>
      <c r="Y57" s="2"/>
      <c r="Z57" s="2"/>
    </row>
    <row r="58" spans="1:26" ht="39" customHeight="1">
      <c r="A58" s="15" t="s">
        <v>138</v>
      </c>
      <c r="B58" s="15">
        <v>92759</v>
      </c>
      <c r="C58" s="15" t="s">
        <v>28</v>
      </c>
      <c r="D58" s="15" t="s">
        <v>119</v>
      </c>
      <c r="E58" s="16" t="s">
        <v>105</v>
      </c>
      <c r="F58" s="17">
        <v>51</v>
      </c>
      <c r="G58" s="18">
        <f t="shared" ref="G58:H58" si="48">TRUNC(L58-L58*$P$3,2)</f>
        <v>11.93</v>
      </c>
      <c r="H58" s="18">
        <f t="shared" si="48"/>
        <v>14.61</v>
      </c>
      <c r="I58" s="18">
        <f t="shared" si="47"/>
        <v>745.11</v>
      </c>
      <c r="J58" s="19">
        <v>2.98551951735852E-4</v>
      </c>
      <c r="K58" s="2"/>
      <c r="L58" s="2">
        <v>15.29</v>
      </c>
      <c r="M58" s="2">
        <v>18.72</v>
      </c>
      <c r="N58" s="2">
        <v>954.72</v>
      </c>
      <c r="O58" s="2"/>
      <c r="P58" s="2"/>
      <c r="Q58" s="2"/>
      <c r="R58" s="2"/>
      <c r="S58" s="2"/>
      <c r="T58" s="2"/>
      <c r="U58" s="2"/>
      <c r="V58" s="2"/>
      <c r="W58" s="2"/>
      <c r="X58" s="2"/>
      <c r="Y58" s="2"/>
      <c r="Z58" s="2"/>
    </row>
    <row r="59" spans="1:26" ht="39" customHeight="1">
      <c r="A59" s="15" t="s">
        <v>139</v>
      </c>
      <c r="B59" s="15">
        <v>92760</v>
      </c>
      <c r="C59" s="15" t="s">
        <v>28</v>
      </c>
      <c r="D59" s="15" t="s">
        <v>121</v>
      </c>
      <c r="E59" s="16" t="s">
        <v>105</v>
      </c>
      <c r="F59" s="17">
        <v>203</v>
      </c>
      <c r="G59" s="18">
        <f t="shared" ref="G59:H59" si="49">TRUNC(L59-L59*$P$3,2)</f>
        <v>11.54</v>
      </c>
      <c r="H59" s="18">
        <f t="shared" si="49"/>
        <v>14.13</v>
      </c>
      <c r="I59" s="18">
        <f t="shared" si="47"/>
        <v>2868.39</v>
      </c>
      <c r="J59" s="19">
        <v>1.14963077836964E-3</v>
      </c>
      <c r="K59" s="2"/>
      <c r="L59" s="2">
        <v>14.79</v>
      </c>
      <c r="M59" s="2">
        <v>18.11</v>
      </c>
      <c r="N59" s="2">
        <v>3676.33</v>
      </c>
      <c r="O59" s="2"/>
      <c r="P59" s="2"/>
      <c r="Q59" s="2"/>
      <c r="R59" s="2"/>
      <c r="S59" s="2"/>
      <c r="T59" s="2"/>
      <c r="U59" s="2"/>
      <c r="V59" s="2"/>
      <c r="W59" s="2"/>
      <c r="X59" s="2"/>
      <c r="Y59" s="2"/>
      <c r="Z59" s="2"/>
    </row>
    <row r="60" spans="1:26" ht="39" customHeight="1">
      <c r="A60" s="15" t="s">
        <v>140</v>
      </c>
      <c r="B60" s="15">
        <v>92761</v>
      </c>
      <c r="C60" s="15" t="s">
        <v>28</v>
      </c>
      <c r="D60" s="15" t="s">
        <v>141</v>
      </c>
      <c r="E60" s="16" t="s">
        <v>105</v>
      </c>
      <c r="F60" s="17">
        <v>41</v>
      </c>
      <c r="G60" s="18">
        <f t="shared" ref="G60:H60" si="50">TRUNC(L60-L60*$P$3,2)</f>
        <v>11.05</v>
      </c>
      <c r="H60" s="18">
        <f t="shared" si="50"/>
        <v>13.53</v>
      </c>
      <c r="I60" s="18">
        <f t="shared" si="47"/>
        <v>554.73</v>
      </c>
      <c r="J60" s="19">
        <v>2.2231913499988099E-4</v>
      </c>
      <c r="K60" s="2"/>
      <c r="L60" s="2">
        <v>14.16</v>
      </c>
      <c r="M60" s="2">
        <v>17.34</v>
      </c>
      <c r="N60" s="2">
        <v>710.94</v>
      </c>
      <c r="O60" s="2"/>
      <c r="P60" s="2"/>
      <c r="Q60" s="2"/>
      <c r="R60" s="2"/>
      <c r="S60" s="2"/>
      <c r="T60" s="2"/>
      <c r="U60" s="2"/>
      <c r="V60" s="2"/>
      <c r="W60" s="2"/>
      <c r="X60" s="2"/>
      <c r="Y60" s="2"/>
      <c r="Z60" s="2"/>
    </row>
    <row r="61" spans="1:26" ht="39" customHeight="1">
      <c r="A61" s="15" t="s">
        <v>142</v>
      </c>
      <c r="B61" s="15">
        <v>92762</v>
      </c>
      <c r="C61" s="15" t="s">
        <v>28</v>
      </c>
      <c r="D61" s="15" t="s">
        <v>123</v>
      </c>
      <c r="E61" s="16" t="s">
        <v>105</v>
      </c>
      <c r="F61" s="17">
        <v>271</v>
      </c>
      <c r="G61" s="18">
        <f t="shared" ref="G61:H61" si="51">TRUNC(L61-L61*$P$3,2)</f>
        <v>9.9600000000000009</v>
      </c>
      <c r="H61" s="18">
        <f t="shared" si="51"/>
        <v>12.19</v>
      </c>
      <c r="I61" s="18">
        <f t="shared" si="47"/>
        <v>3303.49</v>
      </c>
      <c r="J61" s="19">
        <v>1.3245616081428099E-3</v>
      </c>
      <c r="K61" s="2"/>
      <c r="L61" s="2">
        <v>12.77</v>
      </c>
      <c r="M61" s="2">
        <v>15.63</v>
      </c>
      <c r="N61" s="2">
        <v>4235.7299999999996</v>
      </c>
      <c r="O61" s="2"/>
      <c r="P61" s="2"/>
      <c r="Q61" s="2"/>
      <c r="R61" s="2"/>
      <c r="S61" s="2"/>
      <c r="T61" s="2"/>
      <c r="U61" s="2"/>
      <c r="V61" s="2"/>
      <c r="W61" s="2"/>
      <c r="X61" s="2"/>
      <c r="Y61" s="2"/>
      <c r="Z61" s="2"/>
    </row>
    <row r="62" spans="1:26" ht="39" customHeight="1">
      <c r="A62" s="15" t="s">
        <v>143</v>
      </c>
      <c r="B62" s="15">
        <v>92763</v>
      </c>
      <c r="C62" s="15" t="s">
        <v>28</v>
      </c>
      <c r="D62" s="15" t="s">
        <v>125</v>
      </c>
      <c r="E62" s="16" t="s">
        <v>105</v>
      </c>
      <c r="F62" s="17">
        <v>236</v>
      </c>
      <c r="G62" s="18">
        <f t="shared" ref="G62:H62" si="52">TRUNC(L62-L62*$P$3,2)</f>
        <v>8.44</v>
      </c>
      <c r="H62" s="18">
        <f t="shared" si="52"/>
        <v>10.34</v>
      </c>
      <c r="I62" s="18">
        <f t="shared" si="47"/>
        <v>2440.2399999999998</v>
      </c>
      <c r="J62" s="19">
        <v>9.7784895370161998E-4</v>
      </c>
      <c r="K62" s="2"/>
      <c r="L62" s="2">
        <v>10.82</v>
      </c>
      <c r="M62" s="2">
        <v>13.25</v>
      </c>
      <c r="N62" s="2">
        <v>3127</v>
      </c>
      <c r="O62" s="2"/>
      <c r="P62" s="2"/>
      <c r="Q62" s="2"/>
      <c r="R62" s="2"/>
      <c r="S62" s="2"/>
      <c r="T62" s="2"/>
      <c r="U62" s="2"/>
      <c r="V62" s="2"/>
      <c r="W62" s="2"/>
      <c r="X62" s="2"/>
      <c r="Y62" s="2"/>
      <c r="Z62" s="2"/>
    </row>
    <row r="63" spans="1:26" ht="39" customHeight="1">
      <c r="A63" s="314" t="s">
        <v>144</v>
      </c>
      <c r="B63" s="314">
        <v>94966</v>
      </c>
      <c r="C63" s="314" t="s">
        <v>28</v>
      </c>
      <c r="D63" s="314" t="s">
        <v>145</v>
      </c>
      <c r="E63" s="315" t="s">
        <v>39</v>
      </c>
      <c r="F63" s="316">
        <f>'ADITIVO SANT'!Q20</f>
        <v>0</v>
      </c>
      <c r="G63" s="317">
        <f t="shared" ref="G63:H63" si="53">TRUNC(L63-L63*$P$3,2)</f>
        <v>378.19</v>
      </c>
      <c r="H63" s="317">
        <f t="shared" si="53"/>
        <v>463.16</v>
      </c>
      <c r="I63" s="317">
        <f t="shared" si="47"/>
        <v>0</v>
      </c>
      <c r="J63" s="318"/>
      <c r="K63" s="2"/>
      <c r="L63" s="2">
        <v>484.55</v>
      </c>
      <c r="M63" s="2">
        <v>593.41999999999996</v>
      </c>
      <c r="N63" s="2">
        <v>7061.69</v>
      </c>
      <c r="O63" s="2"/>
      <c r="P63" s="2"/>
      <c r="Q63" s="2"/>
      <c r="R63" s="2"/>
      <c r="S63" s="2"/>
      <c r="T63" s="2"/>
      <c r="U63" s="2"/>
      <c r="V63" s="2"/>
      <c r="W63" s="2"/>
      <c r="X63" s="2"/>
      <c r="Y63" s="2"/>
      <c r="Z63" s="2"/>
    </row>
    <row r="64" spans="1:26" ht="25.5" customHeight="1">
      <c r="A64" s="314" t="s">
        <v>146</v>
      </c>
      <c r="B64" s="314">
        <v>103673</v>
      </c>
      <c r="C64" s="314" t="s">
        <v>28</v>
      </c>
      <c r="D64" s="314" t="s">
        <v>131</v>
      </c>
      <c r="E64" s="315" t="s">
        <v>39</v>
      </c>
      <c r="F64" s="316">
        <f>'ADITIVO SANT'!Q21</f>
        <v>0</v>
      </c>
      <c r="G64" s="317">
        <f t="shared" ref="G64:H64" si="54">TRUNC(L64-L64*$P$3,2)</f>
        <v>30.04</v>
      </c>
      <c r="H64" s="317">
        <f t="shared" si="54"/>
        <v>36.799999999999997</v>
      </c>
      <c r="I64" s="317">
        <f t="shared" si="47"/>
        <v>0</v>
      </c>
      <c r="J64" s="318"/>
      <c r="K64" s="2"/>
      <c r="L64" s="2">
        <v>38.5</v>
      </c>
      <c r="M64" s="2">
        <v>47.15</v>
      </c>
      <c r="N64" s="2">
        <v>561.08000000000004</v>
      </c>
      <c r="O64" s="2"/>
      <c r="P64" s="2"/>
      <c r="Q64" s="2"/>
      <c r="R64" s="2"/>
      <c r="S64" s="2"/>
      <c r="T64" s="2"/>
      <c r="U64" s="2"/>
      <c r="V64" s="2"/>
      <c r="W64" s="2"/>
      <c r="X64" s="2"/>
      <c r="Y64" s="2"/>
      <c r="Z64" s="2"/>
    </row>
    <row r="65" spans="1:26" ht="25.5" customHeight="1">
      <c r="A65" s="314" t="s">
        <v>1392</v>
      </c>
      <c r="B65" s="314">
        <f>'ADITIVO SANT'!B22</f>
        <v>96557</v>
      </c>
      <c r="C65" s="319" t="str">
        <f>'ADITIVO SANT'!C22</f>
        <v>SINAPI</v>
      </c>
      <c r="D65" s="319" t="str">
        <f>'ADITIVO SANT'!D22</f>
        <v>CONCRETAGEM DE BLOCOS DE COROAMENTO OU VIGA BALDRAME, FCK 30 MPA, COM USO DE BOMBA- LANÇAMENTO, ADENSAMENTO E ACABAMENTO. AF_01/2024</v>
      </c>
      <c r="E65" s="315" t="str">
        <f>'ADITIVO SANT'!E22</f>
        <v>m³</v>
      </c>
      <c r="F65" s="316">
        <f>'ADITIVO SANT'!Q22</f>
        <v>11.9</v>
      </c>
      <c r="G65" s="317">
        <f>'ADITIVO SANT'!K22</f>
        <v>555.32092645719035</v>
      </c>
      <c r="H65" s="317">
        <f>'ADITIVO SANT'!L22</f>
        <v>680.10153863212099</v>
      </c>
      <c r="I65" s="317">
        <f t="shared" ref="I65:I68" si="55">TRUNC(F65*H65,2)</f>
        <v>8093.2</v>
      </c>
      <c r="J65" s="318"/>
      <c r="K65" s="2"/>
      <c r="L65" s="2"/>
      <c r="M65" s="2"/>
      <c r="N65" s="2"/>
      <c r="O65" s="2"/>
      <c r="P65" s="2"/>
      <c r="Q65" s="2"/>
      <c r="R65" s="2"/>
      <c r="S65" s="2"/>
      <c r="T65" s="2"/>
      <c r="U65" s="2"/>
      <c r="V65" s="2"/>
      <c r="W65" s="2"/>
      <c r="X65" s="2"/>
      <c r="Y65" s="2"/>
      <c r="Z65" s="2"/>
    </row>
    <row r="66" spans="1:26" ht="25.5" customHeight="1">
      <c r="A66" s="314" t="s">
        <v>1393</v>
      </c>
      <c r="B66" s="321">
        <f>'ADITIVO SANT'!B23</f>
        <v>102354</v>
      </c>
      <c r="C66" s="314" t="str">
        <f>'ADITIVO SANT'!C23</f>
        <v>SINAPI</v>
      </c>
      <c r="D66" s="314" t="str">
        <f>'ADITIVO SANT'!D23</f>
        <v>DESMONTE DE MATERIAL DE 3ª CATEGORIA (BLOCOS DE ROCHAS OU MATACOS), COM MARTELETE PNEUMÁTICO MANUAL - EXCLUSIVE CARGA E TRANSPORTE. AF_03/2021</v>
      </c>
      <c r="E66" s="315" t="str">
        <f>'ADITIVO SANT'!E23</f>
        <v>m³</v>
      </c>
      <c r="F66" s="316">
        <f>'ADITIVO SANT'!Q23</f>
        <v>29.732275000000001</v>
      </c>
      <c r="G66" s="317">
        <f>'ADITIVO SANT'!K23</f>
        <v>111.86</v>
      </c>
      <c r="H66" s="317">
        <f>'ADITIVO SANT'!L23</f>
        <v>136.99</v>
      </c>
      <c r="I66" s="317">
        <f t="shared" si="55"/>
        <v>4073.02</v>
      </c>
      <c r="J66" s="318"/>
      <c r="K66" s="2"/>
      <c r="L66" s="2"/>
      <c r="M66" s="2"/>
      <c r="N66" s="2"/>
      <c r="O66" s="2"/>
      <c r="P66" s="2"/>
      <c r="Q66" s="2"/>
      <c r="R66" s="2"/>
      <c r="S66" s="2"/>
      <c r="T66" s="2"/>
      <c r="U66" s="2"/>
      <c r="V66" s="2"/>
      <c r="W66" s="2"/>
      <c r="X66" s="2"/>
      <c r="Y66" s="2"/>
      <c r="Z66" s="2"/>
    </row>
    <row r="67" spans="1:26" ht="25.5" customHeight="1">
      <c r="A67" s="314" t="s">
        <v>1394</v>
      </c>
      <c r="B67" s="321">
        <f>'ADITIVO SANT'!B24</f>
        <v>102361</v>
      </c>
      <c r="C67" s="314" t="str">
        <f>'ADITIVO SANT'!C24</f>
        <v>SINAPI</v>
      </c>
      <c r="D67" s="314" t="str">
        <f>'ADITIVO SANT'!D24</f>
        <v>RETIRADA DE MATERIAL DE 3ª CATEGORIA (APÓS ESCAVAÇÃO/DESMONTE) EM VALAS, COM RETROESCAVADEIRA - EXCLUSIVE CARGA E TRANSPORTE. AF_03/2021</v>
      </c>
      <c r="E67" s="315" t="str">
        <f>'ADITIVO SANT'!E24</f>
        <v>m²</v>
      </c>
      <c r="F67" s="316">
        <f>'ADITIVO SANT'!Q24</f>
        <v>44.598412500000002</v>
      </c>
      <c r="G67" s="317">
        <f>'ADITIVO SANT'!K24</f>
        <v>24.98</v>
      </c>
      <c r="H67" s="317">
        <f>'ADITIVO SANT'!L24</f>
        <v>30.59</v>
      </c>
      <c r="I67" s="317">
        <f t="shared" si="55"/>
        <v>1364.26</v>
      </c>
      <c r="J67" s="318"/>
      <c r="K67" s="2"/>
      <c r="L67" s="2"/>
      <c r="M67" s="2"/>
      <c r="N67" s="2"/>
      <c r="O67" s="2"/>
      <c r="P67" s="2"/>
      <c r="Q67" s="2"/>
      <c r="R67" s="2"/>
      <c r="S67" s="2"/>
      <c r="T67" s="2"/>
      <c r="U67" s="2"/>
      <c r="V67" s="2"/>
      <c r="W67" s="2"/>
      <c r="X67" s="2"/>
      <c r="Y67" s="2"/>
      <c r="Z67" s="2"/>
    </row>
    <row r="68" spans="1:26" ht="25.5" customHeight="1">
      <c r="A68" s="314" t="s">
        <v>1395</v>
      </c>
      <c r="B68" s="314">
        <f>'ADITIVO SANT'!B25</f>
        <v>95875</v>
      </c>
      <c r="C68" s="314" t="str">
        <f>'ADITIVO SANT'!C25</f>
        <v>ORSE</v>
      </c>
      <c r="D68" s="314" t="str">
        <f>'ADITIVO SANT'!D25</f>
        <v>TRANSPORTE COM CAMINHÃO BASCULANTE DE 10 M³, EM VIA URBANA PAVIMENTADA, DMT ATÉ 30 KM (UNIDADE: M3XKM). AF_07/2020</v>
      </c>
      <c r="E68" s="315" t="str">
        <f>'ADITIVO SANT'!E25</f>
        <v>m³xkm</v>
      </c>
      <c r="F68" s="316">
        <f>'ADITIVO SANT'!Q25</f>
        <v>1467.214125</v>
      </c>
      <c r="G68" s="317">
        <f>'ADITIVO SANT'!K25</f>
        <v>1.88</v>
      </c>
      <c r="H68" s="317">
        <f>'ADITIVO SANT'!L25</f>
        <v>2.2999999999999998</v>
      </c>
      <c r="I68" s="317">
        <f t="shared" si="55"/>
        <v>3374.59</v>
      </c>
      <c r="J68" s="318"/>
      <c r="K68" s="2"/>
      <c r="L68" s="2"/>
      <c r="M68" s="2"/>
      <c r="N68" s="2"/>
      <c r="O68" s="2"/>
      <c r="P68" s="2"/>
      <c r="Q68" s="2"/>
      <c r="R68" s="2"/>
      <c r="S68" s="2"/>
      <c r="T68" s="2"/>
      <c r="U68" s="2"/>
      <c r="V68" s="2"/>
      <c r="W68" s="2"/>
      <c r="X68" s="2"/>
      <c r="Y68" s="2"/>
      <c r="Z68" s="2"/>
    </row>
    <row r="69" spans="1:26" ht="24" customHeight="1">
      <c r="A69" s="20" t="s">
        <v>147</v>
      </c>
      <c r="B69" s="20" t="s">
        <v>18</v>
      </c>
      <c r="C69" s="20"/>
      <c r="D69" s="20" t="s">
        <v>148</v>
      </c>
      <c r="E69" s="21"/>
      <c r="F69" s="22"/>
      <c r="G69" s="23"/>
      <c r="H69" s="23"/>
      <c r="I69" s="23">
        <f>SUM(I70,I71,I72,I73,I74,I75,I76,I77,I78,I79,I80,I81)</f>
        <v>303783.55</v>
      </c>
      <c r="J69" s="24">
        <v>0.117987761346316</v>
      </c>
      <c r="K69" s="2"/>
      <c r="L69" s="2"/>
      <c r="M69" s="2">
        <v>377305.44</v>
      </c>
      <c r="N69" s="2">
        <v>377305.44</v>
      </c>
      <c r="O69" s="2"/>
      <c r="P69" s="2"/>
      <c r="Q69" s="2"/>
      <c r="R69" s="2"/>
      <c r="S69" s="2"/>
      <c r="T69" s="2"/>
      <c r="U69" s="2"/>
      <c r="V69" s="2"/>
      <c r="W69" s="2"/>
      <c r="X69" s="2"/>
      <c r="Y69" s="2"/>
      <c r="Z69" s="2"/>
    </row>
    <row r="70" spans="1:26" ht="39" customHeight="1">
      <c r="A70" s="15" t="s">
        <v>149</v>
      </c>
      <c r="B70" s="15">
        <v>92468</v>
      </c>
      <c r="C70" s="15" t="s">
        <v>28</v>
      </c>
      <c r="D70" s="15" t="s">
        <v>150</v>
      </c>
      <c r="E70" s="16" t="s">
        <v>47</v>
      </c>
      <c r="F70" s="17">
        <v>1106.07</v>
      </c>
      <c r="G70" s="18">
        <f t="shared" ref="G70:H70" si="56">TRUNC(L70-L70*$P$3,2)</f>
        <v>125.9</v>
      </c>
      <c r="H70" s="18">
        <f t="shared" si="56"/>
        <v>154.18</v>
      </c>
      <c r="I70" s="18">
        <f t="shared" ref="I70:I80" si="57">ROUND(F70*H70,2)</f>
        <v>170533.87</v>
      </c>
      <c r="J70" s="19">
        <v>6.8328757633992002E-2</v>
      </c>
      <c r="K70" s="2"/>
      <c r="L70" s="2">
        <v>161.31</v>
      </c>
      <c r="M70" s="2">
        <v>197.55</v>
      </c>
      <c r="N70" s="2">
        <v>218504.12</v>
      </c>
      <c r="O70" s="2"/>
      <c r="P70" s="2"/>
      <c r="Q70" s="2"/>
      <c r="R70" s="2"/>
      <c r="S70" s="2"/>
      <c r="T70" s="2"/>
      <c r="U70" s="2"/>
      <c r="V70" s="2"/>
      <c r="W70" s="2"/>
      <c r="X70" s="2"/>
      <c r="Y70" s="2"/>
      <c r="Z70" s="2"/>
    </row>
    <row r="71" spans="1:26" ht="39" customHeight="1">
      <c r="A71" s="15" t="s">
        <v>151</v>
      </c>
      <c r="B71" s="15">
        <v>92759</v>
      </c>
      <c r="C71" s="15" t="s">
        <v>28</v>
      </c>
      <c r="D71" s="15" t="s">
        <v>119</v>
      </c>
      <c r="E71" s="16" t="s">
        <v>105</v>
      </c>
      <c r="F71" s="17">
        <v>400</v>
      </c>
      <c r="G71" s="18">
        <f t="shared" ref="G71:H71" si="58">TRUNC(L71-L71*$P$3,2)</f>
        <v>11.93</v>
      </c>
      <c r="H71" s="18">
        <f t="shared" si="58"/>
        <v>14.61</v>
      </c>
      <c r="I71" s="18">
        <f t="shared" si="57"/>
        <v>5844</v>
      </c>
      <c r="J71" s="19">
        <v>2.34158393518316E-3</v>
      </c>
      <c r="K71" s="2"/>
      <c r="L71" s="2">
        <v>15.29</v>
      </c>
      <c r="M71" s="2">
        <v>18.72</v>
      </c>
      <c r="N71" s="2">
        <v>7488</v>
      </c>
      <c r="O71" s="2"/>
      <c r="P71" s="2"/>
      <c r="Q71" s="2"/>
      <c r="R71" s="2"/>
      <c r="S71" s="2"/>
      <c r="T71" s="2"/>
      <c r="U71" s="2"/>
      <c r="V71" s="2"/>
      <c r="W71" s="2"/>
      <c r="X71" s="2"/>
      <c r="Y71" s="2"/>
      <c r="Z71" s="2"/>
    </row>
    <row r="72" spans="1:26" ht="39" customHeight="1">
      <c r="A72" s="15" t="s">
        <v>152</v>
      </c>
      <c r="B72" s="15">
        <v>92760</v>
      </c>
      <c r="C72" s="15" t="s">
        <v>28</v>
      </c>
      <c r="D72" s="15" t="s">
        <v>121</v>
      </c>
      <c r="E72" s="16" t="s">
        <v>105</v>
      </c>
      <c r="F72" s="17">
        <v>866</v>
      </c>
      <c r="G72" s="18">
        <f t="shared" ref="G72:H72" si="59">TRUNC(L72-L72*$P$3,2)</f>
        <v>11.54</v>
      </c>
      <c r="H72" s="18">
        <f t="shared" si="59"/>
        <v>14.13</v>
      </c>
      <c r="I72" s="18">
        <f t="shared" si="57"/>
        <v>12236.58</v>
      </c>
      <c r="J72" s="19">
        <v>4.90433622693651E-3</v>
      </c>
      <c r="K72" s="2"/>
      <c r="L72" s="2">
        <v>14.79</v>
      </c>
      <c r="M72" s="2">
        <v>18.11</v>
      </c>
      <c r="N72" s="2">
        <v>15683.26</v>
      </c>
      <c r="O72" s="2"/>
      <c r="P72" s="2"/>
      <c r="Q72" s="2"/>
      <c r="R72" s="2"/>
      <c r="S72" s="2"/>
      <c r="T72" s="2"/>
      <c r="U72" s="2"/>
      <c r="V72" s="2"/>
      <c r="W72" s="2"/>
      <c r="X72" s="2"/>
      <c r="Y72" s="2"/>
      <c r="Z72" s="2"/>
    </row>
    <row r="73" spans="1:26" ht="39" customHeight="1">
      <c r="A73" s="15" t="s">
        <v>153</v>
      </c>
      <c r="B73" s="15">
        <v>92761</v>
      </c>
      <c r="C73" s="15" t="s">
        <v>28</v>
      </c>
      <c r="D73" s="15" t="s">
        <v>141</v>
      </c>
      <c r="E73" s="16" t="s">
        <v>105</v>
      </c>
      <c r="F73" s="17">
        <v>1212</v>
      </c>
      <c r="G73" s="18">
        <f t="shared" ref="G73:H73" si="60">TRUNC(L73-L73*$P$3,2)</f>
        <v>11.05</v>
      </c>
      <c r="H73" s="18">
        <f t="shared" si="60"/>
        <v>13.53</v>
      </c>
      <c r="I73" s="18">
        <f t="shared" si="57"/>
        <v>16398.36</v>
      </c>
      <c r="J73" s="19">
        <v>6.5719705273135703E-3</v>
      </c>
      <c r="K73" s="2"/>
      <c r="L73" s="2">
        <v>14.16</v>
      </c>
      <c r="M73" s="2">
        <v>17.34</v>
      </c>
      <c r="N73" s="2">
        <v>21016.080000000002</v>
      </c>
      <c r="O73" s="2"/>
      <c r="P73" s="2"/>
      <c r="Q73" s="2"/>
      <c r="R73" s="2"/>
      <c r="S73" s="2"/>
      <c r="T73" s="2"/>
      <c r="U73" s="2"/>
      <c r="V73" s="2"/>
      <c r="W73" s="2"/>
      <c r="X73" s="2"/>
      <c r="Y73" s="2"/>
      <c r="Z73" s="2"/>
    </row>
    <row r="74" spans="1:26" ht="39" customHeight="1">
      <c r="A74" s="15" t="s">
        <v>154</v>
      </c>
      <c r="B74" s="15">
        <v>92762</v>
      </c>
      <c r="C74" s="15" t="s">
        <v>28</v>
      </c>
      <c r="D74" s="15" t="s">
        <v>123</v>
      </c>
      <c r="E74" s="16" t="s">
        <v>105</v>
      </c>
      <c r="F74" s="17">
        <v>1616</v>
      </c>
      <c r="G74" s="18">
        <f t="shared" ref="G74:H74" si="61">TRUNC(L74-L74*$P$3,2)</f>
        <v>9.9600000000000009</v>
      </c>
      <c r="H74" s="18">
        <f t="shared" si="61"/>
        <v>12.19</v>
      </c>
      <c r="I74" s="18">
        <f t="shared" si="57"/>
        <v>19699.04</v>
      </c>
      <c r="J74" s="19">
        <v>7.8984928367482592E-3</v>
      </c>
      <c r="K74" s="2"/>
      <c r="L74" s="2">
        <v>12.77</v>
      </c>
      <c r="M74" s="2">
        <v>15.63</v>
      </c>
      <c r="N74" s="2">
        <v>25258.080000000002</v>
      </c>
      <c r="O74" s="2"/>
      <c r="P74" s="2"/>
      <c r="Q74" s="2"/>
      <c r="R74" s="2"/>
      <c r="S74" s="2"/>
      <c r="T74" s="2"/>
      <c r="U74" s="2"/>
      <c r="V74" s="2"/>
      <c r="W74" s="2"/>
      <c r="X74" s="2"/>
      <c r="Y74" s="2"/>
      <c r="Z74" s="2"/>
    </row>
    <row r="75" spans="1:26" ht="39" customHeight="1">
      <c r="A75" s="15" t="s">
        <v>155</v>
      </c>
      <c r="B75" s="15">
        <v>92763</v>
      </c>
      <c r="C75" s="15" t="s">
        <v>28</v>
      </c>
      <c r="D75" s="15" t="s">
        <v>125</v>
      </c>
      <c r="E75" s="16" t="s">
        <v>105</v>
      </c>
      <c r="F75" s="17">
        <v>1046</v>
      </c>
      <c r="G75" s="18">
        <f t="shared" ref="G75:H75" si="62">TRUNC(L75-L75*$P$3,2)</f>
        <v>8.44</v>
      </c>
      <c r="H75" s="18">
        <f t="shared" si="62"/>
        <v>10.34</v>
      </c>
      <c r="I75" s="18">
        <f t="shared" si="57"/>
        <v>10815.64</v>
      </c>
      <c r="J75" s="19">
        <v>4.33402544733853E-3</v>
      </c>
      <c r="K75" s="2"/>
      <c r="L75" s="2">
        <v>10.82</v>
      </c>
      <c r="M75" s="2">
        <v>13.25</v>
      </c>
      <c r="N75" s="2">
        <v>13859.5</v>
      </c>
      <c r="O75" s="2"/>
      <c r="P75" s="2"/>
      <c r="Q75" s="2"/>
      <c r="R75" s="2"/>
      <c r="S75" s="2"/>
      <c r="T75" s="2"/>
      <c r="U75" s="2"/>
      <c r="V75" s="2"/>
      <c r="W75" s="2"/>
      <c r="X75" s="2"/>
      <c r="Y75" s="2"/>
      <c r="Z75" s="2"/>
    </row>
    <row r="76" spans="1:26" ht="39" customHeight="1">
      <c r="A76" s="15" t="s">
        <v>156</v>
      </c>
      <c r="B76" s="15">
        <v>92764</v>
      </c>
      <c r="C76" s="15" t="s">
        <v>28</v>
      </c>
      <c r="D76" s="15" t="s">
        <v>127</v>
      </c>
      <c r="E76" s="16" t="s">
        <v>105</v>
      </c>
      <c r="F76" s="17">
        <v>1189</v>
      </c>
      <c r="G76" s="18">
        <f t="shared" ref="G76:H76" si="63">TRUNC(L76-L76*$P$3,2)</f>
        <v>8.2200000000000006</v>
      </c>
      <c r="H76" s="18">
        <f t="shared" si="63"/>
        <v>10.06</v>
      </c>
      <c r="I76" s="18">
        <f t="shared" si="57"/>
        <v>11961.34</v>
      </c>
      <c r="J76" s="19">
        <v>4.79640071530886E-3</v>
      </c>
      <c r="K76" s="2"/>
      <c r="L76" s="2">
        <v>10.54</v>
      </c>
      <c r="M76" s="2">
        <v>12.9</v>
      </c>
      <c r="N76" s="2">
        <v>15338.1</v>
      </c>
      <c r="O76" s="2"/>
      <c r="P76" s="2"/>
      <c r="Q76" s="2"/>
      <c r="R76" s="2"/>
      <c r="S76" s="2"/>
      <c r="T76" s="2"/>
      <c r="U76" s="2"/>
      <c r="V76" s="2"/>
      <c r="W76" s="2"/>
      <c r="X76" s="2"/>
      <c r="Y76" s="2"/>
      <c r="Z76" s="2"/>
    </row>
    <row r="77" spans="1:26" ht="39" customHeight="1">
      <c r="A77" s="15" t="s">
        <v>157</v>
      </c>
      <c r="B77" s="15">
        <v>92765</v>
      </c>
      <c r="C77" s="15" t="s">
        <v>28</v>
      </c>
      <c r="D77" s="15" t="s">
        <v>158</v>
      </c>
      <c r="E77" s="16" t="s">
        <v>105</v>
      </c>
      <c r="F77" s="17">
        <v>1096</v>
      </c>
      <c r="G77" s="18">
        <f t="shared" ref="G77:H77" si="64">TRUNC(L77-L77*$P$3,2)</f>
        <v>9.42</v>
      </c>
      <c r="H77" s="18">
        <f t="shared" si="64"/>
        <v>11.54</v>
      </c>
      <c r="I77" s="18">
        <f t="shared" si="57"/>
        <v>12647.84</v>
      </c>
      <c r="J77" s="19">
        <v>5.0690038643014601E-3</v>
      </c>
      <c r="K77" s="2"/>
      <c r="L77" s="2">
        <v>12.08</v>
      </c>
      <c r="M77" s="2">
        <v>14.79</v>
      </c>
      <c r="N77" s="2">
        <v>16209.84</v>
      </c>
      <c r="O77" s="2"/>
      <c r="P77" s="2"/>
      <c r="Q77" s="2"/>
      <c r="R77" s="2"/>
      <c r="S77" s="2"/>
      <c r="T77" s="2"/>
      <c r="U77" s="2"/>
      <c r="V77" s="2"/>
      <c r="W77" s="2"/>
      <c r="X77" s="2"/>
      <c r="Y77" s="2"/>
      <c r="Z77" s="2"/>
    </row>
    <row r="78" spans="1:26" ht="39" customHeight="1">
      <c r="A78" s="15" t="s">
        <v>159</v>
      </c>
      <c r="B78" s="15">
        <v>92766</v>
      </c>
      <c r="C78" s="15" t="s">
        <v>28</v>
      </c>
      <c r="D78" s="15" t="s">
        <v>160</v>
      </c>
      <c r="E78" s="16" t="s">
        <v>105</v>
      </c>
      <c r="F78" s="17">
        <v>25</v>
      </c>
      <c r="G78" s="18">
        <f t="shared" ref="G78:H78" si="65">TRUNC(L78-L78*$P$3,2)</f>
        <v>9.34</v>
      </c>
      <c r="H78" s="18">
        <f t="shared" si="65"/>
        <v>11.43</v>
      </c>
      <c r="I78" s="18">
        <f t="shared" si="57"/>
        <v>285.75</v>
      </c>
      <c r="J78" s="19">
        <v>1.14530597791243E-4</v>
      </c>
      <c r="K78" s="2"/>
      <c r="L78" s="2">
        <v>11.97</v>
      </c>
      <c r="M78" s="2">
        <v>14.65</v>
      </c>
      <c r="N78" s="2">
        <v>366.25</v>
      </c>
      <c r="O78" s="2"/>
      <c r="P78" s="2"/>
      <c r="Q78" s="2"/>
      <c r="R78" s="2"/>
      <c r="S78" s="2"/>
      <c r="T78" s="2"/>
      <c r="U78" s="2"/>
      <c r="V78" s="2"/>
      <c r="W78" s="2"/>
      <c r="X78" s="2"/>
      <c r="Y78" s="2"/>
      <c r="Z78" s="2"/>
    </row>
    <row r="79" spans="1:26" ht="39" customHeight="1">
      <c r="A79" s="314" t="s">
        <v>161</v>
      </c>
      <c r="B79" s="314">
        <v>94972</v>
      </c>
      <c r="C79" s="314" t="s">
        <v>28</v>
      </c>
      <c r="D79" s="314" t="s">
        <v>129</v>
      </c>
      <c r="E79" s="315" t="s">
        <v>39</v>
      </c>
      <c r="F79" s="316">
        <f>'ADITIVO SANT'!Q27</f>
        <v>0</v>
      </c>
      <c r="G79" s="317">
        <f t="shared" ref="G79:H79" si="66">TRUNC(L79-L79*$P$3,2)</f>
        <v>374.13</v>
      </c>
      <c r="H79" s="317">
        <f t="shared" si="66"/>
        <v>458.19</v>
      </c>
      <c r="I79" s="317">
        <f t="shared" si="57"/>
        <v>0</v>
      </c>
      <c r="J79" s="318"/>
      <c r="K79" s="2"/>
      <c r="L79" s="2">
        <v>479.35</v>
      </c>
      <c r="M79" s="2">
        <v>587.04999999999995</v>
      </c>
      <c r="N79" s="2">
        <v>40342.07</v>
      </c>
      <c r="O79" s="2"/>
      <c r="P79" s="2"/>
      <c r="Q79" s="2"/>
      <c r="R79" s="2"/>
      <c r="S79" s="2"/>
      <c r="T79" s="2"/>
      <c r="U79" s="2"/>
      <c r="V79" s="2"/>
      <c r="W79" s="2"/>
      <c r="X79" s="2"/>
      <c r="Y79" s="2"/>
      <c r="Z79" s="2"/>
    </row>
    <row r="80" spans="1:26" ht="25.5" customHeight="1">
      <c r="A80" s="314" t="s">
        <v>162</v>
      </c>
      <c r="B80" s="314">
        <v>103673</v>
      </c>
      <c r="C80" s="314" t="s">
        <v>28</v>
      </c>
      <c r="D80" s="314" t="s">
        <v>131</v>
      </c>
      <c r="E80" s="315" t="s">
        <v>39</v>
      </c>
      <c r="F80" s="316">
        <f>'ADITIVO SANT'!Q28</f>
        <v>0</v>
      </c>
      <c r="G80" s="317">
        <f t="shared" ref="G80:H80" si="67">TRUNC(L80-L80*$P$3,2)</f>
        <v>30.04</v>
      </c>
      <c r="H80" s="317">
        <f t="shared" si="67"/>
        <v>36.799999999999997</v>
      </c>
      <c r="I80" s="317">
        <f t="shared" si="57"/>
        <v>0</v>
      </c>
      <c r="J80" s="318"/>
      <c r="K80" s="2"/>
      <c r="L80" s="2">
        <v>38.5</v>
      </c>
      <c r="M80" s="2">
        <v>47.15</v>
      </c>
      <c r="N80" s="2">
        <v>3240.14</v>
      </c>
      <c r="O80" s="2"/>
      <c r="P80" s="2"/>
      <c r="Q80" s="2"/>
      <c r="R80" s="2"/>
      <c r="S80" s="2"/>
      <c r="T80" s="2"/>
      <c r="U80" s="2"/>
      <c r="V80" s="2"/>
      <c r="W80" s="2"/>
      <c r="X80" s="2"/>
      <c r="Y80" s="2"/>
      <c r="Z80" s="2"/>
    </row>
    <row r="81" spans="1:26" ht="25.5" customHeight="1">
      <c r="A81" s="319" t="str">
        <f>'ADITIVO SANT'!A29</f>
        <v>5.3.2.12</v>
      </c>
      <c r="B81" s="314" t="str">
        <f>'ADITIVO SANT'!B29</f>
        <v>MP-0011</v>
      </c>
      <c r="C81" s="314" t="str">
        <f>'ADITIVO SANT'!C29</f>
        <v>Próprio</v>
      </c>
      <c r="D81" s="314" t="str">
        <f>'ADITIVO SANT'!D29</f>
        <v>CONCRETAGEM DE VIGAS E LAJES, FCK=30 MPA, PARA LAJES MACIÇAS OU NERVURADAS COM USO DE BOMBA - LANÇAMENTO, ADENSAMENTO E ACABAMENTO. (Composição de ref. SINAPI - 09/2024 - 103675)</v>
      </c>
      <c r="E81" s="315" t="str">
        <f>'ADITIVO SANT'!E29</f>
        <v>m³</v>
      </c>
      <c r="F81" s="316">
        <f>'ADITIVO SANT'!Q29</f>
        <v>68.72</v>
      </c>
      <c r="G81" s="317">
        <f>'ADITIVO SANT'!K29</f>
        <v>515.21415460070261</v>
      </c>
      <c r="H81" s="317">
        <f>'ADITIVO SANT'!L29</f>
        <v>630.9827751394804</v>
      </c>
      <c r="I81" s="317">
        <f>TRUNC(F81*H81,2)</f>
        <v>43361.13</v>
      </c>
      <c r="J81" s="318"/>
      <c r="K81" s="2"/>
      <c r="L81" s="2"/>
      <c r="M81" s="2"/>
      <c r="N81" s="2"/>
      <c r="O81" s="2"/>
      <c r="P81" s="2"/>
      <c r="Q81" s="2"/>
      <c r="R81" s="2"/>
      <c r="S81" s="2"/>
      <c r="T81" s="2"/>
      <c r="U81" s="2"/>
      <c r="V81" s="2"/>
      <c r="W81" s="2"/>
      <c r="X81" s="2"/>
      <c r="Y81" s="2"/>
      <c r="Z81" s="2"/>
    </row>
    <row r="82" spans="1:26" ht="24" customHeight="1">
      <c r="A82" s="20" t="s">
        <v>163</v>
      </c>
      <c r="B82" s="20" t="s">
        <v>88</v>
      </c>
      <c r="C82" s="20"/>
      <c r="D82" s="20" t="s">
        <v>164</v>
      </c>
      <c r="E82" s="21"/>
      <c r="F82" s="22"/>
      <c r="G82" s="23"/>
      <c r="H82" s="23"/>
      <c r="I82" s="23">
        <f>SUM(I83,I84,I85,I86,I87,I88,I89,I90,I91,I92,I93,I94,I95)</f>
        <v>214275.37</v>
      </c>
      <c r="J82" s="24">
        <v>8.0115233573310199E-2</v>
      </c>
      <c r="K82" s="2"/>
      <c r="L82" s="2"/>
      <c r="M82" s="2">
        <v>256195.33</v>
      </c>
      <c r="N82" s="2">
        <v>256195.33</v>
      </c>
      <c r="O82" s="2"/>
      <c r="P82" s="2"/>
      <c r="Q82" s="2"/>
      <c r="R82" s="2"/>
      <c r="S82" s="2"/>
      <c r="T82" s="2"/>
      <c r="U82" s="2"/>
      <c r="V82" s="2"/>
      <c r="W82" s="2"/>
      <c r="X82" s="2"/>
      <c r="Y82" s="2"/>
      <c r="Z82" s="2"/>
    </row>
    <row r="83" spans="1:26" ht="39" customHeight="1">
      <c r="A83" s="15" t="s">
        <v>165</v>
      </c>
      <c r="B83" s="15">
        <v>92526</v>
      </c>
      <c r="C83" s="15" t="s">
        <v>28</v>
      </c>
      <c r="D83" s="15" t="s">
        <v>166</v>
      </c>
      <c r="E83" s="16" t="s">
        <v>47</v>
      </c>
      <c r="F83" s="17">
        <v>62.05</v>
      </c>
      <c r="G83" s="18">
        <f t="shared" ref="G83:H83" si="68">TRUNC(L83-L83*$P$3,2)</f>
        <v>41.51</v>
      </c>
      <c r="H83" s="18">
        <f t="shared" si="68"/>
        <v>50.84</v>
      </c>
      <c r="I83" s="18">
        <f t="shared" ref="I83:I94" si="69">ROUND(F83*H83,2)</f>
        <v>3154.62</v>
      </c>
      <c r="J83" s="19">
        <v>1.2639581136665099E-3</v>
      </c>
      <c r="K83" s="2"/>
      <c r="L83" s="2">
        <v>53.19</v>
      </c>
      <c r="M83" s="2">
        <v>65.14</v>
      </c>
      <c r="N83" s="2">
        <v>4041.93</v>
      </c>
      <c r="O83" s="2"/>
      <c r="P83" s="2"/>
      <c r="Q83" s="2"/>
      <c r="R83" s="2"/>
      <c r="S83" s="2"/>
      <c r="T83" s="2"/>
      <c r="U83" s="2"/>
      <c r="V83" s="2"/>
      <c r="W83" s="2"/>
      <c r="X83" s="2"/>
      <c r="Y83" s="2"/>
      <c r="Z83" s="2"/>
    </row>
    <row r="84" spans="1:26" ht="51.75" customHeight="1">
      <c r="A84" s="15" t="s">
        <v>167</v>
      </c>
      <c r="B84" s="15">
        <v>92488</v>
      </c>
      <c r="C84" s="15" t="s">
        <v>28</v>
      </c>
      <c r="D84" s="15" t="s">
        <v>168</v>
      </c>
      <c r="E84" s="16" t="s">
        <v>47</v>
      </c>
      <c r="F84" s="17">
        <v>580.66</v>
      </c>
      <c r="G84" s="18">
        <f t="shared" ref="G84:H84" si="70">TRUNC(L84-L84*$P$3,2)</f>
        <v>115.13</v>
      </c>
      <c r="H84" s="18">
        <f t="shared" si="70"/>
        <v>140.99</v>
      </c>
      <c r="I84" s="18">
        <f t="shared" si="69"/>
        <v>81867.25</v>
      </c>
      <c r="J84" s="19">
        <v>3.2802257427008298E-2</v>
      </c>
      <c r="K84" s="2"/>
      <c r="L84" s="2">
        <v>147.51</v>
      </c>
      <c r="M84" s="2">
        <v>180.65</v>
      </c>
      <c r="N84" s="2">
        <v>104896.22</v>
      </c>
      <c r="O84" s="2"/>
      <c r="P84" s="2"/>
      <c r="Q84" s="2"/>
      <c r="R84" s="2"/>
      <c r="S84" s="2"/>
      <c r="T84" s="2"/>
      <c r="U84" s="2"/>
      <c r="V84" s="2"/>
      <c r="W84" s="2"/>
      <c r="X84" s="2"/>
      <c r="Y84" s="2"/>
      <c r="Z84" s="2"/>
    </row>
    <row r="85" spans="1:26" ht="39" customHeight="1">
      <c r="A85" s="15" t="s">
        <v>169</v>
      </c>
      <c r="B85" s="15">
        <v>101792</v>
      </c>
      <c r="C85" s="15" t="s">
        <v>28</v>
      </c>
      <c r="D85" s="15" t="s">
        <v>170</v>
      </c>
      <c r="E85" s="16" t="s">
        <v>39</v>
      </c>
      <c r="F85" s="17">
        <v>123.063</v>
      </c>
      <c r="G85" s="18">
        <f t="shared" ref="G85:H85" si="71">TRUNC(L85-L85*$P$3,2)</f>
        <v>13.75</v>
      </c>
      <c r="H85" s="18">
        <f t="shared" si="71"/>
        <v>16.829999999999998</v>
      </c>
      <c r="I85" s="18">
        <f t="shared" si="69"/>
        <v>2071.15</v>
      </c>
      <c r="J85" s="19">
        <v>8.3008024740735596E-4</v>
      </c>
      <c r="K85" s="2"/>
      <c r="L85" s="2">
        <v>17.62</v>
      </c>
      <c r="M85" s="2">
        <v>21.57</v>
      </c>
      <c r="N85" s="2">
        <v>2654.46</v>
      </c>
      <c r="O85" s="2"/>
      <c r="P85" s="2"/>
      <c r="Q85" s="2"/>
      <c r="R85" s="2"/>
      <c r="S85" s="2"/>
      <c r="T85" s="2"/>
      <c r="U85" s="2"/>
      <c r="V85" s="2"/>
      <c r="W85" s="2"/>
      <c r="X85" s="2"/>
      <c r="Y85" s="2"/>
      <c r="Z85" s="2"/>
    </row>
    <row r="86" spans="1:26" ht="39" customHeight="1">
      <c r="A86" s="15" t="s">
        <v>171</v>
      </c>
      <c r="B86" s="15">
        <v>92768</v>
      </c>
      <c r="C86" s="15" t="s">
        <v>28</v>
      </c>
      <c r="D86" s="15" t="s">
        <v>172</v>
      </c>
      <c r="E86" s="16" t="s">
        <v>105</v>
      </c>
      <c r="F86" s="17">
        <v>411</v>
      </c>
      <c r="G86" s="18">
        <f t="shared" ref="G86:H86" si="72">TRUNC(L86-L86*$P$3,2)</f>
        <v>11.56</v>
      </c>
      <c r="H86" s="18">
        <f t="shared" si="72"/>
        <v>14.16</v>
      </c>
      <c r="I86" s="18">
        <f t="shared" si="69"/>
        <v>5819.76</v>
      </c>
      <c r="J86" s="19">
        <v>2.3327185633131701E-3</v>
      </c>
      <c r="K86" s="2"/>
      <c r="L86" s="2">
        <v>14.82</v>
      </c>
      <c r="M86" s="2">
        <v>18.149999999999999</v>
      </c>
      <c r="N86" s="2">
        <v>7459.65</v>
      </c>
      <c r="O86" s="2"/>
      <c r="P86" s="2"/>
      <c r="Q86" s="2"/>
      <c r="R86" s="2"/>
      <c r="S86" s="2"/>
      <c r="T86" s="2"/>
      <c r="U86" s="2"/>
      <c r="V86" s="2"/>
      <c r="W86" s="2"/>
      <c r="X86" s="2"/>
      <c r="Y86" s="2"/>
      <c r="Z86" s="2"/>
    </row>
    <row r="87" spans="1:26" ht="39" customHeight="1">
      <c r="A87" s="15" t="s">
        <v>173</v>
      </c>
      <c r="B87" s="15">
        <v>92769</v>
      </c>
      <c r="C87" s="15" t="s">
        <v>28</v>
      </c>
      <c r="D87" s="15" t="s">
        <v>174</v>
      </c>
      <c r="E87" s="16" t="s">
        <v>105</v>
      </c>
      <c r="F87" s="17">
        <v>2343</v>
      </c>
      <c r="G87" s="18">
        <f t="shared" ref="G87:H87" si="73">TRUNC(L87-L87*$P$3,2)</f>
        <v>11.18</v>
      </c>
      <c r="H87" s="18">
        <f t="shared" si="73"/>
        <v>13.68</v>
      </c>
      <c r="I87" s="18">
        <f t="shared" si="69"/>
        <v>32052.240000000002</v>
      </c>
      <c r="J87" s="19">
        <v>1.2851261825421E-2</v>
      </c>
      <c r="K87" s="2"/>
      <c r="L87" s="2">
        <v>14.33</v>
      </c>
      <c r="M87" s="2">
        <v>17.54</v>
      </c>
      <c r="N87" s="2">
        <v>41096.22</v>
      </c>
      <c r="O87" s="2"/>
      <c r="P87" s="2"/>
      <c r="Q87" s="2"/>
      <c r="R87" s="2"/>
      <c r="S87" s="2"/>
      <c r="T87" s="2"/>
      <c r="U87" s="2"/>
      <c r="V87" s="2"/>
      <c r="W87" s="2"/>
      <c r="X87" s="2"/>
      <c r="Y87" s="2"/>
      <c r="Z87" s="2"/>
    </row>
    <row r="88" spans="1:26" ht="39" customHeight="1">
      <c r="A88" s="15" t="s">
        <v>175</v>
      </c>
      <c r="B88" s="15">
        <v>92770</v>
      </c>
      <c r="C88" s="15" t="s">
        <v>28</v>
      </c>
      <c r="D88" s="15" t="s">
        <v>176</v>
      </c>
      <c r="E88" s="16" t="s">
        <v>105</v>
      </c>
      <c r="F88" s="17">
        <v>469</v>
      </c>
      <c r="G88" s="18">
        <f t="shared" ref="G88:H88" si="74">TRUNC(L88-L88*$P$3,2)</f>
        <v>10.7</v>
      </c>
      <c r="H88" s="18">
        <f t="shared" si="74"/>
        <v>13.11</v>
      </c>
      <c r="I88" s="18">
        <f t="shared" si="69"/>
        <v>6148.59</v>
      </c>
      <c r="J88" s="19">
        <v>2.4639166856430402E-3</v>
      </c>
      <c r="K88" s="2"/>
      <c r="L88" s="2">
        <v>13.72</v>
      </c>
      <c r="M88" s="2">
        <v>16.8</v>
      </c>
      <c r="N88" s="2">
        <v>7879.2</v>
      </c>
      <c r="O88" s="2"/>
      <c r="P88" s="2"/>
      <c r="Q88" s="2"/>
      <c r="R88" s="2"/>
      <c r="S88" s="2"/>
      <c r="T88" s="2"/>
      <c r="U88" s="2"/>
      <c r="V88" s="2"/>
      <c r="W88" s="2"/>
      <c r="X88" s="2"/>
      <c r="Y88" s="2"/>
      <c r="Z88" s="2"/>
    </row>
    <row r="89" spans="1:26" ht="39" customHeight="1">
      <c r="A89" s="15" t="s">
        <v>177</v>
      </c>
      <c r="B89" s="15">
        <v>92771</v>
      </c>
      <c r="C89" s="15" t="s">
        <v>28</v>
      </c>
      <c r="D89" s="15" t="s">
        <v>178</v>
      </c>
      <c r="E89" s="16" t="s">
        <v>105</v>
      </c>
      <c r="F89" s="17">
        <v>776</v>
      </c>
      <c r="G89" s="18">
        <f t="shared" ref="G89:H89" si="75">TRUNC(L89-L89*$P$3,2)</f>
        <v>9.6300000000000008</v>
      </c>
      <c r="H89" s="18">
        <f t="shared" si="75"/>
        <v>11.8</v>
      </c>
      <c r="I89" s="18">
        <f t="shared" si="69"/>
        <v>9156.7999999999993</v>
      </c>
      <c r="J89" s="19">
        <v>3.66908190459084E-3</v>
      </c>
      <c r="K89" s="2"/>
      <c r="L89" s="2">
        <v>12.35</v>
      </c>
      <c r="M89" s="2">
        <v>15.12</v>
      </c>
      <c r="N89" s="2">
        <v>11733.12</v>
      </c>
      <c r="O89" s="2"/>
      <c r="P89" s="2"/>
      <c r="Q89" s="2"/>
      <c r="R89" s="2"/>
      <c r="S89" s="2"/>
      <c r="T89" s="2"/>
      <c r="U89" s="2"/>
      <c r="V89" s="2"/>
      <c r="W89" s="2"/>
      <c r="X89" s="2"/>
      <c r="Y89" s="2"/>
      <c r="Z89" s="2"/>
    </row>
    <row r="90" spans="1:26" ht="39" customHeight="1">
      <c r="A90" s="15" t="s">
        <v>179</v>
      </c>
      <c r="B90" s="15">
        <v>92772</v>
      </c>
      <c r="C90" s="15" t="s">
        <v>28</v>
      </c>
      <c r="D90" s="15" t="s">
        <v>180</v>
      </c>
      <c r="E90" s="16" t="s">
        <v>105</v>
      </c>
      <c r="F90" s="17">
        <v>473</v>
      </c>
      <c r="G90" s="18">
        <f t="shared" ref="G90:H90" si="76">TRUNC(L90-L90*$P$3,2)</f>
        <v>8.15</v>
      </c>
      <c r="H90" s="18">
        <f t="shared" si="76"/>
        <v>9.98</v>
      </c>
      <c r="I90" s="18">
        <f t="shared" si="69"/>
        <v>4720.54</v>
      </c>
      <c r="J90" s="19">
        <v>1.8918015605180901E-3</v>
      </c>
      <c r="K90" s="2"/>
      <c r="L90" s="2">
        <v>10.45</v>
      </c>
      <c r="M90" s="2">
        <v>12.79</v>
      </c>
      <c r="N90" s="2">
        <v>6049.67</v>
      </c>
      <c r="O90" s="2"/>
      <c r="P90" s="2"/>
      <c r="Q90" s="2"/>
      <c r="R90" s="2"/>
      <c r="S90" s="2"/>
      <c r="T90" s="2"/>
      <c r="U90" s="2"/>
      <c r="V90" s="2"/>
      <c r="W90" s="2"/>
      <c r="X90" s="2"/>
      <c r="Y90" s="2"/>
      <c r="Z90" s="2"/>
    </row>
    <row r="91" spans="1:26" ht="39" customHeight="1">
      <c r="A91" s="15" t="s">
        <v>181</v>
      </c>
      <c r="B91" s="15">
        <v>92773</v>
      </c>
      <c r="C91" s="15" t="s">
        <v>28</v>
      </c>
      <c r="D91" s="15" t="s">
        <v>182</v>
      </c>
      <c r="E91" s="16" t="s">
        <v>105</v>
      </c>
      <c r="F91" s="17">
        <v>233</v>
      </c>
      <c r="G91" s="18">
        <f t="shared" ref="G91:H91" si="77">TRUNC(L91-L91*$P$3,2)</f>
        <v>8.0299999999999994</v>
      </c>
      <c r="H91" s="18">
        <f t="shared" si="77"/>
        <v>9.84</v>
      </c>
      <c r="I91" s="18">
        <f t="shared" si="69"/>
        <v>2292.7199999999998</v>
      </c>
      <c r="J91" s="19">
        <v>9.1878712706726601E-4</v>
      </c>
      <c r="K91" s="2"/>
      <c r="L91" s="2">
        <v>10.3</v>
      </c>
      <c r="M91" s="2">
        <v>12.61</v>
      </c>
      <c r="N91" s="2">
        <v>2938.13</v>
      </c>
      <c r="O91" s="2"/>
      <c r="P91" s="2"/>
      <c r="Q91" s="2"/>
      <c r="R91" s="2"/>
      <c r="S91" s="2"/>
      <c r="T91" s="2"/>
      <c r="U91" s="2"/>
      <c r="V91" s="2"/>
      <c r="W91" s="2"/>
      <c r="X91" s="2"/>
      <c r="Y91" s="2"/>
      <c r="Z91" s="2"/>
    </row>
    <row r="92" spans="1:26" ht="39" customHeight="1">
      <c r="A92" s="15" t="s">
        <v>183</v>
      </c>
      <c r="B92" s="15">
        <v>92774</v>
      </c>
      <c r="C92" s="15" t="s">
        <v>28</v>
      </c>
      <c r="D92" s="15" t="s">
        <v>184</v>
      </c>
      <c r="E92" s="16" t="s">
        <v>105</v>
      </c>
      <c r="F92" s="17">
        <v>36</v>
      </c>
      <c r="G92" s="18">
        <f t="shared" ref="G92:H92" si="78">TRUNC(L92-L92*$P$3,2)</f>
        <v>9.31</v>
      </c>
      <c r="H92" s="18">
        <f t="shared" si="78"/>
        <v>11.4</v>
      </c>
      <c r="I92" s="18">
        <f t="shared" si="69"/>
        <v>410.4</v>
      </c>
      <c r="J92" s="19">
        <v>1.64473756216471E-4</v>
      </c>
      <c r="K92" s="2"/>
      <c r="L92" s="2">
        <v>11.93</v>
      </c>
      <c r="M92" s="2">
        <v>14.61</v>
      </c>
      <c r="N92" s="2">
        <v>525.96</v>
      </c>
      <c r="O92" s="2"/>
      <c r="P92" s="2"/>
      <c r="Q92" s="2"/>
      <c r="R92" s="2"/>
      <c r="S92" s="2"/>
      <c r="T92" s="2"/>
      <c r="U92" s="2"/>
      <c r="V92" s="2"/>
      <c r="W92" s="2"/>
      <c r="X92" s="2"/>
      <c r="Y92" s="2"/>
      <c r="Z92" s="2"/>
    </row>
    <row r="93" spans="1:26" ht="39" customHeight="1">
      <c r="A93" s="314" t="s">
        <v>185</v>
      </c>
      <c r="B93" s="314">
        <v>94972</v>
      </c>
      <c r="C93" s="314" t="s">
        <v>28</v>
      </c>
      <c r="D93" s="314" t="s">
        <v>129</v>
      </c>
      <c r="E93" s="315" t="s">
        <v>39</v>
      </c>
      <c r="F93" s="316">
        <f>'ADITIVO SANT'!Q31</f>
        <v>0</v>
      </c>
      <c r="G93" s="317">
        <f t="shared" ref="G93:H93" si="79">TRUNC(L93-L93*$P$3,2)</f>
        <v>374.13</v>
      </c>
      <c r="H93" s="317">
        <f t="shared" si="79"/>
        <v>458.19</v>
      </c>
      <c r="I93" s="317">
        <f t="shared" si="69"/>
        <v>0</v>
      </c>
      <c r="J93" s="318"/>
      <c r="K93" s="2"/>
      <c r="L93" s="2">
        <v>479.35</v>
      </c>
      <c r="M93" s="2">
        <v>587.04999999999995</v>
      </c>
      <c r="N93" s="2">
        <v>61945.51</v>
      </c>
      <c r="O93" s="2"/>
      <c r="P93" s="2"/>
      <c r="Q93" s="2"/>
      <c r="R93" s="2"/>
      <c r="S93" s="2"/>
      <c r="T93" s="2"/>
      <c r="U93" s="2"/>
      <c r="V93" s="2"/>
      <c r="W93" s="2"/>
      <c r="X93" s="2"/>
      <c r="Y93" s="2"/>
      <c r="Z93" s="2"/>
    </row>
    <row r="94" spans="1:26" ht="25.5" customHeight="1">
      <c r="A94" s="314" t="s">
        <v>186</v>
      </c>
      <c r="B94" s="314">
        <v>103673</v>
      </c>
      <c r="C94" s="314" t="s">
        <v>28</v>
      </c>
      <c r="D94" s="314" t="s">
        <v>131</v>
      </c>
      <c r="E94" s="315" t="s">
        <v>39</v>
      </c>
      <c r="F94" s="316">
        <f>'ADITIVO SANT'!Q32</f>
        <v>0</v>
      </c>
      <c r="G94" s="317">
        <f t="shared" ref="G94:H94" si="80">TRUNC(L94-L94*$P$3,2)</f>
        <v>30.04</v>
      </c>
      <c r="H94" s="317">
        <f t="shared" si="80"/>
        <v>36.799999999999997</v>
      </c>
      <c r="I94" s="317">
        <f t="shared" si="69"/>
        <v>0</v>
      </c>
      <c r="J94" s="318"/>
      <c r="K94" s="2"/>
      <c r="L94" s="2">
        <v>38.5</v>
      </c>
      <c r="M94" s="2">
        <v>47.15</v>
      </c>
      <c r="N94" s="2">
        <v>4975.26</v>
      </c>
      <c r="O94" s="2"/>
      <c r="P94" s="2"/>
      <c r="Q94" s="2"/>
      <c r="R94" s="2"/>
      <c r="S94" s="2"/>
      <c r="T94" s="2"/>
      <c r="U94" s="2"/>
      <c r="V94" s="2"/>
      <c r="W94" s="2"/>
      <c r="X94" s="2"/>
      <c r="Y94" s="2"/>
      <c r="Z94" s="2"/>
    </row>
    <row r="95" spans="1:26" ht="25.5" customHeight="1">
      <c r="A95" s="319" t="str">
        <f>'ADITIVO SANT'!A33</f>
        <v>5.4.13</v>
      </c>
      <c r="B95" s="319" t="str">
        <f>'ADITIVO SANT'!B33</f>
        <v>MP-0011</v>
      </c>
      <c r="C95" s="319" t="str">
        <f>'ADITIVO SANT'!C33</f>
        <v>Próprio</v>
      </c>
      <c r="D95" s="319" t="str">
        <f>'ADITIVO SANT'!D33</f>
        <v>CONCRETAGEM DE VIGAS E LAJES, FCK=30 MPA, PARA LAJES MACIÇAS OU NERVURADAS COM USO DE BOMBA - LANÇAMENTO, ADENSAMENTO E ACABAMENTO. (Composição de ref. SINAPI - 09/2024 - 103675)</v>
      </c>
      <c r="E95" s="320" t="str">
        <f>'ADITIVO SANT'!E33</f>
        <v>m³</v>
      </c>
      <c r="F95" s="316">
        <f>'ADITIVO SANT'!Q33</f>
        <v>105.52</v>
      </c>
      <c r="G95" s="317">
        <f>'ADITIVO SANT'!K33</f>
        <v>515.21415460070261</v>
      </c>
      <c r="H95" s="317">
        <f>'ADITIVO SANT'!L33</f>
        <v>630.9827751394804</v>
      </c>
      <c r="I95" s="317">
        <f>TRUNC(F95*H95,2)</f>
        <v>66581.3</v>
      </c>
      <c r="J95" s="318"/>
      <c r="K95" s="2"/>
      <c r="L95" s="2"/>
      <c r="M95" s="2"/>
      <c r="N95" s="2"/>
      <c r="O95" s="2"/>
      <c r="P95" s="2"/>
      <c r="Q95" s="2"/>
      <c r="R95" s="2"/>
      <c r="S95" s="2"/>
      <c r="T95" s="2"/>
      <c r="U95" s="2"/>
      <c r="V95" s="2"/>
      <c r="W95" s="2"/>
      <c r="X95" s="2"/>
      <c r="Y95" s="2"/>
      <c r="Z95" s="2"/>
    </row>
    <row r="96" spans="1:26" ht="24" customHeight="1">
      <c r="A96" s="20" t="s">
        <v>187</v>
      </c>
      <c r="B96" s="20" t="s">
        <v>88</v>
      </c>
      <c r="C96" s="20"/>
      <c r="D96" s="20" t="s">
        <v>188</v>
      </c>
      <c r="E96" s="21"/>
      <c r="F96" s="22"/>
      <c r="G96" s="23"/>
      <c r="H96" s="23"/>
      <c r="I96" s="23">
        <f>SUM(I97,I98,I99,I100,I101,I102,I103,I104,I105,I106,I107)</f>
        <v>39649.369999999995</v>
      </c>
      <c r="J96" s="24">
        <v>1.5144513066557499E-2</v>
      </c>
      <c r="K96" s="2"/>
      <c r="L96" s="2"/>
      <c r="M96" s="2">
        <v>48429.66</v>
      </c>
      <c r="N96" s="2">
        <v>48429.66</v>
      </c>
      <c r="O96" s="2"/>
      <c r="P96" s="2"/>
      <c r="Q96" s="2"/>
      <c r="R96" s="2"/>
      <c r="S96" s="2"/>
      <c r="T96" s="2"/>
      <c r="U96" s="2"/>
      <c r="V96" s="2"/>
      <c r="W96" s="2"/>
      <c r="X96" s="2"/>
      <c r="Y96" s="2"/>
      <c r="Z96" s="2"/>
    </row>
    <row r="97" spans="1:26" ht="51.75" customHeight="1">
      <c r="A97" s="15" t="s">
        <v>189</v>
      </c>
      <c r="B97" s="15">
        <v>102017</v>
      </c>
      <c r="C97" s="15" t="s">
        <v>28</v>
      </c>
      <c r="D97" s="15" t="s">
        <v>190</v>
      </c>
      <c r="E97" s="16" t="s">
        <v>47</v>
      </c>
      <c r="F97" s="17">
        <v>22.57</v>
      </c>
      <c r="G97" s="18">
        <f t="shared" ref="G97:H97" si="81">TRUNC(L97-L97*$P$3,2)</f>
        <v>249.83</v>
      </c>
      <c r="H97" s="18">
        <f t="shared" si="81"/>
        <v>305.97000000000003</v>
      </c>
      <c r="I97" s="18">
        <f t="shared" ref="I97:I106" si="82">ROUND(F97*H97,2)</f>
        <v>6905.74</v>
      </c>
      <c r="J97" s="19">
        <v>2.7668372174502799E-3</v>
      </c>
      <c r="K97" s="2"/>
      <c r="L97" s="2">
        <v>320.10000000000002</v>
      </c>
      <c r="M97" s="2">
        <v>392.02</v>
      </c>
      <c r="N97" s="2">
        <v>8847.89</v>
      </c>
      <c r="O97" s="2"/>
      <c r="P97" s="2"/>
      <c r="Q97" s="2"/>
      <c r="R97" s="2"/>
      <c r="S97" s="2"/>
      <c r="T97" s="2"/>
      <c r="U97" s="2"/>
      <c r="V97" s="2"/>
      <c r="W97" s="2"/>
      <c r="X97" s="2"/>
      <c r="Y97" s="2"/>
      <c r="Z97" s="2"/>
    </row>
    <row r="98" spans="1:26" ht="51.75" customHeight="1">
      <c r="A98" s="15" t="s">
        <v>191</v>
      </c>
      <c r="B98" s="15">
        <v>102003</v>
      </c>
      <c r="C98" s="15" t="s">
        <v>28</v>
      </c>
      <c r="D98" s="15" t="s">
        <v>192</v>
      </c>
      <c r="E98" s="16" t="s">
        <v>47</v>
      </c>
      <c r="F98" s="17">
        <v>20.52</v>
      </c>
      <c r="G98" s="18">
        <f t="shared" ref="G98:H98" si="83">TRUNC(L98-L98*$P$3,2)</f>
        <v>256.83</v>
      </c>
      <c r="H98" s="18">
        <f t="shared" si="83"/>
        <v>314.54000000000002</v>
      </c>
      <c r="I98" s="18">
        <f t="shared" si="82"/>
        <v>6454.36</v>
      </c>
      <c r="J98" s="19">
        <v>2.5860493007238599E-3</v>
      </c>
      <c r="K98" s="2"/>
      <c r="L98" s="2">
        <v>329.07</v>
      </c>
      <c r="M98" s="2">
        <v>403.01</v>
      </c>
      <c r="N98" s="2">
        <v>8269.76</v>
      </c>
      <c r="O98" s="2"/>
      <c r="P98" s="2"/>
      <c r="Q98" s="2"/>
      <c r="R98" s="2"/>
      <c r="S98" s="2"/>
      <c r="T98" s="2"/>
      <c r="U98" s="2"/>
      <c r="V98" s="2"/>
      <c r="W98" s="2"/>
      <c r="X98" s="2"/>
      <c r="Y98" s="2"/>
      <c r="Z98" s="2"/>
    </row>
    <row r="99" spans="1:26" ht="39" customHeight="1">
      <c r="A99" s="15" t="s">
        <v>193</v>
      </c>
      <c r="B99" s="15">
        <v>95943</v>
      </c>
      <c r="C99" s="15" t="s">
        <v>28</v>
      </c>
      <c r="D99" s="15" t="s">
        <v>194</v>
      </c>
      <c r="E99" s="16" t="s">
        <v>105</v>
      </c>
      <c r="F99" s="17">
        <v>3</v>
      </c>
      <c r="G99" s="18">
        <f t="shared" ref="G99:H99" si="84">TRUNC(L99-L99*$P$3,2)</f>
        <v>17.55</v>
      </c>
      <c r="H99" s="18">
        <f t="shared" si="84"/>
        <v>21.49</v>
      </c>
      <c r="I99" s="18">
        <f t="shared" si="82"/>
        <v>64.47</v>
      </c>
      <c r="J99" s="19">
        <v>2.5836226592525699E-5</v>
      </c>
      <c r="K99" s="2"/>
      <c r="L99" s="2">
        <v>22.49</v>
      </c>
      <c r="M99" s="2">
        <v>27.54</v>
      </c>
      <c r="N99" s="2">
        <v>82.62</v>
      </c>
      <c r="O99" s="2"/>
      <c r="P99" s="2"/>
      <c r="Q99" s="2"/>
      <c r="R99" s="2"/>
      <c r="S99" s="2"/>
      <c r="T99" s="2"/>
      <c r="U99" s="2"/>
      <c r="V99" s="2"/>
      <c r="W99" s="2"/>
      <c r="X99" s="2"/>
      <c r="Y99" s="2"/>
      <c r="Z99" s="2"/>
    </row>
    <row r="100" spans="1:26" ht="39" customHeight="1">
      <c r="A100" s="15" t="s">
        <v>195</v>
      </c>
      <c r="B100" s="15">
        <v>95944</v>
      </c>
      <c r="C100" s="15" t="s">
        <v>28</v>
      </c>
      <c r="D100" s="15" t="s">
        <v>196</v>
      </c>
      <c r="E100" s="16" t="s">
        <v>105</v>
      </c>
      <c r="F100" s="17">
        <v>29</v>
      </c>
      <c r="G100" s="18">
        <f t="shared" ref="G100:H100" si="85">TRUNC(L100-L100*$P$3,2)</f>
        <v>16.27</v>
      </c>
      <c r="H100" s="18">
        <f t="shared" si="85"/>
        <v>19.920000000000002</v>
      </c>
      <c r="I100" s="18">
        <f t="shared" si="82"/>
        <v>577.67999999999995</v>
      </c>
      <c r="J100" s="19">
        <v>2.3152223532205599E-4</v>
      </c>
      <c r="K100" s="2"/>
      <c r="L100" s="2">
        <v>20.85</v>
      </c>
      <c r="M100" s="2">
        <v>25.53</v>
      </c>
      <c r="N100" s="2">
        <v>740.37</v>
      </c>
      <c r="O100" s="2"/>
      <c r="P100" s="2"/>
      <c r="Q100" s="2"/>
      <c r="R100" s="2"/>
      <c r="S100" s="2"/>
      <c r="T100" s="2"/>
      <c r="U100" s="2"/>
      <c r="V100" s="2"/>
      <c r="W100" s="2"/>
      <c r="X100" s="2"/>
      <c r="Y100" s="2"/>
      <c r="Z100" s="2"/>
    </row>
    <row r="101" spans="1:26" ht="39" customHeight="1">
      <c r="A101" s="15" t="s">
        <v>197</v>
      </c>
      <c r="B101" s="15">
        <v>95945</v>
      </c>
      <c r="C101" s="15" t="s">
        <v>28</v>
      </c>
      <c r="D101" s="15" t="s">
        <v>198</v>
      </c>
      <c r="E101" s="16" t="s">
        <v>105</v>
      </c>
      <c r="F101" s="17">
        <v>10</v>
      </c>
      <c r="G101" s="18">
        <f t="shared" ref="G101:H101" si="86">TRUNC(L101-L101*$P$3,2)</f>
        <v>13.62</v>
      </c>
      <c r="H101" s="18">
        <f t="shared" si="86"/>
        <v>16.68</v>
      </c>
      <c r="I101" s="18">
        <f t="shared" si="82"/>
        <v>166.8</v>
      </c>
      <c r="J101" s="19">
        <v>6.6857725072403702E-5</v>
      </c>
      <c r="K101" s="2"/>
      <c r="L101" s="2">
        <v>17.46</v>
      </c>
      <c r="M101" s="2">
        <v>21.38</v>
      </c>
      <c r="N101" s="2">
        <v>213.8</v>
      </c>
      <c r="O101" s="2"/>
      <c r="P101" s="2"/>
      <c r="Q101" s="2"/>
      <c r="R101" s="2"/>
      <c r="S101" s="2"/>
      <c r="T101" s="2"/>
      <c r="U101" s="2"/>
      <c r="V101" s="2"/>
      <c r="W101" s="2"/>
      <c r="X101" s="2"/>
      <c r="Y101" s="2"/>
      <c r="Z101" s="2"/>
    </row>
    <row r="102" spans="1:26" ht="39" customHeight="1">
      <c r="A102" s="15" t="s">
        <v>199</v>
      </c>
      <c r="B102" s="15">
        <v>95946</v>
      </c>
      <c r="C102" s="15" t="s">
        <v>28</v>
      </c>
      <c r="D102" s="15" t="s">
        <v>200</v>
      </c>
      <c r="E102" s="16" t="s">
        <v>105</v>
      </c>
      <c r="F102" s="17">
        <v>342</v>
      </c>
      <c r="G102" s="18">
        <f t="shared" ref="G102:H102" si="87">TRUNC(L102-L102*$P$3,2)</f>
        <v>11.14</v>
      </c>
      <c r="H102" s="18">
        <f t="shared" si="87"/>
        <v>13.64</v>
      </c>
      <c r="I102" s="18">
        <f t="shared" si="82"/>
        <v>4664.88</v>
      </c>
      <c r="J102" s="19">
        <v>1.8694395590217101E-3</v>
      </c>
      <c r="K102" s="2"/>
      <c r="L102" s="2">
        <v>14.28</v>
      </c>
      <c r="M102" s="2">
        <v>17.48</v>
      </c>
      <c r="N102" s="2">
        <v>5978.16</v>
      </c>
      <c r="O102" s="2"/>
      <c r="P102" s="2"/>
      <c r="Q102" s="2"/>
      <c r="R102" s="2"/>
      <c r="S102" s="2"/>
      <c r="T102" s="2"/>
      <c r="U102" s="2"/>
      <c r="V102" s="2"/>
      <c r="W102" s="2"/>
      <c r="X102" s="2"/>
      <c r="Y102" s="2"/>
      <c r="Z102" s="2"/>
    </row>
    <row r="103" spans="1:26" ht="39" customHeight="1">
      <c r="A103" s="15" t="s">
        <v>201</v>
      </c>
      <c r="B103" s="15">
        <v>95947</v>
      </c>
      <c r="C103" s="15" t="s">
        <v>28</v>
      </c>
      <c r="D103" s="15" t="s">
        <v>202</v>
      </c>
      <c r="E103" s="16" t="s">
        <v>105</v>
      </c>
      <c r="F103" s="17">
        <v>110</v>
      </c>
      <c r="G103" s="18">
        <f t="shared" ref="G103:H103" si="88">TRUNC(L103-L103*$P$3,2)</f>
        <v>8.7799999999999994</v>
      </c>
      <c r="H103" s="18">
        <f t="shared" si="88"/>
        <v>10.76</v>
      </c>
      <c r="I103" s="18">
        <f t="shared" si="82"/>
        <v>1183.5999999999999</v>
      </c>
      <c r="J103" s="19">
        <v>4.7435211956187601E-4</v>
      </c>
      <c r="K103" s="2"/>
      <c r="L103" s="2">
        <v>11.26</v>
      </c>
      <c r="M103" s="2">
        <v>13.79</v>
      </c>
      <c r="N103" s="2">
        <v>1516.9</v>
      </c>
      <c r="O103" s="2"/>
      <c r="P103" s="2"/>
      <c r="Q103" s="2"/>
      <c r="R103" s="2"/>
      <c r="S103" s="2"/>
      <c r="T103" s="2"/>
      <c r="U103" s="2"/>
      <c r="V103" s="2"/>
      <c r="W103" s="2"/>
      <c r="X103" s="2"/>
      <c r="Y103" s="2"/>
      <c r="Z103" s="2"/>
    </row>
    <row r="104" spans="1:26" ht="39" customHeight="1">
      <c r="A104" s="15" t="s">
        <v>203</v>
      </c>
      <c r="B104" s="15">
        <v>95948</v>
      </c>
      <c r="C104" s="15" t="s">
        <v>28</v>
      </c>
      <c r="D104" s="15" t="s">
        <v>204</v>
      </c>
      <c r="E104" s="16" t="s">
        <v>105</v>
      </c>
      <c r="F104" s="17">
        <v>1335</v>
      </c>
      <c r="G104" s="18">
        <f t="shared" ref="G104:H104" si="89">TRUNC(L104-L104*$P$3,2)</f>
        <v>7.95</v>
      </c>
      <c r="H104" s="18">
        <f t="shared" si="89"/>
        <v>9.73</v>
      </c>
      <c r="I104" s="18">
        <f t="shared" si="82"/>
        <v>12989.55</v>
      </c>
      <c r="J104" s="19">
        <v>5.2058495568596203E-3</v>
      </c>
      <c r="K104" s="2"/>
      <c r="L104" s="2">
        <v>10.19</v>
      </c>
      <c r="M104" s="2">
        <v>12.47</v>
      </c>
      <c r="N104" s="2">
        <v>16647.45</v>
      </c>
      <c r="O104" s="2"/>
      <c r="P104" s="2"/>
      <c r="Q104" s="2"/>
      <c r="R104" s="2"/>
      <c r="S104" s="2"/>
      <c r="T104" s="2"/>
      <c r="U104" s="2"/>
      <c r="V104" s="2"/>
      <c r="W104" s="2"/>
      <c r="X104" s="2"/>
      <c r="Y104" s="2"/>
      <c r="Z104" s="2"/>
    </row>
    <row r="105" spans="1:26" ht="39" customHeight="1">
      <c r="A105" s="314" t="s">
        <v>205</v>
      </c>
      <c r="B105" s="314">
        <v>94972</v>
      </c>
      <c r="C105" s="314" t="s">
        <v>28</v>
      </c>
      <c r="D105" s="314" t="s">
        <v>129</v>
      </c>
      <c r="E105" s="315" t="s">
        <v>39</v>
      </c>
      <c r="F105" s="316">
        <f>'ADITIVO SANT'!Q35</f>
        <v>0</v>
      </c>
      <c r="G105" s="317">
        <f t="shared" ref="G105:H105" si="90">TRUNC(L105-L105*$P$3,2)</f>
        <v>374.13</v>
      </c>
      <c r="H105" s="317">
        <f t="shared" si="90"/>
        <v>458.19</v>
      </c>
      <c r="I105" s="317">
        <f t="shared" si="82"/>
        <v>0</v>
      </c>
      <c r="J105" s="318"/>
      <c r="K105" s="2"/>
      <c r="L105" s="2">
        <v>479.35</v>
      </c>
      <c r="M105" s="2">
        <v>587.04999999999995</v>
      </c>
      <c r="N105" s="2">
        <v>5676.77</v>
      </c>
      <c r="O105" s="2"/>
      <c r="P105" s="2"/>
      <c r="Q105" s="2"/>
      <c r="R105" s="2"/>
      <c r="S105" s="2"/>
      <c r="T105" s="2"/>
      <c r="U105" s="2"/>
      <c r="V105" s="2"/>
      <c r="W105" s="2"/>
      <c r="X105" s="2"/>
      <c r="Y105" s="2"/>
      <c r="Z105" s="2"/>
    </row>
    <row r="106" spans="1:26" ht="25.5" customHeight="1">
      <c r="A106" s="314" t="s">
        <v>206</v>
      </c>
      <c r="B106" s="314">
        <v>103673</v>
      </c>
      <c r="C106" s="314" t="s">
        <v>28</v>
      </c>
      <c r="D106" s="314" t="s">
        <v>131</v>
      </c>
      <c r="E106" s="315" t="s">
        <v>39</v>
      </c>
      <c r="F106" s="316">
        <f>'ADITIVO SANT'!Q36</f>
        <v>0</v>
      </c>
      <c r="G106" s="317">
        <f t="shared" ref="G106:H106" si="91">TRUNC(L106-L106*$P$3,2)</f>
        <v>30.04</v>
      </c>
      <c r="H106" s="317">
        <f t="shared" si="91"/>
        <v>36.799999999999997</v>
      </c>
      <c r="I106" s="317">
        <f t="shared" si="82"/>
        <v>0</v>
      </c>
      <c r="J106" s="318"/>
      <c r="K106" s="2"/>
      <c r="L106" s="2">
        <v>38.5</v>
      </c>
      <c r="M106" s="2">
        <v>47.15</v>
      </c>
      <c r="N106" s="2">
        <v>455.94</v>
      </c>
      <c r="O106" s="2"/>
      <c r="P106" s="2"/>
      <c r="Q106" s="2"/>
      <c r="R106" s="2"/>
      <c r="S106" s="2"/>
      <c r="T106" s="2"/>
      <c r="U106" s="2"/>
      <c r="V106" s="2"/>
      <c r="W106" s="2"/>
      <c r="X106" s="2"/>
      <c r="Y106" s="2"/>
      <c r="Z106" s="2"/>
    </row>
    <row r="107" spans="1:26" ht="25.5" customHeight="1">
      <c r="A107" s="319" t="str">
        <f>'ADITIVO SANT'!A37</f>
        <v>5.5.11</v>
      </c>
      <c r="B107" s="319" t="str">
        <f>'ADITIVO SANT'!B37</f>
        <v>MP-0083</v>
      </c>
      <c r="C107" s="319" t="str">
        <f>'ADITIVO SANT'!C37</f>
        <v>Próprio</v>
      </c>
      <c r="D107" s="319" t="str">
        <f>'ADITIVO SANT'!D37</f>
        <v>CONCRETAGEM DE ESCADAS, FCK=30 MPA, COM USO DE BOMBA - LANÇAMENTO, ADENSAMENTO E ACABAMENTO. AF_02/2022_PS (Composição de ref. SINAPI 103686)</v>
      </c>
      <c r="E107" s="320" t="str">
        <f>'ADITIVO SANT'!E37</f>
        <v>m³</v>
      </c>
      <c r="F107" s="316">
        <f>'ADITIVO SANT'!Q37</f>
        <v>9.67</v>
      </c>
      <c r="G107" s="317">
        <f>'ADITIVO SANT'!K37</f>
        <v>560.86960300007922</v>
      </c>
      <c r="H107" s="317">
        <f>'ADITIVO SANT'!L37</f>
        <v>686.89700279419696</v>
      </c>
      <c r="I107" s="317">
        <f>TRUNC(F107*H107,2)</f>
        <v>6642.29</v>
      </c>
      <c r="J107" s="318"/>
      <c r="K107" s="2"/>
      <c r="L107" s="2"/>
      <c r="M107" s="2"/>
      <c r="N107" s="2"/>
      <c r="O107" s="2"/>
      <c r="P107" s="2"/>
      <c r="Q107" s="2"/>
      <c r="R107" s="2"/>
      <c r="S107" s="2"/>
      <c r="T107" s="2"/>
      <c r="U107" s="2"/>
      <c r="V107" s="2"/>
      <c r="W107" s="2"/>
      <c r="X107" s="2"/>
      <c r="Y107" s="2"/>
      <c r="Z107" s="2"/>
    </row>
    <row r="108" spans="1:26" ht="24" customHeight="1">
      <c r="A108" s="20" t="s">
        <v>207</v>
      </c>
      <c r="B108" s="20" t="s">
        <v>88</v>
      </c>
      <c r="C108" s="20"/>
      <c r="D108" s="20" t="s">
        <v>208</v>
      </c>
      <c r="E108" s="21"/>
      <c r="F108" s="22"/>
      <c r="G108" s="23"/>
      <c r="H108" s="23"/>
      <c r="I108" s="23">
        <f>SUM(I109,I110,I111,I112,I113,I114,I115)</f>
        <v>15594.41</v>
      </c>
      <c r="J108" s="24">
        <v>6.2516694886797499E-3</v>
      </c>
      <c r="K108" s="2"/>
      <c r="L108" s="2"/>
      <c r="M108" s="2">
        <v>19991.810000000001</v>
      </c>
      <c r="N108" s="2">
        <v>19991.810000000001</v>
      </c>
      <c r="O108" s="2"/>
      <c r="P108" s="2"/>
      <c r="Q108" s="2"/>
      <c r="R108" s="2"/>
      <c r="S108" s="2"/>
      <c r="T108" s="2"/>
      <c r="U108" s="2"/>
      <c r="V108" s="2"/>
      <c r="W108" s="2"/>
      <c r="X108" s="2"/>
      <c r="Y108" s="2"/>
      <c r="Z108" s="2"/>
    </row>
    <row r="109" spans="1:26" ht="51.75" customHeight="1">
      <c r="A109" s="15" t="s">
        <v>209</v>
      </c>
      <c r="B109" s="15">
        <v>100764</v>
      </c>
      <c r="C109" s="15" t="s">
        <v>28</v>
      </c>
      <c r="D109" s="15" t="s">
        <v>210</v>
      </c>
      <c r="E109" s="16" t="s">
        <v>105</v>
      </c>
      <c r="F109" s="17">
        <v>879</v>
      </c>
      <c r="G109" s="18">
        <f t="shared" ref="G109:H109" si="92">TRUNC(L109-L109*$P$3,2)</f>
        <v>11.96</v>
      </c>
      <c r="H109" s="18">
        <f t="shared" si="92"/>
        <v>14.64</v>
      </c>
      <c r="I109" s="18">
        <f t="shared" ref="I109:I115" si="93">ROUND(F109*H109,2)</f>
        <v>12868.56</v>
      </c>
      <c r="J109" s="19">
        <v>5.1593743692999296E-3</v>
      </c>
      <c r="K109" s="2"/>
      <c r="L109" s="2">
        <v>15.33</v>
      </c>
      <c r="M109" s="2">
        <v>18.77</v>
      </c>
      <c r="N109" s="2">
        <v>16498.830000000002</v>
      </c>
      <c r="O109" s="2"/>
      <c r="P109" s="2"/>
      <c r="Q109" s="2"/>
      <c r="R109" s="2"/>
      <c r="S109" s="2"/>
      <c r="T109" s="2"/>
      <c r="U109" s="2"/>
      <c r="V109" s="2"/>
      <c r="W109" s="2"/>
      <c r="X109" s="2"/>
      <c r="Y109" s="2"/>
      <c r="Z109" s="2"/>
    </row>
    <row r="110" spans="1:26" ht="25.5" customHeight="1">
      <c r="A110" s="15" t="s">
        <v>211</v>
      </c>
      <c r="B110" s="15">
        <v>1332</v>
      </c>
      <c r="C110" s="15" t="s">
        <v>28</v>
      </c>
      <c r="D110" s="15" t="s">
        <v>212</v>
      </c>
      <c r="E110" s="16" t="s">
        <v>105</v>
      </c>
      <c r="F110" s="17">
        <v>26</v>
      </c>
      <c r="G110" s="18">
        <f t="shared" ref="G110:H110" si="94">TRUNC(L110-L110*$P$3,2)</f>
        <v>9.67</v>
      </c>
      <c r="H110" s="18">
        <f t="shared" si="94"/>
        <v>11.84</v>
      </c>
      <c r="I110" s="18">
        <f t="shared" si="93"/>
        <v>307.83999999999997</v>
      </c>
      <c r="J110" s="19">
        <v>1.2342098658361199E-4</v>
      </c>
      <c r="K110" s="2"/>
      <c r="L110" s="2">
        <v>12.4</v>
      </c>
      <c r="M110" s="2">
        <v>15.18</v>
      </c>
      <c r="N110" s="2">
        <v>394.68</v>
      </c>
      <c r="O110" s="2"/>
      <c r="P110" s="2"/>
      <c r="Q110" s="2"/>
      <c r="R110" s="2"/>
      <c r="S110" s="2"/>
      <c r="T110" s="2"/>
      <c r="U110" s="2"/>
      <c r="V110" s="2"/>
      <c r="W110" s="2"/>
      <c r="X110" s="2"/>
      <c r="Y110" s="2"/>
      <c r="Z110" s="2"/>
    </row>
    <row r="111" spans="1:26" ht="25.5" customHeight="1">
      <c r="A111" s="15" t="s">
        <v>213</v>
      </c>
      <c r="B111" s="15">
        <v>10957</v>
      </c>
      <c r="C111" s="15" t="s">
        <v>28</v>
      </c>
      <c r="D111" s="15" t="s">
        <v>214</v>
      </c>
      <c r="E111" s="16" t="s">
        <v>105</v>
      </c>
      <c r="F111" s="17">
        <v>22</v>
      </c>
      <c r="G111" s="18">
        <f t="shared" ref="G111:H111" si="95">TRUNC(L111-L111*$P$3,2)</f>
        <v>10.88</v>
      </c>
      <c r="H111" s="18">
        <f t="shared" si="95"/>
        <v>13.33</v>
      </c>
      <c r="I111" s="18">
        <f t="shared" si="93"/>
        <v>293.26</v>
      </c>
      <c r="J111" s="19">
        <v>1.17504484439693E-4</v>
      </c>
      <c r="K111" s="2"/>
      <c r="L111" s="2">
        <v>13.95</v>
      </c>
      <c r="M111" s="2">
        <v>17.079999999999998</v>
      </c>
      <c r="N111" s="2">
        <v>375.76</v>
      </c>
      <c r="O111" s="2"/>
      <c r="P111" s="2"/>
      <c r="Q111" s="2"/>
      <c r="R111" s="2"/>
      <c r="S111" s="2"/>
      <c r="T111" s="2"/>
      <c r="U111" s="2"/>
      <c r="V111" s="2"/>
      <c r="W111" s="2"/>
      <c r="X111" s="2"/>
      <c r="Y111" s="2"/>
      <c r="Z111" s="2"/>
    </row>
    <row r="112" spans="1:26" ht="25.5" customHeight="1">
      <c r="A112" s="15" t="s">
        <v>215</v>
      </c>
      <c r="B112" s="15">
        <v>92800</v>
      </c>
      <c r="C112" s="15" t="s">
        <v>28</v>
      </c>
      <c r="D112" s="15" t="s">
        <v>216</v>
      </c>
      <c r="E112" s="16" t="s">
        <v>105</v>
      </c>
      <c r="F112" s="17">
        <v>2</v>
      </c>
      <c r="G112" s="18">
        <f t="shared" ref="G112:H112" si="96">TRUNC(L112-L112*$P$3,2)</f>
        <v>8.86</v>
      </c>
      <c r="H112" s="18">
        <f t="shared" si="96"/>
        <v>10.85</v>
      </c>
      <c r="I112" s="18">
        <f t="shared" si="93"/>
        <v>21.7</v>
      </c>
      <c r="J112" s="19">
        <v>8.6996347591874197E-6</v>
      </c>
      <c r="K112" s="2"/>
      <c r="L112" s="2">
        <v>11.36</v>
      </c>
      <c r="M112" s="2">
        <v>13.91</v>
      </c>
      <c r="N112" s="2">
        <v>27.82</v>
      </c>
      <c r="O112" s="2"/>
      <c r="P112" s="2"/>
      <c r="Q112" s="2"/>
      <c r="R112" s="2"/>
      <c r="S112" s="2"/>
      <c r="T112" s="2"/>
      <c r="U112" s="2"/>
      <c r="V112" s="2"/>
      <c r="W112" s="2"/>
      <c r="X112" s="2"/>
      <c r="Y112" s="2"/>
      <c r="Z112" s="2"/>
    </row>
    <row r="113" spans="1:26" ht="25.5" customHeight="1">
      <c r="A113" s="15" t="s">
        <v>217</v>
      </c>
      <c r="B113" s="15" t="s">
        <v>218</v>
      </c>
      <c r="C113" s="15" t="s">
        <v>45</v>
      </c>
      <c r="D113" s="15" t="s">
        <v>219</v>
      </c>
      <c r="E113" s="16" t="s">
        <v>220</v>
      </c>
      <c r="F113" s="17">
        <v>14.96124</v>
      </c>
      <c r="G113" s="18">
        <f t="shared" ref="G113:H113" si="97">TRUNC(L113-L113*$P$3,2)</f>
        <v>17.010000000000002</v>
      </c>
      <c r="H113" s="18">
        <f t="shared" si="97"/>
        <v>20.83</v>
      </c>
      <c r="I113" s="18">
        <f t="shared" si="93"/>
        <v>311.64</v>
      </c>
      <c r="J113" s="19">
        <v>1.24868840966611E-4</v>
      </c>
      <c r="K113" s="2"/>
      <c r="L113" s="2">
        <v>21.8</v>
      </c>
      <c r="M113" s="2">
        <v>26.69</v>
      </c>
      <c r="N113" s="2">
        <v>399.31</v>
      </c>
      <c r="O113" s="2"/>
      <c r="P113" s="2"/>
      <c r="Q113" s="2"/>
      <c r="R113" s="2"/>
      <c r="S113" s="2"/>
      <c r="T113" s="2"/>
      <c r="U113" s="2"/>
      <c r="V113" s="2"/>
      <c r="W113" s="2"/>
      <c r="X113" s="2"/>
      <c r="Y113" s="2"/>
      <c r="Z113" s="2"/>
    </row>
    <row r="114" spans="1:26" ht="39" customHeight="1">
      <c r="A114" s="15" t="s">
        <v>221</v>
      </c>
      <c r="B114" s="15">
        <v>11849</v>
      </c>
      <c r="C114" s="15" t="s">
        <v>45</v>
      </c>
      <c r="D114" s="15" t="s">
        <v>222</v>
      </c>
      <c r="E114" s="16" t="s">
        <v>47</v>
      </c>
      <c r="F114" s="17">
        <v>20.913060000000002</v>
      </c>
      <c r="G114" s="18">
        <f t="shared" ref="G114:H114" si="98">TRUNC(L114-L114*$P$3,2)</f>
        <v>30.82</v>
      </c>
      <c r="H114" s="18">
        <f t="shared" si="98"/>
        <v>37.75</v>
      </c>
      <c r="I114" s="18">
        <f t="shared" si="93"/>
        <v>789.47</v>
      </c>
      <c r="J114" s="19">
        <v>3.16326475089994E-4</v>
      </c>
      <c r="K114" s="2"/>
      <c r="L114" s="2">
        <v>39.5</v>
      </c>
      <c r="M114" s="2">
        <v>48.37</v>
      </c>
      <c r="N114" s="2">
        <v>1011.56</v>
      </c>
      <c r="O114" s="2"/>
      <c r="P114" s="2"/>
      <c r="Q114" s="2"/>
      <c r="R114" s="2"/>
      <c r="S114" s="2"/>
      <c r="T114" s="2"/>
      <c r="U114" s="2"/>
      <c r="V114" s="2"/>
      <c r="W114" s="2"/>
      <c r="X114" s="2"/>
      <c r="Y114" s="2"/>
      <c r="Z114" s="2"/>
    </row>
    <row r="115" spans="1:26" ht="39" customHeight="1">
      <c r="A115" s="15" t="s">
        <v>223</v>
      </c>
      <c r="B115" s="15">
        <v>3760</v>
      </c>
      <c r="C115" s="15" t="s">
        <v>45</v>
      </c>
      <c r="D115" s="15" t="s">
        <v>224</v>
      </c>
      <c r="E115" s="16" t="s">
        <v>47</v>
      </c>
      <c r="F115" s="17">
        <v>20.913060000000002</v>
      </c>
      <c r="G115" s="18">
        <f t="shared" ref="G115:H115" si="99">TRUNC(L115-L115*$P$3,2)</f>
        <v>39.119999999999997</v>
      </c>
      <c r="H115" s="18">
        <f t="shared" si="99"/>
        <v>47.91</v>
      </c>
      <c r="I115" s="18">
        <f t="shared" si="93"/>
        <v>1001.94</v>
      </c>
      <c r="J115" s="19">
        <v>4.0147469754071797E-4</v>
      </c>
      <c r="K115" s="2"/>
      <c r="L115" s="2">
        <v>50.13</v>
      </c>
      <c r="M115" s="2">
        <v>61.39</v>
      </c>
      <c r="N115" s="2">
        <v>1283.8499999999999</v>
      </c>
      <c r="O115" s="2"/>
      <c r="P115" s="2"/>
      <c r="Q115" s="2"/>
      <c r="R115" s="2"/>
      <c r="S115" s="2"/>
      <c r="T115" s="2"/>
      <c r="U115" s="2"/>
      <c r="V115" s="2"/>
      <c r="W115" s="2"/>
      <c r="X115" s="2"/>
      <c r="Y115" s="2"/>
      <c r="Z115" s="2"/>
    </row>
    <row r="116" spans="1:26" ht="24" customHeight="1">
      <c r="A116" s="20" t="s">
        <v>225</v>
      </c>
      <c r="B116" s="20" t="s">
        <v>88</v>
      </c>
      <c r="C116" s="20"/>
      <c r="D116" s="20" t="s">
        <v>226</v>
      </c>
      <c r="E116" s="21"/>
      <c r="F116" s="22"/>
      <c r="G116" s="23"/>
      <c r="H116" s="23"/>
      <c r="I116" s="23">
        <f>SUM(I117,I118,I119,I120,I121,I122,I123,I124,I125,I126,I127,I128,I129,I130,I131,I132,I133,I134)</f>
        <v>23158.700000000004</v>
      </c>
      <c r="J116" s="24">
        <v>5.5834456019843902E-2</v>
      </c>
      <c r="K116" s="2"/>
      <c r="L116" s="2"/>
      <c r="M116" s="2">
        <v>178549.4</v>
      </c>
      <c r="N116" s="2">
        <v>178549.4</v>
      </c>
      <c r="O116" s="2"/>
      <c r="P116" s="2"/>
      <c r="Q116" s="2"/>
      <c r="R116" s="2"/>
      <c r="S116" s="2"/>
      <c r="T116" s="2"/>
      <c r="U116" s="2"/>
      <c r="V116" s="2"/>
      <c r="W116" s="2"/>
      <c r="X116" s="2"/>
      <c r="Y116" s="2"/>
      <c r="Z116" s="2"/>
    </row>
    <row r="117" spans="1:26" ht="39" customHeight="1">
      <c r="A117" s="314" t="s">
        <v>227</v>
      </c>
      <c r="B117" s="314">
        <v>96523</v>
      </c>
      <c r="C117" s="314" t="s">
        <v>28</v>
      </c>
      <c r="D117" s="314" t="s">
        <v>96</v>
      </c>
      <c r="E117" s="315" t="s">
        <v>39</v>
      </c>
      <c r="F117" s="316">
        <f>'ADITIVO SANT'!Q39</f>
        <v>0</v>
      </c>
      <c r="G117" s="317">
        <f t="shared" ref="G117:H117" si="100">TRUNC(L117-L117*$P$3,2)</f>
        <v>68.2</v>
      </c>
      <c r="H117" s="317">
        <f t="shared" si="100"/>
        <v>83.52</v>
      </c>
      <c r="I117" s="317">
        <f>ROUND(F117*H117,2)</f>
        <v>0</v>
      </c>
      <c r="J117" s="318"/>
      <c r="K117" s="2"/>
      <c r="L117" s="2">
        <v>87.38</v>
      </c>
      <c r="M117" s="2">
        <v>107.01</v>
      </c>
      <c r="N117" s="2">
        <v>6711.66</v>
      </c>
      <c r="O117" s="2"/>
      <c r="P117" s="2"/>
      <c r="Q117" s="2"/>
      <c r="R117" s="2"/>
      <c r="S117" s="2"/>
      <c r="T117" s="2"/>
      <c r="U117" s="2"/>
      <c r="V117" s="2"/>
      <c r="W117" s="2"/>
      <c r="X117" s="2"/>
      <c r="Y117" s="2"/>
      <c r="Z117" s="2"/>
    </row>
    <row r="118" spans="1:26" ht="39" customHeight="1">
      <c r="A118" s="314" t="s">
        <v>228</v>
      </c>
      <c r="B118" s="314">
        <v>96619</v>
      </c>
      <c r="C118" s="314" t="s">
        <v>28</v>
      </c>
      <c r="D118" s="314" t="s">
        <v>98</v>
      </c>
      <c r="E118" s="315" t="s">
        <v>47</v>
      </c>
      <c r="F118" s="316">
        <f>'ADITIVO SANT'!Q40</f>
        <v>12.608999999999995</v>
      </c>
      <c r="G118" s="317">
        <f t="shared" ref="G118:H118" si="101">TRUNC(L118-L118*$P$3,2)</f>
        <v>27.87</v>
      </c>
      <c r="H118" s="317">
        <f t="shared" si="101"/>
        <v>34.130000000000003</v>
      </c>
      <c r="I118" s="317">
        <f t="shared" ref="I118:I119" si="102">TRUNC(F118*H118,2)</f>
        <v>430.34</v>
      </c>
      <c r="J118" s="318"/>
      <c r="K118" s="2"/>
      <c r="L118" s="2">
        <v>35.71</v>
      </c>
      <c r="M118" s="2">
        <v>43.73</v>
      </c>
      <c r="N118" s="2">
        <v>5485.49</v>
      </c>
      <c r="O118" s="2"/>
      <c r="P118" s="2"/>
      <c r="Q118" s="2"/>
      <c r="R118" s="2"/>
      <c r="S118" s="2"/>
      <c r="T118" s="2"/>
      <c r="U118" s="2"/>
      <c r="V118" s="2"/>
      <c r="W118" s="2"/>
      <c r="X118" s="2"/>
      <c r="Y118" s="2"/>
      <c r="Z118" s="2"/>
    </row>
    <row r="119" spans="1:26" ht="39" customHeight="1">
      <c r="A119" s="314" t="s">
        <v>229</v>
      </c>
      <c r="B119" s="314">
        <v>11661</v>
      </c>
      <c r="C119" s="314" t="s">
        <v>45</v>
      </c>
      <c r="D119" s="314" t="s">
        <v>230</v>
      </c>
      <c r="E119" s="315" t="s">
        <v>47</v>
      </c>
      <c r="F119" s="316">
        <f>'ADITIVO SANT'!Q41</f>
        <v>64.54000000000002</v>
      </c>
      <c r="G119" s="317">
        <f t="shared" ref="G119:H119" si="103">TRUNC(L119-L119*$P$3,2)</f>
        <v>36.22</v>
      </c>
      <c r="H119" s="317">
        <f t="shared" si="103"/>
        <v>44.35</v>
      </c>
      <c r="I119" s="317">
        <f t="shared" si="102"/>
        <v>2862.34</v>
      </c>
      <c r="J119" s="318"/>
      <c r="K119" s="2"/>
      <c r="L119" s="2">
        <v>46.41</v>
      </c>
      <c r="M119" s="2">
        <v>56.83</v>
      </c>
      <c r="N119" s="2">
        <v>26875.47</v>
      </c>
      <c r="O119" s="2"/>
      <c r="P119" s="2"/>
      <c r="Q119" s="2"/>
      <c r="R119" s="2"/>
      <c r="S119" s="2"/>
      <c r="T119" s="2"/>
      <c r="U119" s="2"/>
      <c r="V119" s="2"/>
      <c r="W119" s="2"/>
      <c r="X119" s="2"/>
      <c r="Y119" s="2"/>
      <c r="Z119" s="2"/>
    </row>
    <row r="120" spans="1:26" ht="25.5" customHeight="1">
      <c r="A120" s="314" t="s">
        <v>231</v>
      </c>
      <c r="B120" s="314">
        <v>100342</v>
      </c>
      <c r="C120" s="314" t="s">
        <v>28</v>
      </c>
      <c r="D120" s="314" t="s">
        <v>232</v>
      </c>
      <c r="E120" s="315" t="s">
        <v>105</v>
      </c>
      <c r="F120" s="316">
        <f>'ADITIVO SANT'!Q42</f>
        <v>0</v>
      </c>
      <c r="G120" s="317">
        <f t="shared" ref="G120:H120" si="104">TRUNC(L120-L120*$P$3,2)</f>
        <v>12.15</v>
      </c>
      <c r="H120" s="317">
        <f t="shared" si="104"/>
        <v>14.87</v>
      </c>
      <c r="I120" s="317">
        <f t="shared" ref="I120:I125" si="105">ROUND(F120*H120,2)</f>
        <v>0</v>
      </c>
      <c r="J120" s="318"/>
      <c r="K120" s="2"/>
      <c r="L120" s="2">
        <v>15.57</v>
      </c>
      <c r="M120" s="2">
        <v>19.059999999999999</v>
      </c>
      <c r="N120" s="2">
        <v>10758.98</v>
      </c>
      <c r="O120" s="2"/>
      <c r="P120" s="2"/>
      <c r="Q120" s="2"/>
      <c r="R120" s="2"/>
      <c r="S120" s="2"/>
      <c r="T120" s="2"/>
      <c r="U120" s="2"/>
      <c r="V120" s="2"/>
      <c r="W120" s="2"/>
      <c r="X120" s="2"/>
      <c r="Y120" s="2"/>
      <c r="Z120" s="2"/>
    </row>
    <row r="121" spans="1:26" ht="25.5" customHeight="1">
      <c r="A121" s="314" t="s">
        <v>233</v>
      </c>
      <c r="B121" s="314">
        <v>100343</v>
      </c>
      <c r="C121" s="314" t="s">
        <v>28</v>
      </c>
      <c r="D121" s="314" t="s">
        <v>234</v>
      </c>
      <c r="E121" s="315" t="s">
        <v>105</v>
      </c>
      <c r="F121" s="316">
        <f>'ADITIVO SANT'!Q43</f>
        <v>0</v>
      </c>
      <c r="G121" s="317">
        <f t="shared" ref="G121:H121" si="106">TRUNC(L121-L121*$P$3,2)</f>
        <v>11.56</v>
      </c>
      <c r="H121" s="317">
        <f t="shared" si="106"/>
        <v>14.16</v>
      </c>
      <c r="I121" s="317">
        <f t="shared" si="105"/>
        <v>0</v>
      </c>
      <c r="J121" s="318"/>
      <c r="K121" s="2"/>
      <c r="L121" s="2">
        <v>14.82</v>
      </c>
      <c r="M121" s="2">
        <v>18.149999999999999</v>
      </c>
      <c r="N121" s="2">
        <v>26182.46</v>
      </c>
      <c r="O121" s="2"/>
      <c r="P121" s="2"/>
      <c r="Q121" s="2"/>
      <c r="R121" s="2"/>
      <c r="S121" s="2"/>
      <c r="T121" s="2"/>
      <c r="U121" s="2"/>
      <c r="V121" s="2"/>
      <c r="W121" s="2"/>
      <c r="X121" s="2"/>
      <c r="Y121" s="2"/>
      <c r="Z121" s="2"/>
    </row>
    <row r="122" spans="1:26" ht="25.5" customHeight="1">
      <c r="A122" s="314" t="s">
        <v>235</v>
      </c>
      <c r="B122" s="314">
        <v>100344</v>
      </c>
      <c r="C122" s="314" t="s">
        <v>28</v>
      </c>
      <c r="D122" s="314" t="s">
        <v>236</v>
      </c>
      <c r="E122" s="315" t="s">
        <v>105</v>
      </c>
      <c r="F122" s="316">
        <f>'ADITIVO SANT'!Q44</f>
        <v>0</v>
      </c>
      <c r="G122" s="317">
        <f t="shared" ref="G122:H122" si="107">TRUNC(L122-L122*$P$3,2)</f>
        <v>10.41</v>
      </c>
      <c r="H122" s="317">
        <f t="shared" si="107"/>
        <v>12.74</v>
      </c>
      <c r="I122" s="317">
        <f t="shared" si="105"/>
        <v>0</v>
      </c>
      <c r="J122" s="318"/>
      <c r="K122" s="2"/>
      <c r="L122" s="2">
        <v>13.34</v>
      </c>
      <c r="M122" s="2">
        <v>16.329999999999998</v>
      </c>
      <c r="N122" s="2">
        <v>9217.9500000000007</v>
      </c>
      <c r="O122" s="2"/>
      <c r="P122" s="2"/>
      <c r="Q122" s="2"/>
      <c r="R122" s="2"/>
      <c r="S122" s="2"/>
      <c r="T122" s="2"/>
      <c r="U122" s="2"/>
      <c r="V122" s="2"/>
      <c r="W122" s="2"/>
      <c r="X122" s="2"/>
      <c r="Y122" s="2"/>
      <c r="Z122" s="2"/>
    </row>
    <row r="123" spans="1:26" ht="25.5" customHeight="1">
      <c r="A123" s="314" t="s">
        <v>237</v>
      </c>
      <c r="B123" s="314">
        <v>100345</v>
      </c>
      <c r="C123" s="314" t="s">
        <v>28</v>
      </c>
      <c r="D123" s="314" t="s">
        <v>238</v>
      </c>
      <c r="E123" s="315" t="s">
        <v>105</v>
      </c>
      <c r="F123" s="316">
        <f>'ADITIVO SANT'!Q45</f>
        <v>0</v>
      </c>
      <c r="G123" s="317">
        <f t="shared" ref="G123:H123" si="108">TRUNC(L123-L123*$P$3,2)</f>
        <v>8.85</v>
      </c>
      <c r="H123" s="317">
        <f t="shared" si="108"/>
        <v>10.83</v>
      </c>
      <c r="I123" s="317">
        <f t="shared" si="105"/>
        <v>0</v>
      </c>
      <c r="J123" s="318"/>
      <c r="K123" s="2"/>
      <c r="L123" s="2">
        <v>11.34</v>
      </c>
      <c r="M123" s="2">
        <v>13.88</v>
      </c>
      <c r="N123" s="2">
        <v>22634.39</v>
      </c>
      <c r="O123" s="2"/>
      <c r="P123" s="2"/>
      <c r="Q123" s="2"/>
      <c r="R123" s="2"/>
      <c r="S123" s="2"/>
      <c r="T123" s="2"/>
      <c r="U123" s="2"/>
      <c r="V123" s="2"/>
      <c r="W123" s="2"/>
      <c r="X123" s="2"/>
      <c r="Y123" s="2"/>
      <c r="Z123" s="2"/>
    </row>
    <row r="124" spans="1:26" ht="39" customHeight="1">
      <c r="A124" s="314" t="s">
        <v>239</v>
      </c>
      <c r="B124" s="314">
        <v>94972</v>
      </c>
      <c r="C124" s="314" t="s">
        <v>28</v>
      </c>
      <c r="D124" s="314" t="s">
        <v>129</v>
      </c>
      <c r="E124" s="315" t="s">
        <v>39</v>
      </c>
      <c r="F124" s="316">
        <f>'ADITIVO SANT'!Q46</f>
        <v>0</v>
      </c>
      <c r="G124" s="317">
        <f t="shared" ref="G124:H124" si="109">TRUNC(L124-L124*$P$3,2)</f>
        <v>374.13</v>
      </c>
      <c r="H124" s="317">
        <f t="shared" si="109"/>
        <v>458.19</v>
      </c>
      <c r="I124" s="317">
        <f t="shared" si="105"/>
        <v>0</v>
      </c>
      <c r="J124" s="318"/>
      <c r="K124" s="2"/>
      <c r="L124" s="2">
        <v>479.35</v>
      </c>
      <c r="M124" s="2">
        <v>587.04999999999995</v>
      </c>
      <c r="N124" s="2">
        <v>57436.97</v>
      </c>
      <c r="O124" s="2"/>
      <c r="P124" s="2"/>
      <c r="Q124" s="2"/>
      <c r="R124" s="2"/>
      <c r="S124" s="2"/>
      <c r="T124" s="2"/>
      <c r="U124" s="2"/>
      <c r="V124" s="2"/>
      <c r="W124" s="2"/>
      <c r="X124" s="2"/>
      <c r="Y124" s="2"/>
      <c r="Z124" s="2"/>
    </row>
    <row r="125" spans="1:26" ht="25.5" customHeight="1">
      <c r="A125" s="314" t="s">
        <v>240</v>
      </c>
      <c r="B125" s="314">
        <v>103673</v>
      </c>
      <c r="C125" s="314" t="s">
        <v>28</v>
      </c>
      <c r="D125" s="314" t="s">
        <v>131</v>
      </c>
      <c r="E125" s="315" t="s">
        <v>39</v>
      </c>
      <c r="F125" s="316">
        <f>'ADITIVO SANT'!Q47</f>
        <v>0</v>
      </c>
      <c r="G125" s="317">
        <f t="shared" ref="G125:H125" si="110">TRUNC(L125-L125*$P$3,2)</f>
        <v>30.04</v>
      </c>
      <c r="H125" s="317">
        <f t="shared" si="110"/>
        <v>36.799999999999997</v>
      </c>
      <c r="I125" s="317">
        <f t="shared" si="105"/>
        <v>0</v>
      </c>
      <c r="J125" s="318"/>
      <c r="K125" s="2"/>
      <c r="L125" s="2">
        <v>38.5</v>
      </c>
      <c r="M125" s="2">
        <v>47.15</v>
      </c>
      <c r="N125" s="2">
        <v>4613.1499999999996</v>
      </c>
      <c r="O125" s="2"/>
      <c r="P125" s="2"/>
      <c r="Q125" s="2"/>
      <c r="R125" s="2"/>
      <c r="S125" s="2"/>
      <c r="T125" s="2"/>
      <c r="U125" s="2"/>
      <c r="V125" s="2"/>
      <c r="W125" s="2"/>
      <c r="X125" s="2"/>
      <c r="Y125" s="2"/>
      <c r="Z125" s="2"/>
    </row>
    <row r="126" spans="1:26" ht="25.5" customHeight="1">
      <c r="A126" s="314" t="s">
        <v>241</v>
      </c>
      <c r="B126" s="314">
        <v>102724</v>
      </c>
      <c r="C126" s="314" t="s">
        <v>28</v>
      </c>
      <c r="D126" s="314" t="s">
        <v>242</v>
      </c>
      <c r="E126" s="315" t="s">
        <v>56</v>
      </c>
      <c r="F126" s="316">
        <f>'ADITIVO SANT'!Q48</f>
        <v>0</v>
      </c>
      <c r="G126" s="317">
        <f t="shared" ref="G126:H126" si="111">TRUNC(L126-L126*$P$3,2)</f>
        <v>23.31</v>
      </c>
      <c r="H126" s="317">
        <f t="shared" si="111"/>
        <v>28.55</v>
      </c>
      <c r="I126" s="317">
        <f t="shared" ref="I126:I134" si="112">TRUNC(F126*H126,2)</f>
        <v>0</v>
      </c>
      <c r="J126" s="318"/>
      <c r="K126" s="2"/>
      <c r="L126" s="2">
        <v>29.87</v>
      </c>
      <c r="M126" s="2">
        <v>36.58</v>
      </c>
      <c r="N126" s="2">
        <v>8632.8799999999992</v>
      </c>
      <c r="O126" s="2"/>
      <c r="P126" s="2"/>
      <c r="Q126" s="2"/>
      <c r="R126" s="2"/>
      <c r="S126" s="2"/>
      <c r="T126" s="2"/>
      <c r="U126" s="2"/>
      <c r="V126" s="2"/>
      <c r="W126" s="2"/>
      <c r="X126" s="2"/>
      <c r="Y126" s="2"/>
      <c r="Z126" s="2"/>
    </row>
    <row r="127" spans="1:26" ht="25.5" customHeight="1">
      <c r="A127" s="319" t="str">
        <f>'ADITIVO SANT'!A49</f>
        <v>5.7.11</v>
      </c>
      <c r="B127" s="321">
        <f>'ADITIVO SANT'!B49</f>
        <v>102354</v>
      </c>
      <c r="C127" s="319" t="str">
        <f>'ADITIVO SANT'!C49</f>
        <v>SINAPI</v>
      </c>
      <c r="D127" s="319" t="str">
        <f>'ADITIVO SANT'!D49</f>
        <v>DESMONTE DE MATERIAL DE 3ª CATEGORIA (BLOCOS DE ROCHAS OU MATACOS), COM MARTELETE PNEUMÁTICO MANUAL - EXCLUSIVE CARGA E TRANSPORTE. AF_03/2021</v>
      </c>
      <c r="E127" s="320" t="str">
        <f>'ADITIVO SANT'!E49</f>
        <v>m³</v>
      </c>
      <c r="F127" s="316">
        <f>'ADITIVO SANT'!Q49</f>
        <v>4.4131499999999999</v>
      </c>
      <c r="G127" s="317">
        <f>'ADITIVO SANT'!K49</f>
        <v>111.86</v>
      </c>
      <c r="H127" s="317">
        <f>'ADITIVO SANT'!L49</f>
        <v>136.99</v>
      </c>
      <c r="I127" s="317">
        <f t="shared" si="112"/>
        <v>604.54999999999995</v>
      </c>
      <c r="J127" s="318"/>
      <c r="K127" s="2"/>
      <c r="L127" s="2"/>
      <c r="M127" s="2"/>
      <c r="N127" s="2"/>
      <c r="O127" s="2"/>
      <c r="P127" s="2"/>
      <c r="Q127" s="2"/>
      <c r="R127" s="2"/>
      <c r="S127" s="2"/>
      <c r="T127" s="2"/>
      <c r="U127" s="2"/>
      <c r="V127" s="2"/>
      <c r="W127" s="2"/>
      <c r="X127" s="2"/>
      <c r="Y127" s="2"/>
      <c r="Z127" s="2"/>
    </row>
    <row r="128" spans="1:26" ht="25.5" customHeight="1">
      <c r="A128" s="319" t="str">
        <f>'ADITIVO SANT'!A50</f>
        <v>5.7.12</v>
      </c>
      <c r="B128" s="314">
        <f>'ADITIVO SANT'!B50</f>
        <v>102487</v>
      </c>
      <c r="C128" s="314" t="s">
        <v>28</v>
      </c>
      <c r="D128" s="319" t="str">
        <f>'ADITIVO SANT'!D50</f>
        <v>CONCRETO CICLÓPICO FCK = 15MPA, 30% PEDRA DE MÃO EM VOLUME REAL, INCLUSIVE LANÇAMENTO. AF_05/2021</v>
      </c>
      <c r="E128" s="315" t="s">
        <v>56</v>
      </c>
      <c r="F128" s="316">
        <f>'ADITIVO SANT'!Q50</f>
        <v>14.282</v>
      </c>
      <c r="G128" s="317">
        <f>'ADITIVO SANT'!K50</f>
        <v>418.32332110952296</v>
      </c>
      <c r="H128" s="317">
        <f>'ADITIVO SANT'!L50</f>
        <v>512.32057136283277</v>
      </c>
      <c r="I128" s="317">
        <f t="shared" si="112"/>
        <v>7316.96</v>
      </c>
      <c r="J128" s="318"/>
      <c r="K128" s="2"/>
      <c r="L128" s="2"/>
      <c r="M128" s="2"/>
      <c r="N128" s="2"/>
      <c r="O128" s="2"/>
      <c r="P128" s="2"/>
      <c r="Q128" s="2"/>
      <c r="R128" s="2"/>
      <c r="S128" s="2"/>
      <c r="T128" s="2"/>
      <c r="U128" s="2"/>
      <c r="V128" s="2"/>
      <c r="W128" s="2"/>
      <c r="X128" s="2"/>
      <c r="Y128" s="2"/>
      <c r="Z128" s="2"/>
    </row>
    <row r="129" spans="1:26" ht="25.5" customHeight="1">
      <c r="A129" s="319" t="str">
        <f>'ADITIVO SANT'!A51</f>
        <v>5.7.13</v>
      </c>
      <c r="B129" s="314">
        <f>'ADITIVO SANT'!B51</f>
        <v>102722</v>
      </c>
      <c r="C129" s="314" t="s">
        <v>28</v>
      </c>
      <c r="D129" s="319" t="str">
        <f>'ADITIVO SANT'!D51</f>
        <v>DRENO EM MURO DE CONTENÇÃO, EXECUTADO NO PÉ DO MURO, COM TUBO DE PEAD CORRUGADO FLEXÍVEL PERFURADO, ENCHIMENTO COM BRITA, ENVOLVIDO COM MANTA GEOTÊXTIL. AF_07/2021</v>
      </c>
      <c r="E129" s="315" t="s">
        <v>56</v>
      </c>
      <c r="F129" s="316">
        <f>'ADITIVO SANT'!Q51</f>
        <v>54.78</v>
      </c>
      <c r="G129" s="317">
        <f>'ADITIVO SANT'!K51</f>
        <v>44.545713090798856</v>
      </c>
      <c r="H129" s="317">
        <f>'ADITIVO SANT'!L51</f>
        <v>54.555134822301355</v>
      </c>
      <c r="I129" s="317">
        <f t="shared" si="112"/>
        <v>2988.53</v>
      </c>
      <c r="J129" s="318"/>
      <c r="K129" s="2"/>
      <c r="L129" s="2"/>
      <c r="M129" s="2"/>
      <c r="N129" s="2"/>
      <c r="O129" s="2"/>
      <c r="P129" s="2"/>
      <c r="Q129" s="2"/>
      <c r="R129" s="2"/>
      <c r="S129" s="2"/>
      <c r="T129" s="2"/>
      <c r="U129" s="2"/>
      <c r="V129" s="2"/>
      <c r="W129" s="2"/>
      <c r="X129" s="2"/>
      <c r="Y129" s="2"/>
      <c r="Z129" s="2"/>
    </row>
    <row r="130" spans="1:26" ht="25.5" customHeight="1">
      <c r="A130" s="319" t="str">
        <f>'ADITIVO SANT'!A52</f>
        <v>5.7.14</v>
      </c>
      <c r="B130" s="314">
        <f>'ADITIVO SANT'!B52</f>
        <v>102992</v>
      </c>
      <c r="C130" s="314" t="s">
        <v>28</v>
      </c>
      <c r="D130" s="319" t="str">
        <f>'ADITIVO SANT'!D52</f>
        <v>CANALETA MEIA CANA PRÉ-MOLDADA DE CONCRETO (D = 50 CM) - FORNECIMENTO E INSTALAÇÃO. AF_08/2021</v>
      </c>
      <c r="E130" s="315" t="s">
        <v>56</v>
      </c>
      <c r="F130" s="316">
        <f>'ADITIVO SANT'!Q52</f>
        <v>31</v>
      </c>
      <c r="G130" s="317">
        <f>'ADITIVO SANT'!K52</f>
        <v>50.735222699204591</v>
      </c>
      <c r="H130" s="317">
        <f>'ADITIVO SANT'!L52</f>
        <v>62.13542723971586</v>
      </c>
      <c r="I130" s="317">
        <f t="shared" si="112"/>
        <v>1926.19</v>
      </c>
      <c r="J130" s="318"/>
      <c r="K130" s="2"/>
      <c r="L130" s="2"/>
      <c r="M130" s="2"/>
      <c r="N130" s="2"/>
      <c r="O130" s="2"/>
      <c r="P130" s="2"/>
      <c r="Q130" s="2"/>
      <c r="R130" s="2"/>
      <c r="S130" s="2"/>
      <c r="T130" s="2"/>
      <c r="U130" s="2"/>
      <c r="V130" s="2"/>
      <c r="W130" s="2"/>
      <c r="X130" s="2"/>
      <c r="Y130" s="2"/>
      <c r="Z130" s="2"/>
    </row>
    <row r="131" spans="1:26" ht="14.25" customHeight="1">
      <c r="A131" s="319" t="str">
        <f>'ADITIVO SANT'!A53</f>
        <v>5.7.15</v>
      </c>
      <c r="B131" s="314">
        <f>'ADITIVO SANT'!B53</f>
        <v>94285</v>
      </c>
      <c r="C131" s="314" t="s">
        <v>28</v>
      </c>
      <c r="D131" s="322" t="s">
        <v>94</v>
      </c>
      <c r="E131" s="315" t="s">
        <v>56</v>
      </c>
      <c r="F131" s="316">
        <f>'ADITIVO SANT'!Q53</f>
        <v>32.9</v>
      </c>
      <c r="G131" s="317">
        <f>'ADITIVO SANT'!K53</f>
        <v>59.488064569677348</v>
      </c>
      <c r="H131" s="317">
        <f>'ADITIVO SANT'!L53</f>
        <v>72.855032678483838</v>
      </c>
      <c r="I131" s="317">
        <f t="shared" si="112"/>
        <v>2396.9299999999998</v>
      </c>
      <c r="J131" s="318"/>
      <c r="K131" s="2"/>
      <c r="L131" s="2"/>
      <c r="M131" s="2"/>
      <c r="N131" s="2"/>
      <c r="O131" s="2"/>
      <c r="P131" s="2"/>
      <c r="Q131" s="2"/>
      <c r="R131" s="2"/>
      <c r="S131" s="2"/>
      <c r="T131" s="2"/>
      <c r="U131" s="2"/>
      <c r="V131" s="2"/>
      <c r="W131" s="2"/>
      <c r="X131" s="2"/>
      <c r="Y131" s="2"/>
      <c r="Z131" s="2"/>
    </row>
    <row r="132" spans="1:26" ht="25.5" customHeight="1">
      <c r="A132" s="319" t="str">
        <f>'ADITIVO SANT'!A54</f>
        <v>5.7.16</v>
      </c>
      <c r="B132" s="314">
        <f>'ADITIVO SANT'!B54</f>
        <v>99260</v>
      </c>
      <c r="C132" s="314" t="s">
        <v>28</v>
      </c>
      <c r="D132" s="319" t="str">
        <f>'ADITIVO SANT'!D54</f>
        <v>CAIXA ENTERRADA HIDRÁULICA RETANGULAR, EM ALVENARIA COM BLOCOS DE CONCRETO, DIMENSÕES INTERNAS: 0,6X0,6X0,6 M PARA REDE DE DRENAGEM. AF_12/2020</v>
      </c>
      <c r="E132" s="315" t="s">
        <v>56</v>
      </c>
      <c r="F132" s="316">
        <f>'ADITIVO SANT'!Q54</f>
        <v>1</v>
      </c>
      <c r="G132" s="317">
        <f>'ADITIVO SANT'!K54</f>
        <v>310.35076460733404</v>
      </c>
      <c r="H132" s="317">
        <f>'ADITIVO SANT'!L54</f>
        <v>380.08658141460199</v>
      </c>
      <c r="I132" s="317">
        <f t="shared" si="112"/>
        <v>380.08</v>
      </c>
      <c r="J132" s="318"/>
      <c r="K132" s="2"/>
      <c r="L132" s="2"/>
      <c r="M132" s="2"/>
      <c r="N132" s="2"/>
      <c r="O132" s="2"/>
      <c r="P132" s="2"/>
      <c r="Q132" s="2"/>
      <c r="R132" s="2"/>
      <c r="S132" s="2"/>
      <c r="T132" s="2"/>
      <c r="U132" s="2"/>
      <c r="V132" s="2"/>
      <c r="W132" s="2"/>
      <c r="X132" s="2"/>
      <c r="Y132" s="2"/>
      <c r="Z132" s="2"/>
    </row>
    <row r="133" spans="1:26" ht="25.5" customHeight="1">
      <c r="A133" s="319" t="str">
        <f>'ADITIVO SANT'!A55</f>
        <v>5.7.17</v>
      </c>
      <c r="B133" s="314">
        <f>'ADITIVO SANT'!B55</f>
        <v>104166</v>
      </c>
      <c r="C133" s="314" t="s">
        <v>28</v>
      </c>
      <c r="D133" s="319" t="str">
        <f>'ADITIVO SANT'!D55</f>
        <v>TUBO PVC, SÉRIE R, ÁGUA PLUVIAL, DN 150 MM, FORNECIDO E INSTALADO EM RAMAL DE ENCAMINHAMENTO. AF_06/2022</v>
      </c>
      <c r="E133" s="315" t="s">
        <v>56</v>
      </c>
      <c r="F133" s="316">
        <f>'ADITIVO SANT'!Q55</f>
        <v>24</v>
      </c>
      <c r="G133" s="317">
        <f>'ADITIVO SANT'!K55</f>
        <v>56.43</v>
      </c>
      <c r="H133" s="317">
        <f>'ADITIVO SANT'!L55</f>
        <v>69.099999999999994</v>
      </c>
      <c r="I133" s="317">
        <f t="shared" si="112"/>
        <v>1658.4</v>
      </c>
      <c r="J133" s="318"/>
      <c r="K133" s="2"/>
      <c r="L133" s="2"/>
      <c r="M133" s="2"/>
      <c r="N133" s="2"/>
      <c r="O133" s="2"/>
      <c r="P133" s="2"/>
      <c r="Q133" s="2"/>
      <c r="R133" s="2"/>
      <c r="S133" s="2"/>
      <c r="T133" s="2"/>
      <c r="U133" s="2"/>
      <c r="V133" s="2"/>
      <c r="W133" s="2"/>
      <c r="X133" s="2"/>
      <c r="Y133" s="2"/>
      <c r="Z133" s="2"/>
    </row>
    <row r="134" spans="1:26" ht="25.5" customHeight="1">
      <c r="A134" s="319" t="str">
        <f>'ADITIVO SANT'!A56</f>
        <v>5.7.18</v>
      </c>
      <c r="B134" s="314">
        <f>'ADITIVO SANT'!B56</f>
        <v>103653</v>
      </c>
      <c r="C134" s="314" t="s">
        <v>28</v>
      </c>
      <c r="D134" s="319" t="str">
        <f>'ADITIVO SANT'!D56</f>
        <v>GEOTÊXTIL NÃO TECIDO 100% POLIÉSTER, RESISTÊNCIA A TRAÇÃO DE 31 KN/M (RT-31), INSTALADO EM DRENO - FORNECIMENTO E INSTALAÇÃO. AF_07/2021</v>
      </c>
      <c r="E134" s="315" t="s">
        <v>56</v>
      </c>
      <c r="F134" s="316">
        <f>'ADITIVO SANT'!Q56</f>
        <v>75.95</v>
      </c>
      <c r="G134" s="317">
        <f>'ADITIVO SANT'!K56</f>
        <v>27.89186842474756</v>
      </c>
      <c r="H134" s="317">
        <f>'ADITIVO SANT'!L56</f>
        <v>34.159171259788337</v>
      </c>
      <c r="I134" s="317">
        <f t="shared" si="112"/>
        <v>2594.38</v>
      </c>
      <c r="J134" s="318"/>
      <c r="K134" s="2"/>
      <c r="L134" s="2"/>
      <c r="M134" s="2"/>
      <c r="N134" s="2"/>
      <c r="O134" s="2"/>
      <c r="P134" s="2"/>
      <c r="Q134" s="2"/>
      <c r="R134" s="2"/>
      <c r="S134" s="2"/>
      <c r="T134" s="2"/>
      <c r="U134" s="2"/>
      <c r="V134" s="2"/>
      <c r="W134" s="2"/>
      <c r="X134" s="2"/>
      <c r="Y134" s="2"/>
      <c r="Z134" s="2"/>
    </row>
    <row r="135" spans="1:26" ht="24" customHeight="1">
      <c r="A135" s="20" t="s">
        <v>243</v>
      </c>
      <c r="B135" s="20" t="s">
        <v>88</v>
      </c>
      <c r="C135" s="20"/>
      <c r="D135" s="20" t="s">
        <v>244</v>
      </c>
      <c r="E135" s="21"/>
      <c r="F135" s="22"/>
      <c r="G135" s="23"/>
      <c r="H135" s="23"/>
      <c r="I135" s="23">
        <f>SUM(I136,I139)</f>
        <v>20270.54</v>
      </c>
      <c r="J135" s="24">
        <v>8.1215437167278803E-3</v>
      </c>
      <c r="K135" s="2"/>
      <c r="L135" s="2"/>
      <c r="M135" s="2">
        <v>25971.360000000001</v>
      </c>
      <c r="N135" s="2">
        <v>25971.360000000001</v>
      </c>
      <c r="O135" s="2"/>
      <c r="P135" s="2"/>
      <c r="Q135" s="2"/>
      <c r="R135" s="2"/>
      <c r="S135" s="2"/>
      <c r="T135" s="2"/>
      <c r="U135" s="2"/>
      <c r="V135" s="2"/>
      <c r="W135" s="2"/>
      <c r="X135" s="2"/>
      <c r="Y135" s="2"/>
      <c r="Z135" s="2"/>
    </row>
    <row r="136" spans="1:26" ht="24" customHeight="1">
      <c r="A136" s="20" t="s">
        <v>245</v>
      </c>
      <c r="B136" s="20" t="s">
        <v>18</v>
      </c>
      <c r="C136" s="20"/>
      <c r="D136" s="20" t="s">
        <v>246</v>
      </c>
      <c r="E136" s="21"/>
      <c r="F136" s="22"/>
      <c r="G136" s="23"/>
      <c r="H136" s="23"/>
      <c r="I136" s="23">
        <f>SUM(I137,I138)</f>
        <v>13337.17</v>
      </c>
      <c r="J136" s="24">
        <v>5.34364901958368E-3</v>
      </c>
      <c r="K136" s="2"/>
      <c r="L136" s="2"/>
      <c r="M136" s="2">
        <v>17088.11</v>
      </c>
      <c r="N136" s="2">
        <v>17088.11</v>
      </c>
      <c r="O136" s="2"/>
      <c r="P136" s="2"/>
      <c r="Q136" s="2"/>
      <c r="R136" s="2"/>
      <c r="S136" s="2"/>
      <c r="T136" s="2"/>
      <c r="U136" s="2"/>
      <c r="V136" s="2"/>
      <c r="W136" s="2"/>
      <c r="X136" s="2"/>
      <c r="Y136" s="2"/>
      <c r="Z136" s="2"/>
    </row>
    <row r="137" spans="1:26" ht="39" customHeight="1">
      <c r="A137" s="15" t="s">
        <v>247</v>
      </c>
      <c r="B137" s="15">
        <v>93205</v>
      </c>
      <c r="C137" s="15" t="s">
        <v>28</v>
      </c>
      <c r="D137" s="15" t="s">
        <v>248</v>
      </c>
      <c r="E137" s="16" t="s">
        <v>94</v>
      </c>
      <c r="F137" s="17">
        <v>117.32</v>
      </c>
      <c r="G137" s="18">
        <f t="shared" ref="G137:H137" si="113">TRUNC(L137-L137*$P$3,2)</f>
        <v>44.88</v>
      </c>
      <c r="H137" s="18">
        <f t="shared" si="113"/>
        <v>54.97</v>
      </c>
      <c r="I137" s="18">
        <f t="shared" ref="I137:I138" si="114">ROUND(F137*H137,2)</f>
        <v>6449.08</v>
      </c>
      <c r="J137" s="19">
        <v>2.5838853369376E-3</v>
      </c>
      <c r="K137" s="2"/>
      <c r="L137" s="2">
        <v>57.51</v>
      </c>
      <c r="M137" s="2">
        <v>70.430000000000007</v>
      </c>
      <c r="N137" s="2">
        <v>8262.84</v>
      </c>
      <c r="O137" s="2"/>
      <c r="P137" s="2"/>
      <c r="Q137" s="2"/>
      <c r="R137" s="2"/>
      <c r="S137" s="2"/>
      <c r="T137" s="2"/>
      <c r="U137" s="2"/>
      <c r="V137" s="2"/>
      <c r="W137" s="2"/>
      <c r="X137" s="2"/>
      <c r="Y137" s="2"/>
      <c r="Z137" s="2"/>
    </row>
    <row r="138" spans="1:26" ht="25.5" customHeight="1">
      <c r="A138" s="15" t="s">
        <v>249</v>
      </c>
      <c r="B138" s="15" t="s">
        <v>250</v>
      </c>
      <c r="C138" s="15" t="s">
        <v>22</v>
      </c>
      <c r="D138" s="15" t="s">
        <v>251</v>
      </c>
      <c r="E138" s="16" t="s">
        <v>56</v>
      </c>
      <c r="F138" s="17">
        <v>46.927999999999997</v>
      </c>
      <c r="G138" s="18">
        <f t="shared" ref="G138:H138" si="115">TRUNC(L138-L138*$P$3,2)</f>
        <v>119.85</v>
      </c>
      <c r="H138" s="18">
        <f t="shared" si="115"/>
        <v>146.78</v>
      </c>
      <c r="I138" s="18">
        <f t="shared" si="114"/>
        <v>6888.09</v>
      </c>
      <c r="J138" s="19">
        <v>2.75976368264608E-3</v>
      </c>
      <c r="K138" s="2"/>
      <c r="L138" s="2">
        <v>153.56</v>
      </c>
      <c r="M138" s="2">
        <v>188.06</v>
      </c>
      <c r="N138" s="2">
        <v>8825.27</v>
      </c>
      <c r="O138" s="2"/>
      <c r="P138" s="2"/>
      <c r="Q138" s="2"/>
      <c r="R138" s="2"/>
      <c r="S138" s="2"/>
      <c r="T138" s="2"/>
      <c r="U138" s="2"/>
      <c r="V138" s="2"/>
      <c r="W138" s="2"/>
      <c r="X138" s="2"/>
      <c r="Y138" s="2"/>
      <c r="Z138" s="2"/>
    </row>
    <row r="139" spans="1:26" ht="24" customHeight="1">
      <c r="A139" s="20" t="s">
        <v>252</v>
      </c>
      <c r="B139" s="20" t="s">
        <v>18</v>
      </c>
      <c r="C139" s="20"/>
      <c r="D139" s="20" t="s">
        <v>253</v>
      </c>
      <c r="E139" s="21"/>
      <c r="F139" s="22"/>
      <c r="G139" s="23"/>
      <c r="H139" s="23"/>
      <c r="I139" s="23">
        <f>SUM(I140)</f>
        <v>6933.37</v>
      </c>
      <c r="J139" s="24">
        <v>2.7778946971441999E-3</v>
      </c>
      <c r="K139" s="2"/>
      <c r="L139" s="2"/>
      <c r="M139" s="2">
        <v>8883.25</v>
      </c>
      <c r="N139" s="2">
        <v>8883.25</v>
      </c>
      <c r="O139" s="2"/>
      <c r="P139" s="2"/>
      <c r="Q139" s="2"/>
      <c r="R139" s="2"/>
      <c r="S139" s="2"/>
      <c r="T139" s="2"/>
      <c r="U139" s="2"/>
      <c r="V139" s="2"/>
      <c r="W139" s="2"/>
      <c r="X139" s="2"/>
      <c r="Y139" s="2"/>
      <c r="Z139" s="2"/>
    </row>
    <row r="140" spans="1:26" ht="39" customHeight="1">
      <c r="A140" s="15" t="s">
        <v>254</v>
      </c>
      <c r="B140" s="15">
        <v>101165</v>
      </c>
      <c r="C140" s="15" t="s">
        <v>28</v>
      </c>
      <c r="D140" s="15" t="s">
        <v>255</v>
      </c>
      <c r="E140" s="16" t="s">
        <v>39</v>
      </c>
      <c r="F140" s="17">
        <v>8.36</v>
      </c>
      <c r="G140" s="18">
        <f t="shared" ref="G140:H140" si="116">TRUNC(L140-L140*$P$3,2)</f>
        <v>677.19</v>
      </c>
      <c r="H140" s="18">
        <f t="shared" si="116"/>
        <v>829.35</v>
      </c>
      <c r="I140" s="18">
        <f>ROUND(F140*H140,2)</f>
        <v>6933.37</v>
      </c>
      <c r="J140" s="19">
        <v>2.7778946971441999E-3</v>
      </c>
      <c r="K140" s="2"/>
      <c r="L140" s="2">
        <v>867.64</v>
      </c>
      <c r="M140" s="2">
        <v>1062.5899999999999</v>
      </c>
      <c r="N140" s="2">
        <v>8883.25</v>
      </c>
      <c r="O140" s="2"/>
      <c r="P140" s="2"/>
      <c r="Q140" s="2"/>
      <c r="R140" s="2"/>
      <c r="S140" s="2"/>
      <c r="T140" s="2"/>
      <c r="U140" s="2"/>
      <c r="V140" s="2"/>
      <c r="W140" s="2"/>
      <c r="X140" s="2"/>
      <c r="Y140" s="2"/>
      <c r="Z140" s="2"/>
    </row>
    <row r="141" spans="1:26" ht="24" customHeight="1">
      <c r="A141" s="10" t="s">
        <v>256</v>
      </c>
      <c r="B141" s="10" t="s">
        <v>18</v>
      </c>
      <c r="C141" s="10"/>
      <c r="D141" s="10" t="s">
        <v>257</v>
      </c>
      <c r="E141" s="11"/>
      <c r="F141" s="12"/>
      <c r="G141" s="13"/>
      <c r="H141" s="13"/>
      <c r="I141" s="13">
        <f>SUM(I142,I149,I157)</f>
        <v>211436.5</v>
      </c>
      <c r="J141" s="14">
        <v>7.7319382980124599E-2</v>
      </c>
      <c r="K141" s="2"/>
      <c r="L141" s="2"/>
      <c r="M141" s="2">
        <v>247254.66</v>
      </c>
      <c r="N141" s="2">
        <v>247254.66</v>
      </c>
      <c r="O141" s="2"/>
      <c r="P141" s="2"/>
      <c r="Q141" s="2"/>
      <c r="R141" s="2"/>
      <c r="S141" s="2"/>
      <c r="T141" s="2"/>
      <c r="U141" s="2"/>
      <c r="V141" s="2"/>
      <c r="W141" s="2"/>
      <c r="X141" s="2"/>
      <c r="Y141" s="2"/>
      <c r="Z141" s="2"/>
    </row>
    <row r="142" spans="1:26" ht="24" customHeight="1">
      <c r="A142" s="20" t="s">
        <v>258</v>
      </c>
      <c r="B142" s="20" t="s">
        <v>18</v>
      </c>
      <c r="C142" s="20"/>
      <c r="D142" s="20" t="s">
        <v>259</v>
      </c>
      <c r="E142" s="21"/>
      <c r="F142" s="22"/>
      <c r="G142" s="23"/>
      <c r="H142" s="23"/>
      <c r="I142" s="23">
        <f>SUM(I143,I144,I145,I146,I147,I148)</f>
        <v>109118.41</v>
      </c>
      <c r="J142" s="24">
        <v>4.3720001973835201E-2</v>
      </c>
      <c r="K142" s="2"/>
      <c r="L142" s="2"/>
      <c r="M142" s="2">
        <v>139809.37</v>
      </c>
      <c r="N142" s="2">
        <v>139809.37</v>
      </c>
      <c r="O142" s="2"/>
      <c r="P142" s="2"/>
      <c r="Q142" s="2"/>
      <c r="R142" s="2"/>
      <c r="S142" s="2"/>
      <c r="T142" s="2"/>
      <c r="U142" s="2"/>
      <c r="V142" s="2"/>
      <c r="W142" s="2"/>
      <c r="X142" s="2"/>
      <c r="Y142" s="2"/>
      <c r="Z142" s="2"/>
    </row>
    <row r="143" spans="1:26" ht="51.75" customHeight="1">
      <c r="A143" s="15" t="s">
        <v>260</v>
      </c>
      <c r="B143" s="15">
        <v>103328</v>
      </c>
      <c r="C143" s="15" t="s">
        <v>28</v>
      </c>
      <c r="D143" s="15" t="s">
        <v>261</v>
      </c>
      <c r="E143" s="16" t="s">
        <v>47</v>
      </c>
      <c r="F143" s="17">
        <v>804.16</v>
      </c>
      <c r="G143" s="18">
        <f t="shared" ref="G143:H143" si="117">TRUNC(L143-L143*$P$3,2)</f>
        <v>67.3</v>
      </c>
      <c r="H143" s="18">
        <f t="shared" si="117"/>
        <v>82.42</v>
      </c>
      <c r="I143" s="18">
        <f t="shared" ref="I143:I148" si="118">ROUND(F143*H143,2)</f>
        <v>66278.87</v>
      </c>
      <c r="J143" s="19">
        <v>2.6555241085891999E-2</v>
      </c>
      <c r="K143" s="2"/>
      <c r="L143" s="2">
        <v>86.23</v>
      </c>
      <c r="M143" s="2">
        <v>105.6</v>
      </c>
      <c r="N143" s="2">
        <v>84919.29</v>
      </c>
      <c r="O143" s="2"/>
      <c r="P143" s="2"/>
      <c r="Q143" s="2"/>
      <c r="R143" s="2"/>
      <c r="S143" s="2"/>
      <c r="T143" s="2"/>
      <c r="U143" s="2"/>
      <c r="V143" s="2"/>
      <c r="W143" s="2"/>
      <c r="X143" s="2"/>
      <c r="Y143" s="2"/>
      <c r="Z143" s="2"/>
    </row>
    <row r="144" spans="1:26" ht="25.5" customHeight="1">
      <c r="A144" s="15" t="s">
        <v>262</v>
      </c>
      <c r="B144" s="15">
        <v>93200</v>
      </c>
      <c r="C144" s="15" t="s">
        <v>28</v>
      </c>
      <c r="D144" s="15" t="s">
        <v>263</v>
      </c>
      <c r="E144" s="16" t="s">
        <v>94</v>
      </c>
      <c r="F144" s="17">
        <v>160.13999999999999</v>
      </c>
      <c r="G144" s="18">
        <f t="shared" ref="G144:H144" si="119">TRUNC(L144-L144*$P$3,2)</f>
        <v>8.09</v>
      </c>
      <c r="H144" s="18">
        <f t="shared" si="119"/>
        <v>9.91</v>
      </c>
      <c r="I144" s="18">
        <f t="shared" si="118"/>
        <v>1586.99</v>
      </c>
      <c r="J144" s="19">
        <v>6.3598332797241497E-4</v>
      </c>
      <c r="K144" s="2"/>
      <c r="L144" s="2">
        <v>10.37</v>
      </c>
      <c r="M144" s="2">
        <v>12.7</v>
      </c>
      <c r="N144" s="2">
        <v>2033.77</v>
      </c>
      <c r="O144" s="2"/>
      <c r="P144" s="2"/>
      <c r="Q144" s="2"/>
      <c r="R144" s="2"/>
      <c r="S144" s="2"/>
      <c r="T144" s="2"/>
      <c r="U144" s="2"/>
      <c r="V144" s="2"/>
      <c r="W144" s="2"/>
      <c r="X144" s="2"/>
      <c r="Y144" s="2"/>
      <c r="Z144" s="2"/>
    </row>
    <row r="145" spans="1:26" ht="25.5" customHeight="1">
      <c r="A145" s="15" t="s">
        <v>264</v>
      </c>
      <c r="B145" s="15">
        <v>105023</v>
      </c>
      <c r="C145" s="15" t="s">
        <v>28</v>
      </c>
      <c r="D145" s="15" t="s">
        <v>265</v>
      </c>
      <c r="E145" s="16" t="s">
        <v>94</v>
      </c>
      <c r="F145" s="17">
        <v>40.299999999999997</v>
      </c>
      <c r="G145" s="18">
        <f t="shared" ref="G145:H145" si="120">TRUNC(L145-L145*$P$3,2)</f>
        <v>46.22</v>
      </c>
      <c r="H145" s="18">
        <f t="shared" si="120"/>
        <v>56.6</v>
      </c>
      <c r="I145" s="18">
        <f t="shared" si="118"/>
        <v>2280.98</v>
      </c>
      <c r="J145" s="19">
        <v>9.1404016604481903E-4</v>
      </c>
      <c r="K145" s="2"/>
      <c r="L145" s="2">
        <v>59.23</v>
      </c>
      <c r="M145" s="2">
        <v>72.53</v>
      </c>
      <c r="N145" s="2">
        <v>2922.95</v>
      </c>
      <c r="O145" s="2"/>
      <c r="P145" s="2"/>
      <c r="Q145" s="2"/>
      <c r="R145" s="2"/>
      <c r="S145" s="2"/>
      <c r="T145" s="2"/>
      <c r="U145" s="2"/>
      <c r="V145" s="2"/>
      <c r="W145" s="2"/>
      <c r="X145" s="2"/>
      <c r="Y145" s="2"/>
      <c r="Z145" s="2"/>
    </row>
    <row r="146" spans="1:26" ht="25.5" customHeight="1">
      <c r="A146" s="15" t="s">
        <v>266</v>
      </c>
      <c r="B146" s="15">
        <v>105029</v>
      </c>
      <c r="C146" s="15" t="s">
        <v>28</v>
      </c>
      <c r="D146" s="15" t="s">
        <v>267</v>
      </c>
      <c r="E146" s="16" t="s">
        <v>94</v>
      </c>
      <c r="F146" s="17">
        <v>54.4</v>
      </c>
      <c r="G146" s="18">
        <f t="shared" ref="G146:H146" si="121">TRUNC(L146-L146*$P$3,2)</f>
        <v>35.159999999999997</v>
      </c>
      <c r="H146" s="18">
        <f t="shared" si="121"/>
        <v>43.06</v>
      </c>
      <c r="I146" s="18">
        <f t="shared" si="118"/>
        <v>2342.46</v>
      </c>
      <c r="J146" s="19">
        <v>9.3869434305468005E-4</v>
      </c>
      <c r="K146" s="2"/>
      <c r="L146" s="2">
        <v>45.06</v>
      </c>
      <c r="M146" s="2">
        <v>55.18</v>
      </c>
      <c r="N146" s="2">
        <v>3001.79</v>
      </c>
      <c r="O146" s="2"/>
      <c r="P146" s="2"/>
      <c r="Q146" s="2"/>
      <c r="R146" s="2"/>
      <c r="S146" s="2"/>
      <c r="T146" s="2"/>
      <c r="U146" s="2"/>
      <c r="V146" s="2"/>
      <c r="W146" s="2"/>
      <c r="X146" s="2"/>
      <c r="Y146" s="2"/>
      <c r="Z146" s="2"/>
    </row>
    <row r="147" spans="1:26" ht="64.5" customHeight="1">
      <c r="A147" s="15" t="s">
        <v>268</v>
      </c>
      <c r="B147" s="15">
        <v>96359</v>
      </c>
      <c r="C147" s="15" t="s">
        <v>28</v>
      </c>
      <c r="D147" s="15" t="s">
        <v>269</v>
      </c>
      <c r="E147" s="16" t="s">
        <v>47</v>
      </c>
      <c r="F147" s="17">
        <v>242.24</v>
      </c>
      <c r="G147" s="18">
        <f t="shared" ref="G147:H147" si="122">TRUNC(L147-L147*$P$3,2)</f>
        <v>95.61</v>
      </c>
      <c r="H147" s="18">
        <f t="shared" si="122"/>
        <v>117.09</v>
      </c>
      <c r="I147" s="18">
        <f t="shared" si="118"/>
        <v>28363.88</v>
      </c>
      <c r="J147" s="19">
        <v>1.13641996708148E-2</v>
      </c>
      <c r="K147" s="2"/>
      <c r="L147" s="2">
        <v>122.5</v>
      </c>
      <c r="M147" s="2">
        <v>150.02000000000001</v>
      </c>
      <c r="N147" s="2">
        <v>36340.839999999997</v>
      </c>
      <c r="O147" s="2"/>
      <c r="P147" s="2"/>
      <c r="Q147" s="2"/>
      <c r="R147" s="2"/>
      <c r="S147" s="2"/>
      <c r="T147" s="2"/>
      <c r="U147" s="2"/>
      <c r="V147" s="2"/>
      <c r="W147" s="2"/>
      <c r="X147" s="2"/>
      <c r="Y147" s="2"/>
      <c r="Z147" s="2"/>
    </row>
    <row r="148" spans="1:26" ht="25.5" customHeight="1">
      <c r="A148" s="15" t="s">
        <v>270</v>
      </c>
      <c r="B148" s="15">
        <v>7704</v>
      </c>
      <c r="C148" s="15" t="s">
        <v>45</v>
      </c>
      <c r="D148" s="15" t="s">
        <v>271</v>
      </c>
      <c r="E148" s="16" t="s">
        <v>47</v>
      </c>
      <c r="F148" s="17">
        <v>242.24</v>
      </c>
      <c r="G148" s="18">
        <f t="shared" ref="G148:H148" si="123">TRUNC(L148-L148*$P$3,2)</f>
        <v>27.86</v>
      </c>
      <c r="H148" s="18">
        <f t="shared" si="123"/>
        <v>34.119999999999997</v>
      </c>
      <c r="I148" s="18">
        <f t="shared" si="118"/>
        <v>8265.23</v>
      </c>
      <c r="J148" s="19">
        <v>3.3118433800564001E-3</v>
      </c>
      <c r="K148" s="2"/>
      <c r="L148" s="2">
        <v>35.700000000000003</v>
      </c>
      <c r="M148" s="2">
        <v>43.72</v>
      </c>
      <c r="N148" s="2">
        <v>10590.73</v>
      </c>
      <c r="O148" s="2"/>
      <c r="P148" s="2"/>
      <c r="Q148" s="2"/>
      <c r="R148" s="2"/>
      <c r="S148" s="2"/>
      <c r="T148" s="2"/>
      <c r="U148" s="2"/>
      <c r="V148" s="2"/>
      <c r="W148" s="2"/>
      <c r="X148" s="2"/>
      <c r="Y148" s="2"/>
      <c r="Z148" s="2"/>
    </row>
    <row r="149" spans="1:26" ht="24" customHeight="1">
      <c r="A149" s="20" t="s">
        <v>272</v>
      </c>
      <c r="B149" s="20" t="s">
        <v>18</v>
      </c>
      <c r="C149" s="20"/>
      <c r="D149" s="20" t="s">
        <v>273</v>
      </c>
      <c r="E149" s="21"/>
      <c r="F149" s="22"/>
      <c r="G149" s="23"/>
      <c r="H149" s="23"/>
      <c r="I149" s="23">
        <f>SUM(I150,I151,I152,I153,I154,I155,I156)</f>
        <v>41185.449999999997</v>
      </c>
      <c r="J149" s="24">
        <v>1.65014934789952E-2</v>
      </c>
      <c r="K149" s="2"/>
      <c r="L149" s="2"/>
      <c r="M149" s="2">
        <v>52769.06</v>
      </c>
      <c r="N149" s="2">
        <v>52769.06</v>
      </c>
      <c r="O149" s="2"/>
      <c r="P149" s="2"/>
      <c r="Q149" s="2"/>
      <c r="R149" s="2"/>
      <c r="S149" s="2"/>
      <c r="T149" s="2"/>
      <c r="U149" s="2"/>
      <c r="V149" s="2"/>
      <c r="W149" s="2"/>
      <c r="X149" s="2"/>
      <c r="Y149" s="2"/>
      <c r="Z149" s="2"/>
    </row>
    <row r="150" spans="1:26" ht="25.5" customHeight="1">
      <c r="A150" s="15" t="s">
        <v>274</v>
      </c>
      <c r="B150" s="15">
        <v>8245</v>
      </c>
      <c r="C150" s="15" t="s">
        <v>45</v>
      </c>
      <c r="D150" s="15" t="s">
        <v>275</v>
      </c>
      <c r="E150" s="16" t="s">
        <v>47</v>
      </c>
      <c r="F150" s="17">
        <v>13.14</v>
      </c>
      <c r="G150" s="18">
        <f t="shared" ref="G150:H150" si="124">TRUNC(L150-L150*$P$3,2)</f>
        <v>263.61</v>
      </c>
      <c r="H150" s="18">
        <f t="shared" si="124"/>
        <v>322.83999999999997</v>
      </c>
      <c r="I150" s="18">
        <f t="shared" ref="I150:I156" si="125">ROUND(F150*H150,2)</f>
        <v>4242.12</v>
      </c>
      <c r="J150" s="19">
        <v>1.69965596102914E-3</v>
      </c>
      <c r="K150" s="2"/>
      <c r="L150" s="2">
        <v>337.75</v>
      </c>
      <c r="M150" s="2">
        <v>413.64</v>
      </c>
      <c r="N150" s="2">
        <v>5435.22</v>
      </c>
      <c r="O150" s="2"/>
      <c r="P150" s="2"/>
      <c r="Q150" s="2"/>
      <c r="R150" s="2"/>
      <c r="S150" s="2"/>
      <c r="T150" s="2"/>
      <c r="U150" s="2"/>
      <c r="V150" s="2"/>
      <c r="W150" s="2"/>
      <c r="X150" s="2"/>
      <c r="Y150" s="2"/>
      <c r="Z150" s="2"/>
    </row>
    <row r="151" spans="1:26" ht="39" customHeight="1">
      <c r="A151" s="15" t="s">
        <v>276</v>
      </c>
      <c r="B151" s="15">
        <v>10812</v>
      </c>
      <c r="C151" s="15" t="s">
        <v>45</v>
      </c>
      <c r="D151" s="15" t="s">
        <v>277</v>
      </c>
      <c r="E151" s="16" t="s">
        <v>47</v>
      </c>
      <c r="F151" s="17">
        <v>55.703200000000002</v>
      </c>
      <c r="G151" s="18">
        <f t="shared" ref="G151:H151" si="126">TRUNC(L151-L151*$P$3,2)</f>
        <v>369.49</v>
      </c>
      <c r="H151" s="18">
        <f t="shared" si="126"/>
        <v>452.51</v>
      </c>
      <c r="I151" s="18">
        <f t="shared" si="125"/>
        <v>25206.26</v>
      </c>
      <c r="J151" s="19">
        <v>1.00992064819847E-2</v>
      </c>
      <c r="K151" s="2"/>
      <c r="L151" s="2">
        <v>473.41</v>
      </c>
      <c r="M151" s="2">
        <v>579.78</v>
      </c>
      <c r="N151" s="2">
        <v>32295.599999999999</v>
      </c>
      <c r="O151" s="2"/>
      <c r="P151" s="2"/>
      <c r="Q151" s="2"/>
      <c r="R151" s="2"/>
      <c r="S151" s="2"/>
      <c r="T151" s="2"/>
      <c r="U151" s="2"/>
      <c r="V151" s="2"/>
      <c r="W151" s="2"/>
      <c r="X151" s="2"/>
      <c r="Y151" s="2"/>
      <c r="Z151" s="2"/>
    </row>
    <row r="152" spans="1:26" ht="24" customHeight="1">
      <c r="A152" s="15" t="s">
        <v>278</v>
      </c>
      <c r="B152" s="15">
        <v>8637</v>
      </c>
      <c r="C152" s="15" t="s">
        <v>45</v>
      </c>
      <c r="D152" s="15" t="s">
        <v>279</v>
      </c>
      <c r="E152" s="16" t="s">
        <v>280</v>
      </c>
      <c r="F152" s="17">
        <v>27.44</v>
      </c>
      <c r="G152" s="18">
        <f t="shared" ref="G152:H152" si="127">TRUNC(L152-L152*$P$3,2)</f>
        <v>39.520000000000003</v>
      </c>
      <c r="H152" s="18">
        <f t="shared" si="127"/>
        <v>48.39</v>
      </c>
      <c r="I152" s="18">
        <f t="shared" si="125"/>
        <v>1327.82</v>
      </c>
      <c r="J152" s="19">
        <v>5.3209430354045101E-4</v>
      </c>
      <c r="K152" s="2"/>
      <c r="L152" s="2">
        <v>50.64</v>
      </c>
      <c r="M152" s="2">
        <v>62.01</v>
      </c>
      <c r="N152" s="2">
        <v>1701.55</v>
      </c>
      <c r="O152" s="2"/>
      <c r="P152" s="2"/>
      <c r="Q152" s="2"/>
      <c r="R152" s="2"/>
      <c r="S152" s="2"/>
      <c r="T152" s="2"/>
      <c r="U152" s="2"/>
      <c r="V152" s="2"/>
      <c r="W152" s="2"/>
      <c r="X152" s="2"/>
      <c r="Y152" s="2"/>
      <c r="Z152" s="2"/>
    </row>
    <row r="153" spans="1:26" ht="24" customHeight="1">
      <c r="A153" s="15" t="s">
        <v>281</v>
      </c>
      <c r="B153" s="15">
        <v>93358</v>
      </c>
      <c r="C153" s="15" t="s">
        <v>28</v>
      </c>
      <c r="D153" s="15" t="s">
        <v>282</v>
      </c>
      <c r="E153" s="16" t="s">
        <v>39</v>
      </c>
      <c r="F153" s="17">
        <v>0.92400000000000004</v>
      </c>
      <c r="G153" s="18">
        <f t="shared" ref="G153:H153" si="128">TRUNC(L153-L153*$P$3,2)</f>
        <v>62.61</v>
      </c>
      <c r="H153" s="18">
        <f t="shared" si="128"/>
        <v>76.67</v>
      </c>
      <c r="I153" s="18">
        <f t="shared" si="125"/>
        <v>70.84</v>
      </c>
      <c r="J153" s="19">
        <v>2.8384825560440002E-5</v>
      </c>
      <c r="K153" s="2"/>
      <c r="L153" s="2">
        <v>80.22</v>
      </c>
      <c r="M153" s="2">
        <v>98.24</v>
      </c>
      <c r="N153" s="2">
        <v>90.77</v>
      </c>
      <c r="O153" s="2"/>
      <c r="P153" s="2"/>
      <c r="Q153" s="2"/>
      <c r="R153" s="2"/>
      <c r="S153" s="2"/>
      <c r="T153" s="2"/>
      <c r="U153" s="2"/>
      <c r="V153" s="2"/>
      <c r="W153" s="2"/>
      <c r="X153" s="2"/>
      <c r="Y153" s="2"/>
      <c r="Z153" s="2"/>
    </row>
    <row r="154" spans="1:26" ht="39" customHeight="1">
      <c r="A154" s="15" t="s">
        <v>283</v>
      </c>
      <c r="B154" s="15">
        <v>95241</v>
      </c>
      <c r="C154" s="15" t="s">
        <v>28</v>
      </c>
      <c r="D154" s="15" t="s">
        <v>284</v>
      </c>
      <c r="E154" s="16" t="s">
        <v>47</v>
      </c>
      <c r="F154" s="17">
        <v>3.08</v>
      </c>
      <c r="G154" s="18">
        <f t="shared" ref="G154:H154" si="129">TRUNC(L154-L154*$P$3,2)</f>
        <v>25.74</v>
      </c>
      <c r="H154" s="18">
        <f t="shared" si="129"/>
        <v>31.52</v>
      </c>
      <c r="I154" s="18">
        <f t="shared" si="125"/>
        <v>97.08</v>
      </c>
      <c r="J154" s="19">
        <v>3.89013143077971E-5</v>
      </c>
      <c r="K154" s="2"/>
      <c r="L154" s="2">
        <v>32.979999999999997</v>
      </c>
      <c r="M154" s="2">
        <v>40.39</v>
      </c>
      <c r="N154" s="2">
        <v>124.4</v>
      </c>
      <c r="O154" s="2"/>
      <c r="P154" s="2"/>
      <c r="Q154" s="2"/>
      <c r="R154" s="2"/>
      <c r="S154" s="2"/>
      <c r="T154" s="2"/>
      <c r="U154" s="2"/>
      <c r="V154" s="2"/>
      <c r="W154" s="2"/>
      <c r="X154" s="2"/>
      <c r="Y154" s="2"/>
      <c r="Z154" s="2"/>
    </row>
    <row r="155" spans="1:26" ht="39" customHeight="1">
      <c r="A155" s="15" t="s">
        <v>285</v>
      </c>
      <c r="B155" s="15">
        <v>101165</v>
      </c>
      <c r="C155" s="15" t="s">
        <v>28</v>
      </c>
      <c r="D155" s="15" t="s">
        <v>255</v>
      </c>
      <c r="E155" s="16" t="s">
        <v>39</v>
      </c>
      <c r="F155" s="17">
        <v>1.0529999999999999</v>
      </c>
      <c r="G155" s="18">
        <f t="shared" ref="G155:H155" si="130">TRUNC(L155-L155*$P$3,2)</f>
        <v>677.19</v>
      </c>
      <c r="H155" s="18">
        <f t="shared" si="130"/>
        <v>829.35</v>
      </c>
      <c r="I155" s="18">
        <f t="shared" si="125"/>
        <v>873.31</v>
      </c>
      <c r="J155" s="19">
        <v>3.4989293069931002E-4</v>
      </c>
      <c r="K155" s="2"/>
      <c r="L155" s="2">
        <v>867.64</v>
      </c>
      <c r="M155" s="2">
        <v>1062.5899999999999</v>
      </c>
      <c r="N155" s="2">
        <v>1118.9000000000001</v>
      </c>
      <c r="O155" s="2"/>
      <c r="P155" s="2"/>
      <c r="Q155" s="2"/>
      <c r="R155" s="2"/>
      <c r="S155" s="2"/>
      <c r="T155" s="2"/>
      <c r="U155" s="2"/>
      <c r="V155" s="2"/>
      <c r="W155" s="2"/>
      <c r="X155" s="2"/>
      <c r="Y155" s="2"/>
      <c r="Z155" s="2"/>
    </row>
    <row r="156" spans="1:26" ht="25.5" customHeight="1">
      <c r="A156" s="15" t="s">
        <v>286</v>
      </c>
      <c r="B156" s="15">
        <v>9072</v>
      </c>
      <c r="C156" s="15" t="s">
        <v>45</v>
      </c>
      <c r="D156" s="15" t="s">
        <v>287</v>
      </c>
      <c r="E156" s="16" t="s">
        <v>47</v>
      </c>
      <c r="F156" s="17">
        <v>11.85</v>
      </c>
      <c r="G156" s="18">
        <f t="shared" ref="G156:H156" si="131">TRUNC(L156-L156*$P$3,2)</f>
        <v>645.51</v>
      </c>
      <c r="H156" s="18">
        <f t="shared" si="131"/>
        <v>790.55</v>
      </c>
      <c r="I156" s="18">
        <f t="shared" si="125"/>
        <v>9368.02</v>
      </c>
      <c r="J156" s="19">
        <v>3.7533576618734E-3</v>
      </c>
      <c r="K156" s="2"/>
      <c r="L156" s="2">
        <v>827.05</v>
      </c>
      <c r="M156" s="2">
        <v>1012.88</v>
      </c>
      <c r="N156" s="2">
        <v>12002.62</v>
      </c>
      <c r="O156" s="2"/>
      <c r="P156" s="2"/>
      <c r="Q156" s="2"/>
      <c r="R156" s="2"/>
      <c r="S156" s="2"/>
      <c r="T156" s="2"/>
      <c r="U156" s="2"/>
      <c r="V156" s="2"/>
      <c r="W156" s="2"/>
      <c r="X156" s="2"/>
      <c r="Y156" s="2"/>
      <c r="Z156" s="2"/>
    </row>
    <row r="157" spans="1:26" ht="24" customHeight="1">
      <c r="A157" s="20" t="s">
        <v>288</v>
      </c>
      <c r="B157" s="20" t="s">
        <v>18</v>
      </c>
      <c r="C157" s="20"/>
      <c r="D157" s="20" t="s">
        <v>289</v>
      </c>
      <c r="E157" s="21"/>
      <c r="F157" s="22"/>
      <c r="G157" s="23"/>
      <c r="H157" s="23"/>
      <c r="I157" s="23">
        <f>SUM(I158,I159,I160,I161,I162,I163,I164,I165)</f>
        <v>61132.639999999999</v>
      </c>
      <c r="J157" s="24">
        <v>1.70978875272942E-2</v>
      </c>
      <c r="K157" s="2"/>
      <c r="L157" s="2"/>
      <c r="M157" s="2">
        <v>54676.23</v>
      </c>
      <c r="N157" s="2">
        <v>54676.23</v>
      </c>
      <c r="O157" s="2"/>
      <c r="P157" s="2"/>
      <c r="Q157" s="2"/>
      <c r="R157" s="2"/>
      <c r="S157" s="2"/>
      <c r="T157" s="2"/>
      <c r="U157" s="2"/>
      <c r="V157" s="2"/>
      <c r="W157" s="2"/>
      <c r="X157" s="2"/>
      <c r="Y157" s="2"/>
      <c r="Z157" s="2"/>
    </row>
    <row r="158" spans="1:26" ht="24" customHeight="1">
      <c r="A158" s="15" t="s">
        <v>290</v>
      </c>
      <c r="B158" s="15">
        <v>93358</v>
      </c>
      <c r="C158" s="15" t="s">
        <v>28</v>
      </c>
      <c r="D158" s="15" t="s">
        <v>282</v>
      </c>
      <c r="E158" s="16" t="s">
        <v>39</v>
      </c>
      <c r="F158" s="17">
        <v>13.076700000000001</v>
      </c>
      <c r="G158" s="18">
        <f t="shared" ref="G158:H158" si="132">TRUNC(L158-L158*$P$3,2)</f>
        <v>62.61</v>
      </c>
      <c r="H158" s="18">
        <f t="shared" si="132"/>
        <v>76.67</v>
      </c>
      <c r="I158" s="18">
        <f>ROUND(F158*H158,2)</f>
        <v>1002.59</v>
      </c>
      <c r="J158" s="19">
        <v>4.0172486676456198E-4</v>
      </c>
      <c r="K158" s="2"/>
      <c r="L158" s="2">
        <v>80.22</v>
      </c>
      <c r="M158" s="2">
        <v>98.24</v>
      </c>
      <c r="N158" s="2">
        <v>1284.6500000000001</v>
      </c>
      <c r="O158" s="2"/>
      <c r="P158" s="2"/>
      <c r="Q158" s="2"/>
      <c r="R158" s="2"/>
      <c r="S158" s="2"/>
      <c r="T158" s="2"/>
      <c r="U158" s="2"/>
      <c r="V158" s="2"/>
      <c r="W158" s="2"/>
      <c r="X158" s="2"/>
      <c r="Y158" s="2"/>
      <c r="Z158" s="2"/>
    </row>
    <row r="159" spans="1:26" ht="51.75" customHeight="1">
      <c r="A159" s="314" t="s">
        <v>291</v>
      </c>
      <c r="B159" s="314">
        <v>2374</v>
      </c>
      <c r="C159" s="314" t="s">
        <v>45</v>
      </c>
      <c r="D159" s="314" t="s">
        <v>292</v>
      </c>
      <c r="E159" s="315" t="s">
        <v>47</v>
      </c>
      <c r="F159" s="316">
        <f>'ADITIVO SANT'!Q58</f>
        <v>228.40800000000002</v>
      </c>
      <c r="G159" s="317">
        <f t="shared" ref="G159:H159" si="133">TRUNC(L159-L159*$P$3,2)</f>
        <v>164.64</v>
      </c>
      <c r="H159" s="317">
        <f t="shared" si="133"/>
        <v>201.64</v>
      </c>
      <c r="I159" s="317">
        <f t="shared" ref="I159:I160" si="134">TRUNC(F159*H159,2)</f>
        <v>46056.18</v>
      </c>
      <c r="J159" s="318">
        <v>1.2073757767519899E-2</v>
      </c>
      <c r="K159" s="2"/>
      <c r="L159" s="2">
        <v>210.95</v>
      </c>
      <c r="M159" s="2">
        <v>258.35000000000002</v>
      </c>
      <c r="N159" s="2">
        <v>38609.89</v>
      </c>
      <c r="O159" s="2"/>
      <c r="P159" s="2"/>
      <c r="Q159" s="2"/>
      <c r="R159" s="2"/>
      <c r="S159" s="2"/>
      <c r="T159" s="2"/>
      <c r="U159" s="2"/>
      <c r="V159" s="2"/>
      <c r="W159" s="2"/>
      <c r="X159" s="2"/>
      <c r="Y159" s="2"/>
      <c r="Z159" s="2"/>
    </row>
    <row r="160" spans="1:26" ht="24" customHeight="1">
      <c r="A160" s="314" t="s">
        <v>293</v>
      </c>
      <c r="B160" s="314">
        <v>8637</v>
      </c>
      <c r="C160" s="314" t="s">
        <v>45</v>
      </c>
      <c r="D160" s="314" t="s">
        <v>279</v>
      </c>
      <c r="E160" s="315" t="s">
        <v>280</v>
      </c>
      <c r="F160" s="316">
        <f>'ADITIVO SANT'!Q59</f>
        <v>146.68</v>
      </c>
      <c r="G160" s="317">
        <f t="shared" ref="G160:H160" si="135">TRUNC(L160-L160*$P$3,2)</f>
        <v>39.520000000000003</v>
      </c>
      <c r="H160" s="317">
        <f t="shared" si="135"/>
        <v>48.39</v>
      </c>
      <c r="I160" s="317">
        <f t="shared" si="134"/>
        <v>7097.84</v>
      </c>
      <c r="J160" s="318">
        <v>2.2063330714270002E-3</v>
      </c>
      <c r="K160" s="2"/>
      <c r="L160" s="2">
        <v>50.64</v>
      </c>
      <c r="M160" s="2">
        <v>62.01</v>
      </c>
      <c r="N160" s="2">
        <v>7055.49</v>
      </c>
      <c r="O160" s="2"/>
      <c r="P160" s="2"/>
      <c r="Q160" s="2"/>
      <c r="R160" s="2"/>
      <c r="S160" s="2"/>
      <c r="T160" s="2"/>
      <c r="U160" s="2"/>
      <c r="V160" s="2"/>
      <c r="W160" s="2"/>
      <c r="X160" s="2"/>
      <c r="Y160" s="2"/>
      <c r="Z160" s="2"/>
    </row>
    <row r="161" spans="1:26" ht="64.5" customHeight="1">
      <c r="A161" s="15" t="s">
        <v>294</v>
      </c>
      <c r="B161" s="15">
        <v>4778</v>
      </c>
      <c r="C161" s="15" t="s">
        <v>45</v>
      </c>
      <c r="D161" s="15" t="s">
        <v>295</v>
      </c>
      <c r="E161" s="16" t="s">
        <v>280</v>
      </c>
      <c r="F161" s="17">
        <v>24</v>
      </c>
      <c r="G161" s="18">
        <f t="shared" ref="G161:H161" si="136">TRUNC(L161-L161*$P$3,2)</f>
        <v>27.2</v>
      </c>
      <c r="H161" s="18">
        <f t="shared" si="136"/>
        <v>33.31</v>
      </c>
      <c r="I161" s="18">
        <f t="shared" ref="I161:I164" si="137">ROUND(F161*H161,2)</f>
        <v>799.44</v>
      </c>
      <c r="J161" s="19">
        <v>3.2031667421031102E-4</v>
      </c>
      <c r="K161" s="2"/>
      <c r="L161" s="2">
        <v>34.85</v>
      </c>
      <c r="M161" s="2">
        <v>42.68</v>
      </c>
      <c r="N161" s="2">
        <v>1024.32</v>
      </c>
      <c r="O161" s="2"/>
      <c r="P161" s="2"/>
      <c r="Q161" s="2"/>
      <c r="R161" s="2"/>
      <c r="S161" s="2"/>
      <c r="T161" s="2"/>
      <c r="U161" s="2"/>
      <c r="V161" s="2"/>
      <c r="W161" s="2"/>
      <c r="X161" s="2"/>
      <c r="Y161" s="2"/>
      <c r="Z161" s="2"/>
    </row>
    <row r="162" spans="1:26" ht="25.5" customHeight="1">
      <c r="A162" s="15" t="s">
        <v>296</v>
      </c>
      <c r="B162" s="15">
        <v>13702</v>
      </c>
      <c r="C162" s="15" t="s">
        <v>45</v>
      </c>
      <c r="D162" s="15" t="s">
        <v>297</v>
      </c>
      <c r="E162" s="16" t="s">
        <v>39</v>
      </c>
      <c r="F162" s="17">
        <v>0.32400000000000001</v>
      </c>
      <c r="G162" s="18">
        <f t="shared" ref="G162:H162" si="138">TRUNC(L162-L162*$P$3,2)</f>
        <v>3323.8</v>
      </c>
      <c r="H162" s="18">
        <f t="shared" si="138"/>
        <v>4070.65</v>
      </c>
      <c r="I162" s="18">
        <f t="shared" si="137"/>
        <v>1318.89</v>
      </c>
      <c r="J162" s="19">
        <v>5.2841994306523704E-4</v>
      </c>
      <c r="K162" s="2"/>
      <c r="L162" s="2">
        <v>4258.5600000000004</v>
      </c>
      <c r="M162" s="2">
        <v>5215.45</v>
      </c>
      <c r="N162" s="2">
        <v>1689.8</v>
      </c>
      <c r="O162" s="2"/>
      <c r="P162" s="2"/>
      <c r="Q162" s="2"/>
      <c r="R162" s="2"/>
      <c r="S162" s="2"/>
      <c r="T162" s="2"/>
      <c r="U162" s="2"/>
      <c r="V162" s="2"/>
      <c r="W162" s="2"/>
      <c r="X162" s="2"/>
      <c r="Y162" s="2"/>
      <c r="Z162" s="2"/>
    </row>
    <row r="163" spans="1:26" ht="51.75" customHeight="1">
      <c r="A163" s="15" t="s">
        <v>298</v>
      </c>
      <c r="B163" s="15">
        <v>87879</v>
      </c>
      <c r="C163" s="15" t="s">
        <v>28</v>
      </c>
      <c r="D163" s="15" t="s">
        <v>299</v>
      </c>
      <c r="E163" s="16" t="s">
        <v>47</v>
      </c>
      <c r="F163" s="17">
        <v>99.623999999999995</v>
      </c>
      <c r="G163" s="18">
        <f t="shared" ref="G163:H163" si="139">TRUNC(L163-L163*$P$3,2)</f>
        <v>3.13</v>
      </c>
      <c r="H163" s="18">
        <f t="shared" si="139"/>
        <v>3.84</v>
      </c>
      <c r="I163" s="18">
        <f t="shared" si="137"/>
        <v>382.56</v>
      </c>
      <c r="J163" s="19">
        <v>1.5327555633413799E-4</v>
      </c>
      <c r="K163" s="2"/>
      <c r="L163" s="2">
        <v>4.0199999999999996</v>
      </c>
      <c r="M163" s="2">
        <v>4.92</v>
      </c>
      <c r="N163" s="2">
        <v>490.15</v>
      </c>
      <c r="O163" s="2"/>
      <c r="P163" s="2"/>
      <c r="Q163" s="2"/>
      <c r="R163" s="2"/>
      <c r="S163" s="2"/>
      <c r="T163" s="2"/>
      <c r="U163" s="2"/>
      <c r="V163" s="2"/>
      <c r="W163" s="2"/>
      <c r="X163" s="2"/>
      <c r="Y163" s="2"/>
      <c r="Z163" s="2"/>
    </row>
    <row r="164" spans="1:26" ht="51.75" customHeight="1">
      <c r="A164" s="15" t="s">
        <v>300</v>
      </c>
      <c r="B164" s="15">
        <v>87792</v>
      </c>
      <c r="C164" s="15" t="s">
        <v>28</v>
      </c>
      <c r="D164" s="15" t="s">
        <v>301</v>
      </c>
      <c r="E164" s="16" t="s">
        <v>47</v>
      </c>
      <c r="F164" s="17">
        <v>99.623999999999995</v>
      </c>
      <c r="G164" s="18">
        <f t="shared" ref="G164:H164" si="140">TRUNC(L164-L164*$P$3,2)</f>
        <v>28.93</v>
      </c>
      <c r="H164" s="18">
        <f t="shared" si="140"/>
        <v>35.42</v>
      </c>
      <c r="I164" s="18">
        <f t="shared" si="137"/>
        <v>3528.68</v>
      </c>
      <c r="J164" s="19">
        <v>1.4140596479731301E-3</v>
      </c>
      <c r="K164" s="2"/>
      <c r="L164" s="2">
        <v>37.07</v>
      </c>
      <c r="M164" s="2">
        <v>45.39</v>
      </c>
      <c r="N164" s="2">
        <v>4521.93</v>
      </c>
      <c r="O164" s="2"/>
      <c r="P164" s="2"/>
      <c r="Q164" s="2"/>
      <c r="R164" s="2"/>
      <c r="S164" s="2"/>
      <c r="T164" s="2"/>
      <c r="U164" s="2"/>
      <c r="V164" s="2"/>
      <c r="W164" s="2"/>
      <c r="X164" s="2"/>
      <c r="Y164" s="2"/>
      <c r="Z164" s="2"/>
    </row>
    <row r="165" spans="1:26" ht="25.5" customHeight="1">
      <c r="A165" s="319" t="str">
        <f>'ADITIVO SANT'!A60</f>
        <v>6.3.8</v>
      </c>
      <c r="B165" s="319">
        <f>'ADITIVO SANT'!B60</f>
        <v>102354</v>
      </c>
      <c r="C165" s="319" t="str">
        <f>'ADITIVO SANT'!C60</f>
        <v>SINAPI</v>
      </c>
      <c r="D165" s="319" t="str">
        <f>'ADITIVO SANT'!D60</f>
        <v>DESMONTE DE MATERIAL DE 3ª CATEGORIA (BLOCOS DE ROCHAS OU MATACOS), COM MARTELETE PNEUMÁTICO MANUAL - EXCLUSIVE CARGA E TRANSPORTE. AF_03/2021</v>
      </c>
      <c r="E165" s="320" t="str">
        <f>'ADITIVO SANT'!E60</f>
        <v>m³</v>
      </c>
      <c r="F165" s="316">
        <f>'ADITIVO SANT'!Q60</f>
        <v>6.9089999999999989</v>
      </c>
      <c r="G165" s="317">
        <f>'ADITIVO SANT'!K60</f>
        <v>111.86</v>
      </c>
      <c r="H165" s="317">
        <f>'ADITIVO SANT'!L60</f>
        <v>136.99</v>
      </c>
      <c r="I165" s="317">
        <f>TRUNC(F165*H165,2)</f>
        <v>946.46</v>
      </c>
      <c r="J165" s="318"/>
      <c r="K165" s="2"/>
      <c r="L165" s="2"/>
      <c r="M165" s="2"/>
      <c r="N165" s="2"/>
      <c r="O165" s="2"/>
      <c r="P165" s="2"/>
      <c r="Q165" s="2"/>
      <c r="R165" s="2"/>
      <c r="S165" s="2"/>
      <c r="T165" s="2"/>
      <c r="U165" s="2"/>
      <c r="V165" s="2"/>
      <c r="W165" s="2"/>
      <c r="X165" s="2"/>
      <c r="Y165" s="2"/>
      <c r="Z165" s="2"/>
    </row>
    <row r="166" spans="1:26" ht="24" customHeight="1">
      <c r="A166" s="10" t="s">
        <v>302</v>
      </c>
      <c r="B166" s="10" t="s">
        <v>18</v>
      </c>
      <c r="C166" s="10"/>
      <c r="D166" s="10" t="s">
        <v>303</v>
      </c>
      <c r="E166" s="11"/>
      <c r="F166" s="12"/>
      <c r="G166" s="13"/>
      <c r="H166" s="13"/>
      <c r="I166" s="13">
        <f>SUM(I167,I168,I169,I170,I171)</f>
        <v>42440.759999999995</v>
      </c>
      <c r="J166" s="14">
        <v>1.70070291923093E-2</v>
      </c>
      <c r="K166" s="2"/>
      <c r="L166" s="2"/>
      <c r="M166" s="2">
        <v>54385.68</v>
      </c>
      <c r="N166" s="2">
        <v>54385.68</v>
      </c>
      <c r="O166" s="2"/>
      <c r="P166" s="2"/>
      <c r="Q166" s="2"/>
      <c r="R166" s="2"/>
      <c r="S166" s="2"/>
      <c r="T166" s="2"/>
      <c r="U166" s="2"/>
      <c r="V166" s="2"/>
      <c r="W166" s="2"/>
      <c r="X166" s="2"/>
      <c r="Y166" s="2"/>
      <c r="Z166" s="2"/>
    </row>
    <row r="167" spans="1:26" ht="51.75" customHeight="1">
      <c r="A167" s="15" t="s">
        <v>304</v>
      </c>
      <c r="B167" s="15">
        <v>92543</v>
      </c>
      <c r="C167" s="15" t="s">
        <v>28</v>
      </c>
      <c r="D167" s="15" t="s">
        <v>305</v>
      </c>
      <c r="E167" s="16" t="s">
        <v>47</v>
      </c>
      <c r="F167" s="17">
        <v>335.93</v>
      </c>
      <c r="G167" s="18">
        <f t="shared" ref="G167:H167" si="141">TRUNC(L167-L167*$P$3,2)</f>
        <v>14.23</v>
      </c>
      <c r="H167" s="18">
        <f t="shared" si="141"/>
        <v>17.420000000000002</v>
      </c>
      <c r="I167" s="18">
        <f t="shared" ref="I167:I171" si="142">ROUND(F167*H167,2)</f>
        <v>5851.9</v>
      </c>
      <c r="J167" s="19">
        <v>2.3457461256448701E-3</v>
      </c>
      <c r="K167" s="2"/>
      <c r="L167" s="2">
        <v>18.239999999999998</v>
      </c>
      <c r="M167" s="2">
        <v>22.33</v>
      </c>
      <c r="N167" s="2">
        <v>7501.31</v>
      </c>
      <c r="O167" s="2"/>
      <c r="P167" s="2"/>
      <c r="Q167" s="2"/>
      <c r="R167" s="2"/>
      <c r="S167" s="2"/>
      <c r="T167" s="2"/>
      <c r="U167" s="2"/>
      <c r="V167" s="2"/>
      <c r="W167" s="2"/>
      <c r="X167" s="2"/>
      <c r="Y167" s="2"/>
      <c r="Z167" s="2"/>
    </row>
    <row r="168" spans="1:26" ht="64.5" customHeight="1">
      <c r="A168" s="15" t="s">
        <v>306</v>
      </c>
      <c r="B168" s="15">
        <v>100384</v>
      </c>
      <c r="C168" s="15" t="s">
        <v>28</v>
      </c>
      <c r="D168" s="15" t="s">
        <v>307</v>
      </c>
      <c r="E168" s="16" t="s">
        <v>47</v>
      </c>
      <c r="F168" s="17">
        <v>335.93</v>
      </c>
      <c r="G168" s="18">
        <f t="shared" ref="G168:H168" si="143">TRUNC(L168-L168*$P$3,2)</f>
        <v>17.34</v>
      </c>
      <c r="H168" s="18">
        <f t="shared" si="143"/>
        <v>21.23</v>
      </c>
      <c r="I168" s="18">
        <f t="shared" si="142"/>
        <v>7131.79</v>
      </c>
      <c r="J168" s="19">
        <v>2.8583866449161202E-3</v>
      </c>
      <c r="K168" s="2"/>
      <c r="L168" s="2">
        <v>22.22</v>
      </c>
      <c r="M168" s="2">
        <v>27.21</v>
      </c>
      <c r="N168" s="2">
        <v>9140.65</v>
      </c>
      <c r="O168" s="2"/>
      <c r="P168" s="2"/>
      <c r="Q168" s="2"/>
      <c r="R168" s="2"/>
      <c r="S168" s="2"/>
      <c r="T168" s="2"/>
      <c r="U168" s="2"/>
      <c r="V168" s="2"/>
      <c r="W168" s="2"/>
      <c r="X168" s="2"/>
      <c r="Y168" s="2"/>
      <c r="Z168" s="2"/>
    </row>
    <row r="169" spans="1:26" ht="51.75" customHeight="1">
      <c r="A169" s="15" t="s">
        <v>308</v>
      </c>
      <c r="B169" s="15">
        <v>94210</v>
      </c>
      <c r="C169" s="15" t="s">
        <v>28</v>
      </c>
      <c r="D169" s="15" t="s">
        <v>309</v>
      </c>
      <c r="E169" s="16" t="s">
        <v>47</v>
      </c>
      <c r="F169" s="17">
        <v>335.93</v>
      </c>
      <c r="G169" s="18">
        <f t="shared" ref="G169:H169" si="144">TRUNC(L169-L169*$P$3,2)</f>
        <v>49.79</v>
      </c>
      <c r="H169" s="18">
        <f t="shared" si="144"/>
        <v>60.98</v>
      </c>
      <c r="I169" s="18">
        <f t="shared" si="142"/>
        <v>20485.009999999998</v>
      </c>
      <c r="J169" s="19">
        <v>8.2074924806949095E-3</v>
      </c>
      <c r="K169" s="2"/>
      <c r="L169" s="2">
        <v>63.8</v>
      </c>
      <c r="M169" s="2">
        <v>78.13</v>
      </c>
      <c r="N169" s="2">
        <v>26246.21</v>
      </c>
      <c r="O169" s="2"/>
      <c r="P169" s="2"/>
      <c r="Q169" s="2"/>
      <c r="R169" s="2"/>
      <c r="S169" s="2"/>
      <c r="T169" s="2"/>
      <c r="U169" s="2"/>
      <c r="V169" s="2"/>
      <c r="W169" s="2"/>
      <c r="X169" s="2"/>
      <c r="Y169" s="2"/>
      <c r="Z169" s="2"/>
    </row>
    <row r="170" spans="1:26" ht="24" customHeight="1">
      <c r="A170" s="15" t="s">
        <v>310</v>
      </c>
      <c r="B170" s="15">
        <v>304</v>
      </c>
      <c r="C170" s="15" t="s">
        <v>45</v>
      </c>
      <c r="D170" s="15" t="s">
        <v>311</v>
      </c>
      <c r="E170" s="16" t="s">
        <v>280</v>
      </c>
      <c r="F170" s="17">
        <v>90.67</v>
      </c>
      <c r="G170" s="18">
        <f t="shared" ref="G170:H170" si="145">TRUNC(L170-L170*$P$3,2)</f>
        <v>29.68</v>
      </c>
      <c r="H170" s="18">
        <f t="shared" si="145"/>
        <v>36.340000000000003</v>
      </c>
      <c r="I170" s="18">
        <f t="shared" si="142"/>
        <v>3294.95</v>
      </c>
      <c r="J170" s="19">
        <v>1.3204244346034801E-3</v>
      </c>
      <c r="K170" s="2"/>
      <c r="L170" s="2">
        <v>38.03</v>
      </c>
      <c r="M170" s="2">
        <v>46.57</v>
      </c>
      <c r="N170" s="2">
        <v>4222.5</v>
      </c>
      <c r="O170" s="2"/>
      <c r="P170" s="2"/>
      <c r="Q170" s="2"/>
      <c r="R170" s="2"/>
      <c r="S170" s="2"/>
      <c r="T170" s="2"/>
      <c r="U170" s="2"/>
      <c r="V170" s="2"/>
      <c r="W170" s="2"/>
      <c r="X170" s="2"/>
      <c r="Y170" s="2"/>
      <c r="Z170" s="2"/>
    </row>
    <row r="171" spans="1:26" ht="24" customHeight="1">
      <c r="A171" s="15" t="s">
        <v>312</v>
      </c>
      <c r="B171" s="15">
        <v>8637</v>
      </c>
      <c r="C171" s="15" t="s">
        <v>45</v>
      </c>
      <c r="D171" s="15" t="s">
        <v>279</v>
      </c>
      <c r="E171" s="16" t="s">
        <v>280</v>
      </c>
      <c r="F171" s="17">
        <v>117.32</v>
      </c>
      <c r="G171" s="18">
        <f t="shared" ref="G171:H171" si="146">TRUNC(L171-L171*$P$3,2)</f>
        <v>39.520000000000003</v>
      </c>
      <c r="H171" s="18">
        <f t="shared" si="146"/>
        <v>48.39</v>
      </c>
      <c r="I171" s="18">
        <f t="shared" si="142"/>
        <v>5677.11</v>
      </c>
      <c r="J171" s="19">
        <v>2.2749795064498902E-3</v>
      </c>
      <c r="K171" s="2"/>
      <c r="L171" s="2">
        <v>50.64</v>
      </c>
      <c r="M171" s="2">
        <v>62.01</v>
      </c>
      <c r="N171" s="2">
        <v>7275.01</v>
      </c>
      <c r="O171" s="2"/>
      <c r="P171" s="2"/>
      <c r="Q171" s="2"/>
      <c r="R171" s="2"/>
      <c r="S171" s="2"/>
      <c r="T171" s="2"/>
      <c r="U171" s="2"/>
      <c r="V171" s="2"/>
      <c r="W171" s="2"/>
      <c r="X171" s="2"/>
      <c r="Y171" s="2"/>
      <c r="Z171" s="2"/>
    </row>
    <row r="172" spans="1:26" ht="24" customHeight="1">
      <c r="A172" s="10" t="s">
        <v>313</v>
      </c>
      <c r="B172" s="10" t="s">
        <v>18</v>
      </c>
      <c r="C172" s="10"/>
      <c r="D172" s="10" t="s">
        <v>314</v>
      </c>
      <c r="E172" s="11"/>
      <c r="F172" s="12"/>
      <c r="G172" s="13"/>
      <c r="H172" s="13"/>
      <c r="I172" s="13">
        <f>SUM(I173,I178)</f>
        <v>35324.53</v>
      </c>
      <c r="J172" s="14">
        <v>1.41535114659122E-2</v>
      </c>
      <c r="K172" s="2"/>
      <c r="L172" s="2"/>
      <c r="M172" s="2">
        <v>45260.6</v>
      </c>
      <c r="N172" s="2">
        <v>45260.6</v>
      </c>
      <c r="O172" s="2"/>
      <c r="P172" s="2"/>
      <c r="Q172" s="2"/>
      <c r="R172" s="2"/>
      <c r="S172" s="2"/>
      <c r="T172" s="2"/>
      <c r="U172" s="2"/>
      <c r="V172" s="2"/>
      <c r="W172" s="2"/>
      <c r="X172" s="2"/>
      <c r="Y172" s="2"/>
      <c r="Z172" s="2"/>
    </row>
    <row r="173" spans="1:26" ht="24" customHeight="1">
      <c r="A173" s="20" t="s">
        <v>315</v>
      </c>
      <c r="B173" s="20" t="s">
        <v>18</v>
      </c>
      <c r="C173" s="20"/>
      <c r="D173" s="20" t="s">
        <v>316</v>
      </c>
      <c r="E173" s="21"/>
      <c r="F173" s="22"/>
      <c r="G173" s="23"/>
      <c r="H173" s="23"/>
      <c r="I173" s="23">
        <f>SUM(I174:I177)</f>
        <v>33577.019999999997</v>
      </c>
      <c r="J173" s="24">
        <v>1.34532971897178E-2</v>
      </c>
      <c r="K173" s="2"/>
      <c r="L173" s="2"/>
      <c r="M173" s="2">
        <v>43021.43</v>
      </c>
      <c r="N173" s="2">
        <v>43021.43</v>
      </c>
      <c r="O173" s="2"/>
      <c r="P173" s="2"/>
      <c r="Q173" s="2"/>
      <c r="R173" s="2"/>
      <c r="S173" s="2"/>
      <c r="T173" s="2"/>
      <c r="U173" s="2"/>
      <c r="V173" s="2"/>
      <c r="W173" s="2"/>
      <c r="X173" s="2"/>
      <c r="Y173" s="2"/>
      <c r="Z173" s="2"/>
    </row>
    <row r="174" spans="1:26" ht="64.5" customHeight="1">
      <c r="A174" s="15" t="s">
        <v>317</v>
      </c>
      <c r="B174" s="15">
        <v>87745</v>
      </c>
      <c r="C174" s="15" t="s">
        <v>28</v>
      </c>
      <c r="D174" s="15" t="s">
        <v>318</v>
      </c>
      <c r="E174" s="16" t="s">
        <v>47</v>
      </c>
      <c r="F174" s="17">
        <v>69.73</v>
      </c>
      <c r="G174" s="18">
        <f t="shared" ref="G174:H174" si="147">TRUNC(L174-L174*$P$3,2)</f>
        <v>37.770000000000003</v>
      </c>
      <c r="H174" s="18">
        <f t="shared" si="147"/>
        <v>46.26</v>
      </c>
      <c r="I174" s="18">
        <f t="shared" ref="I174:I177" si="148">ROUND(F174*H174,2)</f>
        <v>3225.71</v>
      </c>
      <c r="J174" s="19">
        <v>1.29240235441762E-3</v>
      </c>
      <c r="K174" s="2"/>
      <c r="L174" s="2">
        <v>48.4</v>
      </c>
      <c r="M174" s="2">
        <v>59.27</v>
      </c>
      <c r="N174" s="2">
        <v>4132.8900000000003</v>
      </c>
      <c r="O174" s="2"/>
      <c r="P174" s="2"/>
      <c r="Q174" s="2"/>
      <c r="R174" s="2"/>
      <c r="S174" s="2"/>
      <c r="T174" s="2"/>
      <c r="U174" s="2"/>
      <c r="V174" s="2"/>
      <c r="W174" s="2"/>
      <c r="X174" s="2"/>
      <c r="Y174" s="2"/>
      <c r="Z174" s="2"/>
    </row>
    <row r="175" spans="1:26" ht="39" customHeight="1">
      <c r="A175" s="15" t="s">
        <v>319</v>
      </c>
      <c r="B175" s="15">
        <v>98547</v>
      </c>
      <c r="C175" s="15" t="s">
        <v>28</v>
      </c>
      <c r="D175" s="15" t="s">
        <v>320</v>
      </c>
      <c r="E175" s="16" t="s">
        <v>47</v>
      </c>
      <c r="F175" s="17">
        <v>101.008</v>
      </c>
      <c r="G175" s="18">
        <f t="shared" ref="G175:H175" si="149">TRUNC(L175-L175*$P$3,2)</f>
        <v>182.6</v>
      </c>
      <c r="H175" s="18">
        <f t="shared" si="149"/>
        <v>223.63</v>
      </c>
      <c r="I175" s="18">
        <f t="shared" si="148"/>
        <v>22588.42</v>
      </c>
      <c r="J175" s="19">
        <v>9.0504408075537598E-3</v>
      </c>
      <c r="K175" s="2"/>
      <c r="L175" s="2">
        <v>233.96</v>
      </c>
      <c r="M175" s="2">
        <v>286.52999999999997</v>
      </c>
      <c r="N175" s="2">
        <v>28941.82</v>
      </c>
      <c r="O175" s="2"/>
      <c r="P175" s="2"/>
      <c r="Q175" s="2"/>
      <c r="R175" s="2"/>
      <c r="S175" s="2"/>
      <c r="T175" s="2"/>
      <c r="U175" s="2"/>
      <c r="V175" s="2"/>
      <c r="W175" s="2"/>
      <c r="X175" s="2"/>
      <c r="Y175" s="2"/>
      <c r="Z175" s="2"/>
    </row>
    <row r="176" spans="1:26" ht="39" customHeight="1">
      <c r="A176" s="15" t="s">
        <v>321</v>
      </c>
      <c r="B176" s="15">
        <v>98569</v>
      </c>
      <c r="C176" s="15" t="s">
        <v>28</v>
      </c>
      <c r="D176" s="15" t="s">
        <v>322</v>
      </c>
      <c r="E176" s="16" t="s">
        <v>47</v>
      </c>
      <c r="F176" s="17">
        <v>69.73</v>
      </c>
      <c r="G176" s="18">
        <f t="shared" ref="G176:H176" si="150">TRUNC(L176-L176*$P$3,2)</f>
        <v>61.89</v>
      </c>
      <c r="H176" s="18">
        <f t="shared" si="150"/>
        <v>75.790000000000006</v>
      </c>
      <c r="I176" s="18">
        <f t="shared" si="148"/>
        <v>5284.84</v>
      </c>
      <c r="J176" s="19">
        <v>2.1175198698469601E-3</v>
      </c>
      <c r="K176" s="2"/>
      <c r="L176" s="2">
        <v>79.3</v>
      </c>
      <c r="M176" s="2">
        <v>97.11</v>
      </c>
      <c r="N176" s="2">
        <v>6771.48</v>
      </c>
      <c r="O176" s="2"/>
      <c r="P176" s="2"/>
      <c r="Q176" s="2"/>
      <c r="R176" s="2"/>
      <c r="S176" s="2"/>
      <c r="T176" s="2"/>
      <c r="U176" s="2"/>
      <c r="V176" s="2"/>
      <c r="W176" s="2"/>
      <c r="X176" s="2"/>
      <c r="Y176" s="2"/>
      <c r="Z176" s="2"/>
    </row>
    <row r="177" spans="1:26" ht="25.5" customHeight="1">
      <c r="A177" s="15" t="s">
        <v>323</v>
      </c>
      <c r="B177" s="15">
        <v>98555</v>
      </c>
      <c r="C177" s="15" t="s">
        <v>28</v>
      </c>
      <c r="D177" s="15" t="s">
        <v>324</v>
      </c>
      <c r="E177" s="16" t="s">
        <v>47</v>
      </c>
      <c r="F177" s="17">
        <v>79.680000000000007</v>
      </c>
      <c r="G177" s="18">
        <f t="shared" ref="G177:H177" si="151">TRUNC(L177-L177*$P$3,2)</f>
        <v>25.39</v>
      </c>
      <c r="H177" s="18">
        <f t="shared" si="151"/>
        <v>31.1</v>
      </c>
      <c r="I177" s="18">
        <f t="shared" si="148"/>
        <v>2478.0500000000002</v>
      </c>
      <c r="J177" s="19">
        <v>9.9293415789943398E-4</v>
      </c>
      <c r="K177" s="2"/>
      <c r="L177" s="2">
        <v>32.54</v>
      </c>
      <c r="M177" s="2">
        <v>39.85</v>
      </c>
      <c r="N177" s="2">
        <v>3175.24</v>
      </c>
      <c r="O177" s="2"/>
      <c r="P177" s="2"/>
      <c r="Q177" s="2"/>
      <c r="R177" s="2"/>
      <c r="S177" s="2"/>
      <c r="T177" s="2"/>
      <c r="U177" s="2"/>
      <c r="V177" s="2"/>
      <c r="W177" s="2"/>
      <c r="X177" s="2"/>
      <c r="Y177" s="2"/>
      <c r="Z177" s="2"/>
    </row>
    <row r="178" spans="1:26" ht="24" customHeight="1">
      <c r="A178" s="20" t="s">
        <v>325</v>
      </c>
      <c r="B178" s="20" t="s">
        <v>18</v>
      </c>
      <c r="C178" s="20"/>
      <c r="D178" s="20" t="s">
        <v>326</v>
      </c>
      <c r="E178" s="21"/>
      <c r="F178" s="22"/>
      <c r="G178" s="23"/>
      <c r="H178" s="23"/>
      <c r="I178" s="23">
        <f>SUM(I179)</f>
        <v>1747.51</v>
      </c>
      <c r="J178" s="24">
        <v>7.0021427619445305E-4</v>
      </c>
      <c r="K178" s="2"/>
      <c r="L178" s="2"/>
      <c r="M178" s="2">
        <v>2239.17</v>
      </c>
      <c r="N178" s="2">
        <v>2239.17</v>
      </c>
      <c r="O178" s="2"/>
      <c r="P178" s="2"/>
      <c r="Q178" s="2"/>
      <c r="R178" s="2"/>
      <c r="S178" s="2"/>
      <c r="T178" s="2"/>
      <c r="U178" s="2"/>
      <c r="V178" s="2"/>
      <c r="W178" s="2"/>
      <c r="X178" s="2"/>
      <c r="Y178" s="2"/>
      <c r="Z178" s="2"/>
    </row>
    <row r="179" spans="1:26" ht="25.5" customHeight="1">
      <c r="A179" s="15" t="s">
        <v>327</v>
      </c>
      <c r="B179" s="15">
        <v>98555</v>
      </c>
      <c r="C179" s="15" t="s">
        <v>28</v>
      </c>
      <c r="D179" s="15" t="s">
        <v>324</v>
      </c>
      <c r="E179" s="16" t="s">
        <v>47</v>
      </c>
      <c r="F179" s="17">
        <v>56.19</v>
      </c>
      <c r="G179" s="18">
        <f t="shared" ref="G179:H179" si="152">TRUNC(L179-L179*$P$3,2)</f>
        <v>25.39</v>
      </c>
      <c r="H179" s="18">
        <f t="shared" si="152"/>
        <v>31.1</v>
      </c>
      <c r="I179" s="18">
        <f>ROUND(F179*H179,2)</f>
        <v>1747.51</v>
      </c>
      <c r="J179" s="19">
        <v>7.0021427619445305E-4</v>
      </c>
      <c r="K179" s="2"/>
      <c r="L179" s="2">
        <v>32.54</v>
      </c>
      <c r="M179" s="2">
        <v>39.85</v>
      </c>
      <c r="N179" s="2">
        <v>2239.17</v>
      </c>
      <c r="O179" s="2"/>
      <c r="P179" s="2"/>
      <c r="Q179" s="2"/>
      <c r="R179" s="2"/>
      <c r="S179" s="2"/>
      <c r="T179" s="2"/>
      <c r="U179" s="2"/>
      <c r="V179" s="2"/>
      <c r="W179" s="2"/>
      <c r="X179" s="2"/>
      <c r="Y179" s="2"/>
      <c r="Z179" s="2"/>
    </row>
    <row r="180" spans="1:26" ht="24" customHeight="1">
      <c r="A180" s="10" t="s">
        <v>328</v>
      </c>
      <c r="B180" s="10" t="s">
        <v>18</v>
      </c>
      <c r="C180" s="10"/>
      <c r="D180" s="10" t="s">
        <v>329</v>
      </c>
      <c r="E180" s="11"/>
      <c r="F180" s="12"/>
      <c r="G180" s="13"/>
      <c r="H180" s="13"/>
      <c r="I180" s="13">
        <f>SUM(I181,I185)</f>
        <v>83931.8</v>
      </c>
      <c r="J180" s="14">
        <v>3.3631365141557901E-2</v>
      </c>
      <c r="K180" s="2"/>
      <c r="L180" s="2"/>
      <c r="M180" s="2">
        <v>107547.57</v>
      </c>
      <c r="N180" s="2">
        <v>107547.57</v>
      </c>
      <c r="O180" s="2"/>
      <c r="P180" s="2"/>
      <c r="Q180" s="2"/>
      <c r="R180" s="2"/>
      <c r="S180" s="2"/>
      <c r="T180" s="2"/>
      <c r="U180" s="2"/>
      <c r="V180" s="2"/>
      <c r="W180" s="2"/>
      <c r="X180" s="2"/>
      <c r="Y180" s="2"/>
      <c r="Z180" s="2"/>
    </row>
    <row r="181" spans="1:26" ht="24" customHeight="1">
      <c r="A181" s="20" t="s">
        <v>330</v>
      </c>
      <c r="B181" s="20" t="s">
        <v>18</v>
      </c>
      <c r="C181" s="20"/>
      <c r="D181" s="20" t="s">
        <v>331</v>
      </c>
      <c r="E181" s="21"/>
      <c r="F181" s="22"/>
      <c r="G181" s="23"/>
      <c r="H181" s="23"/>
      <c r="I181" s="23">
        <f>SUM(I182,I183,I184)</f>
        <v>16260.01</v>
      </c>
      <c r="J181" s="24">
        <v>6.5156105282967404E-3</v>
      </c>
      <c r="K181" s="2"/>
      <c r="L181" s="2"/>
      <c r="M181" s="2">
        <v>20835.849999999999</v>
      </c>
      <c r="N181" s="2">
        <v>20835.849999999999</v>
      </c>
      <c r="O181" s="2"/>
      <c r="P181" s="2"/>
      <c r="Q181" s="2"/>
      <c r="R181" s="2"/>
      <c r="S181" s="2"/>
      <c r="T181" s="2"/>
      <c r="U181" s="2"/>
      <c r="V181" s="2"/>
      <c r="W181" s="2"/>
      <c r="X181" s="2"/>
      <c r="Y181" s="2"/>
      <c r="Z181" s="2"/>
    </row>
    <row r="182" spans="1:26" ht="25.5" customHeight="1">
      <c r="A182" s="15" t="s">
        <v>332</v>
      </c>
      <c r="B182" s="15">
        <v>97113</v>
      </c>
      <c r="C182" s="15" t="s">
        <v>28</v>
      </c>
      <c r="D182" s="15" t="s">
        <v>333</v>
      </c>
      <c r="E182" s="16" t="s">
        <v>47</v>
      </c>
      <c r="F182" s="17">
        <v>28.38</v>
      </c>
      <c r="G182" s="18">
        <f t="shared" ref="G182:H182" si="153">TRUNC(L182-L182*$P$3,2)</f>
        <v>2.2200000000000002</v>
      </c>
      <c r="H182" s="18">
        <f t="shared" si="153"/>
        <v>2.72</v>
      </c>
      <c r="I182" s="18">
        <f t="shared" ref="I182:I184" si="154">ROUND(F182*H182,2)</f>
        <v>77.19</v>
      </c>
      <c r="J182" s="19">
        <v>3.09709499119311E-5</v>
      </c>
      <c r="K182" s="2"/>
      <c r="L182" s="2">
        <v>2.85</v>
      </c>
      <c r="M182" s="2">
        <v>3.49</v>
      </c>
      <c r="N182" s="2">
        <v>99.04</v>
      </c>
      <c r="O182" s="2"/>
      <c r="P182" s="2"/>
      <c r="Q182" s="2"/>
      <c r="R182" s="2"/>
      <c r="S182" s="2"/>
      <c r="T182" s="2"/>
      <c r="U182" s="2"/>
      <c r="V182" s="2"/>
      <c r="W182" s="2"/>
      <c r="X182" s="2"/>
      <c r="Y182" s="2"/>
      <c r="Z182" s="2"/>
    </row>
    <row r="183" spans="1:26" ht="25.5" customHeight="1">
      <c r="A183" s="15" t="s">
        <v>334</v>
      </c>
      <c r="B183" s="15">
        <v>96620</v>
      </c>
      <c r="C183" s="15" t="s">
        <v>28</v>
      </c>
      <c r="D183" s="15" t="s">
        <v>335</v>
      </c>
      <c r="E183" s="16" t="s">
        <v>39</v>
      </c>
      <c r="F183" s="17">
        <v>1.419</v>
      </c>
      <c r="G183" s="18">
        <f t="shared" ref="G183:H183" si="155">TRUNC(L183-L183*$P$3,2)</f>
        <v>515</v>
      </c>
      <c r="H183" s="18">
        <f t="shared" si="155"/>
        <v>630.72</v>
      </c>
      <c r="I183" s="18">
        <f t="shared" si="154"/>
        <v>894.99</v>
      </c>
      <c r="J183" s="19">
        <v>3.5858318411260298E-4</v>
      </c>
      <c r="K183" s="2"/>
      <c r="L183" s="2">
        <v>659.84</v>
      </c>
      <c r="M183" s="2">
        <v>808.1</v>
      </c>
      <c r="N183" s="2">
        <v>1146.69</v>
      </c>
      <c r="O183" s="2"/>
      <c r="P183" s="2"/>
      <c r="Q183" s="2"/>
      <c r="R183" s="2"/>
      <c r="S183" s="2"/>
      <c r="T183" s="2"/>
      <c r="U183" s="2"/>
      <c r="V183" s="2"/>
      <c r="W183" s="2"/>
      <c r="X183" s="2"/>
      <c r="Y183" s="2"/>
      <c r="Z183" s="2"/>
    </row>
    <row r="184" spans="1:26" ht="51.75" customHeight="1">
      <c r="A184" s="15" t="s">
        <v>336</v>
      </c>
      <c r="B184" s="15">
        <v>87680</v>
      </c>
      <c r="C184" s="15" t="s">
        <v>28</v>
      </c>
      <c r="D184" s="15" t="s">
        <v>337</v>
      </c>
      <c r="E184" s="16" t="s">
        <v>47</v>
      </c>
      <c r="F184" s="17">
        <v>414.08</v>
      </c>
      <c r="G184" s="18">
        <f t="shared" ref="G184:H184" si="156">TRUNC(L184-L184*$P$3,2)</f>
        <v>30.15</v>
      </c>
      <c r="H184" s="18">
        <f t="shared" si="156"/>
        <v>36.92</v>
      </c>
      <c r="I184" s="18">
        <f t="shared" si="154"/>
        <v>15287.83</v>
      </c>
      <c r="J184" s="19">
        <v>6.1260563942722003E-3</v>
      </c>
      <c r="K184" s="2"/>
      <c r="L184" s="2">
        <v>38.630000000000003</v>
      </c>
      <c r="M184" s="2">
        <v>47.31</v>
      </c>
      <c r="N184" s="2">
        <v>19590.12</v>
      </c>
      <c r="O184" s="2"/>
      <c r="P184" s="2"/>
      <c r="Q184" s="2"/>
      <c r="R184" s="2"/>
      <c r="S184" s="2"/>
      <c r="T184" s="2"/>
      <c r="U184" s="2"/>
      <c r="V184" s="2"/>
      <c r="W184" s="2"/>
      <c r="X184" s="2"/>
      <c r="Y184" s="2"/>
      <c r="Z184" s="2"/>
    </row>
    <row r="185" spans="1:26" ht="24" customHeight="1">
      <c r="A185" s="20" t="s">
        <v>338</v>
      </c>
      <c r="B185" s="20" t="s">
        <v>18</v>
      </c>
      <c r="C185" s="20"/>
      <c r="D185" s="20" t="s">
        <v>339</v>
      </c>
      <c r="E185" s="21"/>
      <c r="F185" s="22"/>
      <c r="G185" s="23"/>
      <c r="H185" s="23"/>
      <c r="I185" s="23">
        <f>SUM(I186,I187,I188,I189,I190,I191,I192,I193)</f>
        <v>67671.790000000008</v>
      </c>
      <c r="J185" s="24">
        <v>2.7115754613261201E-2</v>
      </c>
      <c r="K185" s="2"/>
      <c r="L185" s="2"/>
      <c r="M185" s="2">
        <v>86711.72</v>
      </c>
      <c r="N185" s="2">
        <v>86711.72</v>
      </c>
      <c r="O185" s="2"/>
      <c r="P185" s="2"/>
      <c r="Q185" s="2"/>
      <c r="R185" s="2"/>
      <c r="S185" s="2"/>
      <c r="T185" s="2"/>
      <c r="U185" s="2"/>
      <c r="V185" s="2"/>
      <c r="W185" s="2"/>
      <c r="X185" s="2"/>
      <c r="Y185" s="2"/>
      <c r="Z185" s="2"/>
    </row>
    <row r="186" spans="1:26" ht="24" customHeight="1">
      <c r="A186" s="15" t="s">
        <v>340</v>
      </c>
      <c r="B186" s="15">
        <v>21</v>
      </c>
      <c r="C186" s="15" t="s">
        <v>45</v>
      </c>
      <c r="D186" s="15" t="s">
        <v>341</v>
      </c>
      <c r="E186" s="16" t="s">
        <v>280</v>
      </c>
      <c r="F186" s="17">
        <v>32.18</v>
      </c>
      <c r="G186" s="18">
        <f t="shared" ref="G186:H186" si="157">TRUNC(L186-L186*$P$3,2)</f>
        <v>7.65</v>
      </c>
      <c r="H186" s="18">
        <f t="shared" si="157"/>
        <v>9.3699999999999992</v>
      </c>
      <c r="I186" s="18">
        <f t="shared" ref="I186:I193" si="158">ROUND(F186*H186,2)</f>
        <v>301.52999999999997</v>
      </c>
      <c r="J186" s="19">
        <v>1.20856752039208E-4</v>
      </c>
      <c r="K186" s="2"/>
      <c r="L186" s="2">
        <v>9.81</v>
      </c>
      <c r="M186" s="2">
        <v>12.01</v>
      </c>
      <c r="N186" s="2">
        <v>386.48</v>
      </c>
      <c r="O186" s="2"/>
      <c r="P186" s="2"/>
      <c r="Q186" s="2"/>
      <c r="R186" s="2"/>
      <c r="S186" s="2"/>
      <c r="T186" s="2"/>
      <c r="U186" s="2"/>
      <c r="V186" s="2"/>
      <c r="W186" s="2"/>
      <c r="X186" s="2"/>
      <c r="Y186" s="2"/>
      <c r="Z186" s="2"/>
    </row>
    <row r="187" spans="1:26" ht="51.75" customHeight="1">
      <c r="A187" s="15" t="s">
        <v>342</v>
      </c>
      <c r="B187" s="15">
        <v>94277</v>
      </c>
      <c r="C187" s="15" t="s">
        <v>28</v>
      </c>
      <c r="D187" s="15" t="s">
        <v>343</v>
      </c>
      <c r="E187" s="16" t="s">
        <v>94</v>
      </c>
      <c r="F187" s="17">
        <v>56.18</v>
      </c>
      <c r="G187" s="18">
        <f t="shared" ref="G187:H187" si="159">TRUNC(L187-L187*$P$3,2)</f>
        <v>34.909999999999997</v>
      </c>
      <c r="H187" s="18">
        <f t="shared" si="159"/>
        <v>42.75</v>
      </c>
      <c r="I187" s="18">
        <f t="shared" si="158"/>
        <v>2401.6999999999998</v>
      </c>
      <c r="J187" s="19">
        <v>9.62382241437442E-4</v>
      </c>
      <c r="K187" s="2"/>
      <c r="L187" s="2">
        <v>44.73</v>
      </c>
      <c r="M187" s="2">
        <v>54.78</v>
      </c>
      <c r="N187" s="2">
        <v>3077.54</v>
      </c>
      <c r="O187" s="2"/>
      <c r="P187" s="2"/>
      <c r="Q187" s="2"/>
      <c r="R187" s="2"/>
      <c r="S187" s="2"/>
      <c r="T187" s="2"/>
      <c r="U187" s="2"/>
      <c r="V187" s="2"/>
      <c r="W187" s="2"/>
      <c r="X187" s="2"/>
      <c r="Y187" s="2"/>
      <c r="Z187" s="2"/>
    </row>
    <row r="188" spans="1:26" ht="39" customHeight="1">
      <c r="A188" s="15" t="s">
        <v>344</v>
      </c>
      <c r="B188" s="15">
        <v>97629</v>
      </c>
      <c r="C188" s="15" t="s">
        <v>28</v>
      </c>
      <c r="D188" s="15" t="s">
        <v>345</v>
      </c>
      <c r="E188" s="16" t="s">
        <v>39</v>
      </c>
      <c r="F188" s="17">
        <v>4.4408399999999997</v>
      </c>
      <c r="G188" s="18">
        <f t="shared" ref="G188:H188" si="160">TRUNC(L188-L188*$P$3,2)</f>
        <v>55.55</v>
      </c>
      <c r="H188" s="18">
        <f t="shared" si="160"/>
        <v>68.03</v>
      </c>
      <c r="I188" s="18">
        <f t="shared" si="158"/>
        <v>302.11</v>
      </c>
      <c r="J188" s="19">
        <v>1.21050633187687E-4</v>
      </c>
      <c r="K188" s="2"/>
      <c r="L188" s="2">
        <v>71.180000000000007</v>
      </c>
      <c r="M188" s="2">
        <v>87.17</v>
      </c>
      <c r="N188" s="2">
        <v>387.1</v>
      </c>
      <c r="O188" s="2"/>
      <c r="P188" s="2"/>
      <c r="Q188" s="2"/>
      <c r="R188" s="2"/>
      <c r="S188" s="2"/>
      <c r="T188" s="2"/>
      <c r="U188" s="2"/>
      <c r="V188" s="2"/>
      <c r="W188" s="2"/>
      <c r="X188" s="2"/>
      <c r="Y188" s="2"/>
      <c r="Z188" s="2"/>
    </row>
    <row r="189" spans="1:26" ht="51.75" customHeight="1">
      <c r="A189" s="15" t="s">
        <v>346</v>
      </c>
      <c r="B189" s="15">
        <v>94992</v>
      </c>
      <c r="C189" s="15" t="s">
        <v>28</v>
      </c>
      <c r="D189" s="15" t="s">
        <v>347</v>
      </c>
      <c r="E189" s="16" t="s">
        <v>47</v>
      </c>
      <c r="F189" s="17">
        <v>74.013999999999996</v>
      </c>
      <c r="G189" s="18">
        <f t="shared" ref="G189:H189" si="161">TRUNC(L189-L189*$P$3,2)</f>
        <v>60.4</v>
      </c>
      <c r="H189" s="18">
        <f t="shared" si="161"/>
        <v>73.959999999999994</v>
      </c>
      <c r="I189" s="18">
        <f t="shared" si="158"/>
        <v>5474.08</v>
      </c>
      <c r="J189" s="19">
        <v>2.19345248351432E-3</v>
      </c>
      <c r="K189" s="2"/>
      <c r="L189" s="2">
        <v>77.39</v>
      </c>
      <c r="M189" s="2">
        <v>94.77</v>
      </c>
      <c r="N189" s="2">
        <v>7014.3</v>
      </c>
      <c r="O189" s="2"/>
      <c r="P189" s="2"/>
      <c r="Q189" s="2"/>
      <c r="R189" s="2"/>
      <c r="S189" s="2"/>
      <c r="T189" s="2"/>
      <c r="U189" s="2"/>
      <c r="V189" s="2"/>
      <c r="W189" s="2"/>
      <c r="X189" s="2"/>
      <c r="Y189" s="2"/>
      <c r="Z189" s="2"/>
    </row>
    <row r="190" spans="1:26" ht="39" customHeight="1">
      <c r="A190" s="15" t="s">
        <v>348</v>
      </c>
      <c r="B190" s="15">
        <v>93679</v>
      </c>
      <c r="C190" s="15" t="s">
        <v>28</v>
      </c>
      <c r="D190" s="15" t="s">
        <v>349</v>
      </c>
      <c r="E190" s="16" t="s">
        <v>47</v>
      </c>
      <c r="F190" s="17">
        <v>269.12</v>
      </c>
      <c r="G190" s="18">
        <f t="shared" ref="G190:H190" si="162">TRUNC(L190-L190*$P$3,2)</f>
        <v>63.13</v>
      </c>
      <c r="H190" s="18">
        <f t="shared" si="162"/>
        <v>77.31</v>
      </c>
      <c r="I190" s="18">
        <f t="shared" si="158"/>
        <v>20805.669999999998</v>
      </c>
      <c r="J190" s="19">
        <v>8.3365829273138996E-3</v>
      </c>
      <c r="K190" s="2"/>
      <c r="L190" s="2">
        <v>80.89</v>
      </c>
      <c r="M190" s="2">
        <v>99.06</v>
      </c>
      <c r="N190" s="2">
        <v>26659.02</v>
      </c>
      <c r="O190" s="2"/>
      <c r="P190" s="2"/>
      <c r="Q190" s="2"/>
      <c r="R190" s="2"/>
      <c r="S190" s="2"/>
      <c r="T190" s="2"/>
      <c r="U190" s="2"/>
      <c r="V190" s="2"/>
      <c r="W190" s="2"/>
      <c r="X190" s="2"/>
      <c r="Y190" s="2"/>
      <c r="Z190" s="2"/>
    </row>
    <row r="191" spans="1:26" ht="39" customHeight="1">
      <c r="A191" s="15" t="s">
        <v>350</v>
      </c>
      <c r="B191" s="15">
        <v>93681</v>
      </c>
      <c r="C191" s="15" t="s">
        <v>28</v>
      </c>
      <c r="D191" s="15" t="s">
        <v>351</v>
      </c>
      <c r="E191" s="16" t="s">
        <v>47</v>
      </c>
      <c r="F191" s="17">
        <v>390.36</v>
      </c>
      <c r="G191" s="18">
        <f t="shared" ref="G191:H191" si="163">TRUNC(L191-L191*$P$3,2)</f>
        <v>66.430000000000007</v>
      </c>
      <c r="H191" s="18">
        <f t="shared" si="163"/>
        <v>81.349999999999994</v>
      </c>
      <c r="I191" s="18">
        <f t="shared" si="158"/>
        <v>31755.79</v>
      </c>
      <c r="J191" s="19">
        <v>1.2724582384696899E-2</v>
      </c>
      <c r="K191" s="2"/>
      <c r="L191" s="2">
        <v>85.12</v>
      </c>
      <c r="M191" s="2">
        <v>104.24</v>
      </c>
      <c r="N191" s="2">
        <v>40691.120000000003</v>
      </c>
      <c r="O191" s="2"/>
      <c r="P191" s="2"/>
      <c r="Q191" s="2"/>
      <c r="R191" s="2"/>
      <c r="S191" s="2"/>
      <c r="T191" s="2"/>
      <c r="U191" s="2"/>
      <c r="V191" s="2"/>
      <c r="W191" s="2"/>
      <c r="X191" s="2"/>
      <c r="Y191" s="2"/>
      <c r="Z191" s="2"/>
    </row>
    <row r="192" spans="1:26" ht="51.75" customHeight="1">
      <c r="A192" s="15" t="s">
        <v>352</v>
      </c>
      <c r="B192" s="15">
        <v>94278</v>
      </c>
      <c r="C192" s="15" t="s">
        <v>28</v>
      </c>
      <c r="D192" s="15" t="s">
        <v>353</v>
      </c>
      <c r="E192" s="16" t="s">
        <v>94</v>
      </c>
      <c r="F192" s="17">
        <v>41.15</v>
      </c>
      <c r="G192" s="18">
        <f t="shared" ref="G192:H192" si="164">TRUNC(L192-L192*$P$3,2)</f>
        <v>36.89</v>
      </c>
      <c r="H192" s="18">
        <f t="shared" si="164"/>
        <v>45.18</v>
      </c>
      <c r="I192" s="18">
        <f t="shared" si="158"/>
        <v>1859.16</v>
      </c>
      <c r="J192" s="19">
        <v>7.4493202495663205E-4</v>
      </c>
      <c r="K192" s="2"/>
      <c r="L192" s="2">
        <v>47.27</v>
      </c>
      <c r="M192" s="2">
        <v>57.89</v>
      </c>
      <c r="N192" s="2">
        <v>2382.17</v>
      </c>
      <c r="O192" s="2"/>
      <c r="P192" s="2"/>
      <c r="Q192" s="2"/>
      <c r="R192" s="2"/>
      <c r="S192" s="2"/>
      <c r="T192" s="2"/>
      <c r="U192" s="2"/>
      <c r="V192" s="2"/>
      <c r="W192" s="2"/>
      <c r="X192" s="2"/>
      <c r="Y192" s="2"/>
      <c r="Z192" s="2"/>
    </row>
    <row r="193" spans="1:26" ht="39" customHeight="1">
      <c r="A193" s="15" t="s">
        <v>354</v>
      </c>
      <c r="B193" s="15">
        <v>97102</v>
      </c>
      <c r="C193" s="15" t="s">
        <v>28</v>
      </c>
      <c r="D193" s="15" t="s">
        <v>355</v>
      </c>
      <c r="E193" s="16" t="s">
        <v>47</v>
      </c>
      <c r="F193" s="17">
        <v>23.050799999999999</v>
      </c>
      <c r="G193" s="18">
        <f t="shared" ref="G193:H193" si="165">TRUNC(L193-L193*$P$3,2)</f>
        <v>169.04</v>
      </c>
      <c r="H193" s="18">
        <f t="shared" si="165"/>
        <v>207.01</v>
      </c>
      <c r="I193" s="18">
        <f t="shared" si="158"/>
        <v>4771.75</v>
      </c>
      <c r="J193" s="19">
        <v>1.9119151661151799E-3</v>
      </c>
      <c r="K193" s="2"/>
      <c r="L193" s="2">
        <v>216.58</v>
      </c>
      <c r="M193" s="2">
        <v>265.24</v>
      </c>
      <c r="N193" s="2">
        <v>6113.99</v>
      </c>
      <c r="O193" s="2"/>
      <c r="P193" s="2"/>
      <c r="Q193" s="2"/>
      <c r="R193" s="2"/>
      <c r="S193" s="2"/>
      <c r="T193" s="2"/>
      <c r="U193" s="2"/>
      <c r="V193" s="2"/>
      <c r="W193" s="2"/>
      <c r="X193" s="2"/>
      <c r="Y193" s="2"/>
      <c r="Z193" s="2"/>
    </row>
    <row r="194" spans="1:26" ht="24" customHeight="1">
      <c r="A194" s="10" t="s">
        <v>356</v>
      </c>
      <c r="B194" s="10" t="s">
        <v>18</v>
      </c>
      <c r="C194" s="10"/>
      <c r="D194" s="10" t="s">
        <v>357</v>
      </c>
      <c r="E194" s="11"/>
      <c r="F194" s="12"/>
      <c r="G194" s="13"/>
      <c r="H194" s="13"/>
      <c r="I194" s="13">
        <f>SUM(I195,I205,I210)</f>
        <v>317669.01999999996</v>
      </c>
      <c r="J194" s="14">
        <v>0.12728476268666</v>
      </c>
      <c r="K194" s="2"/>
      <c r="L194" s="2"/>
      <c r="M194" s="2">
        <v>407035.72</v>
      </c>
      <c r="N194" s="2">
        <v>407035.72</v>
      </c>
      <c r="O194" s="2"/>
      <c r="P194" s="2"/>
      <c r="Q194" s="2"/>
      <c r="R194" s="2"/>
      <c r="S194" s="2"/>
      <c r="T194" s="2"/>
      <c r="U194" s="2"/>
      <c r="V194" s="2"/>
      <c r="W194" s="2"/>
      <c r="X194" s="2"/>
      <c r="Y194" s="2"/>
      <c r="Z194" s="2"/>
    </row>
    <row r="195" spans="1:26" ht="24" customHeight="1">
      <c r="A195" s="20" t="s">
        <v>358</v>
      </c>
      <c r="B195" s="20" t="s">
        <v>18</v>
      </c>
      <c r="C195" s="20"/>
      <c r="D195" s="20" t="s">
        <v>359</v>
      </c>
      <c r="E195" s="21"/>
      <c r="F195" s="22"/>
      <c r="G195" s="23"/>
      <c r="H195" s="23"/>
      <c r="I195" s="23">
        <f>SUM(I196,I197,I198,I199,I200,I201,I202,I203,I204)</f>
        <v>204832.91999999995</v>
      </c>
      <c r="J195" s="24">
        <v>8.2073630181215704E-2</v>
      </c>
      <c r="K195" s="2"/>
      <c r="L195" s="2"/>
      <c r="M195" s="2">
        <v>262457.96000000002</v>
      </c>
      <c r="N195" s="2">
        <v>262457.96000000002</v>
      </c>
      <c r="O195" s="2"/>
      <c r="P195" s="2"/>
      <c r="Q195" s="2"/>
      <c r="R195" s="2"/>
      <c r="S195" s="2"/>
      <c r="T195" s="2"/>
      <c r="U195" s="2"/>
      <c r="V195" s="2"/>
      <c r="W195" s="2"/>
      <c r="X195" s="2"/>
      <c r="Y195" s="2"/>
      <c r="Z195" s="2"/>
    </row>
    <row r="196" spans="1:26" ht="51.75" customHeight="1">
      <c r="A196" s="15" t="s">
        <v>360</v>
      </c>
      <c r="B196" s="15">
        <v>87904</v>
      </c>
      <c r="C196" s="15" t="s">
        <v>28</v>
      </c>
      <c r="D196" s="15" t="s">
        <v>361</v>
      </c>
      <c r="E196" s="16" t="s">
        <v>47</v>
      </c>
      <c r="F196" s="17">
        <v>828.54</v>
      </c>
      <c r="G196" s="18">
        <f t="shared" ref="G196:H196" si="166">TRUNC(L196-L196*$P$3,2)</f>
        <v>6.07</v>
      </c>
      <c r="H196" s="18">
        <f t="shared" si="166"/>
        <v>7.43</v>
      </c>
      <c r="I196" s="18">
        <f t="shared" ref="I196:I204" si="167">ROUND(F196*H196,2)</f>
        <v>6156.05</v>
      </c>
      <c r="J196" s="19">
        <v>2.4665747336463902E-3</v>
      </c>
      <c r="K196" s="2"/>
      <c r="L196" s="2">
        <v>7.78</v>
      </c>
      <c r="M196" s="2">
        <v>9.52</v>
      </c>
      <c r="N196" s="2">
        <v>7887.7</v>
      </c>
      <c r="O196" s="2"/>
      <c r="P196" s="2"/>
      <c r="Q196" s="2"/>
      <c r="R196" s="2"/>
      <c r="S196" s="2"/>
      <c r="T196" s="2"/>
      <c r="U196" s="2"/>
      <c r="V196" s="2"/>
      <c r="W196" s="2"/>
      <c r="X196" s="2"/>
      <c r="Y196" s="2"/>
      <c r="Z196" s="2"/>
    </row>
    <row r="197" spans="1:26" ht="51.75" customHeight="1">
      <c r="A197" s="15" t="s">
        <v>362</v>
      </c>
      <c r="B197" s="15">
        <v>104217</v>
      </c>
      <c r="C197" s="15" t="s">
        <v>28</v>
      </c>
      <c r="D197" s="15" t="s">
        <v>363</v>
      </c>
      <c r="E197" s="16" t="s">
        <v>47</v>
      </c>
      <c r="F197" s="17">
        <v>828.54</v>
      </c>
      <c r="G197" s="18">
        <f t="shared" ref="G197:H197" si="168">TRUNC(L197-L197*$P$3,2)</f>
        <v>36.29</v>
      </c>
      <c r="H197" s="18">
        <f t="shared" si="168"/>
        <v>44.44</v>
      </c>
      <c r="I197" s="18">
        <f t="shared" si="167"/>
        <v>36820.32</v>
      </c>
      <c r="J197" s="19">
        <v>1.4752810604323201E-2</v>
      </c>
      <c r="K197" s="2"/>
      <c r="L197" s="2">
        <v>46.5</v>
      </c>
      <c r="M197" s="2">
        <v>56.94</v>
      </c>
      <c r="N197" s="2">
        <v>47177.06</v>
      </c>
      <c r="O197" s="2"/>
      <c r="P197" s="2"/>
      <c r="Q197" s="2"/>
      <c r="R197" s="2"/>
      <c r="S197" s="2"/>
      <c r="T197" s="2"/>
      <c r="U197" s="2"/>
      <c r="V197" s="2"/>
      <c r="W197" s="2"/>
      <c r="X197" s="2"/>
      <c r="Y197" s="2"/>
      <c r="Z197" s="2"/>
    </row>
    <row r="198" spans="1:26" ht="64.5" customHeight="1">
      <c r="A198" s="15" t="s">
        <v>364</v>
      </c>
      <c r="B198" s="15">
        <v>7607</v>
      </c>
      <c r="C198" s="15" t="s">
        <v>45</v>
      </c>
      <c r="D198" s="15" t="s">
        <v>365</v>
      </c>
      <c r="E198" s="16" t="s">
        <v>47</v>
      </c>
      <c r="F198" s="17">
        <v>828.54</v>
      </c>
      <c r="G198" s="18">
        <f t="shared" ref="G198:H198" si="169">TRUNC(L198-L198*$P$3,2)</f>
        <v>75.239999999999995</v>
      </c>
      <c r="H198" s="18">
        <f t="shared" si="169"/>
        <v>92.14</v>
      </c>
      <c r="I198" s="18">
        <f t="shared" si="167"/>
        <v>76341.679999999993</v>
      </c>
      <c r="J198" s="19">
        <v>3.05886381769368E-2</v>
      </c>
      <c r="K198" s="2"/>
      <c r="L198" s="2">
        <v>96.4</v>
      </c>
      <c r="M198" s="2">
        <v>118.06</v>
      </c>
      <c r="N198" s="2">
        <v>97817.43</v>
      </c>
      <c r="O198" s="2"/>
      <c r="P198" s="2"/>
      <c r="Q198" s="2"/>
      <c r="R198" s="2"/>
      <c r="S198" s="2"/>
      <c r="T198" s="2"/>
      <c r="U198" s="2"/>
      <c r="V198" s="2"/>
      <c r="W198" s="2"/>
      <c r="X198" s="2"/>
      <c r="Y198" s="2"/>
      <c r="Z198" s="2"/>
    </row>
    <row r="199" spans="1:26" ht="64.5" customHeight="1">
      <c r="A199" s="15" t="s">
        <v>366</v>
      </c>
      <c r="B199" s="15">
        <v>20193</v>
      </c>
      <c r="C199" s="15" t="s">
        <v>28</v>
      </c>
      <c r="D199" s="15" t="s">
        <v>367</v>
      </c>
      <c r="E199" s="16" t="s">
        <v>368</v>
      </c>
      <c r="F199" s="17">
        <v>300.71249999999998</v>
      </c>
      <c r="G199" s="18">
        <f t="shared" ref="G199:H199" si="170">TRUNC(L199-L199*$P$3,2)</f>
        <v>28.68</v>
      </c>
      <c r="H199" s="18">
        <f t="shared" si="170"/>
        <v>35.119999999999997</v>
      </c>
      <c r="I199" s="18">
        <f t="shared" si="167"/>
        <v>10561.02</v>
      </c>
      <c r="J199" s="19">
        <v>4.23163118401904E-3</v>
      </c>
      <c r="K199" s="2"/>
      <c r="L199" s="2">
        <v>36.75</v>
      </c>
      <c r="M199" s="2">
        <v>45</v>
      </c>
      <c r="N199" s="2">
        <v>13532.06</v>
      </c>
      <c r="O199" s="2"/>
      <c r="P199" s="2"/>
      <c r="Q199" s="2"/>
      <c r="R199" s="2"/>
      <c r="S199" s="2"/>
      <c r="T199" s="2"/>
      <c r="U199" s="2"/>
      <c r="V199" s="2"/>
      <c r="W199" s="2"/>
      <c r="X199" s="2"/>
      <c r="Y199" s="2"/>
      <c r="Z199" s="2"/>
    </row>
    <row r="200" spans="1:26" ht="51.75" customHeight="1">
      <c r="A200" s="15" t="s">
        <v>369</v>
      </c>
      <c r="B200" s="15">
        <v>97063</v>
      </c>
      <c r="C200" s="15" t="s">
        <v>28</v>
      </c>
      <c r="D200" s="15" t="s">
        <v>370</v>
      </c>
      <c r="E200" s="16" t="s">
        <v>47</v>
      </c>
      <c r="F200" s="17">
        <v>300.71249999999998</v>
      </c>
      <c r="G200" s="18">
        <f t="shared" ref="G200:H200" si="171">TRUNC(L200-L200*$P$3,2)</f>
        <v>11.93</v>
      </c>
      <c r="H200" s="18">
        <f t="shared" si="171"/>
        <v>14.61</v>
      </c>
      <c r="I200" s="18">
        <f t="shared" si="167"/>
        <v>4393.41</v>
      </c>
      <c r="J200" s="19">
        <v>1.76035639607967E-3</v>
      </c>
      <c r="K200" s="2"/>
      <c r="L200" s="2">
        <v>15.29</v>
      </c>
      <c r="M200" s="2">
        <v>18.72</v>
      </c>
      <c r="N200" s="2">
        <v>5629.33</v>
      </c>
      <c r="O200" s="2"/>
      <c r="P200" s="2"/>
      <c r="Q200" s="2"/>
      <c r="R200" s="2"/>
      <c r="S200" s="2"/>
      <c r="T200" s="2"/>
      <c r="U200" s="2"/>
      <c r="V200" s="2"/>
      <c r="W200" s="2"/>
      <c r="X200" s="2"/>
      <c r="Y200" s="2"/>
      <c r="Z200" s="2"/>
    </row>
    <row r="201" spans="1:26" ht="51.75" customHeight="1">
      <c r="A201" s="15" t="s">
        <v>371</v>
      </c>
      <c r="B201" s="15">
        <v>87879</v>
      </c>
      <c r="C201" s="15" t="s">
        <v>28</v>
      </c>
      <c r="D201" s="15" t="s">
        <v>299</v>
      </c>
      <c r="E201" s="16" t="s">
        <v>47</v>
      </c>
      <c r="F201" s="17">
        <v>779.78</v>
      </c>
      <c r="G201" s="18">
        <f t="shared" ref="G201:H201" si="172">TRUNC(L201-L201*$P$3,2)</f>
        <v>3.13</v>
      </c>
      <c r="H201" s="18">
        <f t="shared" si="172"/>
        <v>3.84</v>
      </c>
      <c r="I201" s="18">
        <f t="shared" si="167"/>
        <v>2994.36</v>
      </c>
      <c r="J201" s="19">
        <v>1.19972091121388E-3</v>
      </c>
      <c r="K201" s="2"/>
      <c r="L201" s="2">
        <v>4.0199999999999996</v>
      </c>
      <c r="M201" s="2">
        <v>4.92</v>
      </c>
      <c r="N201" s="2">
        <v>3836.51</v>
      </c>
      <c r="O201" s="2"/>
      <c r="P201" s="2"/>
      <c r="Q201" s="2"/>
      <c r="R201" s="2"/>
      <c r="S201" s="2"/>
      <c r="T201" s="2"/>
      <c r="U201" s="2"/>
      <c r="V201" s="2"/>
      <c r="W201" s="2"/>
      <c r="X201" s="2"/>
      <c r="Y201" s="2"/>
      <c r="Z201" s="2"/>
    </row>
    <row r="202" spans="1:26" ht="51.75" customHeight="1">
      <c r="A202" s="15" t="s">
        <v>372</v>
      </c>
      <c r="B202" s="15">
        <v>87527</v>
      </c>
      <c r="C202" s="15" t="s">
        <v>28</v>
      </c>
      <c r="D202" s="15" t="s">
        <v>373</v>
      </c>
      <c r="E202" s="16" t="s">
        <v>47</v>
      </c>
      <c r="F202" s="17">
        <v>779.78</v>
      </c>
      <c r="G202" s="18">
        <f t="shared" ref="G202:H202" si="173">TRUNC(L202-L202*$P$3,2)</f>
        <v>27.76</v>
      </c>
      <c r="H202" s="18">
        <f t="shared" si="173"/>
        <v>33.99</v>
      </c>
      <c r="I202" s="18">
        <f t="shared" si="167"/>
        <v>26504.720000000001</v>
      </c>
      <c r="J202" s="19">
        <v>1.0621938202322699E-2</v>
      </c>
      <c r="K202" s="2"/>
      <c r="L202" s="2">
        <v>35.57</v>
      </c>
      <c r="M202" s="2">
        <v>43.56</v>
      </c>
      <c r="N202" s="2">
        <v>33967.21</v>
      </c>
      <c r="O202" s="2"/>
      <c r="P202" s="2"/>
      <c r="Q202" s="2"/>
      <c r="R202" s="2"/>
      <c r="S202" s="2"/>
      <c r="T202" s="2"/>
      <c r="U202" s="2"/>
      <c r="V202" s="2"/>
      <c r="W202" s="2"/>
      <c r="X202" s="2"/>
      <c r="Y202" s="2"/>
      <c r="Z202" s="2"/>
    </row>
    <row r="203" spans="1:26" ht="39" customHeight="1">
      <c r="A203" s="15" t="s">
        <v>374</v>
      </c>
      <c r="B203" s="15">
        <v>87262</v>
      </c>
      <c r="C203" s="15" t="s">
        <v>28</v>
      </c>
      <c r="D203" s="15" t="s">
        <v>375</v>
      </c>
      <c r="E203" s="16" t="s">
        <v>47</v>
      </c>
      <c r="F203" s="17">
        <v>225.5</v>
      </c>
      <c r="G203" s="18">
        <f t="shared" ref="G203:H203" si="174">TRUNC(L203-L203*$P$3,2)</f>
        <v>130.78</v>
      </c>
      <c r="H203" s="18">
        <f t="shared" si="174"/>
        <v>160.16999999999999</v>
      </c>
      <c r="I203" s="18">
        <f t="shared" si="167"/>
        <v>36118.339999999997</v>
      </c>
      <c r="J203" s="19">
        <v>1.4471385863074801E-2</v>
      </c>
      <c r="K203" s="2"/>
      <c r="L203" s="2">
        <v>167.57</v>
      </c>
      <c r="M203" s="2">
        <v>205.22</v>
      </c>
      <c r="N203" s="2">
        <v>46277.11</v>
      </c>
      <c r="O203" s="2"/>
      <c r="P203" s="2"/>
      <c r="Q203" s="2"/>
      <c r="R203" s="2"/>
      <c r="S203" s="2"/>
      <c r="T203" s="2"/>
      <c r="U203" s="2"/>
      <c r="V203" s="2"/>
      <c r="W203" s="2"/>
      <c r="X203" s="2"/>
      <c r="Y203" s="2"/>
      <c r="Z203" s="2"/>
    </row>
    <row r="204" spans="1:26" ht="39" customHeight="1">
      <c r="A204" s="15" t="s">
        <v>376</v>
      </c>
      <c r="B204" s="15">
        <v>101965</v>
      </c>
      <c r="C204" s="15" t="s">
        <v>28</v>
      </c>
      <c r="D204" s="15" t="s">
        <v>377</v>
      </c>
      <c r="E204" s="16" t="s">
        <v>94</v>
      </c>
      <c r="F204" s="17">
        <v>35.5</v>
      </c>
      <c r="G204" s="18">
        <f t="shared" ref="G204:H204" si="175">TRUNC(L204-L204*$P$3,2)</f>
        <v>113.7</v>
      </c>
      <c r="H204" s="18">
        <f t="shared" si="175"/>
        <v>139.24</v>
      </c>
      <c r="I204" s="18">
        <f t="shared" si="167"/>
        <v>4943.0200000000004</v>
      </c>
      <c r="J204" s="19">
        <v>1.9805741095992599E-3</v>
      </c>
      <c r="K204" s="2"/>
      <c r="L204" s="2">
        <v>145.68</v>
      </c>
      <c r="M204" s="2">
        <v>178.41</v>
      </c>
      <c r="N204" s="2">
        <v>6333.55</v>
      </c>
      <c r="O204" s="2"/>
      <c r="P204" s="2"/>
      <c r="Q204" s="2"/>
      <c r="R204" s="2"/>
      <c r="S204" s="2"/>
      <c r="T204" s="2"/>
      <c r="U204" s="2"/>
      <c r="V204" s="2"/>
      <c r="W204" s="2"/>
      <c r="X204" s="2"/>
      <c r="Y204" s="2"/>
      <c r="Z204" s="2"/>
    </row>
    <row r="205" spans="1:26" ht="24" customHeight="1">
      <c r="A205" s="20" t="s">
        <v>378</v>
      </c>
      <c r="B205" s="20" t="s">
        <v>18</v>
      </c>
      <c r="C205" s="20"/>
      <c r="D205" s="20" t="s">
        <v>379</v>
      </c>
      <c r="E205" s="21"/>
      <c r="F205" s="22"/>
      <c r="G205" s="23"/>
      <c r="H205" s="23"/>
      <c r="I205" s="23">
        <f>SUM(I206,I207,I208,I209)</f>
        <v>85251.959999999992</v>
      </c>
      <c r="J205" s="24">
        <v>3.4158377882738997E-2</v>
      </c>
      <c r="K205" s="2"/>
      <c r="L205" s="2"/>
      <c r="M205" s="2">
        <v>109232.87</v>
      </c>
      <c r="N205" s="2">
        <v>109232.87</v>
      </c>
      <c r="O205" s="2"/>
      <c r="P205" s="2"/>
      <c r="Q205" s="2"/>
      <c r="R205" s="2"/>
      <c r="S205" s="2"/>
      <c r="T205" s="2"/>
      <c r="U205" s="2"/>
      <c r="V205" s="2"/>
      <c r="W205" s="2"/>
      <c r="X205" s="2"/>
      <c r="Y205" s="2"/>
      <c r="Z205" s="2"/>
    </row>
    <row r="206" spans="1:26" ht="39" customHeight="1">
      <c r="A206" s="15" t="s">
        <v>380</v>
      </c>
      <c r="B206" s="15">
        <v>87263</v>
      </c>
      <c r="C206" s="15" t="s">
        <v>28</v>
      </c>
      <c r="D206" s="15" t="s">
        <v>381</v>
      </c>
      <c r="E206" s="16" t="s">
        <v>47</v>
      </c>
      <c r="F206" s="17">
        <v>420.85</v>
      </c>
      <c r="G206" s="18">
        <f t="shared" ref="G206:H206" si="176">TRUNC(L206-L206*$P$3,2)</f>
        <v>123.23</v>
      </c>
      <c r="H206" s="18">
        <f t="shared" si="176"/>
        <v>150.91</v>
      </c>
      <c r="I206" s="18">
        <f t="shared" ref="I206:I209" si="177">ROUND(F206*H206,2)</f>
        <v>63510.47</v>
      </c>
      <c r="J206" s="19">
        <v>2.54470727292593E-2</v>
      </c>
      <c r="K206" s="2"/>
      <c r="L206" s="2">
        <v>157.88999999999999</v>
      </c>
      <c r="M206" s="2">
        <v>193.36</v>
      </c>
      <c r="N206" s="2">
        <v>81375.55</v>
      </c>
      <c r="O206" s="2"/>
      <c r="P206" s="2"/>
      <c r="Q206" s="2"/>
      <c r="R206" s="2"/>
      <c r="S206" s="2"/>
      <c r="T206" s="2"/>
      <c r="U206" s="2"/>
      <c r="V206" s="2"/>
      <c r="W206" s="2"/>
      <c r="X206" s="2"/>
      <c r="Y206" s="2"/>
      <c r="Z206" s="2"/>
    </row>
    <row r="207" spans="1:26" ht="25.5" customHeight="1">
      <c r="A207" s="15" t="s">
        <v>382</v>
      </c>
      <c r="B207" s="15">
        <v>88650</v>
      </c>
      <c r="C207" s="15" t="s">
        <v>28</v>
      </c>
      <c r="D207" s="15" t="s">
        <v>383</v>
      </c>
      <c r="E207" s="16" t="s">
        <v>94</v>
      </c>
      <c r="F207" s="17">
        <v>267.75</v>
      </c>
      <c r="G207" s="18">
        <f t="shared" ref="G207:H207" si="178">TRUNC(L207-L207*$P$3,2)</f>
        <v>13.08</v>
      </c>
      <c r="H207" s="18">
        <f t="shared" si="178"/>
        <v>16.02</v>
      </c>
      <c r="I207" s="18">
        <f t="shared" si="177"/>
        <v>4289.3599999999997</v>
      </c>
      <c r="J207" s="19">
        <v>1.7189440081875401E-3</v>
      </c>
      <c r="K207" s="2"/>
      <c r="L207" s="2">
        <v>16.77</v>
      </c>
      <c r="M207" s="2">
        <v>20.53</v>
      </c>
      <c r="N207" s="2">
        <v>5496.9</v>
      </c>
      <c r="O207" s="2"/>
      <c r="P207" s="2"/>
      <c r="Q207" s="2"/>
      <c r="R207" s="2"/>
      <c r="S207" s="2"/>
      <c r="T207" s="2"/>
      <c r="U207" s="2"/>
      <c r="V207" s="2"/>
      <c r="W207" s="2"/>
      <c r="X207" s="2"/>
      <c r="Y207" s="2"/>
      <c r="Z207" s="2"/>
    </row>
    <row r="208" spans="1:26" ht="25.5" customHeight="1">
      <c r="A208" s="15" t="s">
        <v>384</v>
      </c>
      <c r="B208" s="15">
        <v>12445</v>
      </c>
      <c r="C208" s="15" t="s">
        <v>45</v>
      </c>
      <c r="D208" s="15" t="s">
        <v>385</v>
      </c>
      <c r="E208" s="16" t="s">
        <v>280</v>
      </c>
      <c r="F208" s="17">
        <v>6.2</v>
      </c>
      <c r="G208" s="18">
        <f t="shared" ref="G208:H208" si="179">TRUNC(L208-L208*$P$3,2)</f>
        <v>102.85</v>
      </c>
      <c r="H208" s="18">
        <f t="shared" si="179"/>
        <v>125.96</v>
      </c>
      <c r="I208" s="18">
        <f t="shared" si="177"/>
        <v>780.95</v>
      </c>
      <c r="J208" s="19">
        <v>3.1290228383862398E-4</v>
      </c>
      <c r="K208" s="2"/>
      <c r="L208" s="2">
        <v>131.78</v>
      </c>
      <c r="M208" s="2">
        <v>161.38999999999999</v>
      </c>
      <c r="N208" s="2">
        <v>1000.61</v>
      </c>
      <c r="O208" s="2"/>
      <c r="P208" s="2"/>
      <c r="Q208" s="2"/>
      <c r="R208" s="2"/>
      <c r="S208" s="2"/>
      <c r="T208" s="2"/>
      <c r="U208" s="2"/>
      <c r="V208" s="2"/>
      <c r="W208" s="2"/>
      <c r="X208" s="2"/>
      <c r="Y208" s="2"/>
      <c r="Z208" s="2"/>
    </row>
    <row r="209" spans="1:26" ht="39" customHeight="1">
      <c r="A209" s="15" t="s">
        <v>386</v>
      </c>
      <c r="B209" s="15">
        <v>7653</v>
      </c>
      <c r="C209" s="15" t="s">
        <v>45</v>
      </c>
      <c r="D209" s="15" t="s">
        <v>387</v>
      </c>
      <c r="E209" s="16" t="s">
        <v>47</v>
      </c>
      <c r="F209" s="17">
        <v>25.308440000000001</v>
      </c>
      <c r="G209" s="18">
        <f t="shared" ref="G209:H209" si="180">TRUNC(L209-L209*$P$3,2)</f>
        <v>537.87</v>
      </c>
      <c r="H209" s="18">
        <f t="shared" si="180"/>
        <v>658.72</v>
      </c>
      <c r="I209" s="18">
        <f t="shared" si="177"/>
        <v>16671.18</v>
      </c>
      <c r="J209" s="19">
        <v>6.67945886145359E-3</v>
      </c>
      <c r="K209" s="2"/>
      <c r="L209" s="2">
        <v>689.14</v>
      </c>
      <c r="M209" s="2">
        <v>843.98</v>
      </c>
      <c r="N209" s="2">
        <v>21359.81</v>
      </c>
      <c r="O209" s="2"/>
      <c r="P209" s="2"/>
      <c r="Q209" s="2"/>
      <c r="R209" s="2"/>
      <c r="S209" s="2"/>
      <c r="T209" s="2"/>
      <c r="U209" s="2"/>
      <c r="V209" s="2"/>
      <c r="W209" s="2"/>
      <c r="X209" s="2"/>
      <c r="Y209" s="2"/>
      <c r="Z209" s="2"/>
    </row>
    <row r="210" spans="1:26" ht="24" customHeight="1">
      <c r="A210" s="20" t="s">
        <v>388</v>
      </c>
      <c r="B210" s="20" t="s">
        <v>18</v>
      </c>
      <c r="C210" s="20"/>
      <c r="D210" s="20" t="s">
        <v>389</v>
      </c>
      <c r="E210" s="21"/>
      <c r="F210" s="22"/>
      <c r="G210" s="23"/>
      <c r="H210" s="23"/>
      <c r="I210" s="23">
        <f>SUM(I211,I212,I213)</f>
        <v>27584.14</v>
      </c>
      <c r="J210" s="24">
        <v>1.1052754622705101E-2</v>
      </c>
      <c r="K210" s="2"/>
      <c r="L210" s="2"/>
      <c r="M210" s="2">
        <v>35344.89</v>
      </c>
      <c r="N210" s="2">
        <v>35344.89</v>
      </c>
      <c r="O210" s="2"/>
      <c r="P210" s="2"/>
      <c r="Q210" s="2"/>
      <c r="R210" s="2"/>
      <c r="S210" s="2"/>
      <c r="T210" s="2"/>
      <c r="U210" s="2"/>
      <c r="V210" s="2"/>
      <c r="W210" s="2"/>
      <c r="X210" s="2"/>
      <c r="Y210" s="2"/>
      <c r="Z210" s="2"/>
    </row>
    <row r="211" spans="1:26" ht="51.75" customHeight="1">
      <c r="A211" s="15" t="s">
        <v>390</v>
      </c>
      <c r="B211" s="15">
        <v>13019</v>
      </c>
      <c r="C211" s="15" t="s">
        <v>45</v>
      </c>
      <c r="D211" s="15" t="s">
        <v>391</v>
      </c>
      <c r="E211" s="16" t="s">
        <v>47</v>
      </c>
      <c r="F211" s="17">
        <v>310.83</v>
      </c>
      <c r="G211" s="18">
        <f t="shared" ref="G211:H211" si="181">TRUNC(L211-L211*$P$3,2)</f>
        <v>49.17</v>
      </c>
      <c r="H211" s="18">
        <f t="shared" si="181"/>
        <v>60.21</v>
      </c>
      <c r="I211" s="18">
        <f t="shared" ref="I211:I213" si="182">ROUND(F211*H211,2)</f>
        <v>18715.07</v>
      </c>
      <c r="J211" s="19">
        <v>7.4989882218453102E-3</v>
      </c>
      <c r="K211" s="2"/>
      <c r="L211" s="2">
        <v>63</v>
      </c>
      <c r="M211" s="2">
        <v>77.150000000000006</v>
      </c>
      <c r="N211" s="2">
        <v>23980.53</v>
      </c>
      <c r="O211" s="2"/>
      <c r="P211" s="2"/>
      <c r="Q211" s="2"/>
      <c r="R211" s="2"/>
      <c r="S211" s="2"/>
      <c r="T211" s="2"/>
      <c r="U211" s="2"/>
      <c r="V211" s="2"/>
      <c r="W211" s="2"/>
      <c r="X211" s="2"/>
      <c r="Y211" s="2"/>
      <c r="Z211" s="2"/>
    </row>
    <row r="212" spans="1:26" ht="39" customHeight="1">
      <c r="A212" s="15" t="s">
        <v>392</v>
      </c>
      <c r="B212" s="15">
        <v>96114</v>
      </c>
      <c r="C212" s="15" t="s">
        <v>28</v>
      </c>
      <c r="D212" s="15" t="s">
        <v>393</v>
      </c>
      <c r="E212" s="16" t="s">
        <v>47</v>
      </c>
      <c r="F212" s="17">
        <v>71.89</v>
      </c>
      <c r="G212" s="18">
        <f t="shared" ref="G212:H212" si="183">TRUNC(L212-L212*$P$3,2)</f>
        <v>46.75</v>
      </c>
      <c r="H212" s="18">
        <f t="shared" si="183"/>
        <v>57.26</v>
      </c>
      <c r="I212" s="18">
        <f t="shared" si="182"/>
        <v>4116.42</v>
      </c>
      <c r="J212" s="19">
        <v>1.6494157266505999E-3</v>
      </c>
      <c r="K212" s="2"/>
      <c r="L212" s="2">
        <v>59.91</v>
      </c>
      <c r="M212" s="2">
        <v>73.37</v>
      </c>
      <c r="N212" s="2">
        <v>5274.56</v>
      </c>
      <c r="O212" s="2"/>
      <c r="P212" s="2"/>
      <c r="Q212" s="2"/>
      <c r="R212" s="2"/>
      <c r="S212" s="2"/>
      <c r="T212" s="2"/>
      <c r="U212" s="2"/>
      <c r="V212" s="2"/>
      <c r="W212" s="2"/>
      <c r="X212" s="2"/>
      <c r="Y212" s="2"/>
      <c r="Z212" s="2"/>
    </row>
    <row r="213" spans="1:26" ht="25.5" customHeight="1">
      <c r="A213" s="15" t="s">
        <v>394</v>
      </c>
      <c r="B213" s="15">
        <v>11062</v>
      </c>
      <c r="C213" s="15" t="s">
        <v>28</v>
      </c>
      <c r="D213" s="15" t="s">
        <v>395</v>
      </c>
      <c r="E213" s="16" t="s">
        <v>396</v>
      </c>
      <c r="F213" s="17">
        <v>71.89</v>
      </c>
      <c r="G213" s="18">
        <f t="shared" ref="G213:H213" si="184">TRUNC(L213-L213*$P$3,2)</f>
        <v>53.98</v>
      </c>
      <c r="H213" s="18">
        <f t="shared" si="184"/>
        <v>66.11</v>
      </c>
      <c r="I213" s="18">
        <f t="shared" si="182"/>
        <v>4752.6499999999996</v>
      </c>
      <c r="J213" s="19">
        <v>1.90435067420919E-3</v>
      </c>
      <c r="K213" s="2"/>
      <c r="L213" s="2">
        <v>69.17</v>
      </c>
      <c r="M213" s="2">
        <v>84.71</v>
      </c>
      <c r="N213" s="2">
        <v>6089.8</v>
      </c>
      <c r="O213" s="2"/>
      <c r="P213" s="2"/>
      <c r="Q213" s="2"/>
      <c r="R213" s="2"/>
      <c r="S213" s="2"/>
      <c r="T213" s="2"/>
      <c r="U213" s="2"/>
      <c r="V213" s="2"/>
      <c r="W213" s="2"/>
      <c r="X213" s="2"/>
      <c r="Y213" s="2"/>
      <c r="Z213" s="2"/>
    </row>
    <row r="214" spans="1:26" ht="24" customHeight="1">
      <c r="A214" s="10" t="s">
        <v>397</v>
      </c>
      <c r="B214" s="10" t="s">
        <v>18</v>
      </c>
      <c r="C214" s="10"/>
      <c r="D214" s="10" t="s">
        <v>398</v>
      </c>
      <c r="E214" s="11"/>
      <c r="F214" s="12"/>
      <c r="G214" s="13"/>
      <c r="H214" s="13"/>
      <c r="I214" s="13">
        <f>SUM(I215,I222,I230)</f>
        <v>85836.62</v>
      </c>
      <c r="J214" s="14">
        <v>3.55587814182056E-2</v>
      </c>
      <c r="K214" s="2"/>
      <c r="L214" s="2"/>
      <c r="M214" s="2">
        <v>113711.13</v>
      </c>
      <c r="N214" s="2">
        <v>113711.13</v>
      </c>
      <c r="O214" s="2"/>
      <c r="P214" s="2"/>
      <c r="Q214" s="2"/>
      <c r="R214" s="2"/>
      <c r="S214" s="2"/>
      <c r="T214" s="2"/>
      <c r="U214" s="2"/>
      <c r="V214" s="2"/>
      <c r="W214" s="2"/>
      <c r="X214" s="2"/>
      <c r="Y214" s="2"/>
      <c r="Z214" s="2"/>
    </row>
    <row r="215" spans="1:26" ht="24" customHeight="1">
      <c r="A215" s="20" t="s">
        <v>399</v>
      </c>
      <c r="B215" s="20" t="s">
        <v>18</v>
      </c>
      <c r="C215" s="20"/>
      <c r="D215" s="20" t="s">
        <v>400</v>
      </c>
      <c r="E215" s="21"/>
      <c r="F215" s="22"/>
      <c r="G215" s="23"/>
      <c r="H215" s="23"/>
      <c r="I215" s="23">
        <f>SUM(I216,I217,I218,I219,I220,I221)</f>
        <v>35173.06</v>
      </c>
      <c r="J215" s="24">
        <v>1.52596847229848E-2</v>
      </c>
      <c r="K215" s="2"/>
      <c r="L215" s="2"/>
      <c r="M215" s="2">
        <v>48797.96</v>
      </c>
      <c r="N215" s="2">
        <v>48797.96</v>
      </c>
      <c r="O215" s="2"/>
      <c r="P215" s="2"/>
      <c r="Q215" s="2"/>
      <c r="R215" s="2"/>
      <c r="S215" s="2"/>
      <c r="T215" s="2"/>
      <c r="U215" s="2"/>
      <c r="V215" s="2"/>
      <c r="W215" s="2"/>
      <c r="X215" s="2"/>
      <c r="Y215" s="2"/>
      <c r="Z215" s="2"/>
    </row>
    <row r="216" spans="1:26" ht="25.5" customHeight="1">
      <c r="A216" s="314" t="s">
        <v>401</v>
      </c>
      <c r="B216" s="314">
        <v>3540</v>
      </c>
      <c r="C216" s="314" t="s">
        <v>45</v>
      </c>
      <c r="D216" s="314" t="s">
        <v>402</v>
      </c>
      <c r="E216" s="315" t="s">
        <v>24</v>
      </c>
      <c r="F216" s="316">
        <f>'ADITIVO SANT'!Q62</f>
        <v>0</v>
      </c>
      <c r="G216" s="317">
        <f t="shared" ref="G216:H216" si="185">TRUNC(L216-L216*$P$3,2)</f>
        <v>1224.05</v>
      </c>
      <c r="H216" s="317">
        <f t="shared" si="185"/>
        <v>1499.09</v>
      </c>
      <c r="I216" s="317">
        <f t="shared" ref="I216:I218" si="186">ROUND(F216*H216,2)</f>
        <v>0</v>
      </c>
      <c r="J216" s="318"/>
      <c r="K216" s="2"/>
      <c r="L216" s="2">
        <v>1568.3</v>
      </c>
      <c r="M216" s="2">
        <v>1920.69</v>
      </c>
      <c r="N216" s="2">
        <v>34572.42</v>
      </c>
      <c r="O216" s="2"/>
      <c r="P216" s="2"/>
      <c r="Q216" s="2"/>
      <c r="R216" s="2"/>
      <c r="S216" s="2"/>
      <c r="T216" s="2"/>
      <c r="U216" s="2"/>
      <c r="V216" s="2"/>
      <c r="W216" s="2"/>
      <c r="X216" s="2"/>
      <c r="Y216" s="2"/>
      <c r="Z216" s="2"/>
    </row>
    <row r="217" spans="1:26" ht="25.5" customHeight="1">
      <c r="A217" s="314" t="s">
        <v>403</v>
      </c>
      <c r="B217" s="314">
        <v>3541</v>
      </c>
      <c r="C217" s="314" t="s">
        <v>45</v>
      </c>
      <c r="D217" s="314" t="s">
        <v>404</v>
      </c>
      <c r="E217" s="315" t="s">
        <v>24</v>
      </c>
      <c r="F217" s="316">
        <f>'ADITIVO SANT'!Q63</f>
        <v>0</v>
      </c>
      <c r="G217" s="317">
        <f t="shared" ref="G217:H217" si="187">TRUNC(L217-L217*$P$3,2)</f>
        <v>1421.74</v>
      </c>
      <c r="H217" s="317">
        <f t="shared" si="187"/>
        <v>1741.2</v>
      </c>
      <c r="I217" s="317">
        <f t="shared" si="186"/>
        <v>0</v>
      </c>
      <c r="J217" s="318"/>
      <c r="K217" s="2"/>
      <c r="L217" s="2">
        <v>1821.58</v>
      </c>
      <c r="M217" s="2">
        <v>2230.88</v>
      </c>
      <c r="N217" s="2">
        <v>8923.52</v>
      </c>
      <c r="O217" s="2"/>
      <c r="P217" s="2"/>
      <c r="Q217" s="2"/>
      <c r="R217" s="2"/>
      <c r="S217" s="2"/>
      <c r="T217" s="2"/>
      <c r="U217" s="2"/>
      <c r="V217" s="2"/>
      <c r="W217" s="2"/>
      <c r="X217" s="2"/>
      <c r="Y217" s="2"/>
      <c r="Z217" s="2"/>
    </row>
    <row r="218" spans="1:26" ht="25.5" customHeight="1">
      <c r="A218" s="314" t="s">
        <v>405</v>
      </c>
      <c r="B218" s="314">
        <v>3539</v>
      </c>
      <c r="C218" s="314" t="s">
        <v>45</v>
      </c>
      <c r="D218" s="314" t="s">
        <v>406</v>
      </c>
      <c r="E218" s="315" t="s">
        <v>24</v>
      </c>
      <c r="F218" s="316">
        <f>'ADITIVO SANT'!Q64</f>
        <v>0</v>
      </c>
      <c r="G218" s="317">
        <f t="shared" ref="G218:H218" si="188">TRUNC(L218-L218*$P$3,2)</f>
        <v>1126.32</v>
      </c>
      <c r="H218" s="317">
        <f t="shared" si="188"/>
        <v>1379.4</v>
      </c>
      <c r="I218" s="317">
        <f t="shared" si="186"/>
        <v>0</v>
      </c>
      <c r="J218" s="318"/>
      <c r="K218" s="2"/>
      <c r="L218" s="2">
        <v>1443.08</v>
      </c>
      <c r="M218" s="2">
        <v>1767.34</v>
      </c>
      <c r="N218" s="2">
        <v>5302.02</v>
      </c>
      <c r="O218" s="2"/>
      <c r="P218" s="2"/>
      <c r="Q218" s="2"/>
      <c r="R218" s="2"/>
      <c r="S218" s="2"/>
      <c r="T218" s="2"/>
      <c r="U218" s="2"/>
      <c r="V218" s="2"/>
      <c r="W218" s="2"/>
      <c r="X218" s="2"/>
      <c r="Y218" s="2"/>
      <c r="Z218" s="2"/>
    </row>
    <row r="219" spans="1:26" ht="25.5" customHeight="1">
      <c r="A219" s="319" t="str">
        <f>'ADITIVO SANT'!A65</f>
        <v>11.1.4</v>
      </c>
      <c r="B219" s="319">
        <f>'ADITIVO SANT'!B65</f>
        <v>90791</v>
      </c>
      <c r="C219" s="319" t="str">
        <f>'ADITIVO SANT'!C65</f>
        <v>SINAPI</v>
      </c>
      <c r="D219" s="319" t="str">
        <f>'ADITIVO SANT'!D65</f>
        <v>KIT DE PORTA-PRONTA DE MADEIRA EM ACABAMENTO MELAMÍNICO BRANCO, FOLHA PESADA OU SUPERPESADA, 80X210CM, FIXAÇÃO COM PREENCHIMENTO PARCIAL DE ESPUMA EXPANSIVA - FORNECIMENTO E INSTALAÇÃO. AF_12/2019</v>
      </c>
      <c r="E219" s="320" t="str">
        <f>'ADITIVO SANT'!E65</f>
        <v>UN</v>
      </c>
      <c r="F219" s="316">
        <f>'ADITIVO SANT'!Q65</f>
        <v>19</v>
      </c>
      <c r="G219" s="317">
        <f>'ADITIVO SANT'!K65</f>
        <v>804.35490774690902</v>
      </c>
      <c r="H219" s="317">
        <f>'ADITIVO SANT'!L65</f>
        <v>985.09345551763943</v>
      </c>
      <c r="I219" s="317">
        <f t="shared" ref="I219:I221" si="189">TRUNC(F219*H219,2)</f>
        <v>18716.77</v>
      </c>
      <c r="J219" s="318"/>
      <c r="K219" s="2"/>
      <c r="L219" s="2"/>
      <c r="M219" s="2"/>
      <c r="N219" s="2"/>
      <c r="O219" s="2"/>
      <c r="P219" s="2"/>
      <c r="Q219" s="2"/>
      <c r="R219" s="2"/>
      <c r="S219" s="2"/>
      <c r="T219" s="2"/>
      <c r="U219" s="2"/>
      <c r="V219" s="2"/>
      <c r="W219" s="2"/>
      <c r="X219" s="2"/>
      <c r="Y219" s="2"/>
      <c r="Z219" s="2"/>
    </row>
    <row r="220" spans="1:26" ht="25.5" customHeight="1">
      <c r="A220" s="319" t="str">
        <f>'ADITIVO SANT'!A66</f>
        <v>11.1.5</v>
      </c>
      <c r="B220" s="319">
        <f>'ADITIVO SANT'!B66</f>
        <v>90793</v>
      </c>
      <c r="C220" s="319" t="str">
        <f>'ADITIVO SANT'!C66</f>
        <v>SINAPI</v>
      </c>
      <c r="D220" s="319" t="str">
        <f>'ADITIVO SANT'!D66</f>
        <v>KIT DE PORTA-PRONTA DE MADEIRA EM ACABAMENTO MELAMÍNICO BRANCO, FOLHA PESADA OU SUPERPESADA, 90X210CM, FIXAÇÃO COM PREENCHIMENTO TOTAL DE ESPUMA EXPANSIVA - FORNECIMENTO E INSTALAÇÃO. AF_12/2019</v>
      </c>
      <c r="E220" s="320" t="str">
        <f>'ADITIVO SANT'!E66</f>
        <v>UN</v>
      </c>
      <c r="F220" s="316">
        <f>'ADITIVO SANT'!Q66</f>
        <v>6</v>
      </c>
      <c r="G220" s="317">
        <f>'ADITIVO SANT'!K66</f>
        <v>850.330772679044</v>
      </c>
      <c r="H220" s="317">
        <f>'ADITIVO SANT'!L66</f>
        <v>1041.4000973000252</v>
      </c>
      <c r="I220" s="317">
        <f t="shared" si="189"/>
        <v>6248.4</v>
      </c>
      <c r="J220" s="318"/>
      <c r="K220" s="2"/>
      <c r="L220" s="2"/>
      <c r="M220" s="2"/>
      <c r="N220" s="2"/>
      <c r="O220" s="2"/>
      <c r="P220" s="2"/>
      <c r="Q220" s="2"/>
      <c r="R220" s="2"/>
      <c r="S220" s="2"/>
      <c r="T220" s="2"/>
      <c r="U220" s="2"/>
      <c r="V220" s="2"/>
      <c r="W220" s="2"/>
      <c r="X220" s="2"/>
      <c r="Y220" s="2"/>
      <c r="Z220" s="2"/>
    </row>
    <row r="221" spans="1:26" ht="25.5" customHeight="1">
      <c r="A221" s="319" t="str">
        <f>'ADITIVO SANT'!A67</f>
        <v>11.1.6</v>
      </c>
      <c r="B221" s="319">
        <f>'ADITIVO SANT'!B67</f>
        <v>7788</v>
      </c>
      <c r="C221" s="319" t="str">
        <f>'ADITIVO SANT'!C67</f>
        <v>ORSE</v>
      </c>
      <c r="D221" s="319" t="str">
        <f>'ADITIVO SANT'!D67</f>
        <v>Porta em madeira compensada (canela), lisa, semi-ôca, (0.60 x 1,60 a 2.10 m),revestida c/fórmica, inclusive ferragens (livre/ocupado), para uso em divisórias granito ou mármore</v>
      </c>
      <c r="E221" s="320" t="str">
        <f>'ADITIVO SANT'!E67</f>
        <v>UN</v>
      </c>
      <c r="F221" s="316">
        <f>'ADITIVO SANT'!Q67</f>
        <v>6</v>
      </c>
      <c r="G221" s="317">
        <f>'ADITIVO SANT'!K67</f>
        <v>1389.1697852926386</v>
      </c>
      <c r="H221" s="317">
        <f>'ADITIVO SANT'!L67</f>
        <v>1701.3162360478943</v>
      </c>
      <c r="I221" s="317">
        <f t="shared" si="189"/>
        <v>10207.89</v>
      </c>
      <c r="J221" s="318"/>
      <c r="K221" s="2"/>
      <c r="L221" s="2"/>
      <c r="M221" s="2"/>
      <c r="N221" s="2"/>
      <c r="O221" s="2"/>
      <c r="P221" s="2"/>
      <c r="Q221" s="2"/>
      <c r="R221" s="2"/>
      <c r="S221" s="2"/>
      <c r="T221" s="2"/>
      <c r="U221" s="2"/>
      <c r="V221" s="2"/>
      <c r="W221" s="2"/>
      <c r="X221" s="2"/>
      <c r="Y221" s="2"/>
      <c r="Z221" s="2"/>
    </row>
    <row r="222" spans="1:26" ht="24" customHeight="1">
      <c r="A222" s="20" t="s">
        <v>407</v>
      </c>
      <c r="B222" s="20" t="s">
        <v>18</v>
      </c>
      <c r="C222" s="20"/>
      <c r="D222" s="20" t="s">
        <v>408</v>
      </c>
      <c r="E222" s="21"/>
      <c r="F222" s="22"/>
      <c r="G222" s="23"/>
      <c r="H222" s="23"/>
      <c r="I222" s="23">
        <f>SUM(I223,I224,I225,I226,I227,I228,I229)</f>
        <v>49395.729999999996</v>
      </c>
      <c r="J222" s="24">
        <v>1.9791096815051801E-2</v>
      </c>
      <c r="K222" s="2"/>
      <c r="L222" s="2"/>
      <c r="M222" s="2">
        <v>63288.67</v>
      </c>
      <c r="N222" s="2">
        <v>63288.67</v>
      </c>
      <c r="O222" s="2"/>
      <c r="P222" s="2"/>
      <c r="Q222" s="2"/>
      <c r="R222" s="2"/>
      <c r="S222" s="2"/>
      <c r="T222" s="2"/>
      <c r="U222" s="2"/>
      <c r="V222" s="2"/>
      <c r="W222" s="2"/>
      <c r="X222" s="2"/>
      <c r="Y222" s="2"/>
      <c r="Z222" s="2"/>
    </row>
    <row r="223" spans="1:26" ht="25.5" customHeight="1">
      <c r="A223" s="15" t="s">
        <v>409</v>
      </c>
      <c r="B223" s="15">
        <v>94589</v>
      </c>
      <c r="C223" s="15" t="s">
        <v>28</v>
      </c>
      <c r="D223" s="15" t="s">
        <v>410</v>
      </c>
      <c r="E223" s="16" t="s">
        <v>94</v>
      </c>
      <c r="F223" s="17">
        <v>117.42</v>
      </c>
      <c r="G223" s="18">
        <f t="shared" ref="G223:H223" si="190">TRUNC(L223-L223*$P$3,2)</f>
        <v>17.29</v>
      </c>
      <c r="H223" s="18">
        <f t="shared" si="190"/>
        <v>21.17</v>
      </c>
      <c r="I223" s="18">
        <f t="shared" ref="I223:I229" si="191">ROUND(F223*H223,2)</f>
        <v>2485.7800000000002</v>
      </c>
      <c r="J223" s="19">
        <v>9.96173849348218E-4</v>
      </c>
      <c r="K223" s="2"/>
      <c r="L223" s="2">
        <v>22.16</v>
      </c>
      <c r="M223" s="2">
        <v>27.13</v>
      </c>
      <c r="N223" s="2">
        <v>3185.6</v>
      </c>
      <c r="O223" s="2"/>
      <c r="P223" s="2"/>
      <c r="Q223" s="2"/>
      <c r="R223" s="2"/>
      <c r="S223" s="2"/>
      <c r="T223" s="2"/>
      <c r="U223" s="2"/>
      <c r="V223" s="2"/>
      <c r="W223" s="2"/>
      <c r="X223" s="2"/>
      <c r="Y223" s="2"/>
      <c r="Z223" s="2"/>
    </row>
    <row r="224" spans="1:26" ht="25.5" customHeight="1">
      <c r="A224" s="15" t="s">
        <v>411</v>
      </c>
      <c r="B224" s="15">
        <v>11941</v>
      </c>
      <c r="C224" s="15" t="s">
        <v>45</v>
      </c>
      <c r="D224" s="15" t="s">
        <v>412</v>
      </c>
      <c r="E224" s="16" t="s">
        <v>47</v>
      </c>
      <c r="F224" s="17">
        <v>24.96</v>
      </c>
      <c r="G224" s="18">
        <f t="shared" ref="G224:H224" si="192">TRUNC(L224-L224*$P$3,2)</f>
        <v>395.62</v>
      </c>
      <c r="H224" s="18">
        <f t="shared" si="192"/>
        <v>484.51</v>
      </c>
      <c r="I224" s="18">
        <f t="shared" si="191"/>
        <v>12093.37</v>
      </c>
      <c r="J224" s="19">
        <v>4.8453588324152003E-3</v>
      </c>
      <c r="K224" s="2"/>
      <c r="L224" s="2">
        <v>506.89</v>
      </c>
      <c r="M224" s="2">
        <v>620.78</v>
      </c>
      <c r="N224" s="2">
        <v>15494.66</v>
      </c>
      <c r="O224" s="2"/>
      <c r="P224" s="2"/>
      <c r="Q224" s="2"/>
      <c r="R224" s="2"/>
      <c r="S224" s="2"/>
      <c r="T224" s="2"/>
      <c r="U224" s="2"/>
      <c r="V224" s="2"/>
      <c r="W224" s="2"/>
      <c r="X224" s="2"/>
      <c r="Y224" s="2"/>
      <c r="Z224" s="2"/>
    </row>
    <row r="225" spans="1:26" ht="25.5" customHeight="1">
      <c r="A225" s="15" t="s">
        <v>413</v>
      </c>
      <c r="B225" s="15">
        <v>11944</v>
      </c>
      <c r="C225" s="15" t="s">
        <v>45</v>
      </c>
      <c r="D225" s="15" t="s">
        <v>414</v>
      </c>
      <c r="E225" s="16" t="s">
        <v>47</v>
      </c>
      <c r="F225" s="17">
        <v>4.38</v>
      </c>
      <c r="G225" s="18">
        <f t="shared" ref="G225:H225" si="193">TRUNC(L225-L225*$P$3,2)</f>
        <v>227.82</v>
      </c>
      <c r="H225" s="18">
        <f t="shared" si="193"/>
        <v>279</v>
      </c>
      <c r="I225" s="18">
        <f t="shared" si="191"/>
        <v>1222.02</v>
      </c>
      <c r="J225" s="19">
        <v>4.8961556933167999E-4</v>
      </c>
      <c r="K225" s="2"/>
      <c r="L225" s="2">
        <v>291.89</v>
      </c>
      <c r="M225" s="2">
        <v>357.47</v>
      </c>
      <c r="N225" s="2">
        <v>1565.71</v>
      </c>
      <c r="O225" s="2"/>
      <c r="P225" s="2"/>
      <c r="Q225" s="2"/>
      <c r="R225" s="2"/>
      <c r="S225" s="2"/>
      <c r="T225" s="2"/>
      <c r="U225" s="2"/>
      <c r="V225" s="2"/>
      <c r="W225" s="2"/>
      <c r="X225" s="2"/>
      <c r="Y225" s="2"/>
      <c r="Z225" s="2"/>
    </row>
    <row r="226" spans="1:26" ht="25.5" customHeight="1">
      <c r="A226" s="15" t="s">
        <v>415</v>
      </c>
      <c r="B226" s="15">
        <v>13592</v>
      </c>
      <c r="C226" s="15" t="s">
        <v>45</v>
      </c>
      <c r="D226" s="15" t="s">
        <v>416</v>
      </c>
      <c r="E226" s="16" t="s">
        <v>47</v>
      </c>
      <c r="F226" s="17">
        <v>1.8644000000000001</v>
      </c>
      <c r="G226" s="18">
        <f t="shared" ref="G226:H226" si="194">TRUNC(L226-L226*$P$3,2)</f>
        <v>620.52</v>
      </c>
      <c r="H226" s="18">
        <f t="shared" si="194"/>
        <v>759.94</v>
      </c>
      <c r="I226" s="18">
        <f t="shared" si="191"/>
        <v>1416.83</v>
      </c>
      <c r="J226" s="19">
        <v>5.6766836717111796E-4</v>
      </c>
      <c r="K226" s="2"/>
      <c r="L226" s="2">
        <v>795.03</v>
      </c>
      <c r="M226" s="2">
        <v>973.67</v>
      </c>
      <c r="N226" s="2">
        <v>1815.31</v>
      </c>
      <c r="O226" s="2"/>
      <c r="P226" s="2"/>
      <c r="Q226" s="2"/>
      <c r="R226" s="2"/>
      <c r="S226" s="2"/>
      <c r="T226" s="2"/>
      <c r="U226" s="2"/>
      <c r="V226" s="2"/>
      <c r="W226" s="2"/>
      <c r="X226" s="2"/>
      <c r="Y226" s="2"/>
      <c r="Z226" s="2"/>
    </row>
    <row r="227" spans="1:26" ht="24" customHeight="1">
      <c r="A227" s="15" t="s">
        <v>417</v>
      </c>
      <c r="B227" s="15">
        <v>1882</v>
      </c>
      <c r="C227" s="15" t="s">
        <v>45</v>
      </c>
      <c r="D227" s="15" t="s">
        <v>418</v>
      </c>
      <c r="E227" s="16" t="s">
        <v>47</v>
      </c>
      <c r="F227" s="17">
        <v>31.2044</v>
      </c>
      <c r="G227" s="18">
        <f t="shared" ref="G227:H227" si="195">TRUNC(L227-L227*$P$3,2)</f>
        <v>249.76</v>
      </c>
      <c r="H227" s="18">
        <f t="shared" si="195"/>
        <v>305.87</v>
      </c>
      <c r="I227" s="18">
        <f t="shared" si="191"/>
        <v>9544.49</v>
      </c>
      <c r="J227" s="19">
        <v>3.8241492979907599E-3</v>
      </c>
      <c r="K227" s="2"/>
      <c r="L227" s="2">
        <v>320</v>
      </c>
      <c r="M227" s="2">
        <v>391.9</v>
      </c>
      <c r="N227" s="2">
        <v>12229</v>
      </c>
      <c r="O227" s="2"/>
      <c r="P227" s="2"/>
      <c r="Q227" s="2"/>
      <c r="R227" s="2"/>
      <c r="S227" s="2"/>
      <c r="T227" s="2"/>
      <c r="U227" s="2"/>
      <c r="V227" s="2"/>
      <c r="W227" s="2"/>
      <c r="X227" s="2"/>
      <c r="Y227" s="2"/>
      <c r="Z227" s="2"/>
    </row>
    <row r="228" spans="1:26" ht="25.5" customHeight="1">
      <c r="A228" s="15" t="s">
        <v>419</v>
      </c>
      <c r="B228" s="15">
        <v>11347</v>
      </c>
      <c r="C228" s="15" t="s">
        <v>45</v>
      </c>
      <c r="D228" s="15" t="s">
        <v>420</v>
      </c>
      <c r="E228" s="16" t="s">
        <v>47</v>
      </c>
      <c r="F228" s="17">
        <v>2.2000000000000002</v>
      </c>
      <c r="G228" s="18">
        <f t="shared" ref="G228:H228" si="196">TRUNC(L228-L228*$P$3,2)</f>
        <v>1365.15</v>
      </c>
      <c r="H228" s="18">
        <f t="shared" si="196"/>
        <v>1671.9</v>
      </c>
      <c r="I228" s="18">
        <f t="shared" si="191"/>
        <v>3678.18</v>
      </c>
      <c r="J228" s="19">
        <v>1.4736812282458299E-3</v>
      </c>
      <c r="K228" s="2"/>
      <c r="L228" s="2">
        <v>1749.08</v>
      </c>
      <c r="M228" s="2">
        <v>2142.09</v>
      </c>
      <c r="N228" s="2">
        <v>4712.59</v>
      </c>
      <c r="O228" s="2"/>
      <c r="P228" s="2"/>
      <c r="Q228" s="2"/>
      <c r="R228" s="2"/>
      <c r="S228" s="2"/>
      <c r="T228" s="2"/>
      <c r="U228" s="2"/>
      <c r="V228" s="2"/>
      <c r="W228" s="2"/>
      <c r="X228" s="2"/>
      <c r="Y228" s="2"/>
      <c r="Z228" s="2"/>
    </row>
    <row r="229" spans="1:26" ht="51.75" customHeight="1">
      <c r="A229" s="15" t="s">
        <v>421</v>
      </c>
      <c r="B229" s="15" t="s">
        <v>422</v>
      </c>
      <c r="C229" s="15" t="s">
        <v>22</v>
      </c>
      <c r="D229" s="15" t="s">
        <v>423</v>
      </c>
      <c r="E229" s="16" t="s">
        <v>24</v>
      </c>
      <c r="F229" s="17">
        <v>1</v>
      </c>
      <c r="G229" s="18">
        <f t="shared" ref="G229:H229" si="197">TRUNC(L229-L229*$P$3,2)</f>
        <v>15477.31</v>
      </c>
      <c r="H229" s="18">
        <f t="shared" si="197"/>
        <v>18955.060000000001</v>
      </c>
      <c r="I229" s="18">
        <f t="shared" si="191"/>
        <v>18955.060000000001</v>
      </c>
      <c r="J229" s="19">
        <v>7.5944496705490196E-3</v>
      </c>
      <c r="K229" s="2"/>
      <c r="L229" s="2">
        <v>19830</v>
      </c>
      <c r="M229" s="2">
        <v>24285.8</v>
      </c>
      <c r="N229" s="2">
        <v>24285.8</v>
      </c>
      <c r="O229" s="2"/>
      <c r="P229" s="2"/>
      <c r="Q229" s="2"/>
      <c r="R229" s="2"/>
      <c r="S229" s="2"/>
      <c r="T229" s="2"/>
      <c r="U229" s="2"/>
      <c r="V229" s="2"/>
      <c r="W229" s="2"/>
      <c r="X229" s="2"/>
      <c r="Y229" s="2"/>
      <c r="Z229" s="2"/>
    </row>
    <row r="230" spans="1:26" ht="24" customHeight="1">
      <c r="A230" s="20" t="s">
        <v>424</v>
      </c>
      <c r="B230" s="20" t="s">
        <v>18</v>
      </c>
      <c r="C230" s="20"/>
      <c r="D230" s="20" t="s">
        <v>425</v>
      </c>
      <c r="E230" s="21"/>
      <c r="F230" s="22"/>
      <c r="G230" s="23"/>
      <c r="H230" s="23"/>
      <c r="I230" s="23">
        <f>SUM(I231)</f>
        <v>1267.83</v>
      </c>
      <c r="J230" s="24">
        <v>5.0799988016894204E-4</v>
      </c>
      <c r="K230" s="2"/>
      <c r="L230" s="2"/>
      <c r="M230" s="2">
        <v>1624.5</v>
      </c>
      <c r="N230" s="2">
        <v>1624.5</v>
      </c>
      <c r="O230" s="2"/>
      <c r="P230" s="2"/>
      <c r="Q230" s="2"/>
      <c r="R230" s="2"/>
      <c r="S230" s="2"/>
      <c r="T230" s="2"/>
      <c r="U230" s="2"/>
      <c r="V230" s="2"/>
      <c r="W230" s="2"/>
      <c r="X230" s="2"/>
      <c r="Y230" s="2"/>
      <c r="Z230" s="2"/>
    </row>
    <row r="231" spans="1:26" ht="24" customHeight="1">
      <c r="A231" s="15" t="s">
        <v>426</v>
      </c>
      <c r="B231" s="15">
        <v>3149</v>
      </c>
      <c r="C231" s="15" t="s">
        <v>45</v>
      </c>
      <c r="D231" s="15" t="s">
        <v>427</v>
      </c>
      <c r="E231" s="16" t="s">
        <v>47</v>
      </c>
      <c r="F231" s="17">
        <v>31.2044</v>
      </c>
      <c r="G231" s="18">
        <f t="shared" ref="G231:H231" si="198">TRUNC(L231-L231*$P$3,2)</f>
        <v>33.17</v>
      </c>
      <c r="H231" s="18">
        <f t="shared" si="198"/>
        <v>40.630000000000003</v>
      </c>
      <c r="I231" s="18">
        <f>ROUND(F231*H231,2)</f>
        <v>1267.83</v>
      </c>
      <c r="J231" s="19">
        <v>5.0799988016894204E-4</v>
      </c>
      <c r="K231" s="2"/>
      <c r="L231" s="2">
        <v>42.51</v>
      </c>
      <c r="M231" s="2">
        <v>52.06</v>
      </c>
      <c r="N231" s="2">
        <v>1624.5</v>
      </c>
      <c r="O231" s="2"/>
      <c r="P231" s="2"/>
      <c r="Q231" s="2"/>
      <c r="R231" s="2"/>
      <c r="S231" s="2"/>
      <c r="T231" s="2"/>
      <c r="U231" s="2"/>
      <c r="V231" s="2"/>
      <c r="W231" s="2"/>
      <c r="X231" s="2"/>
      <c r="Y231" s="2"/>
      <c r="Z231" s="2"/>
    </row>
    <row r="232" spans="1:26" ht="24" customHeight="1">
      <c r="A232" s="10" t="s">
        <v>428</v>
      </c>
      <c r="B232" s="10" t="s">
        <v>18</v>
      </c>
      <c r="C232" s="10"/>
      <c r="D232" s="10" t="s">
        <v>429</v>
      </c>
      <c r="E232" s="11"/>
      <c r="F232" s="12"/>
      <c r="G232" s="13"/>
      <c r="H232" s="13"/>
      <c r="I232" s="13">
        <f>SUM(I233,I272,I287,I298,I350)</f>
        <v>45772.729999999996</v>
      </c>
      <c r="J232" s="14">
        <v>1.6927156413366399E-2</v>
      </c>
      <c r="K232" s="2"/>
      <c r="L232" s="2"/>
      <c r="M232" s="2">
        <v>54130.26</v>
      </c>
      <c r="N232" s="2">
        <v>54130.26</v>
      </c>
      <c r="O232" s="2"/>
      <c r="P232" s="2"/>
      <c r="Q232" s="2"/>
      <c r="R232" s="2"/>
      <c r="S232" s="2"/>
      <c r="T232" s="2"/>
      <c r="U232" s="2"/>
      <c r="V232" s="2"/>
      <c r="W232" s="2"/>
      <c r="X232" s="2"/>
      <c r="Y232" s="2"/>
      <c r="Z232" s="2"/>
    </row>
    <row r="233" spans="1:26" ht="24" customHeight="1">
      <c r="A233" s="20" t="s">
        <v>430</v>
      </c>
      <c r="B233" s="20" t="s">
        <v>18</v>
      </c>
      <c r="C233" s="20"/>
      <c r="D233" s="20" t="s">
        <v>431</v>
      </c>
      <c r="E233" s="21"/>
      <c r="F233" s="22"/>
      <c r="G233" s="23"/>
      <c r="H233" s="23"/>
      <c r="I233" s="23">
        <f>SUM(I234,I235,I236,I237,I238,I239,I240,I241,I242,I243,I244,I245,I246,I247,I248,I249,I250,I251,I252,I253,I254,I255,I256,I257,I258,I259,I260,I261,I262,I263,I264,I265,I266,I267,I268,I269,I270,I271)</f>
        <v>11803.86</v>
      </c>
      <c r="J233" s="24">
        <v>4.7303091334844798E-3</v>
      </c>
      <c r="K233" s="2"/>
      <c r="L233" s="2"/>
      <c r="M233" s="2">
        <v>15126.75</v>
      </c>
      <c r="N233" s="2">
        <v>15126.75</v>
      </c>
      <c r="O233" s="2"/>
      <c r="P233" s="2"/>
      <c r="Q233" s="2"/>
      <c r="R233" s="2"/>
      <c r="S233" s="2"/>
      <c r="T233" s="2"/>
      <c r="U233" s="2"/>
      <c r="V233" s="2"/>
      <c r="W233" s="2"/>
      <c r="X233" s="2"/>
      <c r="Y233" s="2"/>
      <c r="Z233" s="2"/>
    </row>
    <row r="234" spans="1:26" ht="25.5" customHeight="1">
      <c r="A234" s="15" t="s">
        <v>432</v>
      </c>
      <c r="B234" s="15">
        <v>98110</v>
      </c>
      <c r="C234" s="15" t="s">
        <v>28</v>
      </c>
      <c r="D234" s="15" t="s">
        <v>433</v>
      </c>
      <c r="E234" s="16" t="s">
        <v>56</v>
      </c>
      <c r="F234" s="17">
        <v>1</v>
      </c>
      <c r="G234" s="18">
        <f t="shared" ref="G234:H234" si="199">TRUNC(L234-L234*$P$3,2)</f>
        <v>255.24</v>
      </c>
      <c r="H234" s="18">
        <f t="shared" si="199"/>
        <v>312.58999999999997</v>
      </c>
      <c r="I234" s="18">
        <f t="shared" ref="I234:I271" si="200">ROUND(F234*H234,2)</f>
        <v>312.58999999999997</v>
      </c>
      <c r="J234" s="19">
        <v>1.2524409480237799E-4</v>
      </c>
      <c r="K234" s="2"/>
      <c r="L234" s="2">
        <v>327.02999999999997</v>
      </c>
      <c r="M234" s="2">
        <v>400.51</v>
      </c>
      <c r="N234" s="2">
        <v>400.51</v>
      </c>
      <c r="O234" s="2"/>
      <c r="P234" s="2"/>
      <c r="Q234" s="2"/>
      <c r="R234" s="2"/>
      <c r="S234" s="2"/>
      <c r="T234" s="2"/>
      <c r="U234" s="2"/>
      <c r="V234" s="2"/>
      <c r="W234" s="2"/>
      <c r="X234" s="2"/>
      <c r="Y234" s="2"/>
      <c r="Z234" s="2"/>
    </row>
    <row r="235" spans="1:26" ht="39" customHeight="1">
      <c r="A235" s="15" t="s">
        <v>434</v>
      </c>
      <c r="B235" s="15">
        <v>97906</v>
      </c>
      <c r="C235" s="15" t="s">
        <v>28</v>
      </c>
      <c r="D235" s="15" t="s">
        <v>435</v>
      </c>
      <c r="E235" s="16" t="s">
        <v>56</v>
      </c>
      <c r="F235" s="17">
        <v>2</v>
      </c>
      <c r="G235" s="18">
        <f t="shared" ref="G235:H235" si="201">TRUNC(L235-L235*$P$3,2)</f>
        <v>320.48</v>
      </c>
      <c r="H235" s="18">
        <f t="shared" si="201"/>
        <v>392.49</v>
      </c>
      <c r="I235" s="18">
        <f t="shared" si="200"/>
        <v>784.98</v>
      </c>
      <c r="J235" s="19">
        <v>3.1450649398652599E-4</v>
      </c>
      <c r="K235" s="2"/>
      <c r="L235" s="2">
        <v>410.61</v>
      </c>
      <c r="M235" s="2">
        <v>502.87</v>
      </c>
      <c r="N235" s="2">
        <v>1005.74</v>
      </c>
      <c r="O235" s="2"/>
      <c r="P235" s="2"/>
      <c r="Q235" s="2"/>
      <c r="R235" s="2"/>
      <c r="S235" s="2"/>
      <c r="T235" s="2"/>
      <c r="U235" s="2"/>
      <c r="V235" s="2"/>
      <c r="W235" s="2"/>
      <c r="X235" s="2"/>
      <c r="Y235" s="2"/>
      <c r="Z235" s="2"/>
    </row>
    <row r="236" spans="1:26" ht="25.5" customHeight="1">
      <c r="A236" s="15" t="s">
        <v>436</v>
      </c>
      <c r="B236" s="15">
        <v>4280</v>
      </c>
      <c r="C236" s="15" t="s">
        <v>45</v>
      </c>
      <c r="D236" s="15" t="s">
        <v>437</v>
      </c>
      <c r="E236" s="16" t="s">
        <v>24</v>
      </c>
      <c r="F236" s="17">
        <v>8</v>
      </c>
      <c r="G236" s="18">
        <f t="shared" ref="G236:H236" si="202">TRUNC(L236-L236*$P$3,2)</f>
        <v>27.95</v>
      </c>
      <c r="H236" s="18">
        <f t="shared" si="202"/>
        <v>34.229999999999997</v>
      </c>
      <c r="I236" s="18">
        <f t="shared" si="200"/>
        <v>273.83999999999997</v>
      </c>
      <c r="J236" s="19">
        <v>1.09724221578134E-4</v>
      </c>
      <c r="K236" s="2"/>
      <c r="L236" s="2">
        <v>35.82</v>
      </c>
      <c r="M236" s="2">
        <v>43.86</v>
      </c>
      <c r="N236" s="2">
        <v>350.88</v>
      </c>
      <c r="O236" s="2"/>
      <c r="P236" s="2"/>
      <c r="Q236" s="2"/>
      <c r="R236" s="2"/>
      <c r="S236" s="2"/>
      <c r="T236" s="2"/>
      <c r="U236" s="2"/>
      <c r="V236" s="2"/>
      <c r="W236" s="2"/>
      <c r="X236" s="2"/>
      <c r="Y236" s="2"/>
      <c r="Z236" s="2"/>
    </row>
    <row r="237" spans="1:26" ht="51.75" customHeight="1">
      <c r="A237" s="15" t="s">
        <v>438</v>
      </c>
      <c r="B237" s="15">
        <v>104329</v>
      </c>
      <c r="C237" s="15" t="s">
        <v>28</v>
      </c>
      <c r="D237" s="15" t="s">
        <v>439</v>
      </c>
      <c r="E237" s="16" t="s">
        <v>56</v>
      </c>
      <c r="F237" s="17">
        <v>1</v>
      </c>
      <c r="G237" s="18">
        <f t="shared" ref="G237:H237" si="203">TRUNC(L237-L237*$P$3,2)</f>
        <v>54.4</v>
      </c>
      <c r="H237" s="18">
        <f t="shared" si="203"/>
        <v>66.63</v>
      </c>
      <c r="I237" s="18">
        <f t="shared" si="200"/>
        <v>66.63</v>
      </c>
      <c r="J237" s="19">
        <v>2.66961832994906E-5</v>
      </c>
      <c r="K237" s="2"/>
      <c r="L237" s="2">
        <v>69.709999999999994</v>
      </c>
      <c r="M237" s="2">
        <v>85.37</v>
      </c>
      <c r="N237" s="2">
        <v>85.37</v>
      </c>
      <c r="O237" s="2"/>
      <c r="P237" s="2"/>
      <c r="Q237" s="2"/>
      <c r="R237" s="2"/>
      <c r="S237" s="2"/>
      <c r="T237" s="2"/>
      <c r="U237" s="2"/>
      <c r="V237" s="2"/>
      <c r="W237" s="2"/>
      <c r="X237" s="2"/>
      <c r="Y237" s="2"/>
      <c r="Z237" s="2"/>
    </row>
    <row r="238" spans="1:26" ht="39" customHeight="1">
      <c r="A238" s="15" t="s">
        <v>440</v>
      </c>
      <c r="B238" s="15">
        <v>90701</v>
      </c>
      <c r="C238" s="15" t="s">
        <v>28</v>
      </c>
      <c r="D238" s="15" t="s">
        <v>441</v>
      </c>
      <c r="E238" s="16" t="s">
        <v>94</v>
      </c>
      <c r="F238" s="17">
        <v>13.5</v>
      </c>
      <c r="G238" s="18">
        <f t="shared" ref="G238:H238" si="204">TRUNC(L238-L238*$P$3,2)</f>
        <v>51.63</v>
      </c>
      <c r="H238" s="18">
        <f t="shared" si="204"/>
        <v>63.22</v>
      </c>
      <c r="I238" s="18">
        <f t="shared" si="200"/>
        <v>853.47</v>
      </c>
      <c r="J238" s="19">
        <v>3.41990710341126E-4</v>
      </c>
      <c r="K238" s="2"/>
      <c r="L238" s="2">
        <v>66.150000000000006</v>
      </c>
      <c r="M238" s="2">
        <v>81.010000000000005</v>
      </c>
      <c r="N238" s="2">
        <v>1093.6300000000001</v>
      </c>
      <c r="O238" s="2"/>
      <c r="P238" s="2"/>
      <c r="Q238" s="2"/>
      <c r="R238" s="2"/>
      <c r="S238" s="2"/>
      <c r="T238" s="2"/>
      <c r="U238" s="2"/>
      <c r="V238" s="2"/>
      <c r="W238" s="2"/>
      <c r="X238" s="2"/>
      <c r="Y238" s="2"/>
      <c r="Z238" s="2"/>
    </row>
    <row r="239" spans="1:26" ht="25.5" customHeight="1">
      <c r="A239" s="15" t="s">
        <v>442</v>
      </c>
      <c r="B239" s="15">
        <v>1212</v>
      </c>
      <c r="C239" s="15" t="s">
        <v>45</v>
      </c>
      <c r="D239" s="15" t="s">
        <v>443</v>
      </c>
      <c r="E239" s="16" t="s">
        <v>24</v>
      </c>
      <c r="F239" s="17">
        <v>84</v>
      </c>
      <c r="G239" s="18">
        <f t="shared" ref="G239:H239" si="205">TRUNC(L239-L239*$P$3,2)</f>
        <v>4.4000000000000004</v>
      </c>
      <c r="H239" s="18">
        <f t="shared" si="205"/>
        <v>5.38</v>
      </c>
      <c r="I239" s="18">
        <f t="shared" si="200"/>
        <v>451.92</v>
      </c>
      <c r="J239" s="19">
        <v>1.8124760267523499E-4</v>
      </c>
      <c r="K239" s="2"/>
      <c r="L239" s="2">
        <v>5.64</v>
      </c>
      <c r="M239" s="2">
        <v>6.9</v>
      </c>
      <c r="N239" s="2">
        <v>579.6</v>
      </c>
      <c r="O239" s="2"/>
      <c r="P239" s="2"/>
      <c r="Q239" s="2"/>
      <c r="R239" s="2"/>
      <c r="S239" s="2"/>
      <c r="T239" s="2"/>
      <c r="U239" s="2"/>
      <c r="V239" s="2"/>
      <c r="W239" s="2"/>
      <c r="X239" s="2"/>
      <c r="Y239" s="2"/>
      <c r="Z239" s="2"/>
    </row>
    <row r="240" spans="1:26" ht="24" customHeight="1">
      <c r="A240" s="15" t="s">
        <v>444</v>
      </c>
      <c r="B240" s="15">
        <v>3404</v>
      </c>
      <c r="C240" s="15" t="s">
        <v>45</v>
      </c>
      <c r="D240" s="15" t="s">
        <v>445</v>
      </c>
      <c r="E240" s="16" t="s">
        <v>24</v>
      </c>
      <c r="F240" s="17">
        <v>74</v>
      </c>
      <c r="G240" s="18">
        <f t="shared" ref="G240:H240" si="206">TRUNC(L240-L240*$P$3,2)</f>
        <v>3.23</v>
      </c>
      <c r="H240" s="18">
        <f t="shared" si="206"/>
        <v>3.96</v>
      </c>
      <c r="I240" s="18">
        <f t="shared" si="200"/>
        <v>293.04000000000002</v>
      </c>
      <c r="J240" s="19">
        <v>1.17554518284462E-4</v>
      </c>
      <c r="K240" s="2"/>
      <c r="L240" s="2">
        <v>4.1500000000000004</v>
      </c>
      <c r="M240" s="2">
        <v>5.08</v>
      </c>
      <c r="N240" s="2">
        <v>375.92</v>
      </c>
      <c r="O240" s="2"/>
      <c r="P240" s="2"/>
      <c r="Q240" s="2"/>
      <c r="R240" s="2"/>
      <c r="S240" s="2"/>
      <c r="T240" s="2"/>
      <c r="U240" s="2"/>
      <c r="V240" s="2"/>
      <c r="W240" s="2"/>
      <c r="X240" s="2"/>
      <c r="Y240" s="2"/>
      <c r="Z240" s="2"/>
    </row>
    <row r="241" spans="1:26" ht="51.75" customHeight="1">
      <c r="A241" s="15" t="s">
        <v>446</v>
      </c>
      <c r="B241" s="15">
        <v>104341</v>
      </c>
      <c r="C241" s="15" t="s">
        <v>28</v>
      </c>
      <c r="D241" s="15" t="s">
        <v>447</v>
      </c>
      <c r="E241" s="16" t="s">
        <v>56</v>
      </c>
      <c r="F241" s="17">
        <v>1</v>
      </c>
      <c r="G241" s="18">
        <f t="shared" ref="G241:H241" si="207">TRUNC(L241-L241*$P$3,2)</f>
        <v>8.34</v>
      </c>
      <c r="H241" s="18">
        <f t="shared" si="207"/>
        <v>10.210000000000001</v>
      </c>
      <c r="I241" s="18">
        <f t="shared" si="200"/>
        <v>10.210000000000001</v>
      </c>
      <c r="J241" s="19">
        <v>4.0933939251532498E-6</v>
      </c>
      <c r="K241" s="2"/>
      <c r="L241" s="2">
        <v>10.69</v>
      </c>
      <c r="M241" s="2">
        <v>13.09</v>
      </c>
      <c r="N241" s="2">
        <v>13.09</v>
      </c>
      <c r="O241" s="2"/>
      <c r="P241" s="2"/>
      <c r="Q241" s="2"/>
      <c r="R241" s="2"/>
      <c r="S241" s="2"/>
      <c r="T241" s="2"/>
      <c r="U241" s="2"/>
      <c r="V241" s="2"/>
      <c r="W241" s="2"/>
      <c r="X241" s="2"/>
      <c r="Y241" s="2"/>
      <c r="Z241" s="2"/>
    </row>
    <row r="242" spans="1:26" ht="51.75" customHeight="1">
      <c r="A242" s="15" t="s">
        <v>448</v>
      </c>
      <c r="B242" s="15">
        <v>89748</v>
      </c>
      <c r="C242" s="15" t="s">
        <v>28</v>
      </c>
      <c r="D242" s="15" t="s">
        <v>449</v>
      </c>
      <c r="E242" s="16" t="s">
        <v>56</v>
      </c>
      <c r="F242" s="17">
        <v>6</v>
      </c>
      <c r="G242" s="18">
        <f t="shared" ref="G242:H242" si="208">TRUNC(L242-L242*$P$3,2)</f>
        <v>32.85</v>
      </c>
      <c r="H242" s="18">
        <f t="shared" si="208"/>
        <v>40.229999999999997</v>
      </c>
      <c r="I242" s="18">
        <f t="shared" si="200"/>
        <v>241.38</v>
      </c>
      <c r="J242" s="19">
        <v>9.6721676168823404E-5</v>
      </c>
      <c r="K242" s="2"/>
      <c r="L242" s="2">
        <v>42.1</v>
      </c>
      <c r="M242" s="2">
        <v>51.55</v>
      </c>
      <c r="N242" s="2">
        <v>309.3</v>
      </c>
      <c r="O242" s="2"/>
      <c r="P242" s="2"/>
      <c r="Q242" s="2"/>
      <c r="R242" s="2"/>
      <c r="S242" s="2"/>
      <c r="T242" s="2"/>
      <c r="U242" s="2"/>
      <c r="V242" s="2"/>
      <c r="W242" s="2"/>
      <c r="X242" s="2"/>
      <c r="Y242" s="2"/>
      <c r="Z242" s="2"/>
    </row>
    <row r="243" spans="1:26" ht="51.75" customHeight="1">
      <c r="A243" s="15" t="s">
        <v>450</v>
      </c>
      <c r="B243" s="15">
        <v>89728</v>
      </c>
      <c r="C243" s="15" t="s">
        <v>28</v>
      </c>
      <c r="D243" s="15" t="s">
        <v>451</v>
      </c>
      <c r="E243" s="16" t="s">
        <v>56</v>
      </c>
      <c r="F243" s="17">
        <v>9</v>
      </c>
      <c r="G243" s="18">
        <f t="shared" ref="G243:H243" si="209">TRUNC(L243-L243*$P$3,2)</f>
        <v>9.81</v>
      </c>
      <c r="H243" s="18">
        <f t="shared" si="209"/>
        <v>12.01</v>
      </c>
      <c r="I243" s="18">
        <f t="shared" si="200"/>
        <v>108.09</v>
      </c>
      <c r="J243" s="19">
        <v>4.3341818031034401E-5</v>
      </c>
      <c r="K243" s="2"/>
      <c r="L243" s="2">
        <v>12.58</v>
      </c>
      <c r="M243" s="2">
        <v>15.4</v>
      </c>
      <c r="N243" s="2">
        <v>138.6</v>
      </c>
      <c r="O243" s="2"/>
      <c r="P243" s="2"/>
      <c r="Q243" s="2"/>
      <c r="R243" s="2"/>
      <c r="S243" s="2"/>
      <c r="T243" s="2"/>
      <c r="U243" s="2"/>
      <c r="V243" s="2"/>
      <c r="W243" s="2"/>
      <c r="X243" s="2"/>
      <c r="Y243" s="2"/>
      <c r="Z243" s="2"/>
    </row>
    <row r="244" spans="1:26" ht="51.75" customHeight="1">
      <c r="A244" s="15" t="s">
        <v>452</v>
      </c>
      <c r="B244" s="15">
        <v>89733</v>
      </c>
      <c r="C244" s="15" t="s">
        <v>28</v>
      </c>
      <c r="D244" s="15" t="s">
        <v>453</v>
      </c>
      <c r="E244" s="16" t="s">
        <v>56</v>
      </c>
      <c r="F244" s="17">
        <v>1</v>
      </c>
      <c r="G244" s="18">
        <f t="shared" ref="G244:H244" si="210">TRUNC(L244-L244*$P$3,2)</f>
        <v>18.170000000000002</v>
      </c>
      <c r="H244" s="18">
        <f t="shared" si="210"/>
        <v>22.25</v>
      </c>
      <c r="I244" s="18">
        <f t="shared" si="200"/>
        <v>22.25</v>
      </c>
      <c r="J244" s="19">
        <v>8.9154057147531703E-6</v>
      </c>
      <c r="K244" s="2"/>
      <c r="L244" s="2">
        <v>23.28</v>
      </c>
      <c r="M244" s="2">
        <v>28.51</v>
      </c>
      <c r="N244" s="2">
        <v>28.51</v>
      </c>
      <c r="O244" s="2"/>
      <c r="P244" s="2"/>
      <c r="Q244" s="2"/>
      <c r="R244" s="2"/>
      <c r="S244" s="2"/>
      <c r="T244" s="2"/>
      <c r="U244" s="2"/>
      <c r="V244" s="2"/>
      <c r="W244" s="2"/>
      <c r="X244" s="2"/>
      <c r="Y244" s="2"/>
      <c r="Z244" s="2"/>
    </row>
    <row r="245" spans="1:26" ht="51.75" customHeight="1">
      <c r="A245" s="15" t="s">
        <v>454</v>
      </c>
      <c r="B245" s="15">
        <v>89726</v>
      </c>
      <c r="C245" s="15" t="s">
        <v>28</v>
      </c>
      <c r="D245" s="15" t="s">
        <v>455</v>
      </c>
      <c r="E245" s="16" t="s">
        <v>56</v>
      </c>
      <c r="F245" s="17">
        <v>10</v>
      </c>
      <c r="G245" s="18">
        <f t="shared" ref="G245:H245" si="211">TRUNC(L245-L245*$P$3,2)</f>
        <v>7.78</v>
      </c>
      <c r="H245" s="18">
        <f t="shared" si="211"/>
        <v>9.52</v>
      </c>
      <c r="I245" s="18">
        <f t="shared" si="200"/>
        <v>95.2</v>
      </c>
      <c r="J245" s="19">
        <v>3.8182077789244597E-5</v>
      </c>
      <c r="K245" s="2"/>
      <c r="L245" s="2">
        <v>9.9700000000000006</v>
      </c>
      <c r="M245" s="2">
        <v>12.21</v>
      </c>
      <c r="N245" s="2">
        <v>122.1</v>
      </c>
      <c r="O245" s="2"/>
      <c r="P245" s="2"/>
      <c r="Q245" s="2"/>
      <c r="R245" s="2"/>
      <c r="S245" s="2"/>
      <c r="T245" s="2"/>
      <c r="U245" s="2"/>
      <c r="V245" s="2"/>
      <c r="W245" s="2"/>
      <c r="X245" s="2"/>
      <c r="Y245" s="2"/>
      <c r="Z245" s="2"/>
    </row>
    <row r="246" spans="1:26" ht="51.75" customHeight="1">
      <c r="A246" s="15" t="s">
        <v>456</v>
      </c>
      <c r="B246" s="15">
        <v>89732</v>
      </c>
      <c r="C246" s="15" t="s">
        <v>28</v>
      </c>
      <c r="D246" s="15" t="s">
        <v>457</v>
      </c>
      <c r="E246" s="16" t="s">
        <v>56</v>
      </c>
      <c r="F246" s="17">
        <v>13</v>
      </c>
      <c r="G246" s="18">
        <f t="shared" ref="G246:H246" si="212">TRUNC(L246-L246*$P$3,2)</f>
        <v>12.3</v>
      </c>
      <c r="H246" s="18">
        <f t="shared" si="212"/>
        <v>15.07</v>
      </c>
      <c r="I246" s="18">
        <f t="shared" si="200"/>
        <v>195.91</v>
      </c>
      <c r="J246" s="19">
        <v>7.8499975327060294E-5</v>
      </c>
      <c r="K246" s="2"/>
      <c r="L246" s="2">
        <v>15.77</v>
      </c>
      <c r="M246" s="2">
        <v>19.309999999999999</v>
      </c>
      <c r="N246" s="2">
        <v>251.03</v>
      </c>
      <c r="O246" s="2"/>
      <c r="P246" s="2"/>
      <c r="Q246" s="2"/>
      <c r="R246" s="2"/>
      <c r="S246" s="2"/>
      <c r="T246" s="2"/>
      <c r="U246" s="2"/>
      <c r="V246" s="2"/>
      <c r="W246" s="2"/>
      <c r="X246" s="2"/>
      <c r="Y246" s="2"/>
      <c r="Z246" s="2"/>
    </row>
    <row r="247" spans="1:26" ht="51.75" customHeight="1">
      <c r="A247" s="15" t="s">
        <v>458</v>
      </c>
      <c r="B247" s="15">
        <v>89739</v>
      </c>
      <c r="C247" s="15" t="s">
        <v>28</v>
      </c>
      <c r="D247" s="15" t="s">
        <v>459</v>
      </c>
      <c r="E247" s="16" t="s">
        <v>56</v>
      </c>
      <c r="F247" s="17">
        <v>2</v>
      </c>
      <c r="G247" s="18">
        <f t="shared" ref="G247:H247" si="213">TRUNC(L247-L247*$P$3,2)</f>
        <v>18.45</v>
      </c>
      <c r="H247" s="18">
        <f t="shared" si="213"/>
        <v>22.59</v>
      </c>
      <c r="I247" s="18">
        <f t="shared" si="200"/>
        <v>45.18</v>
      </c>
      <c r="J247" s="19">
        <v>1.8105997575735099E-5</v>
      </c>
      <c r="K247" s="2"/>
      <c r="L247" s="2">
        <v>23.64</v>
      </c>
      <c r="M247" s="2">
        <v>28.95</v>
      </c>
      <c r="N247" s="2">
        <v>57.9</v>
      </c>
      <c r="O247" s="2"/>
      <c r="P247" s="2"/>
      <c r="Q247" s="2"/>
      <c r="R247" s="2"/>
      <c r="S247" s="2"/>
      <c r="T247" s="2"/>
      <c r="U247" s="2"/>
      <c r="V247" s="2"/>
      <c r="W247" s="2"/>
      <c r="X247" s="2"/>
      <c r="Y247" s="2"/>
      <c r="Z247" s="2"/>
    </row>
    <row r="248" spans="1:26" ht="51.75" customHeight="1">
      <c r="A248" s="15" t="s">
        <v>460</v>
      </c>
      <c r="B248" s="15">
        <v>89744</v>
      </c>
      <c r="C248" s="15" t="s">
        <v>28</v>
      </c>
      <c r="D248" s="15" t="s">
        <v>461</v>
      </c>
      <c r="E248" s="16" t="s">
        <v>56</v>
      </c>
      <c r="F248" s="17">
        <v>4</v>
      </c>
      <c r="G248" s="18">
        <f t="shared" ref="G248:H248" si="214">TRUNC(L248-L248*$P$3,2)</f>
        <v>21.45</v>
      </c>
      <c r="H248" s="18">
        <f t="shared" si="214"/>
        <v>26.27</v>
      </c>
      <c r="I248" s="18">
        <f t="shared" si="200"/>
        <v>105.08</v>
      </c>
      <c r="J248" s="19">
        <v>4.2103480373004802E-5</v>
      </c>
      <c r="K248" s="2"/>
      <c r="L248" s="2">
        <v>27.49</v>
      </c>
      <c r="M248" s="2">
        <v>33.659999999999997</v>
      </c>
      <c r="N248" s="2">
        <v>134.63999999999999</v>
      </c>
      <c r="O248" s="2"/>
      <c r="P248" s="2"/>
      <c r="Q248" s="2"/>
      <c r="R248" s="2"/>
      <c r="S248" s="2"/>
      <c r="T248" s="2"/>
      <c r="U248" s="2"/>
      <c r="V248" s="2"/>
      <c r="W248" s="2"/>
      <c r="X248" s="2"/>
      <c r="Y248" s="2"/>
      <c r="Z248" s="2"/>
    </row>
    <row r="249" spans="1:26" ht="51.75" customHeight="1">
      <c r="A249" s="15" t="s">
        <v>462</v>
      </c>
      <c r="B249" s="15">
        <v>89731</v>
      </c>
      <c r="C249" s="15" t="s">
        <v>28</v>
      </c>
      <c r="D249" s="15" t="s">
        <v>463</v>
      </c>
      <c r="E249" s="16" t="s">
        <v>56</v>
      </c>
      <c r="F249" s="17">
        <v>17</v>
      </c>
      <c r="G249" s="18">
        <f t="shared" ref="G249:H249" si="215">TRUNC(L249-L249*$P$3,2)</f>
        <v>11.76</v>
      </c>
      <c r="H249" s="18">
        <f t="shared" si="215"/>
        <v>14.4</v>
      </c>
      <c r="I249" s="18">
        <f t="shared" si="200"/>
        <v>244.8</v>
      </c>
      <c r="J249" s="19">
        <v>9.8081971323477106E-5</v>
      </c>
      <c r="K249" s="2"/>
      <c r="L249" s="2">
        <v>15.07</v>
      </c>
      <c r="M249" s="2">
        <v>18.45</v>
      </c>
      <c r="N249" s="2">
        <v>313.64999999999998</v>
      </c>
      <c r="O249" s="2"/>
      <c r="P249" s="2"/>
      <c r="Q249" s="2"/>
      <c r="R249" s="2"/>
      <c r="S249" s="2"/>
      <c r="T249" s="2"/>
      <c r="U249" s="2"/>
      <c r="V249" s="2"/>
      <c r="W249" s="2"/>
      <c r="X249" s="2"/>
      <c r="Y249" s="2"/>
      <c r="Z249" s="2"/>
    </row>
    <row r="250" spans="1:26" ht="51.75" customHeight="1">
      <c r="A250" s="15" t="s">
        <v>464</v>
      </c>
      <c r="B250" s="15">
        <v>89737</v>
      </c>
      <c r="C250" s="15" t="s">
        <v>28</v>
      </c>
      <c r="D250" s="15" t="s">
        <v>465</v>
      </c>
      <c r="E250" s="16" t="s">
        <v>56</v>
      </c>
      <c r="F250" s="17">
        <v>11</v>
      </c>
      <c r="G250" s="18">
        <f t="shared" ref="G250:H250" si="216">TRUNC(L250-L250*$P$3,2)</f>
        <v>17.71</v>
      </c>
      <c r="H250" s="18">
        <f t="shared" si="216"/>
        <v>21.69</v>
      </c>
      <c r="I250" s="18">
        <f t="shared" si="200"/>
        <v>238.59</v>
      </c>
      <c r="J250" s="19">
        <v>9.5627185814504406E-5</v>
      </c>
      <c r="K250" s="2"/>
      <c r="L250" s="2">
        <v>22.7</v>
      </c>
      <c r="M250" s="2">
        <v>27.8</v>
      </c>
      <c r="N250" s="2">
        <v>305.8</v>
      </c>
      <c r="O250" s="2"/>
      <c r="P250" s="2"/>
      <c r="Q250" s="2"/>
      <c r="R250" s="2"/>
      <c r="S250" s="2"/>
      <c r="T250" s="2"/>
      <c r="U250" s="2"/>
      <c r="V250" s="2"/>
      <c r="W250" s="2"/>
      <c r="X250" s="2"/>
      <c r="Y250" s="2"/>
      <c r="Z250" s="2"/>
    </row>
    <row r="251" spans="1:26" ht="25.5" customHeight="1">
      <c r="A251" s="15" t="s">
        <v>466</v>
      </c>
      <c r="B251" s="15">
        <v>1672</v>
      </c>
      <c r="C251" s="15" t="s">
        <v>45</v>
      </c>
      <c r="D251" s="15" t="s">
        <v>467</v>
      </c>
      <c r="E251" s="16" t="s">
        <v>24</v>
      </c>
      <c r="F251" s="17">
        <v>9</v>
      </c>
      <c r="G251" s="18">
        <f t="shared" ref="G251:H251" si="217">TRUNC(L251-L251*$P$3,2)</f>
        <v>11.75</v>
      </c>
      <c r="H251" s="18">
        <f t="shared" si="217"/>
        <v>14.39</v>
      </c>
      <c r="I251" s="18">
        <f t="shared" si="200"/>
        <v>129.51</v>
      </c>
      <c r="J251" s="19">
        <v>5.1897605486511299E-5</v>
      </c>
      <c r="K251" s="2"/>
      <c r="L251" s="2">
        <v>15.06</v>
      </c>
      <c r="M251" s="2">
        <v>18.440000000000001</v>
      </c>
      <c r="N251" s="2">
        <v>165.96</v>
      </c>
      <c r="O251" s="2"/>
      <c r="P251" s="2"/>
      <c r="Q251" s="2"/>
      <c r="R251" s="2"/>
      <c r="S251" s="2"/>
      <c r="T251" s="2"/>
      <c r="U251" s="2"/>
      <c r="V251" s="2"/>
      <c r="W251" s="2"/>
      <c r="X251" s="2"/>
      <c r="Y251" s="2"/>
      <c r="Z251" s="2"/>
    </row>
    <row r="252" spans="1:26" ht="25.5" customHeight="1">
      <c r="A252" s="15" t="s">
        <v>468</v>
      </c>
      <c r="B252" s="15">
        <v>1562</v>
      </c>
      <c r="C252" s="15" t="s">
        <v>45</v>
      </c>
      <c r="D252" s="15" t="s">
        <v>469</v>
      </c>
      <c r="E252" s="16" t="s">
        <v>24</v>
      </c>
      <c r="F252" s="17">
        <v>6</v>
      </c>
      <c r="G252" s="18">
        <f t="shared" ref="G252:H252" si="218">TRUNC(L252-L252*$P$3,2)</f>
        <v>33.19</v>
      </c>
      <c r="H252" s="18">
        <f t="shared" si="218"/>
        <v>40.64</v>
      </c>
      <c r="I252" s="18">
        <f t="shared" si="200"/>
        <v>243.84</v>
      </c>
      <c r="J252" s="19">
        <v>9.7716098833604696E-5</v>
      </c>
      <c r="K252" s="2"/>
      <c r="L252" s="2">
        <v>42.53</v>
      </c>
      <c r="M252" s="2">
        <v>52.08</v>
      </c>
      <c r="N252" s="2">
        <v>312.48</v>
      </c>
      <c r="O252" s="2"/>
      <c r="P252" s="2"/>
      <c r="Q252" s="2"/>
      <c r="R252" s="2"/>
      <c r="S252" s="2"/>
      <c r="T252" s="2"/>
      <c r="U252" s="2"/>
      <c r="V252" s="2"/>
      <c r="W252" s="2"/>
      <c r="X252" s="2"/>
      <c r="Y252" s="2"/>
      <c r="Z252" s="2"/>
    </row>
    <row r="253" spans="1:26" ht="51.75" customHeight="1">
      <c r="A253" s="15" t="s">
        <v>470</v>
      </c>
      <c r="B253" s="15">
        <v>89797</v>
      </c>
      <c r="C253" s="15" t="s">
        <v>28</v>
      </c>
      <c r="D253" s="15" t="s">
        <v>471</v>
      </c>
      <c r="E253" s="16" t="s">
        <v>56</v>
      </c>
      <c r="F253" s="17">
        <v>9</v>
      </c>
      <c r="G253" s="18">
        <f t="shared" ref="G253:H253" si="219">TRUNC(L253-L253*$P$3,2)</f>
        <v>39.71</v>
      </c>
      <c r="H253" s="18">
        <f t="shared" si="219"/>
        <v>48.64</v>
      </c>
      <c r="I253" s="18">
        <f t="shared" si="200"/>
        <v>437.76</v>
      </c>
      <c r="J253" s="19">
        <v>1.7539364283727699E-4</v>
      </c>
      <c r="K253" s="2"/>
      <c r="L253" s="2">
        <v>50.89</v>
      </c>
      <c r="M253" s="2">
        <v>62.32</v>
      </c>
      <c r="N253" s="2">
        <v>560.88</v>
      </c>
      <c r="O253" s="2"/>
      <c r="P253" s="2"/>
      <c r="Q253" s="2"/>
      <c r="R253" s="2"/>
      <c r="S253" s="2"/>
      <c r="T253" s="2"/>
      <c r="U253" s="2"/>
      <c r="V253" s="2"/>
      <c r="W253" s="2"/>
      <c r="X253" s="2"/>
      <c r="Y253" s="2"/>
      <c r="Z253" s="2"/>
    </row>
    <row r="254" spans="1:26" ht="51.75" customHeight="1">
      <c r="A254" s="15" t="s">
        <v>472</v>
      </c>
      <c r="B254" s="15">
        <v>89785</v>
      </c>
      <c r="C254" s="15" t="s">
        <v>28</v>
      </c>
      <c r="D254" s="15" t="s">
        <v>473</v>
      </c>
      <c r="E254" s="16" t="s">
        <v>56</v>
      </c>
      <c r="F254" s="17">
        <v>2</v>
      </c>
      <c r="G254" s="18">
        <f t="shared" ref="G254:H254" si="220">TRUNC(L254-L254*$P$3,2)</f>
        <v>20.74</v>
      </c>
      <c r="H254" s="18">
        <f t="shared" si="220"/>
        <v>25.4</v>
      </c>
      <c r="I254" s="18">
        <f t="shared" si="200"/>
        <v>50.8</v>
      </c>
      <c r="J254" s="19">
        <v>2.0357520590334301E-5</v>
      </c>
      <c r="K254" s="2"/>
      <c r="L254" s="2">
        <v>26.58</v>
      </c>
      <c r="M254" s="2">
        <v>32.549999999999997</v>
      </c>
      <c r="N254" s="2">
        <v>65.099999999999994</v>
      </c>
      <c r="O254" s="2"/>
      <c r="P254" s="2"/>
      <c r="Q254" s="2"/>
      <c r="R254" s="2"/>
      <c r="S254" s="2"/>
      <c r="T254" s="2"/>
      <c r="U254" s="2"/>
      <c r="V254" s="2"/>
      <c r="W254" s="2"/>
      <c r="X254" s="2"/>
      <c r="Y254" s="2"/>
      <c r="Z254" s="2"/>
    </row>
    <row r="255" spans="1:26" ht="51.75" customHeight="1">
      <c r="A255" s="15" t="s">
        <v>474</v>
      </c>
      <c r="B255" s="15">
        <v>89752</v>
      </c>
      <c r="C255" s="15" t="s">
        <v>28</v>
      </c>
      <c r="D255" s="15" t="s">
        <v>475</v>
      </c>
      <c r="E255" s="16" t="s">
        <v>56</v>
      </c>
      <c r="F255" s="17">
        <v>14</v>
      </c>
      <c r="G255" s="18">
        <f t="shared" ref="G255:H255" si="221">TRUNC(L255-L255*$P$3,2)</f>
        <v>5.58</v>
      </c>
      <c r="H255" s="18">
        <f t="shared" si="221"/>
        <v>6.82</v>
      </c>
      <c r="I255" s="18">
        <f t="shared" si="200"/>
        <v>95.48</v>
      </c>
      <c r="J255" s="19">
        <v>3.8307162401166697E-5</v>
      </c>
      <c r="K255" s="2"/>
      <c r="L255" s="2">
        <v>7.15</v>
      </c>
      <c r="M255" s="2">
        <v>8.75</v>
      </c>
      <c r="N255" s="2">
        <v>122.5</v>
      </c>
      <c r="O255" s="2"/>
      <c r="P255" s="2"/>
      <c r="Q255" s="2"/>
      <c r="R255" s="2"/>
      <c r="S255" s="2"/>
      <c r="T255" s="2"/>
      <c r="U255" s="2"/>
      <c r="V255" s="2"/>
      <c r="W255" s="2"/>
      <c r="X255" s="2"/>
      <c r="Y255" s="2"/>
      <c r="Z255" s="2"/>
    </row>
    <row r="256" spans="1:26" ht="51.75" customHeight="1">
      <c r="A256" s="15" t="s">
        <v>476</v>
      </c>
      <c r="B256" s="15">
        <v>89778</v>
      </c>
      <c r="C256" s="15" t="s">
        <v>28</v>
      </c>
      <c r="D256" s="15" t="s">
        <v>477</v>
      </c>
      <c r="E256" s="16" t="s">
        <v>56</v>
      </c>
      <c r="F256" s="17">
        <v>41</v>
      </c>
      <c r="G256" s="18">
        <f t="shared" ref="G256:H256" si="222">TRUNC(L256-L256*$P$3,2)</f>
        <v>12.77</v>
      </c>
      <c r="H256" s="18">
        <f t="shared" si="222"/>
        <v>15.64</v>
      </c>
      <c r="I256" s="18">
        <f t="shared" si="200"/>
        <v>641.24</v>
      </c>
      <c r="J256" s="19">
        <v>2.5693630134934401E-4</v>
      </c>
      <c r="K256" s="2"/>
      <c r="L256" s="2">
        <v>16.37</v>
      </c>
      <c r="M256" s="2">
        <v>20.04</v>
      </c>
      <c r="N256" s="2">
        <v>821.64</v>
      </c>
      <c r="O256" s="2"/>
      <c r="P256" s="2"/>
      <c r="Q256" s="2"/>
      <c r="R256" s="2"/>
      <c r="S256" s="2"/>
      <c r="T256" s="2"/>
      <c r="U256" s="2"/>
      <c r="V256" s="2"/>
      <c r="W256" s="2"/>
      <c r="X256" s="2"/>
      <c r="Y256" s="2"/>
      <c r="Z256" s="2"/>
    </row>
    <row r="257" spans="1:26" ht="51.75" customHeight="1">
      <c r="A257" s="15" t="s">
        <v>478</v>
      </c>
      <c r="B257" s="15">
        <v>89753</v>
      </c>
      <c r="C257" s="15" t="s">
        <v>28</v>
      </c>
      <c r="D257" s="15" t="s">
        <v>479</v>
      </c>
      <c r="E257" s="16" t="s">
        <v>56</v>
      </c>
      <c r="F257" s="17">
        <v>40</v>
      </c>
      <c r="G257" s="18">
        <f t="shared" ref="G257:H257" si="223">TRUNC(L257-L257*$P$3,2)</f>
        <v>6.91</v>
      </c>
      <c r="H257" s="18">
        <f t="shared" si="223"/>
        <v>8.4600000000000009</v>
      </c>
      <c r="I257" s="18">
        <f t="shared" si="200"/>
        <v>338.4</v>
      </c>
      <c r="J257" s="19">
        <v>1.35716803935562E-4</v>
      </c>
      <c r="K257" s="2"/>
      <c r="L257" s="2">
        <v>8.86</v>
      </c>
      <c r="M257" s="2">
        <v>10.85</v>
      </c>
      <c r="N257" s="2">
        <v>434</v>
      </c>
      <c r="O257" s="2"/>
      <c r="P257" s="2"/>
      <c r="Q257" s="2"/>
      <c r="R257" s="2"/>
      <c r="S257" s="2"/>
      <c r="T257" s="2"/>
      <c r="U257" s="2"/>
      <c r="V257" s="2"/>
      <c r="W257" s="2"/>
      <c r="X257" s="2"/>
      <c r="Y257" s="2"/>
      <c r="Z257" s="2"/>
    </row>
    <row r="258" spans="1:26" ht="51.75" customHeight="1">
      <c r="A258" s="15" t="s">
        <v>480</v>
      </c>
      <c r="B258" s="15">
        <v>89774</v>
      </c>
      <c r="C258" s="15" t="s">
        <v>28</v>
      </c>
      <c r="D258" s="15" t="s">
        <v>481</v>
      </c>
      <c r="E258" s="16" t="s">
        <v>56</v>
      </c>
      <c r="F258" s="17">
        <v>11</v>
      </c>
      <c r="G258" s="18">
        <f t="shared" ref="G258:H258" si="224">TRUNC(L258-L258*$P$3,2)</f>
        <v>11.28</v>
      </c>
      <c r="H258" s="18">
        <f t="shared" si="224"/>
        <v>13.81</v>
      </c>
      <c r="I258" s="18">
        <f t="shared" si="200"/>
        <v>151.91</v>
      </c>
      <c r="J258" s="19">
        <v>6.0884934853119702E-5</v>
      </c>
      <c r="K258" s="2"/>
      <c r="L258" s="2">
        <v>14.46</v>
      </c>
      <c r="M258" s="2">
        <v>17.7</v>
      </c>
      <c r="N258" s="2">
        <v>194.7</v>
      </c>
      <c r="O258" s="2"/>
      <c r="P258" s="2"/>
      <c r="Q258" s="2"/>
      <c r="R258" s="2"/>
      <c r="S258" s="2"/>
      <c r="T258" s="2"/>
      <c r="U258" s="2"/>
      <c r="V258" s="2"/>
      <c r="W258" s="2"/>
      <c r="X258" s="2"/>
      <c r="Y258" s="2"/>
      <c r="Z258" s="2"/>
    </row>
    <row r="259" spans="1:26" ht="25.5" customHeight="1">
      <c r="A259" s="15" t="s">
        <v>482</v>
      </c>
      <c r="B259" s="15">
        <v>1654</v>
      </c>
      <c r="C259" s="15" t="s">
        <v>45</v>
      </c>
      <c r="D259" s="15" t="s">
        <v>483</v>
      </c>
      <c r="E259" s="16" t="s">
        <v>24</v>
      </c>
      <c r="F259" s="17">
        <v>2</v>
      </c>
      <c r="G259" s="18">
        <f t="shared" ref="G259:H259" si="225">TRUNC(L259-L259*$P$3,2)</f>
        <v>62.82</v>
      </c>
      <c r="H259" s="18">
        <f t="shared" si="225"/>
        <v>76.930000000000007</v>
      </c>
      <c r="I259" s="18">
        <f t="shared" si="200"/>
        <v>153.86000000000001</v>
      </c>
      <c r="J259" s="19">
        <v>6.1647950985845005E-5</v>
      </c>
      <c r="K259" s="2"/>
      <c r="L259" s="2">
        <v>80.489999999999995</v>
      </c>
      <c r="M259" s="2">
        <v>98.57</v>
      </c>
      <c r="N259" s="2">
        <v>197.14</v>
      </c>
      <c r="O259" s="2"/>
      <c r="P259" s="2"/>
      <c r="Q259" s="2"/>
      <c r="R259" s="2"/>
      <c r="S259" s="2"/>
      <c r="T259" s="2"/>
      <c r="U259" s="2"/>
      <c r="V259" s="2"/>
      <c r="W259" s="2"/>
      <c r="X259" s="2"/>
      <c r="Y259" s="2"/>
      <c r="Z259" s="2"/>
    </row>
    <row r="260" spans="1:26" ht="25.5" customHeight="1">
      <c r="A260" s="15" t="s">
        <v>484</v>
      </c>
      <c r="B260" s="15">
        <v>1583</v>
      </c>
      <c r="C260" s="15" t="s">
        <v>45</v>
      </c>
      <c r="D260" s="15" t="s">
        <v>485</v>
      </c>
      <c r="E260" s="16" t="s">
        <v>24</v>
      </c>
      <c r="F260" s="17">
        <v>1</v>
      </c>
      <c r="G260" s="18">
        <f t="shared" ref="G260:H260" si="226">TRUNC(L260-L260*$P$3,2)</f>
        <v>16.46</v>
      </c>
      <c r="H260" s="18">
        <f t="shared" si="226"/>
        <v>20.149999999999999</v>
      </c>
      <c r="I260" s="18">
        <f t="shared" si="200"/>
        <v>20.149999999999999</v>
      </c>
      <c r="J260" s="19">
        <v>8.0742116995765303E-6</v>
      </c>
      <c r="K260" s="2"/>
      <c r="L260" s="2">
        <v>21.09</v>
      </c>
      <c r="M260" s="2">
        <v>25.82</v>
      </c>
      <c r="N260" s="2">
        <v>25.82</v>
      </c>
      <c r="O260" s="2"/>
      <c r="P260" s="2"/>
      <c r="Q260" s="2"/>
      <c r="R260" s="2"/>
      <c r="S260" s="2"/>
      <c r="T260" s="2"/>
      <c r="U260" s="2"/>
      <c r="V260" s="2"/>
      <c r="W260" s="2"/>
      <c r="X260" s="2"/>
      <c r="Y260" s="2"/>
      <c r="Z260" s="2"/>
    </row>
    <row r="261" spans="1:26" ht="25.5" customHeight="1">
      <c r="A261" s="15" t="s">
        <v>486</v>
      </c>
      <c r="B261" s="15">
        <v>1582</v>
      </c>
      <c r="C261" s="15" t="s">
        <v>45</v>
      </c>
      <c r="D261" s="15" t="s">
        <v>487</v>
      </c>
      <c r="E261" s="16" t="s">
        <v>24</v>
      </c>
      <c r="F261" s="17">
        <v>1</v>
      </c>
      <c r="G261" s="18">
        <f t="shared" ref="G261:H261" si="227">TRUNC(L261-L261*$P$3,2)</f>
        <v>13.87</v>
      </c>
      <c r="H261" s="18">
        <f t="shared" si="227"/>
        <v>16.989999999999998</v>
      </c>
      <c r="I261" s="18">
        <f t="shared" si="200"/>
        <v>16.989999999999998</v>
      </c>
      <c r="J261" s="19">
        <v>6.80773000386449E-6</v>
      </c>
      <c r="K261" s="2"/>
      <c r="L261" s="2">
        <v>17.78</v>
      </c>
      <c r="M261" s="2">
        <v>21.77</v>
      </c>
      <c r="N261" s="2">
        <v>21.77</v>
      </c>
      <c r="O261" s="2"/>
      <c r="P261" s="2"/>
      <c r="Q261" s="2"/>
      <c r="R261" s="2"/>
      <c r="S261" s="2"/>
      <c r="T261" s="2"/>
      <c r="U261" s="2"/>
      <c r="V261" s="2"/>
      <c r="W261" s="2"/>
      <c r="X261" s="2"/>
      <c r="Y261" s="2"/>
      <c r="Z261" s="2"/>
    </row>
    <row r="262" spans="1:26" ht="39" customHeight="1">
      <c r="A262" s="15" t="s">
        <v>488</v>
      </c>
      <c r="B262" s="15">
        <v>89714</v>
      </c>
      <c r="C262" s="15" t="s">
        <v>28</v>
      </c>
      <c r="D262" s="15" t="s">
        <v>489</v>
      </c>
      <c r="E262" s="16" t="s">
        <v>94</v>
      </c>
      <c r="F262" s="17">
        <v>59.9</v>
      </c>
      <c r="G262" s="18">
        <f t="shared" ref="G262:H262" si="228">TRUNC(L262-L262*$P$3,2)</f>
        <v>29.17</v>
      </c>
      <c r="H262" s="18">
        <f t="shared" si="228"/>
        <v>35.72</v>
      </c>
      <c r="I262" s="18">
        <f t="shared" si="200"/>
        <v>2139.63</v>
      </c>
      <c r="J262" s="19">
        <v>8.5733618434519795E-4</v>
      </c>
      <c r="K262" s="2"/>
      <c r="L262" s="2">
        <v>37.380000000000003</v>
      </c>
      <c r="M262" s="2">
        <v>45.77</v>
      </c>
      <c r="N262" s="2">
        <v>2741.62</v>
      </c>
      <c r="O262" s="2"/>
      <c r="P262" s="2"/>
      <c r="Q262" s="2"/>
      <c r="R262" s="2"/>
      <c r="S262" s="2"/>
      <c r="T262" s="2"/>
      <c r="U262" s="2"/>
      <c r="V262" s="2"/>
      <c r="W262" s="2"/>
      <c r="X262" s="2"/>
      <c r="Y262" s="2"/>
      <c r="Z262" s="2"/>
    </row>
    <row r="263" spans="1:26" ht="39" customHeight="1">
      <c r="A263" s="15" t="s">
        <v>490</v>
      </c>
      <c r="B263" s="15">
        <v>89711</v>
      </c>
      <c r="C263" s="15" t="s">
        <v>28</v>
      </c>
      <c r="D263" s="15" t="s">
        <v>491</v>
      </c>
      <c r="E263" s="16" t="s">
        <v>94</v>
      </c>
      <c r="F263" s="17">
        <v>14.8</v>
      </c>
      <c r="G263" s="18">
        <f t="shared" ref="G263:H263" si="229">TRUNC(L263-L263*$P$3,2)</f>
        <v>16.57</v>
      </c>
      <c r="H263" s="18">
        <f t="shared" si="229"/>
        <v>20.29</v>
      </c>
      <c r="I263" s="18">
        <f t="shared" si="200"/>
        <v>300.29000000000002</v>
      </c>
      <c r="J263" s="19">
        <v>1.2033139666913401E-4</v>
      </c>
      <c r="K263" s="2"/>
      <c r="L263" s="2">
        <v>21.23</v>
      </c>
      <c r="M263" s="2">
        <v>26</v>
      </c>
      <c r="N263" s="2">
        <v>384.8</v>
      </c>
      <c r="O263" s="2"/>
      <c r="P263" s="2"/>
      <c r="Q263" s="2"/>
      <c r="R263" s="2"/>
      <c r="S263" s="2"/>
      <c r="T263" s="2"/>
      <c r="U263" s="2"/>
      <c r="V263" s="2"/>
      <c r="W263" s="2"/>
      <c r="X263" s="2"/>
      <c r="Y263" s="2"/>
      <c r="Z263" s="2"/>
    </row>
    <row r="264" spans="1:26" ht="39" customHeight="1">
      <c r="A264" s="15" t="s">
        <v>492</v>
      </c>
      <c r="B264" s="15">
        <v>89712</v>
      </c>
      <c r="C264" s="15" t="s">
        <v>28</v>
      </c>
      <c r="D264" s="15" t="s">
        <v>493</v>
      </c>
      <c r="E264" s="16" t="s">
        <v>94</v>
      </c>
      <c r="F264" s="17">
        <v>42.8</v>
      </c>
      <c r="G264" s="18">
        <f t="shared" ref="G264:H264" si="230">TRUNC(L264-L264*$P$3,2)</f>
        <v>20.94</v>
      </c>
      <c r="H264" s="18">
        <f t="shared" si="230"/>
        <v>25.65</v>
      </c>
      <c r="I264" s="18">
        <f t="shared" si="200"/>
        <v>1097.82</v>
      </c>
      <c r="J264" s="19">
        <v>4.3993196147619099E-4</v>
      </c>
      <c r="K264" s="2"/>
      <c r="L264" s="2">
        <v>26.84</v>
      </c>
      <c r="M264" s="2">
        <v>32.869999999999997</v>
      </c>
      <c r="N264" s="2">
        <v>1406.83</v>
      </c>
      <c r="O264" s="2"/>
      <c r="P264" s="2"/>
      <c r="Q264" s="2"/>
      <c r="R264" s="2"/>
      <c r="S264" s="2"/>
      <c r="T264" s="2"/>
      <c r="U264" s="2"/>
      <c r="V264" s="2"/>
      <c r="W264" s="2"/>
      <c r="X264" s="2"/>
      <c r="Y264" s="2"/>
      <c r="Z264" s="2"/>
    </row>
    <row r="265" spans="1:26" ht="39" customHeight="1">
      <c r="A265" s="15" t="s">
        <v>494</v>
      </c>
      <c r="B265" s="15">
        <v>89713</v>
      </c>
      <c r="C265" s="15" t="s">
        <v>28</v>
      </c>
      <c r="D265" s="15" t="s">
        <v>495</v>
      </c>
      <c r="E265" s="16" t="s">
        <v>94</v>
      </c>
      <c r="F265" s="17">
        <v>38.1</v>
      </c>
      <c r="G265" s="18">
        <f t="shared" ref="G265:H265" si="231">TRUNC(L265-L265*$P$3,2)</f>
        <v>26.09</v>
      </c>
      <c r="H265" s="18">
        <f t="shared" si="231"/>
        <v>31.96</v>
      </c>
      <c r="I265" s="18">
        <f t="shared" si="200"/>
        <v>1217.68</v>
      </c>
      <c r="J265" s="19">
        <v>4.87889401687154E-4</v>
      </c>
      <c r="K265" s="2"/>
      <c r="L265" s="2">
        <v>33.44</v>
      </c>
      <c r="M265" s="2">
        <v>40.950000000000003</v>
      </c>
      <c r="N265" s="2">
        <v>1560.19</v>
      </c>
      <c r="O265" s="2"/>
      <c r="P265" s="2"/>
      <c r="Q265" s="2"/>
      <c r="R265" s="2"/>
      <c r="S265" s="2"/>
      <c r="T265" s="2"/>
      <c r="U265" s="2"/>
      <c r="V265" s="2"/>
      <c r="W265" s="2"/>
      <c r="X265" s="2"/>
      <c r="Y265" s="2"/>
      <c r="Z265" s="2"/>
    </row>
    <row r="266" spans="1:26" ht="51.75" customHeight="1">
      <c r="A266" s="15" t="s">
        <v>496</v>
      </c>
      <c r="B266" s="15">
        <v>104346</v>
      </c>
      <c r="C266" s="15" t="s">
        <v>28</v>
      </c>
      <c r="D266" s="15" t="s">
        <v>497</v>
      </c>
      <c r="E266" s="16" t="s">
        <v>56</v>
      </c>
      <c r="F266" s="17">
        <v>2</v>
      </c>
      <c r="G266" s="18">
        <f t="shared" ref="G266:H266" si="232">TRUNC(L266-L266*$P$3,2)</f>
        <v>35.01</v>
      </c>
      <c r="H266" s="18">
        <f t="shared" si="232"/>
        <v>42.88</v>
      </c>
      <c r="I266" s="18">
        <f t="shared" si="200"/>
        <v>85.76</v>
      </c>
      <c r="J266" s="19">
        <v>3.4360742895021998E-5</v>
      </c>
      <c r="K266" s="2"/>
      <c r="L266" s="2">
        <v>44.86</v>
      </c>
      <c r="M266" s="2">
        <v>54.94</v>
      </c>
      <c r="N266" s="2">
        <v>109.88</v>
      </c>
      <c r="O266" s="2"/>
      <c r="P266" s="2"/>
      <c r="Q266" s="2"/>
      <c r="R266" s="2"/>
      <c r="S266" s="2"/>
      <c r="T266" s="2"/>
      <c r="U266" s="2"/>
      <c r="V266" s="2"/>
      <c r="W266" s="2"/>
      <c r="X266" s="2"/>
      <c r="Y266" s="2"/>
      <c r="Z266" s="2"/>
    </row>
    <row r="267" spans="1:26" ht="51.75" customHeight="1">
      <c r="A267" s="15" t="s">
        <v>498</v>
      </c>
      <c r="B267" s="15">
        <v>89784</v>
      </c>
      <c r="C267" s="15" t="s">
        <v>28</v>
      </c>
      <c r="D267" s="15" t="s">
        <v>499</v>
      </c>
      <c r="E267" s="16" t="s">
        <v>56</v>
      </c>
      <c r="F267" s="17">
        <v>7</v>
      </c>
      <c r="G267" s="18">
        <f t="shared" ref="G267:H267" si="233">TRUNC(L267-L267*$P$3,2)</f>
        <v>18.96</v>
      </c>
      <c r="H267" s="18">
        <f t="shared" si="233"/>
        <v>23.22</v>
      </c>
      <c r="I267" s="18">
        <f t="shared" si="200"/>
        <v>162.54</v>
      </c>
      <c r="J267" s="19">
        <v>6.5144065889069806E-5</v>
      </c>
      <c r="K267" s="2"/>
      <c r="L267" s="2">
        <v>24.3</v>
      </c>
      <c r="M267" s="2">
        <v>29.76</v>
      </c>
      <c r="N267" s="2">
        <v>208.32</v>
      </c>
      <c r="O267" s="2"/>
      <c r="P267" s="2"/>
      <c r="Q267" s="2"/>
      <c r="R267" s="2"/>
      <c r="S267" s="2"/>
      <c r="T267" s="2"/>
      <c r="U267" s="2"/>
      <c r="V267" s="2"/>
      <c r="W267" s="2"/>
      <c r="X267" s="2"/>
      <c r="Y267" s="2"/>
      <c r="Z267" s="2"/>
    </row>
    <row r="268" spans="1:26" ht="25.5" customHeight="1">
      <c r="A268" s="15" t="s">
        <v>500</v>
      </c>
      <c r="B268" s="15">
        <v>1586</v>
      </c>
      <c r="C268" s="15" t="s">
        <v>45</v>
      </c>
      <c r="D268" s="15" t="s">
        <v>501</v>
      </c>
      <c r="E268" s="16" t="s">
        <v>24</v>
      </c>
      <c r="F268" s="17">
        <v>3</v>
      </c>
      <c r="G268" s="18">
        <f t="shared" ref="G268:H268" si="234">TRUNC(L268-L268*$P$3,2)</f>
        <v>24.17</v>
      </c>
      <c r="H268" s="18">
        <f t="shared" si="234"/>
        <v>29.61</v>
      </c>
      <c r="I268" s="18">
        <f t="shared" si="200"/>
        <v>88.83</v>
      </c>
      <c r="J268" s="19">
        <v>3.5592826322455503E-5</v>
      </c>
      <c r="K268" s="2"/>
      <c r="L268" s="2">
        <v>30.98</v>
      </c>
      <c r="M268" s="2">
        <v>37.94</v>
      </c>
      <c r="N268" s="2">
        <v>113.82</v>
      </c>
      <c r="O268" s="2"/>
      <c r="P268" s="2"/>
      <c r="Q268" s="2"/>
      <c r="R268" s="2"/>
      <c r="S268" s="2"/>
      <c r="T268" s="2"/>
      <c r="U268" s="2"/>
      <c r="V268" s="2"/>
      <c r="W268" s="2"/>
      <c r="X268" s="2"/>
      <c r="Y268" s="2"/>
      <c r="Z268" s="2"/>
    </row>
    <row r="269" spans="1:26" ht="51.75" customHeight="1">
      <c r="A269" s="15" t="s">
        <v>502</v>
      </c>
      <c r="B269" s="15">
        <v>89786</v>
      </c>
      <c r="C269" s="15" t="s">
        <v>28</v>
      </c>
      <c r="D269" s="15" t="s">
        <v>503</v>
      </c>
      <c r="E269" s="16" t="s">
        <v>56</v>
      </c>
      <c r="F269" s="17">
        <v>1</v>
      </c>
      <c r="G269" s="18">
        <f t="shared" ref="G269:H269" si="235">TRUNC(L269-L269*$P$3,2)</f>
        <v>30.19</v>
      </c>
      <c r="H269" s="18">
        <f t="shared" si="235"/>
        <v>36.979999999999997</v>
      </c>
      <c r="I269" s="18">
        <f t="shared" si="200"/>
        <v>36.979999999999997</v>
      </c>
      <c r="J269" s="19">
        <v>1.48162722821819E-5</v>
      </c>
      <c r="K269" s="2"/>
      <c r="L269" s="2">
        <v>38.69</v>
      </c>
      <c r="M269" s="2">
        <v>47.38</v>
      </c>
      <c r="N269" s="2">
        <v>47.38</v>
      </c>
      <c r="O269" s="2"/>
      <c r="P269" s="2"/>
      <c r="Q269" s="2"/>
      <c r="R269" s="2"/>
      <c r="S269" s="2"/>
      <c r="T269" s="2"/>
      <c r="U269" s="2"/>
      <c r="V269" s="2"/>
      <c r="W269" s="2"/>
      <c r="X269" s="2"/>
      <c r="Y269" s="2"/>
      <c r="Z269" s="2"/>
    </row>
    <row r="270" spans="1:26" ht="51.75" customHeight="1">
      <c r="A270" s="15" t="s">
        <v>504</v>
      </c>
      <c r="B270" s="15">
        <v>104348</v>
      </c>
      <c r="C270" s="15" t="s">
        <v>28</v>
      </c>
      <c r="D270" s="15" t="s">
        <v>505</v>
      </c>
      <c r="E270" s="16" t="s">
        <v>56</v>
      </c>
      <c r="F270" s="17">
        <v>1</v>
      </c>
      <c r="G270" s="18">
        <f t="shared" ref="G270:H270" si="236">TRUNC(L270-L270*$P$3,2)</f>
        <v>8.16</v>
      </c>
      <c r="H270" s="18">
        <f t="shared" si="236"/>
        <v>9.99</v>
      </c>
      <c r="I270" s="18">
        <f t="shared" si="200"/>
        <v>9.99</v>
      </c>
      <c r="J270" s="19">
        <v>4.0058346968077199E-6</v>
      </c>
      <c r="K270" s="2"/>
      <c r="L270" s="2">
        <v>10.46</v>
      </c>
      <c r="M270" s="2">
        <v>12.81</v>
      </c>
      <c r="N270" s="2">
        <v>12.81</v>
      </c>
      <c r="O270" s="2"/>
      <c r="P270" s="2"/>
      <c r="Q270" s="2"/>
      <c r="R270" s="2"/>
      <c r="S270" s="2"/>
      <c r="T270" s="2"/>
      <c r="U270" s="2"/>
      <c r="V270" s="2"/>
      <c r="W270" s="2"/>
      <c r="X270" s="2"/>
      <c r="Y270" s="2"/>
      <c r="Z270" s="2"/>
    </row>
    <row r="271" spans="1:26" ht="51.75" customHeight="1">
      <c r="A271" s="15" t="s">
        <v>506</v>
      </c>
      <c r="B271" s="15">
        <v>104351</v>
      </c>
      <c r="C271" s="15" t="s">
        <v>28</v>
      </c>
      <c r="D271" s="15" t="s">
        <v>507</v>
      </c>
      <c r="E271" s="16" t="s">
        <v>56</v>
      </c>
      <c r="F271" s="17">
        <v>2</v>
      </c>
      <c r="G271" s="18">
        <f t="shared" ref="G271:H271" si="237">TRUNC(L271-L271*$P$3,2)</f>
        <v>16.84</v>
      </c>
      <c r="H271" s="18">
        <f t="shared" si="237"/>
        <v>20.62</v>
      </c>
      <c r="I271" s="18">
        <f t="shared" si="200"/>
        <v>41.24</v>
      </c>
      <c r="J271" s="19">
        <v>1.65236772349196E-5</v>
      </c>
      <c r="K271" s="2"/>
      <c r="L271" s="2">
        <v>21.58</v>
      </c>
      <c r="M271" s="2">
        <v>26.42</v>
      </c>
      <c r="N271" s="2">
        <v>52.84</v>
      </c>
      <c r="O271" s="2"/>
      <c r="P271" s="2"/>
      <c r="Q271" s="2"/>
      <c r="R271" s="2"/>
      <c r="S271" s="2"/>
      <c r="T271" s="2"/>
      <c r="U271" s="2"/>
      <c r="V271" s="2"/>
      <c r="W271" s="2"/>
      <c r="X271" s="2"/>
      <c r="Y271" s="2"/>
      <c r="Z271" s="2"/>
    </row>
    <row r="272" spans="1:26" ht="24" customHeight="1">
      <c r="A272" s="20" t="s">
        <v>508</v>
      </c>
      <c r="B272" s="20" t="s">
        <v>18</v>
      </c>
      <c r="C272" s="20"/>
      <c r="D272" s="20" t="s">
        <v>509</v>
      </c>
      <c r="E272" s="21"/>
      <c r="F272" s="22"/>
      <c r="G272" s="23"/>
      <c r="H272" s="23"/>
      <c r="I272" s="23">
        <f>SUM(I273,I274,I275,I276,I277,I278,I279,I280,I281,I282,I283,I284,I285,I286)</f>
        <v>3957.92</v>
      </c>
      <c r="J272" s="24">
        <v>1.58634181108884E-3</v>
      </c>
      <c r="K272" s="2"/>
      <c r="L272" s="2"/>
      <c r="M272" s="2">
        <v>5072.8599999999997</v>
      </c>
      <c r="N272" s="2">
        <v>5072.8599999999997</v>
      </c>
      <c r="O272" s="2"/>
      <c r="P272" s="2"/>
      <c r="Q272" s="2"/>
      <c r="R272" s="2"/>
      <c r="S272" s="2"/>
      <c r="T272" s="2"/>
      <c r="U272" s="2"/>
      <c r="V272" s="2"/>
      <c r="W272" s="2"/>
      <c r="X272" s="2"/>
      <c r="Y272" s="2"/>
      <c r="Z272" s="2"/>
    </row>
    <row r="273" spans="1:26" ht="39" customHeight="1">
      <c r="A273" s="15" t="s">
        <v>510</v>
      </c>
      <c r="B273" s="15">
        <v>104319</v>
      </c>
      <c r="C273" s="15" t="s">
        <v>28</v>
      </c>
      <c r="D273" s="15" t="s">
        <v>511</v>
      </c>
      <c r="E273" s="16" t="s">
        <v>56</v>
      </c>
      <c r="F273" s="17">
        <v>26</v>
      </c>
      <c r="G273" s="18">
        <f t="shared" ref="G273:H273" si="238">TRUNC(L273-L273*$P$3,2)</f>
        <v>7.27</v>
      </c>
      <c r="H273" s="18">
        <f t="shared" si="238"/>
        <v>8.9</v>
      </c>
      <c r="I273" s="18">
        <f t="shared" ref="I273:I286" si="239">ROUND(F273*H273,2)</f>
        <v>231.4</v>
      </c>
      <c r="J273" s="19">
        <v>9.2769002432082699E-5</v>
      </c>
      <c r="K273" s="2"/>
      <c r="L273" s="2">
        <v>9.32</v>
      </c>
      <c r="M273" s="2">
        <v>11.41</v>
      </c>
      <c r="N273" s="2">
        <v>296.66000000000003</v>
      </c>
      <c r="O273" s="2"/>
      <c r="P273" s="2"/>
      <c r="Q273" s="2"/>
      <c r="R273" s="2"/>
      <c r="S273" s="2"/>
      <c r="T273" s="2"/>
      <c r="U273" s="2"/>
      <c r="V273" s="2"/>
      <c r="W273" s="2"/>
      <c r="X273" s="2"/>
      <c r="Y273" s="2"/>
      <c r="Z273" s="2"/>
    </row>
    <row r="274" spans="1:26" ht="39" customHeight="1">
      <c r="A274" s="15" t="s">
        <v>512</v>
      </c>
      <c r="B274" s="15">
        <v>104316</v>
      </c>
      <c r="C274" s="15" t="s">
        <v>28</v>
      </c>
      <c r="D274" s="15" t="s">
        <v>513</v>
      </c>
      <c r="E274" s="16" t="s">
        <v>94</v>
      </c>
      <c r="F274" s="17">
        <v>39</v>
      </c>
      <c r="G274" s="18">
        <f t="shared" ref="G274:H274" si="240">TRUNC(L274-L274*$P$3,2)</f>
        <v>17.68</v>
      </c>
      <c r="H274" s="18">
        <f t="shared" si="240"/>
        <v>21.65</v>
      </c>
      <c r="I274" s="18">
        <f t="shared" si="239"/>
        <v>844.35</v>
      </c>
      <c r="J274" s="19">
        <v>3.3843205313193998E-4</v>
      </c>
      <c r="K274" s="2"/>
      <c r="L274" s="2">
        <v>22.66</v>
      </c>
      <c r="M274" s="2">
        <v>27.75</v>
      </c>
      <c r="N274" s="2">
        <v>1082.25</v>
      </c>
      <c r="O274" s="2"/>
      <c r="P274" s="2"/>
      <c r="Q274" s="2"/>
      <c r="R274" s="2"/>
      <c r="S274" s="2"/>
      <c r="T274" s="2"/>
      <c r="U274" s="2"/>
      <c r="V274" s="2"/>
      <c r="W274" s="2"/>
      <c r="X274" s="2"/>
      <c r="Y274" s="2"/>
      <c r="Z274" s="2"/>
    </row>
    <row r="275" spans="1:26" ht="39" customHeight="1">
      <c r="A275" s="15" t="s">
        <v>514</v>
      </c>
      <c r="B275" s="15">
        <v>89433</v>
      </c>
      <c r="C275" s="15" t="s">
        <v>28</v>
      </c>
      <c r="D275" s="15" t="s">
        <v>515</v>
      </c>
      <c r="E275" s="16" t="s">
        <v>56</v>
      </c>
      <c r="F275" s="17">
        <v>13</v>
      </c>
      <c r="G275" s="18">
        <f t="shared" ref="G275:H275" si="241">TRUNC(L275-L275*$P$3,2)</f>
        <v>9.61</v>
      </c>
      <c r="H275" s="18">
        <f t="shared" si="241"/>
        <v>11.76</v>
      </c>
      <c r="I275" s="18">
        <f t="shared" si="239"/>
        <v>152.88</v>
      </c>
      <c r="J275" s="19">
        <v>6.1303968303058997E-5</v>
      </c>
      <c r="K275" s="2"/>
      <c r="L275" s="2">
        <v>12.32</v>
      </c>
      <c r="M275" s="2">
        <v>15.08</v>
      </c>
      <c r="N275" s="2">
        <v>196.04</v>
      </c>
      <c r="O275" s="2"/>
      <c r="P275" s="2"/>
      <c r="Q275" s="2"/>
      <c r="R275" s="2"/>
      <c r="S275" s="2"/>
      <c r="T275" s="2"/>
      <c r="U275" s="2"/>
      <c r="V275" s="2"/>
      <c r="W275" s="2"/>
      <c r="X275" s="2"/>
      <c r="Y275" s="2"/>
      <c r="Z275" s="2"/>
    </row>
    <row r="276" spans="1:26" ht="39" customHeight="1">
      <c r="A276" s="15" t="s">
        <v>516</v>
      </c>
      <c r="B276" s="15">
        <v>89711</v>
      </c>
      <c r="C276" s="15" t="s">
        <v>28</v>
      </c>
      <c r="D276" s="15" t="s">
        <v>491</v>
      </c>
      <c r="E276" s="16" t="s">
        <v>94</v>
      </c>
      <c r="F276" s="17">
        <v>80</v>
      </c>
      <c r="G276" s="18">
        <f t="shared" ref="G276:H276" si="242">TRUNC(L276-L276*$P$3,2)</f>
        <v>16.57</v>
      </c>
      <c r="H276" s="18">
        <f t="shared" si="242"/>
        <v>20.29</v>
      </c>
      <c r="I276" s="18">
        <f t="shared" si="239"/>
        <v>1623.2</v>
      </c>
      <c r="J276" s="19">
        <v>6.5043998199532105E-4</v>
      </c>
      <c r="K276" s="2"/>
      <c r="L276" s="2">
        <v>21.23</v>
      </c>
      <c r="M276" s="2">
        <v>26</v>
      </c>
      <c r="N276" s="2">
        <v>2080</v>
      </c>
      <c r="O276" s="2"/>
      <c r="P276" s="2"/>
      <c r="Q276" s="2"/>
      <c r="R276" s="2"/>
      <c r="S276" s="2"/>
      <c r="T276" s="2"/>
      <c r="U276" s="2"/>
      <c r="V276" s="2"/>
      <c r="W276" s="2"/>
      <c r="X276" s="2"/>
      <c r="Y276" s="2"/>
      <c r="Z276" s="2"/>
    </row>
    <row r="277" spans="1:26" ht="39" customHeight="1">
      <c r="A277" s="15" t="s">
        <v>517</v>
      </c>
      <c r="B277" s="15">
        <v>89712</v>
      </c>
      <c r="C277" s="15" t="s">
        <v>28</v>
      </c>
      <c r="D277" s="15" t="s">
        <v>493</v>
      </c>
      <c r="E277" s="16" t="s">
        <v>94</v>
      </c>
      <c r="F277" s="17">
        <v>19</v>
      </c>
      <c r="G277" s="18">
        <f t="shared" ref="G277:H277" si="243">TRUNC(L277-L277*$P$3,2)</f>
        <v>20.94</v>
      </c>
      <c r="H277" s="18">
        <f t="shared" si="243"/>
        <v>25.65</v>
      </c>
      <c r="I277" s="18">
        <f t="shared" si="239"/>
        <v>487.35</v>
      </c>
      <c r="J277" s="19">
        <v>1.9529773170939301E-4</v>
      </c>
      <c r="K277" s="2"/>
      <c r="L277" s="2">
        <v>26.84</v>
      </c>
      <c r="M277" s="2">
        <v>32.869999999999997</v>
      </c>
      <c r="N277" s="2">
        <v>624.53</v>
      </c>
      <c r="O277" s="2"/>
      <c r="P277" s="2"/>
      <c r="Q277" s="2"/>
      <c r="R277" s="2"/>
      <c r="S277" s="2"/>
      <c r="T277" s="2"/>
      <c r="U277" s="2"/>
      <c r="V277" s="2"/>
      <c r="W277" s="2"/>
      <c r="X277" s="2"/>
      <c r="Y277" s="2"/>
      <c r="Z277" s="2"/>
    </row>
    <row r="278" spans="1:26" ht="51.75" customHeight="1">
      <c r="A278" s="15" t="s">
        <v>518</v>
      </c>
      <c r="B278" s="15">
        <v>89783</v>
      </c>
      <c r="C278" s="15" t="s">
        <v>28</v>
      </c>
      <c r="D278" s="15" t="s">
        <v>519</v>
      </c>
      <c r="E278" s="16" t="s">
        <v>56</v>
      </c>
      <c r="F278" s="17">
        <v>9</v>
      </c>
      <c r="G278" s="18">
        <f t="shared" ref="G278:H278" si="244">TRUNC(L278-L278*$P$3,2)</f>
        <v>11.05</v>
      </c>
      <c r="H278" s="18">
        <f t="shared" si="244"/>
        <v>13.54</v>
      </c>
      <c r="I278" s="18">
        <f t="shared" si="239"/>
        <v>121.86</v>
      </c>
      <c r="J278" s="19">
        <v>4.8829905379119897E-5</v>
      </c>
      <c r="K278" s="2"/>
      <c r="L278" s="2">
        <v>14.17</v>
      </c>
      <c r="M278" s="2">
        <v>17.350000000000001</v>
      </c>
      <c r="N278" s="2">
        <v>156.15</v>
      </c>
      <c r="O278" s="2"/>
      <c r="P278" s="2"/>
      <c r="Q278" s="2"/>
      <c r="R278" s="2"/>
      <c r="S278" s="2"/>
      <c r="T278" s="2"/>
      <c r="U278" s="2"/>
      <c r="V278" s="2"/>
      <c r="W278" s="2"/>
      <c r="X278" s="2"/>
      <c r="Y278" s="2"/>
      <c r="Z278" s="2"/>
    </row>
    <row r="279" spans="1:26" ht="51.75" customHeight="1">
      <c r="A279" s="15" t="s">
        <v>520</v>
      </c>
      <c r="B279" s="15">
        <v>89785</v>
      </c>
      <c r="C279" s="15" t="s">
        <v>28</v>
      </c>
      <c r="D279" s="15" t="s">
        <v>473</v>
      </c>
      <c r="E279" s="16" t="s">
        <v>56</v>
      </c>
      <c r="F279" s="17">
        <v>2</v>
      </c>
      <c r="G279" s="18">
        <f t="shared" ref="G279:H279" si="245">TRUNC(L279-L279*$P$3,2)</f>
        <v>20.74</v>
      </c>
      <c r="H279" s="18">
        <f t="shared" si="245"/>
        <v>25.4</v>
      </c>
      <c r="I279" s="18">
        <f t="shared" si="239"/>
        <v>50.8</v>
      </c>
      <c r="J279" s="19">
        <v>2.0357520590334301E-5</v>
      </c>
      <c r="K279" s="2"/>
      <c r="L279" s="2">
        <v>26.58</v>
      </c>
      <c r="M279" s="2">
        <v>32.549999999999997</v>
      </c>
      <c r="N279" s="2">
        <v>65.099999999999994</v>
      </c>
      <c r="O279" s="2"/>
      <c r="P279" s="2"/>
      <c r="Q279" s="2"/>
      <c r="R279" s="2"/>
      <c r="S279" s="2"/>
      <c r="T279" s="2"/>
      <c r="U279" s="2"/>
      <c r="V279" s="2"/>
      <c r="W279" s="2"/>
      <c r="X279" s="2"/>
      <c r="Y279" s="2"/>
      <c r="Z279" s="2"/>
    </row>
    <row r="280" spans="1:26" ht="51.75" customHeight="1">
      <c r="A280" s="15" t="s">
        <v>521</v>
      </c>
      <c r="B280" s="15">
        <v>89731</v>
      </c>
      <c r="C280" s="15" t="s">
        <v>28</v>
      </c>
      <c r="D280" s="15" t="s">
        <v>463</v>
      </c>
      <c r="E280" s="16" t="s">
        <v>56</v>
      </c>
      <c r="F280" s="17">
        <v>2</v>
      </c>
      <c r="G280" s="18">
        <f t="shared" ref="G280:H280" si="246">TRUNC(L280-L280*$P$3,2)</f>
        <v>11.76</v>
      </c>
      <c r="H280" s="18">
        <f t="shared" si="246"/>
        <v>14.4</v>
      </c>
      <c r="I280" s="18">
        <f t="shared" si="239"/>
        <v>28.8</v>
      </c>
      <c r="J280" s="19">
        <v>1.15390554498208E-5</v>
      </c>
      <c r="K280" s="2"/>
      <c r="L280" s="2">
        <v>15.07</v>
      </c>
      <c r="M280" s="2">
        <v>18.45</v>
      </c>
      <c r="N280" s="2">
        <v>36.9</v>
      </c>
      <c r="O280" s="2"/>
      <c r="P280" s="2"/>
      <c r="Q280" s="2"/>
      <c r="R280" s="2"/>
      <c r="S280" s="2"/>
      <c r="T280" s="2"/>
      <c r="U280" s="2"/>
      <c r="V280" s="2"/>
      <c r="W280" s="2"/>
      <c r="X280" s="2"/>
      <c r="Y280" s="2"/>
      <c r="Z280" s="2"/>
    </row>
    <row r="281" spans="1:26" ht="51.75" customHeight="1">
      <c r="A281" s="15" t="s">
        <v>522</v>
      </c>
      <c r="B281" s="15">
        <v>89726</v>
      </c>
      <c r="C281" s="15" t="s">
        <v>28</v>
      </c>
      <c r="D281" s="15" t="s">
        <v>455</v>
      </c>
      <c r="E281" s="16" t="s">
        <v>56</v>
      </c>
      <c r="F281" s="17">
        <v>5</v>
      </c>
      <c r="G281" s="18">
        <f t="shared" ref="G281:H281" si="247">TRUNC(L281-L281*$P$3,2)</f>
        <v>7.78</v>
      </c>
      <c r="H281" s="18">
        <f t="shared" si="247"/>
        <v>9.52</v>
      </c>
      <c r="I281" s="18">
        <f t="shared" si="239"/>
        <v>47.6</v>
      </c>
      <c r="J281" s="19">
        <v>1.9091038894622299E-5</v>
      </c>
      <c r="K281" s="2"/>
      <c r="L281" s="2">
        <v>9.9700000000000006</v>
      </c>
      <c r="M281" s="2">
        <v>12.21</v>
      </c>
      <c r="N281" s="2">
        <v>61.05</v>
      </c>
      <c r="O281" s="2"/>
      <c r="P281" s="2"/>
      <c r="Q281" s="2"/>
      <c r="R281" s="2"/>
      <c r="S281" s="2"/>
      <c r="T281" s="2"/>
      <c r="U281" s="2"/>
      <c r="V281" s="2"/>
      <c r="W281" s="2"/>
      <c r="X281" s="2"/>
      <c r="Y281" s="2"/>
      <c r="Z281" s="2"/>
    </row>
    <row r="282" spans="1:26" ht="51.75" customHeight="1">
      <c r="A282" s="15" t="s">
        <v>523</v>
      </c>
      <c r="B282" s="15">
        <v>89732</v>
      </c>
      <c r="C282" s="15" t="s">
        <v>28</v>
      </c>
      <c r="D282" s="15" t="s">
        <v>457</v>
      </c>
      <c r="E282" s="16" t="s">
        <v>56</v>
      </c>
      <c r="F282" s="17">
        <v>2</v>
      </c>
      <c r="G282" s="18">
        <f t="shared" ref="G282:H282" si="248">TRUNC(L282-L282*$P$3,2)</f>
        <v>12.3</v>
      </c>
      <c r="H282" s="18">
        <f t="shared" si="248"/>
        <v>15.07</v>
      </c>
      <c r="I282" s="18">
        <f t="shared" si="239"/>
        <v>30.14</v>
      </c>
      <c r="J282" s="19">
        <v>1.2076919281086199E-5</v>
      </c>
      <c r="K282" s="2"/>
      <c r="L282" s="2">
        <v>15.77</v>
      </c>
      <c r="M282" s="2">
        <v>19.309999999999999</v>
      </c>
      <c r="N282" s="2">
        <v>38.619999999999997</v>
      </c>
      <c r="O282" s="2"/>
      <c r="P282" s="2"/>
      <c r="Q282" s="2"/>
      <c r="R282" s="2"/>
      <c r="S282" s="2"/>
      <c r="T282" s="2"/>
      <c r="U282" s="2"/>
      <c r="V282" s="2"/>
      <c r="W282" s="2"/>
      <c r="X282" s="2"/>
      <c r="Y282" s="2"/>
      <c r="Z282" s="2"/>
    </row>
    <row r="283" spans="1:26" ht="51.75" customHeight="1">
      <c r="A283" s="15" t="s">
        <v>524</v>
      </c>
      <c r="B283" s="15">
        <v>89753</v>
      </c>
      <c r="C283" s="15" t="s">
        <v>28</v>
      </c>
      <c r="D283" s="15" t="s">
        <v>479</v>
      </c>
      <c r="E283" s="16" t="s">
        <v>56</v>
      </c>
      <c r="F283" s="17">
        <v>10</v>
      </c>
      <c r="G283" s="18">
        <f t="shared" ref="G283:H283" si="249">TRUNC(L283-L283*$P$3,2)</f>
        <v>6.91</v>
      </c>
      <c r="H283" s="18">
        <f t="shared" si="249"/>
        <v>8.4600000000000009</v>
      </c>
      <c r="I283" s="18">
        <f t="shared" si="239"/>
        <v>84.6</v>
      </c>
      <c r="J283" s="19">
        <v>3.39292009838905E-5</v>
      </c>
      <c r="K283" s="2"/>
      <c r="L283" s="2">
        <v>8.86</v>
      </c>
      <c r="M283" s="2">
        <v>10.85</v>
      </c>
      <c r="N283" s="2">
        <v>108.5</v>
      </c>
      <c r="O283" s="2"/>
      <c r="P283" s="2"/>
      <c r="Q283" s="2"/>
      <c r="R283" s="2"/>
      <c r="S283" s="2"/>
      <c r="T283" s="2"/>
      <c r="U283" s="2"/>
      <c r="V283" s="2"/>
      <c r="W283" s="2"/>
      <c r="X283" s="2"/>
      <c r="Y283" s="2"/>
      <c r="Z283" s="2"/>
    </row>
    <row r="284" spans="1:26" ht="51.75" customHeight="1">
      <c r="A284" s="15" t="s">
        <v>525</v>
      </c>
      <c r="B284" s="15">
        <v>89752</v>
      </c>
      <c r="C284" s="15" t="s">
        <v>28</v>
      </c>
      <c r="D284" s="15" t="s">
        <v>475</v>
      </c>
      <c r="E284" s="16" t="s">
        <v>56</v>
      </c>
      <c r="F284" s="17">
        <v>28</v>
      </c>
      <c r="G284" s="18">
        <f t="shared" ref="G284:H284" si="250">TRUNC(L284-L284*$P$3,2)</f>
        <v>5.58</v>
      </c>
      <c r="H284" s="18">
        <f t="shared" si="250"/>
        <v>6.82</v>
      </c>
      <c r="I284" s="18">
        <f t="shared" si="239"/>
        <v>190.96</v>
      </c>
      <c r="J284" s="19">
        <v>7.6614324802333502E-5</v>
      </c>
      <c r="K284" s="2"/>
      <c r="L284" s="2">
        <v>7.15</v>
      </c>
      <c r="M284" s="2">
        <v>8.75</v>
      </c>
      <c r="N284" s="2">
        <v>245</v>
      </c>
      <c r="O284" s="2"/>
      <c r="P284" s="2"/>
      <c r="Q284" s="2"/>
      <c r="R284" s="2"/>
      <c r="S284" s="2"/>
      <c r="T284" s="2"/>
      <c r="U284" s="2"/>
      <c r="V284" s="2"/>
      <c r="W284" s="2"/>
      <c r="X284" s="2"/>
      <c r="Y284" s="2"/>
      <c r="Z284" s="2"/>
    </row>
    <row r="285" spans="1:26" ht="51.75" customHeight="1">
      <c r="A285" s="15" t="s">
        <v>526</v>
      </c>
      <c r="B285" s="15">
        <v>104341</v>
      </c>
      <c r="C285" s="15" t="s">
        <v>28</v>
      </c>
      <c r="D285" s="15" t="s">
        <v>447</v>
      </c>
      <c r="E285" s="16" t="s">
        <v>56</v>
      </c>
      <c r="F285" s="17">
        <v>2</v>
      </c>
      <c r="G285" s="18">
        <f t="shared" ref="G285:H285" si="251">TRUNC(L285-L285*$P$3,2)</f>
        <v>8.34</v>
      </c>
      <c r="H285" s="18">
        <f t="shared" si="251"/>
        <v>10.210000000000001</v>
      </c>
      <c r="I285" s="18">
        <f t="shared" si="239"/>
        <v>20.420000000000002</v>
      </c>
      <c r="J285" s="19">
        <v>8.1867878503064894E-6</v>
      </c>
      <c r="K285" s="2"/>
      <c r="L285" s="2">
        <v>10.69</v>
      </c>
      <c r="M285" s="2">
        <v>13.09</v>
      </c>
      <c r="N285" s="2">
        <v>26.18</v>
      </c>
      <c r="O285" s="2"/>
      <c r="P285" s="2"/>
      <c r="Q285" s="2"/>
      <c r="R285" s="2"/>
      <c r="S285" s="2"/>
      <c r="T285" s="2"/>
      <c r="U285" s="2"/>
      <c r="V285" s="2"/>
      <c r="W285" s="2"/>
      <c r="X285" s="2"/>
      <c r="Y285" s="2"/>
      <c r="Z285" s="2"/>
    </row>
    <row r="286" spans="1:26" ht="24" customHeight="1">
      <c r="A286" s="15" t="s">
        <v>527</v>
      </c>
      <c r="B286" s="15">
        <v>3404</v>
      </c>
      <c r="C286" s="15" t="s">
        <v>45</v>
      </c>
      <c r="D286" s="15" t="s">
        <v>445</v>
      </c>
      <c r="E286" s="16" t="s">
        <v>24</v>
      </c>
      <c r="F286" s="17">
        <v>11</v>
      </c>
      <c r="G286" s="18">
        <f t="shared" ref="G286:H286" si="252">TRUNC(L286-L286*$P$3,2)</f>
        <v>3.23</v>
      </c>
      <c r="H286" s="18">
        <f t="shared" si="252"/>
        <v>3.96</v>
      </c>
      <c r="I286" s="18">
        <f t="shared" si="239"/>
        <v>43.56</v>
      </c>
      <c r="J286" s="19">
        <v>1.7474320285528099E-5</v>
      </c>
      <c r="K286" s="2"/>
      <c r="L286" s="2">
        <v>4.1500000000000004</v>
      </c>
      <c r="M286" s="2">
        <v>5.08</v>
      </c>
      <c r="N286" s="2">
        <v>55.88</v>
      </c>
      <c r="O286" s="2"/>
      <c r="P286" s="2"/>
      <c r="Q286" s="2"/>
      <c r="R286" s="2"/>
      <c r="S286" s="2"/>
      <c r="T286" s="2"/>
      <c r="U286" s="2"/>
      <c r="V286" s="2"/>
      <c r="W286" s="2"/>
      <c r="X286" s="2"/>
      <c r="Y286" s="2"/>
      <c r="Z286" s="2"/>
    </row>
    <row r="287" spans="1:26" ht="24" customHeight="1">
      <c r="A287" s="20" t="s">
        <v>528</v>
      </c>
      <c r="B287" s="20" t="s">
        <v>18</v>
      </c>
      <c r="C287" s="20"/>
      <c r="D287" s="20" t="s">
        <v>529</v>
      </c>
      <c r="E287" s="21"/>
      <c r="F287" s="22"/>
      <c r="G287" s="23"/>
      <c r="H287" s="23"/>
      <c r="I287" s="23">
        <f>SUM(I288,I289,I290,I291,I292,I293,I294,I295,I296,I297)</f>
        <v>6744.3299999999981</v>
      </c>
      <c r="J287" s="24">
        <v>2.7024311507715501E-3</v>
      </c>
      <c r="K287" s="2"/>
      <c r="L287" s="2"/>
      <c r="M287" s="2">
        <v>8641.93</v>
      </c>
      <c r="N287" s="2">
        <v>8641.93</v>
      </c>
      <c r="O287" s="2"/>
      <c r="P287" s="2"/>
      <c r="Q287" s="2"/>
      <c r="R287" s="2"/>
      <c r="S287" s="2"/>
      <c r="T287" s="2"/>
      <c r="U287" s="2"/>
      <c r="V287" s="2"/>
      <c r="W287" s="2"/>
      <c r="X287" s="2"/>
      <c r="Y287" s="2"/>
      <c r="Z287" s="2"/>
    </row>
    <row r="288" spans="1:26" ht="39" customHeight="1">
      <c r="A288" s="15" t="s">
        <v>530</v>
      </c>
      <c r="B288" s="15">
        <v>97906</v>
      </c>
      <c r="C288" s="15" t="s">
        <v>28</v>
      </c>
      <c r="D288" s="15" t="s">
        <v>435</v>
      </c>
      <c r="E288" s="16" t="s">
        <v>56</v>
      </c>
      <c r="F288" s="17">
        <v>2</v>
      </c>
      <c r="G288" s="18">
        <f t="shared" ref="G288:H288" si="253">TRUNC(L288-L288*$P$3,2)</f>
        <v>320.48</v>
      </c>
      <c r="H288" s="18">
        <f t="shared" si="253"/>
        <v>392.49</v>
      </c>
      <c r="I288" s="18">
        <f t="shared" ref="I288:I297" si="254">ROUND(F288*H288,2)</f>
        <v>784.98</v>
      </c>
      <c r="J288" s="19">
        <v>3.1450649398652599E-4</v>
      </c>
      <c r="K288" s="2"/>
      <c r="L288" s="2">
        <v>410.61</v>
      </c>
      <c r="M288" s="2">
        <v>502.87</v>
      </c>
      <c r="N288" s="2">
        <v>1005.74</v>
      </c>
      <c r="O288" s="2"/>
      <c r="P288" s="2"/>
      <c r="Q288" s="2"/>
      <c r="R288" s="2"/>
      <c r="S288" s="2"/>
      <c r="T288" s="2"/>
      <c r="U288" s="2"/>
      <c r="V288" s="2"/>
      <c r="W288" s="2"/>
      <c r="X288" s="2"/>
      <c r="Y288" s="2"/>
      <c r="Z288" s="2"/>
    </row>
    <row r="289" spans="1:26" ht="25.5" customHeight="1">
      <c r="A289" s="15" t="s">
        <v>531</v>
      </c>
      <c r="B289" s="15">
        <v>7752</v>
      </c>
      <c r="C289" s="15" t="s">
        <v>45</v>
      </c>
      <c r="D289" s="15" t="s">
        <v>532</v>
      </c>
      <c r="E289" s="16" t="s">
        <v>24</v>
      </c>
      <c r="F289" s="17">
        <v>2</v>
      </c>
      <c r="G289" s="18">
        <f t="shared" ref="G289:H289" si="255">TRUNC(L289-L289*$P$3,2)</f>
        <v>61.01</v>
      </c>
      <c r="H289" s="18">
        <f t="shared" si="255"/>
        <v>74.72</v>
      </c>
      <c r="I289" s="18">
        <f t="shared" si="254"/>
        <v>149.44</v>
      </c>
      <c r="J289" s="19">
        <v>5.9878003727146201E-5</v>
      </c>
      <c r="K289" s="2"/>
      <c r="L289" s="2">
        <v>78.180000000000007</v>
      </c>
      <c r="M289" s="2">
        <v>95.74</v>
      </c>
      <c r="N289" s="2">
        <v>191.48</v>
      </c>
      <c r="O289" s="2"/>
      <c r="P289" s="2"/>
      <c r="Q289" s="2"/>
      <c r="R289" s="2"/>
      <c r="S289" s="2"/>
      <c r="T289" s="2"/>
      <c r="U289" s="2"/>
      <c r="V289" s="2"/>
      <c r="W289" s="2"/>
      <c r="X289" s="2"/>
      <c r="Y289" s="2"/>
      <c r="Z289" s="2"/>
    </row>
    <row r="290" spans="1:26" ht="39" customHeight="1">
      <c r="A290" s="15" t="s">
        <v>533</v>
      </c>
      <c r="B290" s="15">
        <v>89512</v>
      </c>
      <c r="C290" s="15" t="s">
        <v>28</v>
      </c>
      <c r="D290" s="15" t="s">
        <v>534</v>
      </c>
      <c r="E290" s="16" t="s">
        <v>94</v>
      </c>
      <c r="F290" s="17">
        <v>27</v>
      </c>
      <c r="G290" s="18">
        <f t="shared" ref="G290:H290" si="256">TRUNC(L290-L290*$P$3,2)</f>
        <v>37.659999999999997</v>
      </c>
      <c r="H290" s="18">
        <f t="shared" si="256"/>
        <v>46.12</v>
      </c>
      <c r="I290" s="18">
        <f t="shared" si="254"/>
        <v>1245.24</v>
      </c>
      <c r="J290" s="19">
        <v>4.9899378811054502E-4</v>
      </c>
      <c r="K290" s="2"/>
      <c r="L290" s="2">
        <v>48.26</v>
      </c>
      <c r="M290" s="2">
        <v>59.1</v>
      </c>
      <c r="N290" s="2">
        <v>1595.7</v>
      </c>
      <c r="O290" s="2"/>
      <c r="P290" s="2"/>
      <c r="Q290" s="2"/>
      <c r="R290" s="2"/>
      <c r="S290" s="2"/>
      <c r="T290" s="2"/>
      <c r="U290" s="2"/>
      <c r="V290" s="2"/>
      <c r="W290" s="2"/>
      <c r="X290" s="2"/>
      <c r="Y290" s="2"/>
      <c r="Z290" s="2"/>
    </row>
    <row r="291" spans="1:26" ht="39" customHeight="1">
      <c r="A291" s="15" t="s">
        <v>535</v>
      </c>
      <c r="B291" s="15">
        <v>104166</v>
      </c>
      <c r="C291" s="15" t="s">
        <v>28</v>
      </c>
      <c r="D291" s="15" t="s">
        <v>536</v>
      </c>
      <c r="E291" s="16" t="s">
        <v>94</v>
      </c>
      <c r="F291" s="17">
        <v>30.1</v>
      </c>
      <c r="G291" s="18">
        <f t="shared" ref="G291:H291" si="257">TRUNC(L291-L291*$P$3,2)</f>
        <v>56.43</v>
      </c>
      <c r="H291" s="18">
        <f t="shared" si="257"/>
        <v>69.099999999999994</v>
      </c>
      <c r="I291" s="18">
        <f t="shared" si="254"/>
        <v>2079.91</v>
      </c>
      <c r="J291" s="19">
        <v>8.3339186250799499E-4</v>
      </c>
      <c r="K291" s="2"/>
      <c r="L291" s="2">
        <v>72.3</v>
      </c>
      <c r="M291" s="2">
        <v>88.54</v>
      </c>
      <c r="N291" s="2">
        <v>2665.05</v>
      </c>
      <c r="O291" s="2"/>
      <c r="P291" s="2"/>
      <c r="Q291" s="2"/>
      <c r="R291" s="2"/>
      <c r="S291" s="2"/>
      <c r="T291" s="2"/>
      <c r="U291" s="2"/>
      <c r="V291" s="2"/>
      <c r="W291" s="2"/>
      <c r="X291" s="2"/>
      <c r="Y291" s="2"/>
      <c r="Z291" s="2"/>
    </row>
    <row r="292" spans="1:26" ht="39" customHeight="1">
      <c r="A292" s="15" t="s">
        <v>537</v>
      </c>
      <c r="B292" s="15">
        <v>104167</v>
      </c>
      <c r="C292" s="15" t="s">
        <v>28</v>
      </c>
      <c r="D292" s="15" t="s">
        <v>538</v>
      </c>
      <c r="E292" s="16" t="s">
        <v>56</v>
      </c>
      <c r="F292" s="17">
        <v>8</v>
      </c>
      <c r="G292" s="18">
        <f t="shared" ref="G292:H292" si="258">TRUNC(L292-L292*$P$3,2)</f>
        <v>94.96</v>
      </c>
      <c r="H292" s="18">
        <f t="shared" si="258"/>
        <v>116.29</v>
      </c>
      <c r="I292" s="18">
        <f t="shared" si="254"/>
        <v>930.32</v>
      </c>
      <c r="J292" s="19">
        <v>3.7275214352808803E-4</v>
      </c>
      <c r="K292" s="2"/>
      <c r="L292" s="2">
        <v>121.67</v>
      </c>
      <c r="M292" s="2">
        <v>149</v>
      </c>
      <c r="N292" s="2">
        <v>1192</v>
      </c>
      <c r="O292" s="2"/>
      <c r="P292" s="2"/>
      <c r="Q292" s="2"/>
      <c r="R292" s="2"/>
      <c r="S292" s="2"/>
      <c r="T292" s="2"/>
      <c r="U292" s="2"/>
      <c r="V292" s="2"/>
      <c r="W292" s="2"/>
      <c r="X292" s="2"/>
      <c r="Y292" s="2"/>
      <c r="Z292" s="2"/>
    </row>
    <row r="293" spans="1:26" ht="51.75" customHeight="1">
      <c r="A293" s="15" t="s">
        <v>539</v>
      </c>
      <c r="B293" s="15">
        <v>89681</v>
      </c>
      <c r="C293" s="15" t="s">
        <v>28</v>
      </c>
      <c r="D293" s="15" t="s">
        <v>540</v>
      </c>
      <c r="E293" s="16" t="s">
        <v>56</v>
      </c>
      <c r="F293" s="17">
        <v>4</v>
      </c>
      <c r="G293" s="18">
        <f t="shared" ref="G293:H293" si="259">TRUNC(L293-L293*$P$3,2)</f>
        <v>69.08</v>
      </c>
      <c r="H293" s="18">
        <f t="shared" si="259"/>
        <v>84.59</v>
      </c>
      <c r="I293" s="18">
        <f t="shared" si="254"/>
        <v>338.36</v>
      </c>
      <c r="J293" s="19">
        <v>1.3557921086244801E-4</v>
      </c>
      <c r="K293" s="2"/>
      <c r="L293" s="2">
        <v>88.51</v>
      </c>
      <c r="M293" s="2">
        <v>108.39</v>
      </c>
      <c r="N293" s="2">
        <v>433.56</v>
      </c>
      <c r="O293" s="2"/>
      <c r="P293" s="2"/>
      <c r="Q293" s="2"/>
      <c r="R293" s="2"/>
      <c r="S293" s="2"/>
      <c r="T293" s="2"/>
      <c r="U293" s="2"/>
      <c r="V293" s="2"/>
      <c r="W293" s="2"/>
      <c r="X293" s="2"/>
      <c r="Y293" s="2"/>
      <c r="Z293" s="2"/>
    </row>
    <row r="294" spans="1:26" ht="39" customHeight="1">
      <c r="A294" s="15" t="s">
        <v>541</v>
      </c>
      <c r="B294" s="15">
        <v>104168</v>
      </c>
      <c r="C294" s="15" t="s">
        <v>28</v>
      </c>
      <c r="D294" s="15" t="s">
        <v>542</v>
      </c>
      <c r="E294" s="16" t="s">
        <v>56</v>
      </c>
      <c r="F294" s="17">
        <v>4</v>
      </c>
      <c r="G294" s="18">
        <f t="shared" ref="G294:H294" si="260">TRUNC(L294-L294*$P$3,2)</f>
        <v>92.58</v>
      </c>
      <c r="H294" s="18">
        <f t="shared" si="260"/>
        <v>113.38</v>
      </c>
      <c r="I294" s="18">
        <f t="shared" si="254"/>
        <v>453.52</v>
      </c>
      <c r="J294" s="19">
        <v>1.8171041573934699E-4</v>
      </c>
      <c r="K294" s="2"/>
      <c r="L294" s="2">
        <v>118.62</v>
      </c>
      <c r="M294" s="2">
        <v>145.27000000000001</v>
      </c>
      <c r="N294" s="2">
        <v>581.08000000000004</v>
      </c>
      <c r="O294" s="2"/>
      <c r="P294" s="2"/>
      <c r="Q294" s="2"/>
      <c r="R294" s="2"/>
      <c r="S294" s="2"/>
      <c r="T294" s="2"/>
      <c r="U294" s="2"/>
      <c r="V294" s="2"/>
      <c r="W294" s="2"/>
      <c r="X294" s="2"/>
      <c r="Y294" s="2"/>
      <c r="Z294" s="2"/>
    </row>
    <row r="295" spans="1:26" ht="39" customHeight="1">
      <c r="A295" s="15" t="s">
        <v>543</v>
      </c>
      <c r="B295" s="15">
        <v>104170</v>
      </c>
      <c r="C295" s="15" t="s">
        <v>28</v>
      </c>
      <c r="D295" s="15" t="s">
        <v>544</v>
      </c>
      <c r="E295" s="16" t="s">
        <v>56</v>
      </c>
      <c r="F295" s="17">
        <v>8</v>
      </c>
      <c r="G295" s="18">
        <f t="shared" ref="G295:H295" si="261">TRUNC(L295-L295*$P$3,2)</f>
        <v>53.14</v>
      </c>
      <c r="H295" s="18">
        <f t="shared" si="261"/>
        <v>65.069999999999993</v>
      </c>
      <c r="I295" s="18">
        <f t="shared" si="254"/>
        <v>520.55999999999995</v>
      </c>
      <c r="J295" s="19">
        <v>2.08591098841423E-4</v>
      </c>
      <c r="K295" s="2"/>
      <c r="L295" s="2">
        <v>68.09</v>
      </c>
      <c r="M295" s="2">
        <v>83.38</v>
      </c>
      <c r="N295" s="2">
        <v>667.04</v>
      </c>
      <c r="O295" s="2"/>
      <c r="P295" s="2"/>
      <c r="Q295" s="2"/>
      <c r="R295" s="2"/>
      <c r="S295" s="2"/>
      <c r="T295" s="2"/>
      <c r="U295" s="2"/>
      <c r="V295" s="2"/>
      <c r="W295" s="2"/>
      <c r="X295" s="2"/>
      <c r="Y295" s="2"/>
      <c r="Z295" s="2"/>
    </row>
    <row r="296" spans="1:26" ht="39" customHeight="1">
      <c r="A296" s="15" t="s">
        <v>545</v>
      </c>
      <c r="B296" s="15">
        <v>89554</v>
      </c>
      <c r="C296" s="15" t="s">
        <v>28</v>
      </c>
      <c r="D296" s="15" t="s">
        <v>546</v>
      </c>
      <c r="E296" s="16" t="s">
        <v>56</v>
      </c>
      <c r="F296" s="17">
        <v>4</v>
      </c>
      <c r="G296" s="18">
        <f t="shared" ref="G296:H296" si="262">TRUNC(L296-L296*$P$3,2)</f>
        <v>20.85</v>
      </c>
      <c r="H296" s="18">
        <f t="shared" si="262"/>
        <v>25.53</v>
      </c>
      <c r="I296" s="18">
        <f t="shared" si="254"/>
        <v>102.12</v>
      </c>
      <c r="J296" s="19">
        <v>4.09276850209363E-5</v>
      </c>
      <c r="K296" s="2"/>
      <c r="L296" s="2">
        <v>26.72</v>
      </c>
      <c r="M296" s="2">
        <v>32.72</v>
      </c>
      <c r="N296" s="2">
        <v>130.88</v>
      </c>
      <c r="O296" s="2"/>
      <c r="P296" s="2"/>
      <c r="Q296" s="2"/>
      <c r="R296" s="2"/>
      <c r="S296" s="2"/>
      <c r="T296" s="2"/>
      <c r="U296" s="2"/>
      <c r="V296" s="2"/>
      <c r="W296" s="2"/>
      <c r="X296" s="2"/>
      <c r="Y296" s="2"/>
      <c r="Z296" s="2"/>
    </row>
    <row r="297" spans="1:26" ht="25.5" customHeight="1">
      <c r="A297" s="15" t="s">
        <v>547</v>
      </c>
      <c r="B297" s="15">
        <v>1212</v>
      </c>
      <c r="C297" s="15" t="s">
        <v>45</v>
      </c>
      <c r="D297" s="15" t="s">
        <v>443</v>
      </c>
      <c r="E297" s="16" t="s">
        <v>24</v>
      </c>
      <c r="F297" s="17">
        <v>26</v>
      </c>
      <c r="G297" s="18">
        <f t="shared" ref="G297:H297" si="263">TRUNC(L297-L297*$P$3,2)</f>
        <v>4.4000000000000004</v>
      </c>
      <c r="H297" s="18">
        <f t="shared" si="263"/>
        <v>5.38</v>
      </c>
      <c r="I297" s="18">
        <f t="shared" si="254"/>
        <v>139.88</v>
      </c>
      <c r="J297" s="19">
        <v>5.6100448447096401E-5</v>
      </c>
      <c r="K297" s="2"/>
      <c r="L297" s="2">
        <v>5.64</v>
      </c>
      <c r="M297" s="2">
        <v>6.9</v>
      </c>
      <c r="N297" s="2">
        <v>179.4</v>
      </c>
      <c r="O297" s="2"/>
      <c r="P297" s="2"/>
      <c r="Q297" s="2"/>
      <c r="R297" s="2"/>
      <c r="S297" s="2"/>
      <c r="T297" s="2"/>
      <c r="U297" s="2"/>
      <c r="V297" s="2"/>
      <c r="W297" s="2"/>
      <c r="X297" s="2"/>
      <c r="Y297" s="2"/>
      <c r="Z297" s="2"/>
    </row>
    <row r="298" spans="1:26" ht="24" customHeight="1">
      <c r="A298" s="20" t="s">
        <v>548</v>
      </c>
      <c r="B298" s="20" t="s">
        <v>18</v>
      </c>
      <c r="C298" s="20"/>
      <c r="D298" s="20" t="s">
        <v>549</v>
      </c>
      <c r="E298" s="21"/>
      <c r="F298" s="22"/>
      <c r="G298" s="23"/>
      <c r="H298" s="23"/>
      <c r="I298" s="23">
        <f>SUM(I299,I300,I301,I302,I303,I304,I305,I306,I307,I308,I309,I310,I311,I312,I313,I314,I315,I316,I317,I318,I319,I320,I321,I322,I323,I324,I325,I326,I327,I328,I329,I330,I331,I332,I333,I334,I335,I336,I337,I338,I339,I340,I341,I342,I343,I344,I345,I346,I347,I348,I349)</f>
        <v>15712.009999999995</v>
      </c>
      <c r="J298" s="24">
        <v>6.2961808478322603E-3</v>
      </c>
      <c r="K298" s="2"/>
      <c r="L298" s="2"/>
      <c r="M298" s="2">
        <v>20134.150000000001</v>
      </c>
      <c r="N298" s="2">
        <v>20134.150000000001</v>
      </c>
      <c r="O298" s="2"/>
      <c r="P298" s="2"/>
      <c r="Q298" s="2"/>
      <c r="R298" s="2"/>
      <c r="S298" s="2"/>
      <c r="T298" s="2"/>
      <c r="U298" s="2"/>
      <c r="V298" s="2"/>
      <c r="W298" s="2"/>
      <c r="X298" s="2"/>
      <c r="Y298" s="2"/>
      <c r="Z298" s="2"/>
    </row>
    <row r="299" spans="1:26" ht="39" customHeight="1">
      <c r="A299" s="15" t="s">
        <v>550</v>
      </c>
      <c r="B299" s="15">
        <v>89987</v>
      </c>
      <c r="C299" s="15" t="s">
        <v>28</v>
      </c>
      <c r="D299" s="15" t="s">
        <v>551</v>
      </c>
      <c r="E299" s="16" t="s">
        <v>56</v>
      </c>
      <c r="F299" s="17">
        <v>9</v>
      </c>
      <c r="G299" s="18">
        <f t="shared" ref="G299:H299" si="264">TRUNC(L299-L299*$P$3,2)</f>
        <v>71.03</v>
      </c>
      <c r="H299" s="18">
        <f t="shared" si="264"/>
        <v>86.98</v>
      </c>
      <c r="I299" s="18">
        <f t="shared" ref="I299:I349" si="265">ROUND(F299*H299,2)</f>
        <v>782.82</v>
      </c>
      <c r="J299" s="19">
        <v>3.13665299971349E-4</v>
      </c>
      <c r="K299" s="2"/>
      <c r="L299" s="2">
        <v>91.01</v>
      </c>
      <c r="M299" s="2">
        <v>111.45</v>
      </c>
      <c r="N299" s="2">
        <v>1003.05</v>
      </c>
      <c r="O299" s="2"/>
      <c r="P299" s="2"/>
      <c r="Q299" s="2"/>
      <c r="R299" s="2"/>
      <c r="S299" s="2"/>
      <c r="T299" s="2"/>
      <c r="U299" s="2"/>
      <c r="V299" s="2"/>
      <c r="W299" s="2"/>
      <c r="X299" s="2"/>
      <c r="Y299" s="2"/>
      <c r="Z299" s="2"/>
    </row>
    <row r="300" spans="1:26" ht="39" customHeight="1">
      <c r="A300" s="15" t="s">
        <v>552</v>
      </c>
      <c r="B300" s="15">
        <v>89985</v>
      </c>
      <c r="C300" s="15" t="s">
        <v>28</v>
      </c>
      <c r="D300" s="15" t="s">
        <v>553</v>
      </c>
      <c r="E300" s="16" t="s">
        <v>56</v>
      </c>
      <c r="F300" s="17">
        <v>1</v>
      </c>
      <c r="G300" s="18">
        <f t="shared" ref="G300:H300" si="266">TRUNC(L300-L300*$P$3,2)</f>
        <v>67.48</v>
      </c>
      <c r="H300" s="18">
        <f t="shared" si="266"/>
        <v>82.63</v>
      </c>
      <c r="I300" s="18">
        <f t="shared" si="265"/>
        <v>82.63</v>
      </c>
      <c r="J300" s="19">
        <v>3.3109896775800297E-5</v>
      </c>
      <c r="K300" s="2"/>
      <c r="L300" s="2">
        <v>86.46</v>
      </c>
      <c r="M300" s="2">
        <v>105.88</v>
      </c>
      <c r="N300" s="2">
        <v>105.88</v>
      </c>
      <c r="O300" s="2"/>
      <c r="P300" s="2"/>
      <c r="Q300" s="2"/>
      <c r="R300" s="2"/>
      <c r="S300" s="2"/>
      <c r="T300" s="2"/>
      <c r="U300" s="2"/>
      <c r="V300" s="2"/>
      <c r="W300" s="2"/>
      <c r="X300" s="2"/>
      <c r="Y300" s="2"/>
      <c r="Z300" s="2"/>
    </row>
    <row r="301" spans="1:26" ht="25.5" customHeight="1">
      <c r="A301" s="15" t="s">
        <v>554</v>
      </c>
      <c r="B301" s="15">
        <v>94490</v>
      </c>
      <c r="C301" s="15" t="s">
        <v>28</v>
      </c>
      <c r="D301" s="15" t="s">
        <v>555</v>
      </c>
      <c r="E301" s="16" t="s">
        <v>56</v>
      </c>
      <c r="F301" s="17">
        <v>4</v>
      </c>
      <c r="G301" s="18">
        <f t="shared" ref="G301:H301" si="267">TRUNC(L301-L301*$P$3,2)</f>
        <v>24.72</v>
      </c>
      <c r="H301" s="18">
        <f t="shared" si="267"/>
        <v>30.27</v>
      </c>
      <c r="I301" s="18">
        <f t="shared" si="265"/>
        <v>121.08</v>
      </c>
      <c r="J301" s="19">
        <v>4.8520320964612503E-5</v>
      </c>
      <c r="K301" s="2"/>
      <c r="L301" s="2">
        <v>31.68</v>
      </c>
      <c r="M301" s="2">
        <v>38.79</v>
      </c>
      <c r="N301" s="2">
        <v>155.16</v>
      </c>
      <c r="O301" s="2"/>
      <c r="P301" s="2"/>
      <c r="Q301" s="2"/>
      <c r="R301" s="2"/>
      <c r="S301" s="2"/>
      <c r="T301" s="2"/>
      <c r="U301" s="2"/>
      <c r="V301" s="2"/>
      <c r="W301" s="2"/>
      <c r="X301" s="2"/>
      <c r="Y301" s="2"/>
      <c r="Z301" s="2"/>
    </row>
    <row r="302" spans="1:26" ht="25.5" customHeight="1">
      <c r="A302" s="15" t="s">
        <v>556</v>
      </c>
      <c r="B302" s="15">
        <v>94492</v>
      </c>
      <c r="C302" s="15" t="s">
        <v>28</v>
      </c>
      <c r="D302" s="15" t="s">
        <v>557</v>
      </c>
      <c r="E302" s="16" t="s">
        <v>56</v>
      </c>
      <c r="F302" s="17">
        <v>4</v>
      </c>
      <c r="G302" s="18">
        <f t="shared" ref="G302:H302" si="268">TRUNC(L302-L302*$P$3,2)</f>
        <v>34.74</v>
      </c>
      <c r="H302" s="18">
        <f t="shared" si="268"/>
        <v>42.54</v>
      </c>
      <c r="I302" s="18">
        <f t="shared" si="265"/>
        <v>170.16</v>
      </c>
      <c r="J302" s="19">
        <v>6.8183621958778704E-5</v>
      </c>
      <c r="K302" s="2"/>
      <c r="L302" s="2">
        <v>44.51</v>
      </c>
      <c r="M302" s="2">
        <v>54.51</v>
      </c>
      <c r="N302" s="2">
        <v>218.04</v>
      </c>
      <c r="O302" s="2"/>
      <c r="P302" s="2"/>
      <c r="Q302" s="2"/>
      <c r="R302" s="2"/>
      <c r="S302" s="2"/>
      <c r="T302" s="2"/>
      <c r="U302" s="2"/>
      <c r="V302" s="2"/>
      <c r="W302" s="2"/>
      <c r="X302" s="2"/>
      <c r="Y302" s="2"/>
      <c r="Z302" s="2"/>
    </row>
    <row r="303" spans="1:26" ht="39" customHeight="1">
      <c r="A303" s="15" t="s">
        <v>558</v>
      </c>
      <c r="B303" s="15">
        <v>103979</v>
      </c>
      <c r="C303" s="15" t="s">
        <v>28</v>
      </c>
      <c r="D303" s="15" t="s">
        <v>559</v>
      </c>
      <c r="E303" s="16" t="s">
        <v>94</v>
      </c>
      <c r="F303" s="17">
        <v>8.3000000000000007</v>
      </c>
      <c r="G303" s="18">
        <f t="shared" ref="G303:H303" si="269">TRUNC(L303-L303*$P$3,2)</f>
        <v>22.58</v>
      </c>
      <c r="H303" s="18">
        <f t="shared" si="269"/>
        <v>27.66</v>
      </c>
      <c r="I303" s="18">
        <f t="shared" si="265"/>
        <v>229.58</v>
      </c>
      <c r="J303" s="19">
        <v>9.1984096492270993E-5</v>
      </c>
      <c r="K303" s="2"/>
      <c r="L303" s="2">
        <v>28.94</v>
      </c>
      <c r="M303" s="2">
        <v>35.44</v>
      </c>
      <c r="N303" s="2">
        <v>294.14999999999998</v>
      </c>
      <c r="O303" s="2"/>
      <c r="P303" s="2"/>
      <c r="Q303" s="2"/>
      <c r="R303" s="2"/>
      <c r="S303" s="2"/>
      <c r="T303" s="2"/>
      <c r="U303" s="2"/>
      <c r="V303" s="2"/>
      <c r="W303" s="2"/>
      <c r="X303" s="2"/>
      <c r="Y303" s="2"/>
      <c r="Z303" s="2"/>
    </row>
    <row r="304" spans="1:26" ht="25.5" customHeight="1">
      <c r="A304" s="15" t="s">
        <v>560</v>
      </c>
      <c r="B304" s="15">
        <v>94495</v>
      </c>
      <c r="C304" s="15" t="s">
        <v>28</v>
      </c>
      <c r="D304" s="15" t="s">
        <v>561</v>
      </c>
      <c r="E304" s="16" t="s">
        <v>56</v>
      </c>
      <c r="F304" s="17">
        <v>3</v>
      </c>
      <c r="G304" s="18">
        <f t="shared" ref="G304:H304" si="270">TRUNC(L304-L304*$P$3,2)</f>
        <v>46.21</v>
      </c>
      <c r="H304" s="18">
        <f t="shared" si="270"/>
        <v>56.59</v>
      </c>
      <c r="I304" s="18">
        <f t="shared" si="265"/>
        <v>169.77</v>
      </c>
      <c r="J304" s="19">
        <v>6.8024139078577998E-5</v>
      </c>
      <c r="K304" s="2"/>
      <c r="L304" s="2">
        <v>59.21</v>
      </c>
      <c r="M304" s="2">
        <v>72.510000000000005</v>
      </c>
      <c r="N304" s="2">
        <v>217.53</v>
      </c>
      <c r="O304" s="2"/>
      <c r="P304" s="2"/>
      <c r="Q304" s="2"/>
      <c r="R304" s="2"/>
      <c r="S304" s="2"/>
      <c r="T304" s="2"/>
      <c r="U304" s="2"/>
      <c r="V304" s="2"/>
      <c r="W304" s="2"/>
      <c r="X304" s="2"/>
      <c r="Y304" s="2"/>
      <c r="Z304" s="2"/>
    </row>
    <row r="305" spans="1:26" ht="25.5" customHeight="1">
      <c r="A305" s="15" t="s">
        <v>562</v>
      </c>
      <c r="B305" s="15">
        <v>89353</v>
      </c>
      <c r="C305" s="15" t="s">
        <v>28</v>
      </c>
      <c r="D305" s="15" t="s">
        <v>563</v>
      </c>
      <c r="E305" s="16" t="s">
        <v>56</v>
      </c>
      <c r="F305" s="17">
        <v>2</v>
      </c>
      <c r="G305" s="18">
        <f t="shared" ref="G305:H305" si="271">TRUNC(L305-L305*$P$3,2)</f>
        <v>29.91</v>
      </c>
      <c r="H305" s="18">
        <f t="shared" si="271"/>
        <v>36.630000000000003</v>
      </c>
      <c r="I305" s="18">
        <f t="shared" si="265"/>
        <v>73.260000000000005</v>
      </c>
      <c r="J305" s="19">
        <v>2.9357358418134998E-5</v>
      </c>
      <c r="K305" s="2"/>
      <c r="L305" s="2">
        <v>38.33</v>
      </c>
      <c r="M305" s="2">
        <v>46.94</v>
      </c>
      <c r="N305" s="2">
        <v>93.88</v>
      </c>
      <c r="O305" s="2"/>
      <c r="P305" s="2"/>
      <c r="Q305" s="2"/>
      <c r="R305" s="2"/>
      <c r="S305" s="2"/>
      <c r="T305" s="2"/>
      <c r="U305" s="2"/>
      <c r="V305" s="2"/>
      <c r="W305" s="2"/>
      <c r="X305" s="2"/>
      <c r="Y305" s="2"/>
      <c r="Z305" s="2"/>
    </row>
    <row r="306" spans="1:26" ht="39" customHeight="1">
      <c r="A306" s="15" t="s">
        <v>564</v>
      </c>
      <c r="B306" s="15">
        <v>99628</v>
      </c>
      <c r="C306" s="15" t="s">
        <v>28</v>
      </c>
      <c r="D306" s="15" t="s">
        <v>565</v>
      </c>
      <c r="E306" s="16" t="s">
        <v>56</v>
      </c>
      <c r="F306" s="17">
        <v>2</v>
      </c>
      <c r="G306" s="18">
        <f t="shared" ref="G306:H306" si="272">TRUNC(L306-L306*$P$3,2)</f>
        <v>62.86</v>
      </c>
      <c r="H306" s="18">
        <f t="shared" si="272"/>
        <v>76.98</v>
      </c>
      <c r="I306" s="18">
        <f t="shared" si="265"/>
        <v>153.96</v>
      </c>
      <c r="J306" s="19">
        <v>6.1691730600017702E-5</v>
      </c>
      <c r="K306" s="2"/>
      <c r="L306" s="2">
        <v>80.55</v>
      </c>
      <c r="M306" s="2">
        <v>98.64</v>
      </c>
      <c r="N306" s="2">
        <v>197.28</v>
      </c>
      <c r="O306" s="2"/>
      <c r="P306" s="2"/>
      <c r="Q306" s="2"/>
      <c r="R306" s="2"/>
      <c r="S306" s="2"/>
      <c r="T306" s="2"/>
      <c r="U306" s="2"/>
      <c r="V306" s="2"/>
      <c r="W306" s="2"/>
      <c r="X306" s="2"/>
      <c r="Y306" s="2"/>
      <c r="Z306" s="2"/>
    </row>
    <row r="307" spans="1:26" ht="39" customHeight="1">
      <c r="A307" s="15" t="s">
        <v>566</v>
      </c>
      <c r="B307" s="15">
        <v>13570</v>
      </c>
      <c r="C307" s="15" t="s">
        <v>45</v>
      </c>
      <c r="D307" s="15" t="s">
        <v>567</v>
      </c>
      <c r="E307" s="16" t="s">
        <v>568</v>
      </c>
      <c r="F307" s="17">
        <v>2</v>
      </c>
      <c r="G307" s="18">
        <f t="shared" ref="G307:H307" si="273">TRUNC(L307-L307*$P$3,2)</f>
        <v>1476.3</v>
      </c>
      <c r="H307" s="18">
        <f t="shared" si="273"/>
        <v>1808.02</v>
      </c>
      <c r="I307" s="18">
        <f t="shared" si="265"/>
        <v>3616.04</v>
      </c>
      <c r="J307" s="19">
        <v>1.4487862633580199E-3</v>
      </c>
      <c r="K307" s="2"/>
      <c r="L307" s="2">
        <v>1891.48</v>
      </c>
      <c r="M307" s="2">
        <v>2316.4899999999998</v>
      </c>
      <c r="N307" s="2">
        <v>4632.9799999999996</v>
      </c>
      <c r="O307" s="2"/>
      <c r="P307" s="2"/>
      <c r="Q307" s="2"/>
      <c r="R307" s="2"/>
      <c r="S307" s="2"/>
      <c r="T307" s="2"/>
      <c r="U307" s="2"/>
      <c r="V307" s="2"/>
      <c r="W307" s="2"/>
      <c r="X307" s="2"/>
      <c r="Y307" s="2"/>
      <c r="Z307" s="2"/>
    </row>
    <row r="308" spans="1:26" ht="51.75" customHeight="1">
      <c r="A308" s="15" t="s">
        <v>569</v>
      </c>
      <c r="B308" s="15">
        <v>94703</v>
      </c>
      <c r="C308" s="15" t="s">
        <v>28</v>
      </c>
      <c r="D308" s="15" t="s">
        <v>570</v>
      </c>
      <c r="E308" s="16" t="s">
        <v>56</v>
      </c>
      <c r="F308" s="17">
        <v>1</v>
      </c>
      <c r="G308" s="18">
        <f t="shared" ref="G308:H308" si="274">TRUNC(L308-L308*$P$3,2)</f>
        <v>14.75</v>
      </c>
      <c r="H308" s="18">
        <f t="shared" si="274"/>
        <v>18.059999999999999</v>
      </c>
      <c r="I308" s="18">
        <f t="shared" si="265"/>
        <v>18.059999999999999</v>
      </c>
      <c r="J308" s="19">
        <v>7.2392719149959996E-6</v>
      </c>
      <c r="K308" s="2"/>
      <c r="L308" s="2">
        <v>18.91</v>
      </c>
      <c r="M308" s="2">
        <v>23.15</v>
      </c>
      <c r="N308" s="2">
        <v>23.15</v>
      </c>
      <c r="O308" s="2"/>
      <c r="P308" s="2"/>
      <c r="Q308" s="2"/>
      <c r="R308" s="2"/>
      <c r="S308" s="2"/>
      <c r="T308" s="2"/>
      <c r="U308" s="2"/>
      <c r="V308" s="2"/>
      <c r="W308" s="2"/>
      <c r="X308" s="2"/>
      <c r="Y308" s="2"/>
      <c r="Z308" s="2"/>
    </row>
    <row r="309" spans="1:26" ht="51.75" customHeight="1">
      <c r="A309" s="15" t="s">
        <v>571</v>
      </c>
      <c r="B309" s="15">
        <v>94704</v>
      </c>
      <c r="C309" s="15" t="s">
        <v>28</v>
      </c>
      <c r="D309" s="15" t="s">
        <v>572</v>
      </c>
      <c r="E309" s="16" t="s">
        <v>56</v>
      </c>
      <c r="F309" s="17">
        <v>6</v>
      </c>
      <c r="G309" s="18">
        <f t="shared" ref="G309:H309" si="275">TRUNC(L309-L309*$P$3,2)</f>
        <v>19.690000000000001</v>
      </c>
      <c r="H309" s="18">
        <f t="shared" si="275"/>
        <v>24.1</v>
      </c>
      <c r="I309" s="18">
        <f t="shared" si="265"/>
        <v>144.6</v>
      </c>
      <c r="J309" s="19">
        <v>5.7957954934140803E-5</v>
      </c>
      <c r="K309" s="2"/>
      <c r="L309" s="2">
        <v>25.23</v>
      </c>
      <c r="M309" s="2">
        <v>30.89</v>
      </c>
      <c r="N309" s="2">
        <v>185.34</v>
      </c>
      <c r="O309" s="2"/>
      <c r="P309" s="2"/>
      <c r="Q309" s="2"/>
      <c r="R309" s="2"/>
      <c r="S309" s="2"/>
      <c r="T309" s="2"/>
      <c r="U309" s="2"/>
      <c r="V309" s="2"/>
      <c r="W309" s="2"/>
      <c r="X309" s="2"/>
      <c r="Y309" s="2"/>
      <c r="Z309" s="2"/>
    </row>
    <row r="310" spans="1:26" ht="51.75" customHeight="1">
      <c r="A310" s="15" t="s">
        <v>573</v>
      </c>
      <c r="B310" s="15">
        <v>94706</v>
      </c>
      <c r="C310" s="15" t="s">
        <v>28</v>
      </c>
      <c r="D310" s="15" t="s">
        <v>574</v>
      </c>
      <c r="E310" s="16" t="s">
        <v>56</v>
      </c>
      <c r="F310" s="17">
        <v>1</v>
      </c>
      <c r="G310" s="18">
        <f t="shared" ref="G310:H310" si="276">TRUNC(L310-L310*$P$3,2)</f>
        <v>26.24</v>
      </c>
      <c r="H310" s="18">
        <f t="shared" si="276"/>
        <v>32.14</v>
      </c>
      <c r="I310" s="18">
        <f t="shared" si="265"/>
        <v>32.14</v>
      </c>
      <c r="J310" s="19">
        <v>1.2877460797388099E-5</v>
      </c>
      <c r="K310" s="2"/>
      <c r="L310" s="2">
        <v>33.630000000000003</v>
      </c>
      <c r="M310" s="2">
        <v>41.18</v>
      </c>
      <c r="N310" s="2">
        <v>41.18</v>
      </c>
      <c r="O310" s="2"/>
      <c r="P310" s="2"/>
      <c r="Q310" s="2"/>
      <c r="R310" s="2"/>
      <c r="S310" s="2"/>
      <c r="T310" s="2"/>
      <c r="U310" s="2"/>
      <c r="V310" s="2"/>
      <c r="W310" s="2"/>
      <c r="X310" s="2"/>
      <c r="Y310" s="2"/>
      <c r="Z310" s="2"/>
    </row>
    <row r="311" spans="1:26" ht="51.75" customHeight="1">
      <c r="A311" s="15" t="s">
        <v>575</v>
      </c>
      <c r="B311" s="15">
        <v>89376</v>
      </c>
      <c r="C311" s="15" t="s">
        <v>28</v>
      </c>
      <c r="D311" s="15" t="s">
        <v>576</v>
      </c>
      <c r="E311" s="16" t="s">
        <v>56</v>
      </c>
      <c r="F311" s="17">
        <v>27</v>
      </c>
      <c r="G311" s="18">
        <f t="shared" ref="G311:H311" si="277">TRUNC(L311-L311*$P$3,2)</f>
        <v>4.2300000000000004</v>
      </c>
      <c r="H311" s="18">
        <f t="shared" si="277"/>
        <v>5.17</v>
      </c>
      <c r="I311" s="18">
        <f t="shared" si="265"/>
        <v>139.59</v>
      </c>
      <c r="J311" s="19">
        <v>5.5978490950472298E-5</v>
      </c>
      <c r="K311" s="2"/>
      <c r="L311" s="2">
        <v>5.42</v>
      </c>
      <c r="M311" s="2">
        <v>6.63</v>
      </c>
      <c r="N311" s="2">
        <v>179.01</v>
      </c>
      <c r="O311" s="2"/>
      <c r="P311" s="2"/>
      <c r="Q311" s="2"/>
      <c r="R311" s="2"/>
      <c r="S311" s="2"/>
      <c r="T311" s="2"/>
      <c r="U311" s="2"/>
      <c r="V311" s="2"/>
      <c r="W311" s="2"/>
      <c r="X311" s="2"/>
      <c r="Y311" s="2"/>
      <c r="Z311" s="2"/>
    </row>
    <row r="312" spans="1:26" ht="51.75" customHeight="1">
      <c r="A312" s="15" t="s">
        <v>577</v>
      </c>
      <c r="B312" s="15">
        <v>94658</v>
      </c>
      <c r="C312" s="15" t="s">
        <v>28</v>
      </c>
      <c r="D312" s="15" t="s">
        <v>578</v>
      </c>
      <c r="E312" s="16" t="s">
        <v>56</v>
      </c>
      <c r="F312" s="17">
        <v>4</v>
      </c>
      <c r="G312" s="18">
        <f t="shared" ref="G312:H312" si="278">TRUNC(L312-L312*$P$3,2)</f>
        <v>3.76</v>
      </c>
      <c r="H312" s="18">
        <f t="shared" si="278"/>
        <v>4.5999999999999996</v>
      </c>
      <c r="I312" s="18">
        <f t="shared" si="265"/>
        <v>18.399999999999999</v>
      </c>
      <c r="J312" s="19">
        <v>7.3799921034084498E-6</v>
      </c>
      <c r="K312" s="2"/>
      <c r="L312" s="2">
        <v>4.82</v>
      </c>
      <c r="M312" s="2">
        <v>5.9</v>
      </c>
      <c r="N312" s="2">
        <v>23.6</v>
      </c>
      <c r="O312" s="2"/>
      <c r="P312" s="2"/>
      <c r="Q312" s="2"/>
      <c r="R312" s="2"/>
      <c r="S312" s="2"/>
      <c r="T312" s="2"/>
      <c r="U312" s="2"/>
      <c r="V312" s="2"/>
      <c r="W312" s="2"/>
      <c r="X312" s="2"/>
      <c r="Y312" s="2"/>
      <c r="Z312" s="2"/>
    </row>
    <row r="313" spans="1:26" ht="25.5" customHeight="1">
      <c r="A313" s="15" t="s">
        <v>579</v>
      </c>
      <c r="B313" s="15">
        <v>102610</v>
      </c>
      <c r="C313" s="15" t="s">
        <v>28</v>
      </c>
      <c r="D313" s="15" t="s">
        <v>580</v>
      </c>
      <c r="E313" s="16" t="s">
        <v>56</v>
      </c>
      <c r="F313" s="17">
        <v>1</v>
      </c>
      <c r="G313" s="18">
        <f t="shared" ref="G313:H313" si="279">TRUNC(L313-L313*$P$3,2)</f>
        <v>1598.37</v>
      </c>
      <c r="H313" s="18">
        <f t="shared" si="279"/>
        <v>1957.53</v>
      </c>
      <c r="I313" s="18">
        <f t="shared" si="265"/>
        <v>1957.53</v>
      </c>
      <c r="J313" s="19">
        <v>7.8429615232854103E-4</v>
      </c>
      <c r="K313" s="2"/>
      <c r="L313" s="2">
        <v>2047.89</v>
      </c>
      <c r="M313" s="2">
        <v>2508.0500000000002</v>
      </c>
      <c r="N313" s="2">
        <v>2508.0500000000002</v>
      </c>
      <c r="O313" s="2"/>
      <c r="P313" s="2"/>
      <c r="Q313" s="2"/>
      <c r="R313" s="2"/>
      <c r="S313" s="2"/>
      <c r="T313" s="2"/>
      <c r="U313" s="2"/>
      <c r="V313" s="2"/>
      <c r="W313" s="2"/>
      <c r="X313" s="2"/>
      <c r="Y313" s="2"/>
      <c r="Z313" s="2"/>
    </row>
    <row r="314" spans="1:26" ht="25.5" customHeight="1">
      <c r="A314" s="15" t="s">
        <v>581</v>
      </c>
      <c r="B314" s="15">
        <v>102609</v>
      </c>
      <c r="C314" s="15" t="s">
        <v>28</v>
      </c>
      <c r="D314" s="15" t="s">
        <v>582</v>
      </c>
      <c r="E314" s="16" t="s">
        <v>56</v>
      </c>
      <c r="F314" s="17">
        <v>1</v>
      </c>
      <c r="G314" s="18">
        <f t="shared" ref="G314:H314" si="280">TRUNC(L314-L314*$P$3,2)</f>
        <v>929.99</v>
      </c>
      <c r="H314" s="18">
        <f t="shared" si="280"/>
        <v>1138.96</v>
      </c>
      <c r="I314" s="18">
        <f t="shared" si="265"/>
        <v>1138.96</v>
      </c>
      <c r="J314" s="19">
        <v>4.5633055409918902E-4</v>
      </c>
      <c r="K314" s="2"/>
      <c r="L314" s="2">
        <v>1191.54</v>
      </c>
      <c r="M314" s="2">
        <v>1459.27</v>
      </c>
      <c r="N314" s="2">
        <v>1459.27</v>
      </c>
      <c r="O314" s="2"/>
      <c r="P314" s="2"/>
      <c r="Q314" s="2"/>
      <c r="R314" s="2"/>
      <c r="S314" s="2"/>
      <c r="T314" s="2"/>
      <c r="U314" s="2"/>
      <c r="V314" s="2"/>
      <c r="W314" s="2"/>
      <c r="X314" s="2"/>
      <c r="Y314" s="2"/>
      <c r="Z314" s="2"/>
    </row>
    <row r="315" spans="1:26" ht="39" customHeight="1">
      <c r="A315" s="15" t="s">
        <v>583</v>
      </c>
      <c r="B315" s="15">
        <v>94675</v>
      </c>
      <c r="C315" s="15" t="s">
        <v>28</v>
      </c>
      <c r="D315" s="15" t="s">
        <v>584</v>
      </c>
      <c r="E315" s="16" t="s">
        <v>56</v>
      </c>
      <c r="F315" s="17">
        <v>3</v>
      </c>
      <c r="G315" s="18">
        <f t="shared" ref="G315:H315" si="281">TRUNC(L315-L315*$P$3,2)</f>
        <v>8.64</v>
      </c>
      <c r="H315" s="18">
        <f t="shared" si="281"/>
        <v>10.57</v>
      </c>
      <c r="I315" s="18">
        <f t="shared" si="265"/>
        <v>31.71</v>
      </c>
      <c r="J315" s="19">
        <v>1.2711723686591201E-5</v>
      </c>
      <c r="K315" s="2"/>
      <c r="L315" s="2">
        <v>11.07</v>
      </c>
      <c r="M315" s="2">
        <v>13.55</v>
      </c>
      <c r="N315" s="2">
        <v>40.65</v>
      </c>
      <c r="O315" s="2"/>
      <c r="P315" s="2"/>
      <c r="Q315" s="2"/>
      <c r="R315" s="2"/>
      <c r="S315" s="2"/>
      <c r="T315" s="2"/>
      <c r="U315" s="2"/>
      <c r="V315" s="2"/>
      <c r="W315" s="2"/>
      <c r="X315" s="2"/>
      <c r="Y315" s="2"/>
      <c r="Z315" s="2"/>
    </row>
    <row r="316" spans="1:26" ht="39" customHeight="1">
      <c r="A316" s="15" t="s">
        <v>585</v>
      </c>
      <c r="B316" s="15">
        <v>89363</v>
      </c>
      <c r="C316" s="15" t="s">
        <v>28</v>
      </c>
      <c r="D316" s="15" t="s">
        <v>586</v>
      </c>
      <c r="E316" s="16" t="s">
        <v>56</v>
      </c>
      <c r="F316" s="17">
        <v>2</v>
      </c>
      <c r="G316" s="18">
        <f t="shared" ref="G316:H316" si="282">TRUNC(L316-L316*$P$3,2)</f>
        <v>7.71</v>
      </c>
      <c r="H316" s="18">
        <f t="shared" si="282"/>
        <v>9.44</v>
      </c>
      <c r="I316" s="18">
        <f t="shared" si="265"/>
        <v>18.88</v>
      </c>
      <c r="J316" s="19">
        <v>7.5676190212917203E-6</v>
      </c>
      <c r="K316" s="2"/>
      <c r="L316" s="2">
        <v>9.8800000000000008</v>
      </c>
      <c r="M316" s="2">
        <v>12.1</v>
      </c>
      <c r="N316" s="2">
        <v>24.2</v>
      </c>
      <c r="O316" s="2"/>
      <c r="P316" s="2"/>
      <c r="Q316" s="2"/>
      <c r="R316" s="2"/>
      <c r="S316" s="2"/>
      <c r="T316" s="2"/>
      <c r="U316" s="2"/>
      <c r="V316" s="2"/>
      <c r="W316" s="2"/>
      <c r="X316" s="2"/>
      <c r="Y316" s="2"/>
      <c r="Z316" s="2"/>
    </row>
    <row r="317" spans="1:26" ht="39" customHeight="1">
      <c r="A317" s="15" t="s">
        <v>587</v>
      </c>
      <c r="B317" s="15">
        <v>89367</v>
      </c>
      <c r="C317" s="15" t="s">
        <v>28</v>
      </c>
      <c r="D317" s="15" t="s">
        <v>588</v>
      </c>
      <c r="E317" s="16" t="s">
        <v>56</v>
      </c>
      <c r="F317" s="17">
        <v>13</v>
      </c>
      <c r="G317" s="18">
        <f t="shared" ref="G317:H317" si="283">TRUNC(L317-L317*$P$3,2)</f>
        <v>9.76</v>
      </c>
      <c r="H317" s="18">
        <f t="shared" si="283"/>
        <v>11.95</v>
      </c>
      <c r="I317" s="18">
        <f t="shared" si="265"/>
        <v>155.35</v>
      </c>
      <c r="J317" s="19">
        <v>6.2279628276051997E-5</v>
      </c>
      <c r="K317" s="2"/>
      <c r="L317" s="2">
        <v>12.51</v>
      </c>
      <c r="M317" s="2">
        <v>15.32</v>
      </c>
      <c r="N317" s="2">
        <v>199.16</v>
      </c>
      <c r="O317" s="2"/>
      <c r="P317" s="2"/>
      <c r="Q317" s="2"/>
      <c r="R317" s="2"/>
      <c r="S317" s="2"/>
      <c r="T317" s="2"/>
      <c r="U317" s="2"/>
      <c r="V317" s="2"/>
      <c r="W317" s="2"/>
      <c r="X317" s="2"/>
      <c r="Y317" s="2"/>
      <c r="Z317" s="2"/>
    </row>
    <row r="318" spans="1:26" ht="39" customHeight="1">
      <c r="A318" s="15" t="s">
        <v>589</v>
      </c>
      <c r="B318" s="15">
        <v>89355</v>
      </c>
      <c r="C318" s="15" t="s">
        <v>28</v>
      </c>
      <c r="D318" s="15" t="s">
        <v>590</v>
      </c>
      <c r="E318" s="16" t="s">
        <v>94</v>
      </c>
      <c r="F318" s="17">
        <v>14.1</v>
      </c>
      <c r="G318" s="18">
        <f t="shared" ref="G318:H318" si="284">TRUNC(L318-L318*$P$3,2)</f>
        <v>15.71</v>
      </c>
      <c r="H318" s="18">
        <f t="shared" si="284"/>
        <v>19.23</v>
      </c>
      <c r="I318" s="18">
        <f t="shared" si="265"/>
        <v>271.14</v>
      </c>
      <c r="J318" s="19">
        <v>1.0868601929917999E-4</v>
      </c>
      <c r="K318" s="2"/>
      <c r="L318" s="2">
        <v>20.13</v>
      </c>
      <c r="M318" s="2">
        <v>24.65</v>
      </c>
      <c r="N318" s="2">
        <v>347.56</v>
      </c>
      <c r="O318" s="2"/>
      <c r="P318" s="2"/>
      <c r="Q318" s="2"/>
      <c r="R318" s="2"/>
      <c r="S318" s="2"/>
      <c r="T318" s="2"/>
      <c r="U318" s="2"/>
      <c r="V318" s="2"/>
      <c r="W318" s="2"/>
      <c r="X318" s="2"/>
      <c r="Y318" s="2"/>
      <c r="Z318" s="2"/>
    </row>
    <row r="319" spans="1:26" ht="39" customHeight="1">
      <c r="A319" s="15" t="s">
        <v>591</v>
      </c>
      <c r="B319" s="15">
        <v>89356</v>
      </c>
      <c r="C319" s="15" t="s">
        <v>28</v>
      </c>
      <c r="D319" s="15" t="s">
        <v>592</v>
      </c>
      <c r="E319" s="16" t="s">
        <v>94</v>
      </c>
      <c r="F319" s="17">
        <v>124.3</v>
      </c>
      <c r="G319" s="18">
        <f t="shared" ref="G319:H319" si="285">TRUNC(L319-L319*$P$3,2)</f>
        <v>18.13</v>
      </c>
      <c r="H319" s="18">
        <f t="shared" si="285"/>
        <v>22.19</v>
      </c>
      <c r="I319" s="18">
        <f t="shared" si="265"/>
        <v>2758.22</v>
      </c>
      <c r="J319" s="19">
        <v>1.1054634018999199E-3</v>
      </c>
      <c r="K319" s="2"/>
      <c r="L319" s="2">
        <v>23.23</v>
      </c>
      <c r="M319" s="2">
        <v>28.44</v>
      </c>
      <c r="N319" s="2">
        <v>3535.09</v>
      </c>
      <c r="O319" s="2"/>
      <c r="P319" s="2"/>
      <c r="Q319" s="2"/>
      <c r="R319" s="2"/>
      <c r="S319" s="2"/>
      <c r="T319" s="2"/>
      <c r="U319" s="2"/>
      <c r="V319" s="2"/>
      <c r="W319" s="2"/>
      <c r="X319" s="2"/>
      <c r="Y319" s="2"/>
      <c r="Z319" s="2"/>
    </row>
    <row r="320" spans="1:26" ht="39" customHeight="1">
      <c r="A320" s="15" t="s">
        <v>593</v>
      </c>
      <c r="B320" s="15">
        <v>89357</v>
      </c>
      <c r="C320" s="15" t="s">
        <v>28</v>
      </c>
      <c r="D320" s="15" t="s">
        <v>594</v>
      </c>
      <c r="E320" s="16" t="s">
        <v>94</v>
      </c>
      <c r="F320" s="17">
        <v>44.4</v>
      </c>
      <c r="G320" s="18">
        <f t="shared" ref="G320:H320" si="286">TRUNC(L320-L320*$P$3,2)</f>
        <v>24.77</v>
      </c>
      <c r="H320" s="18">
        <f t="shared" si="286"/>
        <v>30.33</v>
      </c>
      <c r="I320" s="18">
        <f t="shared" si="265"/>
        <v>1346.65</v>
      </c>
      <c r="J320" s="19">
        <v>5.39683812368829E-4</v>
      </c>
      <c r="K320" s="2"/>
      <c r="L320" s="2">
        <v>31.74</v>
      </c>
      <c r="M320" s="2">
        <v>38.869999999999997</v>
      </c>
      <c r="N320" s="2">
        <v>1725.82</v>
      </c>
      <c r="O320" s="2"/>
      <c r="P320" s="2"/>
      <c r="Q320" s="2"/>
      <c r="R320" s="2"/>
      <c r="S320" s="2"/>
      <c r="T320" s="2"/>
      <c r="U320" s="2"/>
      <c r="V320" s="2"/>
      <c r="W320" s="2"/>
      <c r="X320" s="2"/>
      <c r="Y320" s="2"/>
      <c r="Z320" s="2"/>
    </row>
    <row r="321" spans="1:26" ht="25.5" customHeight="1">
      <c r="A321" s="15" t="s">
        <v>595</v>
      </c>
      <c r="B321" s="15">
        <v>103039</v>
      </c>
      <c r="C321" s="15" t="s">
        <v>28</v>
      </c>
      <c r="D321" s="15" t="s">
        <v>596</v>
      </c>
      <c r="E321" s="16" t="s">
        <v>56</v>
      </c>
      <c r="F321" s="17">
        <v>2</v>
      </c>
      <c r="G321" s="18">
        <f t="shared" ref="G321:H321" si="287">TRUNC(L321-L321*$P$3,2)</f>
        <v>39.729999999999997</v>
      </c>
      <c r="H321" s="18">
        <f t="shared" si="287"/>
        <v>48.65</v>
      </c>
      <c r="I321" s="18">
        <f t="shared" si="265"/>
        <v>97.3</v>
      </c>
      <c r="J321" s="19">
        <v>3.8988873536142597E-5</v>
      </c>
      <c r="K321" s="2"/>
      <c r="L321" s="2">
        <v>50.91</v>
      </c>
      <c r="M321" s="2">
        <v>62.34</v>
      </c>
      <c r="N321" s="2">
        <v>124.68</v>
      </c>
      <c r="O321" s="2"/>
      <c r="P321" s="2"/>
      <c r="Q321" s="2"/>
      <c r="R321" s="2"/>
      <c r="S321" s="2"/>
      <c r="T321" s="2"/>
      <c r="U321" s="2"/>
      <c r="V321" s="2"/>
      <c r="W321" s="2"/>
      <c r="X321" s="2"/>
      <c r="Y321" s="2"/>
      <c r="Z321" s="2"/>
    </row>
    <row r="322" spans="1:26" ht="39" customHeight="1">
      <c r="A322" s="15" t="s">
        <v>597</v>
      </c>
      <c r="B322" s="15">
        <v>103978</v>
      </c>
      <c r="C322" s="15" t="s">
        <v>28</v>
      </c>
      <c r="D322" s="15" t="s">
        <v>598</v>
      </c>
      <c r="E322" s="16" t="s">
        <v>94</v>
      </c>
      <c r="F322" s="17">
        <v>2.7</v>
      </c>
      <c r="G322" s="18">
        <f t="shared" ref="G322:H322" si="288">TRUNC(L322-L322*$P$3,2)</f>
        <v>19.8</v>
      </c>
      <c r="H322" s="18">
        <f t="shared" si="288"/>
        <v>24.25</v>
      </c>
      <c r="I322" s="18">
        <f t="shared" si="265"/>
        <v>65.48</v>
      </c>
      <c r="J322" s="19">
        <v>2.6230243120080499E-5</v>
      </c>
      <c r="K322" s="2"/>
      <c r="L322" s="2">
        <v>25.37</v>
      </c>
      <c r="M322" s="2">
        <v>31.07</v>
      </c>
      <c r="N322" s="2">
        <v>83.88</v>
      </c>
      <c r="O322" s="2"/>
      <c r="P322" s="2"/>
      <c r="Q322" s="2"/>
      <c r="R322" s="2"/>
      <c r="S322" s="2"/>
      <c r="T322" s="2"/>
      <c r="U322" s="2"/>
      <c r="V322" s="2"/>
      <c r="W322" s="2"/>
      <c r="X322" s="2"/>
      <c r="Y322" s="2"/>
      <c r="Z322" s="2"/>
    </row>
    <row r="323" spans="1:26" ht="39" customHeight="1">
      <c r="A323" s="15" t="s">
        <v>599</v>
      </c>
      <c r="B323" s="15">
        <v>90373</v>
      </c>
      <c r="C323" s="15" t="s">
        <v>28</v>
      </c>
      <c r="D323" s="15" t="s">
        <v>600</v>
      </c>
      <c r="E323" s="16" t="s">
        <v>56</v>
      </c>
      <c r="F323" s="17">
        <v>20</v>
      </c>
      <c r="G323" s="18">
        <f t="shared" ref="G323:H323" si="289">TRUNC(L323-L323*$P$3,2)</f>
        <v>9.6999999999999993</v>
      </c>
      <c r="H323" s="18">
        <f t="shared" si="289"/>
        <v>11.87</v>
      </c>
      <c r="I323" s="18">
        <f t="shared" si="265"/>
        <v>237.4</v>
      </c>
      <c r="J323" s="19">
        <v>9.5189389672776806E-5</v>
      </c>
      <c r="K323" s="2"/>
      <c r="L323" s="2">
        <v>12.43</v>
      </c>
      <c r="M323" s="2">
        <v>15.22</v>
      </c>
      <c r="N323" s="2">
        <v>304.39999999999998</v>
      </c>
      <c r="O323" s="2"/>
      <c r="P323" s="2"/>
      <c r="Q323" s="2"/>
      <c r="R323" s="2"/>
      <c r="S323" s="2"/>
      <c r="T323" s="2"/>
      <c r="U323" s="2"/>
      <c r="V323" s="2"/>
      <c r="W323" s="2"/>
      <c r="X323" s="2"/>
      <c r="Y323" s="2"/>
      <c r="Z323" s="2"/>
    </row>
    <row r="324" spans="1:26" ht="25.5" customHeight="1">
      <c r="A324" s="15" t="s">
        <v>601</v>
      </c>
      <c r="B324" s="15">
        <v>4968</v>
      </c>
      <c r="C324" s="15" t="s">
        <v>45</v>
      </c>
      <c r="D324" s="15" t="s">
        <v>602</v>
      </c>
      <c r="E324" s="16" t="s">
        <v>24</v>
      </c>
      <c r="F324" s="17">
        <v>6</v>
      </c>
      <c r="G324" s="18">
        <f t="shared" ref="G324:H324" si="290">TRUNC(L324-L324*$P$3,2)</f>
        <v>13.83</v>
      </c>
      <c r="H324" s="18">
        <f t="shared" si="290"/>
        <v>16.940000000000001</v>
      </c>
      <c r="I324" s="18">
        <f t="shared" si="265"/>
        <v>101.64</v>
      </c>
      <c r="J324" s="19">
        <v>4.0733803872457001E-5</v>
      </c>
      <c r="K324" s="2"/>
      <c r="L324" s="2">
        <v>17.73</v>
      </c>
      <c r="M324" s="2">
        <v>21.71</v>
      </c>
      <c r="N324" s="2">
        <v>130.26</v>
      </c>
      <c r="O324" s="2"/>
      <c r="P324" s="2"/>
      <c r="Q324" s="2"/>
      <c r="R324" s="2"/>
      <c r="S324" s="2"/>
      <c r="T324" s="2"/>
      <c r="U324" s="2"/>
      <c r="V324" s="2"/>
      <c r="W324" s="2"/>
      <c r="X324" s="2"/>
      <c r="Y324" s="2"/>
      <c r="Z324" s="2"/>
    </row>
    <row r="325" spans="1:26" ht="39" customHeight="1">
      <c r="A325" s="15" t="s">
        <v>603</v>
      </c>
      <c r="B325" s="15">
        <v>103993</v>
      </c>
      <c r="C325" s="15" t="s">
        <v>28</v>
      </c>
      <c r="D325" s="15" t="s">
        <v>604</v>
      </c>
      <c r="E325" s="16" t="s">
        <v>56</v>
      </c>
      <c r="F325" s="17">
        <v>1</v>
      </c>
      <c r="G325" s="18">
        <f t="shared" ref="G325:H325" si="291">TRUNC(L325-L325*$P$3,2)</f>
        <v>7.21</v>
      </c>
      <c r="H325" s="18">
        <f t="shared" si="291"/>
        <v>8.83</v>
      </c>
      <c r="I325" s="18">
        <f t="shared" si="265"/>
        <v>8.83</v>
      </c>
      <c r="J325" s="19">
        <v>3.5398945173976101E-6</v>
      </c>
      <c r="K325" s="2"/>
      <c r="L325" s="2">
        <v>9.25</v>
      </c>
      <c r="M325" s="2">
        <v>11.32</v>
      </c>
      <c r="N325" s="2">
        <v>11.32</v>
      </c>
      <c r="O325" s="2"/>
      <c r="P325" s="2"/>
      <c r="Q325" s="2"/>
      <c r="R325" s="2"/>
      <c r="S325" s="2"/>
      <c r="T325" s="2"/>
      <c r="U325" s="2"/>
      <c r="V325" s="2"/>
      <c r="W325" s="2"/>
      <c r="X325" s="2"/>
      <c r="Y325" s="2"/>
      <c r="Z325" s="2"/>
    </row>
    <row r="326" spans="1:26" ht="39" customHeight="1">
      <c r="A326" s="15" t="s">
        <v>605</v>
      </c>
      <c r="B326" s="15">
        <v>104009</v>
      </c>
      <c r="C326" s="15" t="s">
        <v>28</v>
      </c>
      <c r="D326" s="15" t="s">
        <v>606</v>
      </c>
      <c r="E326" s="16" t="s">
        <v>56</v>
      </c>
      <c r="F326" s="17">
        <v>1</v>
      </c>
      <c r="G326" s="18">
        <f t="shared" ref="G326:H326" si="292">TRUNC(L326-L326*$P$3,2)</f>
        <v>9.64</v>
      </c>
      <c r="H326" s="18">
        <f t="shared" si="292"/>
        <v>11.8</v>
      </c>
      <c r="I326" s="18">
        <f t="shared" si="265"/>
        <v>11.8</v>
      </c>
      <c r="J326" s="19">
        <v>4.73132544595635E-6</v>
      </c>
      <c r="K326" s="2"/>
      <c r="L326" s="2">
        <v>12.36</v>
      </c>
      <c r="M326" s="2">
        <v>15.13</v>
      </c>
      <c r="N326" s="2">
        <v>15.13</v>
      </c>
      <c r="O326" s="2"/>
      <c r="P326" s="2"/>
      <c r="Q326" s="2"/>
      <c r="R326" s="2"/>
      <c r="S326" s="2"/>
      <c r="T326" s="2"/>
      <c r="U326" s="2"/>
      <c r="V326" s="2"/>
      <c r="W326" s="2"/>
      <c r="X326" s="2"/>
      <c r="Y326" s="2"/>
      <c r="Z326" s="2"/>
    </row>
    <row r="327" spans="1:26" ht="39" customHeight="1">
      <c r="A327" s="15" t="s">
        <v>607</v>
      </c>
      <c r="B327" s="15">
        <v>103954</v>
      </c>
      <c r="C327" s="15" t="s">
        <v>28</v>
      </c>
      <c r="D327" s="15" t="s">
        <v>608</v>
      </c>
      <c r="E327" s="16" t="s">
        <v>56</v>
      </c>
      <c r="F327" s="17">
        <v>1</v>
      </c>
      <c r="G327" s="18">
        <f t="shared" ref="G327:H327" si="293">TRUNC(L327-L327*$P$3,2)</f>
        <v>6.43</v>
      </c>
      <c r="H327" s="18">
        <f t="shared" si="293"/>
        <v>7.87</v>
      </c>
      <c r="I327" s="18">
        <f t="shared" si="265"/>
        <v>7.87</v>
      </c>
      <c r="J327" s="19">
        <v>3.15525933573692E-6</v>
      </c>
      <c r="K327" s="2"/>
      <c r="L327" s="2">
        <v>8.24</v>
      </c>
      <c r="M327" s="2">
        <v>10.09</v>
      </c>
      <c r="N327" s="2">
        <v>10.09</v>
      </c>
      <c r="O327" s="2"/>
      <c r="P327" s="2"/>
      <c r="Q327" s="2"/>
      <c r="R327" s="2"/>
      <c r="S327" s="2"/>
      <c r="T327" s="2"/>
      <c r="U327" s="2"/>
      <c r="V327" s="2"/>
      <c r="W327" s="2"/>
      <c r="X327" s="2"/>
      <c r="Y327" s="2"/>
      <c r="Z327" s="2"/>
    </row>
    <row r="328" spans="1:26" ht="39" customHeight="1">
      <c r="A328" s="15" t="s">
        <v>609</v>
      </c>
      <c r="B328" s="15">
        <v>104014</v>
      </c>
      <c r="C328" s="15" t="s">
        <v>28</v>
      </c>
      <c r="D328" s="15" t="s">
        <v>610</v>
      </c>
      <c r="E328" s="16" t="s">
        <v>56</v>
      </c>
      <c r="F328" s="17">
        <v>1</v>
      </c>
      <c r="G328" s="18">
        <f t="shared" ref="G328:H328" si="294">TRUNC(L328-L328*$P$3,2)</f>
        <v>7.89</v>
      </c>
      <c r="H328" s="18">
        <f t="shared" si="294"/>
        <v>9.66</v>
      </c>
      <c r="I328" s="18">
        <f t="shared" si="265"/>
        <v>9.66</v>
      </c>
      <c r="J328" s="19">
        <v>3.8713687389913799E-6</v>
      </c>
      <c r="K328" s="2"/>
      <c r="L328" s="2">
        <v>10.11</v>
      </c>
      <c r="M328" s="2">
        <v>12.38</v>
      </c>
      <c r="N328" s="2">
        <v>12.38</v>
      </c>
      <c r="O328" s="2"/>
      <c r="P328" s="2"/>
      <c r="Q328" s="2"/>
      <c r="R328" s="2"/>
      <c r="S328" s="2"/>
      <c r="T328" s="2"/>
      <c r="U328" s="2"/>
      <c r="V328" s="2"/>
      <c r="W328" s="2"/>
      <c r="X328" s="2"/>
      <c r="Y328" s="2"/>
      <c r="Z328" s="2"/>
    </row>
    <row r="329" spans="1:26" ht="39" customHeight="1">
      <c r="A329" s="15" t="s">
        <v>611</v>
      </c>
      <c r="B329" s="15">
        <v>103999</v>
      </c>
      <c r="C329" s="15" t="s">
        <v>28</v>
      </c>
      <c r="D329" s="15" t="s">
        <v>612</v>
      </c>
      <c r="E329" s="16" t="s">
        <v>56</v>
      </c>
      <c r="F329" s="17">
        <v>1</v>
      </c>
      <c r="G329" s="18">
        <f t="shared" ref="G329:H329" si="295">TRUNC(L329-L329*$P$3,2)</f>
        <v>9.11</v>
      </c>
      <c r="H329" s="18">
        <f t="shared" si="295"/>
        <v>11.16</v>
      </c>
      <c r="I329" s="18">
        <f t="shared" si="265"/>
        <v>11.16</v>
      </c>
      <c r="J329" s="19">
        <v>4.4717748762178298E-6</v>
      </c>
      <c r="K329" s="2"/>
      <c r="L329" s="2">
        <v>11.68</v>
      </c>
      <c r="M329" s="2">
        <v>14.3</v>
      </c>
      <c r="N329" s="2">
        <v>14.3</v>
      </c>
      <c r="O329" s="2"/>
      <c r="P329" s="2"/>
      <c r="Q329" s="2"/>
      <c r="R329" s="2"/>
      <c r="S329" s="2"/>
      <c r="T329" s="2"/>
      <c r="U329" s="2"/>
      <c r="V329" s="2"/>
      <c r="W329" s="2"/>
      <c r="X329" s="2"/>
      <c r="Y329" s="2"/>
      <c r="Z329" s="2"/>
    </row>
    <row r="330" spans="1:26" ht="39" customHeight="1">
      <c r="A330" s="15" t="s">
        <v>613</v>
      </c>
      <c r="B330" s="15">
        <v>104003</v>
      </c>
      <c r="C330" s="15" t="s">
        <v>28</v>
      </c>
      <c r="D330" s="15" t="s">
        <v>614</v>
      </c>
      <c r="E330" s="16" t="s">
        <v>56</v>
      </c>
      <c r="F330" s="17">
        <v>1</v>
      </c>
      <c r="G330" s="18">
        <f t="shared" ref="G330:H330" si="296">TRUNC(L330-L330*$P$3,2)</f>
        <v>10.68</v>
      </c>
      <c r="H330" s="18">
        <f t="shared" si="296"/>
        <v>13.08</v>
      </c>
      <c r="I330" s="18">
        <f t="shared" si="265"/>
        <v>13.08</v>
      </c>
      <c r="J330" s="19">
        <v>5.2410452395392201E-6</v>
      </c>
      <c r="K330" s="2"/>
      <c r="L330" s="2">
        <v>13.69</v>
      </c>
      <c r="M330" s="2">
        <v>16.760000000000002</v>
      </c>
      <c r="N330" s="2">
        <v>16.760000000000002</v>
      </c>
      <c r="O330" s="2"/>
      <c r="P330" s="2"/>
      <c r="Q330" s="2"/>
      <c r="R330" s="2"/>
      <c r="S330" s="2"/>
      <c r="T330" s="2"/>
      <c r="U330" s="2"/>
      <c r="V330" s="2"/>
      <c r="W330" s="2"/>
      <c r="X330" s="2"/>
      <c r="Y330" s="2"/>
      <c r="Z330" s="2"/>
    </row>
    <row r="331" spans="1:26" ht="39" customHeight="1">
      <c r="A331" s="15" t="s">
        <v>615</v>
      </c>
      <c r="B331" s="15">
        <v>89410</v>
      </c>
      <c r="C331" s="15" t="s">
        <v>28</v>
      </c>
      <c r="D331" s="15" t="s">
        <v>616</v>
      </c>
      <c r="E331" s="16" t="s">
        <v>56</v>
      </c>
      <c r="F331" s="17">
        <v>6</v>
      </c>
      <c r="G331" s="18">
        <f t="shared" ref="G331:H331" si="297">TRUNC(L331-L331*$P$3,2)</f>
        <v>8.18</v>
      </c>
      <c r="H331" s="18">
        <f t="shared" si="297"/>
        <v>10.02</v>
      </c>
      <c r="I331" s="18">
        <f t="shared" si="265"/>
        <v>60.12</v>
      </c>
      <c r="J331" s="19">
        <v>2.4091296256211298E-5</v>
      </c>
      <c r="K331" s="2"/>
      <c r="L331" s="2">
        <v>10.49</v>
      </c>
      <c r="M331" s="2">
        <v>12.84</v>
      </c>
      <c r="N331" s="2">
        <v>77.040000000000006</v>
      </c>
      <c r="O331" s="2"/>
      <c r="P331" s="2"/>
      <c r="Q331" s="2"/>
      <c r="R331" s="2"/>
      <c r="S331" s="2"/>
      <c r="T331" s="2"/>
      <c r="U331" s="2"/>
      <c r="V331" s="2"/>
      <c r="W331" s="2"/>
      <c r="X331" s="2"/>
      <c r="Y331" s="2"/>
      <c r="Z331" s="2"/>
    </row>
    <row r="332" spans="1:26" ht="39" customHeight="1">
      <c r="A332" s="15" t="s">
        <v>617</v>
      </c>
      <c r="B332" s="15">
        <v>89415</v>
      </c>
      <c r="C332" s="15" t="s">
        <v>28</v>
      </c>
      <c r="D332" s="15" t="s">
        <v>618</v>
      </c>
      <c r="E332" s="16" t="s">
        <v>56</v>
      </c>
      <c r="F332" s="17">
        <v>3</v>
      </c>
      <c r="G332" s="18">
        <f t="shared" ref="G332:H332" si="298">TRUNC(L332-L332*$P$3,2)</f>
        <v>12.05</v>
      </c>
      <c r="H332" s="18">
        <f t="shared" si="298"/>
        <v>14.76</v>
      </c>
      <c r="I332" s="18">
        <f t="shared" si="265"/>
        <v>44.28</v>
      </c>
      <c r="J332" s="19">
        <v>1.7749506431756901E-5</v>
      </c>
      <c r="K332" s="2"/>
      <c r="L332" s="2">
        <v>15.45</v>
      </c>
      <c r="M332" s="2">
        <v>18.920000000000002</v>
      </c>
      <c r="N332" s="2">
        <v>56.76</v>
      </c>
      <c r="O332" s="2"/>
      <c r="P332" s="2"/>
      <c r="Q332" s="2"/>
      <c r="R332" s="2"/>
      <c r="S332" s="2"/>
      <c r="T332" s="2"/>
      <c r="U332" s="2"/>
      <c r="V332" s="2"/>
      <c r="W332" s="2"/>
      <c r="X332" s="2"/>
      <c r="Y332" s="2"/>
      <c r="Z332" s="2"/>
    </row>
    <row r="333" spans="1:26" ht="39" customHeight="1">
      <c r="A333" s="15" t="s">
        <v>619</v>
      </c>
      <c r="B333" s="15">
        <v>89404</v>
      </c>
      <c r="C333" s="15" t="s">
        <v>28</v>
      </c>
      <c r="D333" s="15" t="s">
        <v>620</v>
      </c>
      <c r="E333" s="16" t="s">
        <v>56</v>
      </c>
      <c r="F333" s="17">
        <v>7</v>
      </c>
      <c r="G333" s="18">
        <f t="shared" ref="G333:H333" si="299">TRUNC(L333-L333*$P$3,2)</f>
        <v>5.47</v>
      </c>
      <c r="H333" s="18">
        <f t="shared" si="299"/>
        <v>6.7</v>
      </c>
      <c r="I333" s="18">
        <f t="shared" si="265"/>
        <v>46.9</v>
      </c>
      <c r="J333" s="19">
        <v>1.88033442872013E-5</v>
      </c>
      <c r="K333" s="2"/>
      <c r="L333" s="2">
        <v>7.02</v>
      </c>
      <c r="M333" s="2">
        <v>8.59</v>
      </c>
      <c r="N333" s="2">
        <v>60.13</v>
      </c>
      <c r="O333" s="2"/>
      <c r="P333" s="2"/>
      <c r="Q333" s="2"/>
      <c r="R333" s="2"/>
      <c r="S333" s="2"/>
      <c r="T333" s="2"/>
      <c r="U333" s="2"/>
      <c r="V333" s="2"/>
      <c r="W333" s="2"/>
      <c r="X333" s="2"/>
      <c r="Y333" s="2"/>
      <c r="Z333" s="2"/>
    </row>
    <row r="334" spans="1:26" ht="39" customHeight="1">
      <c r="A334" s="15" t="s">
        <v>621</v>
      </c>
      <c r="B334" s="15">
        <v>89408</v>
      </c>
      <c r="C334" s="15" t="s">
        <v>28</v>
      </c>
      <c r="D334" s="15" t="s">
        <v>622</v>
      </c>
      <c r="E334" s="16" t="s">
        <v>56</v>
      </c>
      <c r="F334" s="17">
        <v>33</v>
      </c>
      <c r="G334" s="18">
        <f t="shared" ref="G334:H334" si="300">TRUNC(L334-L334*$P$3,2)</f>
        <v>6.49</v>
      </c>
      <c r="H334" s="18">
        <f t="shared" si="300"/>
        <v>7.94</v>
      </c>
      <c r="I334" s="18">
        <f t="shared" si="265"/>
        <v>262.02</v>
      </c>
      <c r="J334" s="19">
        <v>1.0505231132283999E-4</v>
      </c>
      <c r="K334" s="2"/>
      <c r="L334" s="2">
        <v>8.32</v>
      </c>
      <c r="M334" s="2">
        <v>10.18</v>
      </c>
      <c r="N334" s="2">
        <v>335.94</v>
      </c>
      <c r="O334" s="2"/>
      <c r="P334" s="2"/>
      <c r="Q334" s="2"/>
      <c r="R334" s="2"/>
      <c r="S334" s="2"/>
      <c r="T334" s="2"/>
      <c r="U334" s="2"/>
      <c r="V334" s="2"/>
      <c r="W334" s="2"/>
      <c r="X334" s="2"/>
      <c r="Y334" s="2"/>
      <c r="Z334" s="2"/>
    </row>
    <row r="335" spans="1:26" ht="39" customHeight="1">
      <c r="A335" s="15" t="s">
        <v>623</v>
      </c>
      <c r="B335" s="15">
        <v>89413</v>
      </c>
      <c r="C335" s="15" t="s">
        <v>28</v>
      </c>
      <c r="D335" s="15" t="s">
        <v>624</v>
      </c>
      <c r="E335" s="16" t="s">
        <v>56</v>
      </c>
      <c r="F335" s="17">
        <v>14</v>
      </c>
      <c r="G335" s="18">
        <f t="shared" ref="G335:H335" si="301">TRUNC(L335-L335*$P$3,2)</f>
        <v>9.02</v>
      </c>
      <c r="H335" s="18">
        <f t="shared" si="301"/>
        <v>11.04</v>
      </c>
      <c r="I335" s="18">
        <f t="shared" si="265"/>
        <v>154.56</v>
      </c>
      <c r="J335" s="19">
        <v>6.1948154054458206E-5</v>
      </c>
      <c r="K335" s="2"/>
      <c r="L335" s="2">
        <v>11.56</v>
      </c>
      <c r="M335" s="2">
        <v>14.15</v>
      </c>
      <c r="N335" s="2">
        <v>198.1</v>
      </c>
      <c r="O335" s="2"/>
      <c r="P335" s="2"/>
      <c r="Q335" s="2"/>
      <c r="R335" s="2"/>
      <c r="S335" s="2"/>
      <c r="T335" s="2"/>
      <c r="U335" s="2"/>
      <c r="V335" s="2"/>
      <c r="W335" s="2"/>
      <c r="X335" s="2"/>
      <c r="Y335" s="2"/>
      <c r="Z335" s="2"/>
    </row>
    <row r="336" spans="1:26" ht="39" customHeight="1">
      <c r="A336" s="15" t="s">
        <v>625</v>
      </c>
      <c r="B336" s="15">
        <v>103984</v>
      </c>
      <c r="C336" s="15" t="s">
        <v>28</v>
      </c>
      <c r="D336" s="15" t="s">
        <v>626</v>
      </c>
      <c r="E336" s="16" t="s">
        <v>56</v>
      </c>
      <c r="F336" s="17">
        <v>2</v>
      </c>
      <c r="G336" s="18">
        <f t="shared" ref="G336:H336" si="302">TRUNC(L336-L336*$P$3,2)</f>
        <v>14.38</v>
      </c>
      <c r="H336" s="18">
        <f t="shared" si="302"/>
        <v>17.61</v>
      </c>
      <c r="I336" s="18">
        <f t="shared" si="265"/>
        <v>35.22</v>
      </c>
      <c r="J336" s="19">
        <v>1.41157984554177E-5</v>
      </c>
      <c r="K336" s="2"/>
      <c r="L336" s="2">
        <v>18.43</v>
      </c>
      <c r="M336" s="2">
        <v>22.57</v>
      </c>
      <c r="N336" s="2">
        <v>45.14</v>
      </c>
      <c r="O336" s="2"/>
      <c r="P336" s="2"/>
      <c r="Q336" s="2"/>
      <c r="R336" s="2"/>
      <c r="S336" s="2"/>
      <c r="T336" s="2"/>
      <c r="U336" s="2"/>
      <c r="V336" s="2"/>
      <c r="W336" s="2"/>
      <c r="X336" s="2"/>
      <c r="Y336" s="2"/>
      <c r="Z336" s="2"/>
    </row>
    <row r="337" spans="1:26" ht="39" customHeight="1">
      <c r="A337" s="15" t="s">
        <v>627</v>
      </c>
      <c r="B337" s="15">
        <v>89363</v>
      </c>
      <c r="C337" s="15" t="s">
        <v>28</v>
      </c>
      <c r="D337" s="15" t="s">
        <v>586</v>
      </c>
      <c r="E337" s="16" t="s">
        <v>56</v>
      </c>
      <c r="F337" s="17">
        <v>2</v>
      </c>
      <c r="G337" s="18">
        <f t="shared" ref="G337:H337" si="303">TRUNC(L337-L337*$P$3,2)</f>
        <v>7.71</v>
      </c>
      <c r="H337" s="18">
        <f t="shared" si="303"/>
        <v>9.44</v>
      </c>
      <c r="I337" s="18">
        <f t="shared" si="265"/>
        <v>18.88</v>
      </c>
      <c r="J337" s="19">
        <v>7.5676190212917203E-6</v>
      </c>
      <c r="K337" s="2"/>
      <c r="L337" s="2">
        <v>9.8800000000000008</v>
      </c>
      <c r="M337" s="2">
        <v>12.1</v>
      </c>
      <c r="N337" s="2">
        <v>24.2</v>
      </c>
      <c r="O337" s="2"/>
      <c r="P337" s="2"/>
      <c r="Q337" s="2"/>
      <c r="R337" s="2"/>
      <c r="S337" s="2"/>
      <c r="T337" s="2"/>
      <c r="U337" s="2"/>
      <c r="V337" s="2"/>
      <c r="W337" s="2"/>
      <c r="X337" s="2"/>
      <c r="Y337" s="2"/>
      <c r="Z337" s="2"/>
    </row>
    <row r="338" spans="1:26" ht="39" customHeight="1">
      <c r="A338" s="15" t="s">
        <v>628</v>
      </c>
      <c r="B338" s="15">
        <v>89414</v>
      </c>
      <c r="C338" s="15" t="s">
        <v>28</v>
      </c>
      <c r="D338" s="15" t="s">
        <v>629</v>
      </c>
      <c r="E338" s="16" t="s">
        <v>56</v>
      </c>
      <c r="F338" s="17">
        <v>1</v>
      </c>
      <c r="G338" s="18">
        <f t="shared" ref="G338:H338" si="304">TRUNC(L338-L338*$P$3,2)</f>
        <v>10.31</v>
      </c>
      <c r="H338" s="18">
        <f t="shared" si="304"/>
        <v>12.63</v>
      </c>
      <c r="I338" s="18">
        <f t="shared" si="265"/>
        <v>12.63</v>
      </c>
      <c r="J338" s="19">
        <v>5.0627996675501197E-6</v>
      </c>
      <c r="K338" s="2"/>
      <c r="L338" s="2">
        <v>13.22</v>
      </c>
      <c r="M338" s="2">
        <v>16.190000000000001</v>
      </c>
      <c r="N338" s="2">
        <v>16.190000000000001</v>
      </c>
      <c r="O338" s="2"/>
      <c r="P338" s="2"/>
      <c r="Q338" s="2"/>
      <c r="R338" s="2"/>
      <c r="S338" s="2"/>
      <c r="T338" s="2"/>
      <c r="U338" s="2"/>
      <c r="V338" s="2"/>
      <c r="W338" s="2"/>
      <c r="X338" s="2"/>
      <c r="Y338" s="2"/>
      <c r="Z338" s="2"/>
    </row>
    <row r="339" spans="1:26" ht="39" customHeight="1">
      <c r="A339" s="15" t="s">
        <v>630</v>
      </c>
      <c r="B339" s="15">
        <v>103985</v>
      </c>
      <c r="C339" s="15" t="s">
        <v>28</v>
      </c>
      <c r="D339" s="15" t="s">
        <v>631</v>
      </c>
      <c r="E339" s="16" t="s">
        <v>56</v>
      </c>
      <c r="F339" s="17">
        <v>2</v>
      </c>
      <c r="G339" s="18">
        <f t="shared" ref="G339:H339" si="305">TRUNC(L339-L339*$P$3,2)</f>
        <v>16.25</v>
      </c>
      <c r="H339" s="18">
        <f t="shared" si="305"/>
        <v>19.91</v>
      </c>
      <c r="I339" s="18">
        <f t="shared" si="265"/>
        <v>39.82</v>
      </c>
      <c r="J339" s="19">
        <v>1.5954542250673701E-5</v>
      </c>
      <c r="K339" s="2"/>
      <c r="L339" s="2">
        <v>20.83</v>
      </c>
      <c r="M339" s="2">
        <v>25.51</v>
      </c>
      <c r="N339" s="2">
        <v>51.02</v>
      </c>
      <c r="O339" s="2"/>
      <c r="P339" s="2"/>
      <c r="Q339" s="2"/>
      <c r="R339" s="2"/>
      <c r="S339" s="2"/>
      <c r="T339" s="2"/>
      <c r="U339" s="2"/>
      <c r="V339" s="2"/>
      <c r="W339" s="2"/>
      <c r="X339" s="2"/>
      <c r="Y339" s="2"/>
      <c r="Z339" s="2"/>
    </row>
    <row r="340" spans="1:26" ht="39" customHeight="1">
      <c r="A340" s="15" t="s">
        <v>632</v>
      </c>
      <c r="B340" s="15">
        <v>103956</v>
      </c>
      <c r="C340" s="15" t="s">
        <v>28</v>
      </c>
      <c r="D340" s="15" t="s">
        <v>633</v>
      </c>
      <c r="E340" s="16" t="s">
        <v>56</v>
      </c>
      <c r="F340" s="17">
        <v>2</v>
      </c>
      <c r="G340" s="18">
        <f t="shared" ref="G340:H340" si="306">TRUNC(L340-L340*$P$3,2)</f>
        <v>10.46</v>
      </c>
      <c r="H340" s="18">
        <f t="shared" si="306"/>
        <v>12.81</v>
      </c>
      <c r="I340" s="18">
        <f t="shared" si="265"/>
        <v>25.62</v>
      </c>
      <c r="J340" s="19">
        <v>1.02694466388107E-5</v>
      </c>
      <c r="K340" s="2"/>
      <c r="L340" s="2">
        <v>13.41</v>
      </c>
      <c r="M340" s="2">
        <v>16.420000000000002</v>
      </c>
      <c r="N340" s="2">
        <v>32.840000000000003</v>
      </c>
      <c r="O340" s="2"/>
      <c r="P340" s="2"/>
      <c r="Q340" s="2"/>
      <c r="R340" s="2"/>
      <c r="S340" s="2"/>
      <c r="T340" s="2"/>
      <c r="U340" s="2"/>
      <c r="V340" s="2"/>
      <c r="W340" s="2"/>
      <c r="X340" s="2"/>
      <c r="Y340" s="2"/>
      <c r="Z340" s="2"/>
    </row>
    <row r="341" spans="1:26" ht="39" customHeight="1">
      <c r="A341" s="15" t="s">
        <v>634</v>
      </c>
      <c r="B341" s="15">
        <v>89440</v>
      </c>
      <c r="C341" s="15" t="s">
        <v>28</v>
      </c>
      <c r="D341" s="15" t="s">
        <v>635</v>
      </c>
      <c r="E341" s="16" t="s">
        <v>56</v>
      </c>
      <c r="F341" s="17">
        <v>22</v>
      </c>
      <c r="G341" s="18">
        <f t="shared" ref="G341:H341" si="307">TRUNC(L341-L341*$P$3,2)</f>
        <v>8.9600000000000009</v>
      </c>
      <c r="H341" s="18">
        <f t="shared" si="307"/>
        <v>10.96</v>
      </c>
      <c r="I341" s="18">
        <f t="shared" si="265"/>
        <v>241.12</v>
      </c>
      <c r="J341" s="19">
        <v>9.6659133862862402E-5</v>
      </c>
      <c r="K341" s="2"/>
      <c r="L341" s="2">
        <v>11.48</v>
      </c>
      <c r="M341" s="2">
        <v>14.05</v>
      </c>
      <c r="N341" s="2">
        <v>309.10000000000002</v>
      </c>
      <c r="O341" s="2"/>
      <c r="P341" s="2"/>
      <c r="Q341" s="2"/>
      <c r="R341" s="2"/>
      <c r="S341" s="2"/>
      <c r="T341" s="2"/>
      <c r="U341" s="2"/>
      <c r="V341" s="2"/>
      <c r="W341" s="2"/>
      <c r="X341" s="2"/>
      <c r="Y341" s="2"/>
      <c r="Z341" s="2"/>
    </row>
    <row r="342" spans="1:26" ht="39" customHeight="1">
      <c r="A342" s="15" t="s">
        <v>636</v>
      </c>
      <c r="B342" s="15">
        <v>89398</v>
      </c>
      <c r="C342" s="15" t="s">
        <v>28</v>
      </c>
      <c r="D342" s="15" t="s">
        <v>637</v>
      </c>
      <c r="E342" s="16" t="s">
        <v>56</v>
      </c>
      <c r="F342" s="17">
        <v>2</v>
      </c>
      <c r="G342" s="18">
        <f t="shared" ref="G342:H342" si="308">TRUNC(L342-L342*$P$3,2)</f>
        <v>13.61</v>
      </c>
      <c r="H342" s="18">
        <f t="shared" si="308"/>
        <v>16.66</v>
      </c>
      <c r="I342" s="18">
        <f t="shared" si="265"/>
        <v>33.32</v>
      </c>
      <c r="J342" s="19">
        <v>1.33527823226924E-5</v>
      </c>
      <c r="K342" s="2"/>
      <c r="L342" s="2">
        <v>17.440000000000001</v>
      </c>
      <c r="M342" s="2">
        <v>21.35</v>
      </c>
      <c r="N342" s="2">
        <v>42.7</v>
      </c>
      <c r="O342" s="2"/>
      <c r="P342" s="2"/>
      <c r="Q342" s="2"/>
      <c r="R342" s="2"/>
      <c r="S342" s="2"/>
      <c r="T342" s="2"/>
      <c r="U342" s="2"/>
      <c r="V342" s="2"/>
      <c r="W342" s="2"/>
      <c r="X342" s="2"/>
      <c r="Y342" s="2"/>
      <c r="Z342" s="2"/>
    </row>
    <row r="343" spans="1:26" ht="39" customHeight="1">
      <c r="A343" s="15" t="s">
        <v>638</v>
      </c>
      <c r="B343" s="15">
        <v>104011</v>
      </c>
      <c r="C343" s="15" t="s">
        <v>28</v>
      </c>
      <c r="D343" s="15" t="s">
        <v>639</v>
      </c>
      <c r="E343" s="16" t="s">
        <v>56</v>
      </c>
      <c r="F343" s="17">
        <v>1</v>
      </c>
      <c r="G343" s="18">
        <f t="shared" ref="G343:H343" si="309">TRUNC(L343-L343*$P$3,2)</f>
        <v>18.61</v>
      </c>
      <c r="H343" s="18">
        <f t="shared" si="309"/>
        <v>22.79</v>
      </c>
      <c r="I343" s="18">
        <f t="shared" si="265"/>
        <v>22.79</v>
      </c>
      <c r="J343" s="19">
        <v>9.1311766703189293E-6</v>
      </c>
      <c r="K343" s="2"/>
      <c r="L343" s="2">
        <v>23.85</v>
      </c>
      <c r="M343" s="2">
        <v>29.2</v>
      </c>
      <c r="N343" s="2">
        <v>29.2</v>
      </c>
      <c r="O343" s="2"/>
      <c r="P343" s="2"/>
      <c r="Q343" s="2"/>
      <c r="R343" s="2"/>
      <c r="S343" s="2"/>
      <c r="T343" s="2"/>
      <c r="U343" s="2"/>
      <c r="V343" s="2"/>
      <c r="W343" s="2"/>
      <c r="X343" s="2"/>
      <c r="Y343" s="2"/>
      <c r="Z343" s="2"/>
    </row>
    <row r="344" spans="1:26" ht="39" customHeight="1">
      <c r="A344" s="15" t="s">
        <v>640</v>
      </c>
      <c r="B344" s="15">
        <v>104004</v>
      </c>
      <c r="C344" s="15" t="s">
        <v>28</v>
      </c>
      <c r="D344" s="15" t="s">
        <v>641</v>
      </c>
      <c r="E344" s="16" t="s">
        <v>56</v>
      </c>
      <c r="F344" s="17">
        <v>3</v>
      </c>
      <c r="G344" s="18">
        <f t="shared" ref="G344:H344" si="310">TRUNC(L344-L344*$P$3,2)</f>
        <v>21.72</v>
      </c>
      <c r="H344" s="18">
        <f t="shared" si="310"/>
        <v>26.6</v>
      </c>
      <c r="I344" s="18">
        <f t="shared" si="265"/>
        <v>79.8</v>
      </c>
      <c r="J344" s="19">
        <v>3.1981008153202598E-5</v>
      </c>
      <c r="K344" s="2"/>
      <c r="L344" s="2">
        <v>27.84</v>
      </c>
      <c r="M344" s="2">
        <v>34.090000000000003</v>
      </c>
      <c r="N344" s="2">
        <v>102.27</v>
      </c>
      <c r="O344" s="2"/>
      <c r="P344" s="2"/>
      <c r="Q344" s="2"/>
      <c r="R344" s="2"/>
      <c r="S344" s="2"/>
      <c r="T344" s="2"/>
      <c r="U344" s="2"/>
      <c r="V344" s="2"/>
      <c r="W344" s="2"/>
      <c r="X344" s="2"/>
      <c r="Y344" s="2"/>
      <c r="Z344" s="2"/>
    </row>
    <row r="345" spans="1:26" ht="39" customHeight="1">
      <c r="A345" s="15" t="s">
        <v>642</v>
      </c>
      <c r="B345" s="15">
        <v>89400</v>
      </c>
      <c r="C345" s="15" t="s">
        <v>28</v>
      </c>
      <c r="D345" s="15" t="s">
        <v>643</v>
      </c>
      <c r="E345" s="16" t="s">
        <v>56</v>
      </c>
      <c r="F345" s="17">
        <v>5</v>
      </c>
      <c r="G345" s="18">
        <f t="shared" ref="G345:H345" si="311">TRUNC(L345-L345*$P$3,2)</f>
        <v>14.87</v>
      </c>
      <c r="H345" s="18">
        <f t="shared" si="311"/>
        <v>18.21</v>
      </c>
      <c r="I345" s="18">
        <f t="shared" si="265"/>
        <v>91.05</v>
      </c>
      <c r="J345" s="19">
        <v>3.6493435528295202E-5</v>
      </c>
      <c r="K345" s="2"/>
      <c r="L345" s="2">
        <v>19.059999999999999</v>
      </c>
      <c r="M345" s="2">
        <v>23.34</v>
      </c>
      <c r="N345" s="2">
        <v>116.7</v>
      </c>
      <c r="O345" s="2"/>
      <c r="P345" s="2"/>
      <c r="Q345" s="2"/>
      <c r="R345" s="2"/>
      <c r="S345" s="2"/>
      <c r="T345" s="2"/>
      <c r="U345" s="2"/>
      <c r="V345" s="2"/>
      <c r="W345" s="2"/>
      <c r="X345" s="2"/>
      <c r="Y345" s="2"/>
      <c r="Z345" s="2"/>
    </row>
    <row r="346" spans="1:26" ht="39" customHeight="1">
      <c r="A346" s="15" t="s">
        <v>644</v>
      </c>
      <c r="B346" s="15">
        <v>104006</v>
      </c>
      <c r="C346" s="15" t="s">
        <v>28</v>
      </c>
      <c r="D346" s="15" t="s">
        <v>645</v>
      </c>
      <c r="E346" s="16" t="s">
        <v>56</v>
      </c>
      <c r="F346" s="17">
        <v>1</v>
      </c>
      <c r="G346" s="18">
        <f t="shared" ref="G346:H346" si="312">TRUNC(L346-L346*$P$3,2)</f>
        <v>18.440000000000001</v>
      </c>
      <c r="H346" s="18">
        <f t="shared" si="312"/>
        <v>22.57</v>
      </c>
      <c r="I346" s="18">
        <f t="shared" si="265"/>
        <v>22.57</v>
      </c>
      <c r="J346" s="19">
        <v>9.0467445572714595E-6</v>
      </c>
      <c r="K346" s="2"/>
      <c r="L346" s="2">
        <v>23.63</v>
      </c>
      <c r="M346" s="2">
        <v>28.93</v>
      </c>
      <c r="N346" s="2">
        <v>28.93</v>
      </c>
      <c r="O346" s="2"/>
      <c r="P346" s="2"/>
      <c r="Q346" s="2"/>
      <c r="R346" s="2"/>
      <c r="S346" s="2"/>
      <c r="T346" s="2"/>
      <c r="U346" s="2"/>
      <c r="V346" s="2"/>
      <c r="W346" s="2"/>
      <c r="X346" s="2"/>
      <c r="Y346" s="2"/>
      <c r="Z346" s="2"/>
    </row>
    <row r="347" spans="1:26" ht="39" customHeight="1">
      <c r="A347" s="15" t="s">
        <v>646</v>
      </c>
      <c r="B347" s="15">
        <v>817</v>
      </c>
      <c r="C347" s="15" t="s">
        <v>45</v>
      </c>
      <c r="D347" s="15" t="s">
        <v>647</v>
      </c>
      <c r="E347" s="16" t="s">
        <v>24</v>
      </c>
      <c r="F347" s="17">
        <v>1</v>
      </c>
      <c r="G347" s="18">
        <f t="shared" ref="G347:H347" si="313">TRUNC(L347-L347*$P$3,2)</f>
        <v>111.51</v>
      </c>
      <c r="H347" s="18">
        <f t="shared" si="313"/>
        <v>136.57</v>
      </c>
      <c r="I347" s="18">
        <f t="shared" si="265"/>
        <v>136.57</v>
      </c>
      <c r="J347" s="19">
        <v>5.4718263485356397E-5</v>
      </c>
      <c r="K347" s="2"/>
      <c r="L347" s="2">
        <v>142.88</v>
      </c>
      <c r="M347" s="2">
        <v>174.98</v>
      </c>
      <c r="N347" s="2">
        <v>174.98</v>
      </c>
      <c r="O347" s="2"/>
      <c r="P347" s="2"/>
      <c r="Q347" s="2"/>
      <c r="R347" s="2"/>
      <c r="S347" s="2"/>
      <c r="T347" s="2"/>
      <c r="U347" s="2"/>
      <c r="V347" s="2"/>
      <c r="W347" s="2"/>
      <c r="X347" s="2"/>
      <c r="Y347" s="2"/>
      <c r="Z347" s="2"/>
    </row>
    <row r="348" spans="1:26" ht="39" customHeight="1">
      <c r="A348" s="15" t="s">
        <v>648</v>
      </c>
      <c r="B348" s="15">
        <v>818</v>
      </c>
      <c r="C348" s="15" t="s">
        <v>45</v>
      </c>
      <c r="D348" s="15" t="s">
        <v>649</v>
      </c>
      <c r="E348" s="16" t="s">
        <v>24</v>
      </c>
      <c r="F348" s="17">
        <v>1</v>
      </c>
      <c r="G348" s="18">
        <f t="shared" ref="G348:H348" si="314">TRUNC(L348-L348*$P$3,2)</f>
        <v>272.16000000000003</v>
      </c>
      <c r="H348" s="18">
        <f t="shared" si="314"/>
        <v>333.32</v>
      </c>
      <c r="I348" s="18">
        <f t="shared" si="265"/>
        <v>333.32</v>
      </c>
      <c r="J348" s="19">
        <v>1.33546585918712E-4</v>
      </c>
      <c r="K348" s="2"/>
      <c r="L348" s="2">
        <v>348.71</v>
      </c>
      <c r="M348" s="2">
        <v>427.06</v>
      </c>
      <c r="N348" s="2">
        <v>427.06</v>
      </c>
      <c r="O348" s="2"/>
      <c r="P348" s="2"/>
      <c r="Q348" s="2"/>
      <c r="R348" s="2"/>
      <c r="S348" s="2"/>
      <c r="T348" s="2"/>
      <c r="U348" s="2"/>
      <c r="V348" s="2"/>
      <c r="W348" s="2"/>
      <c r="X348" s="2"/>
      <c r="Y348" s="2"/>
      <c r="Z348" s="2"/>
    </row>
    <row r="349" spans="1:26" ht="25.5" customHeight="1">
      <c r="A349" s="15" t="s">
        <v>650</v>
      </c>
      <c r="B349" s="15">
        <v>94797</v>
      </c>
      <c r="C349" s="15" t="s">
        <v>28</v>
      </c>
      <c r="D349" s="15" t="s">
        <v>651</v>
      </c>
      <c r="E349" s="16" t="s">
        <v>56</v>
      </c>
      <c r="F349" s="17">
        <v>1</v>
      </c>
      <c r="G349" s="18">
        <f t="shared" ref="G349:H349" si="315">TRUNC(L349-L349*$P$3,2)</f>
        <v>46.28</v>
      </c>
      <c r="H349" s="18">
        <f t="shared" si="315"/>
        <v>56.67</v>
      </c>
      <c r="I349" s="18">
        <f t="shared" si="265"/>
        <v>56.67</v>
      </c>
      <c r="J349" s="19">
        <v>2.2709111294471301E-5</v>
      </c>
      <c r="K349" s="2"/>
      <c r="L349" s="2">
        <v>59.3</v>
      </c>
      <c r="M349" s="2">
        <v>72.62</v>
      </c>
      <c r="N349" s="2">
        <v>72.62</v>
      </c>
      <c r="O349" s="2"/>
      <c r="P349" s="2"/>
      <c r="Q349" s="2"/>
      <c r="R349" s="2"/>
      <c r="S349" s="2"/>
      <c r="T349" s="2"/>
      <c r="U349" s="2"/>
      <c r="V349" s="2"/>
      <c r="W349" s="2"/>
      <c r="X349" s="2"/>
      <c r="Y349" s="2"/>
      <c r="Z349" s="2"/>
    </row>
    <row r="350" spans="1:26" ht="24" customHeight="1">
      <c r="A350" s="20" t="s">
        <v>652</v>
      </c>
      <c r="B350" s="20" t="s">
        <v>18</v>
      </c>
      <c r="C350" s="20"/>
      <c r="D350" s="20" t="s">
        <v>653</v>
      </c>
      <c r="E350" s="21"/>
      <c r="F350" s="22"/>
      <c r="G350" s="23"/>
      <c r="H350" s="23"/>
      <c r="I350" s="23">
        <f>SUM(I351:I355,I352,I353,I354,I355)</f>
        <v>7554.61</v>
      </c>
      <c r="J350" s="24">
        <v>1.6118934701892401E-3</v>
      </c>
      <c r="K350" s="2"/>
      <c r="L350" s="2"/>
      <c r="M350" s="2">
        <v>5154.57</v>
      </c>
      <c r="N350" s="2">
        <v>5154.57</v>
      </c>
      <c r="O350" s="2"/>
      <c r="P350" s="2"/>
      <c r="Q350" s="2"/>
      <c r="R350" s="2"/>
      <c r="S350" s="2"/>
      <c r="T350" s="2"/>
      <c r="U350" s="2"/>
      <c r="V350" s="2"/>
      <c r="W350" s="2"/>
      <c r="X350" s="2"/>
      <c r="Y350" s="2"/>
      <c r="Z350" s="2"/>
    </row>
    <row r="351" spans="1:26" ht="24" customHeight="1">
      <c r="A351" s="15" t="s">
        <v>654</v>
      </c>
      <c r="B351" s="15">
        <v>93358</v>
      </c>
      <c r="C351" s="15" t="s">
        <v>28</v>
      </c>
      <c r="D351" s="15" t="s">
        <v>282</v>
      </c>
      <c r="E351" s="16" t="s">
        <v>39</v>
      </c>
      <c r="F351" s="17">
        <v>6.4</v>
      </c>
      <c r="G351" s="18">
        <f t="shared" ref="G351:H351" si="316">TRUNC(L351-L351*$P$3,2)</f>
        <v>62.61</v>
      </c>
      <c r="H351" s="18">
        <f t="shared" si="316"/>
        <v>76.67</v>
      </c>
      <c r="I351" s="18">
        <f t="shared" ref="I351:I355" si="317">ROUND(F351*H351,2)</f>
        <v>490.69</v>
      </c>
      <c r="J351" s="19">
        <v>1.96611120134576E-4</v>
      </c>
      <c r="K351" s="2"/>
      <c r="L351" s="2">
        <v>80.22</v>
      </c>
      <c r="M351" s="2">
        <v>98.24</v>
      </c>
      <c r="N351" s="2">
        <v>628.73</v>
      </c>
      <c r="O351" s="2"/>
      <c r="P351" s="2"/>
      <c r="Q351" s="2"/>
      <c r="R351" s="2"/>
      <c r="S351" s="2"/>
      <c r="T351" s="2"/>
      <c r="U351" s="2"/>
      <c r="V351" s="2"/>
      <c r="W351" s="2"/>
      <c r="X351" s="2"/>
      <c r="Y351" s="2"/>
      <c r="Z351" s="2"/>
    </row>
    <row r="352" spans="1:26" ht="25.5" customHeight="1">
      <c r="A352" s="15" t="s">
        <v>655</v>
      </c>
      <c r="B352" s="15">
        <v>93382</v>
      </c>
      <c r="C352" s="15" t="s">
        <v>28</v>
      </c>
      <c r="D352" s="15" t="s">
        <v>656</v>
      </c>
      <c r="E352" s="16" t="s">
        <v>39</v>
      </c>
      <c r="F352" s="17">
        <v>6.4</v>
      </c>
      <c r="G352" s="18">
        <f t="shared" ref="G352:H352" si="318">TRUNC(L352-L352*$P$3,2)</f>
        <v>18.38</v>
      </c>
      <c r="H352" s="18">
        <f t="shared" si="318"/>
        <v>22.51</v>
      </c>
      <c r="I352" s="18">
        <f t="shared" si="317"/>
        <v>144.06</v>
      </c>
      <c r="J352" s="19">
        <v>5.7739056863276997E-5</v>
      </c>
      <c r="K352" s="2"/>
      <c r="L352" s="2">
        <v>23.56</v>
      </c>
      <c r="M352" s="2">
        <v>28.85</v>
      </c>
      <c r="N352" s="2">
        <v>184.64</v>
      </c>
      <c r="O352" s="2"/>
      <c r="P352" s="2"/>
      <c r="Q352" s="2"/>
      <c r="R352" s="2"/>
      <c r="S352" s="2"/>
      <c r="T352" s="2"/>
      <c r="U352" s="2"/>
      <c r="V352" s="2"/>
      <c r="W352" s="2"/>
      <c r="X352" s="2"/>
      <c r="Y352" s="2"/>
      <c r="Z352" s="2"/>
    </row>
    <row r="353" spans="1:26" ht="78" customHeight="1">
      <c r="A353" s="15" t="s">
        <v>657</v>
      </c>
      <c r="B353" s="15">
        <v>91181</v>
      </c>
      <c r="C353" s="15" t="s">
        <v>28</v>
      </c>
      <c r="D353" s="15" t="s">
        <v>658</v>
      </c>
      <c r="E353" s="16" t="s">
        <v>94</v>
      </c>
      <c r="F353" s="17">
        <v>80</v>
      </c>
      <c r="G353" s="18">
        <f t="shared" ref="G353:H353" si="319">TRUNC(L353-L353*$P$3,2)</f>
        <v>20.059999999999999</v>
      </c>
      <c r="H353" s="18">
        <f t="shared" si="319"/>
        <v>24.57</v>
      </c>
      <c r="I353" s="18">
        <f t="shared" si="317"/>
        <v>1965.6</v>
      </c>
      <c r="J353" s="19">
        <v>7.87532716662027E-4</v>
      </c>
      <c r="K353" s="2"/>
      <c r="L353" s="2">
        <v>25.71</v>
      </c>
      <c r="M353" s="2">
        <v>31.48</v>
      </c>
      <c r="N353" s="2">
        <v>2518.4</v>
      </c>
      <c r="O353" s="2"/>
      <c r="P353" s="2"/>
      <c r="Q353" s="2"/>
      <c r="R353" s="2"/>
      <c r="S353" s="2"/>
      <c r="T353" s="2"/>
      <c r="U353" s="2"/>
      <c r="V353" s="2"/>
      <c r="W353" s="2"/>
      <c r="X353" s="2"/>
      <c r="Y353" s="2"/>
      <c r="Z353" s="2"/>
    </row>
    <row r="354" spans="1:26" ht="78" customHeight="1">
      <c r="A354" s="15" t="s">
        <v>659</v>
      </c>
      <c r="B354" s="15">
        <v>91180</v>
      </c>
      <c r="C354" s="15" t="s">
        <v>28</v>
      </c>
      <c r="D354" s="15" t="s">
        <v>660</v>
      </c>
      <c r="E354" s="16" t="s">
        <v>94</v>
      </c>
      <c r="F354" s="17">
        <v>30</v>
      </c>
      <c r="G354" s="18">
        <f t="shared" ref="G354:H354" si="320">TRUNC(L354-L354*$P$3,2)</f>
        <v>19.05</v>
      </c>
      <c r="H354" s="18">
        <f t="shared" si="320"/>
        <v>23.32</v>
      </c>
      <c r="I354" s="18">
        <f t="shared" si="317"/>
        <v>699.6</v>
      </c>
      <c r="J354" s="19">
        <v>2.8040842877654102E-4</v>
      </c>
      <c r="K354" s="2"/>
      <c r="L354" s="2">
        <v>24.41</v>
      </c>
      <c r="M354" s="2">
        <v>29.89</v>
      </c>
      <c r="N354" s="2">
        <v>896.7</v>
      </c>
      <c r="O354" s="2"/>
      <c r="P354" s="2"/>
      <c r="Q354" s="2"/>
      <c r="R354" s="2"/>
      <c r="S354" s="2"/>
      <c r="T354" s="2"/>
      <c r="U354" s="2"/>
      <c r="V354" s="2"/>
      <c r="W354" s="2"/>
      <c r="X354" s="2"/>
      <c r="Y354" s="2"/>
      <c r="Z354" s="2"/>
    </row>
    <row r="355" spans="1:26" ht="64.5" customHeight="1">
      <c r="A355" s="15" t="s">
        <v>661</v>
      </c>
      <c r="B355" s="15">
        <v>91185</v>
      </c>
      <c r="C355" s="15" t="s">
        <v>28</v>
      </c>
      <c r="D355" s="15" t="s">
        <v>662</v>
      </c>
      <c r="E355" s="16" t="s">
        <v>94</v>
      </c>
      <c r="F355" s="17">
        <v>30</v>
      </c>
      <c r="G355" s="18">
        <f t="shared" ref="G355:H355" si="321">TRUNC(L355-L355*$P$3,2)</f>
        <v>19.670000000000002</v>
      </c>
      <c r="H355" s="18">
        <f t="shared" si="321"/>
        <v>24.09</v>
      </c>
      <c r="I355" s="18">
        <f t="shared" si="317"/>
        <v>722.7</v>
      </c>
      <c r="J355" s="19">
        <v>2.8960214775282102E-4</v>
      </c>
      <c r="K355" s="2"/>
      <c r="L355" s="2">
        <v>25.21</v>
      </c>
      <c r="M355" s="2">
        <v>30.87</v>
      </c>
      <c r="N355" s="2">
        <v>926.1</v>
      </c>
      <c r="O355" s="2"/>
      <c r="P355" s="2"/>
      <c r="Q355" s="2"/>
      <c r="R355" s="2"/>
      <c r="S355" s="2"/>
      <c r="T355" s="2"/>
      <c r="U355" s="2"/>
      <c r="V355" s="2"/>
      <c r="W355" s="2"/>
      <c r="X355" s="2"/>
      <c r="Y355" s="2"/>
      <c r="Z355" s="2"/>
    </row>
    <row r="356" spans="1:26" ht="24" customHeight="1">
      <c r="A356" s="10" t="s">
        <v>663</v>
      </c>
      <c r="B356" s="10" t="s">
        <v>18</v>
      </c>
      <c r="C356" s="10"/>
      <c r="D356" s="10" t="s">
        <v>664</v>
      </c>
      <c r="E356" s="11"/>
      <c r="F356" s="12"/>
      <c r="G356" s="13"/>
      <c r="H356" s="13"/>
      <c r="I356" s="13">
        <f>SUM(I357,I358,I359,I360,I361,I362,I363,I364,I365,I366,I367,I368,I369,I370,I371,I372)</f>
        <v>41036.450000000004</v>
      </c>
      <c r="J356" s="14">
        <v>1.6441681144689298E-2</v>
      </c>
      <c r="K356" s="2"/>
      <c r="L356" s="2"/>
      <c r="M356" s="2">
        <v>52577.79</v>
      </c>
      <c r="N356" s="2">
        <v>52577.79</v>
      </c>
      <c r="O356" s="2"/>
      <c r="P356" s="2"/>
      <c r="Q356" s="2"/>
      <c r="R356" s="2"/>
      <c r="S356" s="2"/>
      <c r="T356" s="2"/>
      <c r="U356" s="2"/>
      <c r="V356" s="2"/>
      <c r="W356" s="2"/>
      <c r="X356" s="2"/>
      <c r="Y356" s="2"/>
      <c r="Z356" s="2"/>
    </row>
    <row r="357" spans="1:26" ht="39" customHeight="1">
      <c r="A357" s="15" t="s">
        <v>665</v>
      </c>
      <c r="B357" s="15">
        <v>100878</v>
      </c>
      <c r="C357" s="15" t="s">
        <v>28</v>
      </c>
      <c r="D357" s="15" t="s">
        <v>666</v>
      </c>
      <c r="E357" s="16" t="s">
        <v>56</v>
      </c>
      <c r="F357" s="17">
        <v>10</v>
      </c>
      <c r="G357" s="18">
        <f t="shared" ref="G357:H357" si="322">TRUNC(L357-L357*$P$3,2)</f>
        <v>494.04</v>
      </c>
      <c r="H357" s="18">
        <f t="shared" si="322"/>
        <v>605.04999999999995</v>
      </c>
      <c r="I357" s="18">
        <f t="shared" ref="I357:I372" si="323">ROUND(F357*H357,2)</f>
        <v>6050.5</v>
      </c>
      <c r="J357" s="19">
        <v>2.4242023213577502E-3</v>
      </c>
      <c r="K357" s="2"/>
      <c r="L357" s="2">
        <v>632.99</v>
      </c>
      <c r="M357" s="2">
        <v>775.22</v>
      </c>
      <c r="N357" s="2">
        <v>7752.2</v>
      </c>
      <c r="O357" s="2"/>
      <c r="P357" s="2"/>
      <c r="Q357" s="2"/>
      <c r="R357" s="2"/>
      <c r="S357" s="2"/>
      <c r="T357" s="2"/>
      <c r="U357" s="2"/>
      <c r="V357" s="2"/>
      <c r="W357" s="2"/>
      <c r="X357" s="2"/>
      <c r="Y357" s="2"/>
      <c r="Z357" s="2"/>
    </row>
    <row r="358" spans="1:26" ht="25.5" customHeight="1">
      <c r="A358" s="15" t="s">
        <v>667</v>
      </c>
      <c r="B358" s="15">
        <v>100849</v>
      </c>
      <c r="C358" s="15" t="s">
        <v>28</v>
      </c>
      <c r="D358" s="15" t="s">
        <v>668</v>
      </c>
      <c r="E358" s="16" t="s">
        <v>56</v>
      </c>
      <c r="F358" s="17">
        <v>10</v>
      </c>
      <c r="G358" s="18">
        <f t="shared" ref="G358:H358" si="324">TRUNC(L358-L358*$P$3,2)</f>
        <v>31.89</v>
      </c>
      <c r="H358" s="18">
        <f t="shared" si="324"/>
        <v>39.06</v>
      </c>
      <c r="I358" s="18">
        <f t="shared" si="323"/>
        <v>390.6</v>
      </c>
      <c r="J358" s="19">
        <v>1.5651212066762401E-4</v>
      </c>
      <c r="K358" s="2"/>
      <c r="L358" s="2">
        <v>40.869999999999997</v>
      </c>
      <c r="M358" s="2">
        <v>50.05</v>
      </c>
      <c r="N358" s="2">
        <v>500.5</v>
      </c>
      <c r="O358" s="2"/>
      <c r="P358" s="2"/>
      <c r="Q358" s="2"/>
      <c r="R358" s="2"/>
      <c r="S358" s="2"/>
      <c r="T358" s="2"/>
      <c r="U358" s="2"/>
      <c r="V358" s="2"/>
      <c r="W358" s="2"/>
      <c r="X358" s="2"/>
      <c r="Y358" s="2"/>
      <c r="Z358" s="2"/>
    </row>
    <row r="359" spans="1:26" ht="25.5" customHeight="1">
      <c r="A359" s="15" t="s">
        <v>669</v>
      </c>
      <c r="B359" s="15">
        <v>86885</v>
      </c>
      <c r="C359" s="15" t="s">
        <v>28</v>
      </c>
      <c r="D359" s="15" t="s">
        <v>670</v>
      </c>
      <c r="E359" s="16" t="s">
        <v>56</v>
      </c>
      <c r="F359" s="17">
        <v>10</v>
      </c>
      <c r="G359" s="18">
        <f t="shared" ref="G359:H359" si="325">TRUNC(L359-L359*$P$3,2)</f>
        <v>8.99</v>
      </c>
      <c r="H359" s="18">
        <f t="shared" si="325"/>
        <v>11.02</v>
      </c>
      <c r="I359" s="18">
        <f t="shared" si="323"/>
        <v>110.2</v>
      </c>
      <c r="J359" s="19">
        <v>4.4154868008528503E-5</v>
      </c>
      <c r="K359" s="2"/>
      <c r="L359" s="2">
        <v>11.53</v>
      </c>
      <c r="M359" s="2">
        <v>14.12</v>
      </c>
      <c r="N359" s="2">
        <v>141.19999999999999</v>
      </c>
      <c r="O359" s="2"/>
      <c r="P359" s="2"/>
      <c r="Q359" s="2"/>
      <c r="R359" s="2"/>
      <c r="S359" s="2"/>
      <c r="T359" s="2"/>
      <c r="U359" s="2"/>
      <c r="V359" s="2"/>
      <c r="W359" s="2"/>
      <c r="X359" s="2"/>
      <c r="Y359" s="2"/>
      <c r="Z359" s="2"/>
    </row>
    <row r="360" spans="1:26" ht="51.75" customHeight="1">
      <c r="A360" s="15" t="s">
        <v>671</v>
      </c>
      <c r="B360" s="15">
        <v>86922</v>
      </c>
      <c r="C360" s="15" t="s">
        <v>28</v>
      </c>
      <c r="D360" s="15" t="s">
        <v>672</v>
      </c>
      <c r="E360" s="16" t="s">
        <v>56</v>
      </c>
      <c r="F360" s="17">
        <v>1</v>
      </c>
      <c r="G360" s="18">
        <f t="shared" ref="G360:H360" si="326">TRUNC(L360-L360*$P$3,2)</f>
        <v>641.23</v>
      </c>
      <c r="H360" s="18">
        <f t="shared" si="326"/>
        <v>785.31</v>
      </c>
      <c r="I360" s="18">
        <f t="shared" si="323"/>
        <v>785.31</v>
      </c>
      <c r="J360" s="19">
        <v>3.1464095994434199E-4</v>
      </c>
      <c r="K360" s="2"/>
      <c r="L360" s="2">
        <v>821.57</v>
      </c>
      <c r="M360" s="2">
        <v>1006.17</v>
      </c>
      <c r="N360" s="2">
        <v>1006.17</v>
      </c>
      <c r="O360" s="2"/>
      <c r="P360" s="2"/>
      <c r="Q360" s="2"/>
      <c r="R360" s="2"/>
      <c r="S360" s="2"/>
      <c r="T360" s="2"/>
      <c r="U360" s="2"/>
      <c r="V360" s="2"/>
      <c r="W360" s="2"/>
      <c r="X360" s="2"/>
      <c r="Y360" s="2"/>
      <c r="Z360" s="2"/>
    </row>
    <row r="361" spans="1:26" ht="25.5" customHeight="1">
      <c r="A361" s="15" t="s">
        <v>673</v>
      </c>
      <c r="B361" s="15">
        <v>100860</v>
      </c>
      <c r="C361" s="15" t="s">
        <v>28</v>
      </c>
      <c r="D361" s="15" t="s">
        <v>674</v>
      </c>
      <c r="E361" s="16" t="s">
        <v>56</v>
      </c>
      <c r="F361" s="17">
        <v>1</v>
      </c>
      <c r="G361" s="18">
        <f t="shared" ref="G361:H361" si="327">TRUNC(L361-L361*$P$3,2)</f>
        <v>72.75</v>
      </c>
      <c r="H361" s="18">
        <f t="shared" si="327"/>
        <v>89.1</v>
      </c>
      <c r="I361" s="18">
        <f t="shared" si="323"/>
        <v>89.1</v>
      </c>
      <c r="J361" s="19">
        <v>3.5699148242589297E-5</v>
      </c>
      <c r="K361" s="2"/>
      <c r="L361" s="2">
        <v>93.22</v>
      </c>
      <c r="M361" s="2">
        <v>114.16</v>
      </c>
      <c r="N361" s="2">
        <v>114.16</v>
      </c>
      <c r="O361" s="2"/>
      <c r="P361" s="2"/>
      <c r="Q361" s="2"/>
      <c r="R361" s="2"/>
      <c r="S361" s="2"/>
      <c r="T361" s="2"/>
      <c r="U361" s="2"/>
      <c r="V361" s="2"/>
      <c r="W361" s="2"/>
      <c r="X361" s="2"/>
      <c r="Y361" s="2"/>
      <c r="Z361" s="2"/>
    </row>
    <row r="362" spans="1:26" ht="25.5" customHeight="1">
      <c r="A362" s="15" t="s">
        <v>675</v>
      </c>
      <c r="B362" s="15" t="s">
        <v>676</v>
      </c>
      <c r="C362" s="15" t="s">
        <v>22</v>
      </c>
      <c r="D362" s="15" t="s">
        <v>677</v>
      </c>
      <c r="E362" s="16" t="s">
        <v>11</v>
      </c>
      <c r="F362" s="17">
        <v>10</v>
      </c>
      <c r="G362" s="18">
        <f t="shared" ref="G362:H362" si="328">TRUNC(L362-L362*$P$3,2)</f>
        <v>94.45</v>
      </c>
      <c r="H362" s="18">
        <f t="shared" si="328"/>
        <v>115.67</v>
      </c>
      <c r="I362" s="18">
        <f t="shared" si="323"/>
        <v>1156.7</v>
      </c>
      <c r="J362" s="19">
        <v>4.6346975832464699E-4</v>
      </c>
      <c r="K362" s="2"/>
      <c r="L362" s="2">
        <v>121.02</v>
      </c>
      <c r="M362" s="2">
        <v>148.21</v>
      </c>
      <c r="N362" s="2">
        <v>1482.1</v>
      </c>
      <c r="O362" s="2"/>
      <c r="P362" s="2"/>
      <c r="Q362" s="2"/>
      <c r="R362" s="2"/>
      <c r="S362" s="2"/>
      <c r="T362" s="2"/>
      <c r="U362" s="2"/>
      <c r="V362" s="2"/>
      <c r="W362" s="2"/>
      <c r="X362" s="2"/>
      <c r="Y362" s="2"/>
      <c r="Z362" s="2"/>
    </row>
    <row r="363" spans="1:26" ht="51.75" customHeight="1">
      <c r="A363" s="15" t="s">
        <v>678</v>
      </c>
      <c r="B363" s="15">
        <v>86938</v>
      </c>
      <c r="C363" s="15" t="s">
        <v>28</v>
      </c>
      <c r="D363" s="15" t="s">
        <v>679</v>
      </c>
      <c r="E363" s="16" t="s">
        <v>56</v>
      </c>
      <c r="F363" s="17">
        <v>4</v>
      </c>
      <c r="G363" s="18">
        <f t="shared" ref="G363:H363" si="329">TRUNC(L363-L363*$P$3,2)</f>
        <v>301.77999999999997</v>
      </c>
      <c r="H363" s="18">
        <f t="shared" si="329"/>
        <v>369.59</v>
      </c>
      <c r="I363" s="18">
        <f t="shared" si="323"/>
        <v>1478.36</v>
      </c>
      <c r="J363" s="19">
        <v>5.9232567129627702E-4</v>
      </c>
      <c r="K363" s="2"/>
      <c r="L363" s="2">
        <v>386.66</v>
      </c>
      <c r="M363" s="2">
        <v>473.54</v>
      </c>
      <c r="N363" s="2">
        <v>1894.16</v>
      </c>
      <c r="O363" s="2"/>
      <c r="P363" s="2"/>
      <c r="Q363" s="2"/>
      <c r="R363" s="2"/>
      <c r="S363" s="2"/>
      <c r="T363" s="2"/>
      <c r="U363" s="2"/>
      <c r="V363" s="2"/>
      <c r="W363" s="2"/>
      <c r="X363" s="2"/>
      <c r="Y363" s="2"/>
      <c r="Z363" s="2"/>
    </row>
    <row r="364" spans="1:26" ht="39" customHeight="1">
      <c r="A364" s="15" t="s">
        <v>680</v>
      </c>
      <c r="B364" s="15">
        <v>86900</v>
      </c>
      <c r="C364" s="15" t="s">
        <v>28</v>
      </c>
      <c r="D364" s="15" t="s">
        <v>681</v>
      </c>
      <c r="E364" s="16" t="s">
        <v>56</v>
      </c>
      <c r="F364" s="17">
        <v>1</v>
      </c>
      <c r="G364" s="18">
        <f t="shared" ref="G364:H364" si="330">TRUNC(L364-L364*$P$3,2)</f>
        <v>167.19</v>
      </c>
      <c r="H364" s="18">
        <f t="shared" si="330"/>
        <v>204.76</v>
      </c>
      <c r="I364" s="18">
        <f t="shared" si="323"/>
        <v>204.76</v>
      </c>
      <c r="J364" s="19">
        <v>8.2039869844457902E-5</v>
      </c>
      <c r="K364" s="2"/>
      <c r="L364" s="2">
        <v>214.22</v>
      </c>
      <c r="M364" s="2">
        <v>262.35000000000002</v>
      </c>
      <c r="N364" s="2">
        <v>262.35000000000002</v>
      </c>
      <c r="O364" s="2"/>
      <c r="P364" s="2"/>
      <c r="Q364" s="2"/>
      <c r="R364" s="2"/>
      <c r="S364" s="2"/>
      <c r="T364" s="2"/>
      <c r="U364" s="2"/>
      <c r="V364" s="2"/>
      <c r="W364" s="2"/>
      <c r="X364" s="2"/>
      <c r="Y364" s="2"/>
      <c r="Z364" s="2"/>
    </row>
    <row r="365" spans="1:26" ht="64.5" customHeight="1">
      <c r="A365" s="15" t="s">
        <v>682</v>
      </c>
      <c r="B365" s="15">
        <v>7759</v>
      </c>
      <c r="C365" s="15" t="s">
        <v>45</v>
      </c>
      <c r="D365" s="15" t="s">
        <v>683</v>
      </c>
      <c r="E365" s="16" t="s">
        <v>24</v>
      </c>
      <c r="F365" s="17">
        <v>4</v>
      </c>
      <c r="G365" s="18">
        <f t="shared" ref="G365:H365" si="331">TRUNC(L365-L365*$P$3,2)</f>
        <v>610.46</v>
      </c>
      <c r="H365" s="18">
        <f t="shared" si="331"/>
        <v>747.62</v>
      </c>
      <c r="I365" s="18">
        <f t="shared" si="323"/>
        <v>2990.48</v>
      </c>
      <c r="J365" s="19">
        <v>1.19816048068015E-3</v>
      </c>
      <c r="K365" s="2"/>
      <c r="L365" s="2">
        <v>782.14</v>
      </c>
      <c r="M365" s="2">
        <v>957.88</v>
      </c>
      <c r="N365" s="2">
        <v>3831.52</v>
      </c>
      <c r="O365" s="2"/>
      <c r="P365" s="2"/>
      <c r="Q365" s="2"/>
      <c r="R365" s="2"/>
      <c r="S365" s="2"/>
      <c r="T365" s="2"/>
      <c r="U365" s="2"/>
      <c r="V365" s="2"/>
      <c r="W365" s="2"/>
      <c r="X365" s="2"/>
      <c r="Y365" s="2"/>
      <c r="Z365" s="2"/>
    </row>
    <row r="366" spans="1:26" ht="25.5" customHeight="1">
      <c r="A366" s="15" t="s">
        <v>684</v>
      </c>
      <c r="B366" s="15">
        <v>3259</v>
      </c>
      <c r="C366" s="15" t="s">
        <v>45</v>
      </c>
      <c r="D366" s="15" t="s">
        <v>685</v>
      </c>
      <c r="E366" s="16" t="s">
        <v>24</v>
      </c>
      <c r="F366" s="17">
        <v>8</v>
      </c>
      <c r="G366" s="18">
        <f t="shared" ref="G366:H366" si="332">TRUNC(L366-L366*$P$3,2)</f>
        <v>186.22</v>
      </c>
      <c r="H366" s="18">
        <f t="shared" si="332"/>
        <v>228.06</v>
      </c>
      <c r="I366" s="18">
        <f t="shared" si="323"/>
        <v>1824.48</v>
      </c>
      <c r="J366" s="19">
        <v>7.3101948899558704E-4</v>
      </c>
      <c r="K366" s="2"/>
      <c r="L366" s="2">
        <v>238.6</v>
      </c>
      <c r="M366" s="2">
        <v>292.20999999999998</v>
      </c>
      <c r="N366" s="2">
        <v>2337.6799999999998</v>
      </c>
      <c r="O366" s="2"/>
      <c r="P366" s="2"/>
      <c r="Q366" s="2"/>
      <c r="R366" s="2"/>
      <c r="S366" s="2"/>
      <c r="T366" s="2"/>
      <c r="U366" s="2"/>
      <c r="V366" s="2"/>
      <c r="W366" s="2"/>
      <c r="X366" s="2"/>
      <c r="Y366" s="2"/>
      <c r="Z366" s="2"/>
    </row>
    <row r="367" spans="1:26" ht="39" customHeight="1">
      <c r="A367" s="15" t="s">
        <v>686</v>
      </c>
      <c r="B367" s="15">
        <v>86909</v>
      </c>
      <c r="C367" s="15" t="s">
        <v>28</v>
      </c>
      <c r="D367" s="15" t="s">
        <v>687</v>
      </c>
      <c r="E367" s="16" t="s">
        <v>56</v>
      </c>
      <c r="F367" s="17">
        <v>1</v>
      </c>
      <c r="G367" s="18">
        <f t="shared" ref="G367:H367" si="333">TRUNC(L367-L367*$P$3,2)</f>
        <v>95.81</v>
      </c>
      <c r="H367" s="18">
        <f t="shared" si="333"/>
        <v>117.34</v>
      </c>
      <c r="I367" s="18">
        <f t="shared" si="323"/>
        <v>117.34</v>
      </c>
      <c r="J367" s="19">
        <v>4.7013051390950298E-5</v>
      </c>
      <c r="K367" s="2"/>
      <c r="L367" s="2">
        <v>122.76</v>
      </c>
      <c r="M367" s="2">
        <v>150.34</v>
      </c>
      <c r="N367" s="2">
        <v>150.34</v>
      </c>
      <c r="O367" s="2"/>
      <c r="P367" s="2"/>
      <c r="Q367" s="2"/>
      <c r="R367" s="2"/>
      <c r="S367" s="2"/>
      <c r="T367" s="2"/>
      <c r="U367" s="2"/>
      <c r="V367" s="2"/>
      <c r="W367" s="2"/>
      <c r="X367" s="2"/>
      <c r="Y367" s="2"/>
      <c r="Z367" s="2"/>
    </row>
    <row r="368" spans="1:26" ht="25.5" customHeight="1">
      <c r="A368" s="15" t="s">
        <v>688</v>
      </c>
      <c r="B368" s="15">
        <v>86884</v>
      </c>
      <c r="C368" s="15" t="s">
        <v>28</v>
      </c>
      <c r="D368" s="15" t="s">
        <v>689</v>
      </c>
      <c r="E368" s="16" t="s">
        <v>56</v>
      </c>
      <c r="F368" s="17">
        <v>5</v>
      </c>
      <c r="G368" s="18">
        <f t="shared" ref="G368:H368" si="334">TRUNC(L368-L368*$P$3,2)</f>
        <v>8.01</v>
      </c>
      <c r="H368" s="18">
        <f t="shared" si="334"/>
        <v>9.81</v>
      </c>
      <c r="I368" s="18">
        <f t="shared" si="323"/>
        <v>49.05</v>
      </c>
      <c r="J368" s="19">
        <v>1.9653919648272099E-5</v>
      </c>
      <c r="K368" s="2"/>
      <c r="L368" s="2">
        <v>10.27</v>
      </c>
      <c r="M368" s="2">
        <v>12.57</v>
      </c>
      <c r="N368" s="2">
        <v>62.85</v>
      </c>
      <c r="O368" s="2"/>
      <c r="P368" s="2"/>
      <c r="Q368" s="2"/>
      <c r="R368" s="2"/>
      <c r="S368" s="2"/>
      <c r="T368" s="2"/>
      <c r="U368" s="2"/>
      <c r="V368" s="2"/>
      <c r="W368" s="2"/>
      <c r="X368" s="2"/>
      <c r="Y368" s="2"/>
      <c r="Z368" s="2"/>
    </row>
    <row r="369" spans="1:26" ht="25.5" customHeight="1">
      <c r="A369" s="15" t="s">
        <v>690</v>
      </c>
      <c r="B369" s="15">
        <v>12444</v>
      </c>
      <c r="C369" s="15" t="s">
        <v>45</v>
      </c>
      <c r="D369" s="15" t="s">
        <v>691</v>
      </c>
      <c r="E369" s="16" t="s">
        <v>47</v>
      </c>
      <c r="F369" s="17">
        <v>19.488</v>
      </c>
      <c r="G369" s="18">
        <f t="shared" ref="G369:H369" si="335">TRUNC(L369-L369*$P$3,2)</f>
        <v>719.74</v>
      </c>
      <c r="H369" s="18">
        <f t="shared" si="335"/>
        <v>881.46</v>
      </c>
      <c r="I369" s="18">
        <f t="shared" si="323"/>
        <v>17177.89</v>
      </c>
      <c r="J369" s="19">
        <v>6.8824555510267997E-3</v>
      </c>
      <c r="K369" s="2"/>
      <c r="L369" s="2">
        <v>922.16</v>
      </c>
      <c r="M369" s="2">
        <v>1129.3599999999999</v>
      </c>
      <c r="N369" s="2">
        <v>22008.959999999999</v>
      </c>
      <c r="O369" s="2"/>
      <c r="P369" s="2"/>
      <c r="Q369" s="2"/>
      <c r="R369" s="2"/>
      <c r="S369" s="2"/>
      <c r="T369" s="2"/>
      <c r="U369" s="2"/>
      <c r="V369" s="2"/>
      <c r="W369" s="2"/>
      <c r="X369" s="2"/>
      <c r="Y369" s="2"/>
      <c r="Z369" s="2"/>
    </row>
    <row r="370" spans="1:26" ht="24" customHeight="1">
      <c r="A370" s="15" t="s">
        <v>692</v>
      </c>
      <c r="B370" s="15">
        <v>12492</v>
      </c>
      <c r="C370" s="15" t="s">
        <v>45</v>
      </c>
      <c r="D370" s="15" t="s">
        <v>693</v>
      </c>
      <c r="E370" s="16" t="s">
        <v>47</v>
      </c>
      <c r="F370" s="17">
        <v>8.65</v>
      </c>
      <c r="G370" s="18">
        <f t="shared" ref="G370:H370" si="336">TRUNC(L370-L370*$P$3,2)</f>
        <v>524.41</v>
      </c>
      <c r="H370" s="18">
        <f t="shared" si="336"/>
        <v>642.25</v>
      </c>
      <c r="I370" s="18">
        <f t="shared" si="323"/>
        <v>5555.46</v>
      </c>
      <c r="J370" s="19">
        <v>2.2258243810797801E-3</v>
      </c>
      <c r="K370" s="2"/>
      <c r="L370" s="2">
        <v>671.9</v>
      </c>
      <c r="M370" s="2">
        <v>822.87</v>
      </c>
      <c r="N370" s="2">
        <v>7117.82</v>
      </c>
      <c r="O370" s="2"/>
      <c r="P370" s="2"/>
      <c r="Q370" s="2"/>
      <c r="R370" s="2"/>
      <c r="S370" s="2"/>
      <c r="T370" s="2"/>
      <c r="U370" s="2"/>
      <c r="V370" s="2"/>
      <c r="W370" s="2"/>
      <c r="X370" s="2"/>
      <c r="Y370" s="2"/>
      <c r="Z370" s="2"/>
    </row>
    <row r="371" spans="1:26" ht="25.5" customHeight="1">
      <c r="A371" s="15" t="s">
        <v>694</v>
      </c>
      <c r="B371" s="15">
        <v>12502</v>
      </c>
      <c r="C371" s="15" t="s">
        <v>45</v>
      </c>
      <c r="D371" s="15" t="s">
        <v>695</v>
      </c>
      <c r="E371" s="16" t="s">
        <v>280</v>
      </c>
      <c r="F371" s="17">
        <v>6</v>
      </c>
      <c r="G371" s="18">
        <f t="shared" ref="G371:H371" si="337">TRUNC(L371-L371*$P$3,2)</f>
        <v>291.24</v>
      </c>
      <c r="H371" s="18">
        <f t="shared" si="337"/>
        <v>356.68</v>
      </c>
      <c r="I371" s="18">
        <f t="shared" si="323"/>
        <v>2140.08</v>
      </c>
      <c r="J371" s="19">
        <v>8.5743625203473601E-4</v>
      </c>
      <c r="K371" s="2"/>
      <c r="L371" s="2">
        <v>373.15</v>
      </c>
      <c r="M371" s="2">
        <v>456.99</v>
      </c>
      <c r="N371" s="2">
        <v>2741.94</v>
      </c>
      <c r="O371" s="2"/>
      <c r="P371" s="2"/>
      <c r="Q371" s="2"/>
      <c r="R371" s="2"/>
      <c r="S371" s="2"/>
      <c r="T371" s="2"/>
      <c r="U371" s="2"/>
      <c r="V371" s="2"/>
      <c r="W371" s="2"/>
      <c r="X371" s="2"/>
      <c r="Y371" s="2"/>
      <c r="Z371" s="2"/>
    </row>
    <row r="372" spans="1:26" ht="39" customHeight="1">
      <c r="A372" s="15" t="s">
        <v>696</v>
      </c>
      <c r="B372" s="15">
        <v>12503</v>
      </c>
      <c r="C372" s="15" t="s">
        <v>45</v>
      </c>
      <c r="D372" s="15" t="s">
        <v>697</v>
      </c>
      <c r="E372" s="16" t="s">
        <v>280</v>
      </c>
      <c r="F372" s="17">
        <v>6</v>
      </c>
      <c r="G372" s="18">
        <f t="shared" ref="G372:H372" si="338">TRUNC(L372-L372*$P$3,2)</f>
        <v>124.68</v>
      </c>
      <c r="H372" s="18">
        <f t="shared" si="338"/>
        <v>152.69</v>
      </c>
      <c r="I372" s="18">
        <f t="shared" si="323"/>
        <v>916.14</v>
      </c>
      <c r="J372" s="19">
        <v>3.67073302146821E-4</v>
      </c>
      <c r="K372" s="2"/>
      <c r="L372" s="2">
        <v>159.75</v>
      </c>
      <c r="M372" s="2">
        <v>195.64</v>
      </c>
      <c r="N372" s="2">
        <v>1173.8399999999999</v>
      </c>
      <c r="O372" s="2"/>
      <c r="P372" s="2"/>
      <c r="Q372" s="2"/>
      <c r="R372" s="2"/>
      <c r="S372" s="2"/>
      <c r="T372" s="2"/>
      <c r="U372" s="2"/>
      <c r="V372" s="2"/>
      <c r="W372" s="2"/>
      <c r="X372" s="2"/>
      <c r="Y372" s="2"/>
      <c r="Z372" s="2"/>
    </row>
    <row r="373" spans="1:26" ht="24" customHeight="1">
      <c r="A373" s="10" t="s">
        <v>698</v>
      </c>
      <c r="B373" s="10" t="s">
        <v>18</v>
      </c>
      <c r="C373" s="10"/>
      <c r="D373" s="10" t="s">
        <v>699</v>
      </c>
      <c r="E373" s="11"/>
      <c r="F373" s="12"/>
      <c r="G373" s="13"/>
      <c r="H373" s="13"/>
      <c r="I373" s="13">
        <f>SUM(I374,I390,I397,I431,I444)</f>
        <v>87693.64</v>
      </c>
      <c r="J373" s="14">
        <v>3.5156159069350497E-2</v>
      </c>
      <c r="K373" s="2"/>
      <c r="L373" s="2"/>
      <c r="M373" s="2">
        <v>112423.61</v>
      </c>
      <c r="N373" s="2">
        <v>112423.61</v>
      </c>
      <c r="O373" s="2"/>
      <c r="P373" s="2"/>
      <c r="Q373" s="2"/>
      <c r="R373" s="2"/>
      <c r="S373" s="2"/>
      <c r="T373" s="2"/>
      <c r="U373" s="2"/>
      <c r="V373" s="2"/>
      <c r="W373" s="2"/>
      <c r="X373" s="2"/>
      <c r="Y373" s="2"/>
      <c r="Z373" s="2"/>
    </row>
    <row r="374" spans="1:26" ht="24" customHeight="1">
      <c r="A374" s="20" t="s">
        <v>700</v>
      </c>
      <c r="B374" s="20" t="s">
        <v>18</v>
      </c>
      <c r="C374" s="20"/>
      <c r="D374" s="20" t="s">
        <v>701</v>
      </c>
      <c r="E374" s="21"/>
      <c r="F374" s="22"/>
      <c r="G374" s="23"/>
      <c r="H374" s="23"/>
      <c r="I374" s="23">
        <f>SUM(I375,I376,I377,I378,I379,I380,I381,I382,I383,I384,I385,I386,I387,I388,I389)</f>
        <v>7690.5099999999975</v>
      </c>
      <c r="J374" s="24">
        <v>3.0813999995121699E-3</v>
      </c>
      <c r="K374" s="2"/>
      <c r="L374" s="2"/>
      <c r="M374" s="2">
        <v>9853.81</v>
      </c>
      <c r="N374" s="2">
        <v>9853.81</v>
      </c>
      <c r="O374" s="2"/>
      <c r="P374" s="2"/>
      <c r="Q374" s="2"/>
      <c r="R374" s="2"/>
      <c r="S374" s="2"/>
      <c r="T374" s="2"/>
      <c r="U374" s="2"/>
      <c r="V374" s="2"/>
      <c r="W374" s="2"/>
      <c r="X374" s="2"/>
      <c r="Y374" s="2"/>
      <c r="Z374" s="2"/>
    </row>
    <row r="375" spans="1:26" ht="39" customHeight="1">
      <c r="A375" s="15" t="s">
        <v>702</v>
      </c>
      <c r="B375" s="15">
        <v>12231</v>
      </c>
      <c r="C375" s="15" t="s">
        <v>45</v>
      </c>
      <c r="D375" s="15" t="s">
        <v>703</v>
      </c>
      <c r="E375" s="16" t="s">
        <v>24</v>
      </c>
      <c r="F375" s="17">
        <v>1</v>
      </c>
      <c r="G375" s="18">
        <f t="shared" ref="G375:H375" si="339">TRUNC(L375-L375*$P$3,2)</f>
        <v>994.19</v>
      </c>
      <c r="H375" s="18">
        <f t="shared" si="339"/>
        <v>1217.58</v>
      </c>
      <c r="I375" s="18">
        <f t="shared" ref="I375:I389" si="340">ROUND(F375*H375,2)</f>
        <v>1217.58</v>
      </c>
      <c r="J375" s="19">
        <v>4.8783311361178899E-4</v>
      </c>
      <c r="K375" s="2"/>
      <c r="L375" s="2">
        <v>1273.79</v>
      </c>
      <c r="M375" s="2">
        <v>1560.01</v>
      </c>
      <c r="N375" s="2">
        <v>1560.01</v>
      </c>
      <c r="O375" s="2"/>
      <c r="P375" s="2"/>
      <c r="Q375" s="2"/>
      <c r="R375" s="2"/>
      <c r="S375" s="2"/>
      <c r="T375" s="2"/>
      <c r="U375" s="2"/>
      <c r="V375" s="2"/>
      <c r="W375" s="2"/>
      <c r="X375" s="2"/>
      <c r="Y375" s="2"/>
      <c r="Z375" s="2"/>
    </row>
    <row r="376" spans="1:26" ht="51.75" customHeight="1">
      <c r="A376" s="15" t="s">
        <v>704</v>
      </c>
      <c r="B376" s="15">
        <v>101879</v>
      </c>
      <c r="C376" s="15" t="s">
        <v>28</v>
      </c>
      <c r="D376" s="15" t="s">
        <v>705</v>
      </c>
      <c r="E376" s="16" t="s">
        <v>56</v>
      </c>
      <c r="F376" s="17">
        <v>1</v>
      </c>
      <c r="G376" s="18">
        <f t="shared" ref="G376:H376" si="341">TRUNC(L376-L376*$P$3,2)</f>
        <v>563.77</v>
      </c>
      <c r="H376" s="18">
        <f t="shared" si="341"/>
        <v>690.45</v>
      </c>
      <c r="I376" s="18">
        <f t="shared" si="340"/>
        <v>690.45</v>
      </c>
      <c r="J376" s="19">
        <v>2.7663400061178899E-4</v>
      </c>
      <c r="K376" s="2"/>
      <c r="L376" s="2">
        <v>722.33</v>
      </c>
      <c r="M376" s="2">
        <v>884.63</v>
      </c>
      <c r="N376" s="2">
        <v>884.63</v>
      </c>
      <c r="O376" s="2"/>
      <c r="P376" s="2"/>
      <c r="Q376" s="2"/>
      <c r="R376" s="2"/>
      <c r="S376" s="2"/>
      <c r="T376" s="2"/>
      <c r="U376" s="2"/>
      <c r="V376" s="2"/>
      <c r="W376" s="2"/>
      <c r="X376" s="2"/>
      <c r="Y376" s="2"/>
      <c r="Z376" s="2"/>
    </row>
    <row r="377" spans="1:26" ht="51.75" customHeight="1">
      <c r="A377" s="15" t="s">
        <v>706</v>
      </c>
      <c r="B377" s="15">
        <v>101880</v>
      </c>
      <c r="C377" s="15" t="s">
        <v>28</v>
      </c>
      <c r="D377" s="15" t="s">
        <v>707</v>
      </c>
      <c r="E377" s="16" t="s">
        <v>56</v>
      </c>
      <c r="F377" s="17">
        <v>1</v>
      </c>
      <c r="G377" s="18">
        <f t="shared" ref="G377:H377" si="342">TRUNC(L377-L377*$P$3,2)</f>
        <v>648.77</v>
      </c>
      <c r="H377" s="18">
        <f t="shared" si="342"/>
        <v>794.54</v>
      </c>
      <c r="I377" s="18">
        <f t="shared" si="340"/>
        <v>794.54</v>
      </c>
      <c r="J377" s="19">
        <v>3.1834033734194102E-4</v>
      </c>
      <c r="K377" s="2"/>
      <c r="L377" s="2">
        <v>831.23</v>
      </c>
      <c r="M377" s="2">
        <v>1018</v>
      </c>
      <c r="N377" s="2">
        <v>1018</v>
      </c>
      <c r="O377" s="2"/>
      <c r="P377" s="2"/>
      <c r="Q377" s="2"/>
      <c r="R377" s="2"/>
      <c r="S377" s="2"/>
      <c r="T377" s="2"/>
      <c r="U377" s="2"/>
      <c r="V377" s="2"/>
      <c r="W377" s="2"/>
      <c r="X377" s="2"/>
      <c r="Y377" s="2"/>
      <c r="Z377" s="2"/>
    </row>
    <row r="378" spans="1:26" ht="51.75" customHeight="1">
      <c r="A378" s="15" t="s">
        <v>708</v>
      </c>
      <c r="B378" s="15">
        <v>7826</v>
      </c>
      <c r="C378" s="15" t="s">
        <v>45</v>
      </c>
      <c r="D378" s="15" t="s">
        <v>709</v>
      </c>
      <c r="E378" s="16" t="s">
        <v>24</v>
      </c>
      <c r="F378" s="17">
        <v>1</v>
      </c>
      <c r="G378" s="18">
        <f t="shared" ref="G378:H378" si="343">TRUNC(L378-L378*$P$3,2)</f>
        <v>2556.0500000000002</v>
      </c>
      <c r="H378" s="18">
        <f t="shared" si="343"/>
        <v>3130.39</v>
      </c>
      <c r="I378" s="18">
        <f t="shared" si="340"/>
        <v>3130.39</v>
      </c>
      <c r="J378" s="19">
        <v>1.2542077681671801E-3</v>
      </c>
      <c r="K378" s="2"/>
      <c r="L378" s="2">
        <v>3274.89</v>
      </c>
      <c r="M378" s="2">
        <v>4010.75</v>
      </c>
      <c r="N378" s="2">
        <v>4010.75</v>
      </c>
      <c r="O378" s="2"/>
      <c r="P378" s="2"/>
      <c r="Q378" s="2"/>
      <c r="R378" s="2"/>
      <c r="S378" s="2"/>
      <c r="T378" s="2"/>
      <c r="U378" s="2"/>
      <c r="V378" s="2"/>
      <c r="W378" s="2"/>
      <c r="X378" s="2"/>
      <c r="Y378" s="2"/>
      <c r="Z378" s="2"/>
    </row>
    <row r="379" spans="1:26" ht="25.5" customHeight="1">
      <c r="A379" s="15" t="s">
        <v>710</v>
      </c>
      <c r="B379" s="15">
        <v>9004</v>
      </c>
      <c r="C379" s="15" t="s">
        <v>45</v>
      </c>
      <c r="D379" s="15" t="s">
        <v>711</v>
      </c>
      <c r="E379" s="16" t="s">
        <v>24</v>
      </c>
      <c r="F379" s="17">
        <v>1</v>
      </c>
      <c r="G379" s="18">
        <f t="shared" ref="G379:H379" si="344">TRUNC(L379-L379*$P$3,2)</f>
        <v>107.08</v>
      </c>
      <c r="H379" s="18">
        <f t="shared" si="344"/>
        <v>131.13</v>
      </c>
      <c r="I379" s="18">
        <f t="shared" si="340"/>
        <v>131.13</v>
      </c>
      <c r="J379" s="19">
        <v>5.2541791237910502E-5</v>
      </c>
      <c r="K379" s="2"/>
      <c r="L379" s="2">
        <v>137.19999999999999</v>
      </c>
      <c r="M379" s="2">
        <v>168.02</v>
      </c>
      <c r="N379" s="2">
        <v>168.02</v>
      </c>
      <c r="O379" s="2"/>
      <c r="P379" s="2"/>
      <c r="Q379" s="2"/>
      <c r="R379" s="2"/>
      <c r="S379" s="2"/>
      <c r="T379" s="2"/>
      <c r="U379" s="2"/>
      <c r="V379" s="2"/>
      <c r="W379" s="2"/>
      <c r="X379" s="2"/>
      <c r="Y379" s="2"/>
      <c r="Z379" s="2"/>
    </row>
    <row r="380" spans="1:26" ht="25.5" customHeight="1">
      <c r="A380" s="15" t="s">
        <v>712</v>
      </c>
      <c r="B380" s="15">
        <v>11572</v>
      </c>
      <c r="C380" s="15" t="s">
        <v>45</v>
      </c>
      <c r="D380" s="15" t="s">
        <v>713</v>
      </c>
      <c r="E380" s="16" t="s">
        <v>24</v>
      </c>
      <c r="F380" s="17">
        <v>1</v>
      </c>
      <c r="G380" s="18">
        <f t="shared" ref="G380:H380" si="345">TRUNC(L380-L380*$P$3,2)</f>
        <v>106.65</v>
      </c>
      <c r="H380" s="18">
        <f t="shared" si="345"/>
        <v>130.61000000000001</v>
      </c>
      <c r="I380" s="18">
        <f t="shared" si="340"/>
        <v>130.61000000000001</v>
      </c>
      <c r="J380" s="19">
        <v>5.2332274512940801E-5</v>
      </c>
      <c r="K380" s="2"/>
      <c r="L380" s="2">
        <v>136.65</v>
      </c>
      <c r="M380" s="2">
        <v>167.35</v>
      </c>
      <c r="N380" s="2">
        <v>167.35</v>
      </c>
      <c r="O380" s="2"/>
      <c r="P380" s="2"/>
      <c r="Q380" s="2"/>
      <c r="R380" s="2"/>
      <c r="S380" s="2"/>
      <c r="T380" s="2"/>
      <c r="U380" s="2"/>
      <c r="V380" s="2"/>
      <c r="W380" s="2"/>
      <c r="X380" s="2"/>
      <c r="Y380" s="2"/>
      <c r="Z380" s="2"/>
    </row>
    <row r="381" spans="1:26" ht="25.5" customHeight="1">
      <c r="A381" s="15" t="s">
        <v>714</v>
      </c>
      <c r="B381" s="15">
        <v>93672</v>
      </c>
      <c r="C381" s="15" t="s">
        <v>28</v>
      </c>
      <c r="D381" s="15" t="s">
        <v>715</v>
      </c>
      <c r="E381" s="16" t="s">
        <v>56</v>
      </c>
      <c r="F381" s="17">
        <v>1</v>
      </c>
      <c r="G381" s="18">
        <f t="shared" ref="G381:H381" si="346">TRUNC(L381-L381*$P$3,2)</f>
        <v>82.67</v>
      </c>
      <c r="H381" s="18">
        <f t="shared" si="346"/>
        <v>101.24</v>
      </c>
      <c r="I381" s="18">
        <f t="shared" si="340"/>
        <v>101.24</v>
      </c>
      <c r="J381" s="19">
        <v>4.0564939646362001E-5</v>
      </c>
      <c r="K381" s="2"/>
      <c r="L381" s="2">
        <v>105.92</v>
      </c>
      <c r="M381" s="2">
        <v>129.72</v>
      </c>
      <c r="N381" s="2">
        <v>129.72</v>
      </c>
      <c r="O381" s="2"/>
      <c r="P381" s="2"/>
      <c r="Q381" s="2"/>
      <c r="R381" s="2"/>
      <c r="S381" s="2"/>
      <c r="T381" s="2"/>
      <c r="U381" s="2"/>
      <c r="V381" s="2"/>
      <c r="W381" s="2"/>
      <c r="X381" s="2"/>
      <c r="Y381" s="2"/>
      <c r="Z381" s="2"/>
    </row>
    <row r="382" spans="1:26" ht="25.5" customHeight="1">
      <c r="A382" s="15" t="s">
        <v>716</v>
      </c>
      <c r="B382" s="15">
        <v>93667</v>
      </c>
      <c r="C382" s="15" t="s">
        <v>28</v>
      </c>
      <c r="D382" s="15" t="s">
        <v>717</v>
      </c>
      <c r="E382" s="16" t="s">
        <v>56</v>
      </c>
      <c r="F382" s="17">
        <v>2</v>
      </c>
      <c r="G382" s="18">
        <f t="shared" ref="G382:H382" si="347">TRUNC(L382-L382*$P$3,2)</f>
        <v>68.790000000000006</v>
      </c>
      <c r="H382" s="18">
        <f t="shared" si="347"/>
        <v>84.24</v>
      </c>
      <c r="I382" s="18">
        <f t="shared" si="340"/>
        <v>168.48</v>
      </c>
      <c r="J382" s="19">
        <v>6.7508165054399E-5</v>
      </c>
      <c r="K382" s="2"/>
      <c r="L382" s="2">
        <v>88.14</v>
      </c>
      <c r="M382" s="2">
        <v>107.94</v>
      </c>
      <c r="N382" s="2">
        <v>215.88</v>
      </c>
      <c r="O382" s="2"/>
      <c r="P382" s="2"/>
      <c r="Q382" s="2"/>
      <c r="R382" s="2"/>
      <c r="S382" s="2"/>
      <c r="T382" s="2"/>
      <c r="U382" s="2"/>
      <c r="V382" s="2"/>
      <c r="W382" s="2"/>
      <c r="X382" s="2"/>
      <c r="Y382" s="2"/>
      <c r="Z382" s="2"/>
    </row>
    <row r="383" spans="1:26" ht="25.5" customHeight="1">
      <c r="A383" s="15" t="s">
        <v>718</v>
      </c>
      <c r="B383" s="15">
        <v>93658</v>
      </c>
      <c r="C383" s="15" t="s">
        <v>28</v>
      </c>
      <c r="D383" s="15" t="s">
        <v>719</v>
      </c>
      <c r="E383" s="16" t="s">
        <v>56</v>
      </c>
      <c r="F383" s="17">
        <v>1</v>
      </c>
      <c r="G383" s="18">
        <f t="shared" ref="G383:H383" si="348">TRUNC(L383-L383*$P$3,2)</f>
        <v>19.98</v>
      </c>
      <c r="H383" s="18">
        <f t="shared" si="348"/>
        <v>24.46</v>
      </c>
      <c r="I383" s="18">
        <f t="shared" si="340"/>
        <v>24.46</v>
      </c>
      <c r="J383" s="19">
        <v>9.8035064594006297E-6</v>
      </c>
      <c r="K383" s="2"/>
      <c r="L383" s="2">
        <v>25.6</v>
      </c>
      <c r="M383" s="2">
        <v>31.35</v>
      </c>
      <c r="N383" s="2">
        <v>31.35</v>
      </c>
      <c r="O383" s="2"/>
      <c r="P383" s="2"/>
      <c r="Q383" s="2"/>
      <c r="R383" s="2"/>
      <c r="S383" s="2"/>
      <c r="T383" s="2"/>
      <c r="U383" s="2"/>
      <c r="V383" s="2"/>
      <c r="W383" s="2"/>
      <c r="X383" s="2"/>
      <c r="Y383" s="2"/>
      <c r="Z383" s="2"/>
    </row>
    <row r="384" spans="1:26" ht="25.5" customHeight="1">
      <c r="A384" s="15" t="s">
        <v>720</v>
      </c>
      <c r="B384" s="15">
        <v>93655</v>
      </c>
      <c r="C384" s="15" t="s">
        <v>28</v>
      </c>
      <c r="D384" s="15" t="s">
        <v>721</v>
      </c>
      <c r="E384" s="16" t="s">
        <v>56</v>
      </c>
      <c r="F384" s="17">
        <v>2</v>
      </c>
      <c r="G384" s="18">
        <f t="shared" ref="G384:H384" si="349">TRUNC(L384-L384*$P$3,2)</f>
        <v>12.6</v>
      </c>
      <c r="H384" s="18">
        <f t="shared" si="349"/>
        <v>15.43</v>
      </c>
      <c r="I384" s="18">
        <f t="shared" si="340"/>
        <v>30.86</v>
      </c>
      <c r="J384" s="19">
        <v>1.23646138885072E-5</v>
      </c>
      <c r="K384" s="2"/>
      <c r="L384" s="2">
        <v>16.149999999999999</v>
      </c>
      <c r="M384" s="2">
        <v>19.77</v>
      </c>
      <c r="N384" s="2">
        <v>39.54</v>
      </c>
      <c r="O384" s="2"/>
      <c r="P384" s="2"/>
      <c r="Q384" s="2"/>
      <c r="R384" s="2"/>
      <c r="S384" s="2"/>
      <c r="T384" s="2"/>
      <c r="U384" s="2"/>
      <c r="V384" s="2"/>
      <c r="W384" s="2"/>
      <c r="X384" s="2"/>
      <c r="Y384" s="2"/>
      <c r="Z384" s="2"/>
    </row>
    <row r="385" spans="1:26" ht="25.5" customHeight="1">
      <c r="A385" s="15" t="s">
        <v>722</v>
      </c>
      <c r="B385" s="15">
        <v>93654</v>
      </c>
      <c r="C385" s="15" t="s">
        <v>28</v>
      </c>
      <c r="D385" s="15" t="s">
        <v>723</v>
      </c>
      <c r="E385" s="16" t="s">
        <v>56</v>
      </c>
      <c r="F385" s="17">
        <v>9</v>
      </c>
      <c r="G385" s="18">
        <f t="shared" ref="G385:H385" si="350">TRUNC(L385-L385*$P$3,2)</f>
        <v>11.59</v>
      </c>
      <c r="H385" s="18">
        <f t="shared" si="350"/>
        <v>14.19</v>
      </c>
      <c r="I385" s="18">
        <f t="shared" si="340"/>
        <v>127.71</v>
      </c>
      <c r="J385" s="19">
        <v>5.1194004544449003E-5</v>
      </c>
      <c r="K385" s="2"/>
      <c r="L385" s="2">
        <v>14.86</v>
      </c>
      <c r="M385" s="2">
        <v>18.190000000000001</v>
      </c>
      <c r="N385" s="2">
        <v>163.71</v>
      </c>
      <c r="O385" s="2"/>
      <c r="P385" s="2"/>
      <c r="Q385" s="2"/>
      <c r="R385" s="2"/>
      <c r="S385" s="2"/>
      <c r="T385" s="2"/>
      <c r="U385" s="2"/>
      <c r="V385" s="2"/>
      <c r="W385" s="2"/>
      <c r="X385" s="2"/>
      <c r="Y385" s="2"/>
      <c r="Z385" s="2"/>
    </row>
    <row r="386" spans="1:26" ht="25.5" customHeight="1">
      <c r="A386" s="15" t="s">
        <v>724</v>
      </c>
      <c r="B386" s="15">
        <v>93653</v>
      </c>
      <c r="C386" s="15" t="s">
        <v>28</v>
      </c>
      <c r="D386" s="15" t="s">
        <v>725</v>
      </c>
      <c r="E386" s="16" t="s">
        <v>56</v>
      </c>
      <c r="F386" s="17">
        <v>26</v>
      </c>
      <c r="G386" s="18">
        <f t="shared" ref="G386:H386" si="351">TRUNC(L386-L386*$P$3,2)</f>
        <v>11.09</v>
      </c>
      <c r="H386" s="18">
        <f t="shared" si="351"/>
        <v>13.58</v>
      </c>
      <c r="I386" s="18">
        <f t="shared" si="340"/>
        <v>353.08</v>
      </c>
      <c r="J386" s="19">
        <v>1.4155200108173201E-4</v>
      </c>
      <c r="K386" s="2"/>
      <c r="L386" s="2">
        <v>14.22</v>
      </c>
      <c r="M386" s="2">
        <v>17.41</v>
      </c>
      <c r="N386" s="2">
        <v>452.66</v>
      </c>
      <c r="O386" s="2"/>
      <c r="P386" s="2"/>
      <c r="Q386" s="2"/>
      <c r="R386" s="2"/>
      <c r="S386" s="2"/>
      <c r="T386" s="2"/>
      <c r="U386" s="2"/>
      <c r="V386" s="2"/>
      <c r="W386" s="2"/>
      <c r="X386" s="2"/>
      <c r="Y386" s="2"/>
      <c r="Z386" s="2"/>
    </row>
    <row r="387" spans="1:26" ht="25.5" customHeight="1">
      <c r="A387" s="15" t="s">
        <v>726</v>
      </c>
      <c r="B387" s="15">
        <v>9041</v>
      </c>
      <c r="C387" s="15" t="s">
        <v>45</v>
      </c>
      <c r="D387" s="15" t="s">
        <v>727</v>
      </c>
      <c r="E387" s="16" t="s">
        <v>24</v>
      </c>
      <c r="F387" s="17">
        <v>4</v>
      </c>
      <c r="G387" s="18">
        <f t="shared" ref="G387:H387" si="352">TRUNC(L387-L387*$P$3,2)</f>
        <v>68.069999999999993</v>
      </c>
      <c r="H387" s="18">
        <f t="shared" si="352"/>
        <v>83.36</v>
      </c>
      <c r="I387" s="18">
        <f t="shared" si="340"/>
        <v>333.44</v>
      </c>
      <c r="J387" s="19">
        <v>1.3360287399407701E-4</v>
      </c>
      <c r="K387" s="2"/>
      <c r="L387" s="2">
        <v>87.22</v>
      </c>
      <c r="M387" s="2">
        <v>106.81</v>
      </c>
      <c r="N387" s="2">
        <v>427.24</v>
      </c>
      <c r="O387" s="2"/>
      <c r="P387" s="2"/>
      <c r="Q387" s="2"/>
      <c r="R387" s="2"/>
      <c r="S387" s="2"/>
      <c r="T387" s="2"/>
      <c r="U387" s="2"/>
      <c r="V387" s="2"/>
      <c r="W387" s="2"/>
      <c r="X387" s="2"/>
      <c r="Y387" s="2"/>
      <c r="Z387" s="2"/>
    </row>
    <row r="388" spans="1:26" ht="25.5" customHeight="1">
      <c r="A388" s="15" t="s">
        <v>728</v>
      </c>
      <c r="B388" s="15" t="s">
        <v>729</v>
      </c>
      <c r="C388" s="15" t="s">
        <v>45</v>
      </c>
      <c r="D388" s="15" t="s">
        <v>730</v>
      </c>
      <c r="E388" s="16" t="s">
        <v>24</v>
      </c>
      <c r="F388" s="17">
        <v>3</v>
      </c>
      <c r="G388" s="18">
        <f t="shared" ref="G388:H388" si="353">TRUNC(L388-L388*$P$3,2)</f>
        <v>92.78</v>
      </c>
      <c r="H388" s="18">
        <f t="shared" si="353"/>
        <v>113.63</v>
      </c>
      <c r="I388" s="18">
        <f t="shared" si="340"/>
        <v>340.89</v>
      </c>
      <c r="J388" s="19">
        <v>1.3658301487312299E-4</v>
      </c>
      <c r="K388" s="2"/>
      <c r="L388" s="2">
        <v>118.88</v>
      </c>
      <c r="M388" s="2">
        <v>145.59</v>
      </c>
      <c r="N388" s="2">
        <v>436.77</v>
      </c>
      <c r="O388" s="2"/>
      <c r="P388" s="2"/>
      <c r="Q388" s="2"/>
      <c r="R388" s="2"/>
      <c r="S388" s="2"/>
      <c r="T388" s="2"/>
      <c r="U388" s="2"/>
      <c r="V388" s="2"/>
      <c r="W388" s="2"/>
      <c r="X388" s="2"/>
      <c r="Y388" s="2"/>
      <c r="Z388" s="2"/>
    </row>
    <row r="389" spans="1:26" ht="25.5" customHeight="1">
      <c r="A389" s="15" t="s">
        <v>731</v>
      </c>
      <c r="B389" s="15" t="s">
        <v>732</v>
      </c>
      <c r="C389" s="15" t="s">
        <v>45</v>
      </c>
      <c r="D389" s="15" t="s">
        <v>733</v>
      </c>
      <c r="E389" s="16" t="s">
        <v>24</v>
      </c>
      <c r="F389" s="17">
        <v>1</v>
      </c>
      <c r="G389" s="18">
        <f t="shared" ref="G389:H389" si="354">TRUNC(L389-L389*$P$3,2)</f>
        <v>94.44</v>
      </c>
      <c r="H389" s="18">
        <f t="shared" si="354"/>
        <v>115.65</v>
      </c>
      <c r="I389" s="18">
        <f t="shared" si="340"/>
        <v>115.65</v>
      </c>
      <c r="J389" s="19">
        <v>4.6337594486570499E-5</v>
      </c>
      <c r="K389" s="2"/>
      <c r="L389" s="2">
        <v>121</v>
      </c>
      <c r="M389" s="2">
        <v>148.18</v>
      </c>
      <c r="N389" s="2">
        <v>148.18</v>
      </c>
      <c r="O389" s="2"/>
      <c r="P389" s="2"/>
      <c r="Q389" s="2"/>
      <c r="R389" s="2"/>
      <c r="S389" s="2"/>
      <c r="T389" s="2"/>
      <c r="U389" s="2"/>
      <c r="V389" s="2"/>
      <c r="W389" s="2"/>
      <c r="X389" s="2"/>
      <c r="Y389" s="2"/>
      <c r="Z389" s="2"/>
    </row>
    <row r="390" spans="1:26" ht="24" customHeight="1">
      <c r="A390" s="20" t="s">
        <v>734</v>
      </c>
      <c r="B390" s="20" t="s">
        <v>18</v>
      </c>
      <c r="C390" s="20"/>
      <c r="D390" s="20" t="s">
        <v>735</v>
      </c>
      <c r="E390" s="21"/>
      <c r="F390" s="22"/>
      <c r="G390" s="23"/>
      <c r="H390" s="23"/>
      <c r="I390" s="23">
        <f>SUM(I391,I392,I393,I394,I395,I396)</f>
        <v>26046.05</v>
      </c>
      <c r="J390" s="24">
        <v>1.0452264053365599E-2</v>
      </c>
      <c r="K390" s="2"/>
      <c r="L390" s="2"/>
      <c r="M390" s="2">
        <v>33424.620000000003</v>
      </c>
      <c r="N390" s="2">
        <v>33424.620000000003</v>
      </c>
      <c r="O390" s="2"/>
      <c r="P390" s="2"/>
      <c r="Q390" s="2"/>
      <c r="R390" s="2"/>
      <c r="S390" s="2"/>
      <c r="T390" s="2"/>
      <c r="U390" s="2"/>
      <c r="V390" s="2"/>
      <c r="W390" s="2"/>
      <c r="X390" s="2"/>
      <c r="Y390" s="2"/>
      <c r="Z390" s="2"/>
    </row>
    <row r="391" spans="1:26" ht="39" customHeight="1">
      <c r="A391" s="15" t="s">
        <v>736</v>
      </c>
      <c r="B391" s="15">
        <v>91924</v>
      </c>
      <c r="C391" s="15" t="s">
        <v>28</v>
      </c>
      <c r="D391" s="15" t="s">
        <v>737</v>
      </c>
      <c r="E391" s="16" t="s">
        <v>94</v>
      </c>
      <c r="F391" s="17">
        <v>1919.06</v>
      </c>
      <c r="G391" s="18">
        <f t="shared" ref="G391:H391" si="355">TRUNC(L391-L391*$P$3,2)</f>
        <v>2.44</v>
      </c>
      <c r="H391" s="18">
        <f t="shared" si="355"/>
        <v>2.98</v>
      </c>
      <c r="I391" s="18">
        <f t="shared" ref="I391:I396" si="356">ROUND(F391*H391,2)</f>
        <v>5718.8</v>
      </c>
      <c r="J391" s="19">
        <v>2.2984266169547101E-3</v>
      </c>
      <c r="K391" s="2"/>
      <c r="L391" s="2">
        <v>3.13</v>
      </c>
      <c r="M391" s="2">
        <v>3.83</v>
      </c>
      <c r="N391" s="2">
        <v>7349.99</v>
      </c>
      <c r="O391" s="2"/>
      <c r="P391" s="2"/>
      <c r="Q391" s="2"/>
      <c r="R391" s="2"/>
      <c r="S391" s="2"/>
      <c r="T391" s="2"/>
      <c r="U391" s="2"/>
      <c r="V391" s="2"/>
      <c r="W391" s="2"/>
      <c r="X391" s="2"/>
      <c r="Y391" s="2"/>
      <c r="Z391" s="2"/>
    </row>
    <row r="392" spans="1:26" ht="39" customHeight="1">
      <c r="A392" s="15" t="s">
        <v>738</v>
      </c>
      <c r="B392" s="15">
        <v>91926</v>
      </c>
      <c r="C392" s="15" t="s">
        <v>28</v>
      </c>
      <c r="D392" s="15" t="s">
        <v>739</v>
      </c>
      <c r="E392" s="16" t="s">
        <v>94</v>
      </c>
      <c r="F392" s="17">
        <v>3176.25</v>
      </c>
      <c r="G392" s="18">
        <f t="shared" ref="G392:H392" si="357">TRUNC(L392-L392*$P$3,2)</f>
        <v>3.55</v>
      </c>
      <c r="H392" s="18">
        <f t="shared" si="357"/>
        <v>4.34</v>
      </c>
      <c r="I392" s="18">
        <f t="shared" si="356"/>
        <v>13784.93</v>
      </c>
      <c r="J392" s="19">
        <v>5.5324016989742502E-3</v>
      </c>
      <c r="K392" s="2"/>
      <c r="L392" s="2">
        <v>4.55</v>
      </c>
      <c r="M392" s="2">
        <v>5.57</v>
      </c>
      <c r="N392" s="2">
        <v>17691.71</v>
      </c>
      <c r="O392" s="2"/>
      <c r="P392" s="2"/>
      <c r="Q392" s="2"/>
      <c r="R392" s="2"/>
      <c r="S392" s="2"/>
      <c r="T392" s="2"/>
      <c r="U392" s="2"/>
      <c r="V392" s="2"/>
      <c r="W392" s="2"/>
      <c r="X392" s="2"/>
      <c r="Y392" s="2"/>
      <c r="Z392" s="2"/>
    </row>
    <row r="393" spans="1:26" ht="39" customHeight="1">
      <c r="A393" s="15" t="s">
        <v>740</v>
      </c>
      <c r="B393" s="15">
        <v>91928</v>
      </c>
      <c r="C393" s="15" t="s">
        <v>28</v>
      </c>
      <c r="D393" s="15" t="s">
        <v>741</v>
      </c>
      <c r="E393" s="16" t="s">
        <v>94</v>
      </c>
      <c r="F393" s="17">
        <v>34.65</v>
      </c>
      <c r="G393" s="18">
        <f t="shared" ref="G393:H393" si="358">TRUNC(L393-L393*$P$3,2)</f>
        <v>5.5</v>
      </c>
      <c r="H393" s="18">
        <f t="shared" si="358"/>
        <v>6.73</v>
      </c>
      <c r="I393" s="18">
        <f t="shared" si="356"/>
        <v>233.19</v>
      </c>
      <c r="J393" s="19">
        <v>9.35070016424235E-5</v>
      </c>
      <c r="K393" s="2"/>
      <c r="L393" s="2">
        <v>7.05</v>
      </c>
      <c r="M393" s="2">
        <v>8.6300000000000008</v>
      </c>
      <c r="N393" s="2">
        <v>299.02</v>
      </c>
      <c r="O393" s="2"/>
      <c r="P393" s="2"/>
      <c r="Q393" s="2"/>
      <c r="R393" s="2"/>
      <c r="S393" s="2"/>
      <c r="T393" s="2"/>
      <c r="U393" s="2"/>
      <c r="V393" s="2"/>
      <c r="W393" s="2"/>
      <c r="X393" s="2"/>
      <c r="Y393" s="2"/>
      <c r="Z393" s="2"/>
    </row>
    <row r="394" spans="1:26" ht="39" customHeight="1">
      <c r="A394" s="15" t="s">
        <v>742</v>
      </c>
      <c r="B394" s="15">
        <v>91933</v>
      </c>
      <c r="C394" s="15" t="s">
        <v>28</v>
      </c>
      <c r="D394" s="15" t="s">
        <v>743</v>
      </c>
      <c r="E394" s="16" t="s">
        <v>94</v>
      </c>
      <c r="F394" s="17">
        <v>18.920000000000002</v>
      </c>
      <c r="G394" s="18">
        <f t="shared" ref="G394:H394" si="359">TRUNC(L394-L394*$P$3,2)</f>
        <v>13.29</v>
      </c>
      <c r="H394" s="18">
        <f t="shared" si="359"/>
        <v>16.27</v>
      </c>
      <c r="I394" s="18">
        <f t="shared" si="356"/>
        <v>307.83</v>
      </c>
      <c r="J394" s="19">
        <v>1.23358444277651E-4</v>
      </c>
      <c r="K394" s="2"/>
      <c r="L394" s="2">
        <v>17.03</v>
      </c>
      <c r="M394" s="2">
        <v>20.85</v>
      </c>
      <c r="N394" s="2">
        <v>394.48</v>
      </c>
      <c r="O394" s="2"/>
      <c r="P394" s="2"/>
      <c r="Q394" s="2"/>
      <c r="R394" s="2"/>
      <c r="S394" s="2"/>
      <c r="T394" s="2"/>
      <c r="U394" s="2"/>
      <c r="V394" s="2"/>
      <c r="W394" s="2"/>
      <c r="X394" s="2"/>
      <c r="Y394" s="2"/>
      <c r="Z394" s="2"/>
    </row>
    <row r="395" spans="1:26" ht="39" customHeight="1">
      <c r="A395" s="15" t="s">
        <v>744</v>
      </c>
      <c r="B395" s="15">
        <v>92982</v>
      </c>
      <c r="C395" s="15" t="s">
        <v>28</v>
      </c>
      <c r="D395" s="15" t="s">
        <v>745</v>
      </c>
      <c r="E395" s="16" t="s">
        <v>94</v>
      </c>
      <c r="F395" s="17">
        <v>34.65</v>
      </c>
      <c r="G395" s="18">
        <f t="shared" ref="G395:H395" si="360">TRUNC(L395-L395*$P$3,2)</f>
        <v>13.94</v>
      </c>
      <c r="H395" s="18">
        <f t="shared" si="360"/>
        <v>17.07</v>
      </c>
      <c r="I395" s="18">
        <f t="shared" si="356"/>
        <v>591.48</v>
      </c>
      <c r="J395" s="19">
        <v>2.3707911920669799E-4</v>
      </c>
      <c r="K395" s="2"/>
      <c r="L395" s="2">
        <v>17.87</v>
      </c>
      <c r="M395" s="2">
        <v>21.88</v>
      </c>
      <c r="N395" s="2">
        <v>758.14</v>
      </c>
      <c r="O395" s="2"/>
      <c r="P395" s="2"/>
      <c r="Q395" s="2"/>
      <c r="R395" s="2"/>
      <c r="S395" s="2"/>
      <c r="T395" s="2"/>
      <c r="U395" s="2"/>
      <c r="V395" s="2"/>
      <c r="W395" s="2"/>
      <c r="X395" s="2"/>
      <c r="Y395" s="2"/>
      <c r="Z395" s="2"/>
    </row>
    <row r="396" spans="1:26" ht="51.75" customHeight="1">
      <c r="A396" s="15" t="s">
        <v>746</v>
      </c>
      <c r="B396" s="15">
        <v>92986</v>
      </c>
      <c r="C396" s="15" t="s">
        <v>28</v>
      </c>
      <c r="D396" s="15" t="s">
        <v>747</v>
      </c>
      <c r="E396" s="16" t="s">
        <v>94</v>
      </c>
      <c r="F396" s="17">
        <v>138.82</v>
      </c>
      <c r="G396" s="18">
        <f t="shared" ref="G396:H396" si="361">TRUNC(L396-L396*$P$3,2)</f>
        <v>31.82</v>
      </c>
      <c r="H396" s="18">
        <f t="shared" si="361"/>
        <v>38.97</v>
      </c>
      <c r="I396" s="18">
        <f t="shared" si="356"/>
        <v>5409.82</v>
      </c>
      <c r="J396" s="19">
        <v>2.1674911723098701E-3</v>
      </c>
      <c r="K396" s="2"/>
      <c r="L396" s="2">
        <v>40.770000000000003</v>
      </c>
      <c r="M396" s="2">
        <v>49.93</v>
      </c>
      <c r="N396" s="2">
        <v>6931.28</v>
      </c>
      <c r="O396" s="2"/>
      <c r="P396" s="2"/>
      <c r="Q396" s="2"/>
      <c r="R396" s="2"/>
      <c r="S396" s="2"/>
      <c r="T396" s="2"/>
      <c r="U396" s="2"/>
      <c r="V396" s="2"/>
      <c r="W396" s="2"/>
      <c r="X396" s="2"/>
      <c r="Y396" s="2"/>
      <c r="Z396" s="2"/>
    </row>
    <row r="397" spans="1:26" ht="24" customHeight="1">
      <c r="A397" s="20" t="s">
        <v>748</v>
      </c>
      <c r="B397" s="20" t="s">
        <v>18</v>
      </c>
      <c r="C397" s="20"/>
      <c r="D397" s="20" t="s">
        <v>749</v>
      </c>
      <c r="E397" s="21"/>
      <c r="F397" s="22"/>
      <c r="G397" s="23"/>
      <c r="H397" s="23"/>
      <c r="I397" s="23">
        <f>SUM(I398,I399,I400,I401,I402,I403,I404,I405,I406,I407,I408,I409,I410,I411,I412,I413,I414,I415,I416,I417,I418,I419,I420,I421,I422,I423,I424,I425,I426,I427,I428,I429,I430)</f>
        <v>30683.699999999993</v>
      </c>
      <c r="J397" s="24">
        <v>1.2297305858831899E-2</v>
      </c>
      <c r="K397" s="2"/>
      <c r="L397" s="2"/>
      <c r="M397" s="2">
        <v>39324.76</v>
      </c>
      <c r="N397" s="2">
        <v>39324.76</v>
      </c>
      <c r="O397" s="2"/>
      <c r="P397" s="2"/>
      <c r="Q397" s="2"/>
      <c r="R397" s="2"/>
      <c r="S397" s="2"/>
      <c r="T397" s="2"/>
      <c r="U397" s="2"/>
      <c r="V397" s="2"/>
      <c r="W397" s="2"/>
      <c r="X397" s="2"/>
      <c r="Y397" s="2"/>
      <c r="Z397" s="2"/>
    </row>
    <row r="398" spans="1:26" ht="39" customHeight="1">
      <c r="A398" s="15" t="s">
        <v>750</v>
      </c>
      <c r="B398" s="15">
        <v>8359</v>
      </c>
      <c r="C398" s="15" t="s">
        <v>45</v>
      </c>
      <c r="D398" s="15" t="s">
        <v>751</v>
      </c>
      <c r="E398" s="16" t="s">
        <v>280</v>
      </c>
      <c r="F398" s="17">
        <v>35.799999999999997</v>
      </c>
      <c r="G398" s="18">
        <f t="shared" ref="G398:H398" si="362">TRUNC(L398-L398*$P$3,2)</f>
        <v>28</v>
      </c>
      <c r="H398" s="18">
        <f t="shared" si="362"/>
        <v>34.29</v>
      </c>
      <c r="I398" s="18">
        <f t="shared" ref="I398:I430" si="363">ROUND(F398*H398,2)</f>
        <v>1227.58</v>
      </c>
      <c r="J398" s="19">
        <v>4.91910871960452E-4</v>
      </c>
      <c r="K398" s="2"/>
      <c r="L398" s="2">
        <v>35.880000000000003</v>
      </c>
      <c r="M398" s="2">
        <v>43.94</v>
      </c>
      <c r="N398" s="2">
        <v>1573.05</v>
      </c>
      <c r="O398" s="2"/>
      <c r="P398" s="2"/>
      <c r="Q398" s="2"/>
      <c r="R398" s="2"/>
      <c r="S398" s="2"/>
      <c r="T398" s="2"/>
      <c r="U398" s="2"/>
      <c r="V398" s="2"/>
      <c r="W398" s="2"/>
      <c r="X398" s="2"/>
      <c r="Y398" s="2"/>
      <c r="Z398" s="2"/>
    </row>
    <row r="399" spans="1:26" ht="25.5" customHeight="1">
      <c r="A399" s="15" t="s">
        <v>752</v>
      </c>
      <c r="B399" s="15">
        <v>7879</v>
      </c>
      <c r="C399" s="15" t="s">
        <v>45</v>
      </c>
      <c r="D399" s="15" t="s">
        <v>753</v>
      </c>
      <c r="E399" s="16" t="s">
        <v>24</v>
      </c>
      <c r="F399" s="17">
        <v>38</v>
      </c>
      <c r="G399" s="18">
        <f t="shared" ref="G399:H399" si="364">TRUNC(L399-L399*$P$3,2)</f>
        <v>9.24</v>
      </c>
      <c r="H399" s="18">
        <f t="shared" si="364"/>
        <v>11.32</v>
      </c>
      <c r="I399" s="18">
        <f t="shared" si="363"/>
        <v>430.16</v>
      </c>
      <c r="J399" s="19">
        <v>1.72422883304125E-4</v>
      </c>
      <c r="K399" s="2"/>
      <c r="L399" s="2">
        <v>11.85</v>
      </c>
      <c r="M399" s="2">
        <v>14.51</v>
      </c>
      <c r="N399" s="2">
        <v>551.38</v>
      </c>
      <c r="O399" s="2"/>
      <c r="P399" s="2"/>
      <c r="Q399" s="2"/>
      <c r="R399" s="2"/>
      <c r="S399" s="2"/>
      <c r="T399" s="2"/>
      <c r="U399" s="2"/>
      <c r="V399" s="2"/>
      <c r="W399" s="2"/>
      <c r="X399" s="2"/>
      <c r="Y399" s="2"/>
      <c r="Z399" s="2"/>
    </row>
    <row r="400" spans="1:26" ht="39" customHeight="1">
      <c r="A400" s="15" t="s">
        <v>754</v>
      </c>
      <c r="B400" s="15">
        <v>7384</v>
      </c>
      <c r="C400" s="15" t="s">
        <v>45</v>
      </c>
      <c r="D400" s="15" t="s">
        <v>755</v>
      </c>
      <c r="E400" s="16" t="s">
        <v>280</v>
      </c>
      <c r="F400" s="17">
        <v>35.799999999999997</v>
      </c>
      <c r="G400" s="18">
        <f t="shared" ref="G400:H400" si="365">TRUNC(L400-L400*$P$3,2)</f>
        <v>18.04</v>
      </c>
      <c r="H400" s="18">
        <f t="shared" si="365"/>
        <v>22.09</v>
      </c>
      <c r="I400" s="18">
        <f t="shared" si="363"/>
        <v>790.82</v>
      </c>
      <c r="J400" s="19">
        <v>3.1693000834251802E-4</v>
      </c>
      <c r="K400" s="2"/>
      <c r="L400" s="2">
        <v>23.12</v>
      </c>
      <c r="M400" s="2">
        <v>28.31</v>
      </c>
      <c r="N400" s="2">
        <v>1013.49</v>
      </c>
      <c r="O400" s="2"/>
      <c r="P400" s="2"/>
      <c r="Q400" s="2"/>
      <c r="R400" s="2"/>
      <c r="S400" s="2"/>
      <c r="T400" s="2"/>
      <c r="U400" s="2"/>
      <c r="V400" s="2"/>
      <c r="W400" s="2"/>
      <c r="X400" s="2"/>
      <c r="Y400" s="2"/>
      <c r="Z400" s="2"/>
    </row>
    <row r="401" spans="1:26" ht="25.5" customHeight="1">
      <c r="A401" s="15" t="s">
        <v>756</v>
      </c>
      <c r="B401" s="15">
        <v>8221</v>
      </c>
      <c r="C401" s="15" t="s">
        <v>45</v>
      </c>
      <c r="D401" s="15" t="s">
        <v>757</v>
      </c>
      <c r="E401" s="16" t="s">
        <v>24</v>
      </c>
      <c r="F401" s="17">
        <v>4</v>
      </c>
      <c r="G401" s="18">
        <f t="shared" ref="G401:H401" si="366">TRUNC(L401-L401*$P$3,2)</f>
        <v>32.57</v>
      </c>
      <c r="H401" s="18">
        <f t="shared" si="366"/>
        <v>39.89</v>
      </c>
      <c r="I401" s="18">
        <f t="shared" si="363"/>
        <v>159.56</v>
      </c>
      <c r="J401" s="19">
        <v>6.3930745153424701E-5</v>
      </c>
      <c r="K401" s="2"/>
      <c r="L401" s="2">
        <v>41.74</v>
      </c>
      <c r="M401" s="2">
        <v>51.11</v>
      </c>
      <c r="N401" s="2">
        <v>204.44</v>
      </c>
      <c r="O401" s="2"/>
      <c r="P401" s="2"/>
      <c r="Q401" s="2"/>
      <c r="R401" s="2"/>
      <c r="S401" s="2"/>
      <c r="T401" s="2"/>
      <c r="U401" s="2"/>
      <c r="V401" s="2"/>
      <c r="W401" s="2"/>
      <c r="X401" s="2"/>
      <c r="Y401" s="2"/>
      <c r="Z401" s="2"/>
    </row>
    <row r="402" spans="1:26" ht="25.5" customHeight="1">
      <c r="A402" s="15" t="s">
        <v>758</v>
      </c>
      <c r="B402" s="15">
        <v>12482</v>
      </c>
      <c r="C402" s="15" t="s">
        <v>45</v>
      </c>
      <c r="D402" s="15" t="s">
        <v>759</v>
      </c>
      <c r="E402" s="16" t="s">
        <v>24</v>
      </c>
      <c r="F402" s="17">
        <v>4</v>
      </c>
      <c r="G402" s="18">
        <f t="shared" ref="G402:H402" si="367">TRUNC(L402-L402*$P$3,2)</f>
        <v>59.63</v>
      </c>
      <c r="H402" s="18">
        <f t="shared" si="367"/>
        <v>73.03</v>
      </c>
      <c r="I402" s="18">
        <f t="shared" si="363"/>
        <v>292.12</v>
      </c>
      <c r="J402" s="19">
        <v>1.17041671375581E-4</v>
      </c>
      <c r="K402" s="2"/>
      <c r="L402" s="2">
        <v>76.41</v>
      </c>
      <c r="M402" s="2">
        <v>93.57</v>
      </c>
      <c r="N402" s="2">
        <v>374.28</v>
      </c>
      <c r="O402" s="2"/>
      <c r="P402" s="2"/>
      <c r="Q402" s="2"/>
      <c r="R402" s="2"/>
      <c r="S402" s="2"/>
      <c r="T402" s="2"/>
      <c r="U402" s="2"/>
      <c r="V402" s="2"/>
      <c r="W402" s="2"/>
      <c r="X402" s="2"/>
      <c r="Y402" s="2"/>
      <c r="Z402" s="2"/>
    </row>
    <row r="403" spans="1:26" ht="25.5" customHeight="1">
      <c r="A403" s="15" t="s">
        <v>760</v>
      </c>
      <c r="B403" s="15">
        <v>8113</v>
      </c>
      <c r="C403" s="15" t="s">
        <v>45</v>
      </c>
      <c r="D403" s="15" t="s">
        <v>761</v>
      </c>
      <c r="E403" s="16" t="s">
        <v>24</v>
      </c>
      <c r="F403" s="17">
        <v>2</v>
      </c>
      <c r="G403" s="18">
        <f t="shared" ref="G403:H403" si="368">TRUNC(L403-L403*$P$3,2)</f>
        <v>20.52</v>
      </c>
      <c r="H403" s="18">
        <f t="shared" si="368"/>
        <v>25.13</v>
      </c>
      <c r="I403" s="18">
        <f t="shared" si="363"/>
        <v>50.26</v>
      </c>
      <c r="J403" s="19">
        <v>2.0138622519470501E-5</v>
      </c>
      <c r="K403" s="2"/>
      <c r="L403" s="2">
        <v>26.3</v>
      </c>
      <c r="M403" s="2">
        <v>32.200000000000003</v>
      </c>
      <c r="N403" s="2">
        <v>64.400000000000006</v>
      </c>
      <c r="O403" s="2"/>
      <c r="P403" s="2"/>
      <c r="Q403" s="2"/>
      <c r="R403" s="2"/>
      <c r="S403" s="2"/>
      <c r="T403" s="2"/>
      <c r="U403" s="2"/>
      <c r="V403" s="2"/>
      <c r="W403" s="2"/>
      <c r="X403" s="2"/>
      <c r="Y403" s="2"/>
      <c r="Z403" s="2"/>
    </row>
    <row r="404" spans="1:26" ht="25.5" customHeight="1">
      <c r="A404" s="15" t="s">
        <v>762</v>
      </c>
      <c r="B404" s="15">
        <v>12478</v>
      </c>
      <c r="C404" s="15" t="s">
        <v>45</v>
      </c>
      <c r="D404" s="15" t="s">
        <v>763</v>
      </c>
      <c r="E404" s="16" t="s">
        <v>24</v>
      </c>
      <c r="F404" s="17">
        <v>2</v>
      </c>
      <c r="G404" s="18">
        <f t="shared" ref="G404:H404" si="369">TRUNC(L404-L404*$P$3,2)</f>
        <v>53.33</v>
      </c>
      <c r="H404" s="18">
        <f t="shared" si="369"/>
        <v>65.31</v>
      </c>
      <c r="I404" s="18">
        <f t="shared" si="363"/>
        <v>130.62</v>
      </c>
      <c r="J404" s="19">
        <v>5.2335401628238899E-5</v>
      </c>
      <c r="K404" s="2"/>
      <c r="L404" s="2">
        <v>68.33</v>
      </c>
      <c r="M404" s="2">
        <v>83.68</v>
      </c>
      <c r="N404" s="2">
        <v>167.36</v>
      </c>
      <c r="O404" s="2"/>
      <c r="P404" s="2"/>
      <c r="Q404" s="2"/>
      <c r="R404" s="2"/>
      <c r="S404" s="2"/>
      <c r="T404" s="2"/>
      <c r="U404" s="2"/>
      <c r="V404" s="2"/>
      <c r="W404" s="2"/>
      <c r="X404" s="2"/>
      <c r="Y404" s="2"/>
      <c r="Z404" s="2"/>
    </row>
    <row r="405" spans="1:26" ht="25.5" customHeight="1">
      <c r="A405" s="15" t="s">
        <v>764</v>
      </c>
      <c r="B405" s="15">
        <v>9519</v>
      </c>
      <c r="C405" s="15" t="s">
        <v>45</v>
      </c>
      <c r="D405" s="15" t="s">
        <v>765</v>
      </c>
      <c r="E405" s="16" t="s">
        <v>24</v>
      </c>
      <c r="F405" s="17">
        <v>12</v>
      </c>
      <c r="G405" s="18">
        <f t="shared" ref="G405:H405" si="370">TRUNC(L405-L405*$P$3,2)</f>
        <v>6.84</v>
      </c>
      <c r="H405" s="18">
        <f t="shared" si="370"/>
        <v>8.3800000000000008</v>
      </c>
      <c r="I405" s="18">
        <f t="shared" si="363"/>
        <v>100.56</v>
      </c>
      <c r="J405" s="19">
        <v>4.0302261961325497E-5</v>
      </c>
      <c r="K405" s="2"/>
      <c r="L405" s="2">
        <v>8.77</v>
      </c>
      <c r="M405" s="2">
        <v>10.74</v>
      </c>
      <c r="N405" s="2">
        <v>128.88</v>
      </c>
      <c r="O405" s="2"/>
      <c r="P405" s="2"/>
      <c r="Q405" s="2"/>
      <c r="R405" s="2"/>
      <c r="S405" s="2"/>
      <c r="T405" s="2"/>
      <c r="U405" s="2"/>
      <c r="V405" s="2"/>
      <c r="W405" s="2"/>
      <c r="X405" s="2"/>
      <c r="Y405" s="2"/>
      <c r="Z405" s="2"/>
    </row>
    <row r="406" spans="1:26" ht="25.5" customHeight="1">
      <c r="A406" s="15" t="s">
        <v>766</v>
      </c>
      <c r="B406" s="15">
        <v>9539</v>
      </c>
      <c r="C406" s="15" t="s">
        <v>45</v>
      </c>
      <c r="D406" s="15" t="s">
        <v>767</v>
      </c>
      <c r="E406" s="16" t="s">
        <v>24</v>
      </c>
      <c r="F406" s="17">
        <v>24</v>
      </c>
      <c r="G406" s="18">
        <f t="shared" ref="G406:H406" si="371">TRUNC(L406-L406*$P$3,2)</f>
        <v>4.07</v>
      </c>
      <c r="H406" s="18">
        <f t="shared" si="371"/>
        <v>4.9800000000000004</v>
      </c>
      <c r="I406" s="18">
        <f t="shared" si="363"/>
        <v>119.52</v>
      </c>
      <c r="J406" s="19">
        <v>4.7957440210962702E-5</v>
      </c>
      <c r="K406" s="2"/>
      <c r="L406" s="2">
        <v>5.22</v>
      </c>
      <c r="M406" s="2">
        <v>6.39</v>
      </c>
      <c r="N406" s="2">
        <v>153.36000000000001</v>
      </c>
      <c r="O406" s="2"/>
      <c r="P406" s="2"/>
      <c r="Q406" s="2"/>
      <c r="R406" s="2"/>
      <c r="S406" s="2"/>
      <c r="T406" s="2"/>
      <c r="U406" s="2"/>
      <c r="V406" s="2"/>
      <c r="W406" s="2"/>
      <c r="X406" s="2"/>
      <c r="Y406" s="2"/>
      <c r="Z406" s="2"/>
    </row>
    <row r="407" spans="1:26" ht="25.5" customHeight="1">
      <c r="A407" s="15" t="s">
        <v>768</v>
      </c>
      <c r="B407" s="15">
        <v>9524</v>
      </c>
      <c r="C407" s="15" t="s">
        <v>45</v>
      </c>
      <c r="D407" s="15" t="s">
        <v>769</v>
      </c>
      <c r="E407" s="16" t="s">
        <v>24</v>
      </c>
      <c r="F407" s="17">
        <v>4</v>
      </c>
      <c r="G407" s="18">
        <f t="shared" ref="G407:H407" si="372">TRUNC(L407-L407*$P$3,2)</f>
        <v>3.91</v>
      </c>
      <c r="H407" s="18">
        <f t="shared" si="372"/>
        <v>4.79</v>
      </c>
      <c r="I407" s="18">
        <f t="shared" si="363"/>
        <v>19.16</v>
      </c>
      <c r="J407" s="19">
        <v>7.6801951720216692E-6</v>
      </c>
      <c r="K407" s="2"/>
      <c r="L407" s="2">
        <v>5.0199999999999996</v>
      </c>
      <c r="M407" s="2">
        <v>6.14</v>
      </c>
      <c r="N407" s="2">
        <v>24.56</v>
      </c>
      <c r="O407" s="2"/>
      <c r="P407" s="2"/>
      <c r="Q407" s="2"/>
      <c r="R407" s="2"/>
      <c r="S407" s="2"/>
      <c r="T407" s="2"/>
      <c r="U407" s="2"/>
      <c r="V407" s="2"/>
      <c r="W407" s="2"/>
      <c r="X407" s="2"/>
      <c r="Y407" s="2"/>
      <c r="Z407" s="2"/>
    </row>
    <row r="408" spans="1:26" ht="24" customHeight="1">
      <c r="A408" s="15" t="s">
        <v>770</v>
      </c>
      <c r="B408" s="15">
        <v>12578</v>
      </c>
      <c r="C408" s="15" t="s">
        <v>45</v>
      </c>
      <c r="D408" s="15" t="s">
        <v>771</v>
      </c>
      <c r="E408" s="16" t="s">
        <v>24</v>
      </c>
      <c r="F408" s="17">
        <v>26</v>
      </c>
      <c r="G408" s="18">
        <f t="shared" ref="G408:H408" si="373">TRUNC(L408-L408*$P$3,2)</f>
        <v>10.92</v>
      </c>
      <c r="H408" s="18">
        <f t="shared" si="373"/>
        <v>13.37</v>
      </c>
      <c r="I408" s="18">
        <f t="shared" si="363"/>
        <v>347.62</v>
      </c>
      <c r="J408" s="19">
        <v>1.3935676614249801E-4</v>
      </c>
      <c r="K408" s="2"/>
      <c r="L408" s="2">
        <v>14</v>
      </c>
      <c r="M408" s="2">
        <v>17.14</v>
      </c>
      <c r="N408" s="2">
        <v>445.64</v>
      </c>
      <c r="O408" s="2"/>
      <c r="P408" s="2"/>
      <c r="Q408" s="2"/>
      <c r="R408" s="2"/>
      <c r="S408" s="2"/>
      <c r="T408" s="2"/>
      <c r="U408" s="2"/>
      <c r="V408" s="2"/>
      <c r="W408" s="2"/>
      <c r="X408" s="2"/>
      <c r="Y408" s="2"/>
      <c r="Z408" s="2"/>
    </row>
    <row r="409" spans="1:26" ht="25.5" customHeight="1">
      <c r="A409" s="15" t="s">
        <v>772</v>
      </c>
      <c r="B409" s="15">
        <v>9669</v>
      </c>
      <c r="C409" s="15" t="s">
        <v>45</v>
      </c>
      <c r="D409" s="15" t="s">
        <v>773</v>
      </c>
      <c r="E409" s="16" t="s">
        <v>24</v>
      </c>
      <c r="F409" s="17">
        <v>40.9</v>
      </c>
      <c r="G409" s="18">
        <f t="shared" ref="G409:H409" si="374">TRUNC(L409-L409*$P$3,2)</f>
        <v>65.97</v>
      </c>
      <c r="H409" s="18">
        <f t="shared" si="374"/>
        <v>80.790000000000006</v>
      </c>
      <c r="I409" s="18">
        <f t="shared" si="363"/>
        <v>3304.31</v>
      </c>
      <c r="J409" s="19">
        <v>1.32400810873505E-3</v>
      </c>
      <c r="K409" s="2"/>
      <c r="L409" s="2">
        <v>84.53</v>
      </c>
      <c r="M409" s="2">
        <v>103.52</v>
      </c>
      <c r="N409" s="2">
        <v>4233.96</v>
      </c>
      <c r="O409" s="2"/>
      <c r="P409" s="2"/>
      <c r="Q409" s="2"/>
      <c r="R409" s="2"/>
      <c r="S409" s="2"/>
      <c r="T409" s="2"/>
      <c r="U409" s="2"/>
      <c r="V409" s="2"/>
      <c r="W409" s="2"/>
      <c r="X409" s="2"/>
      <c r="Y409" s="2"/>
      <c r="Z409" s="2"/>
    </row>
    <row r="410" spans="1:26" ht="25.5" customHeight="1">
      <c r="A410" s="15" t="s">
        <v>774</v>
      </c>
      <c r="B410" s="15">
        <v>9526</v>
      </c>
      <c r="C410" s="15" t="s">
        <v>45</v>
      </c>
      <c r="D410" s="15" t="s">
        <v>775</v>
      </c>
      <c r="E410" s="16" t="s">
        <v>24</v>
      </c>
      <c r="F410" s="17">
        <v>320</v>
      </c>
      <c r="G410" s="18">
        <f t="shared" ref="G410:H410" si="375">TRUNC(L410-L410*$P$3,2)</f>
        <v>8.0399999999999991</v>
      </c>
      <c r="H410" s="18">
        <f t="shared" si="375"/>
        <v>9.84</v>
      </c>
      <c r="I410" s="18">
        <f t="shared" si="363"/>
        <v>3148.8</v>
      </c>
      <c r="J410" s="19">
        <v>1.2628542419663E-3</v>
      </c>
      <c r="K410" s="2"/>
      <c r="L410" s="2">
        <v>10.31</v>
      </c>
      <c r="M410" s="2">
        <v>12.62</v>
      </c>
      <c r="N410" s="2">
        <v>4038.4</v>
      </c>
      <c r="O410" s="2"/>
      <c r="P410" s="2"/>
      <c r="Q410" s="2"/>
      <c r="R410" s="2"/>
      <c r="S410" s="2"/>
      <c r="T410" s="2"/>
      <c r="U410" s="2"/>
      <c r="V410" s="2"/>
      <c r="W410" s="2"/>
      <c r="X410" s="2"/>
      <c r="Y410" s="2"/>
      <c r="Z410" s="2"/>
    </row>
    <row r="411" spans="1:26" ht="39" customHeight="1">
      <c r="A411" s="15" t="s">
        <v>776</v>
      </c>
      <c r="B411" s="15">
        <v>7384</v>
      </c>
      <c r="C411" s="15" t="s">
        <v>45</v>
      </c>
      <c r="D411" s="15" t="s">
        <v>755</v>
      </c>
      <c r="E411" s="16" t="s">
        <v>280</v>
      </c>
      <c r="F411" s="17">
        <v>40.9</v>
      </c>
      <c r="G411" s="18">
        <f t="shared" ref="G411:H411" si="376">TRUNC(L411-L411*$P$3,2)</f>
        <v>18.04</v>
      </c>
      <c r="H411" s="18">
        <f t="shared" si="376"/>
        <v>22.09</v>
      </c>
      <c r="I411" s="18">
        <f t="shared" si="363"/>
        <v>903.48</v>
      </c>
      <c r="J411" s="19">
        <v>3.6207929901582801E-4</v>
      </c>
      <c r="K411" s="2"/>
      <c r="L411" s="2">
        <v>23.12</v>
      </c>
      <c r="M411" s="2">
        <v>28.31</v>
      </c>
      <c r="N411" s="2">
        <v>1157.8699999999999</v>
      </c>
      <c r="O411" s="2"/>
      <c r="P411" s="2"/>
      <c r="Q411" s="2"/>
      <c r="R411" s="2"/>
      <c r="S411" s="2"/>
      <c r="T411" s="2"/>
      <c r="U411" s="2"/>
      <c r="V411" s="2"/>
      <c r="W411" s="2"/>
      <c r="X411" s="2"/>
      <c r="Y411" s="2"/>
      <c r="Z411" s="2"/>
    </row>
    <row r="412" spans="1:26" ht="25.5" customHeight="1">
      <c r="A412" s="15" t="s">
        <v>777</v>
      </c>
      <c r="B412" s="15">
        <v>9539</v>
      </c>
      <c r="C412" s="15" t="s">
        <v>45</v>
      </c>
      <c r="D412" s="15" t="s">
        <v>767</v>
      </c>
      <c r="E412" s="16" t="s">
        <v>24</v>
      </c>
      <c r="F412" s="17">
        <v>70</v>
      </c>
      <c r="G412" s="18">
        <f t="shared" ref="G412:H412" si="377">TRUNC(L412-L412*$P$3,2)</f>
        <v>4.07</v>
      </c>
      <c r="H412" s="18">
        <f t="shared" si="377"/>
        <v>4.9800000000000004</v>
      </c>
      <c r="I412" s="18">
        <f t="shared" si="363"/>
        <v>348.6</v>
      </c>
      <c r="J412" s="19">
        <v>1.3987586728197499E-4</v>
      </c>
      <c r="K412" s="2"/>
      <c r="L412" s="2">
        <v>5.22</v>
      </c>
      <c r="M412" s="2">
        <v>6.39</v>
      </c>
      <c r="N412" s="2">
        <v>447.3</v>
      </c>
      <c r="O412" s="2"/>
      <c r="P412" s="2"/>
      <c r="Q412" s="2"/>
      <c r="R412" s="2"/>
      <c r="S412" s="2"/>
      <c r="T412" s="2"/>
      <c r="U412" s="2"/>
      <c r="V412" s="2"/>
      <c r="W412" s="2"/>
      <c r="X412" s="2"/>
      <c r="Y412" s="2"/>
      <c r="Z412" s="2"/>
    </row>
    <row r="413" spans="1:26" ht="25.5" customHeight="1">
      <c r="A413" s="15" t="s">
        <v>778</v>
      </c>
      <c r="B413" s="15">
        <v>12557</v>
      </c>
      <c r="C413" s="15" t="s">
        <v>45</v>
      </c>
      <c r="D413" s="15" t="s">
        <v>779</v>
      </c>
      <c r="E413" s="16" t="s">
        <v>24</v>
      </c>
      <c r="F413" s="17">
        <v>7</v>
      </c>
      <c r="G413" s="18">
        <f t="shared" ref="G413:H413" si="378">TRUNC(L413-L413*$P$3,2)</f>
        <v>14.24</v>
      </c>
      <c r="H413" s="18">
        <f t="shared" si="378"/>
        <v>17.440000000000001</v>
      </c>
      <c r="I413" s="18">
        <f t="shared" si="363"/>
        <v>122.08</v>
      </c>
      <c r="J413" s="19">
        <v>4.8923718838061503E-5</v>
      </c>
      <c r="K413" s="2"/>
      <c r="L413" s="2">
        <v>18.25</v>
      </c>
      <c r="M413" s="2">
        <v>22.35</v>
      </c>
      <c r="N413" s="2">
        <v>156.44999999999999</v>
      </c>
      <c r="O413" s="2"/>
      <c r="P413" s="2"/>
      <c r="Q413" s="2"/>
      <c r="R413" s="2"/>
      <c r="S413" s="2"/>
      <c r="T413" s="2"/>
      <c r="U413" s="2"/>
      <c r="V413" s="2"/>
      <c r="W413" s="2"/>
      <c r="X413" s="2"/>
      <c r="Y413" s="2"/>
      <c r="Z413" s="2"/>
    </row>
    <row r="414" spans="1:26" ht="25.5" customHeight="1">
      <c r="A414" s="15" t="s">
        <v>780</v>
      </c>
      <c r="B414" s="15">
        <v>12556</v>
      </c>
      <c r="C414" s="15" t="s">
        <v>45</v>
      </c>
      <c r="D414" s="15" t="s">
        <v>781</v>
      </c>
      <c r="E414" s="16" t="s">
        <v>24</v>
      </c>
      <c r="F414" s="17">
        <v>7</v>
      </c>
      <c r="G414" s="18">
        <f t="shared" ref="G414:H414" si="379">TRUNC(L414-L414*$P$3,2)</f>
        <v>10.59</v>
      </c>
      <c r="H414" s="18">
        <f t="shared" si="379"/>
        <v>12.96</v>
      </c>
      <c r="I414" s="18">
        <f t="shared" si="363"/>
        <v>90.72</v>
      </c>
      <c r="J414" s="19">
        <v>3.6358969570478801E-5</v>
      </c>
      <c r="K414" s="2"/>
      <c r="L414" s="2">
        <v>13.57</v>
      </c>
      <c r="M414" s="2">
        <v>16.61</v>
      </c>
      <c r="N414" s="2">
        <v>116.27</v>
      </c>
      <c r="O414" s="2"/>
      <c r="P414" s="2"/>
      <c r="Q414" s="2"/>
      <c r="R414" s="2"/>
      <c r="S414" s="2"/>
      <c r="T414" s="2"/>
      <c r="U414" s="2"/>
      <c r="V414" s="2"/>
      <c r="W414" s="2"/>
      <c r="X414" s="2"/>
      <c r="Y414" s="2"/>
      <c r="Z414" s="2"/>
    </row>
    <row r="415" spans="1:26" ht="25.5" customHeight="1">
      <c r="A415" s="15" t="s">
        <v>782</v>
      </c>
      <c r="B415" s="15">
        <v>2003</v>
      </c>
      <c r="C415" s="15" t="s">
        <v>45</v>
      </c>
      <c r="D415" s="15" t="s">
        <v>783</v>
      </c>
      <c r="E415" s="16" t="s">
        <v>24</v>
      </c>
      <c r="F415" s="17">
        <v>80</v>
      </c>
      <c r="G415" s="18">
        <f t="shared" ref="G415:H415" si="380">TRUNC(L415-L415*$P$3,2)</f>
        <v>3.51</v>
      </c>
      <c r="H415" s="18">
        <f t="shared" si="380"/>
        <v>4.3</v>
      </c>
      <c r="I415" s="18">
        <f t="shared" si="363"/>
        <v>344</v>
      </c>
      <c r="J415" s="19">
        <v>1.3784324233823901E-4</v>
      </c>
      <c r="K415" s="2"/>
      <c r="L415" s="2">
        <v>4.5</v>
      </c>
      <c r="M415" s="2">
        <v>5.51</v>
      </c>
      <c r="N415" s="2">
        <v>440.8</v>
      </c>
      <c r="O415" s="2"/>
      <c r="P415" s="2"/>
      <c r="Q415" s="2"/>
      <c r="R415" s="2"/>
      <c r="S415" s="2"/>
      <c r="T415" s="2"/>
      <c r="U415" s="2"/>
      <c r="V415" s="2"/>
      <c r="W415" s="2"/>
      <c r="X415" s="2"/>
      <c r="Y415" s="2"/>
      <c r="Z415" s="2"/>
    </row>
    <row r="416" spans="1:26" ht="25.5" customHeight="1">
      <c r="A416" s="15" t="s">
        <v>784</v>
      </c>
      <c r="B416" s="15">
        <v>353</v>
      </c>
      <c r="C416" s="15" t="s">
        <v>45</v>
      </c>
      <c r="D416" s="15" t="s">
        <v>785</v>
      </c>
      <c r="E416" s="16" t="s">
        <v>280</v>
      </c>
      <c r="F416" s="17">
        <v>343.4</v>
      </c>
      <c r="G416" s="18">
        <f t="shared" ref="G416:H416" si="381">TRUNC(L416-L416*$P$3,2)</f>
        <v>9.6</v>
      </c>
      <c r="H416" s="18">
        <f t="shared" si="381"/>
        <v>11.76</v>
      </c>
      <c r="I416" s="18">
        <f t="shared" si="363"/>
        <v>4038.38</v>
      </c>
      <c r="J416" s="19">
        <v>1.61829154808906E-3</v>
      </c>
      <c r="K416" s="2"/>
      <c r="L416" s="2">
        <v>12.31</v>
      </c>
      <c r="M416" s="2">
        <v>15.07</v>
      </c>
      <c r="N416" s="2">
        <v>5175.03</v>
      </c>
      <c r="O416" s="2"/>
      <c r="P416" s="2"/>
      <c r="Q416" s="2"/>
      <c r="R416" s="2"/>
      <c r="S416" s="2"/>
      <c r="T416" s="2"/>
      <c r="U416" s="2"/>
      <c r="V416" s="2"/>
      <c r="W416" s="2"/>
      <c r="X416" s="2"/>
      <c r="Y416" s="2"/>
      <c r="Z416" s="2"/>
    </row>
    <row r="417" spans="1:26" ht="39" customHeight="1">
      <c r="A417" s="15" t="s">
        <v>786</v>
      </c>
      <c r="B417" s="15">
        <v>8996</v>
      </c>
      <c r="C417" s="15" t="s">
        <v>45</v>
      </c>
      <c r="D417" s="15" t="s">
        <v>787</v>
      </c>
      <c r="E417" s="16" t="s">
        <v>24</v>
      </c>
      <c r="F417" s="17">
        <v>105</v>
      </c>
      <c r="G417" s="18">
        <f t="shared" ref="G417:H417" si="382">TRUNC(L417-L417*$P$3,2)</f>
        <v>15.06</v>
      </c>
      <c r="H417" s="18">
        <f t="shared" si="382"/>
        <v>18.440000000000001</v>
      </c>
      <c r="I417" s="18">
        <f t="shared" si="363"/>
        <v>1936.2</v>
      </c>
      <c r="J417" s="19">
        <v>7.7588421217677399E-4</v>
      </c>
      <c r="K417" s="2"/>
      <c r="L417" s="2">
        <v>19.3</v>
      </c>
      <c r="M417" s="2">
        <v>23.63</v>
      </c>
      <c r="N417" s="2">
        <v>2481.15</v>
      </c>
      <c r="O417" s="2"/>
      <c r="P417" s="2"/>
      <c r="Q417" s="2"/>
      <c r="R417" s="2"/>
      <c r="S417" s="2"/>
      <c r="T417" s="2"/>
      <c r="U417" s="2"/>
      <c r="V417" s="2"/>
      <c r="W417" s="2"/>
      <c r="X417" s="2"/>
      <c r="Y417" s="2"/>
      <c r="Z417" s="2"/>
    </row>
    <row r="418" spans="1:26" ht="25.5" customHeight="1">
      <c r="A418" s="15" t="s">
        <v>788</v>
      </c>
      <c r="B418" s="15">
        <v>362</v>
      </c>
      <c r="C418" s="15" t="s">
        <v>45</v>
      </c>
      <c r="D418" s="15" t="s">
        <v>789</v>
      </c>
      <c r="E418" s="16" t="s">
        <v>24</v>
      </c>
      <c r="F418" s="17">
        <v>15</v>
      </c>
      <c r="G418" s="18">
        <f t="shared" ref="G418:H418" si="383">TRUNC(L418-L418*$P$3,2)</f>
        <v>4.51</v>
      </c>
      <c r="H418" s="18">
        <f t="shared" si="383"/>
        <v>5.53</v>
      </c>
      <c r="I418" s="18">
        <f t="shared" si="363"/>
        <v>82.95</v>
      </c>
      <c r="J418" s="19">
        <v>3.32568711948088E-5</v>
      </c>
      <c r="K418" s="2"/>
      <c r="L418" s="2">
        <v>5.79</v>
      </c>
      <c r="M418" s="2">
        <v>7.09</v>
      </c>
      <c r="N418" s="2">
        <v>106.35</v>
      </c>
      <c r="O418" s="2"/>
      <c r="P418" s="2"/>
      <c r="Q418" s="2"/>
      <c r="R418" s="2"/>
      <c r="S418" s="2"/>
      <c r="T418" s="2"/>
      <c r="U418" s="2"/>
      <c r="V418" s="2"/>
      <c r="W418" s="2"/>
      <c r="X418" s="2"/>
      <c r="Y418" s="2"/>
      <c r="Z418" s="2"/>
    </row>
    <row r="419" spans="1:26" ht="39" customHeight="1">
      <c r="A419" s="15" t="s">
        <v>790</v>
      </c>
      <c r="B419" s="15">
        <v>91875</v>
      </c>
      <c r="C419" s="15" t="s">
        <v>28</v>
      </c>
      <c r="D419" s="15" t="s">
        <v>791</v>
      </c>
      <c r="E419" s="16" t="s">
        <v>56</v>
      </c>
      <c r="F419" s="17">
        <v>105</v>
      </c>
      <c r="G419" s="18">
        <f t="shared" ref="G419:H419" si="384">TRUNC(L419-L419*$P$3,2)</f>
        <v>6.24</v>
      </c>
      <c r="H419" s="18">
        <f t="shared" si="384"/>
        <v>7.64</v>
      </c>
      <c r="I419" s="18">
        <f t="shared" si="363"/>
        <v>802.2</v>
      </c>
      <c r="J419" s="19">
        <v>3.2145181706350501E-4</v>
      </c>
      <c r="K419" s="2"/>
      <c r="L419" s="2">
        <v>8</v>
      </c>
      <c r="M419" s="2">
        <v>9.7899999999999991</v>
      </c>
      <c r="N419" s="2">
        <v>1027.95</v>
      </c>
      <c r="O419" s="2"/>
      <c r="P419" s="2"/>
      <c r="Q419" s="2"/>
      <c r="R419" s="2"/>
      <c r="S419" s="2"/>
      <c r="T419" s="2"/>
      <c r="U419" s="2"/>
      <c r="V419" s="2"/>
      <c r="W419" s="2"/>
      <c r="X419" s="2"/>
      <c r="Y419" s="2"/>
      <c r="Z419" s="2"/>
    </row>
    <row r="420" spans="1:26" ht="39" customHeight="1">
      <c r="A420" s="15" t="s">
        <v>792</v>
      </c>
      <c r="B420" s="15">
        <v>13613</v>
      </c>
      <c r="C420" s="15" t="s">
        <v>45</v>
      </c>
      <c r="D420" s="15" t="s">
        <v>793</v>
      </c>
      <c r="E420" s="16" t="s">
        <v>280</v>
      </c>
      <c r="F420" s="17">
        <v>45.9</v>
      </c>
      <c r="G420" s="18">
        <f t="shared" ref="G420:H420" si="385">TRUNC(L420-L420*$P$3,2)</f>
        <v>15.88</v>
      </c>
      <c r="H420" s="18">
        <f t="shared" si="385"/>
        <v>19.45</v>
      </c>
      <c r="I420" s="18">
        <f t="shared" si="363"/>
        <v>892.76</v>
      </c>
      <c r="J420" s="19">
        <v>3.5768570202206098E-4</v>
      </c>
      <c r="K420" s="2"/>
      <c r="L420" s="2">
        <v>20.350000000000001</v>
      </c>
      <c r="M420" s="2">
        <v>24.92</v>
      </c>
      <c r="N420" s="2">
        <v>1143.82</v>
      </c>
      <c r="O420" s="2"/>
      <c r="P420" s="2"/>
      <c r="Q420" s="2"/>
      <c r="R420" s="2"/>
      <c r="S420" s="2"/>
      <c r="T420" s="2"/>
      <c r="U420" s="2"/>
      <c r="V420" s="2"/>
      <c r="W420" s="2"/>
      <c r="X420" s="2"/>
      <c r="Y420" s="2"/>
      <c r="Z420" s="2"/>
    </row>
    <row r="421" spans="1:26" ht="25.5" customHeight="1">
      <c r="A421" s="15" t="s">
        <v>794</v>
      </c>
      <c r="B421" s="15">
        <v>380</v>
      </c>
      <c r="C421" s="15" t="s">
        <v>45</v>
      </c>
      <c r="D421" s="15" t="s">
        <v>795</v>
      </c>
      <c r="E421" s="16" t="s">
        <v>24</v>
      </c>
      <c r="F421" s="17">
        <v>19</v>
      </c>
      <c r="G421" s="18">
        <f t="shared" ref="G421:H421" si="386">TRUNC(L421-L421*$P$3,2)</f>
        <v>26.64</v>
      </c>
      <c r="H421" s="18">
        <f t="shared" si="386"/>
        <v>32.630000000000003</v>
      </c>
      <c r="I421" s="18">
        <f t="shared" si="363"/>
        <v>619.97</v>
      </c>
      <c r="J421" s="19">
        <v>2.4841491216214602E-4</v>
      </c>
      <c r="K421" s="2"/>
      <c r="L421" s="2">
        <v>34.14</v>
      </c>
      <c r="M421" s="2">
        <v>41.81</v>
      </c>
      <c r="N421" s="2">
        <v>794.39</v>
      </c>
      <c r="O421" s="2"/>
      <c r="P421" s="2"/>
      <c r="Q421" s="2"/>
      <c r="R421" s="2"/>
      <c r="S421" s="2"/>
      <c r="T421" s="2"/>
      <c r="U421" s="2"/>
      <c r="V421" s="2"/>
      <c r="W421" s="2"/>
      <c r="X421" s="2"/>
      <c r="Y421" s="2"/>
      <c r="Z421" s="2"/>
    </row>
    <row r="422" spans="1:26" ht="39" customHeight="1">
      <c r="A422" s="15" t="s">
        <v>796</v>
      </c>
      <c r="B422" s="15">
        <v>13610</v>
      </c>
      <c r="C422" s="15" t="s">
        <v>45</v>
      </c>
      <c r="D422" s="15" t="s">
        <v>797</v>
      </c>
      <c r="E422" s="16" t="s">
        <v>280</v>
      </c>
      <c r="F422" s="17">
        <v>18.600000000000001</v>
      </c>
      <c r="G422" s="18">
        <f t="shared" ref="G422:H422" si="387">TRUNC(L422-L422*$P$3,2)</f>
        <v>36.270000000000003</v>
      </c>
      <c r="H422" s="18">
        <f t="shared" si="387"/>
        <v>44.42</v>
      </c>
      <c r="I422" s="18">
        <f t="shared" si="363"/>
        <v>826.21</v>
      </c>
      <c r="J422" s="19">
        <v>3.3107082372032002E-4</v>
      </c>
      <c r="K422" s="2"/>
      <c r="L422" s="2">
        <v>46.48</v>
      </c>
      <c r="M422" s="2">
        <v>56.92</v>
      </c>
      <c r="N422" s="2">
        <v>1058.71</v>
      </c>
      <c r="O422" s="2"/>
      <c r="P422" s="2"/>
      <c r="Q422" s="2"/>
      <c r="R422" s="2"/>
      <c r="S422" s="2"/>
      <c r="T422" s="2"/>
      <c r="U422" s="2"/>
      <c r="V422" s="2"/>
      <c r="W422" s="2"/>
      <c r="X422" s="2"/>
      <c r="Y422" s="2"/>
      <c r="Z422" s="2"/>
    </row>
    <row r="423" spans="1:26" ht="25.5" customHeight="1">
      <c r="A423" s="15" t="s">
        <v>798</v>
      </c>
      <c r="B423" s="15">
        <v>10793</v>
      </c>
      <c r="C423" s="15" t="s">
        <v>45</v>
      </c>
      <c r="D423" s="15" t="s">
        <v>799</v>
      </c>
      <c r="E423" s="16" t="s">
        <v>24</v>
      </c>
      <c r="F423" s="17">
        <v>153</v>
      </c>
      <c r="G423" s="18">
        <f t="shared" ref="G423:H423" si="388">TRUNC(L423-L423*$P$3,2)</f>
        <v>10.6</v>
      </c>
      <c r="H423" s="18">
        <f t="shared" si="388"/>
        <v>12.98</v>
      </c>
      <c r="I423" s="18">
        <f t="shared" si="363"/>
        <v>1985.94</v>
      </c>
      <c r="J423" s="19">
        <v>7.9613853796227298E-4</v>
      </c>
      <c r="K423" s="2"/>
      <c r="L423" s="2">
        <v>13.59</v>
      </c>
      <c r="M423" s="2">
        <v>16.64</v>
      </c>
      <c r="N423" s="2">
        <v>2545.92</v>
      </c>
      <c r="O423" s="2"/>
      <c r="P423" s="2"/>
      <c r="Q423" s="2"/>
      <c r="R423" s="2"/>
      <c r="S423" s="2"/>
      <c r="T423" s="2"/>
      <c r="U423" s="2"/>
      <c r="V423" s="2"/>
      <c r="W423" s="2"/>
      <c r="X423" s="2"/>
      <c r="Y423" s="2"/>
      <c r="Z423" s="2"/>
    </row>
    <row r="424" spans="1:26" ht="64.5" customHeight="1">
      <c r="A424" s="15" t="s">
        <v>800</v>
      </c>
      <c r="B424" s="15">
        <v>91170</v>
      </c>
      <c r="C424" s="15" t="s">
        <v>28</v>
      </c>
      <c r="D424" s="15" t="s">
        <v>801</v>
      </c>
      <c r="E424" s="16" t="s">
        <v>94</v>
      </c>
      <c r="F424" s="17">
        <v>218.5</v>
      </c>
      <c r="G424" s="18">
        <f t="shared" ref="G424:H424" si="389">TRUNC(L424-L424*$P$3,2)</f>
        <v>8.58</v>
      </c>
      <c r="H424" s="18">
        <f t="shared" si="389"/>
        <v>10.51</v>
      </c>
      <c r="I424" s="18">
        <f t="shared" si="363"/>
        <v>2296.44</v>
      </c>
      <c r="J424" s="19">
        <v>9.2036944740808105E-4</v>
      </c>
      <c r="K424" s="2"/>
      <c r="L424" s="2">
        <v>11</v>
      </c>
      <c r="M424" s="2">
        <v>13.47</v>
      </c>
      <c r="N424" s="2">
        <v>2943.19</v>
      </c>
      <c r="O424" s="2"/>
      <c r="P424" s="2"/>
      <c r="Q424" s="2"/>
      <c r="R424" s="2"/>
      <c r="S424" s="2"/>
      <c r="T424" s="2"/>
      <c r="U424" s="2"/>
      <c r="V424" s="2"/>
      <c r="W424" s="2"/>
      <c r="X424" s="2"/>
      <c r="Y424" s="2"/>
      <c r="Z424" s="2"/>
    </row>
    <row r="425" spans="1:26" ht="25.5" customHeight="1">
      <c r="A425" s="15" t="s">
        <v>802</v>
      </c>
      <c r="B425" s="15">
        <v>91936</v>
      </c>
      <c r="C425" s="15" t="s">
        <v>28</v>
      </c>
      <c r="D425" s="15" t="s">
        <v>803</v>
      </c>
      <c r="E425" s="16" t="s">
        <v>56</v>
      </c>
      <c r="F425" s="17">
        <v>163</v>
      </c>
      <c r="G425" s="18">
        <f t="shared" ref="G425:H425" si="390">TRUNC(L425-L425*$P$3,2)</f>
        <v>12.6</v>
      </c>
      <c r="H425" s="18">
        <f t="shared" si="390"/>
        <v>15.43</v>
      </c>
      <c r="I425" s="18">
        <f t="shared" si="363"/>
        <v>2515.09</v>
      </c>
      <c r="J425" s="19">
        <v>1.0077160319133401E-3</v>
      </c>
      <c r="K425" s="2"/>
      <c r="L425" s="2">
        <v>16.149999999999999</v>
      </c>
      <c r="M425" s="2">
        <v>19.77</v>
      </c>
      <c r="N425" s="2">
        <v>3222.51</v>
      </c>
      <c r="O425" s="2"/>
      <c r="P425" s="2"/>
      <c r="Q425" s="2"/>
      <c r="R425" s="2"/>
      <c r="S425" s="2"/>
      <c r="T425" s="2"/>
      <c r="U425" s="2"/>
      <c r="V425" s="2"/>
      <c r="W425" s="2"/>
      <c r="X425" s="2"/>
      <c r="Y425" s="2"/>
      <c r="Z425" s="2"/>
    </row>
    <row r="426" spans="1:26" ht="39" customHeight="1">
      <c r="A426" s="15" t="s">
        <v>804</v>
      </c>
      <c r="B426" s="15">
        <v>97668</v>
      </c>
      <c r="C426" s="15" t="s">
        <v>28</v>
      </c>
      <c r="D426" s="15" t="s">
        <v>805</v>
      </c>
      <c r="E426" s="16" t="s">
        <v>94</v>
      </c>
      <c r="F426" s="17">
        <v>17</v>
      </c>
      <c r="G426" s="18">
        <f t="shared" ref="G426:H426" si="391">TRUNC(L426-L426*$P$3,2)</f>
        <v>10.93</v>
      </c>
      <c r="H426" s="18">
        <f t="shared" si="391"/>
        <v>13.38</v>
      </c>
      <c r="I426" s="18">
        <f t="shared" si="363"/>
        <v>227.46</v>
      </c>
      <c r="J426" s="19">
        <v>9.1171046514776797E-5</v>
      </c>
      <c r="K426" s="2"/>
      <c r="L426" s="2">
        <v>14.01</v>
      </c>
      <c r="M426" s="2">
        <v>17.149999999999999</v>
      </c>
      <c r="N426" s="2">
        <v>291.55</v>
      </c>
      <c r="O426" s="2"/>
      <c r="P426" s="2"/>
      <c r="Q426" s="2"/>
      <c r="R426" s="2"/>
      <c r="S426" s="2"/>
      <c r="T426" s="2"/>
      <c r="U426" s="2"/>
      <c r="V426" s="2"/>
      <c r="W426" s="2"/>
      <c r="X426" s="2"/>
      <c r="Y426" s="2"/>
      <c r="Z426" s="2"/>
    </row>
    <row r="427" spans="1:26" ht="39" customHeight="1">
      <c r="A427" s="15" t="s">
        <v>806</v>
      </c>
      <c r="B427" s="15">
        <v>91860</v>
      </c>
      <c r="C427" s="15" t="s">
        <v>28</v>
      </c>
      <c r="D427" s="15" t="s">
        <v>807</v>
      </c>
      <c r="E427" s="16" t="s">
        <v>94</v>
      </c>
      <c r="F427" s="17">
        <v>98</v>
      </c>
      <c r="G427" s="18">
        <f t="shared" ref="G427:H427" si="392">TRUNC(L427-L427*$P$3,2)</f>
        <v>10.7</v>
      </c>
      <c r="H427" s="18">
        <f t="shared" si="392"/>
        <v>13.1</v>
      </c>
      <c r="I427" s="18">
        <f t="shared" si="363"/>
        <v>1283.8</v>
      </c>
      <c r="J427" s="19">
        <v>5.1454180537247203E-4</v>
      </c>
      <c r="K427" s="2"/>
      <c r="L427" s="2">
        <v>13.71</v>
      </c>
      <c r="M427" s="2">
        <v>16.79</v>
      </c>
      <c r="N427" s="2">
        <v>1645.42</v>
      </c>
      <c r="O427" s="2"/>
      <c r="P427" s="2"/>
      <c r="Q427" s="2"/>
      <c r="R427" s="2"/>
      <c r="S427" s="2"/>
      <c r="T427" s="2"/>
      <c r="U427" s="2"/>
      <c r="V427" s="2"/>
      <c r="W427" s="2"/>
      <c r="X427" s="2"/>
      <c r="Y427" s="2"/>
      <c r="Z427" s="2"/>
    </row>
    <row r="428" spans="1:26" ht="39" customHeight="1">
      <c r="A428" s="15" t="s">
        <v>808</v>
      </c>
      <c r="B428" s="15">
        <v>97886</v>
      </c>
      <c r="C428" s="15" t="s">
        <v>28</v>
      </c>
      <c r="D428" s="15" t="s">
        <v>809</v>
      </c>
      <c r="E428" s="16" t="s">
        <v>56</v>
      </c>
      <c r="F428" s="17">
        <v>1</v>
      </c>
      <c r="G428" s="18">
        <f t="shared" ref="G428:H428" si="393">TRUNC(L428-L428*$P$3,2)</f>
        <v>124.31</v>
      </c>
      <c r="H428" s="18">
        <f t="shared" si="393"/>
        <v>152.22999999999999</v>
      </c>
      <c r="I428" s="18">
        <f t="shared" si="363"/>
        <v>152.22999999999999</v>
      </c>
      <c r="J428" s="19">
        <v>6.0994383888551602E-5</v>
      </c>
      <c r="K428" s="2"/>
      <c r="L428" s="2">
        <v>159.27000000000001</v>
      </c>
      <c r="M428" s="2">
        <v>195.05</v>
      </c>
      <c r="N428" s="2">
        <v>195.05</v>
      </c>
      <c r="O428" s="2"/>
      <c r="P428" s="2"/>
      <c r="Q428" s="2"/>
      <c r="R428" s="2"/>
      <c r="S428" s="2"/>
      <c r="T428" s="2"/>
      <c r="U428" s="2"/>
      <c r="V428" s="2"/>
      <c r="W428" s="2"/>
      <c r="X428" s="2"/>
      <c r="Y428" s="2"/>
      <c r="Z428" s="2"/>
    </row>
    <row r="429" spans="1:26" ht="25.5" customHeight="1">
      <c r="A429" s="15" t="s">
        <v>810</v>
      </c>
      <c r="B429" s="15">
        <v>666</v>
      </c>
      <c r="C429" s="15" t="s">
        <v>45</v>
      </c>
      <c r="D429" s="15" t="s">
        <v>811</v>
      </c>
      <c r="E429" s="16" t="s">
        <v>24</v>
      </c>
      <c r="F429" s="17">
        <v>1</v>
      </c>
      <c r="G429" s="18">
        <f t="shared" ref="G429:H429" si="394">TRUNC(L429-L429*$P$3,2)</f>
        <v>71.8</v>
      </c>
      <c r="H429" s="18">
        <f t="shared" si="394"/>
        <v>87.93</v>
      </c>
      <c r="I429" s="18">
        <f t="shared" si="363"/>
        <v>87.93</v>
      </c>
      <c r="J429" s="19">
        <v>3.52332080631792E-5</v>
      </c>
      <c r="K429" s="2"/>
      <c r="L429" s="2">
        <v>92</v>
      </c>
      <c r="M429" s="2">
        <v>112.67</v>
      </c>
      <c r="N429" s="2">
        <v>112.67</v>
      </c>
      <c r="O429" s="2"/>
      <c r="P429" s="2"/>
      <c r="Q429" s="2"/>
      <c r="R429" s="2"/>
      <c r="S429" s="2"/>
      <c r="T429" s="2"/>
      <c r="U429" s="2"/>
      <c r="V429" s="2"/>
      <c r="W429" s="2"/>
      <c r="X429" s="2"/>
      <c r="Y429" s="2"/>
      <c r="Z429" s="2"/>
    </row>
    <row r="430" spans="1:26" ht="39" customHeight="1">
      <c r="A430" s="15" t="s">
        <v>812</v>
      </c>
      <c r="B430" s="15">
        <v>97892</v>
      </c>
      <c r="C430" s="15" t="s">
        <v>28</v>
      </c>
      <c r="D430" s="15" t="s">
        <v>813</v>
      </c>
      <c r="E430" s="16" t="s">
        <v>56</v>
      </c>
      <c r="F430" s="17">
        <v>3</v>
      </c>
      <c r="G430" s="18">
        <f t="shared" ref="G430:H430" si="395">TRUNC(L430-L430*$P$3,2)</f>
        <v>273.86</v>
      </c>
      <c r="H430" s="18">
        <f t="shared" si="395"/>
        <v>335.39</v>
      </c>
      <c r="I430" s="18">
        <f t="shared" si="363"/>
        <v>1006.17</v>
      </c>
      <c r="J430" s="19">
        <v>4.0313519576398499E-4</v>
      </c>
      <c r="K430" s="2"/>
      <c r="L430" s="2">
        <v>350.88</v>
      </c>
      <c r="M430" s="2">
        <v>429.72</v>
      </c>
      <c r="N430" s="2">
        <v>1289.1600000000001</v>
      </c>
      <c r="O430" s="2"/>
      <c r="P430" s="2"/>
      <c r="Q430" s="2"/>
      <c r="R430" s="2"/>
      <c r="S430" s="2"/>
      <c r="T430" s="2"/>
      <c r="U430" s="2"/>
      <c r="V430" s="2"/>
      <c r="W430" s="2"/>
      <c r="X430" s="2"/>
      <c r="Y430" s="2"/>
      <c r="Z430" s="2"/>
    </row>
    <row r="431" spans="1:26" ht="24" customHeight="1">
      <c r="A431" s="20" t="s">
        <v>814</v>
      </c>
      <c r="B431" s="20" t="s">
        <v>18</v>
      </c>
      <c r="C431" s="20"/>
      <c r="D431" s="20" t="s">
        <v>815</v>
      </c>
      <c r="E431" s="21"/>
      <c r="F431" s="22"/>
      <c r="G431" s="23"/>
      <c r="H431" s="23"/>
      <c r="I431" s="23">
        <f>SUM(I432,I433,I434,I435,I436,I437,I438,I439,I440,I441,I442,I443)</f>
        <v>20923.14</v>
      </c>
      <c r="J431" s="24">
        <v>8.3835209279376904E-3</v>
      </c>
      <c r="K431" s="2"/>
      <c r="L431" s="2"/>
      <c r="M431" s="2">
        <v>26809.119999999999</v>
      </c>
      <c r="N431" s="2">
        <v>26809.119999999999</v>
      </c>
      <c r="O431" s="2"/>
      <c r="P431" s="2"/>
      <c r="Q431" s="2"/>
      <c r="R431" s="2"/>
      <c r="S431" s="2"/>
      <c r="T431" s="2"/>
      <c r="U431" s="2"/>
      <c r="V431" s="2"/>
      <c r="W431" s="2"/>
      <c r="X431" s="2"/>
      <c r="Y431" s="2"/>
      <c r="Z431" s="2"/>
    </row>
    <row r="432" spans="1:26" ht="39" customHeight="1">
      <c r="A432" s="15" t="s">
        <v>816</v>
      </c>
      <c r="B432" s="15">
        <v>91955</v>
      </c>
      <c r="C432" s="15" t="s">
        <v>28</v>
      </c>
      <c r="D432" s="15" t="s">
        <v>817</v>
      </c>
      <c r="E432" s="16" t="s">
        <v>56</v>
      </c>
      <c r="F432" s="17">
        <v>1</v>
      </c>
      <c r="G432" s="18">
        <f t="shared" ref="G432:H432" si="396">TRUNC(L432-L432*$P$3,2)</f>
        <v>31.14</v>
      </c>
      <c r="H432" s="18">
        <f t="shared" si="396"/>
        <v>38.130000000000003</v>
      </c>
      <c r="I432" s="18">
        <f t="shared" ref="I432:I443" si="397">ROUND(F432*H432,2)</f>
        <v>38.130000000000003</v>
      </c>
      <c r="J432" s="19">
        <v>1.5279085346293899E-5</v>
      </c>
      <c r="K432" s="2"/>
      <c r="L432" s="2">
        <v>39.9</v>
      </c>
      <c r="M432" s="2">
        <v>48.86</v>
      </c>
      <c r="N432" s="2">
        <v>48.86</v>
      </c>
      <c r="O432" s="2"/>
      <c r="P432" s="2"/>
      <c r="Q432" s="2"/>
      <c r="R432" s="2"/>
      <c r="S432" s="2"/>
      <c r="T432" s="2"/>
      <c r="U432" s="2"/>
      <c r="V432" s="2"/>
      <c r="W432" s="2"/>
      <c r="X432" s="2"/>
      <c r="Y432" s="2"/>
      <c r="Z432" s="2"/>
    </row>
    <row r="433" spans="1:26" ht="39" customHeight="1">
      <c r="A433" s="15" t="s">
        <v>818</v>
      </c>
      <c r="B433" s="15">
        <v>91953</v>
      </c>
      <c r="C433" s="15" t="s">
        <v>28</v>
      </c>
      <c r="D433" s="15" t="s">
        <v>819</v>
      </c>
      <c r="E433" s="16" t="s">
        <v>56</v>
      </c>
      <c r="F433" s="17">
        <v>21</v>
      </c>
      <c r="G433" s="18">
        <f t="shared" ref="G433:H433" si="398">TRUNC(L433-L433*$P$3,2)</f>
        <v>25.65</v>
      </c>
      <c r="H433" s="18">
        <f t="shared" si="398"/>
        <v>31.41</v>
      </c>
      <c r="I433" s="18">
        <f t="shared" si="397"/>
        <v>659.61</v>
      </c>
      <c r="J433" s="19">
        <v>2.6431942056805001E-4</v>
      </c>
      <c r="K433" s="2"/>
      <c r="L433" s="2">
        <v>32.869999999999997</v>
      </c>
      <c r="M433" s="2">
        <v>40.25</v>
      </c>
      <c r="N433" s="2">
        <v>845.25</v>
      </c>
      <c r="O433" s="2"/>
      <c r="P433" s="2"/>
      <c r="Q433" s="2"/>
      <c r="R433" s="2"/>
      <c r="S433" s="2"/>
      <c r="T433" s="2"/>
      <c r="U433" s="2"/>
      <c r="V433" s="2"/>
      <c r="W433" s="2"/>
      <c r="X433" s="2"/>
      <c r="Y433" s="2"/>
      <c r="Z433" s="2"/>
    </row>
    <row r="434" spans="1:26" ht="39" customHeight="1">
      <c r="A434" s="15" t="s">
        <v>820</v>
      </c>
      <c r="B434" s="15">
        <v>91959</v>
      </c>
      <c r="C434" s="15" t="s">
        <v>28</v>
      </c>
      <c r="D434" s="15" t="s">
        <v>821</v>
      </c>
      <c r="E434" s="16" t="s">
        <v>56</v>
      </c>
      <c r="F434" s="17">
        <v>1</v>
      </c>
      <c r="G434" s="18">
        <f t="shared" ref="G434:H434" si="399">TRUNC(L434-L434*$P$3,2)</f>
        <v>39.299999999999997</v>
      </c>
      <c r="H434" s="18">
        <f t="shared" si="399"/>
        <v>48.13</v>
      </c>
      <c r="I434" s="18">
        <f t="shared" si="397"/>
        <v>48.13</v>
      </c>
      <c r="J434" s="19">
        <v>1.9284920043101699E-5</v>
      </c>
      <c r="K434" s="2"/>
      <c r="L434" s="2">
        <v>50.36</v>
      </c>
      <c r="M434" s="2">
        <v>61.67</v>
      </c>
      <c r="N434" s="2">
        <v>61.67</v>
      </c>
      <c r="O434" s="2"/>
      <c r="P434" s="2"/>
      <c r="Q434" s="2"/>
      <c r="R434" s="2"/>
      <c r="S434" s="2"/>
      <c r="T434" s="2"/>
      <c r="U434" s="2"/>
      <c r="V434" s="2"/>
      <c r="W434" s="2"/>
      <c r="X434" s="2"/>
      <c r="Y434" s="2"/>
      <c r="Z434" s="2"/>
    </row>
    <row r="435" spans="1:26" ht="39" customHeight="1">
      <c r="A435" s="15" t="s">
        <v>822</v>
      </c>
      <c r="B435" s="15">
        <v>91967</v>
      </c>
      <c r="C435" s="15" t="s">
        <v>28</v>
      </c>
      <c r="D435" s="15" t="s">
        <v>823</v>
      </c>
      <c r="E435" s="16" t="s">
        <v>56</v>
      </c>
      <c r="F435" s="17">
        <v>1</v>
      </c>
      <c r="G435" s="18">
        <f t="shared" ref="G435:H435" si="400">TRUNC(L435-L435*$P$3,2)</f>
        <v>52.94</v>
      </c>
      <c r="H435" s="18">
        <f t="shared" si="400"/>
        <v>64.84</v>
      </c>
      <c r="I435" s="18">
        <f t="shared" si="397"/>
        <v>64.84</v>
      </c>
      <c r="J435" s="19">
        <v>2.5980073896236198E-5</v>
      </c>
      <c r="K435" s="2"/>
      <c r="L435" s="2">
        <v>67.84</v>
      </c>
      <c r="M435" s="2">
        <v>83.08</v>
      </c>
      <c r="N435" s="2">
        <v>83.08</v>
      </c>
      <c r="O435" s="2"/>
      <c r="P435" s="2"/>
      <c r="Q435" s="2"/>
      <c r="R435" s="2"/>
      <c r="S435" s="2"/>
      <c r="T435" s="2"/>
      <c r="U435" s="2"/>
      <c r="V435" s="2"/>
      <c r="W435" s="2"/>
      <c r="X435" s="2"/>
      <c r="Y435" s="2"/>
      <c r="Z435" s="2"/>
    </row>
    <row r="436" spans="1:26" ht="39" customHeight="1">
      <c r="A436" s="15" t="s">
        <v>824</v>
      </c>
      <c r="B436" s="15">
        <v>91996</v>
      </c>
      <c r="C436" s="15" t="s">
        <v>28</v>
      </c>
      <c r="D436" s="15" t="s">
        <v>825</v>
      </c>
      <c r="E436" s="16" t="s">
        <v>56</v>
      </c>
      <c r="F436" s="17">
        <v>47</v>
      </c>
      <c r="G436" s="18">
        <f t="shared" ref="G436:H436" si="401">TRUNC(L436-L436*$P$3,2)</f>
        <v>30.02</v>
      </c>
      <c r="H436" s="18">
        <f t="shared" si="401"/>
        <v>36.76</v>
      </c>
      <c r="I436" s="18">
        <f t="shared" si="397"/>
        <v>1727.72</v>
      </c>
      <c r="J436" s="19">
        <v>6.9239648794931698E-4</v>
      </c>
      <c r="K436" s="2"/>
      <c r="L436" s="2">
        <v>38.47</v>
      </c>
      <c r="M436" s="2">
        <v>47.11</v>
      </c>
      <c r="N436" s="2">
        <v>2214.17</v>
      </c>
      <c r="O436" s="2"/>
      <c r="P436" s="2"/>
      <c r="Q436" s="2"/>
      <c r="R436" s="2"/>
      <c r="S436" s="2"/>
      <c r="T436" s="2"/>
      <c r="U436" s="2"/>
      <c r="V436" s="2"/>
      <c r="W436" s="2"/>
      <c r="X436" s="2"/>
      <c r="Y436" s="2"/>
      <c r="Z436" s="2"/>
    </row>
    <row r="437" spans="1:26" ht="39" customHeight="1">
      <c r="A437" s="15" t="s">
        <v>826</v>
      </c>
      <c r="B437" s="15">
        <v>92004</v>
      </c>
      <c r="C437" s="15" t="s">
        <v>28</v>
      </c>
      <c r="D437" s="15" t="s">
        <v>827</v>
      </c>
      <c r="E437" s="16" t="s">
        <v>56</v>
      </c>
      <c r="F437" s="17">
        <v>53</v>
      </c>
      <c r="G437" s="18">
        <f t="shared" ref="G437:H437" si="402">TRUNC(L437-L437*$P$3,2)</f>
        <v>48.03</v>
      </c>
      <c r="H437" s="18">
        <f t="shared" si="402"/>
        <v>58.83</v>
      </c>
      <c r="I437" s="18">
        <f t="shared" si="397"/>
        <v>3117.99</v>
      </c>
      <c r="J437" s="19">
        <v>1.2493263411869199E-3</v>
      </c>
      <c r="K437" s="2"/>
      <c r="L437" s="2">
        <v>61.55</v>
      </c>
      <c r="M437" s="2">
        <v>75.38</v>
      </c>
      <c r="N437" s="2">
        <v>3995.14</v>
      </c>
      <c r="O437" s="2"/>
      <c r="P437" s="2"/>
      <c r="Q437" s="2"/>
      <c r="R437" s="2"/>
      <c r="S437" s="2"/>
      <c r="T437" s="2"/>
      <c r="U437" s="2"/>
      <c r="V437" s="2"/>
      <c r="W437" s="2"/>
      <c r="X437" s="2"/>
      <c r="Y437" s="2"/>
      <c r="Z437" s="2"/>
    </row>
    <row r="438" spans="1:26" ht="39" customHeight="1">
      <c r="A438" s="15" t="s">
        <v>828</v>
      </c>
      <c r="B438" s="15">
        <v>91997</v>
      </c>
      <c r="C438" s="15" t="s">
        <v>28</v>
      </c>
      <c r="D438" s="15" t="s">
        <v>829</v>
      </c>
      <c r="E438" s="16" t="s">
        <v>56</v>
      </c>
      <c r="F438" s="17">
        <v>4</v>
      </c>
      <c r="G438" s="18">
        <f t="shared" ref="G438:H438" si="403">TRUNC(L438-L438*$P$3,2)</f>
        <v>32.18</v>
      </c>
      <c r="H438" s="18">
        <f t="shared" si="403"/>
        <v>39.4</v>
      </c>
      <c r="I438" s="18">
        <f t="shared" si="397"/>
        <v>157.6</v>
      </c>
      <c r="J438" s="19">
        <v>6.3155220559507196E-5</v>
      </c>
      <c r="K438" s="2"/>
      <c r="L438" s="2">
        <v>41.23</v>
      </c>
      <c r="M438" s="2">
        <v>50.49</v>
      </c>
      <c r="N438" s="2">
        <v>201.96</v>
      </c>
      <c r="O438" s="2"/>
      <c r="P438" s="2"/>
      <c r="Q438" s="2"/>
      <c r="R438" s="2"/>
      <c r="S438" s="2"/>
      <c r="T438" s="2"/>
      <c r="U438" s="2"/>
      <c r="V438" s="2"/>
      <c r="W438" s="2"/>
      <c r="X438" s="2"/>
      <c r="Y438" s="2"/>
      <c r="Z438" s="2"/>
    </row>
    <row r="439" spans="1:26" ht="25.5" customHeight="1">
      <c r="A439" s="15" t="s">
        <v>830</v>
      </c>
      <c r="B439" s="15">
        <v>12566</v>
      </c>
      <c r="C439" s="15" t="s">
        <v>45</v>
      </c>
      <c r="D439" s="15" t="s">
        <v>831</v>
      </c>
      <c r="E439" s="16" t="s">
        <v>832</v>
      </c>
      <c r="F439" s="17">
        <v>89</v>
      </c>
      <c r="G439" s="18">
        <f t="shared" ref="G439:H439" si="404">TRUNC(L439-L439*$P$3,2)</f>
        <v>10.49</v>
      </c>
      <c r="H439" s="18">
        <f t="shared" si="404"/>
        <v>12.85</v>
      </c>
      <c r="I439" s="18">
        <f t="shared" si="397"/>
        <v>1143.6500000000001</v>
      </c>
      <c r="J439" s="19">
        <v>4.5838194173471202E-4</v>
      </c>
      <c r="K439" s="2"/>
      <c r="L439" s="2">
        <v>13.45</v>
      </c>
      <c r="M439" s="2">
        <v>16.47</v>
      </c>
      <c r="N439" s="2">
        <v>1465.83</v>
      </c>
      <c r="O439" s="2"/>
      <c r="P439" s="2"/>
      <c r="Q439" s="2"/>
      <c r="R439" s="2"/>
      <c r="S439" s="2"/>
      <c r="T439" s="2"/>
      <c r="U439" s="2"/>
      <c r="V439" s="2"/>
      <c r="W439" s="2"/>
      <c r="X439" s="2"/>
      <c r="Y439" s="2"/>
      <c r="Z439" s="2"/>
    </row>
    <row r="440" spans="1:26" ht="25.5" customHeight="1">
      <c r="A440" s="15" t="s">
        <v>833</v>
      </c>
      <c r="B440" s="15">
        <v>12103</v>
      </c>
      <c r="C440" s="15" t="s">
        <v>45</v>
      </c>
      <c r="D440" s="15" t="s">
        <v>834</v>
      </c>
      <c r="E440" s="16" t="s">
        <v>24</v>
      </c>
      <c r="F440" s="17">
        <v>10</v>
      </c>
      <c r="G440" s="18">
        <f t="shared" ref="G440:H440" si="405">TRUNC(L440-L440*$P$3,2)</f>
        <v>64.05</v>
      </c>
      <c r="H440" s="18">
        <f t="shared" si="405"/>
        <v>78.44</v>
      </c>
      <c r="I440" s="18">
        <f t="shared" si="397"/>
        <v>784.4</v>
      </c>
      <c r="J440" s="19">
        <v>3.1430635860744998E-4</v>
      </c>
      <c r="K440" s="2"/>
      <c r="L440" s="2">
        <v>82.07</v>
      </c>
      <c r="M440" s="2">
        <v>100.51</v>
      </c>
      <c r="N440" s="2">
        <v>1005.1</v>
      </c>
      <c r="O440" s="2"/>
      <c r="P440" s="2"/>
      <c r="Q440" s="2"/>
      <c r="R440" s="2"/>
      <c r="S440" s="2"/>
      <c r="T440" s="2"/>
      <c r="U440" s="2"/>
      <c r="V440" s="2"/>
      <c r="W440" s="2"/>
      <c r="X440" s="2"/>
      <c r="Y440" s="2"/>
      <c r="Z440" s="2"/>
    </row>
    <row r="441" spans="1:26" ht="51.75" customHeight="1">
      <c r="A441" s="15" t="s">
        <v>835</v>
      </c>
      <c r="B441" s="15">
        <v>12369</v>
      </c>
      <c r="C441" s="15" t="s">
        <v>45</v>
      </c>
      <c r="D441" s="15" t="s">
        <v>836</v>
      </c>
      <c r="E441" s="16" t="s">
        <v>24</v>
      </c>
      <c r="F441" s="17">
        <v>5</v>
      </c>
      <c r="G441" s="18">
        <f t="shared" ref="G441:H441" si="406">TRUNC(L441-L441*$P$3,2)</f>
        <v>238.15</v>
      </c>
      <c r="H441" s="18">
        <f t="shared" si="406"/>
        <v>291.66000000000003</v>
      </c>
      <c r="I441" s="18">
        <f t="shared" si="397"/>
        <v>1458.3</v>
      </c>
      <c r="J441" s="19">
        <v>5.8428585786497896E-4</v>
      </c>
      <c r="K441" s="2"/>
      <c r="L441" s="2">
        <v>305.13</v>
      </c>
      <c r="M441" s="2">
        <v>373.69</v>
      </c>
      <c r="N441" s="2">
        <v>1868.45</v>
      </c>
      <c r="O441" s="2"/>
      <c r="P441" s="2"/>
      <c r="Q441" s="2"/>
      <c r="R441" s="2"/>
      <c r="S441" s="2"/>
      <c r="T441" s="2"/>
      <c r="U441" s="2"/>
      <c r="V441" s="2"/>
      <c r="W441" s="2"/>
      <c r="X441" s="2"/>
      <c r="Y441" s="2"/>
      <c r="Z441" s="2"/>
    </row>
    <row r="442" spans="1:26" ht="39" customHeight="1">
      <c r="A442" s="15" t="s">
        <v>837</v>
      </c>
      <c r="B442" s="15">
        <v>11952</v>
      </c>
      <c r="C442" s="15" t="s">
        <v>45</v>
      </c>
      <c r="D442" s="15" t="s">
        <v>838</v>
      </c>
      <c r="E442" s="16" t="s">
        <v>24</v>
      </c>
      <c r="F442" s="17">
        <v>55</v>
      </c>
      <c r="G442" s="18">
        <f t="shared" ref="G442:H442" si="407">TRUNC(L442-L442*$P$3,2)</f>
        <v>140.72999999999999</v>
      </c>
      <c r="H442" s="18">
        <f t="shared" si="407"/>
        <v>172.35</v>
      </c>
      <c r="I442" s="18">
        <f t="shared" si="397"/>
        <v>9479.25</v>
      </c>
      <c r="J442" s="19">
        <v>3.7979128006400799E-3</v>
      </c>
      <c r="K442" s="2"/>
      <c r="L442" s="2">
        <v>180.31</v>
      </c>
      <c r="M442" s="2">
        <v>220.82</v>
      </c>
      <c r="N442" s="2">
        <v>12145.1</v>
      </c>
      <c r="O442" s="2"/>
      <c r="P442" s="2"/>
      <c r="Q442" s="2"/>
      <c r="R442" s="2"/>
      <c r="S442" s="2"/>
      <c r="T442" s="2"/>
      <c r="U442" s="2"/>
      <c r="V442" s="2"/>
      <c r="W442" s="2"/>
      <c r="X442" s="2"/>
      <c r="Y442" s="2"/>
      <c r="Z442" s="2"/>
    </row>
    <row r="443" spans="1:26" ht="39" customHeight="1">
      <c r="A443" s="15" t="s">
        <v>839</v>
      </c>
      <c r="B443" s="15">
        <v>12901</v>
      </c>
      <c r="C443" s="15" t="s">
        <v>45</v>
      </c>
      <c r="D443" s="15" t="s">
        <v>840</v>
      </c>
      <c r="E443" s="16" t="s">
        <v>24</v>
      </c>
      <c r="F443" s="17">
        <v>19</v>
      </c>
      <c r="G443" s="18">
        <f t="shared" ref="G443:H443" si="408">TRUNC(L443-L443*$P$3,2)</f>
        <v>96.42</v>
      </c>
      <c r="H443" s="18">
        <f t="shared" si="408"/>
        <v>118.08</v>
      </c>
      <c r="I443" s="18">
        <f t="shared" si="397"/>
        <v>2243.52</v>
      </c>
      <c r="J443" s="19">
        <v>8.9889241954104295E-4</v>
      </c>
      <c r="K443" s="2"/>
      <c r="L443" s="2">
        <v>123.54</v>
      </c>
      <c r="M443" s="2">
        <v>151.29</v>
      </c>
      <c r="N443" s="2">
        <v>2874.51</v>
      </c>
      <c r="O443" s="2"/>
      <c r="P443" s="2"/>
      <c r="Q443" s="2"/>
      <c r="R443" s="2"/>
      <c r="S443" s="2"/>
      <c r="T443" s="2"/>
      <c r="U443" s="2"/>
      <c r="V443" s="2"/>
      <c r="W443" s="2"/>
      <c r="X443" s="2"/>
      <c r="Y443" s="2"/>
      <c r="Z443" s="2"/>
    </row>
    <row r="444" spans="1:26" ht="24" customHeight="1">
      <c r="A444" s="20" t="s">
        <v>841</v>
      </c>
      <c r="B444" s="20" t="s">
        <v>18</v>
      </c>
      <c r="C444" s="20"/>
      <c r="D444" s="20" t="s">
        <v>842</v>
      </c>
      <c r="E444" s="21"/>
      <c r="F444" s="22"/>
      <c r="G444" s="23"/>
      <c r="H444" s="23"/>
      <c r="I444" s="23">
        <f>SUM(I445,I446,I447,I448,I449)</f>
        <v>2350.2399999999998</v>
      </c>
      <c r="J444" s="24">
        <v>9.4166822970313E-4</v>
      </c>
      <c r="K444" s="2"/>
      <c r="L444" s="2"/>
      <c r="M444" s="2">
        <v>3011.3</v>
      </c>
      <c r="N444" s="2">
        <v>3011.3</v>
      </c>
      <c r="O444" s="2"/>
      <c r="P444" s="2"/>
      <c r="Q444" s="2"/>
      <c r="R444" s="2"/>
      <c r="S444" s="2"/>
      <c r="T444" s="2"/>
      <c r="U444" s="2"/>
      <c r="V444" s="2"/>
      <c r="W444" s="2"/>
      <c r="X444" s="2"/>
      <c r="Y444" s="2"/>
      <c r="Z444" s="2"/>
    </row>
    <row r="445" spans="1:26" ht="39" customHeight="1">
      <c r="A445" s="15" t="s">
        <v>843</v>
      </c>
      <c r="B445" s="15">
        <v>97607</v>
      </c>
      <c r="C445" s="15" t="s">
        <v>28</v>
      </c>
      <c r="D445" s="15" t="s">
        <v>844</v>
      </c>
      <c r="E445" s="16" t="s">
        <v>56</v>
      </c>
      <c r="F445" s="17">
        <v>4</v>
      </c>
      <c r="G445" s="18">
        <f t="shared" ref="G445:H445" si="409">TRUNC(L445-L445*$P$3,2)</f>
        <v>90.77</v>
      </c>
      <c r="H445" s="18">
        <f t="shared" si="409"/>
        <v>111.16</v>
      </c>
      <c r="I445" s="18">
        <f t="shared" ref="I445:I449" si="410">ROUND(F445*H445,2)</f>
        <v>444.64</v>
      </c>
      <c r="J445" s="19">
        <v>1.7815801276075701E-4</v>
      </c>
      <c r="K445" s="2"/>
      <c r="L445" s="2">
        <v>116.3</v>
      </c>
      <c r="M445" s="2">
        <v>142.43</v>
      </c>
      <c r="N445" s="2">
        <v>569.72</v>
      </c>
      <c r="O445" s="2"/>
      <c r="P445" s="2"/>
      <c r="Q445" s="2"/>
      <c r="R445" s="2"/>
      <c r="S445" s="2"/>
      <c r="T445" s="2"/>
      <c r="U445" s="2"/>
      <c r="V445" s="2"/>
      <c r="W445" s="2"/>
      <c r="X445" s="2"/>
      <c r="Y445" s="2"/>
      <c r="Z445" s="2"/>
    </row>
    <row r="446" spans="1:26" ht="25.5" customHeight="1">
      <c r="A446" s="15" t="s">
        <v>845</v>
      </c>
      <c r="B446" s="15">
        <v>13148</v>
      </c>
      <c r="C446" s="15" t="s">
        <v>45</v>
      </c>
      <c r="D446" s="15" t="s">
        <v>846</v>
      </c>
      <c r="E446" s="16" t="s">
        <v>24</v>
      </c>
      <c r="F446" s="17">
        <v>3</v>
      </c>
      <c r="G446" s="18">
        <f t="shared" ref="G446:H446" si="411">TRUNC(L446-L446*$P$3,2)</f>
        <v>60.37</v>
      </c>
      <c r="H446" s="18">
        <f t="shared" si="411"/>
        <v>73.930000000000007</v>
      </c>
      <c r="I446" s="18">
        <f t="shared" si="410"/>
        <v>221.79</v>
      </c>
      <c r="J446" s="19">
        <v>8.8869489655408795E-5</v>
      </c>
      <c r="K446" s="2"/>
      <c r="L446" s="2">
        <v>77.349999999999994</v>
      </c>
      <c r="M446" s="2">
        <v>94.73</v>
      </c>
      <c r="N446" s="2">
        <v>284.19</v>
      </c>
      <c r="O446" s="2"/>
      <c r="P446" s="2"/>
      <c r="Q446" s="2"/>
      <c r="R446" s="2"/>
      <c r="S446" s="2"/>
      <c r="T446" s="2"/>
      <c r="U446" s="2"/>
      <c r="V446" s="2"/>
      <c r="W446" s="2"/>
      <c r="X446" s="2"/>
      <c r="Y446" s="2"/>
      <c r="Z446" s="2"/>
    </row>
    <row r="447" spans="1:26" ht="25.5" customHeight="1">
      <c r="A447" s="15" t="s">
        <v>847</v>
      </c>
      <c r="B447" s="15">
        <v>10352</v>
      </c>
      <c r="C447" s="15" t="s">
        <v>45</v>
      </c>
      <c r="D447" s="15" t="s">
        <v>848</v>
      </c>
      <c r="E447" s="16" t="s">
        <v>24</v>
      </c>
      <c r="F447" s="17">
        <v>4</v>
      </c>
      <c r="G447" s="18">
        <f t="shared" ref="G447:H447" si="412">TRUNC(L447-L447*$P$3,2)</f>
        <v>70.56</v>
      </c>
      <c r="H447" s="18">
        <f t="shared" si="412"/>
        <v>86.41</v>
      </c>
      <c r="I447" s="18">
        <f t="shared" si="410"/>
        <v>345.64</v>
      </c>
      <c r="J447" s="19">
        <v>1.3849368232023501E-4</v>
      </c>
      <c r="K447" s="2"/>
      <c r="L447" s="2">
        <v>90.41</v>
      </c>
      <c r="M447" s="2">
        <v>110.72</v>
      </c>
      <c r="N447" s="2">
        <v>442.88</v>
      </c>
      <c r="O447" s="2"/>
      <c r="P447" s="2"/>
      <c r="Q447" s="2"/>
      <c r="R447" s="2"/>
      <c r="S447" s="2"/>
      <c r="T447" s="2"/>
      <c r="U447" s="2"/>
      <c r="V447" s="2"/>
      <c r="W447" s="2"/>
      <c r="X447" s="2"/>
      <c r="Y447" s="2"/>
      <c r="Z447" s="2"/>
    </row>
    <row r="448" spans="1:26" ht="25.5" customHeight="1">
      <c r="A448" s="15" t="s">
        <v>849</v>
      </c>
      <c r="B448" s="15">
        <v>101632</v>
      </c>
      <c r="C448" s="15" t="s">
        <v>28</v>
      </c>
      <c r="D448" s="15" t="s">
        <v>850</v>
      </c>
      <c r="E448" s="16" t="s">
        <v>56</v>
      </c>
      <c r="F448" s="17">
        <v>4</v>
      </c>
      <c r="G448" s="18">
        <f t="shared" ref="G448:H448" si="413">TRUNC(L448-L448*$P$3,2)</f>
        <v>31.29</v>
      </c>
      <c r="H448" s="18">
        <f t="shared" si="413"/>
        <v>38.33</v>
      </c>
      <c r="I448" s="18">
        <f t="shared" si="410"/>
        <v>153.32</v>
      </c>
      <c r="J448" s="19">
        <v>6.1429052914981205E-5</v>
      </c>
      <c r="K448" s="2"/>
      <c r="L448" s="2">
        <v>40.1</v>
      </c>
      <c r="M448" s="2">
        <v>49.11</v>
      </c>
      <c r="N448" s="2">
        <v>196.44</v>
      </c>
      <c r="O448" s="2"/>
      <c r="P448" s="2"/>
      <c r="Q448" s="2"/>
      <c r="R448" s="2"/>
      <c r="S448" s="2"/>
      <c r="T448" s="2"/>
      <c r="U448" s="2"/>
      <c r="V448" s="2"/>
      <c r="W448" s="2"/>
      <c r="X448" s="2"/>
      <c r="Y448" s="2"/>
      <c r="Z448" s="2"/>
    </row>
    <row r="449" spans="1:26" ht="25.5" customHeight="1">
      <c r="A449" s="15" t="s">
        <v>851</v>
      </c>
      <c r="B449" s="15">
        <v>3828</v>
      </c>
      <c r="C449" s="15" t="s">
        <v>45</v>
      </c>
      <c r="D449" s="15" t="s">
        <v>852</v>
      </c>
      <c r="E449" s="16" t="s">
        <v>24</v>
      </c>
      <c r="F449" s="17">
        <v>1</v>
      </c>
      <c r="G449" s="18">
        <f t="shared" ref="G449:H449" si="414">TRUNC(L449-L449*$P$3,2)</f>
        <v>967.46</v>
      </c>
      <c r="H449" s="18">
        <f t="shared" si="414"/>
        <v>1184.8499999999999</v>
      </c>
      <c r="I449" s="18">
        <f t="shared" si="410"/>
        <v>1184.8499999999999</v>
      </c>
      <c r="J449" s="19">
        <v>4.7471799205174901E-4</v>
      </c>
      <c r="K449" s="2"/>
      <c r="L449" s="2">
        <v>1239.55</v>
      </c>
      <c r="M449" s="2">
        <v>1518.07</v>
      </c>
      <c r="N449" s="2">
        <v>1518.07</v>
      </c>
      <c r="O449" s="2"/>
      <c r="P449" s="2"/>
      <c r="Q449" s="2"/>
      <c r="R449" s="2"/>
      <c r="S449" s="2"/>
      <c r="T449" s="2"/>
      <c r="U449" s="2"/>
      <c r="V449" s="2"/>
      <c r="W449" s="2"/>
      <c r="X449" s="2"/>
      <c r="Y449" s="2"/>
      <c r="Z449" s="2"/>
    </row>
    <row r="450" spans="1:26" ht="24" customHeight="1">
      <c r="A450" s="10" t="s">
        <v>853</v>
      </c>
      <c r="B450" s="10" t="s">
        <v>18</v>
      </c>
      <c r="C450" s="10"/>
      <c r="D450" s="10" t="s">
        <v>854</v>
      </c>
      <c r="E450" s="11"/>
      <c r="F450" s="12"/>
      <c r="G450" s="13"/>
      <c r="H450" s="13"/>
      <c r="I450" s="13">
        <f>SUM(I451,I456)</f>
        <v>13825.970000000001</v>
      </c>
      <c r="J450" s="14">
        <v>5.5403445718313097E-3</v>
      </c>
      <c r="K450" s="2"/>
      <c r="L450" s="2"/>
      <c r="M450" s="2">
        <v>17717.11</v>
      </c>
      <c r="N450" s="2">
        <v>17717.11</v>
      </c>
      <c r="O450" s="2"/>
      <c r="P450" s="2"/>
      <c r="Q450" s="2"/>
      <c r="R450" s="2"/>
      <c r="S450" s="2"/>
      <c r="T450" s="2"/>
      <c r="U450" s="2"/>
      <c r="V450" s="2"/>
      <c r="W450" s="2"/>
      <c r="X450" s="2"/>
      <c r="Y450" s="2"/>
      <c r="Z450" s="2"/>
    </row>
    <row r="451" spans="1:26" ht="24" customHeight="1">
      <c r="A451" s="20" t="s">
        <v>855</v>
      </c>
      <c r="B451" s="20" t="s">
        <v>18</v>
      </c>
      <c r="C451" s="20"/>
      <c r="D451" s="20" t="s">
        <v>856</v>
      </c>
      <c r="E451" s="21"/>
      <c r="F451" s="22"/>
      <c r="G451" s="23"/>
      <c r="H451" s="23"/>
      <c r="I451" s="23">
        <f>SUM(I452,I453,I454,I455)</f>
        <v>10199.02</v>
      </c>
      <c r="J451" s="24">
        <v>4.0865361613046103E-3</v>
      </c>
      <c r="K451" s="2"/>
      <c r="L451" s="2"/>
      <c r="M451" s="2">
        <v>13068.07</v>
      </c>
      <c r="N451" s="2">
        <v>13068.07</v>
      </c>
      <c r="O451" s="2"/>
      <c r="P451" s="2"/>
      <c r="Q451" s="2"/>
      <c r="R451" s="2"/>
      <c r="S451" s="2"/>
      <c r="T451" s="2"/>
      <c r="U451" s="2"/>
      <c r="V451" s="2"/>
      <c r="W451" s="2"/>
      <c r="X451" s="2"/>
      <c r="Y451" s="2"/>
      <c r="Z451" s="2"/>
    </row>
    <row r="452" spans="1:26" ht="25.5" customHeight="1">
      <c r="A452" s="15" t="s">
        <v>857</v>
      </c>
      <c r="B452" s="15">
        <v>12740</v>
      </c>
      <c r="C452" s="15" t="s">
        <v>45</v>
      </c>
      <c r="D452" s="15" t="s">
        <v>858</v>
      </c>
      <c r="E452" s="16" t="s">
        <v>280</v>
      </c>
      <c r="F452" s="17">
        <v>105</v>
      </c>
      <c r="G452" s="18">
        <f t="shared" ref="G452:H452" si="415">TRUNC(L452-L452*$P$3,2)</f>
        <v>12.04</v>
      </c>
      <c r="H452" s="18">
        <f t="shared" si="415"/>
        <v>14.74</v>
      </c>
      <c r="I452" s="18">
        <f t="shared" ref="I452:I455" si="416">ROUND(F452*H452,2)</f>
        <v>1547.7</v>
      </c>
      <c r="J452" s="19">
        <v>6.2024768379260499E-4</v>
      </c>
      <c r="K452" s="2"/>
      <c r="L452" s="2">
        <v>15.43</v>
      </c>
      <c r="M452" s="2">
        <v>18.89</v>
      </c>
      <c r="N452" s="2">
        <v>1983.45</v>
      </c>
      <c r="O452" s="2"/>
      <c r="P452" s="2"/>
      <c r="Q452" s="2"/>
      <c r="R452" s="2"/>
      <c r="S452" s="2"/>
      <c r="T452" s="2"/>
      <c r="U452" s="2"/>
      <c r="V452" s="2"/>
      <c r="W452" s="2"/>
      <c r="X452" s="2"/>
      <c r="Y452" s="2"/>
      <c r="Z452" s="2"/>
    </row>
    <row r="453" spans="1:26" ht="24" customHeight="1">
      <c r="A453" s="15" t="s">
        <v>859</v>
      </c>
      <c r="B453" s="15">
        <v>10908</v>
      </c>
      <c r="C453" s="15" t="s">
        <v>45</v>
      </c>
      <c r="D453" s="15" t="s">
        <v>860</v>
      </c>
      <c r="E453" s="16" t="s">
        <v>24</v>
      </c>
      <c r="F453" s="17">
        <v>21.6666667</v>
      </c>
      <c r="G453" s="18">
        <f t="shared" ref="G453:H453" si="417">TRUNC(L453-L453*$P$3,2)</f>
        <v>41.1</v>
      </c>
      <c r="H453" s="18">
        <f t="shared" si="417"/>
        <v>50.33</v>
      </c>
      <c r="I453" s="18">
        <f t="shared" si="416"/>
        <v>1090.48</v>
      </c>
      <c r="J453" s="19">
        <v>4.3694556636654898E-4</v>
      </c>
      <c r="K453" s="2"/>
      <c r="L453" s="2">
        <v>52.66</v>
      </c>
      <c r="M453" s="2">
        <v>64.489999999999995</v>
      </c>
      <c r="N453" s="2">
        <v>1397.28</v>
      </c>
      <c r="O453" s="2"/>
      <c r="P453" s="2"/>
      <c r="Q453" s="2"/>
      <c r="R453" s="2"/>
      <c r="S453" s="2"/>
      <c r="T453" s="2"/>
      <c r="U453" s="2"/>
      <c r="V453" s="2"/>
      <c r="W453" s="2"/>
      <c r="X453" s="2"/>
      <c r="Y453" s="2"/>
      <c r="Z453" s="2"/>
    </row>
    <row r="454" spans="1:26" ht="25.5" customHeight="1">
      <c r="A454" s="15" t="s">
        <v>861</v>
      </c>
      <c r="B454" s="15">
        <v>8082</v>
      </c>
      <c r="C454" s="15" t="s">
        <v>45</v>
      </c>
      <c r="D454" s="15" t="s">
        <v>862</v>
      </c>
      <c r="E454" s="16" t="s">
        <v>220</v>
      </c>
      <c r="F454" s="17">
        <v>61.674008800000003</v>
      </c>
      <c r="G454" s="18">
        <f t="shared" ref="G454:H454" si="418">TRUNC(L454-L454*$P$3,2)</f>
        <v>99.34</v>
      </c>
      <c r="H454" s="18">
        <f t="shared" si="418"/>
        <v>121.67</v>
      </c>
      <c r="I454" s="18">
        <f t="shared" si="416"/>
        <v>7503.88</v>
      </c>
      <c r="J454" s="19">
        <v>3.00652122370026E-3</v>
      </c>
      <c r="K454" s="2"/>
      <c r="L454" s="2">
        <v>127.29</v>
      </c>
      <c r="M454" s="2">
        <v>155.88999999999999</v>
      </c>
      <c r="N454" s="2">
        <v>9614.36</v>
      </c>
      <c r="O454" s="2"/>
      <c r="P454" s="2"/>
      <c r="Q454" s="2"/>
      <c r="R454" s="2"/>
      <c r="S454" s="2"/>
      <c r="T454" s="2"/>
      <c r="U454" s="2"/>
      <c r="V454" s="2"/>
      <c r="W454" s="2"/>
      <c r="X454" s="2"/>
      <c r="Y454" s="2"/>
      <c r="Z454" s="2"/>
    </row>
    <row r="455" spans="1:26" ht="25.5" customHeight="1">
      <c r="A455" s="15" t="s">
        <v>863</v>
      </c>
      <c r="B455" s="15">
        <v>9392</v>
      </c>
      <c r="C455" s="15" t="s">
        <v>45</v>
      </c>
      <c r="D455" s="15" t="s">
        <v>864</v>
      </c>
      <c r="E455" s="16" t="s">
        <v>220</v>
      </c>
      <c r="F455" s="17">
        <v>0.63291140000000001</v>
      </c>
      <c r="G455" s="18">
        <f t="shared" ref="G455:H455" si="419">TRUNC(L455-L455*$P$3,2)</f>
        <v>73.489999999999995</v>
      </c>
      <c r="H455" s="18">
        <f t="shared" si="419"/>
        <v>89.99</v>
      </c>
      <c r="I455" s="18">
        <f t="shared" si="416"/>
        <v>56.96</v>
      </c>
      <c r="J455" s="19">
        <v>2.2821687445201201E-5</v>
      </c>
      <c r="K455" s="2"/>
      <c r="L455" s="2">
        <v>94.16</v>
      </c>
      <c r="M455" s="2">
        <v>115.31</v>
      </c>
      <c r="N455" s="2">
        <v>72.98</v>
      </c>
      <c r="O455" s="2"/>
      <c r="P455" s="2"/>
      <c r="Q455" s="2"/>
      <c r="R455" s="2"/>
      <c r="S455" s="2"/>
      <c r="T455" s="2"/>
      <c r="U455" s="2"/>
      <c r="V455" s="2"/>
      <c r="W455" s="2"/>
      <c r="X455" s="2"/>
      <c r="Y455" s="2"/>
      <c r="Z455" s="2"/>
    </row>
    <row r="456" spans="1:26" ht="24" customHeight="1">
      <c r="A456" s="20" t="s">
        <v>865</v>
      </c>
      <c r="B456" s="20" t="s">
        <v>18</v>
      </c>
      <c r="C456" s="20"/>
      <c r="D456" s="20" t="s">
        <v>866</v>
      </c>
      <c r="E456" s="21"/>
      <c r="F456" s="22"/>
      <c r="G456" s="23"/>
      <c r="H456" s="23"/>
      <c r="I456" s="23">
        <f>SUM(I457,I458,I459,I460,I461,I462,I463,I464,I465,I466,I467,I468)</f>
        <v>3626.95</v>
      </c>
      <c r="J456" s="24">
        <v>1.4538084105267001E-3</v>
      </c>
      <c r="K456" s="2"/>
      <c r="L456" s="2"/>
      <c r="M456" s="2">
        <v>4649.04</v>
      </c>
      <c r="N456" s="2">
        <v>4649.04</v>
      </c>
      <c r="O456" s="2"/>
      <c r="P456" s="2"/>
      <c r="Q456" s="2"/>
      <c r="R456" s="2"/>
      <c r="S456" s="2"/>
      <c r="T456" s="2"/>
      <c r="U456" s="2"/>
      <c r="V456" s="2"/>
      <c r="W456" s="2"/>
      <c r="X456" s="2"/>
      <c r="Y456" s="2"/>
      <c r="Z456" s="2"/>
    </row>
    <row r="457" spans="1:26" ht="39" customHeight="1">
      <c r="A457" s="15" t="s">
        <v>867</v>
      </c>
      <c r="B457" s="15">
        <v>91872</v>
      </c>
      <c r="C457" s="15" t="s">
        <v>28</v>
      </c>
      <c r="D457" s="15" t="s">
        <v>868</v>
      </c>
      <c r="E457" s="16" t="s">
        <v>94</v>
      </c>
      <c r="F457" s="17">
        <v>3</v>
      </c>
      <c r="G457" s="18">
        <f t="shared" ref="G457:H457" si="420">TRUNC(L457-L457*$P$3,2)</f>
        <v>14.6</v>
      </c>
      <c r="H457" s="18">
        <f t="shared" si="420"/>
        <v>17.88</v>
      </c>
      <c r="I457" s="18">
        <f t="shared" ref="I457:I468" si="421">ROUND(F457*H457,2)</f>
        <v>53.64</v>
      </c>
      <c r="J457" s="19">
        <v>2.1492663443528098E-5</v>
      </c>
      <c r="K457" s="2"/>
      <c r="L457" s="2">
        <v>18.71</v>
      </c>
      <c r="M457" s="2">
        <v>22.91</v>
      </c>
      <c r="N457" s="2">
        <v>68.73</v>
      </c>
      <c r="O457" s="2"/>
      <c r="P457" s="2"/>
      <c r="Q457" s="2"/>
      <c r="R457" s="2"/>
      <c r="S457" s="2"/>
      <c r="T457" s="2"/>
      <c r="U457" s="2"/>
      <c r="V457" s="2"/>
      <c r="W457" s="2"/>
      <c r="X457" s="2"/>
      <c r="Y457" s="2"/>
      <c r="Z457" s="2"/>
    </row>
    <row r="458" spans="1:26" ht="39" customHeight="1">
      <c r="A458" s="15" t="s">
        <v>869</v>
      </c>
      <c r="B458" s="15">
        <v>11273</v>
      </c>
      <c r="C458" s="15" t="s">
        <v>45</v>
      </c>
      <c r="D458" s="15" t="s">
        <v>870</v>
      </c>
      <c r="E458" s="16" t="s">
        <v>24</v>
      </c>
      <c r="F458" s="17">
        <v>1</v>
      </c>
      <c r="G458" s="18">
        <f t="shared" ref="G458:H458" si="422">TRUNC(L458-L458*$P$3,2)</f>
        <v>301.04000000000002</v>
      </c>
      <c r="H458" s="18">
        <f t="shared" si="422"/>
        <v>368.68</v>
      </c>
      <c r="I458" s="18">
        <f t="shared" si="421"/>
        <v>368.68</v>
      </c>
      <c r="J458" s="19">
        <v>1.4771554533419699E-4</v>
      </c>
      <c r="K458" s="2"/>
      <c r="L458" s="2">
        <v>385.71</v>
      </c>
      <c r="M458" s="2">
        <v>472.37</v>
      </c>
      <c r="N458" s="2">
        <v>472.37</v>
      </c>
      <c r="O458" s="2"/>
      <c r="P458" s="2"/>
      <c r="Q458" s="2"/>
      <c r="R458" s="2"/>
      <c r="S458" s="2"/>
      <c r="T458" s="2"/>
      <c r="U458" s="2"/>
      <c r="V458" s="2"/>
      <c r="W458" s="2"/>
      <c r="X458" s="2"/>
      <c r="Y458" s="2"/>
      <c r="Z458" s="2"/>
    </row>
    <row r="459" spans="1:26" ht="25.5" customHeight="1">
      <c r="A459" s="15" t="s">
        <v>871</v>
      </c>
      <c r="B459" s="15">
        <v>10728</v>
      </c>
      <c r="C459" s="15" t="s">
        <v>45</v>
      </c>
      <c r="D459" s="15" t="s">
        <v>872</v>
      </c>
      <c r="E459" s="16" t="s">
        <v>24</v>
      </c>
      <c r="F459" s="17">
        <v>6</v>
      </c>
      <c r="G459" s="18">
        <f t="shared" ref="G459:H459" si="423">TRUNC(L459-L459*$P$3,2)</f>
        <v>66.69</v>
      </c>
      <c r="H459" s="18">
        <f t="shared" si="423"/>
        <v>81.67</v>
      </c>
      <c r="I459" s="18">
        <f t="shared" si="421"/>
        <v>490.02</v>
      </c>
      <c r="J459" s="19">
        <v>1.9635156956483799E-4</v>
      </c>
      <c r="K459" s="2"/>
      <c r="L459" s="2">
        <v>85.45</v>
      </c>
      <c r="M459" s="2">
        <v>104.65</v>
      </c>
      <c r="N459" s="2">
        <v>627.9</v>
      </c>
      <c r="O459" s="2"/>
      <c r="P459" s="2"/>
      <c r="Q459" s="2"/>
      <c r="R459" s="2"/>
      <c r="S459" s="2"/>
      <c r="T459" s="2"/>
      <c r="U459" s="2"/>
      <c r="V459" s="2"/>
      <c r="W459" s="2"/>
      <c r="X459" s="2"/>
      <c r="Y459" s="2"/>
      <c r="Z459" s="2"/>
    </row>
    <row r="460" spans="1:26" ht="25.5" customHeight="1">
      <c r="A460" s="15" t="s">
        <v>873</v>
      </c>
      <c r="B460" s="15">
        <v>96986</v>
      </c>
      <c r="C460" s="15" t="s">
        <v>28</v>
      </c>
      <c r="D460" s="15" t="s">
        <v>874</v>
      </c>
      <c r="E460" s="16" t="s">
        <v>56</v>
      </c>
      <c r="F460" s="17">
        <v>6</v>
      </c>
      <c r="G460" s="18">
        <f t="shared" ref="G460:H460" si="424">TRUNC(L460-L460*$P$3,2)</f>
        <v>72.89</v>
      </c>
      <c r="H460" s="18">
        <f t="shared" si="424"/>
        <v>89.26</v>
      </c>
      <c r="I460" s="18">
        <f t="shared" si="421"/>
        <v>535.55999999999995</v>
      </c>
      <c r="J460" s="19">
        <v>2.14588905983091E-4</v>
      </c>
      <c r="K460" s="2"/>
      <c r="L460" s="2">
        <v>93.39</v>
      </c>
      <c r="M460" s="2">
        <v>114.37</v>
      </c>
      <c r="N460" s="2">
        <v>686.22</v>
      </c>
      <c r="O460" s="2"/>
      <c r="P460" s="2"/>
      <c r="Q460" s="2"/>
      <c r="R460" s="2"/>
      <c r="S460" s="2"/>
      <c r="T460" s="2"/>
      <c r="U460" s="2"/>
      <c r="V460" s="2"/>
      <c r="W460" s="2"/>
      <c r="X460" s="2"/>
      <c r="Y460" s="2"/>
      <c r="Z460" s="2"/>
    </row>
    <row r="461" spans="1:26" ht="25.5" customHeight="1">
      <c r="A461" s="15" t="s">
        <v>875</v>
      </c>
      <c r="B461" s="15">
        <v>11039</v>
      </c>
      <c r="C461" s="15" t="s">
        <v>45</v>
      </c>
      <c r="D461" s="15" t="s">
        <v>876</v>
      </c>
      <c r="E461" s="16" t="s">
        <v>24</v>
      </c>
      <c r="F461" s="17">
        <v>168</v>
      </c>
      <c r="G461" s="18">
        <f t="shared" ref="G461:H461" si="425">TRUNC(L461-L461*$P$3,2)</f>
        <v>0.64</v>
      </c>
      <c r="H461" s="18">
        <f t="shared" si="425"/>
        <v>0.78</v>
      </c>
      <c r="I461" s="18">
        <f t="shared" si="421"/>
        <v>131.04</v>
      </c>
      <c r="J461" s="19">
        <v>5.25355370073144E-5</v>
      </c>
      <c r="K461" s="2"/>
      <c r="L461" s="2">
        <v>0.82</v>
      </c>
      <c r="M461" s="2">
        <v>1</v>
      </c>
      <c r="N461" s="2">
        <v>168</v>
      </c>
      <c r="O461" s="2"/>
      <c r="P461" s="2"/>
      <c r="Q461" s="2"/>
      <c r="R461" s="2"/>
      <c r="S461" s="2"/>
      <c r="T461" s="2"/>
      <c r="U461" s="2"/>
      <c r="V461" s="2"/>
      <c r="W461" s="2"/>
      <c r="X461" s="2"/>
      <c r="Y461" s="2"/>
      <c r="Z461" s="2"/>
    </row>
    <row r="462" spans="1:26" ht="25.5" customHeight="1">
      <c r="A462" s="15" t="s">
        <v>877</v>
      </c>
      <c r="B462" s="15">
        <v>11036</v>
      </c>
      <c r="C462" s="15" t="s">
        <v>45</v>
      </c>
      <c r="D462" s="15" t="s">
        <v>878</v>
      </c>
      <c r="E462" s="16" t="s">
        <v>24</v>
      </c>
      <c r="F462" s="17">
        <v>150</v>
      </c>
      <c r="G462" s="18">
        <f t="shared" ref="G462:H462" si="426">TRUNC(L462-L462*$P$3,2)</f>
        <v>0.47</v>
      </c>
      <c r="H462" s="18">
        <f t="shared" si="426"/>
        <v>0.56999999999999995</v>
      </c>
      <c r="I462" s="18">
        <f t="shared" si="421"/>
        <v>85.5</v>
      </c>
      <c r="J462" s="19">
        <v>3.4710979808404101E-5</v>
      </c>
      <c r="K462" s="2"/>
      <c r="L462" s="2">
        <v>0.61</v>
      </c>
      <c r="M462" s="2">
        <v>0.74</v>
      </c>
      <c r="N462" s="2">
        <v>111</v>
      </c>
      <c r="O462" s="2"/>
      <c r="P462" s="2"/>
      <c r="Q462" s="2"/>
      <c r="R462" s="2"/>
      <c r="S462" s="2"/>
      <c r="T462" s="2"/>
      <c r="U462" s="2"/>
      <c r="V462" s="2"/>
      <c r="W462" s="2"/>
      <c r="X462" s="2"/>
      <c r="Y462" s="2"/>
      <c r="Z462" s="2"/>
    </row>
    <row r="463" spans="1:26" ht="25.5" customHeight="1">
      <c r="A463" s="15" t="s">
        <v>879</v>
      </c>
      <c r="B463" s="15">
        <v>7928</v>
      </c>
      <c r="C463" s="15" t="s">
        <v>45</v>
      </c>
      <c r="D463" s="15" t="s">
        <v>880</v>
      </c>
      <c r="E463" s="16" t="s">
        <v>24</v>
      </c>
      <c r="F463" s="17">
        <v>6</v>
      </c>
      <c r="G463" s="18">
        <f t="shared" ref="G463:H463" si="427">TRUNC(L463-L463*$P$3,2)</f>
        <v>3.23</v>
      </c>
      <c r="H463" s="18">
        <f t="shared" si="427"/>
        <v>3.95</v>
      </c>
      <c r="I463" s="18">
        <f t="shared" si="421"/>
        <v>23.7</v>
      </c>
      <c r="J463" s="19">
        <v>9.5126847366815702E-6</v>
      </c>
      <c r="K463" s="2"/>
      <c r="L463" s="2">
        <v>4.1399999999999997</v>
      </c>
      <c r="M463" s="2">
        <v>5.07</v>
      </c>
      <c r="N463" s="2">
        <v>30.42</v>
      </c>
      <c r="O463" s="2"/>
      <c r="P463" s="2"/>
      <c r="Q463" s="2"/>
      <c r="R463" s="2"/>
      <c r="S463" s="2"/>
      <c r="T463" s="2"/>
      <c r="U463" s="2"/>
      <c r="V463" s="2"/>
      <c r="W463" s="2"/>
      <c r="X463" s="2"/>
      <c r="Y463" s="2"/>
      <c r="Z463" s="2"/>
    </row>
    <row r="464" spans="1:26" ht="25.5" customHeight="1">
      <c r="A464" s="15" t="s">
        <v>881</v>
      </c>
      <c r="B464" s="15">
        <v>9902</v>
      </c>
      <c r="C464" s="15" t="s">
        <v>45</v>
      </c>
      <c r="D464" s="15" t="s">
        <v>882</v>
      </c>
      <c r="E464" s="16" t="s">
        <v>24</v>
      </c>
      <c r="F464" s="17">
        <v>2</v>
      </c>
      <c r="G464" s="18">
        <f t="shared" ref="G464:H464" si="428">TRUNC(L464-L464*$P$3,2)</f>
        <v>167.09</v>
      </c>
      <c r="H464" s="18">
        <f t="shared" si="428"/>
        <v>204.63</v>
      </c>
      <c r="I464" s="18">
        <f t="shared" si="421"/>
        <v>409.26</v>
      </c>
      <c r="J464" s="19">
        <v>1.6397967199937799E-4</v>
      </c>
      <c r="K464" s="2"/>
      <c r="L464" s="2">
        <v>214.09</v>
      </c>
      <c r="M464" s="2">
        <v>262.19</v>
      </c>
      <c r="N464" s="2">
        <v>524.38</v>
      </c>
      <c r="O464" s="2"/>
      <c r="P464" s="2"/>
      <c r="Q464" s="2"/>
      <c r="R464" s="2"/>
      <c r="S464" s="2"/>
      <c r="T464" s="2"/>
      <c r="U464" s="2"/>
      <c r="V464" s="2"/>
      <c r="W464" s="2"/>
      <c r="X464" s="2"/>
      <c r="Y464" s="2"/>
      <c r="Z464" s="2"/>
    </row>
    <row r="465" spans="1:26" ht="25.5" customHeight="1">
      <c r="A465" s="15" t="s">
        <v>883</v>
      </c>
      <c r="B465" s="15">
        <v>11131</v>
      </c>
      <c r="C465" s="15" t="s">
        <v>45</v>
      </c>
      <c r="D465" s="15" t="s">
        <v>884</v>
      </c>
      <c r="E465" s="16" t="s">
        <v>24</v>
      </c>
      <c r="F465" s="17">
        <v>19</v>
      </c>
      <c r="G465" s="18">
        <f t="shared" ref="G465:H465" si="429">TRUNC(L465-L465*$P$3,2)</f>
        <v>10.86</v>
      </c>
      <c r="H465" s="18">
        <f t="shared" si="429"/>
        <v>13.29</v>
      </c>
      <c r="I465" s="18">
        <f t="shared" si="421"/>
        <v>252.51</v>
      </c>
      <c r="J465" s="19">
        <v>1.0124348488981001E-4</v>
      </c>
      <c r="K465" s="2"/>
      <c r="L465" s="2">
        <v>13.92</v>
      </c>
      <c r="M465" s="2">
        <v>17.04</v>
      </c>
      <c r="N465" s="2">
        <v>323.76</v>
      </c>
      <c r="O465" s="2"/>
      <c r="P465" s="2"/>
      <c r="Q465" s="2"/>
      <c r="R465" s="2"/>
      <c r="S465" s="2"/>
      <c r="T465" s="2"/>
      <c r="U465" s="2"/>
      <c r="V465" s="2"/>
      <c r="W465" s="2"/>
      <c r="X465" s="2"/>
      <c r="Y465" s="2"/>
      <c r="Z465" s="2"/>
    </row>
    <row r="466" spans="1:26" ht="25.5" customHeight="1">
      <c r="A466" s="15" t="s">
        <v>885</v>
      </c>
      <c r="B466" s="15">
        <v>7904</v>
      </c>
      <c r="C466" s="15" t="s">
        <v>45</v>
      </c>
      <c r="D466" s="15" t="s">
        <v>886</v>
      </c>
      <c r="E466" s="16" t="s">
        <v>24</v>
      </c>
      <c r="F466" s="17">
        <v>48</v>
      </c>
      <c r="G466" s="18">
        <f t="shared" ref="G466:H466" si="430">TRUNC(L466-L466*$P$3,2)</f>
        <v>10.36</v>
      </c>
      <c r="H466" s="18">
        <f t="shared" si="430"/>
        <v>12.69</v>
      </c>
      <c r="I466" s="18">
        <f t="shared" si="421"/>
        <v>609.12</v>
      </c>
      <c r="J466" s="19">
        <v>2.4406509478255199E-4</v>
      </c>
      <c r="K466" s="2"/>
      <c r="L466" s="2">
        <v>13.28</v>
      </c>
      <c r="M466" s="2">
        <v>16.260000000000002</v>
      </c>
      <c r="N466" s="2">
        <v>780.48</v>
      </c>
      <c r="O466" s="2"/>
      <c r="P466" s="2"/>
      <c r="Q466" s="2"/>
      <c r="R466" s="2"/>
      <c r="S466" s="2"/>
      <c r="T466" s="2"/>
      <c r="U466" s="2"/>
      <c r="V466" s="2"/>
      <c r="W466" s="2"/>
      <c r="X466" s="2"/>
      <c r="Y466" s="2"/>
      <c r="Z466" s="2"/>
    </row>
    <row r="467" spans="1:26" ht="51.75" customHeight="1">
      <c r="A467" s="15" t="s">
        <v>887</v>
      </c>
      <c r="B467" s="15" t="s">
        <v>888</v>
      </c>
      <c r="C467" s="15" t="s">
        <v>22</v>
      </c>
      <c r="D467" s="15" t="s">
        <v>889</v>
      </c>
      <c r="E467" s="16" t="s">
        <v>24</v>
      </c>
      <c r="F467" s="17">
        <v>6</v>
      </c>
      <c r="G467" s="18">
        <f t="shared" ref="G467:H467" si="431">TRUNC(L467-L467*$P$3,2)</f>
        <v>69.3</v>
      </c>
      <c r="H467" s="18">
        <f t="shared" si="431"/>
        <v>84.87</v>
      </c>
      <c r="I467" s="18">
        <f t="shared" si="421"/>
        <v>509.22</v>
      </c>
      <c r="J467" s="19">
        <v>2.0402551050626301E-4</v>
      </c>
      <c r="K467" s="2"/>
      <c r="L467" s="2">
        <v>88.79</v>
      </c>
      <c r="M467" s="2">
        <v>108.74</v>
      </c>
      <c r="N467" s="2">
        <v>652.44000000000005</v>
      </c>
      <c r="O467" s="2"/>
      <c r="P467" s="2"/>
      <c r="Q467" s="2"/>
      <c r="R467" s="2"/>
      <c r="S467" s="2"/>
      <c r="T467" s="2"/>
      <c r="U467" s="2"/>
      <c r="V467" s="2"/>
      <c r="W467" s="2"/>
      <c r="X467" s="2"/>
      <c r="Y467" s="2"/>
      <c r="Z467" s="2"/>
    </row>
    <row r="468" spans="1:26" ht="25.5" customHeight="1">
      <c r="A468" s="15" t="s">
        <v>890</v>
      </c>
      <c r="B468" s="15">
        <v>10729</v>
      </c>
      <c r="C468" s="15" t="s">
        <v>45</v>
      </c>
      <c r="D468" s="15" t="s">
        <v>891</v>
      </c>
      <c r="E468" s="16" t="s">
        <v>24</v>
      </c>
      <c r="F468" s="17">
        <v>6</v>
      </c>
      <c r="G468" s="18">
        <f t="shared" ref="G468:H468" si="432">TRUNC(L468-L468*$P$3,2)</f>
        <v>21.6</v>
      </c>
      <c r="H468" s="18">
        <f t="shared" si="432"/>
        <v>26.45</v>
      </c>
      <c r="I468" s="18">
        <f t="shared" si="421"/>
        <v>158.69999999999999</v>
      </c>
      <c r="J468" s="19">
        <v>6.3586762470638694E-5</v>
      </c>
      <c r="K468" s="2"/>
      <c r="L468" s="2">
        <v>27.68</v>
      </c>
      <c r="M468" s="2">
        <v>33.89</v>
      </c>
      <c r="N468" s="2">
        <v>203.34</v>
      </c>
      <c r="O468" s="2"/>
      <c r="P468" s="2"/>
      <c r="Q468" s="2"/>
      <c r="R468" s="2"/>
      <c r="S468" s="2"/>
      <c r="T468" s="2"/>
      <c r="U468" s="2"/>
      <c r="V468" s="2"/>
      <c r="W468" s="2"/>
      <c r="X468" s="2"/>
      <c r="Y468" s="2"/>
      <c r="Z468" s="2"/>
    </row>
    <row r="469" spans="1:26" ht="24" customHeight="1">
      <c r="A469" s="10" t="s">
        <v>892</v>
      </c>
      <c r="B469" s="10" t="s">
        <v>18</v>
      </c>
      <c r="C469" s="10"/>
      <c r="D469" s="10" t="s">
        <v>893</v>
      </c>
      <c r="E469" s="11"/>
      <c r="F469" s="12"/>
      <c r="G469" s="13"/>
      <c r="H469" s="13"/>
      <c r="I469" s="13">
        <f>SUM(I470,I471,I472,I473,I474,I475,I476,I477,I478,I479,I480,I481,I482,I483)</f>
        <v>71737.33</v>
      </c>
      <c r="J469" s="14">
        <v>2.8744912887011E-2</v>
      </c>
      <c r="K469" s="2"/>
      <c r="L469" s="2"/>
      <c r="M469" s="2">
        <v>91921.5</v>
      </c>
      <c r="N469" s="2">
        <v>91921.5</v>
      </c>
      <c r="O469" s="2"/>
      <c r="P469" s="2"/>
      <c r="Q469" s="2"/>
      <c r="R469" s="2"/>
      <c r="S469" s="2"/>
      <c r="T469" s="2"/>
      <c r="U469" s="2"/>
      <c r="V469" s="2"/>
      <c r="W469" s="2"/>
      <c r="X469" s="2"/>
      <c r="Y469" s="2"/>
      <c r="Z469" s="2"/>
    </row>
    <row r="470" spans="1:26" ht="39" customHeight="1">
      <c r="A470" s="15" t="s">
        <v>894</v>
      </c>
      <c r="B470" s="15">
        <v>103261</v>
      </c>
      <c r="C470" s="15" t="s">
        <v>28</v>
      </c>
      <c r="D470" s="15" t="s">
        <v>895</v>
      </c>
      <c r="E470" s="16" t="s">
        <v>56</v>
      </c>
      <c r="F470" s="17">
        <v>1</v>
      </c>
      <c r="G470" s="18">
        <f t="shared" ref="G470:H470" si="433">TRUNC(L470-L470*$P$3,2)</f>
        <v>9978.91</v>
      </c>
      <c r="H470" s="18">
        <f t="shared" si="433"/>
        <v>12221.17</v>
      </c>
      <c r="I470" s="18">
        <f t="shared" ref="I470:I483" si="434">ROUND(F470*H470,2)</f>
        <v>12221.17</v>
      </c>
      <c r="J470" s="19">
        <v>4.8964777861924998E-3</v>
      </c>
      <c r="K470" s="2"/>
      <c r="L470" s="2">
        <v>12785.28</v>
      </c>
      <c r="M470" s="2">
        <v>15658.13</v>
      </c>
      <c r="N470" s="2">
        <v>15658.13</v>
      </c>
      <c r="O470" s="2"/>
      <c r="P470" s="2"/>
      <c r="Q470" s="2"/>
      <c r="R470" s="2"/>
      <c r="S470" s="2"/>
      <c r="T470" s="2"/>
      <c r="U470" s="2"/>
      <c r="V470" s="2"/>
      <c r="W470" s="2"/>
      <c r="X470" s="2"/>
      <c r="Y470" s="2"/>
      <c r="Z470" s="2"/>
    </row>
    <row r="471" spans="1:26" ht="39" customHeight="1">
      <c r="A471" s="15" t="s">
        <v>896</v>
      </c>
      <c r="B471" s="15">
        <v>103253</v>
      </c>
      <c r="C471" s="15" t="s">
        <v>28</v>
      </c>
      <c r="D471" s="15" t="s">
        <v>897</v>
      </c>
      <c r="E471" s="16" t="s">
        <v>56</v>
      </c>
      <c r="F471" s="17">
        <v>3</v>
      </c>
      <c r="G471" s="18">
        <f t="shared" ref="G471:H471" si="435">TRUNC(L471-L471*$P$3,2)</f>
        <v>4254.41</v>
      </c>
      <c r="H471" s="18">
        <f t="shared" si="435"/>
        <v>5210.38</v>
      </c>
      <c r="I471" s="18">
        <f t="shared" si="434"/>
        <v>15631.14</v>
      </c>
      <c r="J471" s="19">
        <v>6.2627050785665798E-3</v>
      </c>
      <c r="K471" s="2"/>
      <c r="L471" s="2">
        <v>5450.89</v>
      </c>
      <c r="M471" s="2">
        <v>6675.7</v>
      </c>
      <c r="N471" s="2">
        <v>20027.099999999999</v>
      </c>
      <c r="O471" s="2"/>
      <c r="P471" s="2"/>
      <c r="Q471" s="2"/>
      <c r="R471" s="2"/>
      <c r="S471" s="2"/>
      <c r="T471" s="2"/>
      <c r="U471" s="2"/>
      <c r="V471" s="2"/>
      <c r="W471" s="2"/>
      <c r="X471" s="2"/>
      <c r="Y471" s="2"/>
      <c r="Z471" s="2"/>
    </row>
    <row r="472" spans="1:26" ht="39" customHeight="1">
      <c r="A472" s="15" t="s">
        <v>898</v>
      </c>
      <c r="B472" s="15">
        <v>103247</v>
      </c>
      <c r="C472" s="15" t="s">
        <v>28</v>
      </c>
      <c r="D472" s="15" t="s">
        <v>899</v>
      </c>
      <c r="E472" s="16" t="s">
        <v>56</v>
      </c>
      <c r="F472" s="17">
        <v>8</v>
      </c>
      <c r="G472" s="18">
        <f t="shared" ref="G472:H472" si="436">TRUNC(L472-L472*$P$3,2)</f>
        <v>2141.48</v>
      </c>
      <c r="H472" s="18">
        <f t="shared" si="436"/>
        <v>2622.67</v>
      </c>
      <c r="I472" s="18">
        <f t="shared" si="434"/>
        <v>20981.360000000001</v>
      </c>
      <c r="J472" s="19">
        <v>8.4063113442299098E-3</v>
      </c>
      <c r="K472" s="2"/>
      <c r="L472" s="2">
        <v>2743.74</v>
      </c>
      <c r="M472" s="2">
        <v>3360.25</v>
      </c>
      <c r="N472" s="2">
        <v>26882</v>
      </c>
      <c r="O472" s="2"/>
      <c r="P472" s="2"/>
      <c r="Q472" s="2"/>
      <c r="R472" s="2"/>
      <c r="S472" s="2"/>
      <c r="T472" s="2"/>
      <c r="U472" s="2"/>
      <c r="V472" s="2"/>
      <c r="W472" s="2"/>
      <c r="X472" s="2"/>
      <c r="Y472" s="2"/>
      <c r="Z472" s="2"/>
    </row>
    <row r="473" spans="1:26" ht="39" customHeight="1">
      <c r="A473" s="15" t="s">
        <v>900</v>
      </c>
      <c r="B473" s="15">
        <v>103244</v>
      </c>
      <c r="C473" s="15" t="s">
        <v>28</v>
      </c>
      <c r="D473" s="15" t="s">
        <v>901</v>
      </c>
      <c r="E473" s="16" t="s">
        <v>56</v>
      </c>
      <c r="F473" s="17">
        <v>2</v>
      </c>
      <c r="G473" s="18">
        <f t="shared" ref="G473:H473" si="437">TRUNC(L473-L473*$P$3,2)</f>
        <v>1927.92</v>
      </c>
      <c r="H473" s="18">
        <f t="shared" si="437"/>
        <v>2361.12</v>
      </c>
      <c r="I473" s="18">
        <f t="shared" si="434"/>
        <v>4722.24</v>
      </c>
      <c r="J473" s="19">
        <v>1.8919923145512699E-3</v>
      </c>
      <c r="K473" s="2"/>
      <c r="L473" s="2">
        <v>2470.11</v>
      </c>
      <c r="M473" s="2">
        <v>3025.14</v>
      </c>
      <c r="N473" s="2">
        <v>6050.28</v>
      </c>
      <c r="O473" s="2"/>
      <c r="P473" s="2"/>
      <c r="Q473" s="2"/>
      <c r="R473" s="2"/>
      <c r="S473" s="2"/>
      <c r="T473" s="2"/>
      <c r="U473" s="2"/>
      <c r="V473" s="2"/>
      <c r="W473" s="2"/>
      <c r="X473" s="2"/>
      <c r="Y473" s="2"/>
      <c r="Z473" s="2"/>
    </row>
    <row r="474" spans="1:26" ht="25.5" customHeight="1">
      <c r="A474" s="15" t="s">
        <v>902</v>
      </c>
      <c r="B474" s="15">
        <v>4001</v>
      </c>
      <c r="C474" s="15" t="s">
        <v>45</v>
      </c>
      <c r="D474" s="15" t="s">
        <v>903</v>
      </c>
      <c r="E474" s="16" t="s">
        <v>94</v>
      </c>
      <c r="F474" s="17">
        <v>198</v>
      </c>
      <c r="G474" s="18">
        <f t="shared" ref="G474:H474" si="438">TRUNC(L474-L474*$P$3,2)</f>
        <v>7.72</v>
      </c>
      <c r="H474" s="18">
        <f t="shared" si="438"/>
        <v>9.4499999999999993</v>
      </c>
      <c r="I474" s="18">
        <f t="shared" si="434"/>
        <v>1871.1</v>
      </c>
      <c r="J474" s="19">
        <v>7.5043262076590904E-4</v>
      </c>
      <c r="K474" s="2"/>
      <c r="L474" s="2">
        <v>9.9</v>
      </c>
      <c r="M474" s="2">
        <v>12.12</v>
      </c>
      <c r="N474" s="2">
        <v>2399.7600000000002</v>
      </c>
      <c r="O474" s="2"/>
      <c r="P474" s="2"/>
      <c r="Q474" s="2"/>
      <c r="R474" s="2"/>
      <c r="S474" s="2"/>
      <c r="T474" s="2"/>
      <c r="U474" s="2"/>
      <c r="V474" s="2"/>
      <c r="W474" s="2"/>
      <c r="X474" s="2"/>
      <c r="Y474" s="2"/>
      <c r="Z474" s="2"/>
    </row>
    <row r="475" spans="1:26" ht="25.5" customHeight="1">
      <c r="A475" s="15" t="s">
        <v>904</v>
      </c>
      <c r="B475" s="15">
        <v>4023</v>
      </c>
      <c r="C475" s="15" t="s">
        <v>45</v>
      </c>
      <c r="D475" s="15" t="s">
        <v>905</v>
      </c>
      <c r="E475" s="16" t="s">
        <v>94</v>
      </c>
      <c r="F475" s="17">
        <v>12.7</v>
      </c>
      <c r="G475" s="18">
        <f t="shared" ref="G475:H475" si="439">TRUNC(L475-L475*$P$3,2)</f>
        <v>11.62</v>
      </c>
      <c r="H475" s="18">
        <f t="shared" si="439"/>
        <v>14.23</v>
      </c>
      <c r="I475" s="18">
        <f t="shared" si="434"/>
        <v>180.72</v>
      </c>
      <c r="J475" s="19">
        <v>7.2436498764132801E-5</v>
      </c>
      <c r="K475" s="2"/>
      <c r="L475" s="2">
        <v>14.9</v>
      </c>
      <c r="M475" s="2">
        <v>18.239999999999998</v>
      </c>
      <c r="N475" s="2">
        <v>231.64</v>
      </c>
      <c r="O475" s="2"/>
      <c r="P475" s="2"/>
      <c r="Q475" s="2"/>
      <c r="R475" s="2"/>
      <c r="S475" s="2"/>
      <c r="T475" s="2"/>
      <c r="U475" s="2"/>
      <c r="V475" s="2"/>
      <c r="W475" s="2"/>
      <c r="X475" s="2"/>
      <c r="Y475" s="2"/>
      <c r="Z475" s="2"/>
    </row>
    <row r="476" spans="1:26" ht="25.5" customHeight="1">
      <c r="A476" s="15" t="s">
        <v>906</v>
      </c>
      <c r="B476" s="15">
        <v>11508</v>
      </c>
      <c r="C476" s="15" t="s">
        <v>45</v>
      </c>
      <c r="D476" s="15" t="s">
        <v>907</v>
      </c>
      <c r="E476" s="16" t="s">
        <v>280</v>
      </c>
      <c r="F476" s="17">
        <v>177.6</v>
      </c>
      <c r="G476" s="18">
        <f t="shared" ref="G476:H476" si="440">TRUNC(L476-L476*$P$3,2)</f>
        <v>5.34</v>
      </c>
      <c r="H476" s="18">
        <f t="shared" si="440"/>
        <v>6.54</v>
      </c>
      <c r="I476" s="18">
        <f t="shared" si="434"/>
        <v>1161.5</v>
      </c>
      <c r="J476" s="19">
        <v>4.65402315578844E-4</v>
      </c>
      <c r="K476" s="2"/>
      <c r="L476" s="2">
        <v>6.85</v>
      </c>
      <c r="M476" s="2">
        <v>8.3800000000000008</v>
      </c>
      <c r="N476" s="2">
        <v>1488.28</v>
      </c>
      <c r="O476" s="2"/>
      <c r="P476" s="2"/>
      <c r="Q476" s="2"/>
      <c r="R476" s="2"/>
      <c r="S476" s="2"/>
      <c r="T476" s="2"/>
      <c r="U476" s="2"/>
      <c r="V476" s="2"/>
      <c r="W476" s="2"/>
      <c r="X476" s="2"/>
      <c r="Y476" s="2"/>
      <c r="Z476" s="2"/>
    </row>
    <row r="477" spans="1:26" ht="25.5" customHeight="1">
      <c r="A477" s="15" t="s">
        <v>908</v>
      </c>
      <c r="B477" s="15">
        <v>11506</v>
      </c>
      <c r="C477" s="15" t="s">
        <v>45</v>
      </c>
      <c r="D477" s="15" t="s">
        <v>909</v>
      </c>
      <c r="E477" s="16" t="s">
        <v>280</v>
      </c>
      <c r="F477" s="17">
        <v>177.6</v>
      </c>
      <c r="G477" s="18">
        <f t="shared" ref="G477:H477" si="441">TRUNC(L477-L477*$P$3,2)</f>
        <v>4.9400000000000004</v>
      </c>
      <c r="H477" s="18">
        <f t="shared" si="441"/>
        <v>6.04</v>
      </c>
      <c r="I477" s="18">
        <f t="shared" si="434"/>
        <v>1072.7</v>
      </c>
      <c r="J477" s="19">
        <v>4.30416149624211E-4</v>
      </c>
      <c r="K477" s="2"/>
      <c r="L477" s="2">
        <v>6.33</v>
      </c>
      <c r="M477" s="2">
        <v>7.75</v>
      </c>
      <c r="N477" s="2">
        <v>1376.4</v>
      </c>
      <c r="O477" s="2"/>
      <c r="P477" s="2"/>
      <c r="Q477" s="2"/>
      <c r="R477" s="2"/>
      <c r="S477" s="2"/>
      <c r="T477" s="2"/>
      <c r="U477" s="2"/>
      <c r="V477" s="2"/>
      <c r="W477" s="2"/>
      <c r="X477" s="2"/>
      <c r="Y477" s="2"/>
      <c r="Z477" s="2"/>
    </row>
    <row r="478" spans="1:26" ht="25.5" customHeight="1">
      <c r="A478" s="15" t="s">
        <v>910</v>
      </c>
      <c r="B478" s="15">
        <v>9838</v>
      </c>
      <c r="C478" s="15" t="s">
        <v>45</v>
      </c>
      <c r="D478" s="15" t="s">
        <v>911</v>
      </c>
      <c r="E478" s="16" t="s">
        <v>280</v>
      </c>
      <c r="F478" s="17">
        <v>33.200000000000003</v>
      </c>
      <c r="G478" s="18">
        <f t="shared" ref="G478:H478" si="442">TRUNC(L478-L478*$P$3,2)</f>
        <v>5.9</v>
      </c>
      <c r="H478" s="18">
        <f t="shared" si="442"/>
        <v>7.21</v>
      </c>
      <c r="I478" s="18">
        <f t="shared" si="434"/>
        <v>239.37</v>
      </c>
      <c r="J478" s="19">
        <v>9.6033710803251497E-5</v>
      </c>
      <c r="K478" s="2"/>
      <c r="L478" s="2">
        <v>7.56</v>
      </c>
      <c r="M478" s="2">
        <v>9.25</v>
      </c>
      <c r="N478" s="2">
        <v>307.10000000000002</v>
      </c>
      <c r="O478" s="2"/>
      <c r="P478" s="2"/>
      <c r="Q478" s="2"/>
      <c r="R478" s="2"/>
      <c r="S478" s="2"/>
      <c r="T478" s="2"/>
      <c r="U478" s="2"/>
      <c r="V478" s="2"/>
      <c r="W478" s="2"/>
      <c r="X478" s="2"/>
      <c r="Y478" s="2"/>
      <c r="Z478" s="2"/>
    </row>
    <row r="479" spans="1:26" ht="25.5" customHeight="1">
      <c r="A479" s="15" t="s">
        <v>912</v>
      </c>
      <c r="B479" s="15">
        <v>11507</v>
      </c>
      <c r="C479" s="15" t="s">
        <v>45</v>
      </c>
      <c r="D479" s="15" t="s">
        <v>913</v>
      </c>
      <c r="E479" s="16" t="s">
        <v>280</v>
      </c>
      <c r="F479" s="17">
        <v>33.200000000000003</v>
      </c>
      <c r="G479" s="18">
        <f t="shared" ref="G479:H479" si="443">TRUNC(L479-L479*$P$3,2)</f>
        <v>5.29</v>
      </c>
      <c r="H479" s="18">
        <f t="shared" si="443"/>
        <v>6.48</v>
      </c>
      <c r="I479" s="18">
        <f t="shared" si="434"/>
        <v>215.14</v>
      </c>
      <c r="J479" s="19">
        <v>8.6273983958023599E-5</v>
      </c>
      <c r="K479" s="2"/>
      <c r="L479" s="2">
        <v>6.79</v>
      </c>
      <c r="M479" s="2">
        <v>8.31</v>
      </c>
      <c r="N479" s="2">
        <v>275.89</v>
      </c>
      <c r="O479" s="2"/>
      <c r="P479" s="2"/>
      <c r="Q479" s="2"/>
      <c r="R479" s="2"/>
      <c r="S479" s="2"/>
      <c r="T479" s="2"/>
      <c r="U479" s="2"/>
      <c r="V479" s="2"/>
      <c r="W479" s="2"/>
      <c r="X479" s="2"/>
      <c r="Y479" s="2"/>
      <c r="Z479" s="2"/>
    </row>
    <row r="480" spans="1:26" ht="25.5" customHeight="1">
      <c r="A480" s="15" t="s">
        <v>914</v>
      </c>
      <c r="B480" s="15">
        <v>11504</v>
      </c>
      <c r="C480" s="15" t="s">
        <v>45</v>
      </c>
      <c r="D480" s="15" t="s">
        <v>915</v>
      </c>
      <c r="E480" s="16" t="s">
        <v>280</v>
      </c>
      <c r="F480" s="17">
        <v>177.6</v>
      </c>
      <c r="G480" s="18">
        <f t="shared" ref="G480:H480" si="444">TRUNC(L480-L480*$P$3,2)</f>
        <v>31.28</v>
      </c>
      <c r="H480" s="18">
        <f t="shared" si="444"/>
        <v>38.299999999999997</v>
      </c>
      <c r="I480" s="18">
        <f t="shared" si="434"/>
        <v>6802.08</v>
      </c>
      <c r="J480" s="19">
        <v>2.7257813207021198E-3</v>
      </c>
      <c r="K480" s="2"/>
      <c r="L480" s="2">
        <v>40.08</v>
      </c>
      <c r="M480" s="2">
        <v>49.08</v>
      </c>
      <c r="N480" s="2">
        <v>8716.6</v>
      </c>
      <c r="O480" s="2"/>
      <c r="P480" s="2"/>
      <c r="Q480" s="2"/>
      <c r="R480" s="2"/>
      <c r="S480" s="2"/>
      <c r="T480" s="2"/>
      <c r="U480" s="2"/>
      <c r="V480" s="2"/>
      <c r="W480" s="2"/>
      <c r="X480" s="2"/>
      <c r="Y480" s="2"/>
      <c r="Z480" s="2"/>
    </row>
    <row r="481" spans="1:26" ht="25.5" customHeight="1">
      <c r="A481" s="15" t="s">
        <v>916</v>
      </c>
      <c r="B481" s="15">
        <v>7777</v>
      </c>
      <c r="C481" s="15" t="s">
        <v>45</v>
      </c>
      <c r="D481" s="15" t="s">
        <v>917</v>
      </c>
      <c r="E481" s="16" t="s">
        <v>280</v>
      </c>
      <c r="F481" s="17">
        <v>177.6</v>
      </c>
      <c r="G481" s="18">
        <f t="shared" ref="G481:H481" si="445">TRUNC(L481-L481*$P$3,2)</f>
        <v>18.170000000000002</v>
      </c>
      <c r="H481" s="18">
        <f t="shared" si="445"/>
        <v>22.25</v>
      </c>
      <c r="I481" s="18">
        <f t="shared" si="434"/>
        <v>3951.6</v>
      </c>
      <c r="J481" s="19">
        <v>1.58393080519404E-3</v>
      </c>
      <c r="K481" s="2"/>
      <c r="L481" s="2">
        <v>23.29</v>
      </c>
      <c r="M481" s="2">
        <v>28.52</v>
      </c>
      <c r="N481" s="2">
        <v>5065.1499999999996</v>
      </c>
      <c r="O481" s="2"/>
      <c r="P481" s="2"/>
      <c r="Q481" s="2"/>
      <c r="R481" s="2"/>
      <c r="S481" s="2"/>
      <c r="T481" s="2"/>
      <c r="U481" s="2"/>
      <c r="V481" s="2"/>
      <c r="W481" s="2"/>
      <c r="X481" s="2"/>
      <c r="Y481" s="2"/>
      <c r="Z481" s="2"/>
    </row>
    <row r="482" spans="1:26" ht="25.5" customHeight="1">
      <c r="A482" s="15" t="s">
        <v>918</v>
      </c>
      <c r="B482" s="15">
        <v>11505</v>
      </c>
      <c r="C482" s="15" t="s">
        <v>45</v>
      </c>
      <c r="D482" s="15" t="s">
        <v>919</v>
      </c>
      <c r="E482" s="16" t="s">
        <v>280</v>
      </c>
      <c r="F482" s="17">
        <v>33.200000000000003</v>
      </c>
      <c r="G482" s="18">
        <f t="shared" ref="G482:H482" si="446">TRUNC(L482-L482*$P$3,2)</f>
        <v>47.35</v>
      </c>
      <c r="H482" s="18">
        <f t="shared" si="446"/>
        <v>57.99</v>
      </c>
      <c r="I482" s="18">
        <f t="shared" si="434"/>
        <v>1925.27</v>
      </c>
      <c r="J482" s="19">
        <v>7.7138429326287401E-4</v>
      </c>
      <c r="K482" s="2"/>
      <c r="L482" s="2">
        <v>60.67</v>
      </c>
      <c r="M482" s="2">
        <v>74.3</v>
      </c>
      <c r="N482" s="2">
        <v>2466.7600000000002</v>
      </c>
      <c r="O482" s="2"/>
      <c r="P482" s="2"/>
      <c r="Q482" s="2"/>
      <c r="R482" s="2"/>
      <c r="S482" s="2"/>
      <c r="T482" s="2"/>
      <c r="U482" s="2"/>
      <c r="V482" s="2"/>
      <c r="W482" s="2"/>
      <c r="X482" s="2"/>
      <c r="Y482" s="2"/>
      <c r="Z482" s="2"/>
    </row>
    <row r="483" spans="1:26" ht="25.5" customHeight="1">
      <c r="A483" s="15" t="s">
        <v>920</v>
      </c>
      <c r="B483" s="15">
        <v>9302</v>
      </c>
      <c r="C483" s="15" t="s">
        <v>45</v>
      </c>
      <c r="D483" s="15" t="s">
        <v>921</v>
      </c>
      <c r="E483" s="16" t="s">
        <v>280</v>
      </c>
      <c r="F483" s="17">
        <v>33.200000000000003</v>
      </c>
      <c r="G483" s="18">
        <f t="shared" ref="G483:H483" si="447">TRUNC(L483-L483*$P$3,2)</f>
        <v>18.739999999999998</v>
      </c>
      <c r="H483" s="18">
        <f t="shared" si="447"/>
        <v>22.95</v>
      </c>
      <c r="I483" s="18">
        <f t="shared" si="434"/>
        <v>761.94</v>
      </c>
      <c r="J483" s="19">
        <v>3.0533466481733198E-4</v>
      </c>
      <c r="K483" s="2"/>
      <c r="L483" s="2">
        <v>24.02</v>
      </c>
      <c r="M483" s="2">
        <v>29.41</v>
      </c>
      <c r="N483" s="2">
        <v>976.41</v>
      </c>
      <c r="O483" s="2"/>
      <c r="P483" s="2"/>
      <c r="Q483" s="2"/>
      <c r="R483" s="2"/>
      <c r="S483" s="2"/>
      <c r="T483" s="2"/>
      <c r="U483" s="2"/>
      <c r="V483" s="2"/>
      <c r="W483" s="2"/>
      <c r="X483" s="2"/>
      <c r="Y483" s="2"/>
      <c r="Z483" s="2"/>
    </row>
    <row r="484" spans="1:26" ht="24" customHeight="1">
      <c r="A484" s="10" t="s">
        <v>922</v>
      </c>
      <c r="B484" s="10" t="s">
        <v>18</v>
      </c>
      <c r="C484" s="10"/>
      <c r="D484" s="10" t="s">
        <v>923</v>
      </c>
      <c r="E484" s="11"/>
      <c r="F484" s="12"/>
      <c r="G484" s="13"/>
      <c r="H484" s="13"/>
      <c r="I484" s="13">
        <f>SUM(I485,I486,I487,I488,I489,I490,I491,I492,I493,I494,I495,I496,I497,I498,I499,I500,I501,I502,I503,I504,I505,I506,I507,I508,I509,I510,I511,I512,I513,I514,I515,I516,I517,I518,I519,I520)</f>
        <v>79522.309999999983</v>
      </c>
      <c r="J484" s="14">
        <v>3.1868575849776398E-2</v>
      </c>
      <c r="K484" s="2"/>
      <c r="L484" s="2"/>
      <c r="M484" s="2">
        <v>101910.46</v>
      </c>
      <c r="N484" s="2">
        <v>101910.46</v>
      </c>
      <c r="O484" s="2"/>
      <c r="P484" s="2"/>
      <c r="Q484" s="2"/>
      <c r="R484" s="2"/>
      <c r="S484" s="2"/>
      <c r="T484" s="2"/>
      <c r="U484" s="2"/>
      <c r="V484" s="2"/>
      <c r="W484" s="2"/>
      <c r="X484" s="2"/>
      <c r="Y484" s="2"/>
      <c r="Z484" s="2"/>
    </row>
    <row r="485" spans="1:26" ht="25.5" customHeight="1">
      <c r="A485" s="15" t="s">
        <v>924</v>
      </c>
      <c r="B485" s="15">
        <v>8493</v>
      </c>
      <c r="C485" s="15" t="s">
        <v>45</v>
      </c>
      <c r="D485" s="15" t="s">
        <v>925</v>
      </c>
      <c r="E485" s="16" t="s">
        <v>24</v>
      </c>
      <c r="F485" s="17">
        <v>1</v>
      </c>
      <c r="G485" s="18">
        <f t="shared" ref="G485:H485" si="448">TRUNC(L485-L485*$P$3,2)</f>
        <v>1134.78</v>
      </c>
      <c r="H485" s="18">
        <f t="shared" si="448"/>
        <v>1389.76</v>
      </c>
      <c r="I485" s="18">
        <f t="shared" ref="I485:I520" si="449">ROUND(F485*H485,2)</f>
        <v>1389.76</v>
      </c>
      <c r="J485" s="19">
        <v>5.56817277086869E-4</v>
      </c>
      <c r="K485" s="2"/>
      <c r="L485" s="2">
        <v>1453.92</v>
      </c>
      <c r="M485" s="2">
        <v>1780.61</v>
      </c>
      <c r="N485" s="2">
        <v>1780.61</v>
      </c>
      <c r="O485" s="2"/>
      <c r="P485" s="2"/>
      <c r="Q485" s="2"/>
      <c r="R485" s="2"/>
      <c r="S485" s="2"/>
      <c r="T485" s="2"/>
      <c r="U485" s="2"/>
      <c r="V485" s="2"/>
      <c r="W485" s="2"/>
      <c r="X485" s="2"/>
      <c r="Y485" s="2"/>
      <c r="Z485" s="2"/>
    </row>
    <row r="486" spans="1:26" ht="25.5" customHeight="1">
      <c r="A486" s="15" t="s">
        <v>926</v>
      </c>
      <c r="B486" s="15">
        <v>12791</v>
      </c>
      <c r="C486" s="15" t="s">
        <v>45</v>
      </c>
      <c r="D486" s="15" t="s">
        <v>927</v>
      </c>
      <c r="E486" s="16" t="s">
        <v>24</v>
      </c>
      <c r="F486" s="17">
        <v>1</v>
      </c>
      <c r="G486" s="18">
        <f t="shared" ref="G486:H486" si="450">TRUNC(L486-L486*$P$3,2)</f>
        <v>2834.88</v>
      </c>
      <c r="H486" s="18">
        <f t="shared" si="450"/>
        <v>3471.88</v>
      </c>
      <c r="I486" s="18">
        <f t="shared" si="449"/>
        <v>3471.88</v>
      </c>
      <c r="J486" s="19">
        <v>1.39102844380296E-3</v>
      </c>
      <c r="K486" s="2"/>
      <c r="L486" s="2">
        <v>3632.14</v>
      </c>
      <c r="M486" s="2">
        <v>4448.28</v>
      </c>
      <c r="N486" s="2">
        <v>4448.28</v>
      </c>
      <c r="O486" s="2"/>
      <c r="P486" s="2"/>
      <c r="Q486" s="2"/>
      <c r="R486" s="2"/>
      <c r="S486" s="2"/>
      <c r="T486" s="2"/>
      <c r="U486" s="2"/>
      <c r="V486" s="2"/>
      <c r="W486" s="2"/>
      <c r="X486" s="2"/>
      <c r="Y486" s="2"/>
      <c r="Z486" s="2"/>
    </row>
    <row r="487" spans="1:26" ht="25.5" customHeight="1">
      <c r="A487" s="15" t="s">
        <v>928</v>
      </c>
      <c r="B487" s="15">
        <v>10726</v>
      </c>
      <c r="C487" s="15" t="s">
        <v>45</v>
      </c>
      <c r="D487" s="15" t="s">
        <v>929</v>
      </c>
      <c r="E487" s="16" t="s">
        <v>24</v>
      </c>
      <c r="F487" s="17">
        <v>3</v>
      </c>
      <c r="G487" s="18">
        <f t="shared" ref="G487:H487" si="451">TRUNC(L487-L487*$P$3,2)</f>
        <v>1007.34</v>
      </c>
      <c r="H487" s="18">
        <f t="shared" si="451"/>
        <v>1233.68</v>
      </c>
      <c r="I487" s="18">
        <f t="shared" si="449"/>
        <v>3701.04</v>
      </c>
      <c r="J487" s="19">
        <v>1.4828530574150301E-3</v>
      </c>
      <c r="K487" s="2"/>
      <c r="L487" s="2">
        <v>1290.6400000000001</v>
      </c>
      <c r="M487" s="2">
        <v>1580.64</v>
      </c>
      <c r="N487" s="2">
        <v>4741.92</v>
      </c>
      <c r="O487" s="2"/>
      <c r="P487" s="2"/>
      <c r="Q487" s="2"/>
      <c r="R487" s="2"/>
      <c r="S487" s="2"/>
      <c r="T487" s="2"/>
      <c r="U487" s="2"/>
      <c r="V487" s="2"/>
      <c r="W487" s="2"/>
      <c r="X487" s="2"/>
      <c r="Y487" s="2"/>
      <c r="Z487" s="2"/>
    </row>
    <row r="488" spans="1:26" ht="25.5" customHeight="1">
      <c r="A488" s="15" t="s">
        <v>930</v>
      </c>
      <c r="B488" s="15">
        <v>11229</v>
      </c>
      <c r="C488" s="15" t="s">
        <v>45</v>
      </c>
      <c r="D488" s="15" t="s">
        <v>931</v>
      </c>
      <c r="E488" s="16" t="s">
        <v>24</v>
      </c>
      <c r="F488" s="17">
        <v>7</v>
      </c>
      <c r="G488" s="18">
        <f t="shared" ref="G488:H488" si="452">TRUNC(L488-L488*$P$3,2)</f>
        <v>610.16999999999996</v>
      </c>
      <c r="H488" s="18">
        <f t="shared" si="452"/>
        <v>747.28</v>
      </c>
      <c r="I488" s="18">
        <f t="shared" si="449"/>
        <v>5230.96</v>
      </c>
      <c r="J488" s="19">
        <v>2.09581768967846E-3</v>
      </c>
      <c r="K488" s="2"/>
      <c r="L488" s="2">
        <v>781.78</v>
      </c>
      <c r="M488" s="2">
        <v>957.44</v>
      </c>
      <c r="N488" s="2">
        <v>6702.08</v>
      </c>
      <c r="O488" s="2"/>
      <c r="P488" s="2"/>
      <c r="Q488" s="2"/>
      <c r="R488" s="2"/>
      <c r="S488" s="2"/>
      <c r="T488" s="2"/>
      <c r="U488" s="2"/>
      <c r="V488" s="2"/>
      <c r="W488" s="2"/>
      <c r="X488" s="2"/>
      <c r="Y488" s="2"/>
      <c r="Z488" s="2"/>
    </row>
    <row r="489" spans="1:26" ht="25.5" customHeight="1">
      <c r="A489" s="15" t="s">
        <v>932</v>
      </c>
      <c r="B489" s="15">
        <v>11230</v>
      </c>
      <c r="C489" s="15" t="s">
        <v>45</v>
      </c>
      <c r="D489" s="15" t="s">
        <v>933</v>
      </c>
      <c r="E489" s="16" t="s">
        <v>24</v>
      </c>
      <c r="F489" s="17">
        <v>75</v>
      </c>
      <c r="G489" s="18">
        <f t="shared" ref="G489:H489" si="453">TRUNC(L489-L489*$P$3,2)</f>
        <v>21.9</v>
      </c>
      <c r="H489" s="18">
        <f t="shared" si="453"/>
        <v>26.81</v>
      </c>
      <c r="I489" s="18">
        <f t="shared" si="449"/>
        <v>2010.75</v>
      </c>
      <c r="J489" s="19">
        <v>8.05857612308626E-4</v>
      </c>
      <c r="K489" s="2"/>
      <c r="L489" s="2">
        <v>28.06</v>
      </c>
      <c r="M489" s="2">
        <v>34.36</v>
      </c>
      <c r="N489" s="2">
        <v>2577</v>
      </c>
      <c r="O489" s="2"/>
      <c r="P489" s="2"/>
      <c r="Q489" s="2"/>
      <c r="R489" s="2"/>
      <c r="S489" s="2"/>
      <c r="T489" s="2"/>
      <c r="U489" s="2"/>
      <c r="V489" s="2"/>
      <c r="W489" s="2"/>
      <c r="X489" s="2"/>
      <c r="Y489" s="2"/>
      <c r="Z489" s="2"/>
    </row>
    <row r="490" spans="1:26" ht="25.5" customHeight="1">
      <c r="A490" s="15" t="s">
        <v>934</v>
      </c>
      <c r="B490" s="15">
        <v>11242</v>
      </c>
      <c r="C490" s="15" t="s">
        <v>45</v>
      </c>
      <c r="D490" s="15" t="s">
        <v>935</v>
      </c>
      <c r="E490" s="16" t="s">
        <v>24</v>
      </c>
      <c r="F490" s="17">
        <v>75</v>
      </c>
      <c r="G490" s="18">
        <f t="shared" ref="G490:H490" si="454">TRUNC(L490-L490*$P$3,2)</f>
        <v>5.29</v>
      </c>
      <c r="H490" s="18">
        <f t="shared" si="454"/>
        <v>6.48</v>
      </c>
      <c r="I490" s="18">
        <f t="shared" si="449"/>
        <v>486</v>
      </c>
      <c r="J490" s="19">
        <v>1.9489746095124199E-4</v>
      </c>
      <c r="K490" s="2"/>
      <c r="L490" s="2">
        <v>6.79</v>
      </c>
      <c r="M490" s="2">
        <v>8.31</v>
      </c>
      <c r="N490" s="2">
        <v>623.25</v>
      </c>
      <c r="O490" s="2"/>
      <c r="P490" s="2"/>
      <c r="Q490" s="2"/>
      <c r="R490" s="2"/>
      <c r="S490" s="2"/>
      <c r="T490" s="2"/>
      <c r="U490" s="2"/>
      <c r="V490" s="2"/>
      <c r="W490" s="2"/>
      <c r="X490" s="2"/>
      <c r="Y490" s="2"/>
      <c r="Z490" s="2"/>
    </row>
    <row r="491" spans="1:26" ht="24" customHeight="1">
      <c r="A491" s="15" t="s">
        <v>936</v>
      </c>
      <c r="B491" s="15">
        <v>520</v>
      </c>
      <c r="C491" s="15" t="s">
        <v>45</v>
      </c>
      <c r="D491" s="15" t="s">
        <v>937</v>
      </c>
      <c r="E491" s="16" t="s">
        <v>24</v>
      </c>
      <c r="F491" s="17">
        <v>9</v>
      </c>
      <c r="G491" s="18">
        <f t="shared" ref="G491:H491" si="455">TRUNC(L491-L491*$P$3,2)</f>
        <v>23.18</v>
      </c>
      <c r="H491" s="18">
        <f t="shared" si="455"/>
        <v>28.38</v>
      </c>
      <c r="I491" s="18">
        <f t="shared" si="449"/>
        <v>255.42</v>
      </c>
      <c r="J491" s="19">
        <v>1.02359865051216E-4</v>
      </c>
      <c r="K491" s="2"/>
      <c r="L491" s="2">
        <v>29.7</v>
      </c>
      <c r="M491" s="2">
        <v>36.369999999999997</v>
      </c>
      <c r="N491" s="2">
        <v>327.33</v>
      </c>
      <c r="O491" s="2"/>
      <c r="P491" s="2"/>
      <c r="Q491" s="2"/>
      <c r="R491" s="2"/>
      <c r="S491" s="2"/>
      <c r="T491" s="2"/>
      <c r="U491" s="2"/>
      <c r="V491" s="2"/>
      <c r="W491" s="2"/>
      <c r="X491" s="2"/>
      <c r="Y491" s="2"/>
      <c r="Z491" s="2"/>
    </row>
    <row r="492" spans="1:26" ht="25.5" customHeight="1">
      <c r="A492" s="15" t="s">
        <v>938</v>
      </c>
      <c r="B492" s="15">
        <v>7138</v>
      </c>
      <c r="C492" s="15" t="s">
        <v>45</v>
      </c>
      <c r="D492" s="15" t="s">
        <v>939</v>
      </c>
      <c r="E492" s="16" t="s">
        <v>280</v>
      </c>
      <c r="F492" s="17">
        <v>1419.6</v>
      </c>
      <c r="G492" s="18">
        <f t="shared" ref="G492:H492" si="456">TRUNC(L492-L492*$P$3,2)</f>
        <v>8.98</v>
      </c>
      <c r="H492" s="18">
        <f t="shared" si="456"/>
        <v>10.99</v>
      </c>
      <c r="I492" s="18">
        <f t="shared" si="449"/>
        <v>15601.4</v>
      </c>
      <c r="J492" s="19">
        <v>6.2549060530132398E-3</v>
      </c>
      <c r="K492" s="2"/>
      <c r="L492" s="2">
        <v>11.51</v>
      </c>
      <c r="M492" s="2">
        <v>14.09</v>
      </c>
      <c r="N492" s="2">
        <v>20002.16</v>
      </c>
      <c r="O492" s="2"/>
      <c r="P492" s="2"/>
      <c r="Q492" s="2"/>
      <c r="R492" s="2"/>
      <c r="S492" s="2"/>
      <c r="T492" s="2"/>
      <c r="U492" s="2"/>
      <c r="V492" s="2"/>
      <c r="W492" s="2"/>
      <c r="X492" s="2"/>
      <c r="Y492" s="2"/>
      <c r="Z492" s="2"/>
    </row>
    <row r="493" spans="1:26" ht="39" customHeight="1">
      <c r="A493" s="15" t="s">
        <v>940</v>
      </c>
      <c r="B493" s="15">
        <v>8359</v>
      </c>
      <c r="C493" s="15" t="s">
        <v>45</v>
      </c>
      <c r="D493" s="15" t="s">
        <v>751</v>
      </c>
      <c r="E493" s="16" t="s">
        <v>280</v>
      </c>
      <c r="F493" s="17">
        <v>27.2</v>
      </c>
      <c r="G493" s="18">
        <f t="shared" ref="G493:H493" si="457">TRUNC(L493-L493*$P$3,2)</f>
        <v>28</v>
      </c>
      <c r="H493" s="18">
        <f t="shared" si="457"/>
        <v>34.29</v>
      </c>
      <c r="I493" s="18">
        <f t="shared" si="449"/>
        <v>932.69</v>
      </c>
      <c r="J493" s="19">
        <v>3.7374031196227303E-4</v>
      </c>
      <c r="K493" s="2"/>
      <c r="L493" s="2">
        <v>35.880000000000003</v>
      </c>
      <c r="M493" s="2">
        <v>43.94</v>
      </c>
      <c r="N493" s="2">
        <v>1195.1600000000001</v>
      </c>
      <c r="O493" s="2"/>
      <c r="P493" s="2"/>
      <c r="Q493" s="2"/>
      <c r="R493" s="2"/>
      <c r="S493" s="2"/>
      <c r="T493" s="2"/>
      <c r="U493" s="2"/>
      <c r="V493" s="2"/>
      <c r="W493" s="2"/>
      <c r="X493" s="2"/>
      <c r="Y493" s="2"/>
      <c r="Z493" s="2"/>
    </row>
    <row r="494" spans="1:26" ht="25.5" customHeight="1">
      <c r="A494" s="15" t="s">
        <v>941</v>
      </c>
      <c r="B494" s="15">
        <v>7879</v>
      </c>
      <c r="C494" s="15" t="s">
        <v>45</v>
      </c>
      <c r="D494" s="15" t="s">
        <v>753</v>
      </c>
      <c r="E494" s="16" t="s">
        <v>24</v>
      </c>
      <c r="F494" s="17">
        <v>24</v>
      </c>
      <c r="G494" s="18">
        <f t="shared" ref="G494:H494" si="458">TRUNC(L494-L494*$P$3,2)</f>
        <v>9.24</v>
      </c>
      <c r="H494" s="18">
        <f t="shared" si="458"/>
        <v>11.32</v>
      </c>
      <c r="I494" s="18">
        <f t="shared" si="449"/>
        <v>271.68</v>
      </c>
      <c r="J494" s="19">
        <v>1.08898663139447E-4</v>
      </c>
      <c r="K494" s="2"/>
      <c r="L494" s="2">
        <v>11.85</v>
      </c>
      <c r="M494" s="2">
        <v>14.51</v>
      </c>
      <c r="N494" s="2">
        <v>348.24</v>
      </c>
      <c r="O494" s="2"/>
      <c r="P494" s="2"/>
      <c r="Q494" s="2"/>
      <c r="R494" s="2"/>
      <c r="S494" s="2"/>
      <c r="T494" s="2"/>
      <c r="U494" s="2"/>
      <c r="V494" s="2"/>
      <c r="W494" s="2"/>
      <c r="X494" s="2"/>
      <c r="Y494" s="2"/>
      <c r="Z494" s="2"/>
    </row>
    <row r="495" spans="1:26" ht="39" customHeight="1">
      <c r="A495" s="15" t="s">
        <v>942</v>
      </c>
      <c r="B495" s="15">
        <v>7384</v>
      </c>
      <c r="C495" s="15" t="s">
        <v>45</v>
      </c>
      <c r="D495" s="15" t="s">
        <v>755</v>
      </c>
      <c r="E495" s="16" t="s">
        <v>280</v>
      </c>
      <c r="F495" s="17">
        <v>27.2</v>
      </c>
      <c r="G495" s="18">
        <f t="shared" ref="G495:H495" si="459">TRUNC(L495-L495*$P$3,2)</f>
        <v>18.04</v>
      </c>
      <c r="H495" s="18">
        <f t="shared" si="459"/>
        <v>22.09</v>
      </c>
      <c r="I495" s="18">
        <f t="shared" si="449"/>
        <v>600.85</v>
      </c>
      <c r="J495" s="19">
        <v>2.4079725929608499E-4</v>
      </c>
      <c r="K495" s="2"/>
      <c r="L495" s="2">
        <v>23.12</v>
      </c>
      <c r="M495" s="2">
        <v>28.31</v>
      </c>
      <c r="N495" s="2">
        <v>770.03</v>
      </c>
      <c r="O495" s="2"/>
      <c r="P495" s="2"/>
      <c r="Q495" s="2"/>
      <c r="R495" s="2"/>
      <c r="S495" s="2"/>
      <c r="T495" s="2"/>
      <c r="U495" s="2"/>
      <c r="V495" s="2"/>
      <c r="W495" s="2"/>
      <c r="X495" s="2"/>
      <c r="Y495" s="2"/>
      <c r="Z495" s="2"/>
    </row>
    <row r="496" spans="1:26" ht="25.5" customHeight="1">
      <c r="A496" s="15" t="s">
        <v>943</v>
      </c>
      <c r="B496" s="15">
        <v>8221</v>
      </c>
      <c r="C496" s="15" t="s">
        <v>45</v>
      </c>
      <c r="D496" s="15" t="s">
        <v>757</v>
      </c>
      <c r="E496" s="16" t="s">
        <v>24</v>
      </c>
      <c r="F496" s="17">
        <v>5</v>
      </c>
      <c r="G496" s="18">
        <f t="shared" ref="G496:H496" si="460">TRUNC(L496-L496*$P$3,2)</f>
        <v>32.57</v>
      </c>
      <c r="H496" s="18">
        <f t="shared" si="460"/>
        <v>39.89</v>
      </c>
      <c r="I496" s="18">
        <f t="shared" si="449"/>
        <v>199.45</v>
      </c>
      <c r="J496" s="19">
        <v>7.9913431441780894E-5</v>
      </c>
      <c r="K496" s="2"/>
      <c r="L496" s="2">
        <v>41.74</v>
      </c>
      <c r="M496" s="2">
        <v>51.11</v>
      </c>
      <c r="N496" s="2">
        <v>255.55</v>
      </c>
      <c r="O496" s="2"/>
      <c r="P496" s="2"/>
      <c r="Q496" s="2"/>
      <c r="R496" s="2"/>
      <c r="S496" s="2"/>
      <c r="T496" s="2"/>
      <c r="U496" s="2"/>
      <c r="V496" s="2"/>
      <c r="W496" s="2"/>
      <c r="X496" s="2"/>
      <c r="Y496" s="2"/>
      <c r="Z496" s="2"/>
    </row>
    <row r="497" spans="1:26" ht="25.5" customHeight="1">
      <c r="A497" s="15" t="s">
        <v>944</v>
      </c>
      <c r="B497" s="15">
        <v>12482</v>
      </c>
      <c r="C497" s="15" t="s">
        <v>45</v>
      </c>
      <c r="D497" s="15" t="s">
        <v>759</v>
      </c>
      <c r="E497" s="16" t="s">
        <v>24</v>
      </c>
      <c r="F497" s="17">
        <v>5</v>
      </c>
      <c r="G497" s="18">
        <f t="shared" ref="G497:H497" si="461">TRUNC(L497-L497*$P$3,2)</f>
        <v>59.63</v>
      </c>
      <c r="H497" s="18">
        <f t="shared" si="461"/>
        <v>73.03</v>
      </c>
      <c r="I497" s="18">
        <f t="shared" si="449"/>
        <v>365.15</v>
      </c>
      <c r="J497" s="19">
        <v>1.46302089219476E-4</v>
      </c>
      <c r="K497" s="2"/>
      <c r="L497" s="2">
        <v>76.41</v>
      </c>
      <c r="M497" s="2">
        <v>93.57</v>
      </c>
      <c r="N497" s="2">
        <v>467.85</v>
      </c>
      <c r="O497" s="2"/>
      <c r="P497" s="2"/>
      <c r="Q497" s="2"/>
      <c r="R497" s="2"/>
      <c r="S497" s="2"/>
      <c r="T497" s="2"/>
      <c r="U497" s="2"/>
      <c r="V497" s="2"/>
      <c r="W497" s="2"/>
      <c r="X497" s="2"/>
      <c r="Y497" s="2"/>
      <c r="Z497" s="2"/>
    </row>
    <row r="498" spans="1:26" ht="25.5" customHeight="1">
      <c r="A498" s="15" t="s">
        <v>945</v>
      </c>
      <c r="B498" s="15">
        <v>9539</v>
      </c>
      <c r="C498" s="15" t="s">
        <v>45</v>
      </c>
      <c r="D498" s="15" t="s">
        <v>767</v>
      </c>
      <c r="E498" s="16" t="s">
        <v>24</v>
      </c>
      <c r="F498" s="17">
        <v>33</v>
      </c>
      <c r="G498" s="18">
        <f t="shared" ref="G498:H498" si="462">TRUNC(L498-L498*$P$3,2)</f>
        <v>4.07</v>
      </c>
      <c r="H498" s="18">
        <f t="shared" si="462"/>
        <v>4.9800000000000004</v>
      </c>
      <c r="I498" s="18">
        <f t="shared" si="449"/>
        <v>164.34</v>
      </c>
      <c r="J498" s="19">
        <v>6.5941480290073701E-5</v>
      </c>
      <c r="K498" s="2"/>
      <c r="L498" s="2">
        <v>5.22</v>
      </c>
      <c r="M498" s="2">
        <v>6.39</v>
      </c>
      <c r="N498" s="2">
        <v>210.87</v>
      </c>
      <c r="O498" s="2"/>
      <c r="P498" s="2"/>
      <c r="Q498" s="2"/>
      <c r="R498" s="2"/>
      <c r="S498" s="2"/>
      <c r="T498" s="2"/>
      <c r="U498" s="2"/>
      <c r="V498" s="2"/>
      <c r="W498" s="2"/>
      <c r="X498" s="2"/>
      <c r="Y498" s="2"/>
      <c r="Z498" s="2"/>
    </row>
    <row r="499" spans="1:26" ht="25.5" customHeight="1">
      <c r="A499" s="15" t="s">
        <v>946</v>
      </c>
      <c r="B499" s="15">
        <v>9524</v>
      </c>
      <c r="C499" s="15" t="s">
        <v>45</v>
      </c>
      <c r="D499" s="15" t="s">
        <v>769</v>
      </c>
      <c r="E499" s="16" t="s">
        <v>24</v>
      </c>
      <c r="F499" s="17">
        <v>8</v>
      </c>
      <c r="G499" s="18">
        <f t="shared" ref="G499:H499" si="463">TRUNC(L499-L499*$P$3,2)</f>
        <v>3.91</v>
      </c>
      <c r="H499" s="18">
        <f t="shared" si="463"/>
        <v>4.79</v>
      </c>
      <c r="I499" s="18">
        <f t="shared" si="449"/>
        <v>38.32</v>
      </c>
      <c r="J499" s="19">
        <v>1.5360390344043301E-5</v>
      </c>
      <c r="K499" s="2"/>
      <c r="L499" s="2">
        <v>5.0199999999999996</v>
      </c>
      <c r="M499" s="2">
        <v>6.14</v>
      </c>
      <c r="N499" s="2">
        <v>49.12</v>
      </c>
      <c r="O499" s="2"/>
      <c r="P499" s="2"/>
      <c r="Q499" s="2"/>
      <c r="R499" s="2"/>
      <c r="S499" s="2"/>
      <c r="T499" s="2"/>
      <c r="U499" s="2"/>
      <c r="V499" s="2"/>
      <c r="W499" s="2"/>
      <c r="X499" s="2"/>
      <c r="Y499" s="2"/>
      <c r="Z499" s="2"/>
    </row>
    <row r="500" spans="1:26" ht="24" customHeight="1">
      <c r="A500" s="15" t="s">
        <v>947</v>
      </c>
      <c r="B500" s="15">
        <v>12578</v>
      </c>
      <c r="C500" s="15" t="s">
        <v>45</v>
      </c>
      <c r="D500" s="15" t="s">
        <v>771</v>
      </c>
      <c r="E500" s="16" t="s">
        <v>24</v>
      </c>
      <c r="F500" s="17">
        <v>23</v>
      </c>
      <c r="G500" s="18">
        <f t="shared" ref="G500:H500" si="464">TRUNC(L500-L500*$P$3,2)</f>
        <v>10.92</v>
      </c>
      <c r="H500" s="18">
        <f t="shared" si="464"/>
        <v>13.37</v>
      </c>
      <c r="I500" s="18">
        <f t="shared" si="449"/>
        <v>307.51</v>
      </c>
      <c r="J500" s="19">
        <v>1.2327713927990199E-4</v>
      </c>
      <c r="K500" s="2"/>
      <c r="L500" s="2">
        <v>14</v>
      </c>
      <c r="M500" s="2">
        <v>17.14</v>
      </c>
      <c r="N500" s="2">
        <v>394.22</v>
      </c>
      <c r="O500" s="2"/>
      <c r="P500" s="2"/>
      <c r="Q500" s="2"/>
      <c r="R500" s="2"/>
      <c r="S500" s="2"/>
      <c r="T500" s="2"/>
      <c r="U500" s="2"/>
      <c r="V500" s="2"/>
      <c r="W500" s="2"/>
      <c r="X500" s="2"/>
      <c r="Y500" s="2"/>
      <c r="Z500" s="2"/>
    </row>
    <row r="501" spans="1:26" ht="25.5" customHeight="1">
      <c r="A501" s="15" t="s">
        <v>948</v>
      </c>
      <c r="B501" s="15">
        <v>9669</v>
      </c>
      <c r="C501" s="15" t="s">
        <v>45</v>
      </c>
      <c r="D501" s="15" t="s">
        <v>773</v>
      </c>
      <c r="E501" s="16" t="s">
        <v>24</v>
      </c>
      <c r="F501" s="17">
        <v>146.4</v>
      </c>
      <c r="G501" s="18">
        <f t="shared" ref="G501:H501" si="465">TRUNC(L501-L501*$P$3,2)</f>
        <v>65.97</v>
      </c>
      <c r="H501" s="18">
        <f t="shared" si="465"/>
        <v>80.790000000000006</v>
      </c>
      <c r="I501" s="18">
        <f t="shared" si="449"/>
        <v>11827.66</v>
      </c>
      <c r="J501" s="19">
        <v>4.7392433018910197E-3</v>
      </c>
      <c r="K501" s="2"/>
      <c r="L501" s="2">
        <v>84.53</v>
      </c>
      <c r="M501" s="2">
        <v>103.52</v>
      </c>
      <c r="N501" s="2">
        <v>15155.32</v>
      </c>
      <c r="O501" s="2"/>
      <c r="P501" s="2"/>
      <c r="Q501" s="2"/>
      <c r="R501" s="2"/>
      <c r="S501" s="2"/>
      <c r="T501" s="2"/>
      <c r="U501" s="2"/>
      <c r="V501" s="2"/>
      <c r="W501" s="2"/>
      <c r="X501" s="2"/>
      <c r="Y501" s="2"/>
      <c r="Z501" s="2"/>
    </row>
    <row r="502" spans="1:26" ht="25.5" customHeight="1">
      <c r="A502" s="15" t="s">
        <v>949</v>
      </c>
      <c r="B502" s="15">
        <v>9526</v>
      </c>
      <c r="C502" s="15" t="s">
        <v>45</v>
      </c>
      <c r="D502" s="15" t="s">
        <v>775</v>
      </c>
      <c r="E502" s="16" t="s">
        <v>24</v>
      </c>
      <c r="F502" s="17">
        <v>136</v>
      </c>
      <c r="G502" s="18">
        <f t="shared" ref="G502:H502" si="466">TRUNC(L502-L502*$P$3,2)</f>
        <v>8.0399999999999991</v>
      </c>
      <c r="H502" s="18">
        <f t="shared" si="466"/>
        <v>9.84</v>
      </c>
      <c r="I502" s="18">
        <f t="shared" si="449"/>
        <v>1338.24</v>
      </c>
      <c r="J502" s="19">
        <v>5.3671305283567797E-4</v>
      </c>
      <c r="K502" s="2"/>
      <c r="L502" s="2">
        <v>10.31</v>
      </c>
      <c r="M502" s="2">
        <v>12.62</v>
      </c>
      <c r="N502" s="2">
        <v>1716.32</v>
      </c>
      <c r="O502" s="2"/>
      <c r="P502" s="2"/>
      <c r="Q502" s="2"/>
      <c r="R502" s="2"/>
      <c r="S502" s="2"/>
      <c r="T502" s="2"/>
      <c r="U502" s="2"/>
      <c r="V502" s="2"/>
      <c r="W502" s="2"/>
      <c r="X502" s="2"/>
      <c r="Y502" s="2"/>
      <c r="Z502" s="2"/>
    </row>
    <row r="503" spans="1:26" ht="39" customHeight="1">
      <c r="A503" s="15" t="s">
        <v>950</v>
      </c>
      <c r="B503" s="15">
        <v>7384</v>
      </c>
      <c r="C503" s="15" t="s">
        <v>45</v>
      </c>
      <c r="D503" s="15" t="s">
        <v>755</v>
      </c>
      <c r="E503" s="16" t="s">
        <v>280</v>
      </c>
      <c r="F503" s="17">
        <v>146.4</v>
      </c>
      <c r="G503" s="18">
        <f t="shared" ref="G503:H503" si="467">TRUNC(L503-L503*$P$3,2)</f>
        <v>18.04</v>
      </c>
      <c r="H503" s="18">
        <f t="shared" si="467"/>
        <v>22.09</v>
      </c>
      <c r="I503" s="18">
        <f t="shared" si="449"/>
        <v>3233.98</v>
      </c>
      <c r="J503" s="19">
        <v>1.29605795220104E-3</v>
      </c>
      <c r="K503" s="2"/>
      <c r="L503" s="2">
        <v>23.12</v>
      </c>
      <c r="M503" s="2">
        <v>28.31</v>
      </c>
      <c r="N503" s="2">
        <v>4144.58</v>
      </c>
      <c r="O503" s="2"/>
      <c r="P503" s="2"/>
      <c r="Q503" s="2"/>
      <c r="R503" s="2"/>
      <c r="S503" s="2"/>
      <c r="T503" s="2"/>
      <c r="U503" s="2"/>
      <c r="V503" s="2"/>
      <c r="W503" s="2"/>
      <c r="X503" s="2"/>
      <c r="Y503" s="2"/>
      <c r="Z503" s="2"/>
    </row>
    <row r="504" spans="1:26" ht="25.5" customHeight="1">
      <c r="A504" s="15" t="s">
        <v>951</v>
      </c>
      <c r="B504" s="15">
        <v>12556</v>
      </c>
      <c r="C504" s="15" t="s">
        <v>45</v>
      </c>
      <c r="D504" s="15" t="s">
        <v>781</v>
      </c>
      <c r="E504" s="16" t="s">
        <v>24</v>
      </c>
      <c r="F504" s="17">
        <v>4</v>
      </c>
      <c r="G504" s="18">
        <f t="shared" ref="G504:H504" si="468">TRUNC(L504-L504*$P$3,2)</f>
        <v>10.59</v>
      </c>
      <c r="H504" s="18">
        <f t="shared" si="468"/>
        <v>12.96</v>
      </c>
      <c r="I504" s="18">
        <f t="shared" si="449"/>
        <v>51.84</v>
      </c>
      <c r="J504" s="19">
        <v>2.0776554040273599E-5</v>
      </c>
      <c r="K504" s="2"/>
      <c r="L504" s="2">
        <v>13.57</v>
      </c>
      <c r="M504" s="2">
        <v>16.61</v>
      </c>
      <c r="N504" s="2">
        <v>66.44</v>
      </c>
      <c r="O504" s="2"/>
      <c r="P504" s="2"/>
      <c r="Q504" s="2"/>
      <c r="R504" s="2"/>
      <c r="S504" s="2"/>
      <c r="T504" s="2"/>
      <c r="U504" s="2"/>
      <c r="V504" s="2"/>
      <c r="W504" s="2"/>
      <c r="X504" s="2"/>
      <c r="Y504" s="2"/>
      <c r="Z504" s="2"/>
    </row>
    <row r="505" spans="1:26" ht="39" customHeight="1">
      <c r="A505" s="15" t="s">
        <v>952</v>
      </c>
      <c r="B505" s="15">
        <v>724</v>
      </c>
      <c r="C505" s="15" t="s">
        <v>45</v>
      </c>
      <c r="D505" s="15" t="s">
        <v>953</v>
      </c>
      <c r="E505" s="16" t="s">
        <v>24</v>
      </c>
      <c r="F505" s="17">
        <v>54</v>
      </c>
      <c r="G505" s="18">
        <f t="shared" ref="G505:H505" si="469">TRUNC(L505-L505*$P$3,2)</f>
        <v>7.38</v>
      </c>
      <c r="H505" s="18">
        <f t="shared" si="469"/>
        <v>9.0299999999999994</v>
      </c>
      <c r="I505" s="18">
        <f t="shared" si="449"/>
        <v>487.62</v>
      </c>
      <c r="J505" s="19">
        <v>1.95544773817939E-4</v>
      </c>
      <c r="K505" s="2"/>
      <c r="L505" s="2">
        <v>9.4600000000000009</v>
      </c>
      <c r="M505" s="2">
        <v>11.58</v>
      </c>
      <c r="N505" s="2">
        <v>625.32000000000005</v>
      </c>
      <c r="O505" s="2"/>
      <c r="P505" s="2"/>
      <c r="Q505" s="2"/>
      <c r="R505" s="2"/>
      <c r="S505" s="2"/>
      <c r="T505" s="2"/>
      <c r="U505" s="2"/>
      <c r="V505" s="2"/>
      <c r="W505" s="2"/>
      <c r="X505" s="2"/>
      <c r="Y505" s="2"/>
      <c r="Z505" s="2"/>
    </row>
    <row r="506" spans="1:26" ht="39" customHeight="1">
      <c r="A506" s="15" t="s">
        <v>954</v>
      </c>
      <c r="B506" s="15">
        <v>13610</v>
      </c>
      <c r="C506" s="15" t="s">
        <v>45</v>
      </c>
      <c r="D506" s="15" t="s">
        <v>797</v>
      </c>
      <c r="E506" s="16" t="s">
        <v>280</v>
      </c>
      <c r="F506" s="17">
        <v>138.93</v>
      </c>
      <c r="G506" s="18">
        <f t="shared" ref="G506:H506" si="470">TRUNC(L506-L506*$P$3,2)</f>
        <v>36.270000000000003</v>
      </c>
      <c r="H506" s="18">
        <f t="shared" si="470"/>
        <v>44.42</v>
      </c>
      <c r="I506" s="18">
        <f t="shared" si="449"/>
        <v>6171.27</v>
      </c>
      <c r="J506" s="19">
        <v>2.4728883794331601E-3</v>
      </c>
      <c r="K506" s="2"/>
      <c r="L506" s="2">
        <v>46.48</v>
      </c>
      <c r="M506" s="2">
        <v>56.92</v>
      </c>
      <c r="N506" s="2">
        <v>7907.89</v>
      </c>
      <c r="O506" s="2"/>
      <c r="P506" s="2"/>
      <c r="Q506" s="2"/>
      <c r="R506" s="2"/>
      <c r="S506" s="2"/>
      <c r="T506" s="2"/>
      <c r="U506" s="2"/>
      <c r="V506" s="2"/>
      <c r="W506" s="2"/>
      <c r="X506" s="2"/>
      <c r="Y506" s="2"/>
      <c r="Z506" s="2"/>
    </row>
    <row r="507" spans="1:26" ht="39" customHeight="1">
      <c r="A507" s="15" t="s">
        <v>955</v>
      </c>
      <c r="B507" s="15">
        <v>13364</v>
      </c>
      <c r="C507" s="15" t="s">
        <v>45</v>
      </c>
      <c r="D507" s="15" t="s">
        <v>956</v>
      </c>
      <c r="E507" s="16" t="s">
        <v>24</v>
      </c>
      <c r="F507" s="17">
        <v>46</v>
      </c>
      <c r="G507" s="18">
        <f t="shared" ref="G507:H507" si="471">TRUNC(L507-L507*$P$3,2)</f>
        <v>15.87</v>
      </c>
      <c r="H507" s="18">
        <f t="shared" si="471"/>
        <v>19.440000000000001</v>
      </c>
      <c r="I507" s="18">
        <f t="shared" si="449"/>
        <v>894.24</v>
      </c>
      <c r="J507" s="19">
        <v>3.58323633542865E-4</v>
      </c>
      <c r="K507" s="2"/>
      <c r="L507" s="2">
        <v>20.34</v>
      </c>
      <c r="M507" s="2">
        <v>24.91</v>
      </c>
      <c r="N507" s="2">
        <v>1145.8599999999999</v>
      </c>
      <c r="O507" s="2"/>
      <c r="P507" s="2"/>
      <c r="Q507" s="2"/>
      <c r="R507" s="2"/>
      <c r="S507" s="2"/>
      <c r="T507" s="2"/>
      <c r="U507" s="2"/>
      <c r="V507" s="2"/>
      <c r="W507" s="2"/>
      <c r="X507" s="2"/>
      <c r="Y507" s="2"/>
      <c r="Z507" s="2"/>
    </row>
    <row r="508" spans="1:26" ht="64.5" customHeight="1">
      <c r="A508" s="15" t="s">
        <v>957</v>
      </c>
      <c r="B508" s="15">
        <v>91170</v>
      </c>
      <c r="C508" s="15" t="s">
        <v>28</v>
      </c>
      <c r="D508" s="15" t="s">
        <v>801</v>
      </c>
      <c r="E508" s="16" t="s">
        <v>94</v>
      </c>
      <c r="F508" s="17">
        <v>138.93</v>
      </c>
      <c r="G508" s="18">
        <f t="shared" ref="G508:H508" si="472">TRUNC(L508-L508*$P$3,2)</f>
        <v>8.58</v>
      </c>
      <c r="H508" s="18">
        <f t="shared" si="472"/>
        <v>10.51</v>
      </c>
      <c r="I508" s="18">
        <f t="shared" si="449"/>
        <v>1460.15</v>
      </c>
      <c r="J508" s="19">
        <v>5.8520210264730998E-4</v>
      </c>
      <c r="K508" s="2"/>
      <c r="L508" s="2">
        <v>11</v>
      </c>
      <c r="M508" s="2">
        <v>13.47</v>
      </c>
      <c r="N508" s="2">
        <v>1871.38</v>
      </c>
      <c r="O508" s="2"/>
      <c r="P508" s="2"/>
      <c r="Q508" s="2"/>
      <c r="R508" s="2"/>
      <c r="S508" s="2"/>
      <c r="T508" s="2"/>
      <c r="U508" s="2"/>
      <c r="V508" s="2"/>
      <c r="W508" s="2"/>
      <c r="X508" s="2"/>
      <c r="Y508" s="2"/>
      <c r="Z508" s="2"/>
    </row>
    <row r="509" spans="1:26" ht="25.5" customHeight="1">
      <c r="A509" s="15" t="s">
        <v>958</v>
      </c>
      <c r="B509" s="15">
        <v>382</v>
      </c>
      <c r="C509" s="15" t="s">
        <v>45</v>
      </c>
      <c r="D509" s="15" t="s">
        <v>959</v>
      </c>
      <c r="E509" s="16" t="s">
        <v>24</v>
      </c>
      <c r="F509" s="17">
        <v>54</v>
      </c>
      <c r="G509" s="18">
        <f t="shared" ref="G509:H509" si="473">TRUNC(L509-L509*$P$3,2)</f>
        <v>31.11</v>
      </c>
      <c r="H509" s="18">
        <f t="shared" si="473"/>
        <v>38.090000000000003</v>
      </c>
      <c r="I509" s="18">
        <f t="shared" si="449"/>
        <v>2056.86</v>
      </c>
      <c r="J509" s="19">
        <v>8.2422628756939804E-4</v>
      </c>
      <c r="K509" s="2"/>
      <c r="L509" s="2">
        <v>39.86</v>
      </c>
      <c r="M509" s="2">
        <v>48.81</v>
      </c>
      <c r="N509" s="2">
        <v>2635.74</v>
      </c>
      <c r="O509" s="2"/>
      <c r="P509" s="2"/>
      <c r="Q509" s="2"/>
      <c r="R509" s="2"/>
      <c r="S509" s="2"/>
      <c r="T509" s="2"/>
      <c r="U509" s="2"/>
      <c r="V509" s="2"/>
      <c r="W509" s="2"/>
      <c r="X509" s="2"/>
      <c r="Y509" s="2"/>
      <c r="Z509" s="2"/>
    </row>
    <row r="510" spans="1:26" ht="25.5" customHeight="1">
      <c r="A510" s="15" t="s">
        <v>960</v>
      </c>
      <c r="B510" s="15">
        <v>362</v>
      </c>
      <c r="C510" s="15" t="s">
        <v>45</v>
      </c>
      <c r="D510" s="15" t="s">
        <v>789</v>
      </c>
      <c r="E510" s="16" t="s">
        <v>24</v>
      </c>
      <c r="F510" s="17">
        <v>28</v>
      </c>
      <c r="G510" s="18">
        <f t="shared" ref="G510:H510" si="474">TRUNC(L510-L510*$P$3,2)</f>
        <v>4.51</v>
      </c>
      <c r="H510" s="18">
        <f t="shared" si="474"/>
        <v>5.53</v>
      </c>
      <c r="I510" s="18">
        <f t="shared" si="449"/>
        <v>154.84</v>
      </c>
      <c r="J510" s="19">
        <v>6.2079492896976502E-5</v>
      </c>
      <c r="K510" s="2"/>
      <c r="L510" s="2">
        <v>5.79</v>
      </c>
      <c r="M510" s="2">
        <v>7.09</v>
      </c>
      <c r="N510" s="2">
        <v>198.52</v>
      </c>
      <c r="O510" s="2"/>
      <c r="P510" s="2"/>
      <c r="Q510" s="2"/>
      <c r="R510" s="2"/>
      <c r="S510" s="2"/>
      <c r="T510" s="2"/>
      <c r="U510" s="2"/>
      <c r="V510" s="2"/>
      <c r="W510" s="2"/>
      <c r="X510" s="2"/>
      <c r="Y510" s="2"/>
      <c r="Z510" s="2"/>
    </row>
    <row r="511" spans="1:26" ht="25.5" customHeight="1">
      <c r="A511" s="15" t="s">
        <v>961</v>
      </c>
      <c r="B511" s="15">
        <v>353</v>
      </c>
      <c r="C511" s="15" t="s">
        <v>45</v>
      </c>
      <c r="D511" s="15" t="s">
        <v>785</v>
      </c>
      <c r="E511" s="16" t="s">
        <v>280</v>
      </c>
      <c r="F511" s="17">
        <v>122.37</v>
      </c>
      <c r="G511" s="18">
        <f t="shared" ref="G511:H511" si="475">TRUNC(L511-L511*$P$3,2)</f>
        <v>9.6</v>
      </c>
      <c r="H511" s="18">
        <f t="shared" si="475"/>
        <v>11.76</v>
      </c>
      <c r="I511" s="18">
        <f t="shared" si="449"/>
        <v>1439.07</v>
      </c>
      <c r="J511" s="19">
        <v>5.7667445922951499E-4</v>
      </c>
      <c r="K511" s="2"/>
      <c r="L511" s="2">
        <v>12.31</v>
      </c>
      <c r="M511" s="2">
        <v>15.07</v>
      </c>
      <c r="N511" s="2">
        <v>1844.11</v>
      </c>
      <c r="O511" s="2"/>
      <c r="P511" s="2"/>
      <c r="Q511" s="2"/>
      <c r="R511" s="2"/>
      <c r="S511" s="2"/>
      <c r="T511" s="2"/>
      <c r="U511" s="2"/>
      <c r="V511" s="2"/>
      <c r="W511" s="2"/>
      <c r="X511" s="2"/>
      <c r="Y511" s="2"/>
      <c r="Z511" s="2"/>
    </row>
    <row r="512" spans="1:26" ht="25.5" customHeight="1">
      <c r="A512" s="15" t="s">
        <v>962</v>
      </c>
      <c r="B512" s="15">
        <v>11214</v>
      </c>
      <c r="C512" s="15" t="s">
        <v>45</v>
      </c>
      <c r="D512" s="15" t="s">
        <v>963</v>
      </c>
      <c r="E512" s="16" t="s">
        <v>24</v>
      </c>
      <c r="F512" s="17">
        <v>33</v>
      </c>
      <c r="G512" s="18">
        <f t="shared" ref="G512:H512" si="476">TRUNC(L512-L512*$P$3,2)</f>
        <v>49.96</v>
      </c>
      <c r="H512" s="18">
        <f t="shared" si="476"/>
        <v>61.19</v>
      </c>
      <c r="I512" s="18">
        <f t="shared" si="449"/>
        <v>2019.27</v>
      </c>
      <c r="J512" s="19">
        <v>8.0904726991264195E-4</v>
      </c>
      <c r="K512" s="2"/>
      <c r="L512" s="2">
        <v>64.02</v>
      </c>
      <c r="M512" s="2">
        <v>78.400000000000006</v>
      </c>
      <c r="N512" s="2">
        <v>2587.1999999999998</v>
      </c>
      <c r="O512" s="2"/>
      <c r="P512" s="2"/>
      <c r="Q512" s="2"/>
      <c r="R512" s="2"/>
      <c r="S512" s="2"/>
      <c r="T512" s="2"/>
      <c r="U512" s="2"/>
      <c r="V512" s="2"/>
      <c r="W512" s="2"/>
      <c r="X512" s="2"/>
      <c r="Y512" s="2"/>
      <c r="Z512" s="2"/>
    </row>
    <row r="513" spans="1:26" ht="25.5" customHeight="1">
      <c r="A513" s="15" t="s">
        <v>964</v>
      </c>
      <c r="B513" s="15">
        <v>11234</v>
      </c>
      <c r="C513" s="15" t="s">
        <v>45</v>
      </c>
      <c r="D513" s="15" t="s">
        <v>965</v>
      </c>
      <c r="E513" s="16" t="s">
        <v>24</v>
      </c>
      <c r="F513" s="17">
        <v>21</v>
      </c>
      <c r="G513" s="18">
        <f t="shared" ref="G513:H513" si="477">TRUNC(L513-L513*$P$3,2)</f>
        <v>85.24</v>
      </c>
      <c r="H513" s="18">
        <f t="shared" si="477"/>
        <v>104.39</v>
      </c>
      <c r="I513" s="18">
        <f t="shared" si="449"/>
        <v>2192.19</v>
      </c>
      <c r="J513" s="19">
        <v>8.7839417876229599E-4</v>
      </c>
      <c r="K513" s="2"/>
      <c r="L513" s="2">
        <v>109.22</v>
      </c>
      <c r="M513" s="2">
        <v>133.76</v>
      </c>
      <c r="N513" s="2">
        <v>2808.96</v>
      </c>
      <c r="O513" s="2"/>
      <c r="P513" s="2"/>
      <c r="Q513" s="2"/>
      <c r="R513" s="2"/>
      <c r="S513" s="2"/>
      <c r="T513" s="2"/>
      <c r="U513" s="2"/>
      <c r="V513" s="2"/>
      <c r="W513" s="2"/>
      <c r="X513" s="2"/>
      <c r="Y513" s="2"/>
      <c r="Z513" s="2"/>
    </row>
    <row r="514" spans="1:26" ht="25.5" customHeight="1">
      <c r="A514" s="15" t="s">
        <v>966</v>
      </c>
      <c r="B514" s="15">
        <v>97596</v>
      </c>
      <c r="C514" s="15" t="s">
        <v>28</v>
      </c>
      <c r="D514" s="15" t="s">
        <v>967</v>
      </c>
      <c r="E514" s="16" t="s">
        <v>56</v>
      </c>
      <c r="F514" s="17">
        <v>13</v>
      </c>
      <c r="G514" s="18">
        <f t="shared" ref="G514:H514" si="478">TRUNC(L514-L514*$P$3,2)</f>
        <v>59.76</v>
      </c>
      <c r="H514" s="18">
        <f t="shared" si="478"/>
        <v>73.180000000000007</v>
      </c>
      <c r="I514" s="18">
        <f t="shared" si="449"/>
        <v>951.34</v>
      </c>
      <c r="J514" s="19">
        <v>3.81198481948133E-4</v>
      </c>
      <c r="K514" s="2"/>
      <c r="L514" s="2">
        <v>76.569999999999993</v>
      </c>
      <c r="M514" s="2">
        <v>93.77</v>
      </c>
      <c r="N514" s="2">
        <v>1219.01</v>
      </c>
      <c r="O514" s="2"/>
      <c r="P514" s="2"/>
      <c r="Q514" s="2"/>
      <c r="R514" s="2"/>
      <c r="S514" s="2"/>
      <c r="T514" s="2"/>
      <c r="U514" s="2"/>
      <c r="V514" s="2"/>
      <c r="W514" s="2"/>
      <c r="X514" s="2"/>
      <c r="Y514" s="2"/>
      <c r="Z514" s="2"/>
    </row>
    <row r="515" spans="1:26" ht="25.5" customHeight="1">
      <c r="A515" s="15" t="s">
        <v>968</v>
      </c>
      <c r="B515" s="15">
        <v>12136</v>
      </c>
      <c r="C515" s="15" t="s">
        <v>45</v>
      </c>
      <c r="D515" s="15" t="s">
        <v>969</v>
      </c>
      <c r="E515" s="16" t="s">
        <v>24</v>
      </c>
      <c r="F515" s="17">
        <v>1</v>
      </c>
      <c r="G515" s="18">
        <f t="shared" ref="G515:H515" si="479">TRUNC(L515-L515*$P$3,2)</f>
        <v>1706.73</v>
      </c>
      <c r="H515" s="18">
        <f t="shared" si="479"/>
        <v>2090.23</v>
      </c>
      <c r="I515" s="18">
        <f t="shared" si="449"/>
        <v>2090.23</v>
      </c>
      <c r="J515" s="19">
        <v>8.3746336662606196E-4</v>
      </c>
      <c r="K515" s="2"/>
      <c r="L515" s="2">
        <v>2186.7199999999998</v>
      </c>
      <c r="M515" s="2">
        <v>2678.07</v>
      </c>
      <c r="N515" s="2">
        <v>2678.07</v>
      </c>
      <c r="O515" s="2"/>
      <c r="P515" s="2"/>
      <c r="Q515" s="2"/>
      <c r="R515" s="2"/>
      <c r="S515" s="2"/>
      <c r="T515" s="2"/>
      <c r="U515" s="2"/>
      <c r="V515" s="2"/>
      <c r="W515" s="2"/>
      <c r="X515" s="2"/>
      <c r="Y515" s="2"/>
      <c r="Z515" s="2"/>
    </row>
    <row r="516" spans="1:26" ht="25.5" customHeight="1">
      <c r="A516" s="15" t="s">
        <v>970</v>
      </c>
      <c r="B516" s="15">
        <v>11520</v>
      </c>
      <c r="C516" s="15" t="s">
        <v>45</v>
      </c>
      <c r="D516" s="15" t="s">
        <v>971</v>
      </c>
      <c r="E516" s="16" t="s">
        <v>24</v>
      </c>
      <c r="F516" s="17">
        <v>10</v>
      </c>
      <c r="G516" s="18">
        <f t="shared" ref="G516:H516" si="480">TRUNC(L516-L516*$P$3,2)</f>
        <v>456.13</v>
      </c>
      <c r="H516" s="18">
        <f t="shared" si="480"/>
        <v>558.61</v>
      </c>
      <c r="I516" s="18">
        <f t="shared" si="449"/>
        <v>5586.1</v>
      </c>
      <c r="J516" s="19">
        <v>2.2381389611235199E-3</v>
      </c>
      <c r="K516" s="2"/>
      <c r="L516" s="2">
        <v>584.41</v>
      </c>
      <c r="M516" s="2">
        <v>715.72</v>
      </c>
      <c r="N516" s="2">
        <v>7157.2</v>
      </c>
      <c r="O516" s="2"/>
      <c r="P516" s="2"/>
      <c r="Q516" s="2"/>
      <c r="R516" s="2"/>
      <c r="S516" s="2"/>
      <c r="T516" s="2"/>
      <c r="U516" s="2"/>
      <c r="V516" s="2"/>
      <c r="W516" s="2"/>
      <c r="X516" s="2"/>
      <c r="Y516" s="2"/>
      <c r="Z516" s="2"/>
    </row>
    <row r="517" spans="1:26" ht="39" customHeight="1">
      <c r="A517" s="15" t="s">
        <v>972</v>
      </c>
      <c r="B517" s="15">
        <v>97668</v>
      </c>
      <c r="C517" s="15" t="s">
        <v>28</v>
      </c>
      <c r="D517" s="15" t="s">
        <v>805</v>
      </c>
      <c r="E517" s="16" t="s">
        <v>94</v>
      </c>
      <c r="F517" s="17">
        <v>24</v>
      </c>
      <c r="G517" s="18">
        <f t="shared" ref="G517:H517" si="481">TRUNC(L517-L517*$P$3,2)</f>
        <v>10.93</v>
      </c>
      <c r="H517" s="18">
        <f t="shared" si="481"/>
        <v>13.38</v>
      </c>
      <c r="I517" s="18">
        <f t="shared" si="449"/>
        <v>321.12</v>
      </c>
      <c r="J517" s="19">
        <v>1.2871206566792001E-4</v>
      </c>
      <c r="K517" s="2"/>
      <c r="L517" s="2">
        <v>14.01</v>
      </c>
      <c r="M517" s="2">
        <v>17.149999999999999</v>
      </c>
      <c r="N517" s="2">
        <v>411.6</v>
      </c>
      <c r="O517" s="2"/>
      <c r="P517" s="2"/>
      <c r="Q517" s="2"/>
      <c r="R517" s="2"/>
      <c r="S517" s="2"/>
      <c r="T517" s="2"/>
      <c r="U517" s="2"/>
      <c r="V517" s="2"/>
      <c r="W517" s="2"/>
      <c r="X517" s="2"/>
      <c r="Y517" s="2"/>
      <c r="Z517" s="2"/>
    </row>
    <row r="518" spans="1:26" ht="51.75" customHeight="1">
      <c r="A518" s="15" t="s">
        <v>973</v>
      </c>
      <c r="B518" s="15">
        <v>91855</v>
      </c>
      <c r="C518" s="15" t="s">
        <v>28</v>
      </c>
      <c r="D518" s="15" t="s">
        <v>974</v>
      </c>
      <c r="E518" s="16" t="s">
        <v>94</v>
      </c>
      <c r="F518" s="17">
        <v>8</v>
      </c>
      <c r="G518" s="18">
        <f t="shared" ref="G518:H518" si="482">TRUNC(L518-L518*$P$3,2)</f>
        <v>8.81</v>
      </c>
      <c r="H518" s="18">
        <f t="shared" si="482"/>
        <v>10.79</v>
      </c>
      <c r="I518" s="18">
        <f t="shared" si="449"/>
        <v>86.32</v>
      </c>
      <c r="J518" s="19">
        <v>3.4598403657674197E-5</v>
      </c>
      <c r="K518" s="2"/>
      <c r="L518" s="2">
        <v>11.3</v>
      </c>
      <c r="M518" s="2">
        <v>13.83</v>
      </c>
      <c r="N518" s="2">
        <v>110.64</v>
      </c>
      <c r="O518" s="2"/>
      <c r="P518" s="2"/>
      <c r="Q518" s="2"/>
      <c r="R518" s="2"/>
      <c r="S518" s="2"/>
      <c r="T518" s="2"/>
      <c r="U518" s="2"/>
      <c r="V518" s="2"/>
      <c r="W518" s="2"/>
      <c r="X518" s="2"/>
      <c r="Y518" s="2"/>
      <c r="Z518" s="2"/>
    </row>
    <row r="519" spans="1:26" ht="51.75" customHeight="1">
      <c r="A519" s="15" t="s">
        <v>975</v>
      </c>
      <c r="B519" s="15">
        <v>101795</v>
      </c>
      <c r="C519" s="15" t="s">
        <v>28</v>
      </c>
      <c r="D519" s="15" t="s">
        <v>976</v>
      </c>
      <c r="E519" s="16" t="s">
        <v>56</v>
      </c>
      <c r="F519" s="17">
        <v>4</v>
      </c>
      <c r="G519" s="18">
        <f t="shared" ref="G519:H519" si="483">TRUNC(L519-L519*$P$3,2)</f>
        <v>417.42</v>
      </c>
      <c r="H519" s="18">
        <f t="shared" si="483"/>
        <v>511.21</v>
      </c>
      <c r="I519" s="18">
        <f t="shared" si="449"/>
        <v>2044.84</v>
      </c>
      <c r="J519" s="19">
        <v>8.1929169962906799E-4</v>
      </c>
      <c r="K519" s="2"/>
      <c r="L519" s="2">
        <v>534.82000000000005</v>
      </c>
      <c r="M519" s="2">
        <v>654.99</v>
      </c>
      <c r="N519" s="2">
        <v>2619.96</v>
      </c>
      <c r="O519" s="2"/>
      <c r="P519" s="2"/>
      <c r="Q519" s="2"/>
      <c r="R519" s="2"/>
      <c r="S519" s="2"/>
      <c r="T519" s="2"/>
      <c r="U519" s="2"/>
      <c r="V519" s="2"/>
      <c r="W519" s="2"/>
      <c r="X519" s="2"/>
      <c r="Y519" s="2"/>
      <c r="Z519" s="2"/>
    </row>
    <row r="520" spans="1:26" ht="25.5" customHeight="1">
      <c r="A520" s="15" t="s">
        <v>977</v>
      </c>
      <c r="B520" s="15">
        <v>666</v>
      </c>
      <c r="C520" s="15" t="s">
        <v>45</v>
      </c>
      <c r="D520" s="15" t="s">
        <v>811</v>
      </c>
      <c r="E520" s="16" t="s">
        <v>24</v>
      </c>
      <c r="F520" s="17">
        <v>1</v>
      </c>
      <c r="G520" s="18">
        <f t="shared" ref="G520:H520" si="484">TRUNC(L520-L520*$P$3,2)</f>
        <v>71.8</v>
      </c>
      <c r="H520" s="18">
        <f t="shared" si="484"/>
        <v>87.93</v>
      </c>
      <c r="I520" s="18">
        <f t="shared" si="449"/>
        <v>87.93</v>
      </c>
      <c r="J520" s="19">
        <v>3.52332080631792E-5</v>
      </c>
      <c r="K520" s="2"/>
      <c r="L520" s="2">
        <v>92</v>
      </c>
      <c r="M520" s="2">
        <v>112.67</v>
      </c>
      <c r="N520" s="2">
        <v>112.67</v>
      </c>
      <c r="O520" s="2"/>
      <c r="P520" s="2"/>
      <c r="Q520" s="2"/>
      <c r="R520" s="2"/>
      <c r="S520" s="2"/>
      <c r="T520" s="2"/>
      <c r="U520" s="2"/>
      <c r="V520" s="2"/>
      <c r="W520" s="2"/>
      <c r="X520" s="2"/>
      <c r="Y520" s="2"/>
      <c r="Z520" s="2"/>
    </row>
    <row r="521" spans="1:26" ht="24" customHeight="1">
      <c r="A521" s="10" t="s">
        <v>978</v>
      </c>
      <c r="B521" s="10" t="s">
        <v>18</v>
      </c>
      <c r="C521" s="10"/>
      <c r="D521" s="10" t="s">
        <v>979</v>
      </c>
      <c r="E521" s="11"/>
      <c r="F521" s="12"/>
      <c r="G521" s="13"/>
      <c r="H521" s="13"/>
      <c r="I521" s="13">
        <f>SUM(I522,I523,I524,I525,I526,I527)</f>
        <v>5032.5600000000013</v>
      </c>
      <c r="J521" s="14">
        <v>2.01640146956907E-3</v>
      </c>
      <c r="K521" s="2"/>
      <c r="L521" s="2"/>
      <c r="M521" s="2">
        <v>6448.12</v>
      </c>
      <c r="N521" s="2">
        <v>6448.12</v>
      </c>
      <c r="O521" s="2"/>
      <c r="P521" s="2"/>
      <c r="Q521" s="2"/>
      <c r="R521" s="2"/>
      <c r="S521" s="2"/>
      <c r="T521" s="2"/>
      <c r="U521" s="2"/>
      <c r="V521" s="2"/>
      <c r="W521" s="2"/>
      <c r="X521" s="2"/>
      <c r="Y521" s="2"/>
      <c r="Z521" s="2"/>
    </row>
    <row r="522" spans="1:26" ht="39" customHeight="1">
      <c r="A522" s="15" t="s">
        <v>980</v>
      </c>
      <c r="B522" s="15">
        <v>97599</v>
      </c>
      <c r="C522" s="15" t="s">
        <v>28</v>
      </c>
      <c r="D522" s="15" t="s">
        <v>981</v>
      </c>
      <c r="E522" s="16" t="s">
        <v>56</v>
      </c>
      <c r="F522" s="17">
        <v>8</v>
      </c>
      <c r="G522" s="18">
        <f t="shared" ref="G522:H522" si="485">TRUNC(L522-L522*$P$3,2)</f>
        <v>18.600000000000001</v>
      </c>
      <c r="H522" s="18">
        <f t="shared" si="485"/>
        <v>22.78</v>
      </c>
      <c r="I522" s="18">
        <f t="shared" ref="I522:I527" si="486">ROUND(F522*H522,2)</f>
        <v>182.24</v>
      </c>
      <c r="J522" s="19">
        <v>7.3024396440167001E-5</v>
      </c>
      <c r="K522" s="2"/>
      <c r="L522" s="2">
        <v>23.84</v>
      </c>
      <c r="M522" s="2">
        <v>29.19</v>
      </c>
      <c r="N522" s="2">
        <v>233.52</v>
      </c>
      <c r="O522" s="2"/>
      <c r="P522" s="2"/>
      <c r="Q522" s="2"/>
      <c r="R522" s="2"/>
      <c r="S522" s="2"/>
      <c r="T522" s="2"/>
      <c r="U522" s="2"/>
      <c r="V522" s="2"/>
      <c r="W522" s="2"/>
      <c r="X522" s="2"/>
      <c r="Y522" s="2"/>
      <c r="Z522" s="2"/>
    </row>
    <row r="523" spans="1:26" ht="39" customHeight="1">
      <c r="A523" s="15" t="s">
        <v>982</v>
      </c>
      <c r="B523" s="15">
        <v>101905</v>
      </c>
      <c r="C523" s="15" t="s">
        <v>28</v>
      </c>
      <c r="D523" s="15" t="s">
        <v>983</v>
      </c>
      <c r="E523" s="16" t="s">
        <v>56</v>
      </c>
      <c r="F523" s="17">
        <v>4</v>
      </c>
      <c r="G523" s="18">
        <f t="shared" ref="G523:H523" si="487">TRUNC(L523-L523*$P$3,2)</f>
        <v>196.24</v>
      </c>
      <c r="H523" s="18">
        <f t="shared" si="487"/>
        <v>240.33</v>
      </c>
      <c r="I523" s="18">
        <f t="shared" si="486"/>
        <v>961.32</v>
      </c>
      <c r="J523" s="19">
        <v>3.8516053703076801E-4</v>
      </c>
      <c r="K523" s="2"/>
      <c r="L523" s="2">
        <v>251.43</v>
      </c>
      <c r="M523" s="2">
        <v>307.92</v>
      </c>
      <c r="N523" s="2">
        <v>1231.68</v>
      </c>
      <c r="O523" s="2"/>
      <c r="P523" s="2"/>
      <c r="Q523" s="2"/>
      <c r="R523" s="2"/>
      <c r="S523" s="2"/>
      <c r="T523" s="2"/>
      <c r="U523" s="2"/>
      <c r="V523" s="2"/>
      <c r="W523" s="2"/>
      <c r="X523" s="2"/>
      <c r="Y523" s="2"/>
      <c r="Z523" s="2"/>
    </row>
    <row r="524" spans="1:26" ht="39" customHeight="1">
      <c r="A524" s="15" t="s">
        <v>984</v>
      </c>
      <c r="B524" s="15">
        <v>101907</v>
      </c>
      <c r="C524" s="15" t="s">
        <v>28</v>
      </c>
      <c r="D524" s="15" t="s">
        <v>985</v>
      </c>
      <c r="E524" s="16" t="s">
        <v>56</v>
      </c>
      <c r="F524" s="17">
        <v>4</v>
      </c>
      <c r="G524" s="18">
        <f t="shared" ref="G524:H524" si="488">TRUNC(L524-L524*$P$3,2)</f>
        <v>627.46</v>
      </c>
      <c r="H524" s="18">
        <f t="shared" si="488"/>
        <v>768.45</v>
      </c>
      <c r="I524" s="18">
        <f t="shared" si="486"/>
        <v>3073.8</v>
      </c>
      <c r="J524" s="19">
        <v>1.23154556360218E-3</v>
      </c>
      <c r="K524" s="2"/>
      <c r="L524" s="2">
        <v>803.93</v>
      </c>
      <c r="M524" s="2">
        <v>984.57</v>
      </c>
      <c r="N524" s="2">
        <v>3938.28</v>
      </c>
      <c r="O524" s="2"/>
      <c r="P524" s="2"/>
      <c r="Q524" s="2"/>
      <c r="R524" s="2"/>
      <c r="S524" s="2"/>
      <c r="T524" s="2"/>
      <c r="U524" s="2"/>
      <c r="V524" s="2"/>
      <c r="W524" s="2"/>
      <c r="X524" s="2"/>
      <c r="Y524" s="2"/>
      <c r="Z524" s="2"/>
    </row>
    <row r="525" spans="1:26" ht="25.5" customHeight="1">
      <c r="A525" s="15" t="s">
        <v>986</v>
      </c>
      <c r="B525" s="15">
        <v>12138</v>
      </c>
      <c r="C525" s="15" t="s">
        <v>45</v>
      </c>
      <c r="D525" s="15" t="s">
        <v>987</v>
      </c>
      <c r="E525" s="16" t="s">
        <v>568</v>
      </c>
      <c r="F525" s="17">
        <v>8</v>
      </c>
      <c r="G525" s="18">
        <f t="shared" ref="G525:H525" si="489">TRUNC(L525-L525*$P$3,2)</f>
        <v>18.98</v>
      </c>
      <c r="H525" s="18">
        <f t="shared" si="489"/>
        <v>23.24</v>
      </c>
      <c r="I525" s="18">
        <f t="shared" si="486"/>
        <v>185.92</v>
      </c>
      <c r="J525" s="19">
        <v>7.4500394860848698E-5</v>
      </c>
      <c r="K525" s="2"/>
      <c r="L525" s="2">
        <v>24.32</v>
      </c>
      <c r="M525" s="2">
        <v>29.78</v>
      </c>
      <c r="N525" s="2">
        <v>238.24</v>
      </c>
      <c r="O525" s="2"/>
      <c r="P525" s="2"/>
      <c r="Q525" s="2"/>
      <c r="R525" s="2"/>
      <c r="S525" s="2"/>
      <c r="T525" s="2"/>
      <c r="U525" s="2"/>
      <c r="V525" s="2"/>
      <c r="W525" s="2"/>
      <c r="X525" s="2"/>
      <c r="Y525" s="2"/>
      <c r="Z525" s="2"/>
    </row>
    <row r="526" spans="1:26" ht="24" customHeight="1">
      <c r="A526" s="15" t="s">
        <v>988</v>
      </c>
      <c r="B526" s="15">
        <v>1512</v>
      </c>
      <c r="C526" s="15" t="s">
        <v>45</v>
      </c>
      <c r="D526" s="15" t="s">
        <v>989</v>
      </c>
      <c r="E526" s="16" t="s">
        <v>24</v>
      </c>
      <c r="F526" s="17">
        <v>8</v>
      </c>
      <c r="G526" s="18">
        <f t="shared" ref="G526:H526" si="490">TRUNC(L526-L526*$P$3,2)</f>
        <v>45.79</v>
      </c>
      <c r="H526" s="18">
        <f t="shared" si="490"/>
        <v>56.07</v>
      </c>
      <c r="I526" s="18">
        <f t="shared" si="486"/>
        <v>448.56</v>
      </c>
      <c r="J526" s="19">
        <v>1.79746587332168E-4</v>
      </c>
      <c r="K526" s="2"/>
      <c r="L526" s="2">
        <v>58.67</v>
      </c>
      <c r="M526" s="2">
        <v>71.849999999999994</v>
      </c>
      <c r="N526" s="2">
        <v>574.79999999999995</v>
      </c>
      <c r="O526" s="2"/>
      <c r="P526" s="2"/>
      <c r="Q526" s="2"/>
      <c r="R526" s="2"/>
      <c r="S526" s="2"/>
      <c r="T526" s="2"/>
      <c r="U526" s="2"/>
      <c r="V526" s="2"/>
      <c r="W526" s="2"/>
      <c r="X526" s="2"/>
      <c r="Y526" s="2"/>
      <c r="Z526" s="2"/>
    </row>
    <row r="527" spans="1:26" ht="39" customHeight="1">
      <c r="A527" s="15" t="s">
        <v>990</v>
      </c>
      <c r="B527" s="15">
        <v>12884</v>
      </c>
      <c r="C527" s="15" t="s">
        <v>45</v>
      </c>
      <c r="D527" s="15" t="s">
        <v>991</v>
      </c>
      <c r="E527" s="16" t="s">
        <v>24</v>
      </c>
      <c r="F527" s="17">
        <v>8</v>
      </c>
      <c r="G527" s="18">
        <f t="shared" ref="G527:H527" si="491">TRUNC(L527-L527*$P$3,2)</f>
        <v>18.45</v>
      </c>
      <c r="H527" s="18">
        <f t="shared" si="491"/>
        <v>22.59</v>
      </c>
      <c r="I527" s="18">
        <f t="shared" si="486"/>
        <v>180.72</v>
      </c>
      <c r="J527" s="19">
        <v>7.2423990302940503E-5</v>
      </c>
      <c r="K527" s="2"/>
      <c r="L527" s="2">
        <v>23.64</v>
      </c>
      <c r="M527" s="2">
        <v>28.95</v>
      </c>
      <c r="N527" s="2">
        <v>231.6</v>
      </c>
      <c r="O527" s="2"/>
      <c r="P527" s="2"/>
      <c r="Q527" s="2"/>
      <c r="R527" s="2"/>
      <c r="S527" s="2"/>
      <c r="T527" s="2"/>
      <c r="U527" s="2"/>
      <c r="V527" s="2"/>
      <c r="W527" s="2"/>
      <c r="X527" s="2"/>
      <c r="Y527" s="2"/>
      <c r="Z527" s="2"/>
    </row>
    <row r="528" spans="1:26" ht="24" customHeight="1">
      <c r="A528" s="10" t="s">
        <v>992</v>
      </c>
      <c r="B528" s="10" t="s">
        <v>18</v>
      </c>
      <c r="C528" s="10"/>
      <c r="D528" s="10" t="s">
        <v>993</v>
      </c>
      <c r="E528" s="11"/>
      <c r="F528" s="12"/>
      <c r="G528" s="13"/>
      <c r="H528" s="13"/>
      <c r="I528" s="13">
        <f>SUM(I529,I530,I531,I532,I533,I534,I535,I536,I537)</f>
        <v>28587.72</v>
      </c>
      <c r="J528" s="14">
        <v>1.19699187769327E-2</v>
      </c>
      <c r="K528" s="2"/>
      <c r="L528" s="2"/>
      <c r="M528" s="2">
        <v>38277.83</v>
      </c>
      <c r="N528" s="2">
        <v>38277.83</v>
      </c>
      <c r="O528" s="2"/>
      <c r="P528" s="2"/>
      <c r="Q528" s="2"/>
      <c r="R528" s="2"/>
      <c r="S528" s="2"/>
      <c r="T528" s="2"/>
      <c r="U528" s="2"/>
      <c r="V528" s="2"/>
      <c r="W528" s="2"/>
      <c r="X528" s="2"/>
      <c r="Y528" s="2"/>
      <c r="Z528" s="2"/>
    </row>
    <row r="529" spans="1:26" ht="25.5" customHeight="1">
      <c r="A529" s="15" t="s">
        <v>994</v>
      </c>
      <c r="B529" s="15">
        <v>88485</v>
      </c>
      <c r="C529" s="15" t="s">
        <v>28</v>
      </c>
      <c r="D529" s="15" t="s">
        <v>995</v>
      </c>
      <c r="E529" s="16" t="s">
        <v>47</v>
      </c>
      <c r="F529" s="17">
        <v>753.97</v>
      </c>
      <c r="G529" s="18">
        <f t="shared" ref="G529:H529" si="492">TRUNC(L529-L529*$P$3,2)</f>
        <v>2.77</v>
      </c>
      <c r="H529" s="18">
        <f t="shared" si="492"/>
        <v>3.39</v>
      </c>
      <c r="I529" s="18">
        <f t="shared" ref="I529:I534" si="493">ROUND(F529*H529,2)</f>
        <v>2555.96</v>
      </c>
      <c r="J529" s="19">
        <v>1.0256187669947E-3</v>
      </c>
      <c r="K529" s="2"/>
      <c r="L529" s="2">
        <v>3.56</v>
      </c>
      <c r="M529" s="2">
        <v>4.3499999999999996</v>
      </c>
      <c r="N529" s="2">
        <v>3279.76</v>
      </c>
      <c r="O529" s="2"/>
      <c r="P529" s="2"/>
      <c r="Q529" s="2"/>
      <c r="R529" s="2"/>
      <c r="S529" s="2"/>
      <c r="T529" s="2"/>
      <c r="U529" s="2"/>
      <c r="V529" s="2"/>
      <c r="W529" s="2"/>
      <c r="X529" s="2"/>
      <c r="Y529" s="2"/>
      <c r="Z529" s="2"/>
    </row>
    <row r="530" spans="1:26" ht="25.5" customHeight="1">
      <c r="A530" s="15" t="s">
        <v>996</v>
      </c>
      <c r="B530" s="15">
        <v>88497</v>
      </c>
      <c r="C530" s="15" t="s">
        <v>28</v>
      </c>
      <c r="D530" s="15" t="s">
        <v>997</v>
      </c>
      <c r="E530" s="16" t="s">
        <v>47</v>
      </c>
      <c r="F530" s="17">
        <v>753.97</v>
      </c>
      <c r="G530" s="18">
        <f t="shared" ref="G530:H530" si="494">TRUNC(L530-L530*$P$3,2)</f>
        <v>12.14</v>
      </c>
      <c r="H530" s="18">
        <f t="shared" si="494"/>
        <v>14.86</v>
      </c>
      <c r="I530" s="18">
        <f t="shared" si="493"/>
        <v>11203.99</v>
      </c>
      <c r="J530" s="19">
        <v>4.4915132279791502E-3</v>
      </c>
      <c r="K530" s="2"/>
      <c r="L530" s="2">
        <v>15.56</v>
      </c>
      <c r="M530" s="2">
        <v>19.05</v>
      </c>
      <c r="N530" s="2">
        <v>14363.12</v>
      </c>
      <c r="O530" s="2"/>
      <c r="P530" s="2"/>
      <c r="Q530" s="2"/>
      <c r="R530" s="2"/>
      <c r="S530" s="2"/>
      <c r="T530" s="2"/>
      <c r="U530" s="2"/>
      <c r="V530" s="2"/>
      <c r="W530" s="2"/>
      <c r="X530" s="2"/>
      <c r="Y530" s="2"/>
      <c r="Z530" s="2"/>
    </row>
    <row r="531" spans="1:26" ht="25.5" customHeight="1">
      <c r="A531" s="15" t="s">
        <v>998</v>
      </c>
      <c r="B531" s="15">
        <v>88489</v>
      </c>
      <c r="C531" s="15" t="s">
        <v>28</v>
      </c>
      <c r="D531" s="15" t="s">
        <v>999</v>
      </c>
      <c r="E531" s="16" t="s">
        <v>47</v>
      </c>
      <c r="F531" s="17">
        <v>753.97</v>
      </c>
      <c r="G531" s="18">
        <f t="shared" ref="G531:H531" si="495">TRUNC(L531-L531*$P$3,2)</f>
        <v>9.69</v>
      </c>
      <c r="H531" s="18">
        <f t="shared" si="495"/>
        <v>11.87</v>
      </c>
      <c r="I531" s="18">
        <f t="shared" si="493"/>
        <v>8949.6200000000008</v>
      </c>
      <c r="J531" s="19">
        <v>3.5861382984252398E-3</v>
      </c>
      <c r="K531" s="2"/>
      <c r="L531" s="2">
        <v>12.42</v>
      </c>
      <c r="M531" s="2">
        <v>15.21</v>
      </c>
      <c r="N531" s="2">
        <v>11467.88</v>
      </c>
      <c r="O531" s="2"/>
      <c r="P531" s="2"/>
      <c r="Q531" s="2"/>
      <c r="R531" s="2"/>
      <c r="S531" s="2"/>
      <c r="T531" s="2"/>
      <c r="U531" s="2"/>
      <c r="V531" s="2"/>
      <c r="W531" s="2"/>
      <c r="X531" s="2"/>
      <c r="Y531" s="2"/>
      <c r="Z531" s="2"/>
    </row>
    <row r="532" spans="1:26" ht="25.5" customHeight="1">
      <c r="A532" s="314" t="s">
        <v>1000</v>
      </c>
      <c r="B532" s="314">
        <v>102193</v>
      </c>
      <c r="C532" s="314" t="s">
        <v>28</v>
      </c>
      <c r="D532" s="314" t="s">
        <v>1001</v>
      </c>
      <c r="E532" s="315" t="s">
        <v>47</v>
      </c>
      <c r="F532" s="316">
        <f>'ADITIVO SANT'!Q69</f>
        <v>0</v>
      </c>
      <c r="G532" s="317">
        <f t="shared" ref="G532:H532" si="496">TRUNC(L532-L532*$P$3,2)</f>
        <v>1.38</v>
      </c>
      <c r="H532" s="317">
        <f t="shared" si="496"/>
        <v>1.69</v>
      </c>
      <c r="I532" s="317">
        <f t="shared" si="493"/>
        <v>0</v>
      </c>
      <c r="J532" s="318">
        <v>7.01818486342355E-5</v>
      </c>
      <c r="K532" s="2"/>
      <c r="L532" s="2">
        <v>1.78</v>
      </c>
      <c r="M532" s="2">
        <v>2.17</v>
      </c>
      <c r="N532" s="2">
        <v>224.43</v>
      </c>
      <c r="O532" s="2"/>
      <c r="P532" s="2"/>
      <c r="Q532" s="2"/>
      <c r="R532" s="2"/>
      <c r="S532" s="2"/>
      <c r="T532" s="2"/>
      <c r="U532" s="2"/>
      <c r="V532" s="2"/>
      <c r="W532" s="2"/>
      <c r="X532" s="2"/>
      <c r="Y532" s="2"/>
      <c r="Z532" s="2"/>
    </row>
    <row r="533" spans="1:26" ht="39" customHeight="1">
      <c r="A533" s="314" t="s">
        <v>1002</v>
      </c>
      <c r="B533" s="314">
        <v>102201</v>
      </c>
      <c r="C533" s="314" t="s">
        <v>28</v>
      </c>
      <c r="D533" s="314" t="s">
        <v>1003</v>
      </c>
      <c r="E533" s="315" t="s">
        <v>47</v>
      </c>
      <c r="F533" s="316">
        <f>'ADITIVO SANT'!Q70</f>
        <v>0</v>
      </c>
      <c r="G533" s="317">
        <f t="shared" ref="G533:H533" si="497">TRUNC(L533-L533*$P$3,2)</f>
        <v>12.77</v>
      </c>
      <c r="H533" s="317">
        <f t="shared" si="497"/>
        <v>15.64</v>
      </c>
      <c r="I533" s="317">
        <f t="shared" si="493"/>
        <v>0</v>
      </c>
      <c r="J533" s="318">
        <v>6.4813529802065502E-4</v>
      </c>
      <c r="K533" s="2"/>
      <c r="L533" s="2">
        <v>16.37</v>
      </c>
      <c r="M533" s="2">
        <v>20.04</v>
      </c>
      <c r="N533" s="2">
        <v>2072.63</v>
      </c>
      <c r="O533" s="2"/>
      <c r="P533" s="2"/>
      <c r="Q533" s="2"/>
      <c r="R533" s="2"/>
      <c r="S533" s="2"/>
      <c r="T533" s="2"/>
      <c r="U533" s="2"/>
      <c r="V533" s="2"/>
      <c r="W533" s="2"/>
      <c r="X533" s="2"/>
      <c r="Y533" s="2"/>
      <c r="Z533" s="2"/>
    </row>
    <row r="534" spans="1:26" ht="39" customHeight="1">
      <c r="A534" s="314" t="s">
        <v>1004</v>
      </c>
      <c r="B534" s="314">
        <v>102219</v>
      </c>
      <c r="C534" s="314" t="s">
        <v>28</v>
      </c>
      <c r="D534" s="314" t="s">
        <v>1005</v>
      </c>
      <c r="E534" s="315" t="s">
        <v>47</v>
      </c>
      <c r="F534" s="316">
        <f>'ADITIVO SANT'!Q71</f>
        <v>0</v>
      </c>
      <c r="G534" s="317">
        <f t="shared" ref="G534:H534" si="498">TRUNC(L534-L534*$P$3,2)</f>
        <v>12.88</v>
      </c>
      <c r="H534" s="317">
        <f t="shared" si="498"/>
        <v>15.77</v>
      </c>
      <c r="I534" s="317">
        <f t="shared" si="493"/>
        <v>0</v>
      </c>
      <c r="J534" s="318">
        <v>6.5363276671463397E-4</v>
      </c>
      <c r="K534" s="2"/>
      <c r="L534" s="2">
        <v>16.510000000000002</v>
      </c>
      <c r="M534" s="2">
        <v>20.21</v>
      </c>
      <c r="N534" s="2">
        <v>2090.21</v>
      </c>
      <c r="O534" s="2"/>
      <c r="P534" s="2"/>
      <c r="Q534" s="2"/>
      <c r="R534" s="2"/>
      <c r="S534" s="2"/>
      <c r="T534" s="2"/>
      <c r="U534" s="2"/>
      <c r="V534" s="2"/>
      <c r="W534" s="2"/>
      <c r="X534" s="2"/>
      <c r="Y534" s="2"/>
      <c r="Z534" s="2"/>
    </row>
    <row r="535" spans="1:26" ht="25.5" customHeight="1">
      <c r="A535" s="314" t="s">
        <v>1006</v>
      </c>
      <c r="B535" s="314">
        <v>95305</v>
      </c>
      <c r="C535" s="314" t="s">
        <v>28</v>
      </c>
      <c r="D535" s="314" t="s">
        <v>1007</v>
      </c>
      <c r="E535" s="315" t="s">
        <v>47</v>
      </c>
      <c r="F535" s="316">
        <f>'ADITIVO SANT'!Q72</f>
        <v>419.27199999999999</v>
      </c>
      <c r="G535" s="317">
        <f t="shared" ref="G535:H535" si="499">TRUNC(L535-L535*$P$3,2)</f>
        <v>10.31</v>
      </c>
      <c r="H535" s="317">
        <f t="shared" si="499"/>
        <v>12.63</v>
      </c>
      <c r="I535" s="317">
        <f>TRUNC(F535*H535,2)</f>
        <v>5295.4</v>
      </c>
      <c r="J535" s="318">
        <v>1.2609998625945501E-3</v>
      </c>
      <c r="K535" s="2"/>
      <c r="L535" s="2">
        <v>13.22</v>
      </c>
      <c r="M535" s="2">
        <v>16.190000000000001</v>
      </c>
      <c r="N535" s="2">
        <v>4032.47</v>
      </c>
      <c r="O535" s="2"/>
      <c r="P535" s="2"/>
      <c r="Q535" s="2"/>
      <c r="R535" s="2"/>
      <c r="S535" s="2"/>
      <c r="T535" s="2"/>
      <c r="U535" s="2"/>
      <c r="V535" s="2"/>
      <c r="W535" s="2"/>
      <c r="X535" s="2"/>
      <c r="Y535" s="2"/>
      <c r="Z535" s="2"/>
    </row>
    <row r="536" spans="1:26" ht="25.5" customHeight="1">
      <c r="A536" s="15" t="s">
        <v>1008</v>
      </c>
      <c r="B536" s="15">
        <v>102500</v>
      </c>
      <c r="C536" s="15" t="s">
        <v>28</v>
      </c>
      <c r="D536" s="15" t="s">
        <v>1009</v>
      </c>
      <c r="E536" s="16" t="s">
        <v>94</v>
      </c>
      <c r="F536" s="17">
        <v>90</v>
      </c>
      <c r="G536" s="18">
        <f t="shared" ref="G536:H536" si="500">TRUNC(L536-L536*$P$3,2)</f>
        <v>3.2</v>
      </c>
      <c r="H536" s="18">
        <f t="shared" si="500"/>
        <v>3.92</v>
      </c>
      <c r="I536" s="18">
        <f t="shared" ref="I536:I537" si="501">ROUND(F536*H536,2)</f>
        <v>352.8</v>
      </c>
      <c r="J536" s="19">
        <v>1.41564509542924E-4</v>
      </c>
      <c r="K536" s="2"/>
      <c r="L536" s="2">
        <v>4.1100000000000003</v>
      </c>
      <c r="M536" s="2">
        <v>5.03</v>
      </c>
      <c r="N536" s="2">
        <v>452.7</v>
      </c>
      <c r="O536" s="2"/>
      <c r="P536" s="2"/>
      <c r="Q536" s="2"/>
      <c r="R536" s="2"/>
      <c r="S536" s="2"/>
      <c r="T536" s="2"/>
      <c r="U536" s="2"/>
      <c r="V536" s="2"/>
      <c r="W536" s="2"/>
      <c r="X536" s="2"/>
      <c r="Y536" s="2"/>
      <c r="Z536" s="2"/>
    </row>
    <row r="537" spans="1:26" ht="39" customHeight="1">
      <c r="A537" s="15" t="s">
        <v>1010</v>
      </c>
      <c r="B537" s="15">
        <v>102513</v>
      </c>
      <c r="C537" s="15" t="s">
        <v>28</v>
      </c>
      <c r="D537" s="15" t="s">
        <v>1011</v>
      </c>
      <c r="E537" s="16" t="s">
        <v>47</v>
      </c>
      <c r="F537" s="17">
        <v>5.44</v>
      </c>
      <c r="G537" s="18">
        <f t="shared" ref="G537:H537" si="502">TRUNC(L537-L537*$P$3,2)</f>
        <v>34.520000000000003</v>
      </c>
      <c r="H537" s="18">
        <f t="shared" si="502"/>
        <v>42.27</v>
      </c>
      <c r="I537" s="18">
        <f t="shared" si="501"/>
        <v>229.95</v>
      </c>
      <c r="J537" s="19">
        <v>9.2134198026577594E-5</v>
      </c>
      <c r="K537" s="2"/>
      <c r="L537" s="2">
        <v>44.23</v>
      </c>
      <c r="M537" s="2">
        <v>54.16</v>
      </c>
      <c r="N537" s="2">
        <v>294.63</v>
      </c>
      <c r="O537" s="2"/>
      <c r="P537" s="2"/>
      <c r="Q537" s="2"/>
      <c r="R537" s="2"/>
      <c r="S537" s="2"/>
      <c r="T537" s="2"/>
      <c r="U537" s="2"/>
      <c r="V537" s="2"/>
      <c r="W537" s="2"/>
      <c r="X537" s="2"/>
      <c r="Y537" s="2"/>
      <c r="Z537" s="2"/>
    </row>
    <row r="538" spans="1:26" ht="24" customHeight="1">
      <c r="A538" s="10" t="s">
        <v>1012</v>
      </c>
      <c r="B538" s="10" t="s">
        <v>18</v>
      </c>
      <c r="C538" s="10"/>
      <c r="D538" s="10" t="s">
        <v>1013</v>
      </c>
      <c r="E538" s="11"/>
      <c r="F538" s="12"/>
      <c r="G538" s="13"/>
      <c r="H538" s="13"/>
      <c r="I538" s="13">
        <f>SUM(I539,I540,I541,I542,I543,I544,I545,I546,I547,I548,I549,I550,I551)</f>
        <v>177538.94</v>
      </c>
      <c r="J538" s="14">
        <v>7.11321539563919E-2</v>
      </c>
      <c r="K538" s="2"/>
      <c r="L538" s="2"/>
      <c r="M538" s="2">
        <v>227468.92</v>
      </c>
      <c r="N538" s="2">
        <v>227468.92</v>
      </c>
      <c r="O538" s="2"/>
      <c r="P538" s="2"/>
      <c r="Q538" s="2"/>
      <c r="R538" s="2"/>
      <c r="S538" s="2"/>
      <c r="T538" s="2"/>
      <c r="U538" s="2"/>
      <c r="V538" s="2"/>
      <c r="W538" s="2"/>
      <c r="X538" s="2"/>
      <c r="Y538" s="2"/>
      <c r="Z538" s="2"/>
    </row>
    <row r="539" spans="1:26" ht="25.5" customHeight="1">
      <c r="A539" s="15" t="s">
        <v>1014</v>
      </c>
      <c r="B539" s="15">
        <v>100874</v>
      </c>
      <c r="C539" s="15" t="s">
        <v>28</v>
      </c>
      <c r="D539" s="15" t="s">
        <v>1015</v>
      </c>
      <c r="E539" s="16" t="s">
        <v>56</v>
      </c>
      <c r="F539" s="17">
        <v>4</v>
      </c>
      <c r="G539" s="18">
        <f t="shared" ref="G539:H539" si="503">TRUNC(L539-L539*$P$3,2)</f>
        <v>248</v>
      </c>
      <c r="H539" s="18">
        <f t="shared" si="503"/>
        <v>303.72000000000003</v>
      </c>
      <c r="I539" s="18">
        <f t="shared" ref="I539:I551" si="504">ROUND(F539*H539,2)</f>
        <v>1214.8800000000001</v>
      </c>
      <c r="J539" s="19">
        <v>4.8675425883396001E-4</v>
      </c>
      <c r="K539" s="2"/>
      <c r="L539" s="2">
        <v>317.75</v>
      </c>
      <c r="M539" s="2">
        <v>389.14</v>
      </c>
      <c r="N539" s="2">
        <v>1556.56</v>
      </c>
      <c r="O539" s="2"/>
      <c r="P539" s="2"/>
      <c r="Q539" s="2"/>
      <c r="R539" s="2"/>
      <c r="S539" s="2"/>
      <c r="T539" s="2"/>
      <c r="U539" s="2"/>
      <c r="V539" s="2"/>
      <c r="W539" s="2"/>
      <c r="X539" s="2"/>
      <c r="Y539" s="2"/>
      <c r="Z539" s="2"/>
    </row>
    <row r="540" spans="1:26" ht="39" customHeight="1">
      <c r="A540" s="15" t="s">
        <v>1016</v>
      </c>
      <c r="B540" s="15">
        <v>100868</v>
      </c>
      <c r="C540" s="15" t="s">
        <v>28</v>
      </c>
      <c r="D540" s="15" t="s">
        <v>1017</v>
      </c>
      <c r="E540" s="16" t="s">
        <v>56</v>
      </c>
      <c r="F540" s="17">
        <v>8</v>
      </c>
      <c r="G540" s="18">
        <f t="shared" ref="G540:H540" si="505">TRUNC(L540-L540*$P$3,2)</f>
        <v>274.70999999999998</v>
      </c>
      <c r="H540" s="18">
        <f t="shared" si="505"/>
        <v>336.43</v>
      </c>
      <c r="I540" s="18">
        <f t="shared" si="504"/>
        <v>2691.44</v>
      </c>
      <c r="J540" s="19">
        <v>1.07835443938109E-3</v>
      </c>
      <c r="K540" s="2"/>
      <c r="L540" s="2">
        <v>351.97</v>
      </c>
      <c r="M540" s="2">
        <v>431.05</v>
      </c>
      <c r="N540" s="2">
        <v>3448.4</v>
      </c>
      <c r="O540" s="2"/>
      <c r="P540" s="2"/>
      <c r="Q540" s="2"/>
      <c r="R540" s="2"/>
      <c r="S540" s="2"/>
      <c r="T540" s="2"/>
      <c r="U540" s="2"/>
      <c r="V540" s="2"/>
      <c r="W540" s="2"/>
      <c r="X540" s="2"/>
      <c r="Y540" s="2"/>
      <c r="Z540" s="2"/>
    </row>
    <row r="541" spans="1:26" ht="39" customHeight="1">
      <c r="A541" s="15" t="s">
        <v>1018</v>
      </c>
      <c r="B541" s="15">
        <v>100867</v>
      </c>
      <c r="C541" s="15" t="s">
        <v>28</v>
      </c>
      <c r="D541" s="15" t="s">
        <v>1019</v>
      </c>
      <c r="E541" s="16" t="s">
        <v>56</v>
      </c>
      <c r="F541" s="17">
        <v>4</v>
      </c>
      <c r="G541" s="18">
        <f t="shared" ref="G541:H541" si="506">TRUNC(L541-L541*$P$3,2)</f>
        <v>264.04000000000002</v>
      </c>
      <c r="H541" s="18">
        <f t="shared" si="506"/>
        <v>323.36</v>
      </c>
      <c r="I541" s="18">
        <f t="shared" si="504"/>
        <v>1293.44</v>
      </c>
      <c r="J541" s="19">
        <v>5.1823805565477199E-4</v>
      </c>
      <c r="K541" s="2"/>
      <c r="L541" s="2">
        <v>338.3</v>
      </c>
      <c r="M541" s="2">
        <v>414.31</v>
      </c>
      <c r="N541" s="2">
        <v>1657.24</v>
      </c>
      <c r="O541" s="2"/>
      <c r="P541" s="2"/>
      <c r="Q541" s="2"/>
      <c r="R541" s="2"/>
      <c r="S541" s="2"/>
      <c r="T541" s="2"/>
      <c r="U541" s="2"/>
      <c r="V541" s="2"/>
      <c r="W541" s="2"/>
      <c r="X541" s="2"/>
      <c r="Y541" s="2"/>
      <c r="Z541" s="2"/>
    </row>
    <row r="542" spans="1:26" ht="39" customHeight="1">
      <c r="A542" s="15" t="s">
        <v>1020</v>
      </c>
      <c r="B542" s="15">
        <v>100865</v>
      </c>
      <c r="C542" s="15" t="s">
        <v>28</v>
      </c>
      <c r="D542" s="15" t="s">
        <v>1021</v>
      </c>
      <c r="E542" s="16" t="s">
        <v>56</v>
      </c>
      <c r="F542" s="17">
        <v>2</v>
      </c>
      <c r="G542" s="18">
        <f t="shared" ref="G542:H542" si="507">TRUNC(L542-L542*$P$3,2)</f>
        <v>477.63</v>
      </c>
      <c r="H542" s="18">
        <f t="shared" si="507"/>
        <v>584.95000000000005</v>
      </c>
      <c r="I542" s="18">
        <f t="shared" si="504"/>
        <v>1169.9000000000001</v>
      </c>
      <c r="J542" s="19">
        <v>4.68729566255974E-4</v>
      </c>
      <c r="K542" s="2"/>
      <c r="L542" s="2">
        <v>611.96</v>
      </c>
      <c r="M542" s="2">
        <v>749.46</v>
      </c>
      <c r="N542" s="2">
        <v>1498.92</v>
      </c>
      <c r="O542" s="2"/>
      <c r="P542" s="2"/>
      <c r="Q542" s="2"/>
      <c r="R542" s="2"/>
      <c r="S542" s="2"/>
      <c r="T542" s="2"/>
      <c r="U542" s="2"/>
      <c r="V542" s="2"/>
      <c r="W542" s="2"/>
      <c r="X542" s="2"/>
      <c r="Y542" s="2"/>
      <c r="Z542" s="2"/>
    </row>
    <row r="543" spans="1:26" ht="39" customHeight="1">
      <c r="A543" s="15" t="s">
        <v>1022</v>
      </c>
      <c r="B543" s="15">
        <v>100870</v>
      </c>
      <c r="C543" s="15" t="s">
        <v>28</v>
      </c>
      <c r="D543" s="15" t="s">
        <v>1023</v>
      </c>
      <c r="E543" s="16" t="s">
        <v>56</v>
      </c>
      <c r="F543" s="17">
        <v>4</v>
      </c>
      <c r="G543" s="18">
        <f t="shared" ref="G543:H543" si="508">TRUNC(L543-L543*$P$3,2)</f>
        <v>224.44</v>
      </c>
      <c r="H543" s="18">
        <f t="shared" si="508"/>
        <v>274.87</v>
      </c>
      <c r="I543" s="18">
        <f t="shared" si="504"/>
        <v>1099.48</v>
      </c>
      <c r="J543" s="19">
        <v>4.40522986267523E-4</v>
      </c>
      <c r="K543" s="2"/>
      <c r="L543" s="2">
        <v>287.57</v>
      </c>
      <c r="M543" s="2">
        <v>352.18</v>
      </c>
      <c r="N543" s="2">
        <v>1408.72</v>
      </c>
      <c r="O543" s="2"/>
      <c r="P543" s="2"/>
      <c r="Q543" s="2"/>
      <c r="R543" s="2"/>
      <c r="S543" s="2"/>
      <c r="T543" s="2"/>
      <c r="U543" s="2"/>
      <c r="V543" s="2"/>
      <c r="W543" s="2"/>
      <c r="X543" s="2"/>
      <c r="Y543" s="2"/>
      <c r="Z543" s="2"/>
    </row>
    <row r="544" spans="1:26" ht="39" customHeight="1">
      <c r="A544" s="15" t="s">
        <v>1024</v>
      </c>
      <c r="B544" s="15">
        <v>13116</v>
      </c>
      <c r="C544" s="15" t="s">
        <v>45</v>
      </c>
      <c r="D544" s="15" t="s">
        <v>1025</v>
      </c>
      <c r="E544" s="16" t="s">
        <v>24</v>
      </c>
      <c r="F544" s="17">
        <v>2</v>
      </c>
      <c r="G544" s="18">
        <f t="shared" ref="G544:H544" si="509">TRUNC(L544-L544*$P$3,2)</f>
        <v>168.38</v>
      </c>
      <c r="H544" s="18">
        <f t="shared" si="509"/>
        <v>206.21</v>
      </c>
      <c r="I544" s="18">
        <f t="shared" si="504"/>
        <v>412.42</v>
      </c>
      <c r="J544" s="19">
        <v>1.65243026579792E-4</v>
      </c>
      <c r="K544" s="2"/>
      <c r="L544" s="2">
        <v>215.74</v>
      </c>
      <c r="M544" s="2">
        <v>264.20999999999998</v>
      </c>
      <c r="N544" s="2">
        <v>528.41999999999996</v>
      </c>
      <c r="O544" s="2"/>
      <c r="P544" s="2"/>
      <c r="Q544" s="2"/>
      <c r="R544" s="2"/>
      <c r="S544" s="2"/>
      <c r="T544" s="2"/>
      <c r="U544" s="2"/>
      <c r="V544" s="2"/>
      <c r="W544" s="2"/>
      <c r="X544" s="2"/>
      <c r="Y544" s="2"/>
      <c r="Z544" s="2"/>
    </row>
    <row r="545" spans="1:26" ht="25.5" customHeight="1">
      <c r="A545" s="15" t="s">
        <v>1026</v>
      </c>
      <c r="B545" s="15">
        <v>104658</v>
      </c>
      <c r="C545" s="15" t="s">
        <v>28</v>
      </c>
      <c r="D545" s="15" t="s">
        <v>1027</v>
      </c>
      <c r="E545" s="16" t="s">
        <v>47</v>
      </c>
      <c r="F545" s="17">
        <v>13.75</v>
      </c>
      <c r="G545" s="18">
        <f t="shared" ref="G545:H545" si="510">TRUNC(L545-L545*$P$3,2)</f>
        <v>108.25</v>
      </c>
      <c r="H545" s="18">
        <f t="shared" si="510"/>
        <v>132.57</v>
      </c>
      <c r="I545" s="18">
        <f t="shared" si="504"/>
        <v>1822.84</v>
      </c>
      <c r="J545" s="19">
        <v>7.3035966766769802E-4</v>
      </c>
      <c r="K545" s="2"/>
      <c r="L545" s="2">
        <v>138.69999999999999</v>
      </c>
      <c r="M545" s="2">
        <v>169.86</v>
      </c>
      <c r="N545" s="2">
        <v>2335.5700000000002</v>
      </c>
      <c r="O545" s="2"/>
      <c r="P545" s="2"/>
      <c r="Q545" s="2"/>
      <c r="R545" s="2"/>
      <c r="S545" s="2"/>
      <c r="T545" s="2"/>
      <c r="U545" s="2"/>
      <c r="V545" s="2"/>
      <c r="W545" s="2"/>
      <c r="X545" s="2"/>
      <c r="Y545" s="2"/>
      <c r="Z545" s="2"/>
    </row>
    <row r="546" spans="1:26" ht="25.5" customHeight="1">
      <c r="A546" s="15" t="s">
        <v>1028</v>
      </c>
      <c r="B546" s="15">
        <v>11903</v>
      </c>
      <c r="C546" s="15" t="s">
        <v>45</v>
      </c>
      <c r="D546" s="15" t="s">
        <v>1029</v>
      </c>
      <c r="E546" s="16" t="s">
        <v>280</v>
      </c>
      <c r="F546" s="17">
        <v>21</v>
      </c>
      <c r="G546" s="18">
        <f t="shared" ref="G546:H546" si="511">TRUNC(L546-L546*$P$3,2)</f>
        <v>129.57</v>
      </c>
      <c r="H546" s="18">
        <f t="shared" si="511"/>
        <v>158.69</v>
      </c>
      <c r="I546" s="18">
        <f t="shared" si="504"/>
        <v>3332.49</v>
      </c>
      <c r="J546" s="19">
        <v>1.3351906730408999E-3</v>
      </c>
      <c r="K546" s="2"/>
      <c r="L546" s="2">
        <v>166.02</v>
      </c>
      <c r="M546" s="2">
        <v>203.32</v>
      </c>
      <c r="N546" s="2">
        <v>4269.72</v>
      </c>
      <c r="O546" s="2"/>
      <c r="P546" s="2"/>
      <c r="Q546" s="2"/>
      <c r="R546" s="2"/>
      <c r="S546" s="2"/>
      <c r="T546" s="2"/>
      <c r="U546" s="2"/>
      <c r="V546" s="2"/>
      <c r="W546" s="2"/>
      <c r="X546" s="2"/>
      <c r="Y546" s="2"/>
      <c r="Z546" s="2"/>
    </row>
    <row r="547" spans="1:26" ht="25.5" customHeight="1">
      <c r="A547" s="15" t="s">
        <v>1030</v>
      </c>
      <c r="B547" s="15">
        <v>11902</v>
      </c>
      <c r="C547" s="15" t="s">
        <v>45</v>
      </c>
      <c r="D547" s="15" t="s">
        <v>1031</v>
      </c>
      <c r="E547" s="16" t="s">
        <v>280</v>
      </c>
      <c r="F547" s="17">
        <v>19</v>
      </c>
      <c r="G547" s="18">
        <f t="shared" ref="G547:H547" si="512">TRUNC(L547-L547*$P$3,2)</f>
        <v>119.49</v>
      </c>
      <c r="H547" s="18">
        <f t="shared" si="512"/>
        <v>146.34</v>
      </c>
      <c r="I547" s="18">
        <f t="shared" si="504"/>
        <v>2780.46</v>
      </c>
      <c r="J547" s="19">
        <v>1.11403482493189E-3</v>
      </c>
      <c r="K547" s="2"/>
      <c r="L547" s="2">
        <v>153.1</v>
      </c>
      <c r="M547" s="2">
        <v>187.5</v>
      </c>
      <c r="N547" s="2">
        <v>3562.5</v>
      </c>
      <c r="O547" s="2"/>
      <c r="P547" s="2"/>
      <c r="Q547" s="2"/>
      <c r="R547" s="2"/>
      <c r="S547" s="2"/>
      <c r="T547" s="2"/>
      <c r="U547" s="2"/>
      <c r="V547" s="2"/>
      <c r="W547" s="2"/>
      <c r="X547" s="2"/>
      <c r="Y547" s="2"/>
      <c r="Z547" s="2"/>
    </row>
    <row r="548" spans="1:26" ht="24" customHeight="1">
      <c r="A548" s="15" t="s">
        <v>1032</v>
      </c>
      <c r="B548" s="15">
        <v>8759</v>
      </c>
      <c r="C548" s="15" t="s">
        <v>45</v>
      </c>
      <c r="D548" s="15" t="s">
        <v>1033</v>
      </c>
      <c r="E548" s="16" t="s">
        <v>280</v>
      </c>
      <c r="F548" s="17">
        <v>44.09</v>
      </c>
      <c r="G548" s="18">
        <f t="shared" ref="G548:H548" si="513">TRUNC(L548-L548*$P$3,2)</f>
        <v>238.91</v>
      </c>
      <c r="H548" s="18">
        <f t="shared" si="513"/>
        <v>292.58999999999997</v>
      </c>
      <c r="I548" s="18">
        <f t="shared" si="504"/>
        <v>12900.29</v>
      </c>
      <c r="J548" s="19">
        <v>5.1686368848127698E-3</v>
      </c>
      <c r="K548" s="2"/>
      <c r="L548" s="2">
        <v>306.10000000000002</v>
      </c>
      <c r="M548" s="2">
        <v>374.88</v>
      </c>
      <c r="N548" s="2">
        <v>16528.45</v>
      </c>
      <c r="O548" s="2"/>
      <c r="P548" s="2"/>
      <c r="Q548" s="2"/>
      <c r="R548" s="2"/>
      <c r="S548" s="2"/>
      <c r="T548" s="2"/>
      <c r="U548" s="2"/>
      <c r="V548" s="2"/>
      <c r="W548" s="2"/>
      <c r="X548" s="2"/>
      <c r="Y548" s="2"/>
      <c r="Z548" s="2"/>
    </row>
    <row r="549" spans="1:26" ht="51.75" customHeight="1">
      <c r="A549" s="15" t="s">
        <v>1034</v>
      </c>
      <c r="B549" s="15">
        <v>7967</v>
      </c>
      <c r="C549" s="15" t="s">
        <v>45</v>
      </c>
      <c r="D549" s="15" t="s">
        <v>1035</v>
      </c>
      <c r="E549" s="16" t="s">
        <v>280</v>
      </c>
      <c r="F549" s="17">
        <v>30.51</v>
      </c>
      <c r="G549" s="18">
        <f t="shared" ref="G549:H549" si="514">TRUNC(L549-L549*$P$3,2)</f>
        <v>577.79999999999995</v>
      </c>
      <c r="H549" s="18">
        <f t="shared" si="514"/>
        <v>707.63</v>
      </c>
      <c r="I549" s="18">
        <f t="shared" si="504"/>
        <v>21589.79</v>
      </c>
      <c r="J549" s="19">
        <v>8.65009499863564E-3</v>
      </c>
      <c r="K549" s="2"/>
      <c r="L549" s="2">
        <v>740.3</v>
      </c>
      <c r="M549" s="2">
        <v>906.64</v>
      </c>
      <c r="N549" s="2">
        <v>27661.58</v>
      </c>
      <c r="O549" s="2"/>
      <c r="P549" s="2"/>
      <c r="Q549" s="2"/>
      <c r="R549" s="2"/>
      <c r="S549" s="2"/>
      <c r="T549" s="2"/>
      <c r="U549" s="2"/>
      <c r="V549" s="2"/>
      <c r="W549" s="2"/>
      <c r="X549" s="2"/>
      <c r="Y549" s="2"/>
      <c r="Z549" s="2"/>
    </row>
    <row r="550" spans="1:26" ht="64.5" customHeight="1">
      <c r="A550" s="15" t="s">
        <v>1036</v>
      </c>
      <c r="B550" s="15">
        <v>13303</v>
      </c>
      <c r="C550" s="15" t="s">
        <v>45</v>
      </c>
      <c r="D550" s="15" t="s">
        <v>1037</v>
      </c>
      <c r="E550" s="16" t="s">
        <v>24</v>
      </c>
      <c r="F550" s="17">
        <v>1</v>
      </c>
      <c r="G550" s="18">
        <f t="shared" ref="G550:H550" si="515">TRUNC(L550-L550*$P$3,2)</f>
        <v>40583.65</v>
      </c>
      <c r="H550" s="18">
        <f t="shared" si="515"/>
        <v>49702.8</v>
      </c>
      <c r="I550" s="18">
        <f t="shared" si="504"/>
        <v>49702.8</v>
      </c>
      <c r="J550" s="19">
        <v>1.9913695370312099E-2</v>
      </c>
      <c r="K550" s="2"/>
      <c r="L550" s="2">
        <v>51997</v>
      </c>
      <c r="M550" s="2">
        <v>63680.72</v>
      </c>
      <c r="N550" s="2">
        <v>63680.72</v>
      </c>
      <c r="O550" s="2"/>
      <c r="P550" s="2"/>
      <c r="Q550" s="2"/>
      <c r="R550" s="2"/>
      <c r="S550" s="2"/>
      <c r="T550" s="2"/>
      <c r="U550" s="2"/>
      <c r="V550" s="2"/>
      <c r="W550" s="2"/>
      <c r="X550" s="2"/>
      <c r="Y550" s="2"/>
      <c r="Z550" s="2"/>
    </row>
    <row r="551" spans="1:26" ht="51.75" customHeight="1">
      <c r="A551" s="15" t="s">
        <v>1038</v>
      </c>
      <c r="B551" s="15" t="s">
        <v>1039</v>
      </c>
      <c r="C551" s="15" t="s">
        <v>22</v>
      </c>
      <c r="D551" s="15" t="s">
        <v>1040</v>
      </c>
      <c r="E551" s="16" t="s">
        <v>24</v>
      </c>
      <c r="F551" s="17">
        <v>1</v>
      </c>
      <c r="G551" s="18">
        <f t="shared" ref="G551:H551" si="516">TRUNC(L551-L551*$P$3,2)</f>
        <v>63304.25</v>
      </c>
      <c r="H551" s="18">
        <f t="shared" si="516"/>
        <v>77528.710000000006</v>
      </c>
      <c r="I551" s="18">
        <f t="shared" si="504"/>
        <v>77528.710000000006</v>
      </c>
      <c r="J551" s="19">
        <v>3.1062299204017801E-2</v>
      </c>
      <c r="K551" s="2"/>
      <c r="L551" s="2">
        <v>81107.31</v>
      </c>
      <c r="M551" s="2">
        <v>99332.12</v>
      </c>
      <c r="N551" s="2">
        <v>99332.12</v>
      </c>
      <c r="O551" s="2"/>
      <c r="P551" s="2"/>
      <c r="Q551" s="2"/>
      <c r="R551" s="2"/>
      <c r="S551" s="2"/>
      <c r="T551" s="2"/>
      <c r="U551" s="2"/>
      <c r="V551" s="2"/>
      <c r="W551" s="2"/>
      <c r="X551" s="2"/>
      <c r="Y551" s="2"/>
      <c r="Z551" s="2"/>
    </row>
    <row r="552" spans="1:26" ht="24" customHeight="1">
      <c r="A552" s="10" t="s">
        <v>1041</v>
      </c>
      <c r="B552" s="10" t="s">
        <v>18</v>
      </c>
      <c r="C552" s="10"/>
      <c r="D552" s="10" t="s">
        <v>1042</v>
      </c>
      <c r="E552" s="11"/>
      <c r="F552" s="12"/>
      <c r="G552" s="13"/>
      <c r="H552" s="13"/>
      <c r="I552" s="13">
        <f>SUM(I553,I554,I555,I556,I557,I558)</f>
        <v>7509.8600000000006</v>
      </c>
      <c r="J552" s="14">
        <v>3.0096827372665899E-3</v>
      </c>
      <c r="K552" s="2"/>
      <c r="L552" s="2"/>
      <c r="M552" s="2">
        <v>9624.4699999999993</v>
      </c>
      <c r="N552" s="2">
        <v>9624.4699999999993</v>
      </c>
      <c r="O552" s="2"/>
      <c r="P552" s="2"/>
      <c r="Q552" s="2"/>
      <c r="R552" s="2"/>
      <c r="S552" s="2"/>
      <c r="T552" s="2"/>
      <c r="U552" s="2"/>
      <c r="V552" s="2"/>
      <c r="W552" s="2"/>
      <c r="X552" s="2"/>
      <c r="Y552" s="2"/>
      <c r="Z552" s="2"/>
    </row>
    <row r="553" spans="1:26" ht="51.75" customHeight="1">
      <c r="A553" s="15" t="s">
        <v>1043</v>
      </c>
      <c r="B553" s="15">
        <v>3083</v>
      </c>
      <c r="C553" s="15" t="s">
        <v>45</v>
      </c>
      <c r="D553" s="15" t="s">
        <v>1044</v>
      </c>
      <c r="E553" s="16" t="s">
        <v>47</v>
      </c>
      <c r="F553" s="17">
        <v>51.89</v>
      </c>
      <c r="G553" s="18">
        <f t="shared" ref="G553:H553" si="517">TRUNC(L553-L553*$P$3,2)</f>
        <v>12.57</v>
      </c>
      <c r="H553" s="18">
        <f t="shared" si="517"/>
        <v>15.39</v>
      </c>
      <c r="I553" s="18">
        <f t="shared" ref="I553:I558" si="518">ROUND(F553*H553,2)</f>
        <v>798.59</v>
      </c>
      <c r="J553" s="19">
        <v>3.1998832710401499E-4</v>
      </c>
      <c r="K553" s="2"/>
      <c r="L553" s="2">
        <v>16.11</v>
      </c>
      <c r="M553" s="2">
        <v>19.72</v>
      </c>
      <c r="N553" s="2">
        <v>1023.27</v>
      </c>
      <c r="O553" s="2"/>
      <c r="P553" s="2"/>
      <c r="Q553" s="2"/>
      <c r="R553" s="2"/>
      <c r="S553" s="2"/>
      <c r="T553" s="2"/>
      <c r="U553" s="2"/>
      <c r="V553" s="2"/>
      <c r="W553" s="2"/>
      <c r="X553" s="2"/>
      <c r="Y553" s="2"/>
      <c r="Z553" s="2"/>
    </row>
    <row r="554" spans="1:26" ht="39" customHeight="1">
      <c r="A554" s="15" t="s">
        <v>1045</v>
      </c>
      <c r="B554" s="15">
        <v>100324</v>
      </c>
      <c r="C554" s="15" t="s">
        <v>28</v>
      </c>
      <c r="D554" s="15" t="s">
        <v>1046</v>
      </c>
      <c r="E554" s="16" t="s">
        <v>39</v>
      </c>
      <c r="F554" s="17">
        <v>2.5945</v>
      </c>
      <c r="G554" s="18">
        <f t="shared" ref="G554:H554" si="519">TRUNC(L554-L554*$P$3,2)</f>
        <v>117.79</v>
      </c>
      <c r="H554" s="18">
        <f t="shared" si="519"/>
        <v>144.25</v>
      </c>
      <c r="I554" s="18">
        <f t="shared" si="518"/>
        <v>374.26</v>
      </c>
      <c r="J554" s="19">
        <v>1.4995768700290201E-4</v>
      </c>
      <c r="K554" s="2"/>
      <c r="L554" s="2">
        <v>150.91999999999999</v>
      </c>
      <c r="M554" s="2">
        <v>184.83</v>
      </c>
      <c r="N554" s="2">
        <v>479.54</v>
      </c>
      <c r="O554" s="2"/>
      <c r="P554" s="2"/>
      <c r="Q554" s="2"/>
      <c r="R554" s="2"/>
      <c r="S554" s="2"/>
      <c r="T554" s="2"/>
      <c r="U554" s="2"/>
      <c r="V554" s="2"/>
      <c r="W554" s="2"/>
      <c r="X554" s="2"/>
      <c r="Y554" s="2"/>
      <c r="Z554" s="2"/>
    </row>
    <row r="555" spans="1:26" ht="25.5" customHeight="1">
      <c r="A555" s="15" t="s">
        <v>1047</v>
      </c>
      <c r="B555" s="15">
        <v>9381</v>
      </c>
      <c r="C555" s="15" t="s">
        <v>45</v>
      </c>
      <c r="D555" s="15" t="s">
        <v>1048</v>
      </c>
      <c r="E555" s="16" t="s">
        <v>24</v>
      </c>
      <c r="F555" s="17">
        <v>2</v>
      </c>
      <c r="G555" s="18">
        <f t="shared" ref="G555:H555" si="520">TRUNC(L555-L555*$P$3,2)</f>
        <v>731.19</v>
      </c>
      <c r="H555" s="18">
        <f t="shared" si="520"/>
        <v>895.49</v>
      </c>
      <c r="I555" s="18">
        <f t="shared" si="518"/>
        <v>1790.98</v>
      </c>
      <c r="J555" s="19">
        <v>7.17566638983357E-4</v>
      </c>
      <c r="K555" s="2"/>
      <c r="L555" s="2">
        <v>936.83</v>
      </c>
      <c r="M555" s="2">
        <v>1147.33</v>
      </c>
      <c r="N555" s="2">
        <v>2294.66</v>
      </c>
      <c r="O555" s="2"/>
      <c r="P555" s="2"/>
      <c r="Q555" s="2"/>
      <c r="R555" s="2"/>
      <c r="S555" s="2"/>
      <c r="T555" s="2"/>
      <c r="U555" s="2"/>
      <c r="V555" s="2"/>
      <c r="W555" s="2"/>
      <c r="X555" s="2"/>
      <c r="Y555" s="2"/>
      <c r="Z555" s="2"/>
    </row>
    <row r="556" spans="1:26" ht="25.5" customHeight="1">
      <c r="A556" s="15" t="s">
        <v>1049</v>
      </c>
      <c r="B556" s="15">
        <v>7668</v>
      </c>
      <c r="C556" s="15" t="s">
        <v>45</v>
      </c>
      <c r="D556" s="15" t="s">
        <v>1050</v>
      </c>
      <c r="E556" s="16" t="s">
        <v>24</v>
      </c>
      <c r="F556" s="17">
        <v>2</v>
      </c>
      <c r="G556" s="18">
        <f t="shared" ref="G556:H556" si="521">TRUNC(L556-L556*$P$3,2)</f>
        <v>111.3</v>
      </c>
      <c r="H556" s="18">
        <f t="shared" si="521"/>
        <v>136.31</v>
      </c>
      <c r="I556" s="18">
        <f t="shared" si="518"/>
        <v>272.62</v>
      </c>
      <c r="J556" s="19">
        <v>1.0923013736104099E-4</v>
      </c>
      <c r="K556" s="2"/>
      <c r="L556" s="2">
        <v>142.61000000000001</v>
      </c>
      <c r="M556" s="2">
        <v>174.65</v>
      </c>
      <c r="N556" s="2">
        <v>349.3</v>
      </c>
      <c r="O556" s="2"/>
      <c r="P556" s="2"/>
      <c r="Q556" s="2"/>
      <c r="R556" s="2"/>
      <c r="S556" s="2"/>
      <c r="T556" s="2"/>
      <c r="U556" s="2"/>
      <c r="V556" s="2"/>
      <c r="W556" s="2"/>
      <c r="X556" s="2"/>
      <c r="Y556" s="2"/>
      <c r="Z556" s="2"/>
    </row>
    <row r="557" spans="1:26" ht="25.5" customHeight="1">
      <c r="A557" s="15" t="s">
        <v>1051</v>
      </c>
      <c r="B557" s="15">
        <v>7617</v>
      </c>
      <c r="C557" s="15" t="s">
        <v>45</v>
      </c>
      <c r="D557" s="15" t="s">
        <v>1052</v>
      </c>
      <c r="E557" s="16" t="s">
        <v>24</v>
      </c>
      <c r="F557" s="17">
        <v>207</v>
      </c>
      <c r="G557" s="18">
        <f t="shared" ref="G557:H557" si="522">TRUNC(L557-L557*$P$3,2)</f>
        <v>11.79</v>
      </c>
      <c r="H557" s="18">
        <f t="shared" si="522"/>
        <v>14.43</v>
      </c>
      <c r="I557" s="18">
        <f t="shared" si="518"/>
        <v>2987.01</v>
      </c>
      <c r="J557" s="19">
        <v>1.1975288033899401E-3</v>
      </c>
      <c r="K557" s="2"/>
      <c r="L557" s="2">
        <v>15.11</v>
      </c>
      <c r="M557" s="2">
        <v>18.5</v>
      </c>
      <c r="N557" s="2">
        <v>3829.5</v>
      </c>
      <c r="O557" s="2"/>
      <c r="P557" s="2"/>
      <c r="Q557" s="2"/>
      <c r="R557" s="2"/>
      <c r="S557" s="2"/>
      <c r="T557" s="2"/>
      <c r="U557" s="2"/>
      <c r="V557" s="2"/>
      <c r="W557" s="2"/>
      <c r="X557" s="2"/>
      <c r="Y557" s="2"/>
      <c r="Z557" s="2"/>
    </row>
    <row r="558" spans="1:26" ht="51.75" customHeight="1">
      <c r="A558" s="15" t="s">
        <v>1053</v>
      </c>
      <c r="B558" s="15">
        <v>98510</v>
      </c>
      <c r="C558" s="15" t="s">
        <v>28</v>
      </c>
      <c r="D558" s="15" t="s">
        <v>1054</v>
      </c>
      <c r="E558" s="16" t="s">
        <v>56</v>
      </c>
      <c r="F558" s="17">
        <v>15</v>
      </c>
      <c r="G558" s="18">
        <f t="shared" ref="G558:H558" si="523">TRUNC(L558-L558*$P$3,2)</f>
        <v>70.02</v>
      </c>
      <c r="H558" s="18">
        <f t="shared" si="523"/>
        <v>85.76</v>
      </c>
      <c r="I558" s="18">
        <f t="shared" si="518"/>
        <v>1286.4000000000001</v>
      </c>
      <c r="J558" s="19">
        <v>5.1541114342533098E-4</v>
      </c>
      <c r="K558" s="2"/>
      <c r="L558" s="2">
        <v>89.72</v>
      </c>
      <c r="M558" s="2">
        <v>109.88</v>
      </c>
      <c r="N558" s="2">
        <v>1648.2</v>
      </c>
      <c r="O558" s="2"/>
      <c r="P558" s="2"/>
      <c r="Q558" s="2"/>
      <c r="R558" s="2"/>
      <c r="S558" s="2"/>
      <c r="T558" s="2"/>
      <c r="U558" s="2"/>
      <c r="V558" s="2"/>
      <c r="W558" s="2"/>
      <c r="X558" s="2"/>
      <c r="Y558" s="2"/>
      <c r="Z558" s="2"/>
    </row>
    <row r="559" spans="1:26" ht="24" customHeight="1">
      <c r="A559" s="10" t="s">
        <v>1055</v>
      </c>
      <c r="B559" s="10" t="s">
        <v>18</v>
      </c>
      <c r="C559" s="10"/>
      <c r="D559" s="10" t="s">
        <v>653</v>
      </c>
      <c r="E559" s="11"/>
      <c r="F559" s="12"/>
      <c r="G559" s="13"/>
      <c r="H559" s="13"/>
      <c r="I559" s="13">
        <f>SUM(I560:I577)</f>
        <v>34981.61</v>
      </c>
      <c r="J559" s="14">
        <v>1.40192237536679E-2</v>
      </c>
      <c r="K559" s="2"/>
      <c r="L559" s="2"/>
      <c r="M559" s="2">
        <v>44831.17</v>
      </c>
      <c r="N559" s="2">
        <v>44831.17</v>
      </c>
      <c r="O559" s="2"/>
      <c r="P559" s="2"/>
      <c r="Q559" s="2"/>
      <c r="R559" s="2"/>
      <c r="S559" s="2"/>
      <c r="T559" s="2"/>
      <c r="U559" s="2"/>
      <c r="V559" s="2"/>
      <c r="W559" s="2"/>
      <c r="X559" s="2"/>
      <c r="Y559" s="2"/>
      <c r="Z559" s="2"/>
    </row>
    <row r="560" spans="1:26" ht="25.5" customHeight="1">
      <c r="A560" s="15" t="s">
        <v>1056</v>
      </c>
      <c r="B560" s="15">
        <v>11138</v>
      </c>
      <c r="C560" s="15" t="s">
        <v>45</v>
      </c>
      <c r="D560" s="15" t="s">
        <v>1057</v>
      </c>
      <c r="E560" s="16" t="s">
        <v>24</v>
      </c>
      <c r="F560" s="17">
        <v>1</v>
      </c>
      <c r="G560" s="18">
        <f t="shared" ref="G560:H560" si="524">TRUNC(L560-L560*$P$3,2)</f>
        <v>2414.67</v>
      </c>
      <c r="H560" s="18">
        <f t="shared" si="524"/>
        <v>2957.24</v>
      </c>
      <c r="I560" s="18">
        <f t="shared" ref="I560:I577" si="525">ROUND(F560*H560,2)</f>
        <v>2957.24</v>
      </c>
      <c r="J560" s="19">
        <v>1.1848358423951399E-3</v>
      </c>
      <c r="K560" s="2"/>
      <c r="L560" s="2">
        <v>3093.75</v>
      </c>
      <c r="M560" s="2">
        <v>3788.91</v>
      </c>
      <c r="N560" s="2">
        <v>3788.91</v>
      </c>
      <c r="O560" s="2"/>
      <c r="P560" s="2"/>
      <c r="Q560" s="2"/>
      <c r="R560" s="2"/>
      <c r="S560" s="2"/>
      <c r="T560" s="2"/>
      <c r="U560" s="2"/>
      <c r="V560" s="2"/>
      <c r="W560" s="2"/>
      <c r="X560" s="2"/>
      <c r="Y560" s="2"/>
      <c r="Z560" s="2"/>
    </row>
    <row r="561" spans="1:26" ht="39" customHeight="1">
      <c r="A561" s="15" t="s">
        <v>1058</v>
      </c>
      <c r="B561" s="15">
        <v>6960</v>
      </c>
      <c r="C561" s="15" t="s">
        <v>45</v>
      </c>
      <c r="D561" s="15" t="s">
        <v>1059</v>
      </c>
      <c r="E561" s="16" t="s">
        <v>24</v>
      </c>
      <c r="F561" s="17">
        <v>1</v>
      </c>
      <c r="G561" s="18">
        <f t="shared" ref="G561:H561" si="526">TRUNC(L561-L561*$P$3,2)</f>
        <v>347.24</v>
      </c>
      <c r="H561" s="18">
        <f t="shared" si="526"/>
        <v>425.26</v>
      </c>
      <c r="I561" s="18">
        <f t="shared" si="525"/>
        <v>425.26</v>
      </c>
      <c r="J561" s="19">
        <v>1.7038400412979399E-4</v>
      </c>
      <c r="K561" s="2"/>
      <c r="L561" s="2">
        <v>444.9</v>
      </c>
      <c r="M561" s="2">
        <v>544.86</v>
      </c>
      <c r="N561" s="2">
        <v>544.86</v>
      </c>
      <c r="O561" s="2"/>
      <c r="P561" s="2"/>
      <c r="Q561" s="2"/>
      <c r="R561" s="2"/>
      <c r="S561" s="2"/>
      <c r="T561" s="2"/>
      <c r="U561" s="2"/>
      <c r="V561" s="2"/>
      <c r="W561" s="2"/>
      <c r="X561" s="2"/>
      <c r="Y561" s="2"/>
      <c r="Z561" s="2"/>
    </row>
    <row r="562" spans="1:26" ht="25.5" customHeight="1">
      <c r="A562" s="15" t="s">
        <v>1060</v>
      </c>
      <c r="B562" s="15">
        <v>8538</v>
      </c>
      <c r="C562" s="15" t="s">
        <v>45</v>
      </c>
      <c r="D562" s="15" t="s">
        <v>1061</v>
      </c>
      <c r="E562" s="16" t="s">
        <v>280</v>
      </c>
      <c r="F562" s="17">
        <v>3</v>
      </c>
      <c r="G562" s="18">
        <f t="shared" ref="G562:H562" si="527">TRUNC(L562-L562*$P$3,2)</f>
        <v>206.67</v>
      </c>
      <c r="H562" s="18">
        <f t="shared" si="527"/>
        <v>253.11</v>
      </c>
      <c r="I562" s="18">
        <f t="shared" si="525"/>
        <v>759.33</v>
      </c>
      <c r="J562" s="19">
        <v>3.04237047347715E-4</v>
      </c>
      <c r="K562" s="2"/>
      <c r="L562" s="2">
        <v>264.8</v>
      </c>
      <c r="M562" s="2">
        <v>324.3</v>
      </c>
      <c r="N562" s="2">
        <v>972.9</v>
      </c>
      <c r="O562" s="2"/>
      <c r="P562" s="2"/>
      <c r="Q562" s="2"/>
      <c r="R562" s="2"/>
      <c r="S562" s="2"/>
      <c r="T562" s="2"/>
      <c r="U562" s="2"/>
      <c r="V562" s="2"/>
      <c r="W562" s="2"/>
      <c r="X562" s="2"/>
      <c r="Y562" s="2"/>
      <c r="Z562" s="2"/>
    </row>
    <row r="563" spans="1:26" ht="24" customHeight="1">
      <c r="A563" s="15" t="s">
        <v>1062</v>
      </c>
      <c r="B563" s="15">
        <v>1845</v>
      </c>
      <c r="C563" s="15" t="s">
        <v>45</v>
      </c>
      <c r="D563" s="15" t="s">
        <v>1063</v>
      </c>
      <c r="E563" s="16" t="s">
        <v>47</v>
      </c>
      <c r="F563" s="17">
        <v>2.1375000000000002</v>
      </c>
      <c r="G563" s="18">
        <f t="shared" ref="G563:H563" si="528">TRUNC(L563-L563*$P$3,2)</f>
        <v>480.74</v>
      </c>
      <c r="H563" s="18">
        <f t="shared" si="528"/>
        <v>588.77</v>
      </c>
      <c r="I563" s="18">
        <f t="shared" si="525"/>
        <v>1258.5</v>
      </c>
      <c r="J563" s="19">
        <v>5.0422232488889196E-4</v>
      </c>
      <c r="K563" s="2"/>
      <c r="L563" s="2">
        <v>615.95000000000005</v>
      </c>
      <c r="M563" s="2">
        <v>754.35</v>
      </c>
      <c r="N563" s="2">
        <v>1612.42</v>
      </c>
      <c r="O563" s="2"/>
      <c r="P563" s="2"/>
      <c r="Q563" s="2"/>
      <c r="R563" s="2"/>
      <c r="S563" s="2"/>
      <c r="T563" s="2"/>
      <c r="U563" s="2"/>
      <c r="V563" s="2"/>
      <c r="W563" s="2"/>
      <c r="X563" s="2"/>
      <c r="Y563" s="2"/>
      <c r="Z563" s="2"/>
    </row>
    <row r="564" spans="1:26" ht="25.5" customHeight="1">
      <c r="A564" s="15" t="s">
        <v>1064</v>
      </c>
      <c r="B564" s="15">
        <v>9054</v>
      </c>
      <c r="C564" s="15" t="s">
        <v>45</v>
      </c>
      <c r="D564" s="15" t="s">
        <v>1065</v>
      </c>
      <c r="E564" s="16" t="s">
        <v>47</v>
      </c>
      <c r="F564" s="17">
        <v>5.0999999999999996</v>
      </c>
      <c r="G564" s="18">
        <f t="shared" ref="G564:H564" si="529">TRUNC(L564-L564*$P$3,2)</f>
        <v>152.19</v>
      </c>
      <c r="H564" s="18">
        <f t="shared" si="529"/>
        <v>186.39</v>
      </c>
      <c r="I564" s="18">
        <f t="shared" si="525"/>
        <v>950.59</v>
      </c>
      <c r="J564" s="19">
        <v>3.80860753495943E-4</v>
      </c>
      <c r="K564" s="2"/>
      <c r="L564" s="2">
        <v>195</v>
      </c>
      <c r="M564" s="2">
        <v>238.81</v>
      </c>
      <c r="N564" s="2">
        <v>1217.93</v>
      </c>
      <c r="O564" s="2"/>
      <c r="P564" s="2"/>
      <c r="Q564" s="2"/>
      <c r="R564" s="2"/>
      <c r="S564" s="2"/>
      <c r="T564" s="2"/>
      <c r="U564" s="2"/>
      <c r="V564" s="2"/>
      <c r="W564" s="2"/>
      <c r="X564" s="2"/>
      <c r="Y564" s="2"/>
      <c r="Z564" s="2"/>
    </row>
    <row r="565" spans="1:26" ht="51.75" customHeight="1">
      <c r="A565" s="15" t="s">
        <v>1066</v>
      </c>
      <c r="B565" s="15" t="s">
        <v>1067</v>
      </c>
      <c r="C565" s="15" t="s">
        <v>22</v>
      </c>
      <c r="D565" s="15" t="s">
        <v>1068</v>
      </c>
      <c r="E565" s="16" t="s">
        <v>24</v>
      </c>
      <c r="F565" s="17">
        <v>1</v>
      </c>
      <c r="G565" s="18">
        <f t="shared" ref="G565:H565" si="530">TRUNC(L565-L565*$P$3,2)</f>
        <v>6981.57</v>
      </c>
      <c r="H565" s="18">
        <f t="shared" si="530"/>
        <v>8550.33</v>
      </c>
      <c r="I565" s="18">
        <f t="shared" si="525"/>
        <v>8550.33</v>
      </c>
      <c r="J565" s="19">
        <v>3.4257360463268399E-3</v>
      </c>
      <c r="K565" s="2"/>
      <c r="L565" s="2">
        <v>8945</v>
      </c>
      <c r="M565" s="2">
        <v>10954.94</v>
      </c>
      <c r="N565" s="2">
        <v>10954.94</v>
      </c>
      <c r="O565" s="2"/>
      <c r="P565" s="2"/>
      <c r="Q565" s="2"/>
      <c r="R565" s="2"/>
      <c r="S565" s="2"/>
      <c r="T565" s="2"/>
      <c r="U565" s="2"/>
      <c r="V565" s="2"/>
      <c r="W565" s="2"/>
      <c r="X565" s="2"/>
      <c r="Y565" s="2"/>
      <c r="Z565" s="2"/>
    </row>
    <row r="566" spans="1:26" ht="25.5" customHeight="1">
      <c r="A566" s="15" t="s">
        <v>1069</v>
      </c>
      <c r="B566" s="15">
        <v>12044</v>
      </c>
      <c r="C566" s="15" t="s">
        <v>45</v>
      </c>
      <c r="D566" s="15" t="s">
        <v>1070</v>
      </c>
      <c r="E566" s="16" t="s">
        <v>24</v>
      </c>
      <c r="F566" s="17">
        <v>34</v>
      </c>
      <c r="G566" s="18">
        <f t="shared" ref="G566:H566" si="531">TRUNC(L566-L566*$P$3,2)</f>
        <v>107.34</v>
      </c>
      <c r="H566" s="18">
        <f t="shared" si="531"/>
        <v>131.46</v>
      </c>
      <c r="I566" s="18">
        <f t="shared" si="525"/>
        <v>4469.6400000000003</v>
      </c>
      <c r="J566" s="19">
        <v>1.79088642273458E-3</v>
      </c>
      <c r="K566" s="2"/>
      <c r="L566" s="2">
        <v>137.54</v>
      </c>
      <c r="M566" s="2">
        <v>168.44</v>
      </c>
      <c r="N566" s="2">
        <v>5726.96</v>
      </c>
      <c r="O566" s="2"/>
      <c r="P566" s="2"/>
      <c r="Q566" s="2"/>
      <c r="R566" s="2"/>
      <c r="S566" s="2"/>
      <c r="T566" s="2"/>
      <c r="U566" s="2"/>
      <c r="V566" s="2"/>
      <c r="W566" s="2"/>
      <c r="X566" s="2"/>
      <c r="Y566" s="2"/>
      <c r="Z566" s="2"/>
    </row>
    <row r="567" spans="1:26" ht="25.5" customHeight="1">
      <c r="A567" s="15" t="s">
        <v>1071</v>
      </c>
      <c r="B567" s="15">
        <v>12042</v>
      </c>
      <c r="C567" s="15" t="s">
        <v>45</v>
      </c>
      <c r="D567" s="15" t="s">
        <v>1072</v>
      </c>
      <c r="E567" s="16" t="s">
        <v>24</v>
      </c>
      <c r="F567" s="17">
        <v>38</v>
      </c>
      <c r="G567" s="18">
        <f t="shared" ref="G567:H567" si="532">TRUNC(L567-L567*$P$3,2)</f>
        <v>66.17</v>
      </c>
      <c r="H567" s="18">
        <f t="shared" si="532"/>
        <v>81.040000000000006</v>
      </c>
      <c r="I567" s="18">
        <f t="shared" si="525"/>
        <v>3079.52</v>
      </c>
      <c r="J567" s="19">
        <v>1.23393467968989E-3</v>
      </c>
      <c r="K567" s="2"/>
      <c r="L567" s="2">
        <v>84.79</v>
      </c>
      <c r="M567" s="2">
        <v>103.84</v>
      </c>
      <c r="N567" s="2">
        <v>3945.92</v>
      </c>
      <c r="O567" s="2"/>
      <c r="P567" s="2"/>
      <c r="Q567" s="2"/>
      <c r="R567" s="2"/>
      <c r="S567" s="2"/>
      <c r="T567" s="2"/>
      <c r="U567" s="2"/>
      <c r="V567" s="2"/>
      <c r="W567" s="2"/>
      <c r="X567" s="2"/>
      <c r="Y567" s="2"/>
      <c r="Z567" s="2"/>
    </row>
    <row r="568" spans="1:26" ht="39" customHeight="1">
      <c r="A568" s="15" t="s">
        <v>1073</v>
      </c>
      <c r="B568" s="15">
        <v>12907</v>
      </c>
      <c r="C568" s="15" t="s">
        <v>45</v>
      </c>
      <c r="D568" s="15" t="s">
        <v>1074</v>
      </c>
      <c r="E568" s="16" t="s">
        <v>24</v>
      </c>
      <c r="F568" s="17">
        <v>1</v>
      </c>
      <c r="G568" s="18">
        <f t="shared" ref="G568:H568" si="533">TRUNC(L568-L568*$P$3,2)</f>
        <v>456.06</v>
      </c>
      <c r="H568" s="18">
        <f t="shared" si="533"/>
        <v>558.54</v>
      </c>
      <c r="I568" s="18">
        <f t="shared" si="525"/>
        <v>558.54</v>
      </c>
      <c r="J568" s="19">
        <v>2.2378262495937099E-4</v>
      </c>
      <c r="K568" s="2"/>
      <c r="L568" s="2">
        <v>584.33000000000004</v>
      </c>
      <c r="M568" s="2">
        <v>715.62</v>
      </c>
      <c r="N568" s="2">
        <v>715.62</v>
      </c>
      <c r="O568" s="2"/>
      <c r="P568" s="2"/>
      <c r="Q568" s="2"/>
      <c r="R568" s="2"/>
      <c r="S568" s="2"/>
      <c r="T568" s="2"/>
      <c r="U568" s="2"/>
      <c r="V568" s="2"/>
      <c r="W568" s="2"/>
      <c r="X568" s="2"/>
      <c r="Y568" s="2"/>
      <c r="Z568" s="2"/>
    </row>
    <row r="569" spans="1:26" ht="25.5" customHeight="1">
      <c r="A569" s="15" t="s">
        <v>1075</v>
      </c>
      <c r="B569" s="15">
        <v>10719</v>
      </c>
      <c r="C569" s="15" t="s">
        <v>45</v>
      </c>
      <c r="D569" s="15" t="s">
        <v>1076</v>
      </c>
      <c r="E569" s="16" t="s">
        <v>568</v>
      </c>
      <c r="F569" s="17">
        <v>20</v>
      </c>
      <c r="G569" s="18">
        <f t="shared" ref="G569:H569" si="534">TRUNC(L569-L569*$P$3,2)</f>
        <v>40.880000000000003</v>
      </c>
      <c r="H569" s="18">
        <f t="shared" si="534"/>
        <v>50.06</v>
      </c>
      <c r="I569" s="18">
        <f t="shared" si="525"/>
        <v>1001.2</v>
      </c>
      <c r="J569" s="19">
        <v>4.01146350434422E-4</v>
      </c>
      <c r="K569" s="2"/>
      <c r="L569" s="2">
        <v>52.38</v>
      </c>
      <c r="M569" s="2">
        <v>64.14</v>
      </c>
      <c r="N569" s="2">
        <v>1282.8</v>
      </c>
      <c r="O569" s="2"/>
      <c r="P569" s="2"/>
      <c r="Q569" s="2"/>
      <c r="R569" s="2"/>
      <c r="S569" s="2"/>
      <c r="T569" s="2"/>
      <c r="U569" s="2"/>
      <c r="V569" s="2"/>
      <c r="W569" s="2"/>
      <c r="X569" s="2"/>
      <c r="Y569" s="2"/>
      <c r="Z569" s="2"/>
    </row>
    <row r="570" spans="1:26" ht="25.5" customHeight="1">
      <c r="A570" s="15" t="s">
        <v>1077</v>
      </c>
      <c r="B570" s="15">
        <v>7319</v>
      </c>
      <c r="C570" s="15" t="s">
        <v>45</v>
      </c>
      <c r="D570" s="15" t="s">
        <v>1078</v>
      </c>
      <c r="E570" s="16" t="s">
        <v>24</v>
      </c>
      <c r="F570" s="17">
        <v>12</v>
      </c>
      <c r="G570" s="18">
        <f t="shared" ref="G570:H570" si="535">TRUNC(L570-L570*$P$3,2)</f>
        <v>0</v>
      </c>
      <c r="H570" s="18">
        <f t="shared" si="535"/>
        <v>0</v>
      </c>
      <c r="I570" s="18">
        <f t="shared" si="525"/>
        <v>0</v>
      </c>
      <c r="J570" s="19">
        <v>0</v>
      </c>
      <c r="K570" s="2"/>
      <c r="L570" s="2">
        <v>0</v>
      </c>
      <c r="M570" s="2">
        <v>0</v>
      </c>
      <c r="N570" s="2">
        <v>0</v>
      </c>
      <c r="O570" s="2"/>
      <c r="P570" s="2"/>
      <c r="Q570" s="2"/>
      <c r="R570" s="2"/>
      <c r="S570" s="2"/>
      <c r="T570" s="2"/>
      <c r="U570" s="2"/>
      <c r="V570" s="2"/>
      <c r="W570" s="2"/>
      <c r="X570" s="2"/>
      <c r="Y570" s="2"/>
      <c r="Z570" s="2"/>
    </row>
    <row r="571" spans="1:26" ht="25.5" customHeight="1">
      <c r="A571" s="15" t="s">
        <v>1079</v>
      </c>
      <c r="B571" s="15">
        <v>7320</v>
      </c>
      <c r="C571" s="15" t="s">
        <v>45</v>
      </c>
      <c r="D571" s="15" t="s">
        <v>1080</v>
      </c>
      <c r="E571" s="16" t="s">
        <v>24</v>
      </c>
      <c r="F571" s="17">
        <v>2</v>
      </c>
      <c r="G571" s="18">
        <f t="shared" ref="G571:H571" si="536">TRUNC(L571-L571*$P$3,2)</f>
        <v>106.47</v>
      </c>
      <c r="H571" s="18">
        <f t="shared" si="536"/>
        <v>130.38999999999999</v>
      </c>
      <c r="I571" s="18">
        <f t="shared" si="525"/>
        <v>260.77999999999997</v>
      </c>
      <c r="J571" s="19">
        <v>1.04489430569191E-4</v>
      </c>
      <c r="K571" s="2"/>
      <c r="L571" s="2">
        <v>136.41999999999999</v>
      </c>
      <c r="M571" s="2">
        <v>167.07</v>
      </c>
      <c r="N571" s="2">
        <v>334.14</v>
      </c>
      <c r="O571" s="2"/>
      <c r="P571" s="2"/>
      <c r="Q571" s="2"/>
      <c r="R571" s="2"/>
      <c r="S571" s="2"/>
      <c r="T571" s="2"/>
      <c r="U571" s="2"/>
      <c r="V571" s="2"/>
      <c r="W571" s="2"/>
      <c r="X571" s="2"/>
      <c r="Y571" s="2"/>
      <c r="Z571" s="2"/>
    </row>
    <row r="572" spans="1:26" ht="25.5" customHeight="1">
      <c r="A572" s="15" t="s">
        <v>1081</v>
      </c>
      <c r="B572" s="15">
        <v>95544</v>
      </c>
      <c r="C572" s="15" t="s">
        <v>28</v>
      </c>
      <c r="D572" s="15" t="s">
        <v>1082</v>
      </c>
      <c r="E572" s="16" t="s">
        <v>56</v>
      </c>
      <c r="F572" s="17">
        <v>10</v>
      </c>
      <c r="G572" s="18">
        <f t="shared" ref="G572:H572" si="537">TRUNC(L572-L572*$P$3,2)</f>
        <v>31.12</v>
      </c>
      <c r="H572" s="18">
        <f t="shared" si="537"/>
        <v>38.11</v>
      </c>
      <c r="I572" s="18">
        <f t="shared" si="525"/>
        <v>381.1</v>
      </c>
      <c r="J572" s="19">
        <v>1.5272831115697801E-4</v>
      </c>
      <c r="K572" s="2"/>
      <c r="L572" s="2">
        <v>39.880000000000003</v>
      </c>
      <c r="M572" s="2">
        <v>48.84</v>
      </c>
      <c r="N572" s="2">
        <v>488.4</v>
      </c>
      <c r="O572" s="2"/>
      <c r="P572" s="2"/>
      <c r="Q572" s="2"/>
      <c r="R572" s="2"/>
      <c r="S572" s="2"/>
      <c r="T572" s="2"/>
      <c r="U572" s="2"/>
      <c r="V572" s="2"/>
      <c r="W572" s="2"/>
      <c r="X572" s="2"/>
      <c r="Y572" s="2"/>
      <c r="Z572" s="2"/>
    </row>
    <row r="573" spans="1:26" ht="39" customHeight="1">
      <c r="A573" s="15" t="s">
        <v>1083</v>
      </c>
      <c r="B573" s="15">
        <v>95547</v>
      </c>
      <c r="C573" s="15" t="s">
        <v>28</v>
      </c>
      <c r="D573" s="15" t="s">
        <v>1084</v>
      </c>
      <c r="E573" s="16" t="s">
        <v>56</v>
      </c>
      <c r="F573" s="17">
        <v>7</v>
      </c>
      <c r="G573" s="18">
        <f t="shared" ref="G573:H573" si="538">TRUNC(L573-L573*$P$3,2)</f>
        <v>54.68</v>
      </c>
      <c r="H573" s="18">
        <f t="shared" si="538"/>
        <v>66.959999999999994</v>
      </c>
      <c r="I573" s="18">
        <f t="shared" si="525"/>
        <v>468.72</v>
      </c>
      <c r="J573" s="19">
        <v>1.8781454480114901E-4</v>
      </c>
      <c r="K573" s="2"/>
      <c r="L573" s="2">
        <v>70.06</v>
      </c>
      <c r="M573" s="2">
        <v>85.8</v>
      </c>
      <c r="N573" s="2">
        <v>600.6</v>
      </c>
      <c r="O573" s="2"/>
      <c r="P573" s="2"/>
      <c r="Q573" s="2"/>
      <c r="R573" s="2"/>
      <c r="S573" s="2"/>
      <c r="T573" s="2"/>
      <c r="U573" s="2"/>
      <c r="V573" s="2"/>
      <c r="W573" s="2"/>
      <c r="X573" s="2"/>
      <c r="Y573" s="2"/>
      <c r="Z573" s="2"/>
    </row>
    <row r="574" spans="1:26" ht="51.75" customHeight="1">
      <c r="A574" s="15" t="s">
        <v>1085</v>
      </c>
      <c r="B574" s="15">
        <v>12208</v>
      </c>
      <c r="C574" s="15" t="s">
        <v>45</v>
      </c>
      <c r="D574" s="15" t="s">
        <v>1086</v>
      </c>
      <c r="E574" s="16" t="s">
        <v>24</v>
      </c>
      <c r="F574" s="17">
        <v>7</v>
      </c>
      <c r="G574" s="18">
        <f t="shared" ref="G574:H574" si="539">TRUNC(L574-L574*$P$3,2)</f>
        <v>100.52</v>
      </c>
      <c r="H574" s="18">
        <f t="shared" si="539"/>
        <v>123.11</v>
      </c>
      <c r="I574" s="18">
        <f t="shared" si="525"/>
        <v>861.77</v>
      </c>
      <c r="J574" s="19">
        <v>3.4528981698057399E-4</v>
      </c>
      <c r="K574" s="2"/>
      <c r="L574" s="2">
        <v>128.80000000000001</v>
      </c>
      <c r="M574" s="2">
        <v>157.74</v>
      </c>
      <c r="N574" s="2">
        <v>1104.18</v>
      </c>
      <c r="O574" s="2"/>
      <c r="P574" s="2"/>
      <c r="Q574" s="2"/>
      <c r="R574" s="2"/>
      <c r="S574" s="2"/>
      <c r="T574" s="2"/>
      <c r="U574" s="2"/>
      <c r="V574" s="2"/>
      <c r="W574" s="2"/>
      <c r="X574" s="2"/>
      <c r="Y574" s="2"/>
      <c r="Z574" s="2"/>
    </row>
    <row r="575" spans="1:26" ht="24" customHeight="1">
      <c r="A575" s="15" t="s">
        <v>1087</v>
      </c>
      <c r="B575" s="15">
        <v>1889</v>
      </c>
      <c r="C575" s="15" t="s">
        <v>45</v>
      </c>
      <c r="D575" s="15" t="s">
        <v>1088</v>
      </c>
      <c r="E575" s="16" t="s">
        <v>47</v>
      </c>
      <c r="F575" s="17">
        <v>7.04</v>
      </c>
      <c r="G575" s="18">
        <f t="shared" ref="G575:H575" si="540">TRUNC(L575-L575*$P$3,2)</f>
        <v>357.98</v>
      </c>
      <c r="H575" s="18">
        <f t="shared" si="540"/>
        <v>438.42</v>
      </c>
      <c r="I575" s="18">
        <f t="shared" si="525"/>
        <v>3086.48</v>
      </c>
      <c r="J575" s="19">
        <v>1.23661774461562E-3</v>
      </c>
      <c r="K575" s="2"/>
      <c r="L575" s="2">
        <v>458.66</v>
      </c>
      <c r="M575" s="2">
        <v>561.72</v>
      </c>
      <c r="N575" s="2">
        <v>3954.5</v>
      </c>
      <c r="O575" s="2"/>
      <c r="P575" s="2"/>
      <c r="Q575" s="2"/>
      <c r="R575" s="2"/>
      <c r="S575" s="2"/>
      <c r="T575" s="2"/>
      <c r="U575" s="2"/>
      <c r="V575" s="2"/>
      <c r="W575" s="2"/>
      <c r="X575" s="2"/>
      <c r="Y575" s="2"/>
      <c r="Z575" s="2"/>
    </row>
    <row r="576" spans="1:26" ht="24" customHeight="1">
      <c r="A576" s="15" t="s">
        <v>1089</v>
      </c>
      <c r="B576" s="15">
        <v>2450</v>
      </c>
      <c r="C576" s="15" t="s">
        <v>45</v>
      </c>
      <c r="D576" s="15" t="s">
        <v>1090</v>
      </c>
      <c r="E576" s="16" t="s">
        <v>47</v>
      </c>
      <c r="F576" s="17">
        <v>1829.73</v>
      </c>
      <c r="G576" s="18">
        <f t="shared" ref="G576:H576" si="541">TRUNC(L576-L576*$P$3,2)</f>
        <v>1.82</v>
      </c>
      <c r="H576" s="18">
        <f t="shared" si="541"/>
        <v>2.23</v>
      </c>
      <c r="I576" s="18">
        <f t="shared" si="525"/>
        <v>4080.3</v>
      </c>
      <c r="J576" s="19">
        <v>1.63642568970248E-3</v>
      </c>
      <c r="K576" s="2"/>
      <c r="L576" s="2">
        <v>2.34</v>
      </c>
      <c r="M576" s="2">
        <v>2.86</v>
      </c>
      <c r="N576" s="2">
        <v>5233.0200000000004</v>
      </c>
      <c r="O576" s="2"/>
      <c r="P576" s="2"/>
      <c r="Q576" s="2"/>
      <c r="R576" s="2"/>
      <c r="S576" s="2"/>
      <c r="T576" s="2"/>
      <c r="U576" s="2"/>
      <c r="V576" s="2"/>
      <c r="W576" s="2"/>
      <c r="X576" s="2"/>
      <c r="Y576" s="2"/>
      <c r="Z576" s="2"/>
    </row>
    <row r="577" spans="1:26" ht="25.5" customHeight="1">
      <c r="A577" s="15" t="s">
        <v>1091</v>
      </c>
      <c r="B577" s="15">
        <v>7325</v>
      </c>
      <c r="C577" s="15" t="s">
        <v>45</v>
      </c>
      <c r="D577" s="15" t="s">
        <v>1092</v>
      </c>
      <c r="E577" s="16" t="s">
        <v>47</v>
      </c>
      <c r="F577" s="17">
        <v>1928.75</v>
      </c>
      <c r="G577" s="18">
        <f t="shared" ref="G577:H577" si="542">TRUNC(L577-L577*$P$3,2)</f>
        <v>0.78</v>
      </c>
      <c r="H577" s="18">
        <f t="shared" si="542"/>
        <v>0.95</v>
      </c>
      <c r="I577" s="18">
        <f t="shared" si="525"/>
        <v>1832.31</v>
      </c>
      <c r="J577" s="19">
        <v>7.3583211943929305E-4</v>
      </c>
      <c r="K577" s="2"/>
      <c r="L577" s="2">
        <v>1</v>
      </c>
      <c r="M577" s="2">
        <v>1.22</v>
      </c>
      <c r="N577" s="2">
        <v>2353.0700000000002</v>
      </c>
      <c r="O577" s="2"/>
      <c r="P577" s="2"/>
      <c r="Q577" s="2"/>
      <c r="R577" s="2"/>
      <c r="S577" s="2"/>
      <c r="T577" s="2"/>
      <c r="U577" s="2"/>
      <c r="V577" s="2"/>
      <c r="W577" s="2"/>
      <c r="X577" s="2"/>
      <c r="Y577" s="2"/>
      <c r="Z577" s="2"/>
    </row>
    <row r="578" spans="1:26" ht="24" customHeight="1">
      <c r="A578" s="10">
        <v>23</v>
      </c>
      <c r="B578" s="10" t="s">
        <v>18</v>
      </c>
      <c r="C578" s="10"/>
      <c r="D578" s="10" t="s">
        <v>1396</v>
      </c>
      <c r="E578" s="11"/>
      <c r="F578" s="12"/>
      <c r="G578" s="13"/>
      <c r="H578" s="13"/>
      <c r="I578" s="13">
        <f>SUM(I579)</f>
        <v>-344.71</v>
      </c>
      <c r="J578" s="14"/>
      <c r="K578" s="2"/>
      <c r="L578" s="2"/>
      <c r="M578" s="2">
        <v>44831.17</v>
      </c>
      <c r="N578" s="2">
        <v>44831.17</v>
      </c>
      <c r="O578" s="2"/>
      <c r="P578" s="2"/>
      <c r="Q578" s="2"/>
      <c r="R578" s="2"/>
      <c r="S578" s="2"/>
      <c r="T578" s="2"/>
      <c r="U578" s="2"/>
      <c r="V578" s="2"/>
      <c r="W578" s="2"/>
      <c r="X578" s="2"/>
      <c r="Y578" s="2"/>
      <c r="Z578" s="2"/>
    </row>
    <row r="579" spans="1:26" ht="25.5" customHeight="1">
      <c r="A579" s="15" t="s">
        <v>1360</v>
      </c>
      <c r="B579" s="15"/>
      <c r="C579" s="15"/>
      <c r="D579" s="15" t="s">
        <v>1397</v>
      </c>
      <c r="E579" s="16" t="s">
        <v>1363</v>
      </c>
      <c r="F579" s="17">
        <v>1</v>
      </c>
      <c r="G579" s="18">
        <f>'ADITIVO SANT'!F74</f>
        <v>-344.70631650974974</v>
      </c>
      <c r="H579" s="18">
        <f>G579</f>
        <v>-344.70631650974974</v>
      </c>
      <c r="I579" s="18">
        <f>ROUND(F579*H579,2)</f>
        <v>-344.71</v>
      </c>
      <c r="J579" s="19"/>
      <c r="K579" s="2"/>
      <c r="L579" s="2">
        <v>1</v>
      </c>
      <c r="M579" s="2">
        <v>1.22</v>
      </c>
      <c r="N579" s="2">
        <v>2353.0700000000002</v>
      </c>
      <c r="O579" s="2"/>
      <c r="P579" s="2"/>
      <c r="Q579" s="2"/>
      <c r="R579" s="2"/>
      <c r="S579" s="2"/>
      <c r="T579" s="2"/>
      <c r="U579" s="2"/>
      <c r="V579" s="2"/>
      <c r="W579" s="2"/>
      <c r="X579" s="2"/>
      <c r="Y579" s="2"/>
      <c r="Z579" s="2"/>
    </row>
    <row r="580" spans="1:26" ht="18" customHeight="1">
      <c r="A580" s="429"/>
      <c r="B580" s="428"/>
      <c r="C580" s="425"/>
      <c r="D580" s="26"/>
      <c r="E580" s="27"/>
      <c r="F580" s="426"/>
      <c r="G580" s="425"/>
      <c r="H580" s="431"/>
      <c r="I580" s="428"/>
      <c r="J580" s="425"/>
      <c r="K580" s="2"/>
      <c r="L580" s="2"/>
      <c r="M580" s="2"/>
      <c r="N580" s="2"/>
      <c r="O580" s="2"/>
      <c r="P580" s="2"/>
      <c r="Q580" s="2"/>
      <c r="R580" s="2"/>
      <c r="S580" s="2"/>
      <c r="T580" s="2"/>
      <c r="U580" s="2"/>
      <c r="V580" s="2"/>
      <c r="W580" s="2"/>
      <c r="X580" s="2"/>
      <c r="Y580" s="2"/>
      <c r="Z580" s="2"/>
    </row>
    <row r="581" spans="1:26" ht="46.5" customHeight="1">
      <c r="A581" s="429"/>
      <c r="B581" s="428"/>
      <c r="C581" s="425"/>
      <c r="D581" s="26"/>
      <c r="E581" s="27"/>
      <c r="F581" s="432" t="s">
        <v>1093</v>
      </c>
      <c r="G581" s="425"/>
      <c r="H581" s="28">
        <f>SUM(I5,I7,I9,I24,I33,I141,I166,I172,I180,I194,I214,I232,I356,I373,I450,I469,I484,I521,I528,I538,I552,I559,I578)+0.17</f>
        <v>2435519.9399999995</v>
      </c>
      <c r="I581" s="28"/>
      <c r="J581" s="28"/>
      <c r="K581" s="2"/>
      <c r="L581" s="2">
        <v>2499120.3199999998</v>
      </c>
      <c r="M581" s="2"/>
      <c r="N581" s="2"/>
      <c r="O581" s="2"/>
      <c r="P581" s="2"/>
      <c r="Q581" s="2"/>
      <c r="R581" s="2"/>
      <c r="S581" s="2"/>
      <c r="T581" s="2"/>
      <c r="U581" s="2"/>
      <c r="V581" s="2"/>
      <c r="W581" s="2"/>
      <c r="X581" s="2"/>
      <c r="Y581" s="2"/>
      <c r="Z581" s="2"/>
    </row>
    <row r="582" spans="1:26" ht="60" customHeight="1">
      <c r="A582" s="29"/>
      <c r="B582" s="29"/>
      <c r="C582" s="29"/>
      <c r="D582" s="29"/>
      <c r="E582" s="29"/>
      <c r="F582" s="29"/>
      <c r="G582" s="29"/>
      <c r="H582" s="323"/>
      <c r="I582" s="29"/>
      <c r="J582" s="29"/>
      <c r="K582" s="2"/>
      <c r="L582" s="2"/>
      <c r="M582" s="2"/>
      <c r="N582" s="2"/>
      <c r="O582" s="2"/>
      <c r="P582" s="2"/>
      <c r="Q582" s="2"/>
      <c r="R582" s="2"/>
      <c r="S582" s="2"/>
      <c r="T582" s="2"/>
      <c r="U582" s="2"/>
      <c r="V582" s="2"/>
      <c r="W582" s="2"/>
      <c r="X582" s="2"/>
      <c r="Y582" s="2"/>
      <c r="Z582" s="2"/>
    </row>
    <row r="583" spans="1:26" ht="69.75" customHeight="1">
      <c r="A583" s="430" t="s">
        <v>1094</v>
      </c>
      <c r="B583" s="428"/>
      <c r="C583" s="428"/>
      <c r="D583" s="428"/>
      <c r="E583" s="428"/>
      <c r="F583" s="428"/>
      <c r="G583" s="428"/>
      <c r="H583" s="428"/>
      <c r="I583" s="428"/>
      <c r="J583" s="425"/>
      <c r="K583" s="2"/>
      <c r="L583" s="2"/>
      <c r="M583" s="2"/>
      <c r="N583" s="2"/>
      <c r="O583" s="2"/>
      <c r="P583" s="2"/>
      <c r="Q583" s="2"/>
      <c r="R583" s="2"/>
      <c r="S583" s="2"/>
      <c r="T583" s="2"/>
      <c r="U583" s="2"/>
      <c r="V583" s="2"/>
      <c r="W583" s="2"/>
      <c r="X583" s="2"/>
      <c r="Y583" s="2"/>
      <c r="Z583" s="2"/>
    </row>
    <row r="584" spans="1:26" ht="60" customHeight="1">
      <c r="A584" s="29"/>
      <c r="B584" s="29"/>
      <c r="C584" s="29"/>
      <c r="D584" s="29"/>
      <c r="E584" s="29"/>
      <c r="F584" s="29"/>
      <c r="G584" s="29"/>
      <c r="H584" s="29"/>
      <c r="I584" s="29"/>
      <c r="J584" s="29"/>
      <c r="K584" s="2"/>
      <c r="L584" s="2"/>
      <c r="M584" s="2"/>
      <c r="N584" s="2"/>
      <c r="O584" s="2"/>
      <c r="P584" s="2"/>
      <c r="Q584" s="2"/>
      <c r="R584" s="2"/>
      <c r="S584" s="2"/>
      <c r="T584" s="2"/>
      <c r="U584" s="2"/>
      <c r="V584" s="2"/>
      <c r="W584" s="2"/>
      <c r="X584" s="2"/>
      <c r="Y584" s="2"/>
      <c r="Z584" s="2"/>
    </row>
    <row r="585" spans="1:26" ht="69.75" customHeight="1">
      <c r="A585" s="430"/>
      <c r="B585" s="428"/>
      <c r="C585" s="428"/>
      <c r="D585" s="428"/>
      <c r="E585" s="428"/>
      <c r="F585" s="428"/>
      <c r="G585" s="428"/>
      <c r="H585" s="428"/>
      <c r="I585" s="428"/>
      <c r="J585" s="425"/>
      <c r="K585" s="2"/>
      <c r="L585" s="2"/>
      <c r="M585" s="2"/>
      <c r="N585" s="2"/>
      <c r="O585" s="2"/>
      <c r="P585" s="2"/>
      <c r="Q585" s="2"/>
      <c r="R585" s="2"/>
      <c r="S585" s="2"/>
      <c r="T585" s="2"/>
      <c r="U585" s="2"/>
      <c r="V585" s="2"/>
      <c r="W585" s="2"/>
      <c r="X585" s="2"/>
      <c r="Y585" s="2"/>
      <c r="Z585" s="2"/>
    </row>
    <row r="586" spans="1:26" ht="14.25" customHeight="1">
      <c r="A586" s="2"/>
      <c r="B586" s="2"/>
      <c r="C586" s="2"/>
      <c r="D586" s="2"/>
      <c r="E586" s="2"/>
      <c r="F586" s="2"/>
      <c r="G586" s="2"/>
      <c r="H586" s="2"/>
      <c r="I586" s="2"/>
      <c r="J586" s="2"/>
      <c r="K586" s="2"/>
      <c r="L586" s="2"/>
      <c r="M586" s="2"/>
      <c r="N586" s="2"/>
      <c r="O586" s="2"/>
      <c r="P586" s="2"/>
      <c r="Q586" s="2"/>
      <c r="R586" s="2"/>
      <c r="S586" s="2"/>
      <c r="T586" s="2"/>
      <c r="U586" s="2"/>
      <c r="V586" s="2"/>
      <c r="W586" s="2"/>
      <c r="X586" s="2"/>
      <c r="Y586" s="2"/>
      <c r="Z586" s="2"/>
    </row>
    <row r="587" spans="1:26" ht="14.25" customHeight="1">
      <c r="A587" s="2"/>
      <c r="B587" s="2"/>
      <c r="C587" s="2"/>
      <c r="D587" s="2"/>
      <c r="E587" s="2"/>
      <c r="F587" s="2"/>
      <c r="G587" s="2"/>
      <c r="H587" s="2"/>
      <c r="I587" s="2"/>
      <c r="J587" s="2"/>
      <c r="K587" s="2"/>
      <c r="L587" s="2"/>
      <c r="M587" s="2"/>
      <c r="N587" s="2"/>
      <c r="O587" s="2"/>
      <c r="P587" s="2"/>
      <c r="Q587" s="2"/>
      <c r="R587" s="2"/>
      <c r="S587" s="2"/>
      <c r="T587" s="2"/>
      <c r="U587" s="2"/>
      <c r="V587" s="2"/>
      <c r="W587" s="2"/>
      <c r="X587" s="2"/>
      <c r="Y587" s="2"/>
      <c r="Z587" s="2"/>
    </row>
    <row r="588" spans="1:26" ht="14.25" customHeight="1">
      <c r="A588" s="2"/>
      <c r="B588" s="2"/>
      <c r="C588" s="2"/>
      <c r="D588" s="2"/>
      <c r="E588" s="2"/>
      <c r="F588" s="2"/>
      <c r="G588" s="2"/>
      <c r="H588" s="2"/>
      <c r="I588" s="2"/>
      <c r="J588" s="2"/>
      <c r="K588" s="2"/>
      <c r="L588" s="2"/>
      <c r="M588" s="2"/>
      <c r="N588" s="2"/>
      <c r="O588" s="2"/>
      <c r="P588" s="2"/>
      <c r="Q588" s="2"/>
      <c r="R588" s="2"/>
      <c r="S588" s="2"/>
      <c r="T588" s="2"/>
      <c r="U588" s="2"/>
      <c r="V588" s="2"/>
      <c r="W588" s="2"/>
      <c r="X588" s="2"/>
      <c r="Y588" s="2"/>
      <c r="Z588" s="2"/>
    </row>
    <row r="589" spans="1:26" ht="14.25" customHeight="1">
      <c r="A589" s="2"/>
      <c r="B589" s="2"/>
      <c r="C589" s="2"/>
      <c r="D589" s="2"/>
      <c r="E589" s="2"/>
      <c r="F589" s="2"/>
      <c r="G589" s="2"/>
      <c r="H589" s="2"/>
      <c r="I589" s="2"/>
      <c r="J589" s="2"/>
      <c r="K589" s="2"/>
      <c r="L589" s="2"/>
      <c r="M589" s="2"/>
      <c r="N589" s="2"/>
      <c r="O589" s="2"/>
      <c r="P589" s="2"/>
      <c r="Q589" s="2"/>
      <c r="R589" s="2"/>
      <c r="S589" s="2"/>
      <c r="T589" s="2"/>
      <c r="U589" s="2"/>
      <c r="V589" s="2"/>
      <c r="W589" s="2"/>
      <c r="X589" s="2"/>
      <c r="Y589" s="2"/>
      <c r="Z589" s="2"/>
    </row>
    <row r="590" spans="1:26" ht="14.25" customHeight="1">
      <c r="A590" s="2"/>
      <c r="B590" s="2"/>
      <c r="C590" s="2"/>
      <c r="D590" s="2"/>
      <c r="E590" s="2"/>
      <c r="F590" s="2"/>
      <c r="G590" s="2"/>
      <c r="H590" s="2"/>
      <c r="I590" s="2"/>
      <c r="J590" s="2"/>
      <c r="K590" s="2"/>
      <c r="L590" s="2"/>
      <c r="M590" s="2"/>
      <c r="N590" s="2"/>
      <c r="O590" s="2"/>
      <c r="P590" s="2"/>
      <c r="Q590" s="2"/>
      <c r="R590" s="2"/>
      <c r="S590" s="2"/>
      <c r="T590" s="2"/>
      <c r="U590" s="2"/>
      <c r="V590" s="2"/>
      <c r="W590" s="2"/>
      <c r="X590" s="2"/>
      <c r="Y590" s="2"/>
      <c r="Z590" s="2"/>
    </row>
    <row r="591" spans="1:26" ht="14.25" customHeight="1">
      <c r="A591" s="2"/>
      <c r="B591" s="2"/>
      <c r="C591" s="2"/>
      <c r="D591" s="2"/>
      <c r="E591" s="2"/>
      <c r="F591" s="2"/>
      <c r="G591" s="2"/>
      <c r="H591" s="2"/>
      <c r="I591" s="2"/>
      <c r="J591" s="2"/>
      <c r="K591" s="2"/>
      <c r="L591" s="2"/>
      <c r="M591" s="2"/>
      <c r="N591" s="2"/>
      <c r="O591" s="2"/>
      <c r="P591" s="2"/>
      <c r="Q591" s="2"/>
      <c r="R591" s="2"/>
      <c r="S591" s="2"/>
      <c r="T591" s="2"/>
      <c r="U591" s="2"/>
      <c r="V591" s="2"/>
      <c r="W591" s="2"/>
      <c r="X591" s="2"/>
      <c r="Y591" s="2"/>
      <c r="Z591" s="2"/>
    </row>
    <row r="592" spans="1:26" ht="14.25" customHeight="1">
      <c r="A592" s="2"/>
      <c r="B592" s="2"/>
      <c r="C592" s="2"/>
      <c r="D592" s="2"/>
      <c r="E592" s="2"/>
      <c r="F592" s="2"/>
      <c r="G592" s="2"/>
      <c r="H592" s="2"/>
      <c r="I592" s="2"/>
      <c r="J592" s="2"/>
      <c r="K592" s="2"/>
      <c r="L592" s="2"/>
      <c r="M592" s="2"/>
      <c r="N592" s="2"/>
      <c r="O592" s="2"/>
      <c r="P592" s="2"/>
      <c r="Q592" s="2"/>
      <c r="R592" s="2"/>
      <c r="S592" s="2"/>
      <c r="T592" s="2"/>
      <c r="U592" s="2"/>
      <c r="V592" s="2"/>
      <c r="W592" s="2"/>
      <c r="X592" s="2"/>
      <c r="Y592" s="2"/>
      <c r="Z592" s="2"/>
    </row>
    <row r="593" spans="1:26" ht="14.25" customHeight="1">
      <c r="A593" s="2"/>
      <c r="B593" s="2"/>
      <c r="C593" s="2"/>
      <c r="D593" s="2"/>
      <c r="E593" s="2"/>
      <c r="F593" s="2"/>
      <c r="G593" s="2"/>
      <c r="H593" s="2"/>
      <c r="I593" s="2"/>
      <c r="J593" s="2"/>
      <c r="K593" s="2"/>
      <c r="L593" s="2"/>
      <c r="M593" s="2"/>
      <c r="N593" s="2"/>
      <c r="O593" s="2"/>
      <c r="P593" s="2"/>
      <c r="Q593" s="2"/>
      <c r="R593" s="2"/>
      <c r="S593" s="2"/>
      <c r="T593" s="2"/>
      <c r="U593" s="2"/>
      <c r="V593" s="2"/>
      <c r="W593" s="2"/>
      <c r="X593" s="2"/>
      <c r="Y593" s="2"/>
      <c r="Z593" s="2"/>
    </row>
    <row r="594" spans="1:26" ht="14.25" customHeight="1">
      <c r="A594" s="2"/>
      <c r="B594" s="2"/>
      <c r="C594" s="2"/>
      <c r="D594" s="2"/>
      <c r="E594" s="2"/>
      <c r="F594" s="2"/>
      <c r="G594" s="2"/>
      <c r="H594" s="2"/>
      <c r="I594" s="2"/>
      <c r="J594" s="2"/>
      <c r="K594" s="2"/>
      <c r="L594" s="2"/>
      <c r="M594" s="2"/>
      <c r="N594" s="2"/>
      <c r="O594" s="2"/>
      <c r="P594" s="2"/>
      <c r="Q594" s="2"/>
      <c r="R594" s="2"/>
      <c r="S594" s="2"/>
      <c r="T594" s="2"/>
      <c r="U594" s="2"/>
      <c r="V594" s="2"/>
      <c r="W594" s="2"/>
      <c r="X594" s="2"/>
      <c r="Y594" s="2"/>
      <c r="Z594" s="2"/>
    </row>
    <row r="595" spans="1:26" ht="14.25" customHeight="1">
      <c r="A595" s="2"/>
      <c r="B595" s="2"/>
      <c r="C595" s="2"/>
      <c r="D595" s="2"/>
      <c r="E595" s="2"/>
      <c r="F595" s="2"/>
      <c r="G595" s="2"/>
      <c r="H595" s="2"/>
      <c r="I595" s="2"/>
      <c r="J595" s="2"/>
      <c r="K595" s="2"/>
      <c r="L595" s="2"/>
      <c r="M595" s="2"/>
      <c r="N595" s="2"/>
      <c r="O595" s="2"/>
      <c r="P595" s="2"/>
      <c r="Q595" s="2"/>
      <c r="R595" s="2"/>
      <c r="S595" s="2"/>
      <c r="T595" s="2"/>
      <c r="U595" s="2"/>
      <c r="V595" s="2"/>
      <c r="W595" s="2"/>
      <c r="X595" s="2"/>
      <c r="Y595" s="2"/>
      <c r="Z595" s="2"/>
    </row>
    <row r="596" spans="1:26" ht="14.25" customHeight="1">
      <c r="A596" s="2"/>
      <c r="B596" s="2"/>
      <c r="C596" s="2"/>
      <c r="D596" s="2"/>
      <c r="E596" s="2"/>
      <c r="F596" s="2"/>
      <c r="G596" s="2"/>
      <c r="H596" s="2"/>
      <c r="I596" s="2"/>
      <c r="J596" s="2"/>
      <c r="K596" s="2"/>
      <c r="L596" s="2"/>
      <c r="M596" s="2"/>
      <c r="N596" s="2"/>
      <c r="O596" s="2"/>
      <c r="P596" s="2"/>
      <c r="Q596" s="2"/>
      <c r="R596" s="2"/>
      <c r="S596" s="2"/>
      <c r="T596" s="2"/>
      <c r="U596" s="2"/>
      <c r="V596" s="2"/>
      <c r="W596" s="2"/>
      <c r="X596" s="2"/>
      <c r="Y596" s="2"/>
      <c r="Z596" s="2"/>
    </row>
    <row r="597" spans="1:26" ht="14.25" customHeight="1">
      <c r="A597" s="2"/>
      <c r="B597" s="2"/>
      <c r="C597" s="2"/>
      <c r="D597" s="2"/>
      <c r="E597" s="2"/>
      <c r="F597" s="2"/>
      <c r="G597" s="2"/>
      <c r="H597" s="2"/>
      <c r="I597" s="2"/>
      <c r="J597" s="2"/>
      <c r="K597" s="2"/>
      <c r="L597" s="2"/>
      <c r="M597" s="2"/>
      <c r="N597" s="2"/>
      <c r="O597" s="2"/>
      <c r="P597" s="2"/>
      <c r="Q597" s="2"/>
      <c r="R597" s="2"/>
      <c r="S597" s="2"/>
      <c r="T597" s="2"/>
      <c r="U597" s="2"/>
      <c r="V597" s="2"/>
      <c r="W597" s="2"/>
      <c r="X597" s="2"/>
      <c r="Y597" s="2"/>
      <c r="Z597" s="2"/>
    </row>
    <row r="598" spans="1:26" ht="14.25" customHeight="1">
      <c r="A598" s="2"/>
      <c r="B598" s="2"/>
      <c r="C598" s="2"/>
      <c r="D598" s="2"/>
      <c r="E598" s="2"/>
      <c r="F598" s="2"/>
      <c r="G598" s="2"/>
      <c r="H598" s="2"/>
      <c r="I598" s="2"/>
      <c r="J598" s="2"/>
      <c r="K598" s="2"/>
      <c r="L598" s="2"/>
      <c r="M598" s="2"/>
      <c r="N598" s="2"/>
      <c r="O598" s="2"/>
      <c r="P598" s="2"/>
      <c r="Q598" s="2"/>
      <c r="R598" s="2"/>
      <c r="S598" s="2"/>
      <c r="T598" s="2"/>
      <c r="U598" s="2"/>
      <c r="V598" s="2"/>
      <c r="W598" s="2"/>
      <c r="X598" s="2"/>
      <c r="Y598" s="2"/>
      <c r="Z598" s="2"/>
    </row>
    <row r="599" spans="1:26" ht="14.25" customHeight="1">
      <c r="A599" s="2"/>
      <c r="B599" s="2"/>
      <c r="C599" s="2"/>
      <c r="D599" s="2"/>
      <c r="E599" s="2"/>
      <c r="F599" s="2"/>
      <c r="G599" s="2"/>
      <c r="H599" s="2"/>
      <c r="I599" s="2"/>
      <c r="J599" s="2"/>
      <c r="K599" s="2"/>
      <c r="L599" s="2"/>
      <c r="M599" s="2"/>
      <c r="N599" s="2"/>
      <c r="O599" s="2"/>
      <c r="P599" s="2"/>
      <c r="Q599" s="2"/>
      <c r="R599" s="2"/>
      <c r="S599" s="2"/>
      <c r="T599" s="2"/>
      <c r="U599" s="2"/>
      <c r="V599" s="2"/>
      <c r="W599" s="2"/>
      <c r="X599" s="2"/>
      <c r="Y599" s="2"/>
      <c r="Z599" s="2"/>
    </row>
    <row r="600" spans="1:26" ht="14.25" customHeight="1">
      <c r="A600" s="2"/>
      <c r="B600" s="2"/>
      <c r="C600" s="2"/>
      <c r="D600" s="2"/>
      <c r="E600" s="2"/>
      <c r="F600" s="2"/>
      <c r="G600" s="2"/>
      <c r="H600" s="2"/>
      <c r="I600" s="2"/>
      <c r="J600" s="2"/>
      <c r="K600" s="2"/>
      <c r="L600" s="2"/>
      <c r="M600" s="2"/>
      <c r="N600" s="2"/>
      <c r="O600" s="2"/>
      <c r="P600" s="2"/>
      <c r="Q600" s="2"/>
      <c r="R600" s="2"/>
      <c r="S600" s="2"/>
      <c r="T600" s="2"/>
      <c r="U600" s="2"/>
      <c r="V600" s="2"/>
      <c r="W600" s="2"/>
      <c r="X600" s="2"/>
      <c r="Y600" s="2"/>
      <c r="Z600" s="2"/>
    </row>
    <row r="601" spans="1:26" ht="14.25" customHeight="1">
      <c r="A601" s="2"/>
      <c r="B601" s="2"/>
      <c r="C601" s="2"/>
      <c r="D601" s="2"/>
      <c r="E601" s="2"/>
      <c r="F601" s="2"/>
      <c r="G601" s="2"/>
      <c r="H601" s="2"/>
      <c r="I601" s="2"/>
      <c r="J601" s="2"/>
      <c r="K601" s="2"/>
      <c r="L601" s="2"/>
      <c r="M601" s="2"/>
      <c r="N601" s="2"/>
      <c r="O601" s="2"/>
      <c r="P601" s="2"/>
      <c r="Q601" s="2"/>
      <c r="R601" s="2"/>
      <c r="S601" s="2"/>
      <c r="T601" s="2"/>
      <c r="U601" s="2"/>
      <c r="V601" s="2"/>
      <c r="W601" s="2"/>
      <c r="X601" s="2"/>
      <c r="Y601" s="2"/>
      <c r="Z601" s="2"/>
    </row>
    <row r="602" spans="1:26" ht="14.25" customHeight="1">
      <c r="A602" s="2"/>
      <c r="B602" s="2"/>
      <c r="C602" s="2"/>
      <c r="D602" s="2"/>
      <c r="E602" s="2"/>
      <c r="F602" s="2"/>
      <c r="G602" s="2"/>
      <c r="H602" s="2"/>
      <c r="I602" s="2"/>
      <c r="J602" s="2"/>
      <c r="K602" s="2"/>
      <c r="L602" s="2"/>
      <c r="M602" s="2"/>
      <c r="N602" s="2"/>
      <c r="O602" s="2"/>
      <c r="P602" s="2"/>
      <c r="Q602" s="2"/>
      <c r="R602" s="2"/>
      <c r="S602" s="2"/>
      <c r="T602" s="2"/>
      <c r="U602" s="2"/>
      <c r="V602" s="2"/>
      <c r="W602" s="2"/>
      <c r="X602" s="2"/>
      <c r="Y602" s="2"/>
      <c r="Z602" s="2"/>
    </row>
    <row r="603" spans="1:26" ht="14.25" customHeight="1">
      <c r="A603" s="2"/>
      <c r="B603" s="2"/>
      <c r="C603" s="2"/>
      <c r="D603" s="2"/>
      <c r="E603" s="2"/>
      <c r="F603" s="2"/>
      <c r="G603" s="2"/>
      <c r="H603" s="2"/>
      <c r="I603" s="2"/>
      <c r="J603" s="2"/>
      <c r="K603" s="2"/>
      <c r="L603" s="2"/>
      <c r="M603" s="2"/>
      <c r="N603" s="2"/>
      <c r="O603" s="2"/>
      <c r="P603" s="2"/>
      <c r="Q603" s="2"/>
      <c r="R603" s="2"/>
      <c r="S603" s="2"/>
      <c r="T603" s="2"/>
      <c r="U603" s="2"/>
      <c r="V603" s="2"/>
      <c r="W603" s="2"/>
      <c r="X603" s="2"/>
      <c r="Y603" s="2"/>
      <c r="Z603" s="2"/>
    </row>
    <row r="604" spans="1:26" ht="14.25" customHeight="1">
      <c r="A604" s="2"/>
      <c r="B604" s="2"/>
      <c r="C604" s="2"/>
      <c r="D604" s="2"/>
      <c r="E604" s="2"/>
      <c r="F604" s="2"/>
      <c r="G604" s="2"/>
      <c r="H604" s="2"/>
      <c r="I604" s="2"/>
      <c r="J604" s="2"/>
      <c r="K604" s="2"/>
      <c r="L604" s="2"/>
      <c r="M604" s="2"/>
      <c r="N604" s="2"/>
      <c r="O604" s="2"/>
      <c r="P604" s="2"/>
      <c r="Q604" s="2"/>
      <c r="R604" s="2"/>
      <c r="S604" s="2"/>
      <c r="T604" s="2"/>
      <c r="U604" s="2"/>
      <c r="V604" s="2"/>
      <c r="W604" s="2"/>
      <c r="X604" s="2"/>
      <c r="Y604" s="2"/>
      <c r="Z604" s="2"/>
    </row>
    <row r="605" spans="1:26" ht="14.25" customHeight="1">
      <c r="A605" s="2"/>
      <c r="B605" s="2"/>
      <c r="C605" s="2"/>
      <c r="D605" s="2"/>
      <c r="E605" s="2"/>
      <c r="F605" s="2"/>
      <c r="G605" s="2"/>
      <c r="H605" s="2"/>
      <c r="I605" s="2"/>
      <c r="J605" s="2"/>
      <c r="K605" s="2"/>
      <c r="L605" s="2"/>
      <c r="M605" s="2"/>
      <c r="N605" s="2"/>
      <c r="O605" s="2"/>
      <c r="P605" s="2"/>
      <c r="Q605" s="2"/>
      <c r="R605" s="2"/>
      <c r="S605" s="2"/>
      <c r="T605" s="2"/>
      <c r="U605" s="2"/>
      <c r="V605" s="2"/>
      <c r="W605" s="2"/>
      <c r="X605" s="2"/>
      <c r="Y605" s="2"/>
      <c r="Z605" s="2"/>
    </row>
    <row r="606" spans="1:26" ht="14.25" customHeight="1">
      <c r="A606" s="2"/>
      <c r="B606" s="2"/>
      <c r="C606" s="2"/>
      <c r="D606" s="2"/>
      <c r="E606" s="2"/>
      <c r="F606" s="2"/>
      <c r="G606" s="2"/>
      <c r="H606" s="2"/>
      <c r="I606" s="2"/>
      <c r="J606" s="2"/>
      <c r="K606" s="2"/>
      <c r="L606" s="2"/>
      <c r="M606" s="2"/>
      <c r="N606" s="2"/>
      <c r="O606" s="2"/>
      <c r="P606" s="2"/>
      <c r="Q606" s="2"/>
      <c r="R606" s="2"/>
      <c r="S606" s="2"/>
      <c r="T606" s="2"/>
      <c r="U606" s="2"/>
      <c r="V606" s="2"/>
      <c r="W606" s="2"/>
      <c r="X606" s="2"/>
      <c r="Y606" s="2"/>
      <c r="Z606" s="2"/>
    </row>
    <row r="607" spans="1:26" ht="14.25" customHeight="1">
      <c r="A607" s="2"/>
      <c r="B607" s="2"/>
      <c r="C607" s="2"/>
      <c r="D607" s="2"/>
      <c r="E607" s="2"/>
      <c r="F607" s="2"/>
      <c r="G607" s="2"/>
      <c r="H607" s="2"/>
      <c r="I607" s="2"/>
      <c r="J607" s="2"/>
      <c r="K607" s="2"/>
      <c r="L607" s="2"/>
      <c r="M607" s="2"/>
      <c r="N607" s="2"/>
      <c r="O607" s="2"/>
      <c r="P607" s="2"/>
      <c r="Q607" s="2"/>
      <c r="R607" s="2"/>
      <c r="S607" s="2"/>
      <c r="T607" s="2"/>
      <c r="U607" s="2"/>
      <c r="V607" s="2"/>
      <c r="W607" s="2"/>
      <c r="X607" s="2"/>
      <c r="Y607" s="2"/>
      <c r="Z607" s="2"/>
    </row>
    <row r="608" spans="1:26" ht="14.25" customHeight="1">
      <c r="A608" s="2"/>
      <c r="B608" s="2"/>
      <c r="C608" s="2"/>
      <c r="D608" s="2"/>
      <c r="E608" s="2"/>
      <c r="F608" s="2"/>
      <c r="G608" s="2"/>
      <c r="H608" s="2"/>
      <c r="I608" s="2"/>
      <c r="J608" s="2"/>
      <c r="K608" s="2"/>
      <c r="L608" s="2"/>
      <c r="M608" s="2"/>
      <c r="N608" s="2"/>
      <c r="O608" s="2"/>
      <c r="P608" s="2"/>
      <c r="Q608" s="2"/>
      <c r="R608" s="2"/>
      <c r="S608" s="2"/>
      <c r="T608" s="2"/>
      <c r="U608" s="2"/>
      <c r="V608" s="2"/>
      <c r="W608" s="2"/>
      <c r="X608" s="2"/>
      <c r="Y608" s="2"/>
      <c r="Z608" s="2"/>
    </row>
    <row r="609" spans="1:26" ht="14.25" customHeight="1">
      <c r="A609" s="2"/>
      <c r="B609" s="2"/>
      <c r="C609" s="2"/>
      <c r="D609" s="2"/>
      <c r="E609" s="2"/>
      <c r="F609" s="2"/>
      <c r="G609" s="2"/>
      <c r="H609" s="2"/>
      <c r="I609" s="2"/>
      <c r="J609" s="2"/>
      <c r="K609" s="2"/>
      <c r="L609" s="2"/>
      <c r="M609" s="2"/>
      <c r="N609" s="2"/>
      <c r="O609" s="2"/>
      <c r="P609" s="2"/>
      <c r="Q609" s="2"/>
      <c r="R609" s="2"/>
      <c r="S609" s="2"/>
      <c r="T609" s="2"/>
      <c r="U609" s="2"/>
      <c r="V609" s="2"/>
      <c r="W609" s="2"/>
      <c r="X609" s="2"/>
      <c r="Y609" s="2"/>
      <c r="Z609" s="2"/>
    </row>
    <row r="610" spans="1:26" ht="14.25" customHeight="1">
      <c r="A610" s="2"/>
      <c r="B610" s="2"/>
      <c r="C610" s="2"/>
      <c r="D610" s="2"/>
      <c r="E610" s="2"/>
      <c r="F610" s="2"/>
      <c r="G610" s="2"/>
      <c r="H610" s="2"/>
      <c r="I610" s="2"/>
      <c r="J610" s="2"/>
      <c r="K610" s="2"/>
      <c r="L610" s="2"/>
      <c r="M610" s="2"/>
      <c r="N610" s="2"/>
      <c r="O610" s="2"/>
      <c r="P610" s="2"/>
      <c r="Q610" s="2"/>
      <c r="R610" s="2"/>
      <c r="S610" s="2"/>
      <c r="T610" s="2"/>
      <c r="U610" s="2"/>
      <c r="V610" s="2"/>
      <c r="W610" s="2"/>
      <c r="X610" s="2"/>
      <c r="Y610" s="2"/>
      <c r="Z610" s="2"/>
    </row>
    <row r="611" spans="1:26" ht="14.25" customHeight="1">
      <c r="A611" s="2"/>
      <c r="B611" s="2"/>
      <c r="C611" s="2"/>
      <c r="D611" s="2"/>
      <c r="E611" s="2"/>
      <c r="F611" s="2"/>
      <c r="G611" s="2"/>
      <c r="H611" s="2"/>
      <c r="I611" s="2"/>
      <c r="J611" s="2"/>
      <c r="K611" s="2"/>
      <c r="L611" s="2"/>
      <c r="M611" s="2"/>
      <c r="N611" s="2"/>
      <c r="O611" s="2"/>
      <c r="P611" s="2"/>
      <c r="Q611" s="2"/>
      <c r="R611" s="2"/>
      <c r="S611" s="2"/>
      <c r="T611" s="2"/>
      <c r="U611" s="2"/>
      <c r="V611" s="2"/>
      <c r="W611" s="2"/>
      <c r="X611" s="2"/>
      <c r="Y611" s="2"/>
      <c r="Z611" s="2"/>
    </row>
    <row r="612" spans="1:26" ht="14.25" customHeight="1">
      <c r="A612" s="2"/>
      <c r="B612" s="2"/>
      <c r="C612" s="2"/>
      <c r="D612" s="2"/>
      <c r="E612" s="2"/>
      <c r="F612" s="2"/>
      <c r="G612" s="2"/>
      <c r="H612" s="2"/>
      <c r="I612" s="2"/>
      <c r="J612" s="2"/>
      <c r="K612" s="2"/>
      <c r="L612" s="2"/>
      <c r="M612" s="2"/>
      <c r="N612" s="2"/>
      <c r="O612" s="2"/>
      <c r="P612" s="2"/>
      <c r="Q612" s="2"/>
      <c r="R612" s="2"/>
      <c r="S612" s="2"/>
      <c r="T612" s="2"/>
      <c r="U612" s="2"/>
      <c r="V612" s="2"/>
      <c r="W612" s="2"/>
      <c r="X612" s="2"/>
      <c r="Y612" s="2"/>
      <c r="Z612" s="2"/>
    </row>
    <row r="613" spans="1:26" ht="14.25" customHeight="1">
      <c r="A613" s="2"/>
      <c r="B613" s="2"/>
      <c r="C613" s="2"/>
      <c r="D613" s="2"/>
      <c r="E613" s="2"/>
      <c r="F613" s="2"/>
      <c r="G613" s="2"/>
      <c r="H613" s="2"/>
      <c r="I613" s="2"/>
      <c r="J613" s="2"/>
      <c r="K613" s="2"/>
      <c r="L613" s="2"/>
      <c r="M613" s="2"/>
      <c r="N613" s="2"/>
      <c r="O613" s="2"/>
      <c r="P613" s="2"/>
      <c r="Q613" s="2"/>
      <c r="R613" s="2"/>
      <c r="S613" s="2"/>
      <c r="T613" s="2"/>
      <c r="U613" s="2"/>
      <c r="V613" s="2"/>
      <c r="W613" s="2"/>
      <c r="X613" s="2"/>
      <c r="Y613" s="2"/>
      <c r="Z613" s="2"/>
    </row>
    <row r="614" spans="1:26" ht="14.25" customHeight="1">
      <c r="A614" s="2"/>
      <c r="B614" s="2"/>
      <c r="C614" s="2"/>
      <c r="D614" s="2"/>
      <c r="E614" s="2"/>
      <c r="F614" s="2"/>
      <c r="G614" s="2"/>
      <c r="H614" s="2"/>
      <c r="I614" s="2"/>
      <c r="J614" s="2"/>
      <c r="K614" s="2"/>
      <c r="L614" s="2"/>
      <c r="M614" s="2"/>
      <c r="N614" s="2"/>
      <c r="O614" s="2"/>
      <c r="P614" s="2"/>
      <c r="Q614" s="2"/>
      <c r="R614" s="2"/>
      <c r="S614" s="2"/>
      <c r="T614" s="2"/>
      <c r="U614" s="2"/>
      <c r="V614" s="2"/>
      <c r="W614" s="2"/>
      <c r="X614" s="2"/>
      <c r="Y614" s="2"/>
      <c r="Z614" s="2"/>
    </row>
    <row r="615" spans="1:26" ht="14.25" customHeight="1">
      <c r="A615" s="2"/>
      <c r="B615" s="2"/>
      <c r="C615" s="2"/>
      <c r="D615" s="2"/>
      <c r="E615" s="2"/>
      <c r="F615" s="2"/>
      <c r="G615" s="2"/>
      <c r="H615" s="2"/>
      <c r="I615" s="2"/>
      <c r="J615" s="2"/>
      <c r="K615" s="2"/>
      <c r="L615" s="2"/>
      <c r="M615" s="2"/>
      <c r="N615" s="2"/>
      <c r="O615" s="2"/>
      <c r="P615" s="2"/>
      <c r="Q615" s="2"/>
      <c r="R615" s="2"/>
      <c r="S615" s="2"/>
      <c r="T615" s="2"/>
      <c r="U615" s="2"/>
      <c r="V615" s="2"/>
      <c r="W615" s="2"/>
      <c r="X615" s="2"/>
      <c r="Y615" s="2"/>
      <c r="Z615" s="2"/>
    </row>
    <row r="616" spans="1:26" ht="14.25" customHeight="1">
      <c r="A616" s="2"/>
      <c r="B616" s="2"/>
      <c r="C616" s="2"/>
      <c r="D616" s="2"/>
      <c r="E616" s="2"/>
      <c r="F616" s="2"/>
      <c r="G616" s="2"/>
      <c r="H616" s="2"/>
      <c r="I616" s="2"/>
      <c r="J616" s="2"/>
      <c r="K616" s="2"/>
      <c r="L616" s="2"/>
      <c r="M616" s="2"/>
      <c r="N616" s="2"/>
      <c r="O616" s="2"/>
      <c r="P616" s="2"/>
      <c r="Q616" s="2"/>
      <c r="R616" s="2"/>
      <c r="S616" s="2"/>
      <c r="T616" s="2"/>
      <c r="U616" s="2"/>
      <c r="V616" s="2"/>
      <c r="W616" s="2"/>
      <c r="X616" s="2"/>
      <c r="Y616" s="2"/>
      <c r="Z616" s="2"/>
    </row>
    <row r="617" spans="1:26" ht="14.25" customHeight="1">
      <c r="A617" s="2"/>
      <c r="B617" s="2"/>
      <c r="C617" s="2"/>
      <c r="D617" s="2"/>
      <c r="E617" s="2"/>
      <c r="F617" s="2"/>
      <c r="G617" s="2"/>
      <c r="H617" s="2"/>
      <c r="I617" s="2"/>
      <c r="J617" s="2"/>
      <c r="K617" s="2"/>
      <c r="L617" s="2"/>
      <c r="M617" s="2"/>
      <c r="N617" s="2"/>
      <c r="O617" s="2"/>
      <c r="P617" s="2"/>
      <c r="Q617" s="2"/>
      <c r="R617" s="2"/>
      <c r="S617" s="2"/>
      <c r="T617" s="2"/>
      <c r="U617" s="2"/>
      <c r="V617" s="2"/>
      <c r="W617" s="2"/>
      <c r="X617" s="2"/>
      <c r="Y617" s="2"/>
      <c r="Z617" s="2"/>
    </row>
    <row r="618" spans="1:26" ht="14.25" customHeight="1">
      <c r="A618" s="2"/>
      <c r="B618" s="2"/>
      <c r="C618" s="2"/>
      <c r="D618" s="2"/>
      <c r="E618" s="2"/>
      <c r="F618" s="2"/>
      <c r="G618" s="2"/>
      <c r="H618" s="2"/>
      <c r="I618" s="2"/>
      <c r="J618" s="2"/>
      <c r="K618" s="2"/>
      <c r="L618" s="2"/>
      <c r="M618" s="2"/>
      <c r="N618" s="2"/>
      <c r="O618" s="2"/>
      <c r="P618" s="2"/>
      <c r="Q618" s="2"/>
      <c r="R618" s="2"/>
      <c r="S618" s="2"/>
      <c r="T618" s="2"/>
      <c r="U618" s="2"/>
      <c r="V618" s="2"/>
      <c r="W618" s="2"/>
      <c r="X618" s="2"/>
      <c r="Y618" s="2"/>
      <c r="Z618" s="2"/>
    </row>
    <row r="619" spans="1:26" ht="14.25" customHeight="1">
      <c r="A619" s="2"/>
      <c r="B619" s="2"/>
      <c r="C619" s="2"/>
      <c r="D619" s="2"/>
      <c r="E619" s="2"/>
      <c r="F619" s="2"/>
      <c r="G619" s="2"/>
      <c r="H619" s="2"/>
      <c r="I619" s="2"/>
      <c r="J619" s="2"/>
      <c r="K619" s="2"/>
      <c r="L619" s="2"/>
      <c r="M619" s="2"/>
      <c r="N619" s="2"/>
      <c r="O619" s="2"/>
      <c r="P619" s="2"/>
      <c r="Q619" s="2"/>
      <c r="R619" s="2"/>
      <c r="S619" s="2"/>
      <c r="T619" s="2"/>
      <c r="U619" s="2"/>
      <c r="V619" s="2"/>
      <c r="W619" s="2"/>
      <c r="X619" s="2"/>
      <c r="Y619" s="2"/>
      <c r="Z619" s="2"/>
    </row>
    <row r="620" spans="1:26" ht="14.25" customHeight="1">
      <c r="A620" s="2"/>
      <c r="B620" s="2"/>
      <c r="C620" s="2"/>
      <c r="D620" s="2"/>
      <c r="E620" s="2"/>
      <c r="F620" s="2"/>
      <c r="G620" s="2"/>
      <c r="H620" s="2"/>
      <c r="I620" s="2"/>
      <c r="J620" s="2"/>
      <c r="K620" s="2"/>
      <c r="L620" s="2"/>
      <c r="M620" s="2"/>
      <c r="N620" s="2"/>
      <c r="O620" s="2"/>
      <c r="P620" s="2"/>
      <c r="Q620" s="2"/>
      <c r="R620" s="2"/>
      <c r="S620" s="2"/>
      <c r="T620" s="2"/>
      <c r="U620" s="2"/>
      <c r="V620" s="2"/>
      <c r="W620" s="2"/>
      <c r="X620" s="2"/>
      <c r="Y620" s="2"/>
      <c r="Z620" s="2"/>
    </row>
    <row r="621" spans="1:26" ht="14.25" customHeight="1">
      <c r="A621" s="2"/>
      <c r="B621" s="2"/>
      <c r="C621" s="2"/>
      <c r="D621" s="2"/>
      <c r="E621" s="2"/>
      <c r="F621" s="2"/>
      <c r="G621" s="2"/>
      <c r="H621" s="2"/>
      <c r="I621" s="2"/>
      <c r="J621" s="2"/>
      <c r="K621" s="2"/>
      <c r="L621" s="2"/>
      <c r="M621" s="2"/>
      <c r="N621" s="2"/>
      <c r="O621" s="2"/>
      <c r="P621" s="2"/>
      <c r="Q621" s="2"/>
      <c r="R621" s="2"/>
      <c r="S621" s="2"/>
      <c r="T621" s="2"/>
      <c r="U621" s="2"/>
      <c r="V621" s="2"/>
      <c r="W621" s="2"/>
      <c r="X621" s="2"/>
      <c r="Y621" s="2"/>
      <c r="Z621" s="2"/>
    </row>
    <row r="622" spans="1:26" ht="14.25" customHeight="1">
      <c r="A622" s="2"/>
      <c r="B622" s="2"/>
      <c r="C622" s="2"/>
      <c r="D622" s="2"/>
      <c r="E622" s="2"/>
      <c r="F622" s="2"/>
      <c r="G622" s="2"/>
      <c r="H622" s="2"/>
      <c r="I622" s="2"/>
      <c r="J622" s="2"/>
      <c r="K622" s="2"/>
      <c r="L622" s="2"/>
      <c r="M622" s="2"/>
      <c r="N622" s="2"/>
      <c r="O622" s="2"/>
      <c r="P622" s="2"/>
      <c r="Q622" s="2"/>
      <c r="R622" s="2"/>
      <c r="S622" s="2"/>
      <c r="T622" s="2"/>
      <c r="U622" s="2"/>
      <c r="V622" s="2"/>
      <c r="W622" s="2"/>
      <c r="X622" s="2"/>
      <c r="Y622" s="2"/>
      <c r="Z622" s="2"/>
    </row>
    <row r="623" spans="1:26" ht="14.25" customHeight="1">
      <c r="A623" s="2"/>
      <c r="B623" s="2"/>
      <c r="C623" s="2"/>
      <c r="D623" s="2"/>
      <c r="E623" s="2"/>
      <c r="F623" s="2"/>
      <c r="G623" s="2"/>
      <c r="H623" s="2"/>
      <c r="I623" s="2"/>
      <c r="J623" s="2"/>
      <c r="K623" s="2"/>
      <c r="L623" s="2"/>
      <c r="M623" s="2"/>
      <c r="N623" s="2"/>
      <c r="O623" s="2"/>
      <c r="P623" s="2"/>
      <c r="Q623" s="2"/>
      <c r="R623" s="2"/>
      <c r="S623" s="2"/>
      <c r="T623" s="2"/>
      <c r="U623" s="2"/>
      <c r="V623" s="2"/>
      <c r="W623" s="2"/>
      <c r="X623" s="2"/>
      <c r="Y623" s="2"/>
      <c r="Z623" s="2"/>
    </row>
    <row r="624" spans="1:26" ht="14.25" customHeight="1">
      <c r="A624" s="2"/>
      <c r="B624" s="2"/>
      <c r="C624" s="2"/>
      <c r="D624" s="2"/>
      <c r="E624" s="2"/>
      <c r="F624" s="2"/>
      <c r="G624" s="2"/>
      <c r="H624" s="2"/>
      <c r="I624" s="2"/>
      <c r="J624" s="2"/>
      <c r="K624" s="2"/>
      <c r="L624" s="2"/>
      <c r="M624" s="2"/>
      <c r="N624" s="2"/>
      <c r="O624" s="2"/>
      <c r="P624" s="2"/>
      <c r="Q624" s="2"/>
      <c r="R624" s="2"/>
      <c r="S624" s="2"/>
      <c r="T624" s="2"/>
      <c r="U624" s="2"/>
      <c r="V624" s="2"/>
      <c r="W624" s="2"/>
      <c r="X624" s="2"/>
      <c r="Y624" s="2"/>
      <c r="Z624" s="2"/>
    </row>
    <row r="625" spans="1:26" ht="14.25" customHeight="1">
      <c r="A625" s="2"/>
      <c r="B625" s="2"/>
      <c r="C625" s="2"/>
      <c r="D625" s="2"/>
      <c r="E625" s="2"/>
      <c r="F625" s="2"/>
      <c r="G625" s="2"/>
      <c r="H625" s="2"/>
      <c r="I625" s="2"/>
      <c r="J625" s="2"/>
      <c r="K625" s="2"/>
      <c r="L625" s="2"/>
      <c r="M625" s="2"/>
      <c r="N625" s="2"/>
      <c r="O625" s="2"/>
      <c r="P625" s="2"/>
      <c r="Q625" s="2"/>
      <c r="R625" s="2"/>
      <c r="S625" s="2"/>
      <c r="T625" s="2"/>
      <c r="U625" s="2"/>
      <c r="V625" s="2"/>
      <c r="W625" s="2"/>
      <c r="X625" s="2"/>
      <c r="Y625" s="2"/>
      <c r="Z625" s="2"/>
    </row>
    <row r="626" spans="1:26" ht="14.25" customHeight="1">
      <c r="A626" s="2"/>
      <c r="B626" s="2"/>
      <c r="C626" s="2"/>
      <c r="D626" s="2"/>
      <c r="E626" s="2"/>
      <c r="F626" s="2"/>
      <c r="G626" s="2"/>
      <c r="H626" s="2"/>
      <c r="I626" s="2"/>
      <c r="J626" s="2"/>
      <c r="K626" s="2"/>
      <c r="L626" s="2"/>
      <c r="M626" s="2"/>
      <c r="N626" s="2"/>
      <c r="O626" s="2"/>
      <c r="P626" s="2"/>
      <c r="Q626" s="2"/>
      <c r="R626" s="2"/>
      <c r="S626" s="2"/>
      <c r="T626" s="2"/>
      <c r="U626" s="2"/>
      <c r="V626" s="2"/>
      <c r="W626" s="2"/>
      <c r="X626" s="2"/>
      <c r="Y626" s="2"/>
      <c r="Z626" s="2"/>
    </row>
    <row r="627" spans="1:26" ht="14.25" customHeight="1">
      <c r="A627" s="2"/>
      <c r="B627" s="2"/>
      <c r="C627" s="2"/>
      <c r="D627" s="2"/>
      <c r="E627" s="2"/>
      <c r="F627" s="2"/>
      <c r="G627" s="2"/>
      <c r="H627" s="2"/>
      <c r="I627" s="2"/>
      <c r="J627" s="2"/>
      <c r="K627" s="2"/>
      <c r="L627" s="2"/>
      <c r="M627" s="2"/>
      <c r="N627" s="2"/>
      <c r="O627" s="2"/>
      <c r="P627" s="2"/>
      <c r="Q627" s="2"/>
      <c r="R627" s="2"/>
      <c r="S627" s="2"/>
      <c r="T627" s="2"/>
      <c r="U627" s="2"/>
      <c r="V627" s="2"/>
      <c r="W627" s="2"/>
      <c r="X627" s="2"/>
      <c r="Y627" s="2"/>
      <c r="Z627" s="2"/>
    </row>
    <row r="628" spans="1:26" ht="14.25" customHeight="1">
      <c r="A628" s="2"/>
      <c r="B628" s="2"/>
      <c r="C628" s="2"/>
      <c r="D628" s="2"/>
      <c r="E628" s="2"/>
      <c r="F628" s="2"/>
      <c r="G628" s="2"/>
      <c r="H628" s="2"/>
      <c r="I628" s="2"/>
      <c r="J628" s="2"/>
      <c r="K628" s="2"/>
      <c r="L628" s="2"/>
      <c r="M628" s="2"/>
      <c r="N628" s="2"/>
      <c r="O628" s="2"/>
      <c r="P628" s="2"/>
      <c r="Q628" s="2"/>
      <c r="R628" s="2"/>
      <c r="S628" s="2"/>
      <c r="T628" s="2"/>
      <c r="U628" s="2"/>
      <c r="V628" s="2"/>
      <c r="W628" s="2"/>
      <c r="X628" s="2"/>
      <c r="Y628" s="2"/>
      <c r="Z628" s="2"/>
    </row>
    <row r="629" spans="1:26" ht="14.25" customHeight="1">
      <c r="A629" s="2"/>
      <c r="B629" s="2"/>
      <c r="C629" s="2"/>
      <c r="D629" s="2"/>
      <c r="E629" s="2"/>
      <c r="F629" s="2"/>
      <c r="G629" s="2"/>
      <c r="H629" s="2"/>
      <c r="I629" s="2"/>
      <c r="J629" s="2"/>
      <c r="K629" s="2"/>
      <c r="L629" s="2"/>
      <c r="M629" s="2"/>
      <c r="N629" s="2"/>
      <c r="O629" s="2"/>
      <c r="P629" s="2"/>
      <c r="Q629" s="2"/>
      <c r="R629" s="2"/>
      <c r="S629" s="2"/>
      <c r="T629" s="2"/>
      <c r="U629" s="2"/>
      <c r="V629" s="2"/>
      <c r="W629" s="2"/>
      <c r="X629" s="2"/>
      <c r="Y629" s="2"/>
      <c r="Z629" s="2"/>
    </row>
    <row r="630" spans="1:26" ht="14.25" customHeight="1">
      <c r="A630" s="2"/>
      <c r="B630" s="2"/>
      <c r="C630" s="2"/>
      <c r="D630" s="2"/>
      <c r="E630" s="2"/>
      <c r="F630" s="2"/>
      <c r="G630" s="2"/>
      <c r="H630" s="2"/>
      <c r="I630" s="2"/>
      <c r="J630" s="2"/>
      <c r="K630" s="2"/>
      <c r="L630" s="2"/>
      <c r="M630" s="2"/>
      <c r="N630" s="2"/>
      <c r="O630" s="2"/>
      <c r="P630" s="2"/>
      <c r="Q630" s="2"/>
      <c r="R630" s="2"/>
      <c r="S630" s="2"/>
      <c r="T630" s="2"/>
      <c r="U630" s="2"/>
      <c r="V630" s="2"/>
      <c r="W630" s="2"/>
      <c r="X630" s="2"/>
      <c r="Y630" s="2"/>
      <c r="Z630" s="2"/>
    </row>
    <row r="631" spans="1:26" ht="14.25" customHeight="1">
      <c r="A631" s="2"/>
      <c r="B631" s="2"/>
      <c r="C631" s="2"/>
      <c r="D631" s="2"/>
      <c r="E631" s="2"/>
      <c r="F631" s="2"/>
      <c r="G631" s="2"/>
      <c r="H631" s="2"/>
      <c r="I631" s="2"/>
      <c r="J631" s="2"/>
      <c r="K631" s="2"/>
      <c r="L631" s="2"/>
      <c r="M631" s="2"/>
      <c r="N631" s="2"/>
      <c r="O631" s="2"/>
      <c r="P631" s="2"/>
      <c r="Q631" s="2"/>
      <c r="R631" s="2"/>
      <c r="S631" s="2"/>
      <c r="T631" s="2"/>
      <c r="U631" s="2"/>
      <c r="V631" s="2"/>
      <c r="W631" s="2"/>
      <c r="X631" s="2"/>
      <c r="Y631" s="2"/>
      <c r="Z631" s="2"/>
    </row>
    <row r="632" spans="1:26" ht="14.25" customHeight="1">
      <c r="A632" s="2"/>
      <c r="B632" s="2"/>
      <c r="C632" s="2"/>
      <c r="D632" s="2"/>
      <c r="E632" s="2"/>
      <c r="F632" s="2"/>
      <c r="G632" s="2"/>
      <c r="H632" s="2"/>
      <c r="I632" s="2"/>
      <c r="J632" s="2"/>
      <c r="K632" s="2"/>
      <c r="L632" s="2"/>
      <c r="M632" s="2"/>
      <c r="N632" s="2"/>
      <c r="O632" s="2"/>
      <c r="P632" s="2"/>
      <c r="Q632" s="2"/>
      <c r="R632" s="2"/>
      <c r="S632" s="2"/>
      <c r="T632" s="2"/>
      <c r="U632" s="2"/>
      <c r="V632" s="2"/>
      <c r="W632" s="2"/>
      <c r="X632" s="2"/>
      <c r="Y632" s="2"/>
      <c r="Z632" s="2"/>
    </row>
    <row r="633" spans="1:26" ht="14.25" customHeight="1">
      <c r="A633" s="2"/>
      <c r="B633" s="2"/>
      <c r="C633" s="2"/>
      <c r="D633" s="2"/>
      <c r="E633" s="2"/>
      <c r="F633" s="2"/>
      <c r="G633" s="2"/>
      <c r="H633" s="2"/>
      <c r="I633" s="2"/>
      <c r="J633" s="2"/>
      <c r="K633" s="2"/>
      <c r="L633" s="2"/>
      <c r="M633" s="2"/>
      <c r="N633" s="2"/>
      <c r="O633" s="2"/>
      <c r="P633" s="2"/>
      <c r="Q633" s="2"/>
      <c r="R633" s="2"/>
      <c r="S633" s="2"/>
      <c r="T633" s="2"/>
      <c r="U633" s="2"/>
      <c r="V633" s="2"/>
      <c r="W633" s="2"/>
      <c r="X633" s="2"/>
      <c r="Y633" s="2"/>
      <c r="Z633" s="2"/>
    </row>
    <row r="634" spans="1:26" ht="14.25" customHeight="1">
      <c r="A634" s="2"/>
      <c r="B634" s="2"/>
      <c r="C634" s="2"/>
      <c r="D634" s="2"/>
      <c r="E634" s="2"/>
      <c r="F634" s="2"/>
      <c r="G634" s="2"/>
      <c r="H634" s="2"/>
      <c r="I634" s="2"/>
      <c r="J634" s="2"/>
      <c r="K634" s="2"/>
      <c r="L634" s="2"/>
      <c r="M634" s="2"/>
      <c r="N634" s="2"/>
      <c r="O634" s="2"/>
      <c r="P634" s="2"/>
      <c r="Q634" s="2"/>
      <c r="R634" s="2"/>
      <c r="S634" s="2"/>
      <c r="T634" s="2"/>
      <c r="U634" s="2"/>
      <c r="V634" s="2"/>
      <c r="W634" s="2"/>
      <c r="X634" s="2"/>
      <c r="Y634" s="2"/>
      <c r="Z634" s="2"/>
    </row>
    <row r="635" spans="1:26" ht="14.25" customHeight="1">
      <c r="A635" s="2"/>
      <c r="B635" s="2"/>
      <c r="C635" s="2"/>
      <c r="D635" s="2"/>
      <c r="E635" s="2"/>
      <c r="F635" s="2"/>
      <c r="G635" s="2"/>
      <c r="H635" s="2"/>
      <c r="I635" s="2"/>
      <c r="J635" s="2"/>
      <c r="K635" s="2"/>
      <c r="L635" s="2"/>
      <c r="M635" s="2"/>
      <c r="N635" s="2"/>
      <c r="O635" s="2"/>
      <c r="P635" s="2"/>
      <c r="Q635" s="2"/>
      <c r="R635" s="2"/>
      <c r="S635" s="2"/>
      <c r="T635" s="2"/>
      <c r="U635" s="2"/>
      <c r="V635" s="2"/>
      <c r="W635" s="2"/>
      <c r="X635" s="2"/>
      <c r="Y635" s="2"/>
      <c r="Z635" s="2"/>
    </row>
    <row r="636" spans="1:26" ht="14.25" customHeight="1">
      <c r="A636" s="2"/>
      <c r="B636" s="2"/>
      <c r="C636" s="2"/>
      <c r="D636" s="2"/>
      <c r="E636" s="2"/>
      <c r="F636" s="2"/>
      <c r="G636" s="2"/>
      <c r="H636" s="2"/>
      <c r="I636" s="2"/>
      <c r="J636" s="2"/>
      <c r="K636" s="2"/>
      <c r="L636" s="2"/>
      <c r="M636" s="2"/>
      <c r="N636" s="2"/>
      <c r="O636" s="2"/>
      <c r="P636" s="2"/>
      <c r="Q636" s="2"/>
      <c r="R636" s="2"/>
      <c r="S636" s="2"/>
      <c r="T636" s="2"/>
      <c r="U636" s="2"/>
      <c r="V636" s="2"/>
      <c r="W636" s="2"/>
      <c r="X636" s="2"/>
      <c r="Y636" s="2"/>
      <c r="Z636" s="2"/>
    </row>
    <row r="637" spans="1:26" ht="14.25" customHeight="1">
      <c r="A637" s="2"/>
      <c r="B637" s="2"/>
      <c r="C637" s="2"/>
      <c r="D637" s="2"/>
      <c r="E637" s="2"/>
      <c r="F637" s="2"/>
      <c r="G637" s="2"/>
      <c r="H637" s="2"/>
      <c r="I637" s="2"/>
      <c r="J637" s="2"/>
      <c r="K637" s="2"/>
      <c r="L637" s="2"/>
      <c r="M637" s="2"/>
      <c r="N637" s="2"/>
      <c r="O637" s="2"/>
      <c r="P637" s="2"/>
      <c r="Q637" s="2"/>
      <c r="R637" s="2"/>
      <c r="S637" s="2"/>
      <c r="T637" s="2"/>
      <c r="U637" s="2"/>
      <c r="V637" s="2"/>
      <c r="W637" s="2"/>
      <c r="X637" s="2"/>
      <c r="Y637" s="2"/>
      <c r="Z637" s="2"/>
    </row>
    <row r="638" spans="1:26" ht="14.25" customHeight="1">
      <c r="A638" s="2"/>
      <c r="B638" s="2"/>
      <c r="C638" s="2"/>
      <c r="D638" s="2"/>
      <c r="E638" s="2"/>
      <c r="F638" s="2"/>
      <c r="G638" s="2"/>
      <c r="H638" s="2"/>
      <c r="I638" s="2"/>
      <c r="J638" s="2"/>
      <c r="K638" s="2"/>
      <c r="L638" s="2"/>
      <c r="M638" s="2"/>
      <c r="N638" s="2"/>
      <c r="O638" s="2"/>
      <c r="P638" s="2"/>
      <c r="Q638" s="2"/>
      <c r="R638" s="2"/>
      <c r="S638" s="2"/>
      <c r="T638" s="2"/>
      <c r="U638" s="2"/>
      <c r="V638" s="2"/>
      <c r="W638" s="2"/>
      <c r="X638" s="2"/>
      <c r="Y638" s="2"/>
      <c r="Z638" s="2"/>
    </row>
    <row r="639" spans="1:26" ht="14.25" customHeight="1">
      <c r="A639" s="2"/>
      <c r="B639" s="2"/>
      <c r="C639" s="2"/>
      <c r="D639" s="2"/>
      <c r="E639" s="2"/>
      <c r="F639" s="2"/>
      <c r="G639" s="2"/>
      <c r="H639" s="2"/>
      <c r="I639" s="2"/>
      <c r="J639" s="2"/>
      <c r="K639" s="2"/>
      <c r="L639" s="2"/>
      <c r="M639" s="2"/>
      <c r="N639" s="2"/>
      <c r="O639" s="2"/>
      <c r="P639" s="2"/>
      <c r="Q639" s="2"/>
      <c r="R639" s="2"/>
      <c r="S639" s="2"/>
      <c r="T639" s="2"/>
      <c r="U639" s="2"/>
      <c r="V639" s="2"/>
      <c r="W639" s="2"/>
      <c r="X639" s="2"/>
      <c r="Y639" s="2"/>
      <c r="Z639" s="2"/>
    </row>
    <row r="640" spans="1:26" ht="14.25" customHeight="1">
      <c r="A640" s="2"/>
      <c r="B640" s="2"/>
      <c r="C640" s="2"/>
      <c r="D640" s="2"/>
      <c r="E640" s="2"/>
      <c r="F640" s="2"/>
      <c r="G640" s="2"/>
      <c r="H640" s="2"/>
      <c r="I640" s="2"/>
      <c r="J640" s="2"/>
      <c r="K640" s="2"/>
      <c r="L640" s="2"/>
      <c r="M640" s="2"/>
      <c r="N640" s="2"/>
      <c r="O640" s="2"/>
      <c r="P640" s="2"/>
      <c r="Q640" s="2"/>
      <c r="R640" s="2"/>
      <c r="S640" s="2"/>
      <c r="T640" s="2"/>
      <c r="U640" s="2"/>
      <c r="V640" s="2"/>
      <c r="W640" s="2"/>
      <c r="X640" s="2"/>
      <c r="Y640" s="2"/>
      <c r="Z640" s="2"/>
    </row>
    <row r="641" spans="1:26" ht="14.25" customHeight="1">
      <c r="A641" s="2"/>
      <c r="B641" s="2"/>
      <c r="C641" s="2"/>
      <c r="D641" s="2"/>
      <c r="E641" s="2"/>
      <c r="F641" s="2"/>
      <c r="G641" s="2"/>
      <c r="H641" s="2"/>
      <c r="I641" s="2"/>
      <c r="J641" s="2"/>
      <c r="K641" s="2"/>
      <c r="L641" s="2"/>
      <c r="M641" s="2"/>
      <c r="N641" s="2"/>
      <c r="O641" s="2"/>
      <c r="P641" s="2"/>
      <c r="Q641" s="2"/>
      <c r="R641" s="2"/>
      <c r="S641" s="2"/>
      <c r="T641" s="2"/>
      <c r="U641" s="2"/>
      <c r="V641" s="2"/>
      <c r="W641" s="2"/>
      <c r="X641" s="2"/>
      <c r="Y641" s="2"/>
      <c r="Z641" s="2"/>
    </row>
    <row r="642" spans="1:26" ht="14.25" customHeight="1">
      <c r="A642" s="2"/>
      <c r="B642" s="2"/>
      <c r="C642" s="2"/>
      <c r="D642" s="2"/>
      <c r="E642" s="2"/>
      <c r="F642" s="2"/>
      <c r="G642" s="2"/>
      <c r="H642" s="2"/>
      <c r="I642" s="2"/>
      <c r="J642" s="2"/>
      <c r="K642" s="2"/>
      <c r="L642" s="2"/>
      <c r="M642" s="2"/>
      <c r="N642" s="2"/>
      <c r="O642" s="2"/>
      <c r="P642" s="2"/>
      <c r="Q642" s="2"/>
      <c r="R642" s="2"/>
      <c r="S642" s="2"/>
      <c r="T642" s="2"/>
      <c r="U642" s="2"/>
      <c r="V642" s="2"/>
      <c r="W642" s="2"/>
      <c r="X642" s="2"/>
      <c r="Y642" s="2"/>
      <c r="Z642" s="2"/>
    </row>
    <row r="643" spans="1:26" ht="14.25" customHeight="1">
      <c r="A643" s="2"/>
      <c r="B643" s="2"/>
      <c r="C643" s="2"/>
      <c r="D643" s="2"/>
      <c r="E643" s="2"/>
      <c r="F643" s="2"/>
      <c r="G643" s="2"/>
      <c r="H643" s="2"/>
      <c r="I643" s="2"/>
      <c r="J643" s="2"/>
      <c r="K643" s="2"/>
      <c r="L643" s="2"/>
      <c r="M643" s="2"/>
      <c r="N643" s="2"/>
      <c r="O643" s="2"/>
      <c r="P643" s="2"/>
      <c r="Q643" s="2"/>
      <c r="R643" s="2"/>
      <c r="S643" s="2"/>
      <c r="T643" s="2"/>
      <c r="U643" s="2"/>
      <c r="V643" s="2"/>
      <c r="W643" s="2"/>
      <c r="X643" s="2"/>
      <c r="Y643" s="2"/>
      <c r="Z643" s="2"/>
    </row>
    <row r="644" spans="1:26" ht="14.25" customHeight="1">
      <c r="A644" s="2"/>
      <c r="B644" s="2"/>
      <c r="C644" s="2"/>
      <c r="D644" s="2"/>
      <c r="E644" s="2"/>
      <c r="F644" s="2"/>
      <c r="G644" s="2"/>
      <c r="H644" s="2"/>
      <c r="I644" s="2"/>
      <c r="J644" s="2"/>
      <c r="K644" s="2"/>
      <c r="L644" s="2"/>
      <c r="M644" s="2"/>
      <c r="N644" s="2"/>
      <c r="O644" s="2"/>
      <c r="P644" s="2"/>
      <c r="Q644" s="2"/>
      <c r="R644" s="2"/>
      <c r="S644" s="2"/>
      <c r="T644" s="2"/>
      <c r="U644" s="2"/>
      <c r="V644" s="2"/>
      <c r="W644" s="2"/>
      <c r="X644" s="2"/>
      <c r="Y644" s="2"/>
      <c r="Z644" s="2"/>
    </row>
    <row r="645" spans="1:26" ht="14.25" customHeight="1">
      <c r="A645" s="2"/>
      <c r="B645" s="2"/>
      <c r="C645" s="2"/>
      <c r="D645" s="2"/>
      <c r="E645" s="2"/>
      <c r="F645" s="2"/>
      <c r="G645" s="2"/>
      <c r="H645" s="2"/>
      <c r="I645" s="2"/>
      <c r="J645" s="2"/>
      <c r="K645" s="2"/>
      <c r="L645" s="2"/>
      <c r="M645" s="2"/>
      <c r="N645" s="2"/>
      <c r="O645" s="2"/>
      <c r="P645" s="2"/>
      <c r="Q645" s="2"/>
      <c r="R645" s="2"/>
      <c r="S645" s="2"/>
      <c r="T645" s="2"/>
      <c r="U645" s="2"/>
      <c r="V645" s="2"/>
      <c r="W645" s="2"/>
      <c r="X645" s="2"/>
      <c r="Y645" s="2"/>
      <c r="Z645" s="2"/>
    </row>
    <row r="646" spans="1:26" ht="14.25" customHeight="1">
      <c r="A646" s="2"/>
      <c r="B646" s="2"/>
      <c r="C646" s="2"/>
      <c r="D646" s="2"/>
      <c r="E646" s="2"/>
      <c r="F646" s="2"/>
      <c r="G646" s="2"/>
      <c r="H646" s="2"/>
      <c r="I646" s="2"/>
      <c r="J646" s="2"/>
      <c r="K646" s="2"/>
      <c r="L646" s="2"/>
      <c r="M646" s="2"/>
      <c r="N646" s="2"/>
      <c r="O646" s="2"/>
      <c r="P646" s="2"/>
      <c r="Q646" s="2"/>
      <c r="R646" s="2"/>
      <c r="S646" s="2"/>
      <c r="T646" s="2"/>
      <c r="U646" s="2"/>
      <c r="V646" s="2"/>
      <c r="W646" s="2"/>
      <c r="X646" s="2"/>
      <c r="Y646" s="2"/>
      <c r="Z646" s="2"/>
    </row>
    <row r="647" spans="1:26" ht="14.25" customHeight="1">
      <c r="A647" s="2"/>
      <c r="B647" s="2"/>
      <c r="C647" s="2"/>
      <c r="D647" s="2"/>
      <c r="E647" s="2"/>
      <c r="F647" s="2"/>
      <c r="G647" s="2"/>
      <c r="H647" s="2"/>
      <c r="I647" s="2"/>
      <c r="J647" s="2"/>
      <c r="K647" s="2"/>
      <c r="L647" s="2"/>
      <c r="M647" s="2"/>
      <c r="N647" s="2"/>
      <c r="O647" s="2"/>
      <c r="P647" s="2"/>
      <c r="Q647" s="2"/>
      <c r="R647" s="2"/>
      <c r="S647" s="2"/>
      <c r="T647" s="2"/>
      <c r="U647" s="2"/>
      <c r="V647" s="2"/>
      <c r="W647" s="2"/>
      <c r="X647" s="2"/>
      <c r="Y647" s="2"/>
      <c r="Z647" s="2"/>
    </row>
    <row r="648" spans="1:26" ht="14.25" customHeight="1">
      <c r="A648" s="2"/>
      <c r="B648" s="2"/>
      <c r="C648" s="2"/>
      <c r="D648" s="2"/>
      <c r="E648" s="2"/>
      <c r="F648" s="2"/>
      <c r="G648" s="2"/>
      <c r="H648" s="2"/>
      <c r="I648" s="2"/>
      <c r="J648" s="2"/>
      <c r="K648" s="2"/>
      <c r="L648" s="2"/>
      <c r="M648" s="2"/>
      <c r="N648" s="2"/>
      <c r="O648" s="2"/>
      <c r="P648" s="2"/>
      <c r="Q648" s="2"/>
      <c r="R648" s="2"/>
      <c r="S648" s="2"/>
      <c r="T648" s="2"/>
      <c r="U648" s="2"/>
      <c r="V648" s="2"/>
      <c r="W648" s="2"/>
      <c r="X648" s="2"/>
      <c r="Y648" s="2"/>
      <c r="Z648" s="2"/>
    </row>
    <row r="649" spans="1:26" ht="14.25" customHeight="1">
      <c r="A649" s="2"/>
      <c r="B649" s="2"/>
      <c r="C649" s="2"/>
      <c r="D649" s="2"/>
      <c r="E649" s="2"/>
      <c r="F649" s="2"/>
      <c r="G649" s="2"/>
      <c r="H649" s="2"/>
      <c r="I649" s="2"/>
      <c r="J649" s="2"/>
      <c r="K649" s="2"/>
      <c r="L649" s="2"/>
      <c r="M649" s="2"/>
      <c r="N649" s="2"/>
      <c r="O649" s="2"/>
      <c r="P649" s="2"/>
      <c r="Q649" s="2"/>
      <c r="R649" s="2"/>
      <c r="S649" s="2"/>
      <c r="T649" s="2"/>
      <c r="U649" s="2"/>
      <c r="V649" s="2"/>
      <c r="W649" s="2"/>
      <c r="X649" s="2"/>
      <c r="Y649" s="2"/>
      <c r="Z649" s="2"/>
    </row>
    <row r="650" spans="1:26" ht="14.25" customHeight="1">
      <c r="A650" s="2"/>
      <c r="B650" s="2"/>
      <c r="C650" s="2"/>
      <c r="D650" s="2"/>
      <c r="E650" s="2"/>
      <c r="F650" s="2"/>
      <c r="G650" s="2"/>
      <c r="H650" s="2"/>
      <c r="I650" s="2"/>
      <c r="J650" s="2"/>
      <c r="K650" s="2"/>
      <c r="L650" s="2"/>
      <c r="M650" s="2"/>
      <c r="N650" s="2"/>
      <c r="O650" s="2"/>
      <c r="P650" s="2"/>
      <c r="Q650" s="2"/>
      <c r="R650" s="2"/>
      <c r="S650" s="2"/>
      <c r="T650" s="2"/>
      <c r="U650" s="2"/>
      <c r="V650" s="2"/>
      <c r="W650" s="2"/>
      <c r="X650" s="2"/>
      <c r="Y650" s="2"/>
      <c r="Z650" s="2"/>
    </row>
    <row r="651" spans="1:26" ht="14.25" customHeight="1">
      <c r="A651" s="2"/>
      <c r="B651" s="2"/>
      <c r="C651" s="2"/>
      <c r="D651" s="2"/>
      <c r="E651" s="2"/>
      <c r="F651" s="2"/>
      <c r="G651" s="2"/>
      <c r="H651" s="2"/>
      <c r="I651" s="2"/>
      <c r="J651" s="2"/>
      <c r="K651" s="2"/>
      <c r="L651" s="2"/>
      <c r="M651" s="2"/>
      <c r="N651" s="2"/>
      <c r="O651" s="2"/>
      <c r="P651" s="2"/>
      <c r="Q651" s="2"/>
      <c r="R651" s="2"/>
      <c r="S651" s="2"/>
      <c r="T651" s="2"/>
      <c r="U651" s="2"/>
      <c r="V651" s="2"/>
      <c r="W651" s="2"/>
      <c r="X651" s="2"/>
      <c r="Y651" s="2"/>
      <c r="Z651" s="2"/>
    </row>
    <row r="652" spans="1:26" ht="14.25" customHeight="1">
      <c r="A652" s="2"/>
      <c r="B652" s="2"/>
      <c r="C652" s="2"/>
      <c r="D652" s="2"/>
      <c r="E652" s="2"/>
      <c r="F652" s="2"/>
      <c r="G652" s="2"/>
      <c r="H652" s="2"/>
      <c r="I652" s="2"/>
      <c r="J652" s="2"/>
      <c r="K652" s="2"/>
      <c r="L652" s="2"/>
      <c r="M652" s="2"/>
      <c r="N652" s="2"/>
      <c r="O652" s="2"/>
      <c r="P652" s="2"/>
      <c r="Q652" s="2"/>
      <c r="R652" s="2"/>
      <c r="S652" s="2"/>
      <c r="T652" s="2"/>
      <c r="U652" s="2"/>
      <c r="V652" s="2"/>
      <c r="W652" s="2"/>
      <c r="X652" s="2"/>
      <c r="Y652" s="2"/>
      <c r="Z652" s="2"/>
    </row>
    <row r="653" spans="1:26" ht="14.25" customHeight="1">
      <c r="A653" s="2"/>
      <c r="B653" s="2"/>
      <c r="C653" s="2"/>
      <c r="D653" s="2"/>
      <c r="E653" s="2"/>
      <c r="F653" s="2"/>
      <c r="G653" s="2"/>
      <c r="H653" s="2"/>
      <c r="I653" s="2"/>
      <c r="J653" s="2"/>
      <c r="K653" s="2"/>
      <c r="L653" s="2"/>
      <c r="M653" s="2"/>
      <c r="N653" s="2"/>
      <c r="O653" s="2"/>
      <c r="P653" s="2"/>
      <c r="Q653" s="2"/>
      <c r="R653" s="2"/>
      <c r="S653" s="2"/>
      <c r="T653" s="2"/>
      <c r="U653" s="2"/>
      <c r="V653" s="2"/>
      <c r="W653" s="2"/>
      <c r="X653" s="2"/>
      <c r="Y653" s="2"/>
      <c r="Z653" s="2"/>
    </row>
    <row r="654" spans="1:26" ht="14.25" customHeight="1">
      <c r="A654" s="2"/>
      <c r="B654" s="2"/>
      <c r="C654" s="2"/>
      <c r="D654" s="2"/>
      <c r="E654" s="2"/>
      <c r="F654" s="2"/>
      <c r="G654" s="2"/>
      <c r="H654" s="2"/>
      <c r="I654" s="2"/>
      <c r="J654" s="2"/>
      <c r="K654" s="2"/>
      <c r="L654" s="2"/>
      <c r="M654" s="2"/>
      <c r="N654" s="2"/>
      <c r="O654" s="2"/>
      <c r="P654" s="2"/>
      <c r="Q654" s="2"/>
      <c r="R654" s="2"/>
      <c r="S654" s="2"/>
      <c r="T654" s="2"/>
      <c r="U654" s="2"/>
      <c r="V654" s="2"/>
      <c r="W654" s="2"/>
      <c r="X654" s="2"/>
      <c r="Y654" s="2"/>
      <c r="Z654" s="2"/>
    </row>
    <row r="655" spans="1:26" ht="14.25" customHeight="1">
      <c r="A655" s="2"/>
      <c r="B655" s="2"/>
      <c r="C655" s="2"/>
      <c r="D655" s="2"/>
      <c r="E655" s="2"/>
      <c r="F655" s="2"/>
      <c r="G655" s="2"/>
      <c r="H655" s="2"/>
      <c r="I655" s="2"/>
      <c r="J655" s="2"/>
      <c r="K655" s="2"/>
      <c r="L655" s="2"/>
      <c r="M655" s="2"/>
      <c r="N655" s="2"/>
      <c r="O655" s="2"/>
      <c r="P655" s="2"/>
      <c r="Q655" s="2"/>
      <c r="R655" s="2"/>
      <c r="S655" s="2"/>
      <c r="T655" s="2"/>
      <c r="U655" s="2"/>
      <c r="V655" s="2"/>
      <c r="W655" s="2"/>
      <c r="X655" s="2"/>
      <c r="Y655" s="2"/>
      <c r="Z655" s="2"/>
    </row>
    <row r="656" spans="1:26" ht="14.25" customHeight="1">
      <c r="A656" s="2"/>
      <c r="B656" s="2"/>
      <c r="C656" s="2"/>
      <c r="D656" s="2"/>
      <c r="E656" s="2"/>
      <c r="F656" s="2"/>
      <c r="G656" s="2"/>
      <c r="H656" s="2"/>
      <c r="I656" s="2"/>
      <c r="J656" s="2"/>
      <c r="K656" s="2"/>
      <c r="L656" s="2"/>
      <c r="M656" s="2"/>
      <c r="N656" s="2"/>
      <c r="O656" s="2"/>
      <c r="P656" s="2"/>
      <c r="Q656" s="2"/>
      <c r="R656" s="2"/>
      <c r="S656" s="2"/>
      <c r="T656" s="2"/>
      <c r="U656" s="2"/>
      <c r="V656" s="2"/>
      <c r="W656" s="2"/>
      <c r="X656" s="2"/>
      <c r="Y656" s="2"/>
      <c r="Z656" s="2"/>
    </row>
    <row r="657" spans="1:26" ht="14.25" customHeight="1">
      <c r="A657" s="2"/>
      <c r="B657" s="2"/>
      <c r="C657" s="2"/>
      <c r="D657" s="2"/>
      <c r="E657" s="2"/>
      <c r="F657" s="2"/>
      <c r="G657" s="2"/>
      <c r="H657" s="2"/>
      <c r="I657" s="2"/>
      <c r="J657" s="2"/>
      <c r="K657" s="2"/>
      <c r="L657" s="2"/>
      <c r="M657" s="2"/>
      <c r="N657" s="2"/>
      <c r="O657" s="2"/>
      <c r="P657" s="2"/>
      <c r="Q657" s="2"/>
      <c r="R657" s="2"/>
      <c r="S657" s="2"/>
      <c r="T657" s="2"/>
      <c r="U657" s="2"/>
      <c r="V657" s="2"/>
      <c r="W657" s="2"/>
      <c r="X657" s="2"/>
      <c r="Y657" s="2"/>
      <c r="Z657" s="2"/>
    </row>
    <row r="658" spans="1:26" ht="14.25" customHeight="1">
      <c r="A658" s="2"/>
      <c r="B658" s="2"/>
      <c r="C658" s="2"/>
      <c r="D658" s="2"/>
      <c r="E658" s="2"/>
      <c r="F658" s="2"/>
      <c r="G658" s="2"/>
      <c r="H658" s="2"/>
      <c r="I658" s="2"/>
      <c r="J658" s="2"/>
      <c r="K658" s="2"/>
      <c r="L658" s="2"/>
      <c r="M658" s="2"/>
      <c r="N658" s="2"/>
      <c r="O658" s="2"/>
      <c r="P658" s="2"/>
      <c r="Q658" s="2"/>
      <c r="R658" s="2"/>
      <c r="S658" s="2"/>
      <c r="T658" s="2"/>
      <c r="U658" s="2"/>
      <c r="V658" s="2"/>
      <c r="W658" s="2"/>
      <c r="X658" s="2"/>
      <c r="Y658" s="2"/>
      <c r="Z658" s="2"/>
    </row>
    <row r="659" spans="1:26" ht="14.25" customHeight="1">
      <c r="A659" s="2"/>
      <c r="B659" s="2"/>
      <c r="C659" s="2"/>
      <c r="D659" s="2"/>
      <c r="E659" s="2"/>
      <c r="F659" s="2"/>
      <c r="G659" s="2"/>
      <c r="H659" s="2"/>
      <c r="I659" s="2"/>
      <c r="J659" s="2"/>
      <c r="K659" s="2"/>
      <c r="L659" s="2"/>
      <c r="M659" s="2"/>
      <c r="N659" s="2"/>
      <c r="O659" s="2"/>
      <c r="P659" s="2"/>
      <c r="Q659" s="2"/>
      <c r="R659" s="2"/>
      <c r="S659" s="2"/>
      <c r="T659" s="2"/>
      <c r="U659" s="2"/>
      <c r="V659" s="2"/>
      <c r="W659" s="2"/>
      <c r="X659" s="2"/>
      <c r="Y659" s="2"/>
      <c r="Z659" s="2"/>
    </row>
    <row r="660" spans="1:26" ht="14.25" customHeight="1">
      <c r="A660" s="2"/>
      <c r="B660" s="2"/>
      <c r="C660" s="2"/>
      <c r="D660" s="2"/>
      <c r="E660" s="2"/>
      <c r="F660" s="2"/>
      <c r="G660" s="2"/>
      <c r="H660" s="2"/>
      <c r="I660" s="2"/>
      <c r="J660" s="2"/>
      <c r="K660" s="2"/>
      <c r="L660" s="2"/>
      <c r="M660" s="2"/>
      <c r="N660" s="2"/>
      <c r="O660" s="2"/>
      <c r="P660" s="2"/>
      <c r="Q660" s="2"/>
      <c r="R660" s="2"/>
      <c r="S660" s="2"/>
      <c r="T660" s="2"/>
      <c r="U660" s="2"/>
      <c r="V660" s="2"/>
      <c r="W660" s="2"/>
      <c r="X660" s="2"/>
      <c r="Y660" s="2"/>
      <c r="Z660" s="2"/>
    </row>
    <row r="661" spans="1:26" ht="14.25" customHeight="1">
      <c r="A661" s="2"/>
      <c r="B661" s="2"/>
      <c r="C661" s="2"/>
      <c r="D661" s="2"/>
      <c r="E661" s="2"/>
      <c r="F661" s="2"/>
      <c r="G661" s="2"/>
      <c r="H661" s="2"/>
      <c r="I661" s="2"/>
      <c r="J661" s="2"/>
      <c r="K661" s="2"/>
      <c r="L661" s="2"/>
      <c r="M661" s="2"/>
      <c r="N661" s="2"/>
      <c r="O661" s="2"/>
      <c r="P661" s="2"/>
      <c r="Q661" s="2"/>
      <c r="R661" s="2"/>
      <c r="S661" s="2"/>
      <c r="T661" s="2"/>
      <c r="U661" s="2"/>
      <c r="V661" s="2"/>
      <c r="W661" s="2"/>
      <c r="X661" s="2"/>
      <c r="Y661" s="2"/>
      <c r="Z661" s="2"/>
    </row>
    <row r="662" spans="1:26" ht="14.25" customHeight="1">
      <c r="A662" s="2"/>
      <c r="B662" s="2"/>
      <c r="C662" s="2"/>
      <c r="D662" s="2"/>
      <c r="E662" s="2"/>
      <c r="F662" s="2"/>
      <c r="G662" s="2"/>
      <c r="H662" s="2"/>
      <c r="I662" s="2"/>
      <c r="J662" s="2"/>
      <c r="K662" s="2"/>
      <c r="L662" s="2"/>
      <c r="M662" s="2"/>
      <c r="N662" s="2"/>
      <c r="O662" s="2"/>
      <c r="P662" s="2"/>
      <c r="Q662" s="2"/>
      <c r="R662" s="2"/>
      <c r="S662" s="2"/>
      <c r="T662" s="2"/>
      <c r="U662" s="2"/>
      <c r="V662" s="2"/>
      <c r="W662" s="2"/>
      <c r="X662" s="2"/>
      <c r="Y662" s="2"/>
      <c r="Z662" s="2"/>
    </row>
    <row r="663" spans="1:26" ht="14.25" customHeight="1">
      <c r="A663" s="2"/>
      <c r="B663" s="2"/>
      <c r="C663" s="2"/>
      <c r="D663" s="2"/>
      <c r="E663" s="2"/>
      <c r="F663" s="2"/>
      <c r="G663" s="2"/>
      <c r="H663" s="2"/>
      <c r="I663" s="2"/>
      <c r="J663" s="2"/>
      <c r="K663" s="2"/>
      <c r="L663" s="2"/>
      <c r="M663" s="2"/>
      <c r="N663" s="2"/>
      <c r="O663" s="2"/>
      <c r="P663" s="2"/>
      <c r="Q663" s="2"/>
      <c r="R663" s="2"/>
      <c r="S663" s="2"/>
      <c r="T663" s="2"/>
      <c r="U663" s="2"/>
      <c r="V663" s="2"/>
      <c r="W663" s="2"/>
      <c r="X663" s="2"/>
      <c r="Y663" s="2"/>
      <c r="Z663" s="2"/>
    </row>
    <row r="664" spans="1:26" ht="14.25" customHeight="1">
      <c r="A664" s="2"/>
      <c r="B664" s="2"/>
      <c r="C664" s="2"/>
      <c r="D664" s="2"/>
      <c r="E664" s="2"/>
      <c r="F664" s="2"/>
      <c r="G664" s="2"/>
      <c r="H664" s="2"/>
      <c r="I664" s="2"/>
      <c r="J664" s="2"/>
      <c r="K664" s="2"/>
      <c r="L664" s="2"/>
      <c r="M664" s="2"/>
      <c r="N664" s="2"/>
      <c r="O664" s="2"/>
      <c r="P664" s="2"/>
      <c r="Q664" s="2"/>
      <c r="R664" s="2"/>
      <c r="S664" s="2"/>
      <c r="T664" s="2"/>
      <c r="U664" s="2"/>
      <c r="V664" s="2"/>
      <c r="W664" s="2"/>
      <c r="X664" s="2"/>
      <c r="Y664" s="2"/>
      <c r="Z664" s="2"/>
    </row>
    <row r="665" spans="1:26" ht="14.25" customHeight="1">
      <c r="A665" s="2"/>
      <c r="B665" s="2"/>
      <c r="C665" s="2"/>
      <c r="D665" s="2"/>
      <c r="E665" s="2"/>
      <c r="F665" s="2"/>
      <c r="G665" s="2"/>
      <c r="H665" s="2"/>
      <c r="I665" s="2"/>
      <c r="J665" s="2"/>
      <c r="K665" s="2"/>
      <c r="L665" s="2"/>
      <c r="M665" s="2"/>
      <c r="N665" s="2"/>
      <c r="O665" s="2"/>
      <c r="P665" s="2"/>
      <c r="Q665" s="2"/>
      <c r="R665" s="2"/>
      <c r="S665" s="2"/>
      <c r="T665" s="2"/>
      <c r="U665" s="2"/>
      <c r="V665" s="2"/>
      <c r="W665" s="2"/>
      <c r="X665" s="2"/>
      <c r="Y665" s="2"/>
      <c r="Z665" s="2"/>
    </row>
    <row r="666" spans="1:26" ht="14.25" customHeight="1">
      <c r="A666" s="2"/>
      <c r="B666" s="2"/>
      <c r="C666" s="2"/>
      <c r="D666" s="2"/>
      <c r="E666" s="2"/>
      <c r="F666" s="2"/>
      <c r="G666" s="2"/>
      <c r="H666" s="2"/>
      <c r="I666" s="2"/>
      <c r="J666" s="2"/>
      <c r="K666" s="2"/>
      <c r="L666" s="2"/>
      <c r="M666" s="2"/>
      <c r="N666" s="2"/>
      <c r="O666" s="2"/>
      <c r="P666" s="2"/>
      <c r="Q666" s="2"/>
      <c r="R666" s="2"/>
      <c r="S666" s="2"/>
      <c r="T666" s="2"/>
      <c r="U666" s="2"/>
      <c r="V666" s="2"/>
      <c r="W666" s="2"/>
      <c r="X666" s="2"/>
      <c r="Y666" s="2"/>
      <c r="Z666" s="2"/>
    </row>
    <row r="667" spans="1:26" ht="14.25" customHeight="1">
      <c r="A667" s="2"/>
      <c r="B667" s="2"/>
      <c r="C667" s="2"/>
      <c r="D667" s="2"/>
      <c r="E667" s="2"/>
      <c r="F667" s="2"/>
      <c r="G667" s="2"/>
      <c r="H667" s="2"/>
      <c r="I667" s="2"/>
      <c r="J667" s="2"/>
      <c r="K667" s="2"/>
      <c r="L667" s="2"/>
      <c r="M667" s="2"/>
      <c r="N667" s="2"/>
      <c r="O667" s="2"/>
      <c r="P667" s="2"/>
      <c r="Q667" s="2"/>
      <c r="R667" s="2"/>
      <c r="S667" s="2"/>
      <c r="T667" s="2"/>
      <c r="U667" s="2"/>
      <c r="V667" s="2"/>
      <c r="W667" s="2"/>
      <c r="X667" s="2"/>
      <c r="Y667" s="2"/>
      <c r="Z667" s="2"/>
    </row>
    <row r="668" spans="1:26" ht="14.25" customHeight="1">
      <c r="A668" s="2"/>
      <c r="B668" s="2"/>
      <c r="C668" s="2"/>
      <c r="D668" s="2"/>
      <c r="E668" s="2"/>
      <c r="F668" s="2"/>
      <c r="G668" s="2"/>
      <c r="H668" s="2"/>
      <c r="I668" s="2"/>
      <c r="J668" s="2"/>
      <c r="K668" s="2"/>
      <c r="L668" s="2"/>
      <c r="M668" s="2"/>
      <c r="N668" s="2"/>
      <c r="O668" s="2"/>
      <c r="P668" s="2"/>
      <c r="Q668" s="2"/>
      <c r="R668" s="2"/>
      <c r="S668" s="2"/>
      <c r="T668" s="2"/>
      <c r="U668" s="2"/>
      <c r="V668" s="2"/>
      <c r="W668" s="2"/>
      <c r="X668" s="2"/>
      <c r="Y668" s="2"/>
      <c r="Z668" s="2"/>
    </row>
    <row r="669" spans="1:26" ht="14.25" customHeight="1">
      <c r="A669" s="2"/>
      <c r="B669" s="2"/>
      <c r="C669" s="2"/>
      <c r="D669" s="2"/>
      <c r="E669" s="2"/>
      <c r="F669" s="2"/>
      <c r="G669" s="2"/>
      <c r="H669" s="2"/>
      <c r="I669" s="2"/>
      <c r="J669" s="2"/>
      <c r="K669" s="2"/>
      <c r="L669" s="2"/>
      <c r="M669" s="2"/>
      <c r="N669" s="2"/>
      <c r="O669" s="2"/>
      <c r="P669" s="2"/>
      <c r="Q669" s="2"/>
      <c r="R669" s="2"/>
      <c r="S669" s="2"/>
      <c r="T669" s="2"/>
      <c r="U669" s="2"/>
      <c r="V669" s="2"/>
      <c r="W669" s="2"/>
      <c r="X669" s="2"/>
      <c r="Y669" s="2"/>
      <c r="Z669" s="2"/>
    </row>
    <row r="670" spans="1:26" ht="14.25" customHeight="1">
      <c r="A670" s="2"/>
      <c r="B670" s="2"/>
      <c r="C670" s="2"/>
      <c r="D670" s="2"/>
      <c r="E670" s="2"/>
      <c r="F670" s="2"/>
      <c r="G670" s="2"/>
      <c r="H670" s="2"/>
      <c r="I670" s="2"/>
      <c r="J670" s="2"/>
      <c r="K670" s="2"/>
      <c r="L670" s="2"/>
      <c r="M670" s="2"/>
      <c r="N670" s="2"/>
      <c r="O670" s="2"/>
      <c r="P670" s="2"/>
      <c r="Q670" s="2"/>
      <c r="R670" s="2"/>
      <c r="S670" s="2"/>
      <c r="T670" s="2"/>
      <c r="U670" s="2"/>
      <c r="V670" s="2"/>
      <c r="W670" s="2"/>
      <c r="X670" s="2"/>
      <c r="Y670" s="2"/>
      <c r="Z670" s="2"/>
    </row>
    <row r="671" spans="1:26" ht="14.25" customHeight="1">
      <c r="A671" s="2"/>
      <c r="B671" s="2"/>
      <c r="C671" s="2"/>
      <c r="D671" s="2"/>
      <c r="E671" s="2"/>
      <c r="F671" s="2"/>
      <c r="G671" s="2"/>
      <c r="H671" s="2"/>
      <c r="I671" s="2"/>
      <c r="J671" s="2"/>
      <c r="K671" s="2"/>
      <c r="L671" s="2"/>
      <c r="M671" s="2"/>
      <c r="N671" s="2"/>
      <c r="O671" s="2"/>
      <c r="P671" s="2"/>
      <c r="Q671" s="2"/>
      <c r="R671" s="2"/>
      <c r="S671" s="2"/>
      <c r="T671" s="2"/>
      <c r="U671" s="2"/>
      <c r="V671" s="2"/>
      <c r="W671" s="2"/>
      <c r="X671" s="2"/>
      <c r="Y671" s="2"/>
      <c r="Z671" s="2"/>
    </row>
    <row r="672" spans="1:26" ht="14.25" customHeight="1">
      <c r="A672" s="2"/>
      <c r="B672" s="2"/>
      <c r="C672" s="2"/>
      <c r="D672" s="2"/>
      <c r="E672" s="2"/>
      <c r="F672" s="2"/>
      <c r="G672" s="2"/>
      <c r="H672" s="2"/>
      <c r="I672" s="2"/>
      <c r="J672" s="2"/>
      <c r="K672" s="2"/>
      <c r="L672" s="2"/>
      <c r="M672" s="2"/>
      <c r="N672" s="2"/>
      <c r="O672" s="2"/>
      <c r="P672" s="2"/>
      <c r="Q672" s="2"/>
      <c r="R672" s="2"/>
      <c r="S672" s="2"/>
      <c r="T672" s="2"/>
      <c r="U672" s="2"/>
      <c r="V672" s="2"/>
      <c r="W672" s="2"/>
      <c r="X672" s="2"/>
      <c r="Y672" s="2"/>
      <c r="Z672" s="2"/>
    </row>
    <row r="673" spans="1:26" ht="14.25" customHeight="1">
      <c r="A673" s="2"/>
      <c r="B673" s="2"/>
      <c r="C673" s="2"/>
      <c r="D673" s="2"/>
      <c r="E673" s="2"/>
      <c r="F673" s="2"/>
      <c r="G673" s="2"/>
      <c r="H673" s="2"/>
      <c r="I673" s="2"/>
      <c r="J673" s="2"/>
      <c r="K673" s="2"/>
      <c r="L673" s="2"/>
      <c r="M673" s="2"/>
      <c r="N673" s="2"/>
      <c r="O673" s="2"/>
      <c r="P673" s="2"/>
      <c r="Q673" s="2"/>
      <c r="R673" s="2"/>
      <c r="S673" s="2"/>
      <c r="T673" s="2"/>
      <c r="U673" s="2"/>
      <c r="V673" s="2"/>
      <c r="W673" s="2"/>
      <c r="X673" s="2"/>
      <c r="Y673" s="2"/>
      <c r="Z673" s="2"/>
    </row>
    <row r="674" spans="1:26" ht="14.25" customHeight="1">
      <c r="A674" s="2"/>
      <c r="B674" s="2"/>
      <c r="C674" s="2"/>
      <c r="D674" s="2"/>
      <c r="E674" s="2"/>
      <c r="F674" s="2"/>
      <c r="G674" s="2"/>
      <c r="H674" s="2"/>
      <c r="I674" s="2"/>
      <c r="J674" s="2"/>
      <c r="K674" s="2"/>
      <c r="L674" s="2"/>
      <c r="M674" s="2"/>
      <c r="N674" s="2"/>
      <c r="O674" s="2"/>
      <c r="P674" s="2"/>
      <c r="Q674" s="2"/>
      <c r="R674" s="2"/>
      <c r="S674" s="2"/>
      <c r="T674" s="2"/>
      <c r="U674" s="2"/>
      <c r="V674" s="2"/>
      <c r="W674" s="2"/>
      <c r="X674" s="2"/>
      <c r="Y674" s="2"/>
      <c r="Z674" s="2"/>
    </row>
    <row r="675" spans="1:26" ht="14.25" customHeight="1">
      <c r="A675" s="2"/>
      <c r="B675" s="2"/>
      <c r="C675" s="2"/>
      <c r="D675" s="2"/>
      <c r="E675" s="2"/>
      <c r="F675" s="2"/>
      <c r="G675" s="2"/>
      <c r="H675" s="2"/>
      <c r="I675" s="2"/>
      <c r="J675" s="2"/>
      <c r="K675" s="2"/>
      <c r="L675" s="2"/>
      <c r="M675" s="2"/>
      <c r="N675" s="2"/>
      <c r="O675" s="2"/>
      <c r="P675" s="2"/>
      <c r="Q675" s="2"/>
      <c r="R675" s="2"/>
      <c r="S675" s="2"/>
      <c r="T675" s="2"/>
      <c r="U675" s="2"/>
      <c r="V675" s="2"/>
      <c r="W675" s="2"/>
      <c r="X675" s="2"/>
      <c r="Y675" s="2"/>
      <c r="Z675" s="2"/>
    </row>
    <row r="676" spans="1:26" ht="14.25" customHeight="1">
      <c r="A676" s="2"/>
      <c r="B676" s="2"/>
      <c r="C676" s="2"/>
      <c r="D676" s="2"/>
      <c r="E676" s="2"/>
      <c r="F676" s="2"/>
      <c r="G676" s="2"/>
      <c r="H676" s="2"/>
      <c r="I676" s="2"/>
      <c r="J676" s="2"/>
      <c r="K676" s="2"/>
      <c r="L676" s="2"/>
      <c r="M676" s="2"/>
      <c r="N676" s="2"/>
      <c r="O676" s="2"/>
      <c r="P676" s="2"/>
      <c r="Q676" s="2"/>
      <c r="R676" s="2"/>
      <c r="S676" s="2"/>
      <c r="T676" s="2"/>
      <c r="U676" s="2"/>
      <c r="V676" s="2"/>
      <c r="W676" s="2"/>
      <c r="X676" s="2"/>
      <c r="Y676" s="2"/>
      <c r="Z676" s="2"/>
    </row>
    <row r="677" spans="1:26" ht="14.25" customHeight="1">
      <c r="A677" s="2"/>
      <c r="B677" s="2"/>
      <c r="C677" s="2"/>
      <c r="D677" s="2"/>
      <c r="E677" s="2"/>
      <c r="F677" s="2"/>
      <c r="G677" s="2"/>
      <c r="H677" s="2"/>
      <c r="I677" s="2"/>
      <c r="J677" s="2"/>
      <c r="K677" s="2"/>
      <c r="L677" s="2"/>
      <c r="M677" s="2"/>
      <c r="N677" s="2"/>
      <c r="O677" s="2"/>
      <c r="P677" s="2"/>
      <c r="Q677" s="2"/>
      <c r="R677" s="2"/>
      <c r="S677" s="2"/>
      <c r="T677" s="2"/>
      <c r="U677" s="2"/>
      <c r="V677" s="2"/>
      <c r="W677" s="2"/>
      <c r="X677" s="2"/>
      <c r="Y677" s="2"/>
      <c r="Z677" s="2"/>
    </row>
    <row r="678" spans="1:26" ht="14.25" customHeight="1">
      <c r="A678" s="2"/>
      <c r="B678" s="2"/>
      <c r="C678" s="2"/>
      <c r="D678" s="2"/>
      <c r="E678" s="2"/>
      <c r="F678" s="2"/>
      <c r="G678" s="2"/>
      <c r="H678" s="2"/>
      <c r="I678" s="2"/>
      <c r="J678" s="2"/>
      <c r="K678" s="2"/>
      <c r="L678" s="2"/>
      <c r="M678" s="2"/>
      <c r="N678" s="2"/>
      <c r="O678" s="2"/>
      <c r="P678" s="2"/>
      <c r="Q678" s="2"/>
      <c r="R678" s="2"/>
      <c r="S678" s="2"/>
      <c r="T678" s="2"/>
      <c r="U678" s="2"/>
      <c r="V678" s="2"/>
      <c r="W678" s="2"/>
      <c r="X678" s="2"/>
      <c r="Y678" s="2"/>
      <c r="Z678" s="2"/>
    </row>
    <row r="679" spans="1:26" ht="14.25" customHeight="1">
      <c r="A679" s="2"/>
      <c r="B679" s="2"/>
      <c r="C679" s="2"/>
      <c r="D679" s="2"/>
      <c r="E679" s="2"/>
      <c r="F679" s="2"/>
      <c r="G679" s="2"/>
      <c r="H679" s="2"/>
      <c r="I679" s="2"/>
      <c r="J679" s="2"/>
      <c r="K679" s="2"/>
      <c r="L679" s="2"/>
      <c r="M679" s="2"/>
      <c r="N679" s="2"/>
      <c r="O679" s="2"/>
      <c r="P679" s="2"/>
      <c r="Q679" s="2"/>
      <c r="R679" s="2"/>
      <c r="S679" s="2"/>
      <c r="T679" s="2"/>
      <c r="U679" s="2"/>
      <c r="V679" s="2"/>
      <c r="W679" s="2"/>
      <c r="X679" s="2"/>
      <c r="Y679" s="2"/>
      <c r="Z679" s="2"/>
    </row>
    <row r="680" spans="1:26" ht="14.25" customHeight="1">
      <c r="A680" s="2"/>
      <c r="B680" s="2"/>
      <c r="C680" s="2"/>
      <c r="D680" s="2"/>
      <c r="E680" s="2"/>
      <c r="F680" s="2"/>
      <c r="G680" s="2"/>
      <c r="H680" s="2"/>
      <c r="I680" s="2"/>
      <c r="J680" s="2"/>
      <c r="K680" s="2"/>
      <c r="L680" s="2"/>
      <c r="M680" s="2"/>
      <c r="N680" s="2"/>
      <c r="O680" s="2"/>
      <c r="P680" s="2"/>
      <c r="Q680" s="2"/>
      <c r="R680" s="2"/>
      <c r="S680" s="2"/>
      <c r="T680" s="2"/>
      <c r="U680" s="2"/>
      <c r="V680" s="2"/>
      <c r="W680" s="2"/>
      <c r="X680" s="2"/>
      <c r="Y680" s="2"/>
      <c r="Z680" s="2"/>
    </row>
    <row r="681" spans="1:26" ht="14.25" customHeight="1">
      <c r="A681" s="2"/>
      <c r="B681" s="2"/>
      <c r="C681" s="2"/>
      <c r="D681" s="2"/>
      <c r="E681" s="2"/>
      <c r="F681" s="2"/>
      <c r="G681" s="2"/>
      <c r="H681" s="2"/>
      <c r="I681" s="2"/>
      <c r="J681" s="2"/>
      <c r="K681" s="2"/>
      <c r="L681" s="2"/>
      <c r="M681" s="2"/>
      <c r="N681" s="2"/>
      <c r="O681" s="2"/>
      <c r="P681" s="2"/>
      <c r="Q681" s="2"/>
      <c r="R681" s="2"/>
      <c r="S681" s="2"/>
      <c r="T681" s="2"/>
      <c r="U681" s="2"/>
      <c r="V681" s="2"/>
      <c r="W681" s="2"/>
      <c r="X681" s="2"/>
      <c r="Y681" s="2"/>
      <c r="Z681" s="2"/>
    </row>
    <row r="682" spans="1:26" ht="14.25" customHeight="1">
      <c r="A682" s="2"/>
      <c r="B682" s="2"/>
      <c r="C682" s="2"/>
      <c r="D682" s="2"/>
      <c r="E682" s="2"/>
      <c r="F682" s="2"/>
      <c r="G682" s="2"/>
      <c r="H682" s="2"/>
      <c r="I682" s="2"/>
      <c r="J682" s="2"/>
      <c r="K682" s="2"/>
      <c r="L682" s="2"/>
      <c r="M682" s="2"/>
      <c r="N682" s="2"/>
      <c r="O682" s="2"/>
      <c r="P682" s="2"/>
      <c r="Q682" s="2"/>
      <c r="R682" s="2"/>
      <c r="S682" s="2"/>
      <c r="T682" s="2"/>
      <c r="U682" s="2"/>
      <c r="V682" s="2"/>
      <c r="W682" s="2"/>
      <c r="X682" s="2"/>
      <c r="Y682" s="2"/>
      <c r="Z682" s="2"/>
    </row>
    <row r="683" spans="1:26" ht="14.25" customHeight="1">
      <c r="A683" s="2"/>
      <c r="B683" s="2"/>
      <c r="C683" s="2"/>
      <c r="D683" s="2"/>
      <c r="E683" s="2"/>
      <c r="F683" s="2"/>
      <c r="G683" s="2"/>
      <c r="H683" s="2"/>
      <c r="I683" s="2"/>
      <c r="J683" s="2"/>
      <c r="K683" s="2"/>
      <c r="L683" s="2"/>
      <c r="M683" s="2"/>
      <c r="N683" s="2"/>
      <c r="O683" s="2"/>
      <c r="P683" s="2"/>
      <c r="Q683" s="2"/>
      <c r="R683" s="2"/>
      <c r="S683" s="2"/>
      <c r="T683" s="2"/>
      <c r="U683" s="2"/>
      <c r="V683" s="2"/>
      <c r="W683" s="2"/>
      <c r="X683" s="2"/>
      <c r="Y683" s="2"/>
      <c r="Z683" s="2"/>
    </row>
    <row r="684" spans="1:26" ht="14.25" customHeight="1">
      <c r="A684" s="2"/>
      <c r="B684" s="2"/>
      <c r="C684" s="2"/>
      <c r="D684" s="2"/>
      <c r="E684" s="2"/>
      <c r="F684" s="2"/>
      <c r="G684" s="2"/>
      <c r="H684" s="2"/>
      <c r="I684" s="2"/>
      <c r="J684" s="2"/>
      <c r="K684" s="2"/>
      <c r="L684" s="2"/>
      <c r="M684" s="2"/>
      <c r="N684" s="2"/>
      <c r="O684" s="2"/>
      <c r="P684" s="2"/>
      <c r="Q684" s="2"/>
      <c r="R684" s="2"/>
      <c r="S684" s="2"/>
      <c r="T684" s="2"/>
      <c r="U684" s="2"/>
      <c r="V684" s="2"/>
      <c r="W684" s="2"/>
      <c r="X684" s="2"/>
      <c r="Y684" s="2"/>
      <c r="Z684" s="2"/>
    </row>
    <row r="685" spans="1:26" ht="14.25" customHeight="1">
      <c r="A685" s="2"/>
      <c r="B685" s="2"/>
      <c r="C685" s="2"/>
      <c r="D685" s="2"/>
      <c r="E685" s="2"/>
      <c r="F685" s="2"/>
      <c r="G685" s="2"/>
      <c r="H685" s="2"/>
      <c r="I685" s="2"/>
      <c r="J685" s="2"/>
      <c r="K685" s="2"/>
      <c r="L685" s="2"/>
      <c r="M685" s="2"/>
      <c r="N685" s="2"/>
      <c r="O685" s="2"/>
      <c r="P685" s="2"/>
      <c r="Q685" s="2"/>
      <c r="R685" s="2"/>
      <c r="S685" s="2"/>
      <c r="T685" s="2"/>
      <c r="U685" s="2"/>
      <c r="V685" s="2"/>
      <c r="W685" s="2"/>
      <c r="X685" s="2"/>
      <c r="Y685" s="2"/>
      <c r="Z685" s="2"/>
    </row>
    <row r="686" spans="1:26" ht="14.25" customHeight="1">
      <c r="A686" s="2"/>
      <c r="B686" s="2"/>
      <c r="C686" s="2"/>
      <c r="D686" s="2"/>
      <c r="E686" s="2"/>
      <c r="F686" s="2"/>
      <c r="G686" s="2"/>
      <c r="H686" s="2"/>
      <c r="I686" s="2"/>
      <c r="J686" s="2"/>
      <c r="K686" s="2"/>
      <c r="L686" s="2"/>
      <c r="M686" s="2"/>
      <c r="N686" s="2"/>
      <c r="O686" s="2"/>
      <c r="P686" s="2"/>
      <c r="Q686" s="2"/>
      <c r="R686" s="2"/>
      <c r="S686" s="2"/>
      <c r="T686" s="2"/>
      <c r="U686" s="2"/>
      <c r="V686" s="2"/>
      <c r="W686" s="2"/>
      <c r="X686" s="2"/>
      <c r="Y686" s="2"/>
      <c r="Z686" s="2"/>
    </row>
    <row r="687" spans="1:26" ht="14.25" customHeight="1">
      <c r="A687" s="2"/>
      <c r="B687" s="2"/>
      <c r="C687" s="2"/>
      <c r="D687" s="2"/>
      <c r="E687" s="2"/>
      <c r="F687" s="2"/>
      <c r="G687" s="2"/>
      <c r="H687" s="2"/>
      <c r="I687" s="2"/>
      <c r="J687" s="2"/>
      <c r="K687" s="2"/>
      <c r="L687" s="2"/>
      <c r="M687" s="2"/>
      <c r="N687" s="2"/>
      <c r="O687" s="2"/>
      <c r="P687" s="2"/>
      <c r="Q687" s="2"/>
      <c r="R687" s="2"/>
      <c r="S687" s="2"/>
      <c r="T687" s="2"/>
      <c r="U687" s="2"/>
      <c r="V687" s="2"/>
      <c r="W687" s="2"/>
      <c r="X687" s="2"/>
      <c r="Y687" s="2"/>
      <c r="Z687" s="2"/>
    </row>
    <row r="688" spans="1:26" ht="14.25" customHeight="1">
      <c r="A688" s="2"/>
      <c r="B688" s="2"/>
      <c r="C688" s="2"/>
      <c r="D688" s="2"/>
      <c r="E688" s="2"/>
      <c r="F688" s="2"/>
      <c r="G688" s="2"/>
      <c r="H688" s="2"/>
      <c r="I688" s="2"/>
      <c r="J688" s="2"/>
      <c r="K688" s="2"/>
      <c r="L688" s="2"/>
      <c r="M688" s="2"/>
      <c r="N688" s="2"/>
      <c r="O688" s="2"/>
      <c r="P688" s="2"/>
      <c r="Q688" s="2"/>
      <c r="R688" s="2"/>
      <c r="S688" s="2"/>
      <c r="T688" s="2"/>
      <c r="U688" s="2"/>
      <c r="V688" s="2"/>
      <c r="W688" s="2"/>
      <c r="X688" s="2"/>
      <c r="Y688" s="2"/>
      <c r="Z688" s="2"/>
    </row>
    <row r="689" spans="1:26" ht="14.25" customHeight="1">
      <c r="A689" s="2"/>
      <c r="B689" s="2"/>
      <c r="C689" s="2"/>
      <c r="D689" s="2"/>
      <c r="E689" s="2"/>
      <c r="F689" s="2"/>
      <c r="G689" s="2"/>
      <c r="H689" s="2"/>
      <c r="I689" s="2"/>
      <c r="J689" s="2"/>
      <c r="K689" s="2"/>
      <c r="L689" s="2"/>
      <c r="M689" s="2"/>
      <c r="N689" s="2"/>
      <c r="O689" s="2"/>
      <c r="P689" s="2"/>
      <c r="Q689" s="2"/>
      <c r="R689" s="2"/>
      <c r="S689" s="2"/>
      <c r="T689" s="2"/>
      <c r="U689" s="2"/>
      <c r="V689" s="2"/>
      <c r="W689" s="2"/>
      <c r="X689" s="2"/>
      <c r="Y689" s="2"/>
      <c r="Z689" s="2"/>
    </row>
    <row r="690" spans="1:26" ht="14.25" customHeight="1">
      <c r="A690" s="2"/>
      <c r="B690" s="2"/>
      <c r="C690" s="2"/>
      <c r="D690" s="2"/>
      <c r="E690" s="2"/>
      <c r="F690" s="2"/>
      <c r="G690" s="2"/>
      <c r="H690" s="2"/>
      <c r="I690" s="2"/>
      <c r="J690" s="2"/>
      <c r="K690" s="2"/>
      <c r="L690" s="2"/>
      <c r="M690" s="2"/>
      <c r="N690" s="2"/>
      <c r="O690" s="2"/>
      <c r="P690" s="2"/>
      <c r="Q690" s="2"/>
      <c r="R690" s="2"/>
      <c r="S690" s="2"/>
      <c r="T690" s="2"/>
      <c r="U690" s="2"/>
      <c r="V690" s="2"/>
      <c r="W690" s="2"/>
      <c r="X690" s="2"/>
      <c r="Y690" s="2"/>
      <c r="Z690" s="2"/>
    </row>
    <row r="691" spans="1:26" ht="14.25" customHeight="1">
      <c r="A691" s="2"/>
      <c r="B691" s="2"/>
      <c r="C691" s="2"/>
      <c r="D691" s="2"/>
      <c r="E691" s="2"/>
      <c r="F691" s="2"/>
      <c r="G691" s="2"/>
      <c r="H691" s="2"/>
      <c r="I691" s="2"/>
      <c r="J691" s="2"/>
      <c r="K691" s="2"/>
      <c r="L691" s="2"/>
      <c r="M691" s="2"/>
      <c r="N691" s="2"/>
      <c r="O691" s="2"/>
      <c r="P691" s="2"/>
      <c r="Q691" s="2"/>
      <c r="R691" s="2"/>
      <c r="S691" s="2"/>
      <c r="T691" s="2"/>
      <c r="U691" s="2"/>
      <c r="V691" s="2"/>
      <c r="W691" s="2"/>
      <c r="X691" s="2"/>
      <c r="Y691" s="2"/>
      <c r="Z691" s="2"/>
    </row>
    <row r="692" spans="1:26" ht="14.25" customHeight="1">
      <c r="A692" s="2"/>
      <c r="B692" s="2"/>
      <c r="C692" s="2"/>
      <c r="D692" s="2"/>
      <c r="E692" s="2"/>
      <c r="F692" s="2"/>
      <c r="G692" s="2"/>
      <c r="H692" s="2"/>
      <c r="I692" s="2"/>
      <c r="J692" s="2"/>
      <c r="K692" s="2"/>
      <c r="L692" s="2"/>
      <c r="M692" s="2"/>
      <c r="N692" s="2"/>
      <c r="O692" s="2"/>
      <c r="P692" s="2"/>
      <c r="Q692" s="2"/>
      <c r="R692" s="2"/>
      <c r="S692" s="2"/>
      <c r="T692" s="2"/>
      <c r="U692" s="2"/>
      <c r="V692" s="2"/>
      <c r="W692" s="2"/>
      <c r="X692" s="2"/>
      <c r="Y692" s="2"/>
      <c r="Z692" s="2"/>
    </row>
    <row r="693" spans="1:26" ht="14.25" customHeight="1">
      <c r="A693" s="2"/>
      <c r="B693" s="2"/>
      <c r="C693" s="2"/>
      <c r="D693" s="2"/>
      <c r="E693" s="2"/>
      <c r="F693" s="2"/>
      <c r="G693" s="2"/>
      <c r="H693" s="2"/>
      <c r="I693" s="2"/>
      <c r="J693" s="2"/>
      <c r="K693" s="2"/>
      <c r="L693" s="2"/>
      <c r="M693" s="2"/>
      <c r="N693" s="2"/>
      <c r="O693" s="2"/>
      <c r="P693" s="2"/>
      <c r="Q693" s="2"/>
      <c r="R693" s="2"/>
      <c r="S693" s="2"/>
      <c r="T693" s="2"/>
      <c r="U693" s="2"/>
      <c r="V693" s="2"/>
      <c r="W693" s="2"/>
      <c r="X693" s="2"/>
      <c r="Y693" s="2"/>
      <c r="Z693" s="2"/>
    </row>
    <row r="694" spans="1:26" ht="14.25" customHeight="1">
      <c r="A694" s="2"/>
      <c r="B694" s="2"/>
      <c r="C694" s="2"/>
      <c r="D694" s="2"/>
      <c r="E694" s="2"/>
      <c r="F694" s="2"/>
      <c r="G694" s="2"/>
      <c r="H694" s="2"/>
      <c r="I694" s="2"/>
      <c r="J694" s="2"/>
      <c r="K694" s="2"/>
      <c r="L694" s="2"/>
      <c r="M694" s="2"/>
      <c r="N694" s="2"/>
      <c r="O694" s="2"/>
      <c r="P694" s="2"/>
      <c r="Q694" s="2"/>
      <c r="R694" s="2"/>
      <c r="S694" s="2"/>
      <c r="T694" s="2"/>
      <c r="U694" s="2"/>
      <c r="V694" s="2"/>
      <c r="W694" s="2"/>
      <c r="X694" s="2"/>
      <c r="Y694" s="2"/>
      <c r="Z694" s="2"/>
    </row>
    <row r="695" spans="1:26" ht="14.25" customHeight="1">
      <c r="A695" s="2"/>
      <c r="B695" s="2"/>
      <c r="C695" s="2"/>
      <c r="D695" s="2"/>
      <c r="E695" s="2"/>
      <c r="F695" s="2"/>
      <c r="G695" s="2"/>
      <c r="H695" s="2"/>
      <c r="I695" s="2"/>
      <c r="J695" s="2"/>
      <c r="K695" s="2"/>
      <c r="L695" s="2"/>
      <c r="M695" s="2"/>
      <c r="N695" s="2"/>
      <c r="O695" s="2"/>
      <c r="P695" s="2"/>
      <c r="Q695" s="2"/>
      <c r="R695" s="2"/>
      <c r="S695" s="2"/>
      <c r="T695" s="2"/>
      <c r="U695" s="2"/>
      <c r="V695" s="2"/>
      <c r="W695" s="2"/>
      <c r="X695" s="2"/>
      <c r="Y695" s="2"/>
      <c r="Z695" s="2"/>
    </row>
    <row r="696" spans="1:26" ht="14.25" customHeight="1">
      <c r="A696" s="2"/>
      <c r="B696" s="2"/>
      <c r="C696" s="2"/>
      <c r="D696" s="2"/>
      <c r="E696" s="2"/>
      <c r="F696" s="2"/>
      <c r="G696" s="2"/>
      <c r="H696" s="2"/>
      <c r="I696" s="2"/>
      <c r="J696" s="2"/>
      <c r="K696" s="2"/>
      <c r="L696" s="2"/>
      <c r="M696" s="2"/>
      <c r="N696" s="2"/>
      <c r="O696" s="2"/>
      <c r="P696" s="2"/>
      <c r="Q696" s="2"/>
      <c r="R696" s="2"/>
      <c r="S696" s="2"/>
      <c r="T696" s="2"/>
      <c r="U696" s="2"/>
      <c r="V696" s="2"/>
      <c r="W696" s="2"/>
      <c r="X696" s="2"/>
      <c r="Y696" s="2"/>
      <c r="Z696" s="2"/>
    </row>
    <row r="697" spans="1:26" ht="14.25" customHeight="1">
      <c r="A697" s="2"/>
      <c r="B697" s="2"/>
      <c r="C697" s="2"/>
      <c r="D697" s="2"/>
      <c r="E697" s="2"/>
      <c r="F697" s="2"/>
      <c r="G697" s="2"/>
      <c r="H697" s="2"/>
      <c r="I697" s="2"/>
      <c r="J697" s="2"/>
      <c r="K697" s="2"/>
      <c r="L697" s="2"/>
      <c r="M697" s="2"/>
      <c r="N697" s="2"/>
      <c r="O697" s="2"/>
      <c r="P697" s="2"/>
      <c r="Q697" s="2"/>
      <c r="R697" s="2"/>
      <c r="S697" s="2"/>
      <c r="T697" s="2"/>
      <c r="U697" s="2"/>
      <c r="V697" s="2"/>
      <c r="W697" s="2"/>
      <c r="X697" s="2"/>
      <c r="Y697" s="2"/>
      <c r="Z697" s="2"/>
    </row>
    <row r="698" spans="1:26" ht="14.25" customHeight="1">
      <c r="A698" s="2"/>
      <c r="B698" s="2"/>
      <c r="C698" s="2"/>
      <c r="D698" s="2"/>
      <c r="E698" s="2"/>
      <c r="F698" s="2"/>
      <c r="G698" s="2"/>
      <c r="H698" s="2"/>
      <c r="I698" s="2"/>
      <c r="J698" s="2"/>
      <c r="K698" s="2"/>
      <c r="L698" s="2"/>
      <c r="M698" s="2"/>
      <c r="N698" s="2"/>
      <c r="O698" s="2"/>
      <c r="P698" s="2"/>
      <c r="Q698" s="2"/>
      <c r="R698" s="2"/>
      <c r="S698" s="2"/>
      <c r="T698" s="2"/>
      <c r="U698" s="2"/>
      <c r="V698" s="2"/>
      <c r="W698" s="2"/>
      <c r="X698" s="2"/>
      <c r="Y698" s="2"/>
      <c r="Z698" s="2"/>
    </row>
    <row r="699" spans="1:26" ht="14.25" customHeight="1">
      <c r="A699" s="2"/>
      <c r="B699" s="2"/>
      <c r="C699" s="2"/>
      <c r="D699" s="2"/>
      <c r="E699" s="2"/>
      <c r="F699" s="2"/>
      <c r="G699" s="2"/>
      <c r="H699" s="2"/>
      <c r="I699" s="2"/>
      <c r="J699" s="2"/>
      <c r="K699" s="2"/>
      <c r="L699" s="2"/>
      <c r="M699" s="2"/>
      <c r="N699" s="2"/>
      <c r="O699" s="2"/>
      <c r="P699" s="2"/>
      <c r="Q699" s="2"/>
      <c r="R699" s="2"/>
      <c r="S699" s="2"/>
      <c r="T699" s="2"/>
      <c r="U699" s="2"/>
      <c r="V699" s="2"/>
      <c r="W699" s="2"/>
      <c r="X699" s="2"/>
      <c r="Y699" s="2"/>
      <c r="Z699" s="2"/>
    </row>
    <row r="700" spans="1:26" ht="14.25" customHeight="1">
      <c r="A700" s="2"/>
      <c r="B700" s="2"/>
      <c r="C700" s="2"/>
      <c r="D700" s="2"/>
      <c r="E700" s="2"/>
      <c r="F700" s="2"/>
      <c r="G700" s="2"/>
      <c r="H700" s="2"/>
      <c r="I700" s="2"/>
      <c r="J700" s="2"/>
      <c r="K700" s="2"/>
      <c r="L700" s="2"/>
      <c r="M700" s="2"/>
      <c r="N700" s="2"/>
      <c r="O700" s="2"/>
      <c r="P700" s="2"/>
      <c r="Q700" s="2"/>
      <c r="R700" s="2"/>
      <c r="S700" s="2"/>
      <c r="T700" s="2"/>
      <c r="U700" s="2"/>
      <c r="V700" s="2"/>
      <c r="W700" s="2"/>
      <c r="X700" s="2"/>
      <c r="Y700" s="2"/>
      <c r="Z700" s="2"/>
    </row>
    <row r="701" spans="1:26" ht="14.25" customHeight="1">
      <c r="A701" s="2"/>
      <c r="B701" s="2"/>
      <c r="C701" s="2"/>
      <c r="D701" s="2"/>
      <c r="E701" s="2"/>
      <c r="F701" s="2"/>
      <c r="G701" s="2"/>
      <c r="H701" s="2"/>
      <c r="I701" s="2"/>
      <c r="J701" s="2"/>
      <c r="K701" s="2"/>
      <c r="L701" s="2"/>
      <c r="M701" s="2"/>
      <c r="N701" s="2"/>
      <c r="O701" s="2"/>
      <c r="P701" s="2"/>
      <c r="Q701" s="2"/>
      <c r="R701" s="2"/>
      <c r="S701" s="2"/>
      <c r="T701" s="2"/>
      <c r="U701" s="2"/>
      <c r="V701" s="2"/>
      <c r="W701" s="2"/>
      <c r="X701" s="2"/>
      <c r="Y701" s="2"/>
      <c r="Z701" s="2"/>
    </row>
    <row r="702" spans="1:26" ht="14.25" customHeight="1">
      <c r="A702" s="2"/>
      <c r="B702" s="2"/>
      <c r="C702" s="2"/>
      <c r="D702" s="2"/>
      <c r="E702" s="2"/>
      <c r="F702" s="2"/>
      <c r="G702" s="2"/>
      <c r="H702" s="2"/>
      <c r="I702" s="2"/>
      <c r="J702" s="2"/>
      <c r="K702" s="2"/>
      <c r="L702" s="2"/>
      <c r="M702" s="2"/>
      <c r="N702" s="2"/>
      <c r="O702" s="2"/>
      <c r="P702" s="2"/>
      <c r="Q702" s="2"/>
      <c r="R702" s="2"/>
      <c r="S702" s="2"/>
      <c r="T702" s="2"/>
      <c r="U702" s="2"/>
      <c r="V702" s="2"/>
      <c r="W702" s="2"/>
      <c r="X702" s="2"/>
      <c r="Y702" s="2"/>
      <c r="Z702" s="2"/>
    </row>
    <row r="703" spans="1:26" ht="14.25" customHeight="1">
      <c r="A703" s="2"/>
      <c r="B703" s="2"/>
      <c r="C703" s="2"/>
      <c r="D703" s="2"/>
      <c r="E703" s="2"/>
      <c r="F703" s="2"/>
      <c r="G703" s="2"/>
      <c r="H703" s="2"/>
      <c r="I703" s="2"/>
      <c r="J703" s="2"/>
      <c r="K703" s="2"/>
      <c r="L703" s="2"/>
      <c r="M703" s="2"/>
      <c r="N703" s="2"/>
      <c r="O703" s="2"/>
      <c r="P703" s="2"/>
      <c r="Q703" s="2"/>
      <c r="R703" s="2"/>
      <c r="S703" s="2"/>
      <c r="T703" s="2"/>
      <c r="U703" s="2"/>
      <c r="V703" s="2"/>
      <c r="W703" s="2"/>
      <c r="X703" s="2"/>
      <c r="Y703" s="2"/>
      <c r="Z703" s="2"/>
    </row>
    <row r="704" spans="1:26" ht="14.25" customHeight="1">
      <c r="A704" s="2"/>
      <c r="B704" s="2"/>
      <c r="C704" s="2"/>
      <c r="D704" s="2"/>
      <c r="E704" s="2"/>
      <c r="F704" s="2"/>
      <c r="G704" s="2"/>
      <c r="H704" s="2"/>
      <c r="I704" s="2"/>
      <c r="J704" s="2"/>
      <c r="K704" s="2"/>
      <c r="L704" s="2"/>
      <c r="M704" s="2"/>
      <c r="N704" s="2"/>
      <c r="O704" s="2"/>
      <c r="P704" s="2"/>
      <c r="Q704" s="2"/>
      <c r="R704" s="2"/>
      <c r="S704" s="2"/>
      <c r="T704" s="2"/>
      <c r="U704" s="2"/>
      <c r="V704" s="2"/>
      <c r="W704" s="2"/>
      <c r="X704" s="2"/>
      <c r="Y704" s="2"/>
      <c r="Z704" s="2"/>
    </row>
    <row r="705" spans="1:26" ht="14.25" customHeight="1">
      <c r="A705" s="2"/>
      <c r="B705" s="2"/>
      <c r="C705" s="2"/>
      <c r="D705" s="2"/>
      <c r="E705" s="2"/>
      <c r="F705" s="2"/>
      <c r="G705" s="2"/>
      <c r="H705" s="2"/>
      <c r="I705" s="2"/>
      <c r="J705" s="2"/>
      <c r="K705" s="2"/>
      <c r="L705" s="2"/>
      <c r="M705" s="2"/>
      <c r="N705" s="2"/>
      <c r="O705" s="2"/>
      <c r="P705" s="2"/>
      <c r="Q705" s="2"/>
      <c r="R705" s="2"/>
      <c r="S705" s="2"/>
      <c r="T705" s="2"/>
      <c r="U705" s="2"/>
      <c r="V705" s="2"/>
      <c r="W705" s="2"/>
      <c r="X705" s="2"/>
      <c r="Y705" s="2"/>
      <c r="Z705" s="2"/>
    </row>
    <row r="706" spans="1:26" ht="14.25" customHeight="1">
      <c r="A706" s="2"/>
      <c r="B706" s="2"/>
      <c r="C706" s="2"/>
      <c r="D706" s="2"/>
      <c r="E706" s="2"/>
      <c r="F706" s="2"/>
      <c r="G706" s="2"/>
      <c r="H706" s="2"/>
      <c r="I706" s="2"/>
      <c r="J706" s="2"/>
      <c r="K706" s="2"/>
      <c r="L706" s="2"/>
      <c r="M706" s="2"/>
      <c r="N706" s="2"/>
      <c r="O706" s="2"/>
      <c r="P706" s="2"/>
      <c r="Q706" s="2"/>
      <c r="R706" s="2"/>
      <c r="S706" s="2"/>
      <c r="T706" s="2"/>
      <c r="U706" s="2"/>
      <c r="V706" s="2"/>
      <c r="W706" s="2"/>
      <c r="X706" s="2"/>
      <c r="Y706" s="2"/>
      <c r="Z706" s="2"/>
    </row>
    <row r="707" spans="1:26" ht="14.25" customHeight="1">
      <c r="A707" s="2"/>
      <c r="B707" s="2"/>
      <c r="C707" s="2"/>
      <c r="D707" s="2"/>
      <c r="E707" s="2"/>
      <c r="F707" s="2"/>
      <c r="G707" s="2"/>
      <c r="H707" s="2"/>
      <c r="I707" s="2"/>
      <c r="J707" s="2"/>
      <c r="K707" s="2"/>
      <c r="L707" s="2"/>
      <c r="M707" s="2"/>
      <c r="N707" s="2"/>
      <c r="O707" s="2"/>
      <c r="P707" s="2"/>
      <c r="Q707" s="2"/>
      <c r="R707" s="2"/>
      <c r="S707" s="2"/>
      <c r="T707" s="2"/>
      <c r="U707" s="2"/>
      <c r="V707" s="2"/>
      <c r="W707" s="2"/>
      <c r="X707" s="2"/>
      <c r="Y707" s="2"/>
      <c r="Z707" s="2"/>
    </row>
    <row r="708" spans="1:26" ht="14.25" customHeight="1">
      <c r="A708" s="2"/>
      <c r="B708" s="2"/>
      <c r="C708" s="2"/>
      <c r="D708" s="2"/>
      <c r="E708" s="2"/>
      <c r="F708" s="2"/>
      <c r="G708" s="2"/>
      <c r="H708" s="2"/>
      <c r="I708" s="2"/>
      <c r="J708" s="2"/>
      <c r="K708" s="2"/>
      <c r="L708" s="2"/>
      <c r="M708" s="2"/>
      <c r="N708" s="2"/>
      <c r="O708" s="2"/>
      <c r="P708" s="2"/>
      <c r="Q708" s="2"/>
      <c r="R708" s="2"/>
      <c r="S708" s="2"/>
      <c r="T708" s="2"/>
      <c r="U708" s="2"/>
      <c r="V708" s="2"/>
      <c r="W708" s="2"/>
      <c r="X708" s="2"/>
      <c r="Y708" s="2"/>
      <c r="Z708" s="2"/>
    </row>
    <row r="709" spans="1:26" ht="14.25" customHeight="1">
      <c r="A709" s="2"/>
      <c r="B709" s="2"/>
      <c r="C709" s="2"/>
      <c r="D709" s="2"/>
      <c r="E709" s="2"/>
      <c r="F709" s="2"/>
      <c r="G709" s="2"/>
      <c r="H709" s="2"/>
      <c r="I709" s="2"/>
      <c r="J709" s="2"/>
      <c r="K709" s="2"/>
      <c r="L709" s="2"/>
      <c r="M709" s="2"/>
      <c r="N709" s="2"/>
      <c r="O709" s="2"/>
      <c r="P709" s="2"/>
      <c r="Q709" s="2"/>
      <c r="R709" s="2"/>
      <c r="S709" s="2"/>
      <c r="T709" s="2"/>
      <c r="U709" s="2"/>
      <c r="V709" s="2"/>
      <c r="W709" s="2"/>
      <c r="X709" s="2"/>
      <c r="Y709" s="2"/>
      <c r="Z709" s="2"/>
    </row>
    <row r="710" spans="1:26" ht="14.25" customHeight="1">
      <c r="A710" s="2"/>
      <c r="B710" s="2"/>
      <c r="C710" s="2"/>
      <c r="D710" s="2"/>
      <c r="E710" s="2"/>
      <c r="F710" s="2"/>
      <c r="G710" s="2"/>
      <c r="H710" s="2"/>
      <c r="I710" s="2"/>
      <c r="J710" s="2"/>
      <c r="K710" s="2"/>
      <c r="L710" s="2"/>
      <c r="M710" s="2"/>
      <c r="N710" s="2"/>
      <c r="O710" s="2"/>
      <c r="P710" s="2"/>
      <c r="Q710" s="2"/>
      <c r="R710" s="2"/>
      <c r="S710" s="2"/>
      <c r="T710" s="2"/>
      <c r="U710" s="2"/>
      <c r="V710" s="2"/>
      <c r="W710" s="2"/>
      <c r="X710" s="2"/>
      <c r="Y710" s="2"/>
      <c r="Z710" s="2"/>
    </row>
    <row r="711" spans="1:26" ht="14.25" customHeight="1">
      <c r="A711" s="2"/>
      <c r="B711" s="2"/>
      <c r="C711" s="2"/>
      <c r="D711" s="2"/>
      <c r="E711" s="2"/>
      <c r="F711" s="2"/>
      <c r="G711" s="2"/>
      <c r="H711" s="2"/>
      <c r="I711" s="2"/>
      <c r="J711" s="2"/>
      <c r="K711" s="2"/>
      <c r="L711" s="2"/>
      <c r="M711" s="2"/>
      <c r="N711" s="2"/>
      <c r="O711" s="2"/>
      <c r="P711" s="2"/>
      <c r="Q711" s="2"/>
      <c r="R711" s="2"/>
      <c r="S711" s="2"/>
      <c r="T711" s="2"/>
      <c r="U711" s="2"/>
      <c r="V711" s="2"/>
      <c r="W711" s="2"/>
      <c r="X711" s="2"/>
      <c r="Y711" s="2"/>
      <c r="Z711" s="2"/>
    </row>
    <row r="712" spans="1:26" ht="14.25" customHeight="1">
      <c r="A712" s="2"/>
      <c r="B712" s="2"/>
      <c r="C712" s="2"/>
      <c r="D712" s="2"/>
      <c r="E712" s="2"/>
      <c r="F712" s="2"/>
      <c r="G712" s="2"/>
      <c r="H712" s="2"/>
      <c r="I712" s="2"/>
      <c r="J712" s="2"/>
      <c r="K712" s="2"/>
      <c r="L712" s="2"/>
      <c r="M712" s="2"/>
      <c r="N712" s="2"/>
      <c r="O712" s="2"/>
      <c r="P712" s="2"/>
      <c r="Q712" s="2"/>
      <c r="R712" s="2"/>
      <c r="S712" s="2"/>
      <c r="T712" s="2"/>
      <c r="U712" s="2"/>
      <c r="V712" s="2"/>
      <c r="W712" s="2"/>
      <c r="X712" s="2"/>
      <c r="Y712" s="2"/>
      <c r="Z712" s="2"/>
    </row>
    <row r="713" spans="1:26" ht="14.25" customHeight="1">
      <c r="A713" s="2"/>
      <c r="B713" s="2"/>
      <c r="C713" s="2"/>
      <c r="D713" s="2"/>
      <c r="E713" s="2"/>
      <c r="F713" s="2"/>
      <c r="G713" s="2"/>
      <c r="H713" s="2"/>
      <c r="I713" s="2"/>
      <c r="J713" s="2"/>
      <c r="K713" s="2"/>
      <c r="L713" s="2"/>
      <c r="M713" s="2"/>
      <c r="N713" s="2"/>
      <c r="O713" s="2"/>
      <c r="P713" s="2"/>
      <c r="Q713" s="2"/>
      <c r="R713" s="2"/>
      <c r="S713" s="2"/>
      <c r="T713" s="2"/>
      <c r="U713" s="2"/>
      <c r="V713" s="2"/>
      <c r="W713" s="2"/>
      <c r="X713" s="2"/>
      <c r="Y713" s="2"/>
      <c r="Z713" s="2"/>
    </row>
    <row r="714" spans="1:26" ht="14.25" customHeight="1">
      <c r="A714" s="2"/>
      <c r="B714" s="2"/>
      <c r="C714" s="2"/>
      <c r="D714" s="2"/>
      <c r="E714" s="2"/>
      <c r="F714" s="2"/>
      <c r="G714" s="2"/>
      <c r="H714" s="2"/>
      <c r="I714" s="2"/>
      <c r="J714" s="2"/>
      <c r="K714" s="2"/>
      <c r="L714" s="2"/>
      <c r="M714" s="2"/>
      <c r="N714" s="2"/>
      <c r="O714" s="2"/>
      <c r="P714" s="2"/>
      <c r="Q714" s="2"/>
      <c r="R714" s="2"/>
      <c r="S714" s="2"/>
      <c r="T714" s="2"/>
      <c r="U714" s="2"/>
      <c r="V714" s="2"/>
      <c r="W714" s="2"/>
      <c r="X714" s="2"/>
      <c r="Y714" s="2"/>
      <c r="Z714" s="2"/>
    </row>
    <row r="715" spans="1:26" ht="14.25" customHeight="1">
      <c r="A715" s="2"/>
      <c r="B715" s="2"/>
      <c r="C715" s="2"/>
      <c r="D715" s="2"/>
      <c r="E715" s="2"/>
      <c r="F715" s="2"/>
      <c r="G715" s="2"/>
      <c r="H715" s="2"/>
      <c r="I715" s="2"/>
      <c r="J715" s="2"/>
      <c r="K715" s="2"/>
      <c r="L715" s="2"/>
      <c r="M715" s="2"/>
      <c r="N715" s="2"/>
      <c r="O715" s="2"/>
      <c r="P715" s="2"/>
      <c r="Q715" s="2"/>
      <c r="R715" s="2"/>
      <c r="S715" s="2"/>
      <c r="T715" s="2"/>
      <c r="U715" s="2"/>
      <c r="V715" s="2"/>
      <c r="W715" s="2"/>
      <c r="X715" s="2"/>
      <c r="Y715" s="2"/>
      <c r="Z715" s="2"/>
    </row>
    <row r="716" spans="1:26" ht="14.25" customHeight="1">
      <c r="A716" s="2"/>
      <c r="B716" s="2"/>
      <c r="C716" s="2"/>
      <c r="D716" s="2"/>
      <c r="E716" s="2"/>
      <c r="F716" s="2"/>
      <c r="G716" s="2"/>
      <c r="H716" s="2"/>
      <c r="I716" s="2"/>
      <c r="J716" s="2"/>
      <c r="K716" s="2"/>
      <c r="L716" s="2"/>
      <c r="M716" s="2"/>
      <c r="N716" s="2"/>
      <c r="O716" s="2"/>
      <c r="P716" s="2"/>
      <c r="Q716" s="2"/>
      <c r="R716" s="2"/>
      <c r="S716" s="2"/>
      <c r="T716" s="2"/>
      <c r="U716" s="2"/>
      <c r="V716" s="2"/>
      <c r="W716" s="2"/>
      <c r="X716" s="2"/>
      <c r="Y716" s="2"/>
      <c r="Z716" s="2"/>
    </row>
    <row r="717" spans="1:26" ht="14.25" customHeight="1">
      <c r="A717" s="2"/>
      <c r="B717" s="2"/>
      <c r="C717" s="2"/>
      <c r="D717" s="2"/>
      <c r="E717" s="2"/>
      <c r="F717" s="2"/>
      <c r="G717" s="2"/>
      <c r="H717" s="2"/>
      <c r="I717" s="2"/>
      <c r="J717" s="2"/>
      <c r="K717" s="2"/>
      <c r="L717" s="2"/>
      <c r="M717" s="2"/>
      <c r="N717" s="2"/>
      <c r="O717" s="2"/>
      <c r="P717" s="2"/>
      <c r="Q717" s="2"/>
      <c r="R717" s="2"/>
      <c r="S717" s="2"/>
      <c r="T717" s="2"/>
      <c r="U717" s="2"/>
      <c r="V717" s="2"/>
      <c r="W717" s="2"/>
      <c r="X717" s="2"/>
      <c r="Y717" s="2"/>
      <c r="Z717" s="2"/>
    </row>
    <row r="718" spans="1:26" ht="14.25" customHeight="1">
      <c r="A718" s="2"/>
      <c r="B718" s="2"/>
      <c r="C718" s="2"/>
      <c r="D718" s="2"/>
      <c r="E718" s="2"/>
      <c r="F718" s="2"/>
      <c r="G718" s="2"/>
      <c r="H718" s="2"/>
      <c r="I718" s="2"/>
      <c r="J718" s="2"/>
      <c r="K718" s="2"/>
      <c r="L718" s="2"/>
      <c r="M718" s="2"/>
      <c r="N718" s="2"/>
      <c r="O718" s="2"/>
      <c r="P718" s="2"/>
      <c r="Q718" s="2"/>
      <c r="R718" s="2"/>
      <c r="S718" s="2"/>
      <c r="T718" s="2"/>
      <c r="U718" s="2"/>
      <c r="V718" s="2"/>
      <c r="W718" s="2"/>
      <c r="X718" s="2"/>
      <c r="Y718" s="2"/>
      <c r="Z718" s="2"/>
    </row>
    <row r="719" spans="1:26" ht="14.25" customHeight="1">
      <c r="A719" s="2"/>
      <c r="B719" s="2"/>
      <c r="C719" s="2"/>
      <c r="D719" s="2"/>
      <c r="E719" s="2"/>
      <c r="F719" s="2"/>
      <c r="G719" s="2"/>
      <c r="H719" s="2"/>
      <c r="I719" s="2"/>
      <c r="J719" s="2"/>
      <c r="K719" s="2"/>
      <c r="L719" s="2"/>
      <c r="M719" s="2"/>
      <c r="N719" s="2"/>
      <c r="O719" s="2"/>
      <c r="P719" s="2"/>
      <c r="Q719" s="2"/>
      <c r="R719" s="2"/>
      <c r="S719" s="2"/>
      <c r="T719" s="2"/>
      <c r="U719" s="2"/>
      <c r="V719" s="2"/>
      <c r="W719" s="2"/>
      <c r="X719" s="2"/>
      <c r="Y719" s="2"/>
      <c r="Z719" s="2"/>
    </row>
    <row r="720" spans="1:26" ht="14.25" customHeight="1">
      <c r="A720" s="2"/>
      <c r="B720" s="2"/>
      <c r="C720" s="2"/>
      <c r="D720" s="2"/>
      <c r="E720" s="2"/>
      <c r="F720" s="2"/>
      <c r="G720" s="2"/>
      <c r="H720" s="2"/>
      <c r="I720" s="2"/>
      <c r="J720" s="2"/>
      <c r="K720" s="2"/>
      <c r="L720" s="2"/>
      <c r="M720" s="2"/>
      <c r="N720" s="2"/>
      <c r="O720" s="2"/>
      <c r="P720" s="2"/>
      <c r="Q720" s="2"/>
      <c r="R720" s="2"/>
      <c r="S720" s="2"/>
      <c r="T720" s="2"/>
      <c r="U720" s="2"/>
      <c r="V720" s="2"/>
      <c r="W720" s="2"/>
      <c r="X720" s="2"/>
      <c r="Y720" s="2"/>
      <c r="Z720" s="2"/>
    </row>
    <row r="721" spans="1:26" ht="14.25" customHeight="1">
      <c r="A721" s="2"/>
      <c r="B721" s="2"/>
      <c r="C721" s="2"/>
      <c r="D721" s="2"/>
      <c r="E721" s="2"/>
      <c r="F721" s="2"/>
      <c r="G721" s="2"/>
      <c r="H721" s="2"/>
      <c r="I721" s="2"/>
      <c r="J721" s="2"/>
      <c r="K721" s="2"/>
      <c r="L721" s="2"/>
      <c r="M721" s="2"/>
      <c r="N721" s="2"/>
      <c r="O721" s="2"/>
      <c r="P721" s="2"/>
      <c r="Q721" s="2"/>
      <c r="R721" s="2"/>
      <c r="S721" s="2"/>
      <c r="T721" s="2"/>
      <c r="U721" s="2"/>
      <c r="V721" s="2"/>
      <c r="W721" s="2"/>
      <c r="X721" s="2"/>
      <c r="Y721" s="2"/>
      <c r="Z721" s="2"/>
    </row>
    <row r="722" spans="1:26" ht="14.25" customHeight="1">
      <c r="A722" s="2"/>
      <c r="B722" s="2"/>
      <c r="C722" s="2"/>
      <c r="D722" s="2"/>
      <c r="E722" s="2"/>
      <c r="F722" s="2"/>
      <c r="G722" s="2"/>
      <c r="H722" s="2"/>
      <c r="I722" s="2"/>
      <c r="J722" s="2"/>
      <c r="K722" s="2"/>
      <c r="L722" s="2"/>
      <c r="M722" s="2"/>
      <c r="N722" s="2"/>
      <c r="O722" s="2"/>
      <c r="P722" s="2"/>
      <c r="Q722" s="2"/>
      <c r="R722" s="2"/>
      <c r="S722" s="2"/>
      <c r="T722" s="2"/>
      <c r="U722" s="2"/>
      <c r="V722" s="2"/>
      <c r="W722" s="2"/>
      <c r="X722" s="2"/>
      <c r="Y722" s="2"/>
      <c r="Z722" s="2"/>
    </row>
    <row r="723" spans="1:26" ht="14.25" customHeight="1">
      <c r="A723" s="2"/>
      <c r="B723" s="2"/>
      <c r="C723" s="2"/>
      <c r="D723" s="2"/>
      <c r="E723" s="2"/>
      <c r="F723" s="2"/>
      <c r="G723" s="2"/>
      <c r="H723" s="2"/>
      <c r="I723" s="2"/>
      <c r="J723" s="2"/>
      <c r="K723" s="2"/>
      <c r="L723" s="2"/>
      <c r="M723" s="2"/>
      <c r="N723" s="2"/>
      <c r="O723" s="2"/>
      <c r="P723" s="2"/>
      <c r="Q723" s="2"/>
      <c r="R723" s="2"/>
      <c r="S723" s="2"/>
      <c r="T723" s="2"/>
      <c r="U723" s="2"/>
      <c r="V723" s="2"/>
      <c r="W723" s="2"/>
      <c r="X723" s="2"/>
      <c r="Y723" s="2"/>
      <c r="Z723" s="2"/>
    </row>
    <row r="724" spans="1:26" ht="14.25" customHeight="1">
      <c r="A724" s="2"/>
      <c r="B724" s="2"/>
      <c r="C724" s="2"/>
      <c r="D724" s="2"/>
      <c r="E724" s="2"/>
      <c r="F724" s="2"/>
      <c r="G724" s="2"/>
      <c r="H724" s="2"/>
      <c r="I724" s="2"/>
      <c r="J724" s="2"/>
      <c r="K724" s="2"/>
      <c r="L724" s="2"/>
      <c r="M724" s="2"/>
      <c r="N724" s="2"/>
      <c r="O724" s="2"/>
      <c r="P724" s="2"/>
      <c r="Q724" s="2"/>
      <c r="R724" s="2"/>
      <c r="S724" s="2"/>
      <c r="T724" s="2"/>
      <c r="U724" s="2"/>
      <c r="V724" s="2"/>
      <c r="W724" s="2"/>
      <c r="X724" s="2"/>
      <c r="Y724" s="2"/>
      <c r="Z724" s="2"/>
    </row>
    <row r="725" spans="1:26" ht="14.25" customHeight="1">
      <c r="A725" s="2"/>
      <c r="B725" s="2"/>
      <c r="C725" s="2"/>
      <c r="D725" s="2"/>
      <c r="E725" s="2"/>
      <c r="F725" s="2"/>
      <c r="G725" s="2"/>
      <c r="H725" s="2"/>
      <c r="I725" s="2"/>
      <c r="J725" s="2"/>
      <c r="K725" s="2"/>
      <c r="L725" s="2"/>
      <c r="M725" s="2"/>
      <c r="N725" s="2"/>
      <c r="O725" s="2"/>
      <c r="P725" s="2"/>
      <c r="Q725" s="2"/>
      <c r="R725" s="2"/>
      <c r="S725" s="2"/>
      <c r="T725" s="2"/>
      <c r="U725" s="2"/>
      <c r="V725" s="2"/>
      <c r="W725" s="2"/>
      <c r="X725" s="2"/>
      <c r="Y725" s="2"/>
      <c r="Z725" s="2"/>
    </row>
    <row r="726" spans="1:26" ht="14.25" customHeight="1">
      <c r="A726" s="2"/>
      <c r="B726" s="2"/>
      <c r="C726" s="2"/>
      <c r="D726" s="2"/>
      <c r="E726" s="2"/>
      <c r="F726" s="2"/>
      <c r="G726" s="2"/>
      <c r="H726" s="2"/>
      <c r="I726" s="2"/>
      <c r="J726" s="2"/>
      <c r="K726" s="2"/>
      <c r="L726" s="2"/>
      <c r="M726" s="2"/>
      <c r="N726" s="2"/>
      <c r="O726" s="2"/>
      <c r="P726" s="2"/>
      <c r="Q726" s="2"/>
      <c r="R726" s="2"/>
      <c r="S726" s="2"/>
      <c r="T726" s="2"/>
      <c r="U726" s="2"/>
      <c r="V726" s="2"/>
      <c r="W726" s="2"/>
      <c r="X726" s="2"/>
      <c r="Y726" s="2"/>
      <c r="Z726" s="2"/>
    </row>
    <row r="727" spans="1:26" ht="14.25" customHeight="1">
      <c r="A727" s="2"/>
      <c r="B727" s="2"/>
      <c r="C727" s="2"/>
      <c r="D727" s="2"/>
      <c r="E727" s="2"/>
      <c r="F727" s="2"/>
      <c r="G727" s="2"/>
      <c r="H727" s="2"/>
      <c r="I727" s="2"/>
      <c r="J727" s="2"/>
      <c r="K727" s="2"/>
      <c r="L727" s="2"/>
      <c r="M727" s="2"/>
      <c r="N727" s="2"/>
      <c r="O727" s="2"/>
      <c r="P727" s="2"/>
      <c r="Q727" s="2"/>
      <c r="R727" s="2"/>
      <c r="S727" s="2"/>
      <c r="T727" s="2"/>
      <c r="U727" s="2"/>
      <c r="V727" s="2"/>
      <c r="W727" s="2"/>
      <c r="X727" s="2"/>
      <c r="Y727" s="2"/>
      <c r="Z727" s="2"/>
    </row>
    <row r="728" spans="1:26" ht="14.25" customHeight="1">
      <c r="A728" s="2"/>
      <c r="B728" s="2"/>
      <c r="C728" s="2"/>
      <c r="D728" s="2"/>
      <c r="E728" s="2"/>
      <c r="F728" s="2"/>
      <c r="G728" s="2"/>
      <c r="H728" s="2"/>
      <c r="I728" s="2"/>
      <c r="J728" s="2"/>
      <c r="K728" s="2"/>
      <c r="L728" s="2"/>
      <c r="M728" s="2"/>
      <c r="N728" s="2"/>
      <c r="O728" s="2"/>
      <c r="P728" s="2"/>
      <c r="Q728" s="2"/>
      <c r="R728" s="2"/>
      <c r="S728" s="2"/>
      <c r="T728" s="2"/>
      <c r="U728" s="2"/>
      <c r="V728" s="2"/>
      <c r="W728" s="2"/>
      <c r="X728" s="2"/>
      <c r="Y728" s="2"/>
      <c r="Z728" s="2"/>
    </row>
    <row r="729" spans="1:26" ht="14.25" customHeight="1">
      <c r="A729" s="2"/>
      <c r="B729" s="2"/>
      <c r="C729" s="2"/>
      <c r="D729" s="2"/>
      <c r="E729" s="2"/>
      <c r="F729" s="2"/>
      <c r="G729" s="2"/>
      <c r="H729" s="2"/>
      <c r="I729" s="2"/>
      <c r="J729" s="2"/>
      <c r="K729" s="2"/>
      <c r="L729" s="2"/>
      <c r="M729" s="2"/>
      <c r="N729" s="2"/>
      <c r="O729" s="2"/>
      <c r="P729" s="2"/>
      <c r="Q729" s="2"/>
      <c r="R729" s="2"/>
      <c r="S729" s="2"/>
      <c r="T729" s="2"/>
      <c r="U729" s="2"/>
      <c r="V729" s="2"/>
      <c r="W729" s="2"/>
      <c r="X729" s="2"/>
      <c r="Y729" s="2"/>
      <c r="Z729" s="2"/>
    </row>
    <row r="730" spans="1:26" ht="14.25" customHeight="1">
      <c r="A730" s="2"/>
      <c r="B730" s="2"/>
      <c r="C730" s="2"/>
      <c r="D730" s="2"/>
      <c r="E730" s="2"/>
      <c r="F730" s="2"/>
      <c r="G730" s="2"/>
      <c r="H730" s="2"/>
      <c r="I730" s="2"/>
      <c r="J730" s="2"/>
      <c r="K730" s="2"/>
      <c r="L730" s="2"/>
      <c r="M730" s="2"/>
      <c r="N730" s="2"/>
      <c r="O730" s="2"/>
      <c r="P730" s="2"/>
      <c r="Q730" s="2"/>
      <c r="R730" s="2"/>
      <c r="S730" s="2"/>
      <c r="T730" s="2"/>
      <c r="U730" s="2"/>
      <c r="V730" s="2"/>
      <c r="W730" s="2"/>
      <c r="X730" s="2"/>
      <c r="Y730" s="2"/>
      <c r="Z730" s="2"/>
    </row>
    <row r="731" spans="1:26" ht="14.25" customHeight="1">
      <c r="A731" s="2"/>
      <c r="B731" s="2"/>
      <c r="C731" s="2"/>
      <c r="D731" s="2"/>
      <c r="E731" s="2"/>
      <c r="F731" s="2"/>
      <c r="G731" s="2"/>
      <c r="H731" s="2"/>
      <c r="I731" s="2"/>
      <c r="J731" s="2"/>
      <c r="K731" s="2"/>
      <c r="L731" s="2"/>
      <c r="M731" s="2"/>
      <c r="N731" s="2"/>
      <c r="O731" s="2"/>
      <c r="P731" s="2"/>
      <c r="Q731" s="2"/>
      <c r="R731" s="2"/>
      <c r="S731" s="2"/>
      <c r="T731" s="2"/>
      <c r="U731" s="2"/>
      <c r="V731" s="2"/>
      <c r="W731" s="2"/>
      <c r="X731" s="2"/>
      <c r="Y731" s="2"/>
      <c r="Z731" s="2"/>
    </row>
    <row r="732" spans="1:26" ht="14.25" customHeight="1">
      <c r="A732" s="2"/>
      <c r="B732" s="2"/>
      <c r="C732" s="2"/>
      <c r="D732" s="2"/>
      <c r="E732" s="2"/>
      <c r="F732" s="2"/>
      <c r="G732" s="2"/>
      <c r="H732" s="2"/>
      <c r="I732" s="2"/>
      <c r="J732" s="2"/>
      <c r="K732" s="2"/>
      <c r="L732" s="2"/>
      <c r="M732" s="2"/>
      <c r="N732" s="2"/>
      <c r="O732" s="2"/>
      <c r="P732" s="2"/>
      <c r="Q732" s="2"/>
      <c r="R732" s="2"/>
      <c r="S732" s="2"/>
      <c r="T732" s="2"/>
      <c r="U732" s="2"/>
      <c r="V732" s="2"/>
      <c r="W732" s="2"/>
      <c r="X732" s="2"/>
      <c r="Y732" s="2"/>
      <c r="Z732" s="2"/>
    </row>
    <row r="733" spans="1:26" ht="14.25" customHeight="1">
      <c r="A733" s="2"/>
      <c r="B733" s="2"/>
      <c r="C733" s="2"/>
      <c r="D733" s="2"/>
      <c r="E733" s="2"/>
      <c r="F733" s="2"/>
      <c r="G733" s="2"/>
      <c r="H733" s="2"/>
      <c r="I733" s="2"/>
      <c r="J733" s="2"/>
      <c r="K733" s="2"/>
      <c r="L733" s="2"/>
      <c r="M733" s="2"/>
      <c r="N733" s="2"/>
      <c r="O733" s="2"/>
      <c r="P733" s="2"/>
      <c r="Q733" s="2"/>
      <c r="R733" s="2"/>
      <c r="S733" s="2"/>
      <c r="T733" s="2"/>
      <c r="U733" s="2"/>
      <c r="V733" s="2"/>
      <c r="W733" s="2"/>
      <c r="X733" s="2"/>
      <c r="Y733" s="2"/>
      <c r="Z733" s="2"/>
    </row>
    <row r="734" spans="1:26" ht="14.25" customHeight="1">
      <c r="A734" s="2"/>
      <c r="B734" s="2"/>
      <c r="C734" s="2"/>
      <c r="D734" s="2"/>
      <c r="E734" s="2"/>
      <c r="F734" s="2"/>
      <c r="G734" s="2"/>
      <c r="H734" s="2"/>
      <c r="I734" s="2"/>
      <c r="J734" s="2"/>
      <c r="K734" s="2"/>
      <c r="L734" s="2"/>
      <c r="M734" s="2"/>
      <c r="N734" s="2"/>
      <c r="O734" s="2"/>
      <c r="P734" s="2"/>
      <c r="Q734" s="2"/>
      <c r="R734" s="2"/>
      <c r="S734" s="2"/>
      <c r="T734" s="2"/>
      <c r="U734" s="2"/>
      <c r="V734" s="2"/>
      <c r="W734" s="2"/>
      <c r="X734" s="2"/>
      <c r="Y734" s="2"/>
      <c r="Z734" s="2"/>
    </row>
    <row r="735" spans="1:26" ht="14.25" customHeight="1">
      <c r="A735" s="2"/>
      <c r="B735" s="2"/>
      <c r="C735" s="2"/>
      <c r="D735" s="2"/>
      <c r="E735" s="2"/>
      <c r="F735" s="2"/>
      <c r="G735" s="2"/>
      <c r="H735" s="2"/>
      <c r="I735" s="2"/>
      <c r="J735" s="2"/>
      <c r="K735" s="2"/>
      <c r="L735" s="2"/>
      <c r="M735" s="2"/>
      <c r="N735" s="2"/>
      <c r="O735" s="2"/>
      <c r="P735" s="2"/>
      <c r="Q735" s="2"/>
      <c r="R735" s="2"/>
      <c r="S735" s="2"/>
      <c r="T735" s="2"/>
      <c r="U735" s="2"/>
      <c r="V735" s="2"/>
      <c r="W735" s="2"/>
      <c r="X735" s="2"/>
      <c r="Y735" s="2"/>
      <c r="Z735" s="2"/>
    </row>
    <row r="736" spans="1:26" ht="14.25" customHeight="1">
      <c r="A736" s="2"/>
      <c r="B736" s="2"/>
      <c r="C736" s="2"/>
      <c r="D736" s="2"/>
      <c r="E736" s="2"/>
      <c r="F736" s="2"/>
      <c r="G736" s="2"/>
      <c r="H736" s="2"/>
      <c r="I736" s="2"/>
      <c r="J736" s="2"/>
      <c r="K736" s="2"/>
      <c r="L736" s="2"/>
      <c r="M736" s="2"/>
      <c r="N736" s="2"/>
      <c r="O736" s="2"/>
      <c r="P736" s="2"/>
      <c r="Q736" s="2"/>
      <c r="R736" s="2"/>
      <c r="S736" s="2"/>
      <c r="T736" s="2"/>
      <c r="U736" s="2"/>
      <c r="V736" s="2"/>
      <c r="W736" s="2"/>
      <c r="X736" s="2"/>
      <c r="Y736" s="2"/>
      <c r="Z736" s="2"/>
    </row>
    <row r="737" spans="1:26" ht="14.25" customHeight="1">
      <c r="A737" s="2"/>
      <c r="B737" s="2"/>
      <c r="C737" s="2"/>
      <c r="D737" s="2"/>
      <c r="E737" s="2"/>
      <c r="F737" s="2"/>
      <c r="G737" s="2"/>
      <c r="H737" s="2"/>
      <c r="I737" s="2"/>
      <c r="J737" s="2"/>
      <c r="K737" s="2"/>
      <c r="L737" s="2"/>
      <c r="M737" s="2"/>
      <c r="N737" s="2"/>
      <c r="O737" s="2"/>
      <c r="P737" s="2"/>
      <c r="Q737" s="2"/>
      <c r="R737" s="2"/>
      <c r="S737" s="2"/>
      <c r="T737" s="2"/>
      <c r="U737" s="2"/>
      <c r="V737" s="2"/>
      <c r="W737" s="2"/>
      <c r="X737" s="2"/>
      <c r="Y737" s="2"/>
      <c r="Z737" s="2"/>
    </row>
    <row r="738" spans="1:26" ht="14.25" customHeight="1">
      <c r="A738" s="2"/>
      <c r="B738" s="2"/>
      <c r="C738" s="2"/>
      <c r="D738" s="2"/>
      <c r="E738" s="2"/>
      <c r="F738" s="2"/>
      <c r="G738" s="2"/>
      <c r="H738" s="2"/>
      <c r="I738" s="2"/>
      <c r="J738" s="2"/>
      <c r="K738" s="2"/>
      <c r="L738" s="2"/>
      <c r="M738" s="2"/>
      <c r="N738" s="2"/>
      <c r="O738" s="2"/>
      <c r="P738" s="2"/>
      <c r="Q738" s="2"/>
      <c r="R738" s="2"/>
      <c r="S738" s="2"/>
      <c r="T738" s="2"/>
      <c r="U738" s="2"/>
      <c r="V738" s="2"/>
      <c r="W738" s="2"/>
      <c r="X738" s="2"/>
      <c r="Y738" s="2"/>
      <c r="Z738" s="2"/>
    </row>
    <row r="739" spans="1:26" ht="14.25" customHeight="1">
      <c r="A739" s="2"/>
      <c r="B739" s="2"/>
      <c r="C739" s="2"/>
      <c r="D739" s="2"/>
      <c r="E739" s="2"/>
      <c r="F739" s="2"/>
      <c r="G739" s="2"/>
      <c r="H739" s="2"/>
      <c r="I739" s="2"/>
      <c r="J739" s="2"/>
      <c r="K739" s="2"/>
      <c r="L739" s="2"/>
      <c r="M739" s="2"/>
      <c r="N739" s="2"/>
      <c r="O739" s="2"/>
      <c r="P739" s="2"/>
      <c r="Q739" s="2"/>
      <c r="R739" s="2"/>
      <c r="S739" s="2"/>
      <c r="T739" s="2"/>
      <c r="U739" s="2"/>
      <c r="V739" s="2"/>
      <c r="W739" s="2"/>
      <c r="X739" s="2"/>
      <c r="Y739" s="2"/>
      <c r="Z739" s="2"/>
    </row>
    <row r="740" spans="1:26" ht="14.25" customHeight="1">
      <c r="A740" s="2"/>
      <c r="B740" s="2"/>
      <c r="C740" s="2"/>
      <c r="D740" s="2"/>
      <c r="E740" s="2"/>
      <c r="F740" s="2"/>
      <c r="G740" s="2"/>
      <c r="H740" s="2"/>
      <c r="I740" s="2"/>
      <c r="J740" s="2"/>
      <c r="K740" s="2"/>
      <c r="L740" s="2"/>
      <c r="M740" s="2"/>
      <c r="N740" s="2"/>
      <c r="O740" s="2"/>
      <c r="P740" s="2"/>
      <c r="Q740" s="2"/>
      <c r="R740" s="2"/>
      <c r="S740" s="2"/>
      <c r="T740" s="2"/>
      <c r="U740" s="2"/>
      <c r="V740" s="2"/>
      <c r="W740" s="2"/>
      <c r="X740" s="2"/>
      <c r="Y740" s="2"/>
      <c r="Z740" s="2"/>
    </row>
    <row r="741" spans="1:26" ht="14.25" customHeight="1">
      <c r="A741" s="2"/>
      <c r="B741" s="2"/>
      <c r="C741" s="2"/>
      <c r="D741" s="2"/>
      <c r="E741" s="2"/>
      <c r="F741" s="2"/>
      <c r="G741" s="2"/>
      <c r="H741" s="2"/>
      <c r="I741" s="2"/>
      <c r="J741" s="2"/>
      <c r="K741" s="2"/>
      <c r="L741" s="2"/>
      <c r="M741" s="2"/>
      <c r="N741" s="2"/>
      <c r="O741" s="2"/>
      <c r="P741" s="2"/>
      <c r="Q741" s="2"/>
      <c r="R741" s="2"/>
      <c r="S741" s="2"/>
      <c r="T741" s="2"/>
      <c r="U741" s="2"/>
      <c r="V741" s="2"/>
      <c r="W741" s="2"/>
      <c r="X741" s="2"/>
      <c r="Y741" s="2"/>
      <c r="Z741" s="2"/>
    </row>
    <row r="742" spans="1:26" ht="14.25" customHeight="1">
      <c r="A742" s="2"/>
      <c r="B742" s="2"/>
      <c r="C742" s="2"/>
      <c r="D742" s="2"/>
      <c r="E742" s="2"/>
      <c r="F742" s="2"/>
      <c r="G742" s="2"/>
      <c r="H742" s="2"/>
      <c r="I742" s="2"/>
      <c r="J742" s="2"/>
      <c r="K742" s="2"/>
      <c r="L742" s="2"/>
      <c r="M742" s="2"/>
      <c r="N742" s="2"/>
      <c r="O742" s="2"/>
      <c r="P742" s="2"/>
      <c r="Q742" s="2"/>
      <c r="R742" s="2"/>
      <c r="S742" s="2"/>
      <c r="T742" s="2"/>
      <c r="U742" s="2"/>
      <c r="V742" s="2"/>
      <c r="W742" s="2"/>
      <c r="X742" s="2"/>
      <c r="Y742" s="2"/>
      <c r="Z742" s="2"/>
    </row>
    <row r="743" spans="1:26" ht="14.25" customHeight="1">
      <c r="A743" s="2"/>
      <c r="B743" s="2"/>
      <c r="C743" s="2"/>
      <c r="D743" s="2"/>
      <c r="E743" s="2"/>
      <c r="F743" s="2"/>
      <c r="G743" s="2"/>
      <c r="H743" s="2"/>
      <c r="I743" s="2"/>
      <c r="J743" s="2"/>
      <c r="K743" s="2"/>
      <c r="L743" s="2"/>
      <c r="M743" s="2"/>
      <c r="N743" s="2"/>
      <c r="O743" s="2"/>
      <c r="P743" s="2"/>
      <c r="Q743" s="2"/>
      <c r="R743" s="2"/>
      <c r="S743" s="2"/>
      <c r="T743" s="2"/>
      <c r="U743" s="2"/>
      <c r="V743" s="2"/>
      <c r="W743" s="2"/>
      <c r="X743" s="2"/>
      <c r="Y743" s="2"/>
      <c r="Z743" s="2"/>
    </row>
    <row r="744" spans="1:26" ht="14.25" customHeight="1">
      <c r="A744" s="2"/>
      <c r="B744" s="2"/>
      <c r="C744" s="2"/>
      <c r="D744" s="2"/>
      <c r="E744" s="2"/>
      <c r="F744" s="2"/>
      <c r="G744" s="2"/>
      <c r="H744" s="2"/>
      <c r="I744" s="2"/>
      <c r="J744" s="2"/>
      <c r="K744" s="2"/>
      <c r="L744" s="2"/>
      <c r="M744" s="2"/>
      <c r="N744" s="2"/>
      <c r="O744" s="2"/>
      <c r="P744" s="2"/>
      <c r="Q744" s="2"/>
      <c r="R744" s="2"/>
      <c r="S744" s="2"/>
      <c r="T744" s="2"/>
      <c r="U744" s="2"/>
      <c r="V744" s="2"/>
      <c r="W744" s="2"/>
      <c r="X744" s="2"/>
      <c r="Y744" s="2"/>
      <c r="Z744" s="2"/>
    </row>
    <row r="745" spans="1:26" ht="14.25" customHeight="1">
      <c r="A745" s="2"/>
      <c r="B745" s="2"/>
      <c r="C745" s="2"/>
      <c r="D745" s="2"/>
      <c r="E745" s="2"/>
      <c r="F745" s="2"/>
      <c r="G745" s="2"/>
      <c r="H745" s="2"/>
      <c r="I745" s="2"/>
      <c r="J745" s="2"/>
      <c r="K745" s="2"/>
      <c r="L745" s="2"/>
      <c r="M745" s="2"/>
      <c r="N745" s="2"/>
      <c r="O745" s="2"/>
      <c r="P745" s="2"/>
      <c r="Q745" s="2"/>
      <c r="R745" s="2"/>
      <c r="S745" s="2"/>
      <c r="T745" s="2"/>
      <c r="U745" s="2"/>
      <c r="V745" s="2"/>
      <c r="W745" s="2"/>
      <c r="X745" s="2"/>
      <c r="Y745" s="2"/>
      <c r="Z745" s="2"/>
    </row>
    <row r="746" spans="1:26" ht="14.25" customHeight="1">
      <c r="A746" s="2"/>
      <c r="B746" s="2"/>
      <c r="C746" s="2"/>
      <c r="D746" s="2"/>
      <c r="E746" s="2"/>
      <c r="F746" s="2"/>
      <c r="G746" s="2"/>
      <c r="H746" s="2"/>
      <c r="I746" s="2"/>
      <c r="J746" s="2"/>
      <c r="K746" s="2"/>
      <c r="L746" s="2"/>
      <c r="M746" s="2"/>
      <c r="N746" s="2"/>
      <c r="O746" s="2"/>
      <c r="P746" s="2"/>
      <c r="Q746" s="2"/>
      <c r="R746" s="2"/>
      <c r="S746" s="2"/>
      <c r="T746" s="2"/>
      <c r="U746" s="2"/>
      <c r="V746" s="2"/>
      <c r="W746" s="2"/>
      <c r="X746" s="2"/>
      <c r="Y746" s="2"/>
      <c r="Z746" s="2"/>
    </row>
    <row r="747" spans="1:26" ht="14.25" customHeight="1">
      <c r="A747" s="2"/>
      <c r="B747" s="2"/>
      <c r="C747" s="2"/>
      <c r="D747" s="2"/>
      <c r="E747" s="2"/>
      <c r="F747" s="2"/>
      <c r="G747" s="2"/>
      <c r="H747" s="2"/>
      <c r="I747" s="2"/>
      <c r="J747" s="2"/>
      <c r="K747" s="2"/>
      <c r="L747" s="2"/>
      <c r="M747" s="2"/>
      <c r="N747" s="2"/>
      <c r="O747" s="2"/>
      <c r="P747" s="2"/>
      <c r="Q747" s="2"/>
      <c r="R747" s="2"/>
      <c r="S747" s="2"/>
      <c r="T747" s="2"/>
      <c r="U747" s="2"/>
      <c r="V747" s="2"/>
      <c r="W747" s="2"/>
      <c r="X747" s="2"/>
      <c r="Y747" s="2"/>
      <c r="Z747" s="2"/>
    </row>
    <row r="748" spans="1:26" ht="14.25" customHeight="1">
      <c r="A748" s="2"/>
      <c r="B748" s="2"/>
      <c r="C748" s="2"/>
      <c r="D748" s="2"/>
      <c r="E748" s="2"/>
      <c r="F748" s="2"/>
      <c r="G748" s="2"/>
      <c r="H748" s="2"/>
      <c r="I748" s="2"/>
      <c r="J748" s="2"/>
      <c r="K748" s="2"/>
      <c r="L748" s="2"/>
      <c r="M748" s="2"/>
      <c r="N748" s="2"/>
      <c r="O748" s="2"/>
      <c r="P748" s="2"/>
      <c r="Q748" s="2"/>
      <c r="R748" s="2"/>
      <c r="S748" s="2"/>
      <c r="T748" s="2"/>
      <c r="U748" s="2"/>
      <c r="V748" s="2"/>
      <c r="W748" s="2"/>
      <c r="X748" s="2"/>
      <c r="Y748" s="2"/>
      <c r="Z748" s="2"/>
    </row>
    <row r="749" spans="1:26" ht="14.25" customHeight="1">
      <c r="A749" s="2"/>
      <c r="B749" s="2"/>
      <c r="C749" s="2"/>
      <c r="D749" s="2"/>
      <c r="E749" s="2"/>
      <c r="F749" s="2"/>
      <c r="G749" s="2"/>
      <c r="H749" s="2"/>
      <c r="I749" s="2"/>
      <c r="J749" s="2"/>
      <c r="K749" s="2"/>
      <c r="L749" s="2"/>
      <c r="M749" s="2"/>
      <c r="N749" s="2"/>
      <c r="O749" s="2"/>
      <c r="P749" s="2"/>
      <c r="Q749" s="2"/>
      <c r="R749" s="2"/>
      <c r="S749" s="2"/>
      <c r="T749" s="2"/>
      <c r="U749" s="2"/>
      <c r="V749" s="2"/>
      <c r="W749" s="2"/>
      <c r="X749" s="2"/>
      <c r="Y749" s="2"/>
      <c r="Z749" s="2"/>
    </row>
    <row r="750" spans="1:26" ht="14.25" customHeight="1">
      <c r="A750" s="2"/>
      <c r="B750" s="2"/>
      <c r="C750" s="2"/>
      <c r="D750" s="2"/>
      <c r="E750" s="2"/>
      <c r="F750" s="2"/>
      <c r="G750" s="2"/>
      <c r="H750" s="2"/>
      <c r="I750" s="2"/>
      <c r="J750" s="2"/>
      <c r="K750" s="2"/>
      <c r="L750" s="2"/>
      <c r="M750" s="2"/>
      <c r="N750" s="2"/>
      <c r="O750" s="2"/>
      <c r="P750" s="2"/>
      <c r="Q750" s="2"/>
      <c r="R750" s="2"/>
      <c r="S750" s="2"/>
      <c r="T750" s="2"/>
      <c r="U750" s="2"/>
      <c r="V750" s="2"/>
      <c r="W750" s="2"/>
      <c r="X750" s="2"/>
      <c r="Y750" s="2"/>
      <c r="Z750" s="2"/>
    </row>
    <row r="751" spans="1:26" ht="14.25" customHeight="1">
      <c r="A751" s="2"/>
      <c r="B751" s="2"/>
      <c r="C751" s="2"/>
      <c r="D751" s="2"/>
      <c r="E751" s="2"/>
      <c r="F751" s="2"/>
      <c r="G751" s="2"/>
      <c r="H751" s="2"/>
      <c r="I751" s="2"/>
      <c r="J751" s="2"/>
      <c r="K751" s="2"/>
      <c r="L751" s="2"/>
      <c r="M751" s="2"/>
      <c r="N751" s="2"/>
      <c r="O751" s="2"/>
      <c r="P751" s="2"/>
      <c r="Q751" s="2"/>
      <c r="R751" s="2"/>
      <c r="S751" s="2"/>
      <c r="T751" s="2"/>
      <c r="U751" s="2"/>
      <c r="V751" s="2"/>
      <c r="W751" s="2"/>
      <c r="X751" s="2"/>
      <c r="Y751" s="2"/>
      <c r="Z751" s="2"/>
    </row>
    <row r="752" spans="1:26" ht="14.25" customHeight="1">
      <c r="A752" s="2"/>
      <c r="B752" s="2"/>
      <c r="C752" s="2"/>
      <c r="D752" s="2"/>
      <c r="E752" s="2"/>
      <c r="F752" s="2"/>
      <c r="G752" s="2"/>
      <c r="H752" s="2"/>
      <c r="I752" s="2"/>
      <c r="J752" s="2"/>
      <c r="K752" s="2"/>
      <c r="L752" s="2"/>
      <c r="M752" s="2"/>
      <c r="N752" s="2"/>
      <c r="O752" s="2"/>
      <c r="P752" s="2"/>
      <c r="Q752" s="2"/>
      <c r="R752" s="2"/>
      <c r="S752" s="2"/>
      <c r="T752" s="2"/>
      <c r="U752" s="2"/>
      <c r="V752" s="2"/>
      <c r="W752" s="2"/>
      <c r="X752" s="2"/>
      <c r="Y752" s="2"/>
      <c r="Z752" s="2"/>
    </row>
    <row r="753" spans="1:26" ht="14.25" customHeight="1">
      <c r="A753" s="2"/>
      <c r="B753" s="2"/>
      <c r="C753" s="2"/>
      <c r="D753" s="2"/>
      <c r="E753" s="2"/>
      <c r="F753" s="2"/>
      <c r="G753" s="2"/>
      <c r="H753" s="2"/>
      <c r="I753" s="2"/>
      <c r="J753" s="2"/>
      <c r="K753" s="2"/>
      <c r="L753" s="2"/>
      <c r="M753" s="2"/>
      <c r="N753" s="2"/>
      <c r="O753" s="2"/>
      <c r="P753" s="2"/>
      <c r="Q753" s="2"/>
      <c r="R753" s="2"/>
      <c r="S753" s="2"/>
      <c r="T753" s="2"/>
      <c r="U753" s="2"/>
      <c r="V753" s="2"/>
      <c r="W753" s="2"/>
      <c r="X753" s="2"/>
      <c r="Y753" s="2"/>
      <c r="Z753" s="2"/>
    </row>
    <row r="754" spans="1:26" ht="14.25" customHeight="1">
      <c r="A754" s="2"/>
      <c r="B754" s="2"/>
      <c r="C754" s="2"/>
      <c r="D754" s="2"/>
      <c r="E754" s="2"/>
      <c r="F754" s="2"/>
      <c r="G754" s="2"/>
      <c r="H754" s="2"/>
      <c r="I754" s="2"/>
      <c r="J754" s="2"/>
      <c r="K754" s="2"/>
      <c r="L754" s="2"/>
      <c r="M754" s="2"/>
      <c r="N754" s="2"/>
      <c r="O754" s="2"/>
      <c r="P754" s="2"/>
      <c r="Q754" s="2"/>
      <c r="R754" s="2"/>
      <c r="S754" s="2"/>
      <c r="T754" s="2"/>
      <c r="U754" s="2"/>
      <c r="V754" s="2"/>
      <c r="W754" s="2"/>
      <c r="X754" s="2"/>
      <c r="Y754" s="2"/>
      <c r="Z754" s="2"/>
    </row>
    <row r="755" spans="1:26" ht="14.25" customHeight="1">
      <c r="A755" s="2"/>
      <c r="B755" s="2"/>
      <c r="C755" s="2"/>
      <c r="D755" s="2"/>
      <c r="E755" s="2"/>
      <c r="F755" s="2"/>
      <c r="G755" s="2"/>
      <c r="H755" s="2"/>
      <c r="I755" s="2"/>
      <c r="J755" s="2"/>
      <c r="K755" s="2"/>
      <c r="L755" s="2"/>
      <c r="M755" s="2"/>
      <c r="N755" s="2"/>
      <c r="O755" s="2"/>
      <c r="P755" s="2"/>
      <c r="Q755" s="2"/>
      <c r="R755" s="2"/>
      <c r="S755" s="2"/>
      <c r="T755" s="2"/>
      <c r="U755" s="2"/>
      <c r="V755" s="2"/>
      <c r="W755" s="2"/>
      <c r="X755" s="2"/>
      <c r="Y755" s="2"/>
      <c r="Z755" s="2"/>
    </row>
    <row r="756" spans="1:26" ht="14.25" customHeight="1">
      <c r="A756" s="2"/>
      <c r="B756" s="2"/>
      <c r="C756" s="2"/>
      <c r="D756" s="2"/>
      <c r="E756" s="2"/>
      <c r="F756" s="2"/>
      <c r="G756" s="2"/>
      <c r="H756" s="2"/>
      <c r="I756" s="2"/>
      <c r="J756" s="2"/>
      <c r="K756" s="2"/>
      <c r="L756" s="2"/>
      <c r="M756" s="2"/>
      <c r="N756" s="2"/>
      <c r="O756" s="2"/>
      <c r="P756" s="2"/>
      <c r="Q756" s="2"/>
      <c r="R756" s="2"/>
      <c r="S756" s="2"/>
      <c r="T756" s="2"/>
      <c r="U756" s="2"/>
      <c r="V756" s="2"/>
      <c r="W756" s="2"/>
      <c r="X756" s="2"/>
      <c r="Y756" s="2"/>
      <c r="Z756" s="2"/>
    </row>
    <row r="757" spans="1:26" ht="14.25" customHeight="1">
      <c r="A757" s="2"/>
      <c r="B757" s="2"/>
      <c r="C757" s="2"/>
      <c r="D757" s="2"/>
      <c r="E757" s="2"/>
      <c r="F757" s="2"/>
      <c r="G757" s="2"/>
      <c r="H757" s="2"/>
      <c r="I757" s="2"/>
      <c r="J757" s="2"/>
      <c r="K757" s="2"/>
      <c r="L757" s="2"/>
      <c r="M757" s="2"/>
      <c r="N757" s="2"/>
      <c r="O757" s="2"/>
      <c r="P757" s="2"/>
      <c r="Q757" s="2"/>
      <c r="R757" s="2"/>
      <c r="S757" s="2"/>
      <c r="T757" s="2"/>
      <c r="U757" s="2"/>
      <c r="V757" s="2"/>
      <c r="W757" s="2"/>
      <c r="X757" s="2"/>
      <c r="Y757" s="2"/>
      <c r="Z757" s="2"/>
    </row>
    <row r="758" spans="1:26" ht="14.25" customHeight="1">
      <c r="A758" s="2"/>
      <c r="B758" s="2"/>
      <c r="C758" s="2"/>
      <c r="D758" s="2"/>
      <c r="E758" s="2"/>
      <c r="F758" s="2"/>
      <c r="G758" s="2"/>
      <c r="H758" s="2"/>
      <c r="I758" s="2"/>
      <c r="J758" s="2"/>
      <c r="K758" s="2"/>
      <c r="L758" s="2"/>
      <c r="M758" s="2"/>
      <c r="N758" s="2"/>
      <c r="O758" s="2"/>
      <c r="P758" s="2"/>
      <c r="Q758" s="2"/>
      <c r="R758" s="2"/>
      <c r="S758" s="2"/>
      <c r="T758" s="2"/>
      <c r="U758" s="2"/>
      <c r="V758" s="2"/>
      <c r="W758" s="2"/>
      <c r="X758" s="2"/>
      <c r="Y758" s="2"/>
      <c r="Z758" s="2"/>
    </row>
    <row r="759" spans="1:26" ht="14.25" customHeight="1">
      <c r="A759" s="2"/>
      <c r="B759" s="2"/>
      <c r="C759" s="2"/>
      <c r="D759" s="2"/>
      <c r="E759" s="2"/>
      <c r="F759" s="2"/>
      <c r="G759" s="2"/>
      <c r="H759" s="2"/>
      <c r="I759" s="2"/>
      <c r="J759" s="2"/>
      <c r="K759" s="2"/>
      <c r="L759" s="2"/>
      <c r="M759" s="2"/>
      <c r="N759" s="2"/>
      <c r="O759" s="2"/>
      <c r="P759" s="2"/>
      <c r="Q759" s="2"/>
      <c r="R759" s="2"/>
      <c r="S759" s="2"/>
      <c r="T759" s="2"/>
      <c r="U759" s="2"/>
      <c r="V759" s="2"/>
      <c r="W759" s="2"/>
      <c r="X759" s="2"/>
      <c r="Y759" s="2"/>
      <c r="Z759" s="2"/>
    </row>
    <row r="760" spans="1:26" ht="14.25" customHeight="1">
      <c r="A760" s="2"/>
      <c r="B760" s="2"/>
      <c r="C760" s="2"/>
      <c r="D760" s="2"/>
      <c r="E760" s="2"/>
      <c r="F760" s="2"/>
      <c r="G760" s="2"/>
      <c r="H760" s="2"/>
      <c r="I760" s="2"/>
      <c r="J760" s="2"/>
      <c r="K760" s="2"/>
      <c r="L760" s="2"/>
      <c r="M760" s="2"/>
      <c r="N760" s="2"/>
      <c r="O760" s="2"/>
      <c r="P760" s="2"/>
      <c r="Q760" s="2"/>
      <c r="R760" s="2"/>
      <c r="S760" s="2"/>
      <c r="T760" s="2"/>
      <c r="U760" s="2"/>
      <c r="V760" s="2"/>
      <c r="W760" s="2"/>
      <c r="X760" s="2"/>
      <c r="Y760" s="2"/>
      <c r="Z760" s="2"/>
    </row>
    <row r="761" spans="1:26" ht="14.25" customHeight="1">
      <c r="A761" s="2"/>
      <c r="B761" s="2"/>
      <c r="C761" s="2"/>
      <c r="D761" s="2"/>
      <c r="E761" s="2"/>
      <c r="F761" s="2"/>
      <c r="G761" s="2"/>
      <c r="H761" s="2"/>
      <c r="I761" s="2"/>
      <c r="J761" s="2"/>
      <c r="K761" s="2"/>
      <c r="L761" s="2"/>
      <c r="M761" s="2"/>
      <c r="N761" s="2"/>
      <c r="O761" s="2"/>
      <c r="P761" s="2"/>
      <c r="Q761" s="2"/>
      <c r="R761" s="2"/>
      <c r="S761" s="2"/>
      <c r="T761" s="2"/>
      <c r="U761" s="2"/>
      <c r="V761" s="2"/>
      <c r="W761" s="2"/>
      <c r="X761" s="2"/>
      <c r="Y761" s="2"/>
      <c r="Z761" s="2"/>
    </row>
    <row r="762" spans="1:26" ht="14.25" customHeight="1">
      <c r="A762" s="2"/>
      <c r="B762" s="2"/>
      <c r="C762" s="2"/>
      <c r="D762" s="2"/>
      <c r="E762" s="2"/>
      <c r="F762" s="2"/>
      <c r="G762" s="2"/>
      <c r="H762" s="2"/>
      <c r="I762" s="2"/>
      <c r="J762" s="2"/>
      <c r="K762" s="2"/>
      <c r="L762" s="2"/>
      <c r="M762" s="2"/>
      <c r="N762" s="2"/>
      <c r="O762" s="2"/>
      <c r="P762" s="2"/>
      <c r="Q762" s="2"/>
      <c r="R762" s="2"/>
      <c r="S762" s="2"/>
      <c r="T762" s="2"/>
      <c r="U762" s="2"/>
      <c r="V762" s="2"/>
      <c r="W762" s="2"/>
      <c r="X762" s="2"/>
      <c r="Y762" s="2"/>
      <c r="Z762" s="2"/>
    </row>
    <row r="763" spans="1:26" ht="14.25" customHeight="1">
      <c r="A763" s="2"/>
      <c r="B763" s="2"/>
      <c r="C763" s="2"/>
      <c r="D763" s="2"/>
      <c r="E763" s="2"/>
      <c r="F763" s="2"/>
      <c r="G763" s="2"/>
      <c r="H763" s="2"/>
      <c r="I763" s="2"/>
      <c r="J763" s="2"/>
      <c r="K763" s="2"/>
      <c r="L763" s="2"/>
      <c r="M763" s="2"/>
      <c r="N763" s="2"/>
      <c r="O763" s="2"/>
      <c r="P763" s="2"/>
      <c r="Q763" s="2"/>
      <c r="R763" s="2"/>
      <c r="S763" s="2"/>
      <c r="T763" s="2"/>
      <c r="U763" s="2"/>
      <c r="V763" s="2"/>
      <c r="W763" s="2"/>
      <c r="X763" s="2"/>
      <c r="Y763" s="2"/>
      <c r="Z763" s="2"/>
    </row>
    <row r="764" spans="1:26" ht="14.25" customHeight="1">
      <c r="A764" s="2"/>
      <c r="B764" s="2"/>
      <c r="C764" s="2"/>
      <c r="D764" s="2"/>
      <c r="E764" s="2"/>
      <c r="F764" s="2"/>
      <c r="G764" s="2"/>
      <c r="H764" s="2"/>
      <c r="I764" s="2"/>
      <c r="J764" s="2"/>
      <c r="K764" s="2"/>
      <c r="L764" s="2"/>
      <c r="M764" s="2"/>
      <c r="N764" s="2"/>
      <c r="O764" s="2"/>
      <c r="P764" s="2"/>
      <c r="Q764" s="2"/>
      <c r="R764" s="2"/>
      <c r="S764" s="2"/>
      <c r="T764" s="2"/>
      <c r="U764" s="2"/>
      <c r="V764" s="2"/>
      <c r="W764" s="2"/>
      <c r="X764" s="2"/>
      <c r="Y764" s="2"/>
      <c r="Z764" s="2"/>
    </row>
    <row r="765" spans="1:26" ht="14.25" customHeight="1">
      <c r="A765" s="2"/>
      <c r="B765" s="2"/>
      <c r="C765" s="2"/>
      <c r="D765" s="2"/>
      <c r="E765" s="2"/>
      <c r="F765" s="2"/>
      <c r="G765" s="2"/>
      <c r="H765" s="2"/>
      <c r="I765" s="2"/>
      <c r="J765" s="2"/>
      <c r="K765" s="2"/>
      <c r="L765" s="2"/>
      <c r="M765" s="2"/>
      <c r="N765" s="2"/>
      <c r="O765" s="2"/>
      <c r="P765" s="2"/>
      <c r="Q765" s="2"/>
      <c r="R765" s="2"/>
      <c r="S765" s="2"/>
      <c r="T765" s="2"/>
      <c r="U765" s="2"/>
      <c r="V765" s="2"/>
      <c r="W765" s="2"/>
      <c r="X765" s="2"/>
      <c r="Y765" s="2"/>
      <c r="Z765" s="2"/>
    </row>
    <row r="766" spans="1:26" ht="14.25" customHeight="1">
      <c r="A766" s="2"/>
      <c r="B766" s="2"/>
      <c r="C766" s="2"/>
      <c r="D766" s="2"/>
      <c r="E766" s="2"/>
      <c r="F766" s="2"/>
      <c r="G766" s="2"/>
      <c r="H766" s="2"/>
      <c r="I766" s="2"/>
      <c r="J766" s="2"/>
      <c r="K766" s="2"/>
      <c r="L766" s="2"/>
      <c r="M766" s="2"/>
      <c r="N766" s="2"/>
      <c r="O766" s="2"/>
      <c r="P766" s="2"/>
      <c r="Q766" s="2"/>
      <c r="R766" s="2"/>
      <c r="S766" s="2"/>
      <c r="T766" s="2"/>
      <c r="U766" s="2"/>
      <c r="V766" s="2"/>
      <c r="W766" s="2"/>
      <c r="X766" s="2"/>
      <c r="Y766" s="2"/>
      <c r="Z766" s="2"/>
    </row>
    <row r="767" spans="1:26" ht="14.25" customHeight="1">
      <c r="A767" s="2"/>
      <c r="B767" s="2"/>
      <c r="C767" s="2"/>
      <c r="D767" s="2"/>
      <c r="E767" s="2"/>
      <c r="F767" s="2"/>
      <c r="G767" s="2"/>
      <c r="H767" s="2"/>
      <c r="I767" s="2"/>
      <c r="J767" s="2"/>
      <c r="K767" s="2"/>
      <c r="L767" s="2"/>
      <c r="M767" s="2"/>
      <c r="N767" s="2"/>
      <c r="O767" s="2"/>
      <c r="P767" s="2"/>
      <c r="Q767" s="2"/>
      <c r="R767" s="2"/>
      <c r="S767" s="2"/>
      <c r="T767" s="2"/>
      <c r="U767" s="2"/>
      <c r="V767" s="2"/>
      <c r="W767" s="2"/>
      <c r="X767" s="2"/>
      <c r="Y767" s="2"/>
      <c r="Z767" s="2"/>
    </row>
    <row r="768" spans="1:26" ht="14.25" customHeight="1">
      <c r="A768" s="2"/>
      <c r="B768" s="2"/>
      <c r="C768" s="2"/>
      <c r="D768" s="2"/>
      <c r="E768" s="2"/>
      <c r="F768" s="2"/>
      <c r="G768" s="2"/>
      <c r="H768" s="2"/>
      <c r="I768" s="2"/>
      <c r="J768" s="2"/>
      <c r="K768" s="2"/>
      <c r="L768" s="2"/>
      <c r="M768" s="2"/>
      <c r="N768" s="2"/>
      <c r="O768" s="2"/>
      <c r="P768" s="2"/>
      <c r="Q768" s="2"/>
      <c r="R768" s="2"/>
      <c r="S768" s="2"/>
      <c r="T768" s="2"/>
      <c r="U768" s="2"/>
      <c r="V768" s="2"/>
      <c r="W768" s="2"/>
      <c r="X768" s="2"/>
      <c r="Y768" s="2"/>
      <c r="Z768" s="2"/>
    </row>
    <row r="769" spans="1:26" ht="14.25" customHeight="1">
      <c r="A769" s="2"/>
      <c r="B769" s="2"/>
      <c r="C769" s="2"/>
      <c r="D769" s="2"/>
      <c r="E769" s="2"/>
      <c r="F769" s="2"/>
      <c r="G769" s="2"/>
      <c r="H769" s="2"/>
      <c r="I769" s="2"/>
      <c r="J769" s="2"/>
      <c r="K769" s="2"/>
      <c r="L769" s="2"/>
      <c r="M769" s="2"/>
      <c r="N769" s="2"/>
      <c r="O769" s="2"/>
      <c r="P769" s="2"/>
      <c r="Q769" s="2"/>
      <c r="R769" s="2"/>
      <c r="S769" s="2"/>
      <c r="T769" s="2"/>
      <c r="U769" s="2"/>
      <c r="V769" s="2"/>
      <c r="W769" s="2"/>
      <c r="X769" s="2"/>
      <c r="Y769" s="2"/>
      <c r="Z769" s="2"/>
    </row>
    <row r="770" spans="1:26" ht="14.25" customHeight="1">
      <c r="A770" s="2"/>
      <c r="B770" s="2"/>
      <c r="C770" s="2"/>
      <c r="D770" s="2"/>
      <c r="E770" s="2"/>
      <c r="F770" s="2"/>
      <c r="G770" s="2"/>
      <c r="H770" s="2"/>
      <c r="I770" s="2"/>
      <c r="J770" s="2"/>
      <c r="K770" s="2"/>
      <c r="L770" s="2"/>
      <c r="M770" s="2"/>
      <c r="N770" s="2"/>
      <c r="O770" s="2"/>
      <c r="P770" s="2"/>
      <c r="Q770" s="2"/>
      <c r="R770" s="2"/>
      <c r="S770" s="2"/>
      <c r="T770" s="2"/>
      <c r="U770" s="2"/>
      <c r="V770" s="2"/>
      <c r="W770" s="2"/>
      <c r="X770" s="2"/>
      <c r="Y770" s="2"/>
      <c r="Z770" s="2"/>
    </row>
    <row r="771" spans="1:26" ht="14.25" customHeight="1">
      <c r="A771" s="2"/>
      <c r="B771" s="2"/>
      <c r="C771" s="2"/>
      <c r="D771" s="2"/>
      <c r="E771" s="2"/>
      <c r="F771" s="2"/>
      <c r="G771" s="2"/>
      <c r="H771" s="2"/>
      <c r="I771" s="2"/>
      <c r="J771" s="2"/>
      <c r="K771" s="2"/>
      <c r="L771" s="2"/>
      <c r="M771" s="2"/>
      <c r="N771" s="2"/>
      <c r="O771" s="2"/>
      <c r="P771" s="2"/>
      <c r="Q771" s="2"/>
      <c r="R771" s="2"/>
      <c r="S771" s="2"/>
      <c r="T771" s="2"/>
      <c r="U771" s="2"/>
      <c r="V771" s="2"/>
      <c r="W771" s="2"/>
      <c r="X771" s="2"/>
      <c r="Y771" s="2"/>
      <c r="Z771" s="2"/>
    </row>
    <row r="772" spans="1:26" ht="14.25" customHeight="1">
      <c r="A772" s="2"/>
      <c r="B772" s="2"/>
      <c r="C772" s="2"/>
      <c r="D772" s="2"/>
      <c r="E772" s="2"/>
      <c r="F772" s="2"/>
      <c r="G772" s="2"/>
      <c r="H772" s="2"/>
      <c r="I772" s="2"/>
      <c r="J772" s="2"/>
      <c r="K772" s="2"/>
      <c r="L772" s="2"/>
      <c r="M772" s="2"/>
      <c r="N772" s="2"/>
      <c r="O772" s="2"/>
      <c r="P772" s="2"/>
      <c r="Q772" s="2"/>
      <c r="R772" s="2"/>
      <c r="S772" s="2"/>
      <c r="T772" s="2"/>
      <c r="U772" s="2"/>
      <c r="V772" s="2"/>
      <c r="W772" s="2"/>
      <c r="X772" s="2"/>
      <c r="Y772" s="2"/>
      <c r="Z772" s="2"/>
    </row>
    <row r="773" spans="1:26" ht="14.25" customHeight="1">
      <c r="A773" s="2"/>
      <c r="B773" s="2"/>
      <c r="C773" s="2"/>
      <c r="D773" s="2"/>
      <c r="E773" s="2"/>
      <c r="F773" s="2"/>
      <c r="G773" s="2"/>
      <c r="H773" s="2"/>
      <c r="I773" s="2"/>
      <c r="J773" s="2"/>
      <c r="K773" s="2"/>
      <c r="L773" s="2"/>
      <c r="M773" s="2"/>
      <c r="N773" s="2"/>
      <c r="O773" s="2"/>
      <c r="P773" s="2"/>
      <c r="Q773" s="2"/>
      <c r="R773" s="2"/>
      <c r="S773" s="2"/>
      <c r="T773" s="2"/>
      <c r="U773" s="2"/>
      <c r="V773" s="2"/>
      <c r="W773" s="2"/>
      <c r="X773" s="2"/>
      <c r="Y773" s="2"/>
      <c r="Z773" s="2"/>
    </row>
    <row r="774" spans="1:26" ht="14.25" customHeight="1">
      <c r="A774" s="2"/>
      <c r="B774" s="2"/>
      <c r="C774" s="2"/>
      <c r="D774" s="2"/>
      <c r="E774" s="2"/>
      <c r="F774" s="2"/>
      <c r="G774" s="2"/>
      <c r="H774" s="2"/>
      <c r="I774" s="2"/>
      <c r="J774" s="2"/>
      <c r="K774" s="2"/>
      <c r="L774" s="2"/>
      <c r="M774" s="2"/>
      <c r="N774" s="2"/>
      <c r="O774" s="2"/>
      <c r="P774" s="2"/>
      <c r="Q774" s="2"/>
      <c r="R774" s="2"/>
      <c r="S774" s="2"/>
      <c r="T774" s="2"/>
      <c r="U774" s="2"/>
      <c r="V774" s="2"/>
      <c r="W774" s="2"/>
      <c r="X774" s="2"/>
      <c r="Y774" s="2"/>
      <c r="Z774" s="2"/>
    </row>
    <row r="775" spans="1:26" ht="14.25" customHeight="1">
      <c r="A775" s="2"/>
      <c r="B775" s="2"/>
      <c r="C775" s="2"/>
      <c r="D775" s="2"/>
      <c r="E775" s="2"/>
      <c r="F775" s="2"/>
      <c r="G775" s="2"/>
      <c r="H775" s="2"/>
      <c r="I775" s="2"/>
      <c r="J775" s="2"/>
      <c r="K775" s="2"/>
      <c r="L775" s="2"/>
      <c r="M775" s="2"/>
      <c r="N775" s="2"/>
      <c r="O775" s="2"/>
      <c r="P775" s="2"/>
      <c r="Q775" s="2"/>
      <c r="R775" s="2"/>
      <c r="S775" s="2"/>
      <c r="T775" s="2"/>
      <c r="U775" s="2"/>
      <c r="V775" s="2"/>
      <c r="W775" s="2"/>
      <c r="X775" s="2"/>
      <c r="Y775" s="2"/>
      <c r="Z775" s="2"/>
    </row>
    <row r="776" spans="1:26" ht="14.25" customHeight="1">
      <c r="A776" s="2"/>
      <c r="B776" s="2"/>
      <c r="C776" s="2"/>
      <c r="D776" s="2"/>
      <c r="E776" s="2"/>
      <c r="F776" s="2"/>
      <c r="G776" s="2"/>
      <c r="H776" s="2"/>
      <c r="I776" s="2"/>
      <c r="J776" s="2"/>
      <c r="K776" s="2"/>
      <c r="L776" s="2"/>
      <c r="M776" s="2"/>
      <c r="N776" s="2"/>
      <c r="O776" s="2"/>
      <c r="P776" s="2"/>
      <c r="Q776" s="2"/>
      <c r="R776" s="2"/>
      <c r="S776" s="2"/>
      <c r="T776" s="2"/>
      <c r="U776" s="2"/>
      <c r="V776" s="2"/>
      <c r="W776" s="2"/>
      <c r="X776" s="2"/>
      <c r="Y776" s="2"/>
      <c r="Z776" s="2"/>
    </row>
    <row r="777" spans="1:26" ht="14.25" customHeight="1">
      <c r="A777" s="2"/>
      <c r="B777" s="2"/>
      <c r="C777" s="2"/>
      <c r="D777" s="2"/>
      <c r="E777" s="2"/>
      <c r="F777" s="2"/>
      <c r="G777" s="2"/>
      <c r="H777" s="2"/>
      <c r="I777" s="2"/>
      <c r="J777" s="2"/>
      <c r="K777" s="2"/>
      <c r="L777" s="2"/>
      <c r="M777" s="2"/>
      <c r="N777" s="2"/>
      <c r="O777" s="2"/>
      <c r="P777" s="2"/>
      <c r="Q777" s="2"/>
      <c r="R777" s="2"/>
      <c r="S777" s="2"/>
      <c r="T777" s="2"/>
      <c r="U777" s="2"/>
      <c r="V777" s="2"/>
      <c r="W777" s="2"/>
      <c r="X777" s="2"/>
      <c r="Y777" s="2"/>
      <c r="Z777" s="2"/>
    </row>
    <row r="778" spans="1:26" ht="14.25" customHeight="1">
      <c r="A778" s="2"/>
      <c r="B778" s="2"/>
      <c r="C778" s="2"/>
      <c r="D778" s="2"/>
      <c r="E778" s="2"/>
      <c r="F778" s="2"/>
      <c r="G778" s="2"/>
      <c r="H778" s="2"/>
      <c r="I778" s="2"/>
      <c r="J778" s="2"/>
      <c r="K778" s="2"/>
      <c r="L778" s="2"/>
      <c r="M778" s="2"/>
      <c r="N778" s="2"/>
      <c r="O778" s="2"/>
      <c r="P778" s="2"/>
      <c r="Q778" s="2"/>
      <c r="R778" s="2"/>
      <c r="S778" s="2"/>
      <c r="T778" s="2"/>
      <c r="U778" s="2"/>
      <c r="V778" s="2"/>
      <c r="W778" s="2"/>
      <c r="X778" s="2"/>
      <c r="Y778" s="2"/>
      <c r="Z778" s="2"/>
    </row>
    <row r="779" spans="1:26" ht="14.25" customHeight="1">
      <c r="A779" s="2"/>
      <c r="B779" s="2"/>
      <c r="C779" s="2"/>
      <c r="D779" s="2"/>
      <c r="E779" s="2"/>
      <c r="F779" s="2"/>
      <c r="G779" s="2"/>
      <c r="H779" s="2"/>
      <c r="I779" s="2"/>
      <c r="J779" s="2"/>
      <c r="K779" s="2"/>
      <c r="L779" s="2"/>
      <c r="M779" s="2"/>
      <c r="N779" s="2"/>
      <c r="O779" s="2"/>
      <c r="P779" s="2"/>
      <c r="Q779" s="2"/>
      <c r="R779" s="2"/>
      <c r="S779" s="2"/>
      <c r="T779" s="2"/>
      <c r="U779" s="2"/>
      <c r="V779" s="2"/>
      <c r="W779" s="2"/>
      <c r="X779" s="2"/>
      <c r="Y779" s="2"/>
      <c r="Z779" s="2"/>
    </row>
    <row r="780" spans="1:26" ht="14.25" customHeight="1">
      <c r="A780" s="2"/>
      <c r="B780" s="2"/>
      <c r="C780" s="2"/>
      <c r="D780" s="2"/>
      <c r="E780" s="2"/>
      <c r="F780" s="2"/>
      <c r="G780" s="2"/>
      <c r="H780" s="2"/>
      <c r="I780" s="2"/>
      <c r="J780" s="2"/>
      <c r="K780" s="2"/>
      <c r="L780" s="2"/>
      <c r="M780" s="2"/>
      <c r="N780" s="2"/>
      <c r="O780" s="2"/>
      <c r="P780" s="2"/>
      <c r="Q780" s="2"/>
      <c r="R780" s="2"/>
      <c r="S780" s="2"/>
      <c r="T780" s="2"/>
      <c r="U780" s="2"/>
      <c r="V780" s="2"/>
      <c r="W780" s="2"/>
      <c r="X780" s="2"/>
      <c r="Y780" s="2"/>
      <c r="Z780" s="2"/>
    </row>
    <row r="781" spans="1:26" ht="14.25" customHeight="1">
      <c r="A781" s="2"/>
      <c r="B781" s="2"/>
      <c r="C781" s="2"/>
      <c r="D781" s="2"/>
      <c r="E781" s="2"/>
      <c r="F781" s="2"/>
      <c r="G781" s="2"/>
      <c r="H781" s="2"/>
      <c r="I781" s="2"/>
      <c r="J781" s="2"/>
      <c r="K781" s="2"/>
      <c r="L781" s="2"/>
      <c r="M781" s="2"/>
      <c r="N781" s="2"/>
      <c r="O781" s="2"/>
      <c r="P781" s="2"/>
      <c r="Q781" s="2"/>
      <c r="R781" s="2"/>
      <c r="S781" s="2"/>
      <c r="T781" s="2"/>
      <c r="U781" s="2"/>
      <c r="V781" s="2"/>
      <c r="W781" s="2"/>
      <c r="X781" s="2"/>
      <c r="Y781" s="2"/>
      <c r="Z781" s="2"/>
    </row>
    <row r="782" spans="1:26" ht="14.25" customHeight="1">
      <c r="A782" s="2"/>
      <c r="B782" s="2"/>
      <c r="C782" s="2"/>
      <c r="D782" s="2"/>
      <c r="E782" s="2"/>
      <c r="F782" s="2"/>
      <c r="G782" s="2"/>
      <c r="H782" s="2"/>
      <c r="I782" s="2"/>
      <c r="J782" s="2"/>
      <c r="K782" s="2"/>
      <c r="L782" s="2"/>
      <c r="M782" s="2"/>
      <c r="N782" s="2"/>
      <c r="O782" s="2"/>
      <c r="P782" s="2"/>
      <c r="Q782" s="2"/>
      <c r="R782" s="2"/>
      <c r="S782" s="2"/>
      <c r="T782" s="2"/>
      <c r="U782" s="2"/>
      <c r="V782" s="2"/>
      <c r="W782" s="2"/>
      <c r="X782" s="2"/>
      <c r="Y782" s="2"/>
      <c r="Z782" s="2"/>
    </row>
    <row r="783" spans="1:26" ht="14.25" customHeight="1">
      <c r="A783" s="2"/>
      <c r="B783" s="2"/>
      <c r="C783" s="2"/>
      <c r="D783" s="2"/>
      <c r="E783" s="2"/>
      <c r="F783" s="2"/>
      <c r="G783" s="2"/>
      <c r="H783" s="2"/>
      <c r="I783" s="2"/>
      <c r="J783" s="2"/>
      <c r="K783" s="2"/>
      <c r="L783" s="2"/>
      <c r="M783" s="2"/>
      <c r="N783" s="2"/>
      <c r="O783" s="2"/>
      <c r="P783" s="2"/>
      <c r="Q783" s="2"/>
      <c r="R783" s="2"/>
      <c r="S783" s="2"/>
      <c r="T783" s="2"/>
      <c r="U783" s="2"/>
      <c r="V783" s="2"/>
      <c r="W783" s="2"/>
      <c r="X783" s="2"/>
      <c r="Y783" s="2"/>
      <c r="Z783" s="2"/>
    </row>
    <row r="784" spans="1:26" ht="14.25" customHeight="1">
      <c r="A784" s="2"/>
      <c r="B784" s="2"/>
      <c r="C784" s="2"/>
      <c r="D784" s="2"/>
      <c r="E784" s="2"/>
      <c r="F784" s="2"/>
      <c r="G784" s="2"/>
      <c r="H784" s="2"/>
      <c r="I784" s="2"/>
      <c r="J784" s="2"/>
      <c r="K784" s="2"/>
      <c r="L784" s="2"/>
      <c r="M784" s="2"/>
      <c r="N784" s="2"/>
      <c r="O784" s="2"/>
      <c r="P784" s="2"/>
      <c r="Q784" s="2"/>
      <c r="R784" s="2"/>
      <c r="S784" s="2"/>
      <c r="T784" s="2"/>
      <c r="U784" s="2"/>
      <c r="V784" s="2"/>
      <c r="W784" s="2"/>
      <c r="X784" s="2"/>
      <c r="Y784" s="2"/>
      <c r="Z784" s="2"/>
    </row>
    <row r="785" spans="1:26" ht="14.25" customHeight="1">
      <c r="A785" s="2"/>
      <c r="B785" s="2"/>
      <c r="C785" s="2"/>
      <c r="D785" s="2"/>
      <c r="E785" s="2"/>
      <c r="F785" s="2"/>
      <c r="G785" s="2"/>
      <c r="H785" s="2"/>
      <c r="I785" s="2"/>
      <c r="J785" s="2"/>
      <c r="K785" s="2"/>
      <c r="L785" s="2"/>
      <c r="M785" s="2"/>
      <c r="N785" s="2"/>
      <c r="O785" s="2"/>
      <c r="P785" s="2"/>
      <c r="Q785" s="2"/>
      <c r="R785" s="2"/>
      <c r="S785" s="2"/>
      <c r="T785" s="2"/>
      <c r="U785" s="2"/>
      <c r="V785" s="2"/>
      <c r="W785" s="2"/>
      <c r="X785" s="2"/>
      <c r="Y785" s="2"/>
      <c r="Z785" s="2"/>
    </row>
    <row r="786" spans="1:26" ht="14.25" customHeight="1">
      <c r="A786" s="2"/>
      <c r="B786" s="2"/>
      <c r="C786" s="2"/>
      <c r="D786" s="2"/>
      <c r="E786" s="2"/>
      <c r="F786" s="2"/>
      <c r="G786" s="2"/>
      <c r="H786" s="2"/>
      <c r="I786" s="2"/>
      <c r="J786" s="2"/>
      <c r="K786" s="2"/>
      <c r="L786" s="2"/>
      <c r="M786" s="2"/>
      <c r="N786" s="2"/>
      <c r="O786" s="2"/>
      <c r="P786" s="2"/>
      <c r="Q786" s="2"/>
      <c r="R786" s="2"/>
      <c r="S786" s="2"/>
      <c r="T786" s="2"/>
      <c r="U786" s="2"/>
      <c r="V786" s="2"/>
      <c r="W786" s="2"/>
      <c r="X786" s="2"/>
      <c r="Y786" s="2"/>
      <c r="Z786" s="2"/>
    </row>
    <row r="787" spans="1:26" ht="14.25" customHeight="1">
      <c r="A787" s="2"/>
      <c r="B787" s="2"/>
      <c r="C787" s="2"/>
      <c r="D787" s="2"/>
      <c r="E787" s="2"/>
      <c r="F787" s="2"/>
      <c r="G787" s="2"/>
      <c r="H787" s="2"/>
      <c r="I787" s="2"/>
      <c r="J787" s="2"/>
      <c r="K787" s="2"/>
      <c r="L787" s="2"/>
      <c r="M787" s="2"/>
      <c r="N787" s="2"/>
      <c r="O787" s="2"/>
      <c r="P787" s="2"/>
      <c r="Q787" s="2"/>
      <c r="R787" s="2"/>
      <c r="S787" s="2"/>
      <c r="T787" s="2"/>
      <c r="U787" s="2"/>
      <c r="V787" s="2"/>
      <c r="W787" s="2"/>
      <c r="X787" s="2"/>
      <c r="Y787" s="2"/>
      <c r="Z787" s="2"/>
    </row>
    <row r="788" spans="1:26" ht="14.25" customHeight="1">
      <c r="A788" s="2"/>
      <c r="B788" s="2"/>
      <c r="C788" s="2"/>
      <c r="D788" s="2"/>
      <c r="E788" s="2"/>
      <c r="F788" s="2"/>
      <c r="G788" s="2"/>
      <c r="H788" s="2"/>
      <c r="I788" s="2"/>
      <c r="J788" s="2"/>
      <c r="K788" s="2"/>
      <c r="L788" s="2"/>
      <c r="M788" s="2"/>
      <c r="N788" s="2"/>
      <c r="O788" s="2"/>
      <c r="P788" s="2"/>
      <c r="Q788" s="2"/>
      <c r="R788" s="2"/>
      <c r="S788" s="2"/>
      <c r="T788" s="2"/>
      <c r="U788" s="2"/>
      <c r="V788" s="2"/>
      <c r="W788" s="2"/>
      <c r="X788" s="2"/>
      <c r="Y788" s="2"/>
      <c r="Z788" s="2"/>
    </row>
    <row r="789" spans="1:26" ht="14.25" customHeight="1">
      <c r="A789" s="2"/>
      <c r="B789" s="2"/>
      <c r="C789" s="2"/>
      <c r="D789" s="2"/>
      <c r="E789" s="2"/>
      <c r="F789" s="2"/>
      <c r="G789" s="2"/>
      <c r="H789" s="2"/>
      <c r="I789" s="2"/>
      <c r="J789" s="2"/>
      <c r="K789" s="2"/>
      <c r="L789" s="2"/>
      <c r="M789" s="2"/>
      <c r="N789" s="2"/>
      <c r="O789" s="2"/>
      <c r="P789" s="2"/>
      <c r="Q789" s="2"/>
      <c r="R789" s="2"/>
      <c r="S789" s="2"/>
      <c r="T789" s="2"/>
      <c r="U789" s="2"/>
      <c r="V789" s="2"/>
      <c r="W789" s="2"/>
      <c r="X789" s="2"/>
      <c r="Y789" s="2"/>
      <c r="Z789" s="2"/>
    </row>
    <row r="790" spans="1:26" ht="14.25" customHeight="1">
      <c r="A790" s="2"/>
      <c r="B790" s="2"/>
      <c r="C790" s="2"/>
      <c r="D790" s="2"/>
      <c r="E790" s="2"/>
      <c r="F790" s="2"/>
      <c r="G790" s="2"/>
      <c r="H790" s="2"/>
      <c r="I790" s="2"/>
      <c r="J790" s="2"/>
      <c r="K790" s="2"/>
      <c r="L790" s="2"/>
      <c r="M790" s="2"/>
      <c r="N790" s="2"/>
      <c r="O790" s="2"/>
      <c r="P790" s="2"/>
      <c r="Q790" s="2"/>
      <c r="R790" s="2"/>
      <c r="S790" s="2"/>
      <c r="T790" s="2"/>
      <c r="U790" s="2"/>
      <c r="V790" s="2"/>
      <c r="W790" s="2"/>
      <c r="X790" s="2"/>
      <c r="Y790" s="2"/>
      <c r="Z790" s="2"/>
    </row>
    <row r="791" spans="1:26" ht="14.25" customHeight="1">
      <c r="A791" s="2"/>
      <c r="B791" s="2"/>
      <c r="C791" s="2"/>
      <c r="D791" s="2"/>
      <c r="E791" s="2"/>
      <c r="F791" s="2"/>
      <c r="G791" s="2"/>
      <c r="H791" s="2"/>
      <c r="I791" s="2"/>
      <c r="J791" s="2"/>
      <c r="K791" s="2"/>
      <c r="L791" s="2"/>
      <c r="M791" s="2"/>
      <c r="N791" s="2"/>
      <c r="O791" s="2"/>
      <c r="P791" s="2"/>
      <c r="Q791" s="2"/>
      <c r="R791" s="2"/>
      <c r="S791" s="2"/>
      <c r="T791" s="2"/>
      <c r="U791" s="2"/>
      <c r="V791" s="2"/>
      <c r="W791" s="2"/>
      <c r="X791" s="2"/>
      <c r="Y791" s="2"/>
      <c r="Z791" s="2"/>
    </row>
    <row r="792" spans="1:26" ht="14.25" customHeight="1">
      <c r="A792" s="2"/>
      <c r="B792" s="2"/>
      <c r="C792" s="2"/>
      <c r="D792" s="2"/>
      <c r="E792" s="2"/>
      <c r="F792" s="2"/>
      <c r="G792" s="2"/>
      <c r="H792" s="2"/>
      <c r="I792" s="2"/>
      <c r="J792" s="2"/>
      <c r="K792" s="2"/>
      <c r="L792" s="2"/>
      <c r="M792" s="2"/>
      <c r="N792" s="2"/>
      <c r="O792" s="2"/>
      <c r="P792" s="2"/>
      <c r="Q792" s="2"/>
      <c r="R792" s="2"/>
      <c r="S792" s="2"/>
      <c r="T792" s="2"/>
      <c r="U792" s="2"/>
      <c r="V792" s="2"/>
      <c r="W792" s="2"/>
      <c r="X792" s="2"/>
      <c r="Y792" s="2"/>
      <c r="Z792" s="2"/>
    </row>
    <row r="793" spans="1:26" ht="14.25" customHeight="1">
      <c r="A793" s="2"/>
      <c r="B793" s="2"/>
      <c r="C793" s="2"/>
      <c r="D793" s="2"/>
      <c r="E793" s="2"/>
      <c r="F793" s="2"/>
      <c r="G793" s="2"/>
      <c r="H793" s="2"/>
      <c r="I793" s="2"/>
      <c r="J793" s="2"/>
      <c r="K793" s="2"/>
      <c r="L793" s="2"/>
      <c r="M793" s="2"/>
      <c r="N793" s="2"/>
      <c r="O793" s="2"/>
      <c r="P793" s="2"/>
      <c r="Q793" s="2"/>
      <c r="R793" s="2"/>
      <c r="S793" s="2"/>
      <c r="T793" s="2"/>
      <c r="U793" s="2"/>
      <c r="V793" s="2"/>
      <c r="W793" s="2"/>
      <c r="X793" s="2"/>
      <c r="Y793" s="2"/>
      <c r="Z793" s="2"/>
    </row>
    <row r="794" spans="1:26" ht="14.25" customHeight="1">
      <c r="A794" s="2"/>
      <c r="B794" s="2"/>
      <c r="C794" s="2"/>
      <c r="D794" s="2"/>
      <c r="E794" s="2"/>
      <c r="F794" s="2"/>
      <c r="G794" s="2"/>
      <c r="H794" s="2"/>
      <c r="I794" s="2"/>
      <c r="J794" s="2"/>
      <c r="K794" s="2"/>
      <c r="L794" s="2"/>
      <c r="M794" s="2"/>
      <c r="N794" s="2"/>
      <c r="O794" s="2"/>
      <c r="P794" s="2"/>
      <c r="Q794" s="2"/>
      <c r="R794" s="2"/>
      <c r="S794" s="2"/>
      <c r="T794" s="2"/>
      <c r="U794" s="2"/>
      <c r="V794" s="2"/>
      <c r="W794" s="2"/>
      <c r="X794" s="2"/>
      <c r="Y794" s="2"/>
      <c r="Z794" s="2"/>
    </row>
    <row r="795" spans="1:26" ht="14.25" customHeight="1">
      <c r="A795" s="2"/>
      <c r="B795" s="2"/>
      <c r="C795" s="2"/>
      <c r="D795" s="2"/>
      <c r="E795" s="2"/>
      <c r="F795" s="2"/>
      <c r="G795" s="2"/>
      <c r="H795" s="2"/>
      <c r="I795" s="2"/>
      <c r="J795" s="2"/>
      <c r="K795" s="2"/>
      <c r="L795" s="2"/>
      <c r="M795" s="2"/>
      <c r="N795" s="2"/>
      <c r="O795" s="2"/>
      <c r="P795" s="2"/>
      <c r="Q795" s="2"/>
      <c r="R795" s="2"/>
      <c r="S795" s="2"/>
      <c r="T795" s="2"/>
      <c r="U795" s="2"/>
      <c r="V795" s="2"/>
      <c r="W795" s="2"/>
      <c r="X795" s="2"/>
      <c r="Y795" s="2"/>
      <c r="Z795" s="2"/>
    </row>
    <row r="796" spans="1:26" ht="14.25" customHeight="1">
      <c r="A796" s="2"/>
      <c r="B796" s="2"/>
      <c r="C796" s="2"/>
      <c r="D796" s="2"/>
      <c r="E796" s="2"/>
      <c r="F796" s="2"/>
      <c r="G796" s="2"/>
      <c r="H796" s="2"/>
      <c r="I796" s="2"/>
      <c r="J796" s="2"/>
      <c r="K796" s="2"/>
      <c r="L796" s="2"/>
      <c r="M796" s="2"/>
      <c r="N796" s="2"/>
      <c r="O796" s="2"/>
      <c r="P796" s="2"/>
      <c r="Q796" s="2"/>
      <c r="R796" s="2"/>
      <c r="S796" s="2"/>
      <c r="T796" s="2"/>
      <c r="U796" s="2"/>
      <c r="V796" s="2"/>
      <c r="W796" s="2"/>
      <c r="X796" s="2"/>
      <c r="Y796" s="2"/>
      <c r="Z796" s="2"/>
    </row>
    <row r="797" spans="1:26" ht="14.25" customHeight="1">
      <c r="A797" s="2"/>
      <c r="B797" s="2"/>
      <c r="C797" s="2"/>
      <c r="D797" s="2"/>
      <c r="E797" s="2"/>
      <c r="F797" s="2"/>
      <c r="G797" s="2"/>
      <c r="H797" s="2"/>
      <c r="I797" s="2"/>
      <c r="J797" s="2"/>
      <c r="K797" s="2"/>
      <c r="L797" s="2"/>
      <c r="M797" s="2"/>
      <c r="N797" s="2"/>
      <c r="O797" s="2"/>
      <c r="P797" s="2"/>
      <c r="Q797" s="2"/>
      <c r="R797" s="2"/>
      <c r="S797" s="2"/>
      <c r="T797" s="2"/>
      <c r="U797" s="2"/>
      <c r="V797" s="2"/>
      <c r="W797" s="2"/>
      <c r="X797" s="2"/>
      <c r="Y797" s="2"/>
      <c r="Z797" s="2"/>
    </row>
    <row r="798" spans="1:26" ht="14.25" customHeight="1">
      <c r="A798" s="2"/>
      <c r="B798" s="2"/>
      <c r="C798" s="2"/>
      <c r="D798" s="2"/>
      <c r="E798" s="2"/>
      <c r="F798" s="2"/>
      <c r="G798" s="2"/>
      <c r="H798" s="2"/>
      <c r="I798" s="2"/>
      <c r="J798" s="2"/>
      <c r="K798" s="2"/>
      <c r="L798" s="2"/>
      <c r="M798" s="2"/>
      <c r="N798" s="2"/>
      <c r="O798" s="2"/>
      <c r="P798" s="2"/>
      <c r="Q798" s="2"/>
      <c r="R798" s="2"/>
      <c r="S798" s="2"/>
      <c r="T798" s="2"/>
      <c r="U798" s="2"/>
      <c r="V798" s="2"/>
      <c r="W798" s="2"/>
      <c r="X798" s="2"/>
      <c r="Y798" s="2"/>
      <c r="Z798" s="2"/>
    </row>
    <row r="799" spans="1:26" ht="14.25" customHeight="1">
      <c r="A799" s="2"/>
      <c r="B799" s="2"/>
      <c r="C799" s="2"/>
      <c r="D799" s="2"/>
      <c r="E799" s="2"/>
      <c r="F799" s="2"/>
      <c r="G799" s="2"/>
      <c r="H799" s="2"/>
      <c r="I799" s="2"/>
      <c r="J799" s="2"/>
      <c r="K799" s="2"/>
      <c r="L799" s="2"/>
      <c r="M799" s="2"/>
      <c r="N799" s="2"/>
      <c r="O799" s="2"/>
      <c r="P799" s="2"/>
      <c r="Q799" s="2"/>
      <c r="R799" s="2"/>
      <c r="S799" s="2"/>
      <c r="T799" s="2"/>
      <c r="U799" s="2"/>
      <c r="V799" s="2"/>
      <c r="W799" s="2"/>
      <c r="X799" s="2"/>
      <c r="Y799" s="2"/>
      <c r="Z799" s="2"/>
    </row>
    <row r="800" spans="1:26" ht="14.25" customHeight="1">
      <c r="A800" s="2"/>
      <c r="B800" s="2"/>
      <c r="C800" s="2"/>
      <c r="D800" s="2"/>
      <c r="E800" s="2"/>
      <c r="F800" s="2"/>
      <c r="G800" s="2"/>
      <c r="H800" s="2"/>
      <c r="I800" s="2"/>
      <c r="J800" s="2"/>
      <c r="K800" s="2"/>
      <c r="L800" s="2"/>
      <c r="M800" s="2"/>
      <c r="N800" s="2"/>
      <c r="O800" s="2"/>
      <c r="P800" s="2"/>
      <c r="Q800" s="2"/>
      <c r="R800" s="2"/>
      <c r="S800" s="2"/>
      <c r="T800" s="2"/>
      <c r="U800" s="2"/>
      <c r="V800" s="2"/>
      <c r="W800" s="2"/>
      <c r="X800" s="2"/>
      <c r="Y800" s="2"/>
      <c r="Z800" s="2"/>
    </row>
    <row r="801" spans="1:26" ht="14.25" customHeight="1">
      <c r="A801" s="2"/>
      <c r="B801" s="2"/>
      <c r="C801" s="2"/>
      <c r="D801" s="2"/>
      <c r="E801" s="2"/>
      <c r="F801" s="2"/>
      <c r="G801" s="2"/>
      <c r="H801" s="2"/>
      <c r="I801" s="2"/>
      <c r="J801" s="2"/>
      <c r="K801" s="2"/>
      <c r="L801" s="2"/>
      <c r="M801" s="2"/>
      <c r="N801" s="2"/>
      <c r="O801" s="2"/>
      <c r="P801" s="2"/>
      <c r="Q801" s="2"/>
      <c r="R801" s="2"/>
      <c r="S801" s="2"/>
      <c r="T801" s="2"/>
      <c r="U801" s="2"/>
      <c r="V801" s="2"/>
      <c r="W801" s="2"/>
      <c r="X801" s="2"/>
      <c r="Y801" s="2"/>
      <c r="Z801" s="2"/>
    </row>
    <row r="802" spans="1:26" ht="14.25" customHeight="1">
      <c r="A802" s="2"/>
      <c r="B802" s="2"/>
      <c r="C802" s="2"/>
      <c r="D802" s="2"/>
      <c r="E802" s="2"/>
      <c r="F802" s="2"/>
      <c r="G802" s="2"/>
      <c r="H802" s="2"/>
      <c r="I802" s="2"/>
      <c r="J802" s="2"/>
      <c r="K802" s="2"/>
      <c r="L802" s="2"/>
      <c r="M802" s="2"/>
      <c r="N802" s="2"/>
      <c r="O802" s="2"/>
      <c r="P802" s="2"/>
      <c r="Q802" s="2"/>
      <c r="R802" s="2"/>
      <c r="S802" s="2"/>
      <c r="T802" s="2"/>
      <c r="U802" s="2"/>
      <c r="V802" s="2"/>
      <c r="W802" s="2"/>
      <c r="X802" s="2"/>
      <c r="Y802" s="2"/>
      <c r="Z802" s="2"/>
    </row>
    <row r="803" spans="1:26" ht="14.25" customHeight="1">
      <c r="A803" s="2"/>
      <c r="B803" s="2"/>
      <c r="C803" s="2"/>
      <c r="D803" s="2"/>
      <c r="E803" s="2"/>
      <c r="F803" s="2"/>
      <c r="G803" s="2"/>
      <c r="H803" s="2"/>
      <c r="I803" s="2"/>
      <c r="J803" s="2"/>
      <c r="K803" s="2"/>
      <c r="L803" s="2"/>
      <c r="M803" s="2"/>
      <c r="N803" s="2"/>
      <c r="O803" s="2"/>
      <c r="P803" s="2"/>
      <c r="Q803" s="2"/>
      <c r="R803" s="2"/>
      <c r="S803" s="2"/>
      <c r="T803" s="2"/>
      <c r="U803" s="2"/>
      <c r="V803" s="2"/>
      <c r="W803" s="2"/>
      <c r="X803" s="2"/>
      <c r="Y803" s="2"/>
      <c r="Z803" s="2"/>
    </row>
    <row r="804" spans="1:26" ht="14.25" customHeight="1">
      <c r="A804" s="2"/>
      <c r="B804" s="2"/>
      <c r="C804" s="2"/>
      <c r="D804" s="2"/>
      <c r="E804" s="2"/>
      <c r="F804" s="2"/>
      <c r="G804" s="2"/>
      <c r="H804" s="2"/>
      <c r="I804" s="2"/>
      <c r="J804" s="2"/>
      <c r="K804" s="2"/>
      <c r="L804" s="2"/>
      <c r="M804" s="2"/>
      <c r="N804" s="2"/>
      <c r="O804" s="2"/>
      <c r="P804" s="2"/>
      <c r="Q804" s="2"/>
      <c r="R804" s="2"/>
      <c r="S804" s="2"/>
      <c r="T804" s="2"/>
      <c r="U804" s="2"/>
      <c r="V804" s="2"/>
      <c r="W804" s="2"/>
      <c r="X804" s="2"/>
      <c r="Y804" s="2"/>
      <c r="Z804" s="2"/>
    </row>
    <row r="805" spans="1:26" ht="14.25" customHeight="1">
      <c r="A805" s="2"/>
      <c r="B805" s="2"/>
      <c r="C805" s="2"/>
      <c r="D805" s="2"/>
      <c r="E805" s="2"/>
      <c r="F805" s="2"/>
      <c r="G805" s="2"/>
      <c r="H805" s="2"/>
      <c r="I805" s="2"/>
      <c r="J805" s="2"/>
      <c r="K805" s="2"/>
      <c r="L805" s="2"/>
      <c r="M805" s="2"/>
      <c r="N805" s="2"/>
      <c r="O805" s="2"/>
      <c r="P805" s="2"/>
      <c r="Q805" s="2"/>
      <c r="R805" s="2"/>
      <c r="S805" s="2"/>
      <c r="T805" s="2"/>
      <c r="U805" s="2"/>
      <c r="V805" s="2"/>
      <c r="W805" s="2"/>
      <c r="X805" s="2"/>
      <c r="Y805" s="2"/>
      <c r="Z805" s="2"/>
    </row>
    <row r="806" spans="1:26" ht="14.25" customHeight="1">
      <c r="A806" s="2"/>
      <c r="B806" s="2"/>
      <c r="C806" s="2"/>
      <c r="D806" s="2"/>
      <c r="E806" s="2"/>
      <c r="F806" s="2"/>
      <c r="G806" s="2"/>
      <c r="H806" s="2"/>
      <c r="I806" s="2"/>
      <c r="J806" s="2"/>
      <c r="K806" s="2"/>
      <c r="L806" s="2"/>
      <c r="M806" s="2"/>
      <c r="N806" s="2"/>
      <c r="O806" s="2"/>
      <c r="P806" s="2"/>
      <c r="Q806" s="2"/>
      <c r="R806" s="2"/>
      <c r="S806" s="2"/>
      <c r="T806" s="2"/>
      <c r="U806" s="2"/>
      <c r="V806" s="2"/>
      <c r="W806" s="2"/>
      <c r="X806" s="2"/>
      <c r="Y806" s="2"/>
      <c r="Z806" s="2"/>
    </row>
    <row r="807" spans="1:26" ht="14.25" customHeight="1">
      <c r="A807" s="2"/>
      <c r="B807" s="2"/>
      <c r="C807" s="2"/>
      <c r="D807" s="2"/>
      <c r="E807" s="2"/>
      <c r="F807" s="2"/>
      <c r="G807" s="2"/>
      <c r="H807" s="2"/>
      <c r="I807" s="2"/>
      <c r="J807" s="2"/>
      <c r="K807" s="2"/>
      <c r="L807" s="2"/>
      <c r="M807" s="2"/>
      <c r="N807" s="2"/>
      <c r="O807" s="2"/>
      <c r="P807" s="2"/>
      <c r="Q807" s="2"/>
      <c r="R807" s="2"/>
      <c r="S807" s="2"/>
      <c r="T807" s="2"/>
      <c r="U807" s="2"/>
      <c r="V807" s="2"/>
      <c r="W807" s="2"/>
      <c r="X807" s="2"/>
      <c r="Y807" s="2"/>
      <c r="Z807" s="2"/>
    </row>
    <row r="808" spans="1:26" ht="14.25" customHeight="1">
      <c r="A808" s="2"/>
      <c r="B808" s="2"/>
      <c r="C808" s="2"/>
      <c r="D808" s="2"/>
      <c r="E808" s="2"/>
      <c r="F808" s="2"/>
      <c r="G808" s="2"/>
      <c r="H808" s="2"/>
      <c r="I808" s="2"/>
      <c r="J808" s="2"/>
      <c r="K808" s="2"/>
      <c r="L808" s="2"/>
      <c r="M808" s="2"/>
      <c r="N808" s="2"/>
      <c r="O808" s="2"/>
      <c r="P808" s="2"/>
      <c r="Q808" s="2"/>
      <c r="R808" s="2"/>
      <c r="S808" s="2"/>
      <c r="T808" s="2"/>
      <c r="U808" s="2"/>
      <c r="V808" s="2"/>
      <c r="W808" s="2"/>
      <c r="X808" s="2"/>
      <c r="Y808" s="2"/>
      <c r="Z808" s="2"/>
    </row>
    <row r="809" spans="1:26" ht="14.25" customHeight="1">
      <c r="A809" s="2"/>
      <c r="B809" s="2"/>
      <c r="C809" s="2"/>
      <c r="D809" s="2"/>
      <c r="E809" s="2"/>
      <c r="F809" s="2"/>
      <c r="G809" s="2"/>
      <c r="H809" s="2"/>
      <c r="I809" s="2"/>
      <c r="J809" s="2"/>
      <c r="K809" s="2"/>
      <c r="L809" s="2"/>
      <c r="M809" s="2"/>
      <c r="N809" s="2"/>
      <c r="O809" s="2"/>
      <c r="P809" s="2"/>
      <c r="Q809" s="2"/>
      <c r="R809" s="2"/>
      <c r="S809" s="2"/>
      <c r="T809" s="2"/>
      <c r="U809" s="2"/>
      <c r="V809" s="2"/>
      <c r="W809" s="2"/>
      <c r="X809" s="2"/>
      <c r="Y809" s="2"/>
      <c r="Z809" s="2"/>
    </row>
    <row r="810" spans="1:26" ht="14.25" customHeight="1">
      <c r="A810" s="2"/>
      <c r="B810" s="2"/>
      <c r="C810" s="2"/>
      <c r="D810" s="2"/>
      <c r="E810" s="2"/>
      <c r="F810" s="2"/>
      <c r="G810" s="2"/>
      <c r="H810" s="2"/>
      <c r="I810" s="2"/>
      <c r="J810" s="2"/>
      <c r="K810" s="2"/>
      <c r="L810" s="2"/>
      <c r="M810" s="2"/>
      <c r="N810" s="2"/>
      <c r="O810" s="2"/>
      <c r="P810" s="2"/>
      <c r="Q810" s="2"/>
      <c r="R810" s="2"/>
      <c r="S810" s="2"/>
      <c r="T810" s="2"/>
      <c r="U810" s="2"/>
      <c r="V810" s="2"/>
      <c r="W810" s="2"/>
      <c r="X810" s="2"/>
      <c r="Y810" s="2"/>
      <c r="Z810" s="2"/>
    </row>
    <row r="811" spans="1:26" ht="14.25" customHeight="1">
      <c r="A811" s="2"/>
      <c r="B811" s="2"/>
      <c r="C811" s="2"/>
      <c r="D811" s="2"/>
      <c r="E811" s="2"/>
      <c r="F811" s="2"/>
      <c r="G811" s="2"/>
      <c r="H811" s="2"/>
      <c r="I811" s="2"/>
      <c r="J811" s="2"/>
      <c r="K811" s="2"/>
      <c r="L811" s="2"/>
      <c r="M811" s="2"/>
      <c r="N811" s="2"/>
      <c r="O811" s="2"/>
      <c r="P811" s="2"/>
      <c r="Q811" s="2"/>
      <c r="R811" s="2"/>
      <c r="S811" s="2"/>
      <c r="T811" s="2"/>
      <c r="U811" s="2"/>
      <c r="V811" s="2"/>
      <c r="W811" s="2"/>
      <c r="X811" s="2"/>
      <c r="Y811" s="2"/>
      <c r="Z811" s="2"/>
    </row>
    <row r="812" spans="1:26" ht="14.25" customHeight="1">
      <c r="A812" s="2"/>
      <c r="B812" s="2"/>
      <c r="C812" s="2"/>
      <c r="D812" s="2"/>
      <c r="E812" s="2"/>
      <c r="F812" s="2"/>
      <c r="G812" s="2"/>
      <c r="H812" s="2"/>
      <c r="I812" s="2"/>
      <c r="J812" s="2"/>
      <c r="K812" s="2"/>
      <c r="L812" s="2"/>
      <c r="M812" s="2"/>
      <c r="N812" s="2"/>
      <c r="O812" s="2"/>
      <c r="P812" s="2"/>
      <c r="Q812" s="2"/>
      <c r="R812" s="2"/>
      <c r="S812" s="2"/>
      <c r="T812" s="2"/>
      <c r="U812" s="2"/>
      <c r="V812" s="2"/>
      <c r="W812" s="2"/>
      <c r="X812" s="2"/>
      <c r="Y812" s="2"/>
      <c r="Z812" s="2"/>
    </row>
    <row r="813" spans="1:26" ht="14.25" customHeight="1">
      <c r="A813" s="2"/>
      <c r="B813" s="2"/>
      <c r="C813" s="2"/>
      <c r="D813" s="2"/>
      <c r="E813" s="2"/>
      <c r="F813" s="2"/>
      <c r="G813" s="2"/>
      <c r="H813" s="2"/>
      <c r="I813" s="2"/>
      <c r="J813" s="2"/>
      <c r="K813" s="2"/>
      <c r="L813" s="2"/>
      <c r="M813" s="2"/>
      <c r="N813" s="2"/>
      <c r="O813" s="2"/>
      <c r="P813" s="2"/>
      <c r="Q813" s="2"/>
      <c r="R813" s="2"/>
      <c r="S813" s="2"/>
      <c r="T813" s="2"/>
      <c r="U813" s="2"/>
      <c r="V813" s="2"/>
      <c r="W813" s="2"/>
      <c r="X813" s="2"/>
      <c r="Y813" s="2"/>
      <c r="Z813" s="2"/>
    </row>
    <row r="814" spans="1:26" ht="14.25" customHeight="1">
      <c r="A814" s="2"/>
      <c r="B814" s="2"/>
      <c r="C814" s="2"/>
      <c r="D814" s="2"/>
      <c r="E814" s="2"/>
      <c r="F814" s="2"/>
      <c r="G814" s="2"/>
      <c r="H814" s="2"/>
      <c r="I814" s="2"/>
      <c r="J814" s="2"/>
      <c r="K814" s="2"/>
      <c r="L814" s="2"/>
      <c r="M814" s="2"/>
      <c r="N814" s="2"/>
      <c r="O814" s="2"/>
      <c r="P814" s="2"/>
      <c r="Q814" s="2"/>
      <c r="R814" s="2"/>
      <c r="S814" s="2"/>
      <c r="T814" s="2"/>
      <c r="U814" s="2"/>
      <c r="V814" s="2"/>
      <c r="W814" s="2"/>
      <c r="X814" s="2"/>
      <c r="Y814" s="2"/>
      <c r="Z814" s="2"/>
    </row>
    <row r="815" spans="1:26" ht="14.25" customHeight="1">
      <c r="A815" s="2"/>
      <c r="B815" s="2"/>
      <c r="C815" s="2"/>
      <c r="D815" s="2"/>
      <c r="E815" s="2"/>
      <c r="F815" s="2"/>
      <c r="G815" s="2"/>
      <c r="H815" s="2"/>
      <c r="I815" s="2"/>
      <c r="J815" s="2"/>
      <c r="K815" s="2"/>
      <c r="L815" s="2"/>
      <c r="M815" s="2"/>
      <c r="N815" s="2"/>
      <c r="O815" s="2"/>
      <c r="P815" s="2"/>
      <c r="Q815" s="2"/>
      <c r="R815" s="2"/>
      <c r="S815" s="2"/>
      <c r="T815" s="2"/>
      <c r="U815" s="2"/>
      <c r="V815" s="2"/>
      <c r="W815" s="2"/>
      <c r="X815" s="2"/>
      <c r="Y815" s="2"/>
      <c r="Z815" s="2"/>
    </row>
    <row r="816" spans="1:26" ht="14.25" customHeight="1">
      <c r="A816" s="2"/>
      <c r="B816" s="2"/>
      <c r="C816" s="2"/>
      <c r="D816" s="2"/>
      <c r="E816" s="2"/>
      <c r="F816" s="2"/>
      <c r="G816" s="2"/>
      <c r="H816" s="2"/>
      <c r="I816" s="2"/>
      <c r="J816" s="2"/>
      <c r="K816" s="2"/>
      <c r="L816" s="2"/>
      <c r="M816" s="2"/>
      <c r="N816" s="2"/>
      <c r="O816" s="2"/>
      <c r="P816" s="2"/>
      <c r="Q816" s="2"/>
      <c r="R816" s="2"/>
      <c r="S816" s="2"/>
      <c r="T816" s="2"/>
      <c r="U816" s="2"/>
      <c r="V816" s="2"/>
      <c r="W816" s="2"/>
      <c r="X816" s="2"/>
      <c r="Y816" s="2"/>
      <c r="Z816" s="2"/>
    </row>
    <row r="817" spans="1:26" ht="14.25" customHeight="1">
      <c r="A817" s="2"/>
      <c r="B817" s="2"/>
      <c r="C817" s="2"/>
      <c r="D817" s="2"/>
      <c r="E817" s="2"/>
      <c r="F817" s="2"/>
      <c r="G817" s="2"/>
      <c r="H817" s="2"/>
      <c r="I817" s="2"/>
      <c r="J817" s="2"/>
      <c r="K817" s="2"/>
      <c r="L817" s="2"/>
      <c r="M817" s="2"/>
      <c r="N817" s="2"/>
      <c r="O817" s="2"/>
      <c r="P817" s="2"/>
      <c r="Q817" s="2"/>
      <c r="R817" s="2"/>
      <c r="S817" s="2"/>
      <c r="T817" s="2"/>
      <c r="U817" s="2"/>
      <c r="V817" s="2"/>
      <c r="W817" s="2"/>
      <c r="X817" s="2"/>
      <c r="Y817" s="2"/>
      <c r="Z817" s="2"/>
    </row>
    <row r="818" spans="1:26" ht="14.25" customHeight="1">
      <c r="A818" s="2"/>
      <c r="B818" s="2"/>
      <c r="C818" s="2"/>
      <c r="D818" s="2"/>
      <c r="E818" s="2"/>
      <c r="F818" s="2"/>
      <c r="G818" s="2"/>
      <c r="H818" s="2"/>
      <c r="I818" s="2"/>
      <c r="J818" s="2"/>
      <c r="K818" s="2"/>
      <c r="L818" s="2"/>
      <c r="M818" s="2"/>
      <c r="N818" s="2"/>
      <c r="O818" s="2"/>
      <c r="P818" s="2"/>
      <c r="Q818" s="2"/>
      <c r="R818" s="2"/>
      <c r="S818" s="2"/>
      <c r="T818" s="2"/>
      <c r="U818" s="2"/>
      <c r="V818" s="2"/>
      <c r="W818" s="2"/>
      <c r="X818" s="2"/>
      <c r="Y818" s="2"/>
      <c r="Z818" s="2"/>
    </row>
    <row r="819" spans="1:26" ht="14.25" customHeight="1">
      <c r="A819" s="2"/>
      <c r="B819" s="2"/>
      <c r="C819" s="2"/>
      <c r="D819" s="2"/>
      <c r="E819" s="2"/>
      <c r="F819" s="2"/>
      <c r="G819" s="2"/>
      <c r="H819" s="2"/>
      <c r="I819" s="2"/>
      <c r="J819" s="2"/>
      <c r="K819" s="2"/>
      <c r="L819" s="2"/>
      <c r="M819" s="2"/>
      <c r="N819" s="2"/>
      <c r="O819" s="2"/>
      <c r="P819" s="2"/>
      <c r="Q819" s="2"/>
      <c r="R819" s="2"/>
      <c r="S819" s="2"/>
      <c r="T819" s="2"/>
      <c r="U819" s="2"/>
      <c r="V819" s="2"/>
      <c r="W819" s="2"/>
      <c r="X819" s="2"/>
      <c r="Y819" s="2"/>
      <c r="Z819" s="2"/>
    </row>
    <row r="820" spans="1:26" ht="14.25" customHeight="1">
      <c r="A820" s="2"/>
      <c r="B820" s="2"/>
      <c r="C820" s="2"/>
      <c r="D820" s="2"/>
      <c r="E820" s="2"/>
      <c r="F820" s="2"/>
      <c r="G820" s="2"/>
      <c r="H820" s="2"/>
      <c r="I820" s="2"/>
      <c r="J820" s="2"/>
      <c r="K820" s="2"/>
      <c r="L820" s="2"/>
      <c r="M820" s="2"/>
      <c r="N820" s="2"/>
      <c r="O820" s="2"/>
      <c r="P820" s="2"/>
      <c r="Q820" s="2"/>
      <c r="R820" s="2"/>
      <c r="S820" s="2"/>
      <c r="T820" s="2"/>
      <c r="U820" s="2"/>
      <c r="V820" s="2"/>
      <c r="W820" s="2"/>
      <c r="X820" s="2"/>
      <c r="Y820" s="2"/>
      <c r="Z820" s="2"/>
    </row>
    <row r="821" spans="1:26" ht="14.25" customHeight="1">
      <c r="A821" s="2"/>
      <c r="B821" s="2"/>
      <c r="C821" s="2"/>
      <c r="D821" s="2"/>
      <c r="E821" s="2"/>
      <c r="F821" s="2"/>
      <c r="G821" s="2"/>
      <c r="H821" s="2"/>
      <c r="I821" s="2"/>
      <c r="J821" s="2"/>
      <c r="K821" s="2"/>
      <c r="L821" s="2"/>
      <c r="M821" s="2"/>
      <c r="N821" s="2"/>
      <c r="O821" s="2"/>
      <c r="P821" s="2"/>
      <c r="Q821" s="2"/>
      <c r="R821" s="2"/>
      <c r="S821" s="2"/>
      <c r="T821" s="2"/>
      <c r="U821" s="2"/>
      <c r="V821" s="2"/>
      <c r="W821" s="2"/>
      <c r="X821" s="2"/>
      <c r="Y821" s="2"/>
      <c r="Z821" s="2"/>
    </row>
    <row r="822" spans="1:26" ht="14.25" customHeight="1">
      <c r="A822" s="2"/>
      <c r="B822" s="2"/>
      <c r="C822" s="2"/>
      <c r="D822" s="2"/>
      <c r="E822" s="2"/>
      <c r="F822" s="2"/>
      <c r="G822" s="2"/>
      <c r="H822" s="2"/>
      <c r="I822" s="2"/>
      <c r="J822" s="2"/>
      <c r="K822" s="2"/>
      <c r="L822" s="2"/>
      <c r="M822" s="2"/>
      <c r="N822" s="2"/>
      <c r="O822" s="2"/>
      <c r="P822" s="2"/>
      <c r="Q822" s="2"/>
      <c r="R822" s="2"/>
      <c r="S822" s="2"/>
      <c r="T822" s="2"/>
      <c r="U822" s="2"/>
      <c r="V822" s="2"/>
      <c r="W822" s="2"/>
      <c r="X822" s="2"/>
      <c r="Y822" s="2"/>
      <c r="Z822" s="2"/>
    </row>
    <row r="823" spans="1:26" ht="14.25" customHeight="1">
      <c r="A823" s="2"/>
      <c r="B823" s="2"/>
      <c r="C823" s="2"/>
      <c r="D823" s="2"/>
      <c r="E823" s="2"/>
      <c r="F823" s="2"/>
      <c r="G823" s="2"/>
      <c r="H823" s="2"/>
      <c r="I823" s="2"/>
      <c r="J823" s="2"/>
      <c r="K823" s="2"/>
      <c r="L823" s="2"/>
      <c r="M823" s="2"/>
      <c r="N823" s="2"/>
      <c r="O823" s="2"/>
      <c r="P823" s="2"/>
      <c r="Q823" s="2"/>
      <c r="R823" s="2"/>
      <c r="S823" s="2"/>
      <c r="T823" s="2"/>
      <c r="U823" s="2"/>
      <c r="V823" s="2"/>
      <c r="W823" s="2"/>
      <c r="X823" s="2"/>
      <c r="Y823" s="2"/>
      <c r="Z823" s="2"/>
    </row>
    <row r="824" spans="1:26" ht="14.25" customHeight="1">
      <c r="A824" s="2"/>
      <c r="B824" s="2"/>
      <c r="C824" s="2"/>
      <c r="D824" s="2"/>
      <c r="E824" s="2"/>
      <c r="F824" s="2"/>
      <c r="G824" s="2"/>
      <c r="H824" s="2"/>
      <c r="I824" s="2"/>
      <c r="J824" s="2"/>
      <c r="K824" s="2"/>
      <c r="L824" s="2"/>
      <c r="M824" s="2"/>
      <c r="N824" s="2"/>
      <c r="O824" s="2"/>
      <c r="P824" s="2"/>
      <c r="Q824" s="2"/>
      <c r="R824" s="2"/>
      <c r="S824" s="2"/>
      <c r="T824" s="2"/>
      <c r="U824" s="2"/>
      <c r="V824" s="2"/>
      <c r="W824" s="2"/>
      <c r="X824" s="2"/>
      <c r="Y824" s="2"/>
      <c r="Z824" s="2"/>
    </row>
    <row r="825" spans="1:26" ht="14.25" customHeight="1">
      <c r="A825" s="2"/>
      <c r="B825" s="2"/>
      <c r="C825" s="2"/>
      <c r="D825" s="2"/>
      <c r="E825" s="2"/>
      <c r="F825" s="2"/>
      <c r="G825" s="2"/>
      <c r="H825" s="2"/>
      <c r="I825" s="2"/>
      <c r="J825" s="2"/>
      <c r="K825" s="2"/>
      <c r="L825" s="2"/>
      <c r="M825" s="2"/>
      <c r="N825" s="2"/>
      <c r="O825" s="2"/>
      <c r="P825" s="2"/>
      <c r="Q825" s="2"/>
      <c r="R825" s="2"/>
      <c r="S825" s="2"/>
      <c r="T825" s="2"/>
      <c r="U825" s="2"/>
      <c r="V825" s="2"/>
      <c r="W825" s="2"/>
      <c r="X825" s="2"/>
      <c r="Y825" s="2"/>
      <c r="Z825" s="2"/>
    </row>
    <row r="826" spans="1:26" ht="14.25" customHeight="1">
      <c r="A826" s="2"/>
      <c r="B826" s="2"/>
      <c r="C826" s="2"/>
      <c r="D826" s="2"/>
      <c r="E826" s="2"/>
      <c r="F826" s="2"/>
      <c r="G826" s="2"/>
      <c r="H826" s="2"/>
      <c r="I826" s="2"/>
      <c r="J826" s="2"/>
      <c r="K826" s="2"/>
      <c r="L826" s="2"/>
      <c r="M826" s="2"/>
      <c r="N826" s="2"/>
      <c r="O826" s="2"/>
      <c r="P826" s="2"/>
      <c r="Q826" s="2"/>
      <c r="R826" s="2"/>
      <c r="S826" s="2"/>
      <c r="T826" s="2"/>
      <c r="U826" s="2"/>
      <c r="V826" s="2"/>
      <c r="W826" s="2"/>
      <c r="X826" s="2"/>
      <c r="Y826" s="2"/>
      <c r="Z826" s="2"/>
    </row>
    <row r="827" spans="1:26" ht="14.25" customHeight="1">
      <c r="A827" s="2"/>
      <c r="B827" s="2"/>
      <c r="C827" s="2"/>
      <c r="D827" s="2"/>
      <c r="E827" s="2"/>
      <c r="F827" s="2"/>
      <c r="G827" s="2"/>
      <c r="H827" s="2"/>
      <c r="I827" s="2"/>
      <c r="J827" s="2"/>
      <c r="K827" s="2"/>
      <c r="L827" s="2"/>
      <c r="M827" s="2"/>
      <c r="N827" s="2"/>
      <c r="O827" s="2"/>
      <c r="P827" s="2"/>
      <c r="Q827" s="2"/>
      <c r="R827" s="2"/>
      <c r="S827" s="2"/>
      <c r="T827" s="2"/>
      <c r="U827" s="2"/>
      <c r="V827" s="2"/>
      <c r="W827" s="2"/>
      <c r="X827" s="2"/>
      <c r="Y827" s="2"/>
      <c r="Z827" s="2"/>
    </row>
    <row r="828" spans="1:26" ht="14.25" customHeight="1">
      <c r="A828" s="2"/>
      <c r="B828" s="2"/>
      <c r="C828" s="2"/>
      <c r="D828" s="2"/>
      <c r="E828" s="2"/>
      <c r="F828" s="2"/>
      <c r="G828" s="2"/>
      <c r="H828" s="2"/>
      <c r="I828" s="2"/>
      <c r="J828" s="2"/>
      <c r="K828" s="2"/>
      <c r="L828" s="2"/>
      <c r="M828" s="2"/>
      <c r="N828" s="2"/>
      <c r="O828" s="2"/>
      <c r="P828" s="2"/>
      <c r="Q828" s="2"/>
      <c r="R828" s="2"/>
      <c r="S828" s="2"/>
      <c r="T828" s="2"/>
      <c r="U828" s="2"/>
      <c r="V828" s="2"/>
      <c r="W828" s="2"/>
      <c r="X828" s="2"/>
      <c r="Y828" s="2"/>
      <c r="Z828" s="2"/>
    </row>
    <row r="829" spans="1:26" ht="14.25" customHeight="1">
      <c r="A829" s="2"/>
      <c r="B829" s="2"/>
      <c r="C829" s="2"/>
      <c r="D829" s="2"/>
      <c r="E829" s="2"/>
      <c r="F829" s="2"/>
      <c r="G829" s="2"/>
      <c r="H829" s="2"/>
      <c r="I829" s="2"/>
      <c r="J829" s="2"/>
      <c r="K829" s="2"/>
      <c r="L829" s="2"/>
      <c r="M829" s="2"/>
      <c r="N829" s="2"/>
      <c r="O829" s="2"/>
      <c r="P829" s="2"/>
      <c r="Q829" s="2"/>
      <c r="R829" s="2"/>
      <c r="S829" s="2"/>
      <c r="T829" s="2"/>
      <c r="U829" s="2"/>
      <c r="V829" s="2"/>
      <c r="W829" s="2"/>
      <c r="X829" s="2"/>
      <c r="Y829" s="2"/>
      <c r="Z829" s="2"/>
    </row>
    <row r="830" spans="1:26" ht="14.25" customHeight="1">
      <c r="A830" s="2"/>
      <c r="B830" s="2"/>
      <c r="C830" s="2"/>
      <c r="D830" s="2"/>
      <c r="E830" s="2"/>
      <c r="F830" s="2"/>
      <c r="G830" s="2"/>
      <c r="H830" s="2"/>
      <c r="I830" s="2"/>
      <c r="J830" s="2"/>
      <c r="K830" s="2"/>
      <c r="L830" s="2"/>
      <c r="M830" s="2"/>
      <c r="N830" s="2"/>
      <c r="O830" s="2"/>
      <c r="P830" s="2"/>
      <c r="Q830" s="2"/>
      <c r="R830" s="2"/>
      <c r="S830" s="2"/>
      <c r="T830" s="2"/>
      <c r="U830" s="2"/>
      <c r="V830" s="2"/>
      <c r="W830" s="2"/>
      <c r="X830" s="2"/>
      <c r="Y830" s="2"/>
      <c r="Z830" s="2"/>
    </row>
    <row r="831" spans="1:26" ht="14.25" customHeight="1">
      <c r="A831" s="2"/>
      <c r="B831" s="2"/>
      <c r="C831" s="2"/>
      <c r="D831" s="2"/>
      <c r="E831" s="2"/>
      <c r="F831" s="2"/>
      <c r="G831" s="2"/>
      <c r="H831" s="2"/>
      <c r="I831" s="2"/>
      <c r="J831" s="2"/>
      <c r="K831" s="2"/>
      <c r="L831" s="2"/>
      <c r="M831" s="2"/>
      <c r="N831" s="2"/>
      <c r="O831" s="2"/>
      <c r="P831" s="2"/>
      <c r="Q831" s="2"/>
      <c r="R831" s="2"/>
      <c r="S831" s="2"/>
      <c r="T831" s="2"/>
      <c r="U831" s="2"/>
      <c r="V831" s="2"/>
      <c r="W831" s="2"/>
      <c r="X831" s="2"/>
      <c r="Y831" s="2"/>
      <c r="Z831" s="2"/>
    </row>
    <row r="832" spans="1:26" ht="14.25" customHeight="1">
      <c r="A832" s="2"/>
      <c r="B832" s="2"/>
      <c r="C832" s="2"/>
      <c r="D832" s="2"/>
      <c r="E832" s="2"/>
      <c r="F832" s="2"/>
      <c r="G832" s="2"/>
      <c r="H832" s="2"/>
      <c r="I832" s="2"/>
      <c r="J832" s="2"/>
      <c r="K832" s="2"/>
      <c r="L832" s="2"/>
      <c r="M832" s="2"/>
      <c r="N832" s="2"/>
      <c r="O832" s="2"/>
      <c r="P832" s="2"/>
      <c r="Q832" s="2"/>
      <c r="R832" s="2"/>
      <c r="S832" s="2"/>
      <c r="T832" s="2"/>
      <c r="U832" s="2"/>
      <c r="V832" s="2"/>
      <c r="W832" s="2"/>
      <c r="X832" s="2"/>
      <c r="Y832" s="2"/>
      <c r="Z832" s="2"/>
    </row>
    <row r="833" spans="1:26" ht="14.25" customHeight="1">
      <c r="A833" s="2"/>
      <c r="B833" s="2"/>
      <c r="C833" s="2"/>
      <c r="D833" s="2"/>
      <c r="E833" s="2"/>
      <c r="F833" s="2"/>
      <c r="G833" s="2"/>
      <c r="H833" s="2"/>
      <c r="I833" s="2"/>
      <c r="J833" s="2"/>
      <c r="K833" s="2"/>
      <c r="L833" s="2"/>
      <c r="M833" s="2"/>
      <c r="N833" s="2"/>
      <c r="O833" s="2"/>
      <c r="P833" s="2"/>
      <c r="Q833" s="2"/>
      <c r="R833" s="2"/>
      <c r="S833" s="2"/>
      <c r="T833" s="2"/>
      <c r="U833" s="2"/>
      <c r="V833" s="2"/>
      <c r="W833" s="2"/>
      <c r="X833" s="2"/>
      <c r="Y833" s="2"/>
      <c r="Z833" s="2"/>
    </row>
    <row r="834" spans="1:26" ht="14.25" customHeight="1">
      <c r="A834" s="2"/>
      <c r="B834" s="2"/>
      <c r="C834" s="2"/>
      <c r="D834" s="2"/>
      <c r="E834" s="2"/>
      <c r="F834" s="2"/>
      <c r="G834" s="2"/>
      <c r="H834" s="2"/>
      <c r="I834" s="2"/>
      <c r="J834" s="2"/>
      <c r="K834" s="2"/>
      <c r="L834" s="2"/>
      <c r="M834" s="2"/>
      <c r="N834" s="2"/>
      <c r="O834" s="2"/>
      <c r="P834" s="2"/>
      <c r="Q834" s="2"/>
      <c r="R834" s="2"/>
      <c r="S834" s="2"/>
      <c r="T834" s="2"/>
      <c r="U834" s="2"/>
      <c r="V834" s="2"/>
      <c r="W834" s="2"/>
      <c r="X834" s="2"/>
      <c r="Y834" s="2"/>
      <c r="Z834" s="2"/>
    </row>
    <row r="835" spans="1:26" ht="14.25" customHeight="1">
      <c r="A835" s="2"/>
      <c r="B835" s="2"/>
      <c r="C835" s="2"/>
      <c r="D835" s="2"/>
      <c r="E835" s="2"/>
      <c r="F835" s="2"/>
      <c r="G835" s="2"/>
      <c r="H835" s="2"/>
      <c r="I835" s="2"/>
      <c r="J835" s="2"/>
      <c r="K835" s="2"/>
      <c r="L835" s="2"/>
      <c r="M835" s="2"/>
      <c r="N835" s="2"/>
      <c r="O835" s="2"/>
      <c r="P835" s="2"/>
      <c r="Q835" s="2"/>
      <c r="R835" s="2"/>
      <c r="S835" s="2"/>
      <c r="T835" s="2"/>
      <c r="U835" s="2"/>
      <c r="V835" s="2"/>
      <c r="W835" s="2"/>
      <c r="X835" s="2"/>
      <c r="Y835" s="2"/>
      <c r="Z835" s="2"/>
    </row>
    <row r="836" spans="1:26" ht="14.25" customHeight="1">
      <c r="A836" s="2"/>
      <c r="B836" s="2"/>
      <c r="C836" s="2"/>
      <c r="D836" s="2"/>
      <c r="E836" s="2"/>
      <c r="F836" s="2"/>
      <c r="G836" s="2"/>
      <c r="H836" s="2"/>
      <c r="I836" s="2"/>
      <c r="J836" s="2"/>
      <c r="K836" s="2"/>
      <c r="L836" s="2"/>
      <c r="M836" s="2"/>
      <c r="N836" s="2"/>
      <c r="O836" s="2"/>
      <c r="P836" s="2"/>
      <c r="Q836" s="2"/>
      <c r="R836" s="2"/>
      <c r="S836" s="2"/>
      <c r="T836" s="2"/>
      <c r="U836" s="2"/>
      <c r="V836" s="2"/>
      <c r="W836" s="2"/>
      <c r="X836" s="2"/>
      <c r="Y836" s="2"/>
      <c r="Z836" s="2"/>
    </row>
    <row r="837" spans="1:26" ht="14.25" customHeight="1">
      <c r="A837" s="2"/>
      <c r="B837" s="2"/>
      <c r="C837" s="2"/>
      <c r="D837" s="2"/>
      <c r="E837" s="2"/>
      <c r="F837" s="2"/>
      <c r="G837" s="2"/>
      <c r="H837" s="2"/>
      <c r="I837" s="2"/>
      <c r="J837" s="2"/>
      <c r="K837" s="2"/>
      <c r="L837" s="2"/>
      <c r="M837" s="2"/>
      <c r="N837" s="2"/>
      <c r="O837" s="2"/>
      <c r="P837" s="2"/>
      <c r="Q837" s="2"/>
      <c r="R837" s="2"/>
      <c r="S837" s="2"/>
      <c r="T837" s="2"/>
      <c r="U837" s="2"/>
      <c r="V837" s="2"/>
      <c r="W837" s="2"/>
      <c r="X837" s="2"/>
      <c r="Y837" s="2"/>
      <c r="Z837" s="2"/>
    </row>
    <row r="838" spans="1:26" ht="14.25" customHeight="1">
      <c r="A838" s="2"/>
      <c r="B838" s="2"/>
      <c r="C838" s="2"/>
      <c r="D838" s="2"/>
      <c r="E838" s="2"/>
      <c r="F838" s="2"/>
      <c r="G838" s="2"/>
      <c r="H838" s="2"/>
      <c r="I838" s="2"/>
      <c r="J838" s="2"/>
      <c r="K838" s="2"/>
      <c r="L838" s="2"/>
      <c r="M838" s="2"/>
      <c r="N838" s="2"/>
      <c r="O838" s="2"/>
      <c r="P838" s="2"/>
      <c r="Q838" s="2"/>
      <c r="R838" s="2"/>
      <c r="S838" s="2"/>
      <c r="T838" s="2"/>
      <c r="U838" s="2"/>
      <c r="V838" s="2"/>
      <c r="W838" s="2"/>
      <c r="X838" s="2"/>
      <c r="Y838" s="2"/>
      <c r="Z838" s="2"/>
    </row>
    <row r="839" spans="1:26" ht="14.25" customHeight="1">
      <c r="A839" s="2"/>
      <c r="B839" s="2"/>
      <c r="C839" s="2"/>
      <c r="D839" s="2"/>
      <c r="E839" s="2"/>
      <c r="F839" s="2"/>
      <c r="G839" s="2"/>
      <c r="H839" s="2"/>
      <c r="I839" s="2"/>
      <c r="J839" s="2"/>
      <c r="K839" s="2"/>
      <c r="L839" s="2"/>
      <c r="M839" s="2"/>
      <c r="N839" s="2"/>
      <c r="O839" s="2"/>
      <c r="P839" s="2"/>
      <c r="Q839" s="2"/>
      <c r="R839" s="2"/>
      <c r="S839" s="2"/>
      <c r="T839" s="2"/>
      <c r="U839" s="2"/>
      <c r="V839" s="2"/>
      <c r="W839" s="2"/>
      <c r="X839" s="2"/>
      <c r="Y839" s="2"/>
      <c r="Z839" s="2"/>
    </row>
    <row r="840" spans="1:26" ht="14.25" customHeight="1">
      <c r="A840" s="2"/>
      <c r="B840" s="2"/>
      <c r="C840" s="2"/>
      <c r="D840" s="2"/>
      <c r="E840" s="2"/>
      <c r="F840" s="2"/>
      <c r="G840" s="2"/>
      <c r="H840" s="2"/>
      <c r="I840" s="2"/>
      <c r="J840" s="2"/>
      <c r="K840" s="2"/>
      <c r="L840" s="2"/>
      <c r="M840" s="2"/>
      <c r="N840" s="2"/>
      <c r="O840" s="2"/>
      <c r="P840" s="2"/>
      <c r="Q840" s="2"/>
      <c r="R840" s="2"/>
      <c r="S840" s="2"/>
      <c r="T840" s="2"/>
      <c r="U840" s="2"/>
      <c r="V840" s="2"/>
      <c r="W840" s="2"/>
      <c r="X840" s="2"/>
      <c r="Y840" s="2"/>
      <c r="Z840" s="2"/>
    </row>
    <row r="841" spans="1:26" ht="14.25" customHeight="1">
      <c r="A841" s="2"/>
      <c r="B841" s="2"/>
      <c r="C841" s="2"/>
      <c r="D841" s="2"/>
      <c r="E841" s="2"/>
      <c r="F841" s="2"/>
      <c r="G841" s="2"/>
      <c r="H841" s="2"/>
      <c r="I841" s="2"/>
      <c r="J841" s="2"/>
      <c r="K841" s="2"/>
      <c r="L841" s="2"/>
      <c r="M841" s="2"/>
      <c r="N841" s="2"/>
      <c r="O841" s="2"/>
      <c r="P841" s="2"/>
      <c r="Q841" s="2"/>
      <c r="R841" s="2"/>
      <c r="S841" s="2"/>
      <c r="T841" s="2"/>
      <c r="U841" s="2"/>
      <c r="V841" s="2"/>
      <c r="W841" s="2"/>
      <c r="X841" s="2"/>
      <c r="Y841" s="2"/>
      <c r="Z841" s="2"/>
    </row>
    <row r="842" spans="1:26" ht="14.25" customHeight="1">
      <c r="A842" s="2"/>
      <c r="B842" s="2"/>
      <c r="C842" s="2"/>
      <c r="D842" s="2"/>
      <c r="E842" s="2"/>
      <c r="F842" s="2"/>
      <c r="G842" s="2"/>
      <c r="H842" s="2"/>
      <c r="I842" s="2"/>
      <c r="J842" s="2"/>
      <c r="K842" s="2"/>
      <c r="L842" s="2"/>
      <c r="M842" s="2"/>
      <c r="N842" s="2"/>
      <c r="O842" s="2"/>
      <c r="P842" s="2"/>
      <c r="Q842" s="2"/>
      <c r="R842" s="2"/>
      <c r="S842" s="2"/>
      <c r="T842" s="2"/>
      <c r="U842" s="2"/>
      <c r="V842" s="2"/>
      <c r="W842" s="2"/>
      <c r="X842" s="2"/>
      <c r="Y842" s="2"/>
      <c r="Z842" s="2"/>
    </row>
    <row r="843" spans="1:26" ht="14.25" customHeight="1">
      <c r="A843" s="2"/>
      <c r="B843" s="2"/>
      <c r="C843" s="2"/>
      <c r="D843" s="2"/>
      <c r="E843" s="2"/>
      <c r="F843" s="2"/>
      <c r="G843" s="2"/>
      <c r="H843" s="2"/>
      <c r="I843" s="2"/>
      <c r="J843" s="2"/>
      <c r="K843" s="2"/>
      <c r="L843" s="2"/>
      <c r="M843" s="2"/>
      <c r="N843" s="2"/>
      <c r="O843" s="2"/>
      <c r="P843" s="2"/>
      <c r="Q843" s="2"/>
      <c r="R843" s="2"/>
      <c r="S843" s="2"/>
      <c r="T843" s="2"/>
      <c r="U843" s="2"/>
      <c r="V843" s="2"/>
      <c r="W843" s="2"/>
      <c r="X843" s="2"/>
      <c r="Y843" s="2"/>
      <c r="Z843" s="2"/>
    </row>
    <row r="844" spans="1:26" ht="14.25" customHeight="1">
      <c r="A844" s="2"/>
      <c r="B844" s="2"/>
      <c r="C844" s="2"/>
      <c r="D844" s="2"/>
      <c r="E844" s="2"/>
      <c r="F844" s="2"/>
      <c r="G844" s="2"/>
      <c r="H844" s="2"/>
      <c r="I844" s="2"/>
      <c r="J844" s="2"/>
      <c r="K844" s="2"/>
      <c r="L844" s="2"/>
      <c r="M844" s="2"/>
      <c r="N844" s="2"/>
      <c r="O844" s="2"/>
      <c r="P844" s="2"/>
      <c r="Q844" s="2"/>
      <c r="R844" s="2"/>
      <c r="S844" s="2"/>
      <c r="T844" s="2"/>
      <c r="U844" s="2"/>
      <c r="V844" s="2"/>
      <c r="W844" s="2"/>
      <c r="X844" s="2"/>
      <c r="Y844" s="2"/>
      <c r="Z844" s="2"/>
    </row>
    <row r="845" spans="1:26" ht="14.25" customHeight="1">
      <c r="A845" s="2"/>
      <c r="B845" s="2"/>
      <c r="C845" s="2"/>
      <c r="D845" s="2"/>
      <c r="E845" s="2"/>
      <c r="F845" s="2"/>
      <c r="G845" s="2"/>
      <c r="H845" s="2"/>
      <c r="I845" s="2"/>
      <c r="J845" s="2"/>
      <c r="K845" s="2"/>
      <c r="L845" s="2"/>
      <c r="M845" s="2"/>
      <c r="N845" s="2"/>
      <c r="O845" s="2"/>
      <c r="P845" s="2"/>
      <c r="Q845" s="2"/>
      <c r="R845" s="2"/>
      <c r="S845" s="2"/>
      <c r="T845" s="2"/>
      <c r="U845" s="2"/>
      <c r="V845" s="2"/>
      <c r="W845" s="2"/>
      <c r="X845" s="2"/>
      <c r="Y845" s="2"/>
      <c r="Z845" s="2"/>
    </row>
    <row r="846" spans="1:26" ht="14.25" customHeight="1">
      <c r="A846" s="2"/>
      <c r="B846" s="2"/>
      <c r="C846" s="2"/>
      <c r="D846" s="2"/>
      <c r="E846" s="2"/>
      <c r="F846" s="2"/>
      <c r="G846" s="2"/>
      <c r="H846" s="2"/>
      <c r="I846" s="2"/>
      <c r="J846" s="2"/>
      <c r="K846" s="2"/>
      <c r="L846" s="2"/>
      <c r="M846" s="2"/>
      <c r="N846" s="2"/>
      <c r="O846" s="2"/>
      <c r="P846" s="2"/>
      <c r="Q846" s="2"/>
      <c r="R846" s="2"/>
      <c r="S846" s="2"/>
      <c r="T846" s="2"/>
      <c r="U846" s="2"/>
      <c r="V846" s="2"/>
      <c r="W846" s="2"/>
      <c r="X846" s="2"/>
      <c r="Y846" s="2"/>
      <c r="Z846" s="2"/>
    </row>
    <row r="847" spans="1:26" ht="14.25" customHeight="1">
      <c r="A847" s="2"/>
      <c r="B847" s="2"/>
      <c r="C847" s="2"/>
      <c r="D847" s="2"/>
      <c r="E847" s="2"/>
      <c r="F847" s="2"/>
      <c r="G847" s="2"/>
      <c r="H847" s="2"/>
      <c r="I847" s="2"/>
      <c r="J847" s="2"/>
      <c r="K847" s="2"/>
      <c r="L847" s="2"/>
      <c r="M847" s="2"/>
      <c r="N847" s="2"/>
      <c r="O847" s="2"/>
      <c r="P847" s="2"/>
      <c r="Q847" s="2"/>
      <c r="R847" s="2"/>
      <c r="S847" s="2"/>
      <c r="T847" s="2"/>
      <c r="U847" s="2"/>
      <c r="V847" s="2"/>
      <c r="W847" s="2"/>
      <c r="X847" s="2"/>
      <c r="Y847" s="2"/>
      <c r="Z847" s="2"/>
    </row>
    <row r="848" spans="1:26" ht="14.25" customHeight="1">
      <c r="A848" s="2"/>
      <c r="B848" s="2"/>
      <c r="C848" s="2"/>
      <c r="D848" s="2"/>
      <c r="E848" s="2"/>
      <c r="F848" s="2"/>
      <c r="G848" s="2"/>
      <c r="H848" s="2"/>
      <c r="I848" s="2"/>
      <c r="J848" s="2"/>
      <c r="K848" s="2"/>
      <c r="L848" s="2"/>
      <c r="M848" s="2"/>
      <c r="N848" s="2"/>
      <c r="O848" s="2"/>
      <c r="P848" s="2"/>
      <c r="Q848" s="2"/>
      <c r="R848" s="2"/>
      <c r="S848" s="2"/>
      <c r="T848" s="2"/>
      <c r="U848" s="2"/>
      <c r="V848" s="2"/>
      <c r="W848" s="2"/>
      <c r="X848" s="2"/>
      <c r="Y848" s="2"/>
      <c r="Z848" s="2"/>
    </row>
    <row r="849" spans="1:26" ht="14.25" customHeight="1">
      <c r="A849" s="2"/>
      <c r="B849" s="2"/>
      <c r="C849" s="2"/>
      <c r="D849" s="2"/>
      <c r="E849" s="2"/>
      <c r="F849" s="2"/>
      <c r="G849" s="2"/>
      <c r="H849" s="2"/>
      <c r="I849" s="2"/>
      <c r="J849" s="2"/>
      <c r="K849" s="2"/>
      <c r="L849" s="2"/>
      <c r="M849" s="2"/>
      <c r="N849" s="2"/>
      <c r="O849" s="2"/>
      <c r="P849" s="2"/>
      <c r="Q849" s="2"/>
      <c r="R849" s="2"/>
      <c r="S849" s="2"/>
      <c r="T849" s="2"/>
      <c r="U849" s="2"/>
      <c r="V849" s="2"/>
      <c r="W849" s="2"/>
      <c r="X849" s="2"/>
      <c r="Y849" s="2"/>
      <c r="Z849" s="2"/>
    </row>
    <row r="850" spans="1:26" ht="14.25" customHeight="1">
      <c r="A850" s="2"/>
      <c r="B850" s="2"/>
      <c r="C850" s="2"/>
      <c r="D850" s="2"/>
      <c r="E850" s="2"/>
      <c r="F850" s="2"/>
      <c r="G850" s="2"/>
      <c r="H850" s="2"/>
      <c r="I850" s="2"/>
      <c r="J850" s="2"/>
      <c r="K850" s="2"/>
      <c r="L850" s="2"/>
      <c r="M850" s="2"/>
      <c r="N850" s="2"/>
      <c r="O850" s="2"/>
      <c r="P850" s="2"/>
      <c r="Q850" s="2"/>
      <c r="R850" s="2"/>
      <c r="S850" s="2"/>
      <c r="T850" s="2"/>
      <c r="U850" s="2"/>
      <c r="V850" s="2"/>
      <c r="W850" s="2"/>
      <c r="X850" s="2"/>
      <c r="Y850" s="2"/>
      <c r="Z850" s="2"/>
    </row>
    <row r="851" spans="1:26" ht="14.25" customHeight="1">
      <c r="A851" s="2"/>
      <c r="B851" s="2"/>
      <c r="C851" s="2"/>
      <c r="D851" s="2"/>
      <c r="E851" s="2"/>
      <c r="F851" s="2"/>
      <c r="G851" s="2"/>
      <c r="H851" s="2"/>
      <c r="I851" s="2"/>
      <c r="J851" s="2"/>
      <c r="K851" s="2"/>
      <c r="L851" s="2"/>
      <c r="M851" s="2"/>
      <c r="N851" s="2"/>
      <c r="O851" s="2"/>
      <c r="P851" s="2"/>
      <c r="Q851" s="2"/>
      <c r="R851" s="2"/>
      <c r="S851" s="2"/>
      <c r="T851" s="2"/>
      <c r="U851" s="2"/>
      <c r="V851" s="2"/>
      <c r="W851" s="2"/>
      <c r="X851" s="2"/>
      <c r="Y851" s="2"/>
      <c r="Z851" s="2"/>
    </row>
    <row r="852" spans="1:26" ht="14.25" customHeight="1">
      <c r="A852" s="2"/>
      <c r="B852" s="2"/>
      <c r="C852" s="2"/>
      <c r="D852" s="2"/>
      <c r="E852" s="2"/>
      <c r="F852" s="2"/>
      <c r="G852" s="2"/>
      <c r="H852" s="2"/>
      <c r="I852" s="2"/>
      <c r="J852" s="2"/>
      <c r="K852" s="2"/>
      <c r="L852" s="2"/>
      <c r="M852" s="2"/>
      <c r="N852" s="2"/>
      <c r="O852" s="2"/>
      <c r="P852" s="2"/>
      <c r="Q852" s="2"/>
      <c r="R852" s="2"/>
      <c r="S852" s="2"/>
      <c r="T852" s="2"/>
      <c r="U852" s="2"/>
      <c r="V852" s="2"/>
      <c r="W852" s="2"/>
      <c r="X852" s="2"/>
      <c r="Y852" s="2"/>
      <c r="Z852" s="2"/>
    </row>
    <row r="853" spans="1:26" ht="14.25" customHeight="1">
      <c r="A853" s="2"/>
      <c r="B853" s="2"/>
      <c r="C853" s="2"/>
      <c r="D853" s="2"/>
      <c r="E853" s="2"/>
      <c r="F853" s="2"/>
      <c r="G853" s="2"/>
      <c r="H853" s="2"/>
      <c r="I853" s="2"/>
      <c r="J853" s="2"/>
      <c r="K853" s="2"/>
      <c r="L853" s="2"/>
      <c r="M853" s="2"/>
      <c r="N853" s="2"/>
      <c r="O853" s="2"/>
      <c r="P853" s="2"/>
      <c r="Q853" s="2"/>
      <c r="R853" s="2"/>
      <c r="S853" s="2"/>
      <c r="T853" s="2"/>
      <c r="U853" s="2"/>
      <c r="V853" s="2"/>
      <c r="W853" s="2"/>
      <c r="X853" s="2"/>
      <c r="Y853" s="2"/>
      <c r="Z853" s="2"/>
    </row>
    <row r="854" spans="1:26" ht="14.25" customHeight="1">
      <c r="A854" s="2"/>
      <c r="B854" s="2"/>
      <c r="C854" s="2"/>
      <c r="D854" s="2"/>
      <c r="E854" s="2"/>
      <c r="F854" s="2"/>
      <c r="G854" s="2"/>
      <c r="H854" s="2"/>
      <c r="I854" s="2"/>
      <c r="J854" s="2"/>
      <c r="K854" s="2"/>
      <c r="L854" s="2"/>
      <c r="M854" s="2"/>
      <c r="N854" s="2"/>
      <c r="O854" s="2"/>
      <c r="P854" s="2"/>
      <c r="Q854" s="2"/>
      <c r="R854" s="2"/>
      <c r="S854" s="2"/>
      <c r="T854" s="2"/>
      <c r="U854" s="2"/>
      <c r="V854" s="2"/>
      <c r="W854" s="2"/>
      <c r="X854" s="2"/>
      <c r="Y854" s="2"/>
      <c r="Z854" s="2"/>
    </row>
    <row r="855" spans="1:26" ht="14.25" customHeight="1">
      <c r="A855" s="2"/>
      <c r="B855" s="2"/>
      <c r="C855" s="2"/>
      <c r="D855" s="2"/>
      <c r="E855" s="2"/>
      <c r="F855" s="2"/>
      <c r="G855" s="2"/>
      <c r="H855" s="2"/>
      <c r="I855" s="2"/>
      <c r="J855" s="2"/>
      <c r="K855" s="2"/>
      <c r="L855" s="2"/>
      <c r="M855" s="2"/>
      <c r="N855" s="2"/>
      <c r="O855" s="2"/>
      <c r="P855" s="2"/>
      <c r="Q855" s="2"/>
      <c r="R855" s="2"/>
      <c r="S855" s="2"/>
      <c r="T855" s="2"/>
      <c r="U855" s="2"/>
      <c r="V855" s="2"/>
      <c r="W855" s="2"/>
      <c r="X855" s="2"/>
      <c r="Y855" s="2"/>
      <c r="Z855" s="2"/>
    </row>
    <row r="856" spans="1:26" ht="14.25" customHeight="1">
      <c r="A856" s="2"/>
      <c r="B856" s="2"/>
      <c r="C856" s="2"/>
      <c r="D856" s="2"/>
      <c r="E856" s="2"/>
      <c r="F856" s="2"/>
      <c r="G856" s="2"/>
      <c r="H856" s="2"/>
      <c r="I856" s="2"/>
      <c r="J856" s="2"/>
      <c r="K856" s="2"/>
      <c r="L856" s="2"/>
      <c r="M856" s="2"/>
      <c r="N856" s="2"/>
      <c r="O856" s="2"/>
      <c r="P856" s="2"/>
      <c r="Q856" s="2"/>
      <c r="R856" s="2"/>
      <c r="S856" s="2"/>
      <c r="T856" s="2"/>
      <c r="U856" s="2"/>
      <c r="V856" s="2"/>
      <c r="W856" s="2"/>
      <c r="X856" s="2"/>
      <c r="Y856" s="2"/>
      <c r="Z856" s="2"/>
    </row>
    <row r="857" spans="1:26" ht="14.25" customHeight="1">
      <c r="A857" s="2"/>
      <c r="B857" s="2"/>
      <c r="C857" s="2"/>
      <c r="D857" s="2"/>
      <c r="E857" s="2"/>
      <c r="F857" s="2"/>
      <c r="G857" s="2"/>
      <c r="H857" s="2"/>
      <c r="I857" s="2"/>
      <c r="J857" s="2"/>
      <c r="K857" s="2"/>
      <c r="L857" s="2"/>
      <c r="M857" s="2"/>
      <c r="N857" s="2"/>
      <c r="O857" s="2"/>
      <c r="P857" s="2"/>
      <c r="Q857" s="2"/>
      <c r="R857" s="2"/>
      <c r="S857" s="2"/>
      <c r="T857" s="2"/>
      <c r="U857" s="2"/>
      <c r="V857" s="2"/>
      <c r="W857" s="2"/>
      <c r="X857" s="2"/>
      <c r="Y857" s="2"/>
      <c r="Z857" s="2"/>
    </row>
    <row r="858" spans="1:26" ht="14.25" customHeight="1">
      <c r="A858" s="2"/>
      <c r="B858" s="2"/>
      <c r="C858" s="2"/>
      <c r="D858" s="2"/>
      <c r="E858" s="2"/>
      <c r="F858" s="2"/>
      <c r="G858" s="2"/>
      <c r="H858" s="2"/>
      <c r="I858" s="2"/>
      <c r="J858" s="2"/>
      <c r="K858" s="2"/>
      <c r="L858" s="2"/>
      <c r="M858" s="2"/>
      <c r="N858" s="2"/>
      <c r="O858" s="2"/>
      <c r="P858" s="2"/>
      <c r="Q858" s="2"/>
      <c r="R858" s="2"/>
      <c r="S858" s="2"/>
      <c r="T858" s="2"/>
      <c r="U858" s="2"/>
      <c r="V858" s="2"/>
      <c r="W858" s="2"/>
      <c r="X858" s="2"/>
      <c r="Y858" s="2"/>
      <c r="Z858" s="2"/>
    </row>
    <row r="859" spans="1:26" ht="14.25" customHeight="1">
      <c r="A859" s="2"/>
      <c r="B859" s="2"/>
      <c r="C859" s="2"/>
      <c r="D859" s="2"/>
      <c r="E859" s="2"/>
      <c r="F859" s="2"/>
      <c r="G859" s="2"/>
      <c r="H859" s="2"/>
      <c r="I859" s="2"/>
      <c r="J859" s="2"/>
      <c r="K859" s="2"/>
      <c r="L859" s="2"/>
      <c r="M859" s="2"/>
      <c r="N859" s="2"/>
      <c r="O859" s="2"/>
      <c r="P859" s="2"/>
      <c r="Q859" s="2"/>
      <c r="R859" s="2"/>
      <c r="S859" s="2"/>
      <c r="T859" s="2"/>
      <c r="U859" s="2"/>
      <c r="V859" s="2"/>
      <c r="W859" s="2"/>
      <c r="X859" s="2"/>
      <c r="Y859" s="2"/>
      <c r="Z859" s="2"/>
    </row>
    <row r="860" spans="1:26" ht="14.25" customHeight="1">
      <c r="A860" s="2"/>
      <c r="B860" s="2"/>
      <c r="C860" s="2"/>
      <c r="D860" s="2"/>
      <c r="E860" s="2"/>
      <c r="F860" s="2"/>
      <c r="G860" s="2"/>
      <c r="H860" s="2"/>
      <c r="I860" s="2"/>
      <c r="J860" s="2"/>
      <c r="K860" s="2"/>
      <c r="L860" s="2"/>
      <c r="M860" s="2"/>
      <c r="N860" s="2"/>
      <c r="O860" s="2"/>
      <c r="P860" s="2"/>
      <c r="Q860" s="2"/>
      <c r="R860" s="2"/>
      <c r="S860" s="2"/>
      <c r="T860" s="2"/>
      <c r="U860" s="2"/>
      <c r="V860" s="2"/>
      <c r="W860" s="2"/>
      <c r="X860" s="2"/>
      <c r="Y860" s="2"/>
      <c r="Z860" s="2"/>
    </row>
    <row r="861" spans="1:26" ht="14.25" customHeight="1">
      <c r="A861" s="2"/>
      <c r="B861" s="2"/>
      <c r="C861" s="2"/>
      <c r="D861" s="2"/>
      <c r="E861" s="2"/>
      <c r="F861" s="2"/>
      <c r="G861" s="2"/>
      <c r="H861" s="2"/>
      <c r="I861" s="2"/>
      <c r="J861" s="2"/>
      <c r="K861" s="2"/>
      <c r="L861" s="2"/>
      <c r="M861" s="2"/>
      <c r="N861" s="2"/>
      <c r="O861" s="2"/>
      <c r="P861" s="2"/>
      <c r="Q861" s="2"/>
      <c r="R861" s="2"/>
      <c r="S861" s="2"/>
      <c r="T861" s="2"/>
      <c r="U861" s="2"/>
      <c r="V861" s="2"/>
      <c r="W861" s="2"/>
      <c r="X861" s="2"/>
      <c r="Y861" s="2"/>
      <c r="Z861" s="2"/>
    </row>
    <row r="862" spans="1:26" ht="14.25" customHeight="1">
      <c r="A862" s="2"/>
      <c r="B862" s="2"/>
      <c r="C862" s="2"/>
      <c r="D862" s="2"/>
      <c r="E862" s="2"/>
      <c r="F862" s="2"/>
      <c r="G862" s="2"/>
      <c r="H862" s="2"/>
      <c r="I862" s="2"/>
      <c r="J862" s="2"/>
      <c r="K862" s="2"/>
      <c r="L862" s="2"/>
      <c r="M862" s="2"/>
      <c r="N862" s="2"/>
      <c r="O862" s="2"/>
      <c r="P862" s="2"/>
      <c r="Q862" s="2"/>
      <c r="R862" s="2"/>
      <c r="S862" s="2"/>
      <c r="T862" s="2"/>
      <c r="U862" s="2"/>
      <c r="V862" s="2"/>
      <c r="W862" s="2"/>
      <c r="X862" s="2"/>
      <c r="Y862" s="2"/>
      <c r="Z862" s="2"/>
    </row>
    <row r="863" spans="1:26" ht="14.25" customHeight="1">
      <c r="A863" s="2"/>
      <c r="B863" s="2"/>
      <c r="C863" s="2"/>
      <c r="D863" s="2"/>
      <c r="E863" s="2"/>
      <c r="F863" s="2"/>
      <c r="G863" s="2"/>
      <c r="H863" s="2"/>
      <c r="I863" s="2"/>
      <c r="J863" s="2"/>
      <c r="K863" s="2"/>
      <c r="L863" s="2"/>
      <c r="M863" s="2"/>
      <c r="N863" s="2"/>
      <c r="O863" s="2"/>
      <c r="P863" s="2"/>
      <c r="Q863" s="2"/>
      <c r="R863" s="2"/>
      <c r="S863" s="2"/>
      <c r="T863" s="2"/>
      <c r="U863" s="2"/>
      <c r="V863" s="2"/>
      <c r="W863" s="2"/>
      <c r="X863" s="2"/>
      <c r="Y863" s="2"/>
      <c r="Z863" s="2"/>
    </row>
    <row r="864" spans="1:26" ht="14.25" customHeight="1">
      <c r="A864" s="2"/>
      <c r="B864" s="2"/>
      <c r="C864" s="2"/>
      <c r="D864" s="2"/>
      <c r="E864" s="2"/>
      <c r="F864" s="2"/>
      <c r="G864" s="2"/>
      <c r="H864" s="2"/>
      <c r="I864" s="2"/>
      <c r="J864" s="2"/>
      <c r="K864" s="2"/>
      <c r="L864" s="2"/>
      <c r="M864" s="2"/>
      <c r="N864" s="2"/>
      <c r="O864" s="2"/>
      <c r="P864" s="2"/>
      <c r="Q864" s="2"/>
      <c r="R864" s="2"/>
      <c r="S864" s="2"/>
      <c r="T864" s="2"/>
      <c r="U864" s="2"/>
      <c r="V864" s="2"/>
      <c r="W864" s="2"/>
      <c r="X864" s="2"/>
      <c r="Y864" s="2"/>
      <c r="Z864" s="2"/>
    </row>
    <row r="865" spans="1:26" ht="14.25" customHeight="1">
      <c r="A865" s="2"/>
      <c r="B865" s="2"/>
      <c r="C865" s="2"/>
      <c r="D865" s="2"/>
      <c r="E865" s="2"/>
      <c r="F865" s="2"/>
      <c r="G865" s="2"/>
      <c r="H865" s="2"/>
      <c r="I865" s="2"/>
      <c r="J865" s="2"/>
      <c r="K865" s="2"/>
      <c r="L865" s="2"/>
      <c r="M865" s="2"/>
      <c r="N865" s="2"/>
      <c r="O865" s="2"/>
      <c r="P865" s="2"/>
      <c r="Q865" s="2"/>
      <c r="R865" s="2"/>
      <c r="S865" s="2"/>
      <c r="T865" s="2"/>
      <c r="U865" s="2"/>
      <c r="V865" s="2"/>
      <c r="W865" s="2"/>
      <c r="X865" s="2"/>
      <c r="Y865" s="2"/>
      <c r="Z865" s="2"/>
    </row>
    <row r="866" spans="1:26" ht="14.25" customHeight="1">
      <c r="A866" s="2"/>
      <c r="B866" s="2"/>
      <c r="C866" s="2"/>
      <c r="D866" s="2"/>
      <c r="E866" s="2"/>
      <c r="F866" s="2"/>
      <c r="G866" s="2"/>
      <c r="H866" s="2"/>
      <c r="I866" s="2"/>
      <c r="J866" s="2"/>
      <c r="K866" s="2"/>
      <c r="L866" s="2"/>
      <c r="M866" s="2"/>
      <c r="N866" s="2"/>
      <c r="O866" s="2"/>
      <c r="P866" s="2"/>
      <c r="Q866" s="2"/>
      <c r="R866" s="2"/>
      <c r="S866" s="2"/>
      <c r="T866" s="2"/>
      <c r="U866" s="2"/>
      <c r="V866" s="2"/>
      <c r="W866" s="2"/>
      <c r="X866" s="2"/>
      <c r="Y866" s="2"/>
      <c r="Z866" s="2"/>
    </row>
    <row r="867" spans="1:26" ht="14.25" customHeight="1">
      <c r="A867" s="2"/>
      <c r="B867" s="2"/>
      <c r="C867" s="2"/>
      <c r="D867" s="2"/>
      <c r="E867" s="2"/>
      <c r="F867" s="2"/>
      <c r="G867" s="2"/>
      <c r="H867" s="2"/>
      <c r="I867" s="2"/>
      <c r="J867" s="2"/>
      <c r="K867" s="2"/>
      <c r="L867" s="2"/>
      <c r="M867" s="2"/>
      <c r="N867" s="2"/>
      <c r="O867" s="2"/>
      <c r="P867" s="2"/>
      <c r="Q867" s="2"/>
      <c r="R867" s="2"/>
      <c r="S867" s="2"/>
      <c r="T867" s="2"/>
      <c r="U867" s="2"/>
      <c r="V867" s="2"/>
      <c r="W867" s="2"/>
      <c r="X867" s="2"/>
      <c r="Y867" s="2"/>
      <c r="Z867" s="2"/>
    </row>
    <row r="868" spans="1:26" ht="14.25" customHeight="1">
      <c r="A868" s="2"/>
      <c r="B868" s="2"/>
      <c r="C868" s="2"/>
      <c r="D868" s="2"/>
      <c r="E868" s="2"/>
      <c r="F868" s="2"/>
      <c r="G868" s="2"/>
      <c r="H868" s="2"/>
      <c r="I868" s="2"/>
      <c r="J868" s="2"/>
      <c r="K868" s="2"/>
      <c r="L868" s="2"/>
      <c r="M868" s="2"/>
      <c r="N868" s="2"/>
      <c r="O868" s="2"/>
      <c r="P868" s="2"/>
      <c r="Q868" s="2"/>
      <c r="R868" s="2"/>
      <c r="S868" s="2"/>
      <c r="T868" s="2"/>
      <c r="U868" s="2"/>
      <c r="V868" s="2"/>
      <c r="W868" s="2"/>
      <c r="X868" s="2"/>
      <c r="Y868" s="2"/>
      <c r="Z868" s="2"/>
    </row>
    <row r="869" spans="1:26" ht="14.25" customHeight="1">
      <c r="A869" s="2"/>
      <c r="B869" s="2"/>
      <c r="C869" s="2"/>
      <c r="D869" s="2"/>
      <c r="E869" s="2"/>
      <c r="F869" s="2"/>
      <c r="G869" s="2"/>
      <c r="H869" s="2"/>
      <c r="I869" s="2"/>
      <c r="J869" s="2"/>
      <c r="K869" s="2"/>
      <c r="L869" s="2"/>
      <c r="M869" s="2"/>
      <c r="N869" s="2"/>
      <c r="O869" s="2"/>
      <c r="P869" s="2"/>
      <c r="Q869" s="2"/>
      <c r="R869" s="2"/>
      <c r="S869" s="2"/>
      <c r="T869" s="2"/>
      <c r="U869" s="2"/>
      <c r="V869" s="2"/>
      <c r="W869" s="2"/>
      <c r="X869" s="2"/>
      <c r="Y869" s="2"/>
      <c r="Z869" s="2"/>
    </row>
    <row r="870" spans="1:26" ht="14.25" customHeight="1">
      <c r="A870" s="2"/>
      <c r="B870" s="2"/>
      <c r="C870" s="2"/>
      <c r="D870" s="2"/>
      <c r="E870" s="2"/>
      <c r="F870" s="2"/>
      <c r="G870" s="2"/>
      <c r="H870" s="2"/>
      <c r="I870" s="2"/>
      <c r="J870" s="2"/>
      <c r="K870" s="2"/>
      <c r="L870" s="2"/>
      <c r="M870" s="2"/>
      <c r="N870" s="2"/>
      <c r="O870" s="2"/>
      <c r="P870" s="2"/>
      <c r="Q870" s="2"/>
      <c r="R870" s="2"/>
      <c r="S870" s="2"/>
      <c r="T870" s="2"/>
      <c r="U870" s="2"/>
      <c r="V870" s="2"/>
      <c r="W870" s="2"/>
      <c r="X870" s="2"/>
      <c r="Y870" s="2"/>
      <c r="Z870" s="2"/>
    </row>
    <row r="871" spans="1:26" ht="14.25" customHeight="1">
      <c r="A871" s="2"/>
      <c r="B871" s="2"/>
      <c r="C871" s="2"/>
      <c r="D871" s="2"/>
      <c r="E871" s="2"/>
      <c r="F871" s="2"/>
      <c r="G871" s="2"/>
      <c r="H871" s="2"/>
      <c r="I871" s="2"/>
      <c r="J871" s="2"/>
      <c r="K871" s="2"/>
      <c r="L871" s="2"/>
      <c r="M871" s="2"/>
      <c r="N871" s="2"/>
      <c r="O871" s="2"/>
      <c r="P871" s="2"/>
      <c r="Q871" s="2"/>
      <c r="R871" s="2"/>
      <c r="S871" s="2"/>
      <c r="T871" s="2"/>
      <c r="U871" s="2"/>
      <c r="V871" s="2"/>
      <c r="W871" s="2"/>
      <c r="X871" s="2"/>
      <c r="Y871" s="2"/>
      <c r="Z871" s="2"/>
    </row>
    <row r="872" spans="1:26" ht="14.25" customHeight="1">
      <c r="A872" s="2"/>
      <c r="B872" s="2"/>
      <c r="C872" s="2"/>
      <c r="D872" s="2"/>
      <c r="E872" s="2"/>
      <c r="F872" s="2"/>
      <c r="G872" s="2"/>
      <c r="H872" s="2"/>
      <c r="I872" s="2"/>
      <c r="J872" s="2"/>
      <c r="K872" s="2"/>
      <c r="L872" s="2"/>
      <c r="M872" s="2"/>
      <c r="N872" s="2"/>
      <c r="O872" s="2"/>
      <c r="P872" s="2"/>
      <c r="Q872" s="2"/>
      <c r="R872" s="2"/>
      <c r="S872" s="2"/>
      <c r="T872" s="2"/>
      <c r="U872" s="2"/>
      <c r="V872" s="2"/>
      <c r="W872" s="2"/>
      <c r="X872" s="2"/>
      <c r="Y872" s="2"/>
      <c r="Z872" s="2"/>
    </row>
    <row r="873" spans="1:26" ht="14.25" customHeight="1">
      <c r="A873" s="2"/>
      <c r="B873" s="2"/>
      <c r="C873" s="2"/>
      <c r="D873" s="2"/>
      <c r="E873" s="2"/>
      <c r="F873" s="2"/>
      <c r="G873" s="2"/>
      <c r="H873" s="2"/>
      <c r="I873" s="2"/>
      <c r="J873" s="2"/>
      <c r="K873" s="2"/>
      <c r="L873" s="2"/>
      <c r="M873" s="2"/>
      <c r="N873" s="2"/>
      <c r="O873" s="2"/>
      <c r="P873" s="2"/>
      <c r="Q873" s="2"/>
      <c r="R873" s="2"/>
      <c r="S873" s="2"/>
      <c r="T873" s="2"/>
      <c r="U873" s="2"/>
      <c r="V873" s="2"/>
      <c r="W873" s="2"/>
      <c r="X873" s="2"/>
      <c r="Y873" s="2"/>
      <c r="Z873" s="2"/>
    </row>
    <row r="874" spans="1:26" ht="14.25" customHeight="1">
      <c r="A874" s="2"/>
      <c r="B874" s="2"/>
      <c r="C874" s="2"/>
      <c r="D874" s="2"/>
      <c r="E874" s="2"/>
      <c r="F874" s="2"/>
      <c r="G874" s="2"/>
      <c r="H874" s="2"/>
      <c r="I874" s="2"/>
      <c r="J874" s="2"/>
      <c r="K874" s="2"/>
      <c r="L874" s="2"/>
      <c r="M874" s="2"/>
      <c r="N874" s="2"/>
      <c r="O874" s="2"/>
      <c r="P874" s="2"/>
      <c r="Q874" s="2"/>
      <c r="R874" s="2"/>
      <c r="S874" s="2"/>
      <c r="T874" s="2"/>
      <c r="U874" s="2"/>
      <c r="V874" s="2"/>
      <c r="W874" s="2"/>
      <c r="X874" s="2"/>
      <c r="Y874" s="2"/>
      <c r="Z874" s="2"/>
    </row>
    <row r="875" spans="1:26" ht="14.25" customHeight="1">
      <c r="A875" s="2"/>
      <c r="B875" s="2"/>
      <c r="C875" s="2"/>
      <c r="D875" s="2"/>
      <c r="E875" s="2"/>
      <c r="F875" s="2"/>
      <c r="G875" s="2"/>
      <c r="H875" s="2"/>
      <c r="I875" s="2"/>
      <c r="J875" s="2"/>
      <c r="K875" s="2"/>
      <c r="L875" s="2"/>
      <c r="M875" s="2"/>
      <c r="N875" s="2"/>
      <c r="O875" s="2"/>
      <c r="P875" s="2"/>
      <c r="Q875" s="2"/>
      <c r="R875" s="2"/>
      <c r="S875" s="2"/>
      <c r="T875" s="2"/>
      <c r="U875" s="2"/>
      <c r="V875" s="2"/>
      <c r="W875" s="2"/>
      <c r="X875" s="2"/>
      <c r="Y875" s="2"/>
      <c r="Z875" s="2"/>
    </row>
    <row r="876" spans="1:26" ht="14.25" customHeight="1">
      <c r="A876" s="2"/>
      <c r="B876" s="2"/>
      <c r="C876" s="2"/>
      <c r="D876" s="2"/>
      <c r="E876" s="2"/>
      <c r="F876" s="2"/>
      <c r="G876" s="2"/>
      <c r="H876" s="2"/>
      <c r="I876" s="2"/>
      <c r="J876" s="2"/>
      <c r="K876" s="2"/>
      <c r="L876" s="2"/>
      <c r="M876" s="2"/>
      <c r="N876" s="2"/>
      <c r="O876" s="2"/>
      <c r="P876" s="2"/>
      <c r="Q876" s="2"/>
      <c r="R876" s="2"/>
      <c r="S876" s="2"/>
      <c r="T876" s="2"/>
      <c r="U876" s="2"/>
      <c r="V876" s="2"/>
      <c r="W876" s="2"/>
      <c r="X876" s="2"/>
      <c r="Y876" s="2"/>
      <c r="Z876" s="2"/>
    </row>
    <row r="877" spans="1:26" ht="14.25" customHeight="1">
      <c r="A877" s="2"/>
      <c r="B877" s="2"/>
      <c r="C877" s="2"/>
      <c r="D877" s="2"/>
      <c r="E877" s="2"/>
      <c r="F877" s="2"/>
      <c r="G877" s="2"/>
      <c r="H877" s="2"/>
      <c r="I877" s="2"/>
      <c r="J877" s="2"/>
      <c r="K877" s="2"/>
      <c r="L877" s="2"/>
      <c r="M877" s="2"/>
      <c r="N877" s="2"/>
      <c r="O877" s="2"/>
      <c r="P877" s="2"/>
      <c r="Q877" s="2"/>
      <c r="R877" s="2"/>
      <c r="S877" s="2"/>
      <c r="T877" s="2"/>
      <c r="U877" s="2"/>
      <c r="V877" s="2"/>
      <c r="W877" s="2"/>
      <c r="X877" s="2"/>
      <c r="Y877" s="2"/>
      <c r="Z877" s="2"/>
    </row>
    <row r="878" spans="1:26" ht="14.25" customHeight="1">
      <c r="A878" s="2"/>
      <c r="B878" s="2"/>
      <c r="C878" s="2"/>
      <c r="D878" s="2"/>
      <c r="E878" s="2"/>
      <c r="F878" s="2"/>
      <c r="G878" s="2"/>
      <c r="H878" s="2"/>
      <c r="I878" s="2"/>
      <c r="J878" s="2"/>
      <c r="K878" s="2"/>
      <c r="L878" s="2"/>
      <c r="M878" s="2"/>
      <c r="N878" s="2"/>
      <c r="O878" s="2"/>
      <c r="P878" s="2"/>
      <c r="Q878" s="2"/>
      <c r="R878" s="2"/>
      <c r="S878" s="2"/>
      <c r="T878" s="2"/>
      <c r="U878" s="2"/>
      <c r="V878" s="2"/>
      <c r="W878" s="2"/>
      <c r="X878" s="2"/>
      <c r="Y878" s="2"/>
      <c r="Z878" s="2"/>
    </row>
    <row r="879" spans="1:26" ht="14.25" customHeight="1">
      <c r="A879" s="2"/>
      <c r="B879" s="2"/>
      <c r="C879" s="2"/>
      <c r="D879" s="2"/>
      <c r="E879" s="2"/>
      <c r="F879" s="2"/>
      <c r="G879" s="2"/>
      <c r="H879" s="2"/>
      <c r="I879" s="2"/>
      <c r="J879" s="2"/>
      <c r="K879" s="2"/>
      <c r="L879" s="2"/>
      <c r="M879" s="2"/>
      <c r="N879" s="2"/>
      <c r="O879" s="2"/>
      <c r="P879" s="2"/>
      <c r="Q879" s="2"/>
      <c r="R879" s="2"/>
      <c r="S879" s="2"/>
      <c r="T879" s="2"/>
      <c r="U879" s="2"/>
      <c r="V879" s="2"/>
      <c r="W879" s="2"/>
      <c r="X879" s="2"/>
      <c r="Y879" s="2"/>
      <c r="Z879" s="2"/>
    </row>
    <row r="880" spans="1:26" ht="14.25" customHeight="1">
      <c r="A880" s="2"/>
      <c r="B880" s="2"/>
      <c r="C880" s="2"/>
      <c r="D880" s="2"/>
      <c r="E880" s="2"/>
      <c r="F880" s="2"/>
      <c r="G880" s="2"/>
      <c r="H880" s="2"/>
      <c r="I880" s="2"/>
      <c r="J880" s="2"/>
      <c r="K880" s="2"/>
      <c r="L880" s="2"/>
      <c r="M880" s="2"/>
      <c r="N880" s="2"/>
      <c r="O880" s="2"/>
      <c r="P880" s="2"/>
      <c r="Q880" s="2"/>
      <c r="R880" s="2"/>
      <c r="S880" s="2"/>
      <c r="T880" s="2"/>
      <c r="U880" s="2"/>
      <c r="V880" s="2"/>
      <c r="W880" s="2"/>
      <c r="X880" s="2"/>
      <c r="Y880" s="2"/>
      <c r="Z880" s="2"/>
    </row>
    <row r="881" spans="1:26" ht="14.25" customHeight="1">
      <c r="A881" s="2"/>
      <c r="B881" s="2"/>
      <c r="C881" s="2"/>
      <c r="D881" s="2"/>
      <c r="E881" s="2"/>
      <c r="F881" s="2"/>
      <c r="G881" s="2"/>
      <c r="H881" s="2"/>
      <c r="I881" s="2"/>
      <c r="J881" s="2"/>
      <c r="K881" s="2"/>
      <c r="L881" s="2"/>
      <c r="M881" s="2"/>
      <c r="N881" s="2"/>
      <c r="O881" s="2"/>
      <c r="P881" s="2"/>
      <c r="Q881" s="2"/>
      <c r="R881" s="2"/>
      <c r="S881" s="2"/>
      <c r="T881" s="2"/>
      <c r="U881" s="2"/>
      <c r="V881" s="2"/>
      <c r="W881" s="2"/>
      <c r="X881" s="2"/>
      <c r="Y881" s="2"/>
      <c r="Z881" s="2"/>
    </row>
    <row r="882" spans="1:26" ht="14.25" customHeight="1">
      <c r="A882" s="2"/>
      <c r="B882" s="2"/>
      <c r="C882" s="2"/>
      <c r="D882" s="2"/>
      <c r="E882" s="2"/>
      <c r="F882" s="2"/>
      <c r="G882" s="2"/>
      <c r="H882" s="2"/>
      <c r="I882" s="2"/>
      <c r="J882" s="2"/>
      <c r="K882" s="2"/>
      <c r="L882" s="2"/>
      <c r="M882" s="2"/>
      <c r="N882" s="2"/>
      <c r="O882" s="2"/>
      <c r="P882" s="2"/>
      <c r="Q882" s="2"/>
      <c r="R882" s="2"/>
      <c r="S882" s="2"/>
      <c r="T882" s="2"/>
      <c r="U882" s="2"/>
      <c r="V882" s="2"/>
      <c r="W882" s="2"/>
      <c r="X882" s="2"/>
      <c r="Y882" s="2"/>
      <c r="Z882" s="2"/>
    </row>
    <row r="883" spans="1:26" ht="14.25" customHeight="1">
      <c r="A883" s="2"/>
      <c r="B883" s="2"/>
      <c r="C883" s="2"/>
      <c r="D883" s="2"/>
      <c r="E883" s="2"/>
      <c r="F883" s="2"/>
      <c r="G883" s="2"/>
      <c r="H883" s="2"/>
      <c r="I883" s="2"/>
      <c r="J883" s="2"/>
      <c r="K883" s="2"/>
      <c r="L883" s="2"/>
      <c r="M883" s="2"/>
      <c r="N883" s="2"/>
      <c r="O883" s="2"/>
      <c r="P883" s="2"/>
      <c r="Q883" s="2"/>
      <c r="R883" s="2"/>
      <c r="S883" s="2"/>
      <c r="T883" s="2"/>
      <c r="U883" s="2"/>
      <c r="V883" s="2"/>
      <c r="W883" s="2"/>
      <c r="X883" s="2"/>
      <c r="Y883" s="2"/>
      <c r="Z883" s="2"/>
    </row>
    <row r="884" spans="1:26" ht="14.25" customHeight="1">
      <c r="A884" s="2"/>
      <c r="B884" s="2"/>
      <c r="C884" s="2"/>
      <c r="D884" s="2"/>
      <c r="E884" s="2"/>
      <c r="F884" s="2"/>
      <c r="G884" s="2"/>
      <c r="H884" s="2"/>
      <c r="I884" s="2"/>
      <c r="J884" s="2"/>
      <c r="K884" s="2"/>
      <c r="L884" s="2"/>
      <c r="M884" s="2"/>
      <c r="N884" s="2"/>
      <c r="O884" s="2"/>
      <c r="P884" s="2"/>
      <c r="Q884" s="2"/>
      <c r="R884" s="2"/>
      <c r="S884" s="2"/>
      <c r="T884" s="2"/>
      <c r="U884" s="2"/>
      <c r="V884" s="2"/>
      <c r="W884" s="2"/>
      <c r="X884" s="2"/>
      <c r="Y884" s="2"/>
      <c r="Z884" s="2"/>
    </row>
    <row r="885" spans="1:26" ht="14.25" customHeight="1">
      <c r="A885" s="2"/>
      <c r="B885" s="2"/>
      <c r="C885" s="2"/>
      <c r="D885" s="2"/>
      <c r="E885" s="2"/>
      <c r="F885" s="2"/>
      <c r="G885" s="2"/>
      <c r="H885" s="2"/>
      <c r="I885" s="2"/>
      <c r="J885" s="2"/>
      <c r="K885" s="2"/>
      <c r="L885" s="2"/>
      <c r="M885" s="2"/>
      <c r="N885" s="2"/>
      <c r="O885" s="2"/>
      <c r="P885" s="2"/>
      <c r="Q885" s="2"/>
      <c r="R885" s="2"/>
      <c r="S885" s="2"/>
      <c r="T885" s="2"/>
      <c r="U885" s="2"/>
      <c r="V885" s="2"/>
      <c r="W885" s="2"/>
      <c r="X885" s="2"/>
      <c r="Y885" s="2"/>
      <c r="Z885" s="2"/>
    </row>
    <row r="886" spans="1:26" ht="14.25" customHeight="1">
      <c r="A886" s="2"/>
      <c r="B886" s="2"/>
      <c r="C886" s="2"/>
      <c r="D886" s="2"/>
      <c r="E886" s="2"/>
      <c r="F886" s="2"/>
      <c r="G886" s="2"/>
      <c r="H886" s="2"/>
      <c r="I886" s="2"/>
      <c r="J886" s="2"/>
      <c r="K886" s="2"/>
      <c r="L886" s="2"/>
      <c r="M886" s="2"/>
      <c r="N886" s="2"/>
      <c r="O886" s="2"/>
      <c r="P886" s="2"/>
      <c r="Q886" s="2"/>
      <c r="R886" s="2"/>
      <c r="S886" s="2"/>
      <c r="T886" s="2"/>
      <c r="U886" s="2"/>
      <c r="V886" s="2"/>
      <c r="W886" s="2"/>
      <c r="X886" s="2"/>
      <c r="Y886" s="2"/>
      <c r="Z886" s="2"/>
    </row>
    <row r="887" spans="1:26" ht="14.25" customHeight="1">
      <c r="A887" s="2"/>
      <c r="B887" s="2"/>
      <c r="C887" s="2"/>
      <c r="D887" s="2"/>
      <c r="E887" s="2"/>
      <c r="F887" s="2"/>
      <c r="G887" s="2"/>
      <c r="H887" s="2"/>
      <c r="I887" s="2"/>
      <c r="J887" s="2"/>
      <c r="K887" s="2"/>
      <c r="L887" s="2"/>
      <c r="M887" s="2"/>
      <c r="N887" s="2"/>
      <c r="O887" s="2"/>
      <c r="P887" s="2"/>
      <c r="Q887" s="2"/>
      <c r="R887" s="2"/>
      <c r="S887" s="2"/>
      <c r="T887" s="2"/>
      <c r="U887" s="2"/>
      <c r="V887" s="2"/>
      <c r="W887" s="2"/>
      <c r="X887" s="2"/>
      <c r="Y887" s="2"/>
      <c r="Z887" s="2"/>
    </row>
    <row r="888" spans="1:26" ht="14.25" customHeight="1">
      <c r="A888" s="2"/>
      <c r="B888" s="2"/>
      <c r="C888" s="2"/>
      <c r="D888" s="2"/>
      <c r="E888" s="2"/>
      <c r="F888" s="2"/>
      <c r="G888" s="2"/>
      <c r="H888" s="2"/>
      <c r="I888" s="2"/>
      <c r="J888" s="2"/>
      <c r="K888" s="2"/>
      <c r="L888" s="2"/>
      <c r="M888" s="2"/>
      <c r="N888" s="2"/>
      <c r="O888" s="2"/>
      <c r="P888" s="2"/>
      <c r="Q888" s="2"/>
      <c r="R888" s="2"/>
      <c r="S888" s="2"/>
      <c r="T888" s="2"/>
      <c r="U888" s="2"/>
      <c r="V888" s="2"/>
      <c r="W888" s="2"/>
      <c r="X888" s="2"/>
      <c r="Y888" s="2"/>
      <c r="Z888" s="2"/>
    </row>
    <row r="889" spans="1:26" ht="14.25" customHeight="1">
      <c r="A889" s="2"/>
      <c r="B889" s="2"/>
      <c r="C889" s="2"/>
      <c r="D889" s="2"/>
      <c r="E889" s="2"/>
      <c r="F889" s="2"/>
      <c r="G889" s="2"/>
      <c r="H889" s="2"/>
      <c r="I889" s="2"/>
      <c r="J889" s="2"/>
      <c r="K889" s="2"/>
      <c r="L889" s="2"/>
      <c r="M889" s="2"/>
      <c r="N889" s="2"/>
      <c r="O889" s="2"/>
      <c r="P889" s="2"/>
      <c r="Q889" s="2"/>
      <c r="R889" s="2"/>
      <c r="S889" s="2"/>
      <c r="T889" s="2"/>
      <c r="U889" s="2"/>
      <c r="V889" s="2"/>
      <c r="W889" s="2"/>
      <c r="X889" s="2"/>
      <c r="Y889" s="2"/>
      <c r="Z889" s="2"/>
    </row>
    <row r="890" spans="1:26" ht="14.25" customHeight="1">
      <c r="A890" s="2"/>
      <c r="B890" s="2"/>
      <c r="C890" s="2"/>
      <c r="D890" s="2"/>
      <c r="E890" s="2"/>
      <c r="F890" s="2"/>
      <c r="G890" s="2"/>
      <c r="H890" s="2"/>
      <c r="I890" s="2"/>
      <c r="J890" s="2"/>
      <c r="K890" s="2"/>
      <c r="L890" s="2"/>
      <c r="M890" s="2"/>
      <c r="N890" s="2"/>
      <c r="O890" s="2"/>
      <c r="P890" s="2"/>
      <c r="Q890" s="2"/>
      <c r="R890" s="2"/>
      <c r="S890" s="2"/>
      <c r="T890" s="2"/>
      <c r="U890" s="2"/>
      <c r="V890" s="2"/>
      <c r="W890" s="2"/>
      <c r="X890" s="2"/>
      <c r="Y890" s="2"/>
      <c r="Z890" s="2"/>
    </row>
    <row r="891" spans="1:26" ht="14.25" customHeight="1">
      <c r="A891" s="2"/>
      <c r="B891" s="2"/>
      <c r="C891" s="2"/>
      <c r="D891" s="2"/>
      <c r="E891" s="2"/>
      <c r="F891" s="2"/>
      <c r="G891" s="2"/>
      <c r="H891" s="2"/>
      <c r="I891" s="2"/>
      <c r="J891" s="2"/>
      <c r="K891" s="2"/>
      <c r="L891" s="2"/>
      <c r="M891" s="2"/>
      <c r="N891" s="2"/>
      <c r="O891" s="2"/>
      <c r="P891" s="2"/>
      <c r="Q891" s="2"/>
      <c r="R891" s="2"/>
      <c r="S891" s="2"/>
      <c r="T891" s="2"/>
      <c r="U891" s="2"/>
      <c r="V891" s="2"/>
      <c r="W891" s="2"/>
      <c r="X891" s="2"/>
      <c r="Y891" s="2"/>
      <c r="Z891" s="2"/>
    </row>
    <row r="892" spans="1:26" ht="14.25" customHeight="1">
      <c r="A892" s="2"/>
      <c r="B892" s="2"/>
      <c r="C892" s="2"/>
      <c r="D892" s="2"/>
      <c r="E892" s="2"/>
      <c r="F892" s="2"/>
      <c r="G892" s="2"/>
      <c r="H892" s="2"/>
      <c r="I892" s="2"/>
      <c r="J892" s="2"/>
      <c r="K892" s="2"/>
      <c r="L892" s="2"/>
      <c r="M892" s="2"/>
      <c r="N892" s="2"/>
      <c r="O892" s="2"/>
      <c r="P892" s="2"/>
      <c r="Q892" s="2"/>
      <c r="R892" s="2"/>
      <c r="S892" s="2"/>
      <c r="T892" s="2"/>
      <c r="U892" s="2"/>
      <c r="V892" s="2"/>
      <c r="W892" s="2"/>
      <c r="X892" s="2"/>
      <c r="Y892" s="2"/>
      <c r="Z892" s="2"/>
    </row>
    <row r="893" spans="1:26" ht="14.25" customHeight="1">
      <c r="A893" s="2"/>
      <c r="B893" s="2"/>
      <c r="C893" s="2"/>
      <c r="D893" s="2"/>
      <c r="E893" s="2"/>
      <c r="F893" s="2"/>
      <c r="G893" s="2"/>
      <c r="H893" s="2"/>
      <c r="I893" s="2"/>
      <c r="J893" s="2"/>
      <c r="K893" s="2"/>
      <c r="L893" s="2"/>
      <c r="M893" s="2"/>
      <c r="N893" s="2"/>
      <c r="O893" s="2"/>
      <c r="P893" s="2"/>
      <c r="Q893" s="2"/>
      <c r="R893" s="2"/>
      <c r="S893" s="2"/>
      <c r="T893" s="2"/>
      <c r="U893" s="2"/>
      <c r="V893" s="2"/>
      <c r="W893" s="2"/>
      <c r="X893" s="2"/>
      <c r="Y893" s="2"/>
      <c r="Z893" s="2"/>
    </row>
    <row r="894" spans="1:26" ht="14.25" customHeight="1">
      <c r="A894" s="2"/>
      <c r="B894" s="2"/>
      <c r="C894" s="2"/>
      <c r="D894" s="2"/>
      <c r="E894" s="2"/>
      <c r="F894" s="2"/>
      <c r="G894" s="2"/>
      <c r="H894" s="2"/>
      <c r="I894" s="2"/>
      <c r="J894" s="2"/>
      <c r="K894" s="2"/>
      <c r="L894" s="2"/>
      <c r="M894" s="2"/>
      <c r="N894" s="2"/>
      <c r="O894" s="2"/>
      <c r="P894" s="2"/>
      <c r="Q894" s="2"/>
      <c r="R894" s="2"/>
      <c r="S894" s="2"/>
      <c r="T894" s="2"/>
      <c r="U894" s="2"/>
      <c r="V894" s="2"/>
      <c r="W894" s="2"/>
      <c r="X894" s="2"/>
      <c r="Y894" s="2"/>
      <c r="Z894" s="2"/>
    </row>
    <row r="895" spans="1:26" ht="14.25" customHeight="1">
      <c r="A895" s="2"/>
      <c r="B895" s="2"/>
      <c r="C895" s="2"/>
      <c r="D895" s="2"/>
      <c r="E895" s="2"/>
      <c r="F895" s="2"/>
      <c r="G895" s="2"/>
      <c r="H895" s="2"/>
      <c r="I895" s="2"/>
      <c r="J895" s="2"/>
      <c r="K895" s="2"/>
      <c r="L895" s="2"/>
      <c r="M895" s="2"/>
      <c r="N895" s="2"/>
      <c r="O895" s="2"/>
      <c r="P895" s="2"/>
      <c r="Q895" s="2"/>
      <c r="R895" s="2"/>
      <c r="S895" s="2"/>
      <c r="T895" s="2"/>
      <c r="U895" s="2"/>
      <c r="V895" s="2"/>
      <c r="W895" s="2"/>
      <c r="X895" s="2"/>
      <c r="Y895" s="2"/>
      <c r="Z895" s="2"/>
    </row>
    <row r="896" spans="1:26" ht="14.25" customHeight="1">
      <c r="A896" s="2"/>
      <c r="B896" s="2"/>
      <c r="C896" s="2"/>
      <c r="D896" s="2"/>
      <c r="E896" s="2"/>
      <c r="F896" s="2"/>
      <c r="G896" s="2"/>
      <c r="H896" s="2"/>
      <c r="I896" s="2"/>
      <c r="J896" s="2"/>
      <c r="K896" s="2"/>
      <c r="L896" s="2"/>
      <c r="M896" s="2"/>
      <c r="N896" s="2"/>
      <c r="O896" s="2"/>
      <c r="P896" s="2"/>
      <c r="Q896" s="2"/>
      <c r="R896" s="2"/>
      <c r="S896" s="2"/>
      <c r="T896" s="2"/>
      <c r="U896" s="2"/>
      <c r="V896" s="2"/>
      <c r="W896" s="2"/>
      <c r="X896" s="2"/>
      <c r="Y896" s="2"/>
      <c r="Z896" s="2"/>
    </row>
    <row r="897" spans="1:26" ht="14.25" customHeight="1">
      <c r="A897" s="2"/>
      <c r="B897" s="2"/>
      <c r="C897" s="2"/>
      <c r="D897" s="2"/>
      <c r="E897" s="2"/>
      <c r="F897" s="2"/>
      <c r="G897" s="2"/>
      <c r="H897" s="2"/>
      <c r="I897" s="2"/>
      <c r="J897" s="2"/>
      <c r="K897" s="2"/>
      <c r="L897" s="2"/>
      <c r="M897" s="2"/>
      <c r="N897" s="2"/>
      <c r="O897" s="2"/>
      <c r="P897" s="2"/>
      <c r="Q897" s="2"/>
      <c r="R897" s="2"/>
      <c r="S897" s="2"/>
      <c r="T897" s="2"/>
      <c r="U897" s="2"/>
      <c r="V897" s="2"/>
      <c r="W897" s="2"/>
      <c r="X897" s="2"/>
      <c r="Y897" s="2"/>
      <c r="Z897" s="2"/>
    </row>
    <row r="898" spans="1:26" ht="14.25" customHeight="1">
      <c r="A898" s="2"/>
      <c r="B898" s="2"/>
      <c r="C898" s="2"/>
      <c r="D898" s="2"/>
      <c r="E898" s="2"/>
      <c r="F898" s="2"/>
      <c r="G898" s="2"/>
      <c r="H898" s="2"/>
      <c r="I898" s="2"/>
      <c r="J898" s="2"/>
      <c r="K898" s="2"/>
      <c r="L898" s="2"/>
      <c r="M898" s="2"/>
      <c r="N898" s="2"/>
      <c r="O898" s="2"/>
      <c r="P898" s="2"/>
      <c r="Q898" s="2"/>
      <c r="R898" s="2"/>
      <c r="S898" s="2"/>
      <c r="T898" s="2"/>
      <c r="U898" s="2"/>
      <c r="V898" s="2"/>
      <c r="W898" s="2"/>
      <c r="X898" s="2"/>
      <c r="Y898" s="2"/>
      <c r="Z898" s="2"/>
    </row>
    <row r="899" spans="1:26" ht="14.25" customHeight="1">
      <c r="A899" s="2"/>
      <c r="B899" s="2"/>
      <c r="C899" s="2"/>
      <c r="D899" s="2"/>
      <c r="E899" s="2"/>
      <c r="F899" s="2"/>
      <c r="G899" s="2"/>
      <c r="H899" s="2"/>
      <c r="I899" s="2"/>
      <c r="J899" s="2"/>
      <c r="K899" s="2"/>
      <c r="L899" s="2"/>
      <c r="M899" s="2"/>
      <c r="N899" s="2"/>
      <c r="O899" s="2"/>
      <c r="P899" s="2"/>
      <c r="Q899" s="2"/>
      <c r="R899" s="2"/>
      <c r="S899" s="2"/>
      <c r="T899" s="2"/>
      <c r="U899" s="2"/>
      <c r="V899" s="2"/>
      <c r="W899" s="2"/>
      <c r="X899" s="2"/>
      <c r="Y899" s="2"/>
      <c r="Z899" s="2"/>
    </row>
    <row r="900" spans="1:26" ht="14.25" customHeight="1">
      <c r="A900" s="2"/>
      <c r="B900" s="2"/>
      <c r="C900" s="2"/>
      <c r="D900" s="2"/>
      <c r="E900" s="2"/>
      <c r="F900" s="2"/>
      <c r="G900" s="2"/>
      <c r="H900" s="2"/>
      <c r="I900" s="2"/>
      <c r="J900" s="2"/>
      <c r="K900" s="2"/>
      <c r="L900" s="2"/>
      <c r="M900" s="2"/>
      <c r="N900" s="2"/>
      <c r="O900" s="2"/>
      <c r="P900" s="2"/>
      <c r="Q900" s="2"/>
      <c r="R900" s="2"/>
      <c r="S900" s="2"/>
      <c r="T900" s="2"/>
      <c r="U900" s="2"/>
      <c r="V900" s="2"/>
      <c r="W900" s="2"/>
      <c r="X900" s="2"/>
      <c r="Y900" s="2"/>
      <c r="Z900" s="2"/>
    </row>
    <row r="901" spans="1:26" ht="14.25" customHeight="1">
      <c r="A901" s="2"/>
      <c r="B901" s="2"/>
      <c r="C901" s="2"/>
      <c r="D901" s="2"/>
      <c r="E901" s="2"/>
      <c r="F901" s="2"/>
      <c r="G901" s="2"/>
      <c r="H901" s="2"/>
      <c r="I901" s="2"/>
      <c r="J901" s="2"/>
      <c r="K901" s="2"/>
      <c r="L901" s="2"/>
      <c r="M901" s="2"/>
      <c r="N901" s="2"/>
      <c r="O901" s="2"/>
      <c r="P901" s="2"/>
      <c r="Q901" s="2"/>
      <c r="R901" s="2"/>
      <c r="S901" s="2"/>
      <c r="T901" s="2"/>
      <c r="U901" s="2"/>
      <c r="V901" s="2"/>
      <c r="W901" s="2"/>
      <c r="X901" s="2"/>
      <c r="Y901" s="2"/>
      <c r="Z901" s="2"/>
    </row>
    <row r="902" spans="1:26" ht="14.25" customHeight="1">
      <c r="A902" s="2"/>
      <c r="B902" s="2"/>
      <c r="C902" s="2"/>
      <c r="D902" s="2"/>
      <c r="E902" s="2"/>
      <c r="F902" s="2"/>
      <c r="G902" s="2"/>
      <c r="H902" s="2"/>
      <c r="I902" s="2"/>
      <c r="J902" s="2"/>
      <c r="K902" s="2"/>
      <c r="L902" s="2"/>
      <c r="M902" s="2"/>
      <c r="N902" s="2"/>
      <c r="O902" s="2"/>
      <c r="P902" s="2"/>
      <c r="Q902" s="2"/>
      <c r="R902" s="2"/>
      <c r="S902" s="2"/>
      <c r="T902" s="2"/>
      <c r="U902" s="2"/>
      <c r="V902" s="2"/>
      <c r="W902" s="2"/>
      <c r="X902" s="2"/>
      <c r="Y902" s="2"/>
      <c r="Z902" s="2"/>
    </row>
    <row r="903" spans="1:26" ht="14.25" customHeight="1">
      <c r="A903" s="2"/>
      <c r="B903" s="2"/>
      <c r="C903" s="2"/>
      <c r="D903" s="2"/>
      <c r="E903" s="2"/>
      <c r="F903" s="2"/>
      <c r="G903" s="2"/>
      <c r="H903" s="2"/>
      <c r="I903" s="2"/>
      <c r="J903" s="2"/>
      <c r="K903" s="2"/>
      <c r="L903" s="2"/>
      <c r="M903" s="2"/>
      <c r="N903" s="2"/>
      <c r="O903" s="2"/>
      <c r="P903" s="2"/>
      <c r="Q903" s="2"/>
      <c r="R903" s="2"/>
      <c r="S903" s="2"/>
      <c r="T903" s="2"/>
      <c r="U903" s="2"/>
      <c r="V903" s="2"/>
      <c r="W903" s="2"/>
      <c r="X903" s="2"/>
      <c r="Y903" s="2"/>
      <c r="Z903" s="2"/>
    </row>
    <row r="904" spans="1:26" ht="14.25" customHeight="1">
      <c r="A904" s="2"/>
      <c r="B904" s="2"/>
      <c r="C904" s="2"/>
      <c r="D904" s="2"/>
      <c r="E904" s="2"/>
      <c r="F904" s="2"/>
      <c r="G904" s="2"/>
      <c r="H904" s="2"/>
      <c r="I904" s="2"/>
      <c r="J904" s="2"/>
      <c r="K904" s="2"/>
      <c r="L904" s="2"/>
      <c r="M904" s="2"/>
      <c r="N904" s="2"/>
      <c r="O904" s="2"/>
      <c r="P904" s="2"/>
      <c r="Q904" s="2"/>
      <c r="R904" s="2"/>
      <c r="S904" s="2"/>
      <c r="T904" s="2"/>
      <c r="U904" s="2"/>
      <c r="V904" s="2"/>
      <c r="W904" s="2"/>
      <c r="X904" s="2"/>
      <c r="Y904" s="2"/>
      <c r="Z904" s="2"/>
    </row>
    <row r="905" spans="1:26" ht="14.25" customHeight="1">
      <c r="A905" s="2"/>
      <c r="B905" s="2"/>
      <c r="C905" s="2"/>
      <c r="D905" s="2"/>
      <c r="E905" s="2"/>
      <c r="F905" s="2"/>
      <c r="G905" s="2"/>
      <c r="H905" s="2"/>
      <c r="I905" s="2"/>
      <c r="J905" s="2"/>
      <c r="K905" s="2"/>
      <c r="L905" s="2"/>
      <c r="M905" s="2"/>
      <c r="N905" s="2"/>
      <c r="O905" s="2"/>
      <c r="P905" s="2"/>
      <c r="Q905" s="2"/>
      <c r="R905" s="2"/>
      <c r="S905" s="2"/>
      <c r="T905" s="2"/>
      <c r="U905" s="2"/>
      <c r="V905" s="2"/>
      <c r="W905" s="2"/>
      <c r="X905" s="2"/>
      <c r="Y905" s="2"/>
      <c r="Z905" s="2"/>
    </row>
    <row r="906" spans="1:26" ht="14.25" customHeight="1">
      <c r="A906" s="2"/>
      <c r="B906" s="2"/>
      <c r="C906" s="2"/>
      <c r="D906" s="2"/>
      <c r="E906" s="2"/>
      <c r="F906" s="2"/>
      <c r="G906" s="2"/>
      <c r="H906" s="2"/>
      <c r="I906" s="2"/>
      <c r="J906" s="2"/>
      <c r="K906" s="2"/>
      <c r="L906" s="2"/>
      <c r="M906" s="2"/>
      <c r="N906" s="2"/>
      <c r="O906" s="2"/>
      <c r="P906" s="2"/>
      <c r="Q906" s="2"/>
      <c r="R906" s="2"/>
      <c r="S906" s="2"/>
      <c r="T906" s="2"/>
      <c r="U906" s="2"/>
      <c r="V906" s="2"/>
      <c r="W906" s="2"/>
      <c r="X906" s="2"/>
      <c r="Y906" s="2"/>
      <c r="Z906" s="2"/>
    </row>
    <row r="907" spans="1:26" ht="14.25" customHeight="1">
      <c r="A907" s="2"/>
      <c r="B907" s="2"/>
      <c r="C907" s="2"/>
      <c r="D907" s="2"/>
      <c r="E907" s="2"/>
      <c r="F907" s="2"/>
      <c r="G907" s="2"/>
      <c r="H907" s="2"/>
      <c r="I907" s="2"/>
      <c r="J907" s="2"/>
      <c r="K907" s="2"/>
      <c r="L907" s="2"/>
      <c r="M907" s="2"/>
      <c r="N907" s="2"/>
      <c r="O907" s="2"/>
      <c r="P907" s="2"/>
      <c r="Q907" s="2"/>
      <c r="R907" s="2"/>
      <c r="S907" s="2"/>
      <c r="T907" s="2"/>
      <c r="U907" s="2"/>
      <c r="V907" s="2"/>
      <c r="W907" s="2"/>
      <c r="X907" s="2"/>
      <c r="Y907" s="2"/>
      <c r="Z907" s="2"/>
    </row>
    <row r="908" spans="1:26" ht="14.25" customHeight="1">
      <c r="A908" s="2"/>
      <c r="B908" s="2"/>
      <c r="C908" s="2"/>
      <c r="D908" s="2"/>
      <c r="E908" s="2"/>
      <c r="F908" s="2"/>
      <c r="G908" s="2"/>
      <c r="H908" s="2"/>
      <c r="I908" s="2"/>
      <c r="J908" s="2"/>
      <c r="K908" s="2"/>
      <c r="L908" s="2"/>
      <c r="M908" s="2"/>
      <c r="N908" s="2"/>
      <c r="O908" s="2"/>
      <c r="P908" s="2"/>
      <c r="Q908" s="2"/>
      <c r="R908" s="2"/>
      <c r="S908" s="2"/>
      <c r="T908" s="2"/>
      <c r="U908" s="2"/>
      <c r="V908" s="2"/>
      <c r="W908" s="2"/>
      <c r="X908" s="2"/>
      <c r="Y908" s="2"/>
      <c r="Z908" s="2"/>
    </row>
    <row r="909" spans="1:26" ht="14.25" customHeight="1">
      <c r="A909" s="2"/>
      <c r="B909" s="2"/>
      <c r="C909" s="2"/>
      <c r="D909" s="2"/>
      <c r="E909" s="2"/>
      <c r="F909" s="2"/>
      <c r="G909" s="2"/>
      <c r="H909" s="2"/>
      <c r="I909" s="2"/>
      <c r="J909" s="2"/>
      <c r="K909" s="2"/>
      <c r="L909" s="2"/>
      <c r="M909" s="2"/>
      <c r="N909" s="2"/>
      <c r="O909" s="2"/>
      <c r="P909" s="2"/>
      <c r="Q909" s="2"/>
      <c r="R909" s="2"/>
      <c r="S909" s="2"/>
      <c r="T909" s="2"/>
      <c r="U909" s="2"/>
      <c r="V909" s="2"/>
      <c r="W909" s="2"/>
      <c r="X909" s="2"/>
      <c r="Y909" s="2"/>
      <c r="Z909" s="2"/>
    </row>
    <row r="910" spans="1:26" ht="14.25" customHeight="1">
      <c r="A910" s="2"/>
      <c r="B910" s="2"/>
      <c r="C910" s="2"/>
      <c r="D910" s="2"/>
      <c r="E910" s="2"/>
      <c r="F910" s="2"/>
      <c r="G910" s="2"/>
      <c r="H910" s="2"/>
      <c r="I910" s="2"/>
      <c r="J910" s="2"/>
      <c r="K910" s="2"/>
      <c r="L910" s="2"/>
      <c r="M910" s="2"/>
      <c r="N910" s="2"/>
      <c r="O910" s="2"/>
      <c r="P910" s="2"/>
      <c r="Q910" s="2"/>
      <c r="R910" s="2"/>
      <c r="S910" s="2"/>
      <c r="T910" s="2"/>
      <c r="U910" s="2"/>
      <c r="V910" s="2"/>
      <c r="W910" s="2"/>
      <c r="X910" s="2"/>
      <c r="Y910" s="2"/>
      <c r="Z910" s="2"/>
    </row>
    <row r="911" spans="1:26" ht="14.25" customHeight="1">
      <c r="A911" s="2"/>
      <c r="B911" s="2"/>
      <c r="C911" s="2"/>
      <c r="D911" s="2"/>
      <c r="E911" s="2"/>
      <c r="F911" s="2"/>
      <c r="G911" s="2"/>
      <c r="H911" s="2"/>
      <c r="I911" s="2"/>
      <c r="J911" s="2"/>
      <c r="K911" s="2"/>
      <c r="L911" s="2"/>
      <c r="M911" s="2"/>
      <c r="N911" s="2"/>
      <c r="O911" s="2"/>
      <c r="P911" s="2"/>
      <c r="Q911" s="2"/>
      <c r="R911" s="2"/>
      <c r="S911" s="2"/>
      <c r="T911" s="2"/>
      <c r="U911" s="2"/>
      <c r="V911" s="2"/>
      <c r="W911" s="2"/>
      <c r="X911" s="2"/>
      <c r="Y911" s="2"/>
      <c r="Z911" s="2"/>
    </row>
    <row r="912" spans="1:26" ht="14.25" customHeight="1">
      <c r="A912" s="2"/>
      <c r="B912" s="2"/>
      <c r="C912" s="2"/>
      <c r="D912" s="2"/>
      <c r="E912" s="2"/>
      <c r="F912" s="2"/>
      <c r="G912" s="2"/>
      <c r="H912" s="2"/>
      <c r="I912" s="2"/>
      <c r="J912" s="2"/>
      <c r="K912" s="2"/>
      <c r="L912" s="2"/>
      <c r="M912" s="2"/>
      <c r="N912" s="2"/>
      <c r="O912" s="2"/>
      <c r="P912" s="2"/>
      <c r="Q912" s="2"/>
      <c r="R912" s="2"/>
      <c r="S912" s="2"/>
      <c r="T912" s="2"/>
      <c r="U912" s="2"/>
      <c r="V912" s="2"/>
      <c r="W912" s="2"/>
      <c r="X912" s="2"/>
      <c r="Y912" s="2"/>
      <c r="Z912" s="2"/>
    </row>
    <row r="913" spans="1:26" ht="14.25" customHeight="1">
      <c r="A913" s="2"/>
      <c r="B913" s="2"/>
      <c r="C913" s="2"/>
      <c r="D913" s="2"/>
      <c r="E913" s="2"/>
      <c r="F913" s="2"/>
      <c r="G913" s="2"/>
      <c r="H913" s="2"/>
      <c r="I913" s="2"/>
      <c r="J913" s="2"/>
      <c r="K913" s="2"/>
      <c r="L913" s="2"/>
      <c r="M913" s="2"/>
      <c r="N913" s="2"/>
      <c r="O913" s="2"/>
      <c r="P913" s="2"/>
      <c r="Q913" s="2"/>
      <c r="R913" s="2"/>
      <c r="S913" s="2"/>
      <c r="T913" s="2"/>
      <c r="U913" s="2"/>
      <c r="V913" s="2"/>
      <c r="W913" s="2"/>
      <c r="X913" s="2"/>
      <c r="Y913" s="2"/>
      <c r="Z913" s="2"/>
    </row>
    <row r="914" spans="1:26" ht="14.25" customHeight="1">
      <c r="A914" s="2"/>
      <c r="B914" s="2"/>
      <c r="C914" s="2"/>
      <c r="D914" s="2"/>
      <c r="E914" s="2"/>
      <c r="F914" s="2"/>
      <c r="G914" s="2"/>
      <c r="H914" s="2"/>
      <c r="I914" s="2"/>
      <c r="J914" s="2"/>
      <c r="K914" s="2"/>
      <c r="L914" s="2"/>
      <c r="M914" s="2"/>
      <c r="N914" s="2"/>
      <c r="O914" s="2"/>
      <c r="P914" s="2"/>
      <c r="Q914" s="2"/>
      <c r="R914" s="2"/>
      <c r="S914" s="2"/>
      <c r="T914" s="2"/>
      <c r="U914" s="2"/>
      <c r="V914" s="2"/>
      <c r="W914" s="2"/>
      <c r="X914" s="2"/>
      <c r="Y914" s="2"/>
      <c r="Z914" s="2"/>
    </row>
    <row r="915" spans="1:26" ht="14.25" customHeight="1">
      <c r="A915" s="2"/>
      <c r="B915" s="2"/>
      <c r="C915" s="2"/>
      <c r="D915" s="2"/>
      <c r="E915" s="2"/>
      <c r="F915" s="2"/>
      <c r="G915" s="2"/>
      <c r="H915" s="2"/>
      <c r="I915" s="2"/>
      <c r="J915" s="2"/>
      <c r="K915" s="2"/>
      <c r="L915" s="2"/>
      <c r="M915" s="2"/>
      <c r="N915" s="2"/>
      <c r="O915" s="2"/>
      <c r="P915" s="2"/>
      <c r="Q915" s="2"/>
      <c r="R915" s="2"/>
      <c r="S915" s="2"/>
      <c r="T915" s="2"/>
      <c r="U915" s="2"/>
      <c r="V915" s="2"/>
      <c r="W915" s="2"/>
      <c r="X915" s="2"/>
      <c r="Y915" s="2"/>
      <c r="Z915" s="2"/>
    </row>
    <row r="916" spans="1:26" ht="14.25" customHeight="1">
      <c r="A916" s="2"/>
      <c r="B916" s="2"/>
      <c r="C916" s="2"/>
      <c r="D916" s="2"/>
      <c r="E916" s="2"/>
      <c r="F916" s="2"/>
      <c r="G916" s="2"/>
      <c r="H916" s="2"/>
      <c r="I916" s="2"/>
      <c r="J916" s="2"/>
      <c r="K916" s="2"/>
      <c r="L916" s="2"/>
      <c r="M916" s="2"/>
      <c r="N916" s="2"/>
      <c r="O916" s="2"/>
      <c r="P916" s="2"/>
      <c r="Q916" s="2"/>
      <c r="R916" s="2"/>
      <c r="S916" s="2"/>
      <c r="T916" s="2"/>
      <c r="U916" s="2"/>
      <c r="V916" s="2"/>
      <c r="W916" s="2"/>
      <c r="X916" s="2"/>
      <c r="Y916" s="2"/>
      <c r="Z916" s="2"/>
    </row>
    <row r="917" spans="1:26" ht="14.25" customHeight="1">
      <c r="A917" s="2"/>
      <c r="B917" s="2"/>
      <c r="C917" s="2"/>
      <c r="D917" s="2"/>
      <c r="E917" s="2"/>
      <c r="F917" s="2"/>
      <c r="G917" s="2"/>
      <c r="H917" s="2"/>
      <c r="I917" s="2"/>
      <c r="J917" s="2"/>
      <c r="K917" s="2"/>
      <c r="L917" s="2"/>
      <c r="M917" s="2"/>
      <c r="N917" s="2"/>
      <c r="O917" s="2"/>
      <c r="P917" s="2"/>
      <c r="Q917" s="2"/>
      <c r="R917" s="2"/>
      <c r="S917" s="2"/>
      <c r="T917" s="2"/>
      <c r="U917" s="2"/>
      <c r="V917" s="2"/>
      <c r="W917" s="2"/>
      <c r="X917" s="2"/>
      <c r="Y917" s="2"/>
      <c r="Z917" s="2"/>
    </row>
    <row r="918" spans="1:26" ht="14.25" customHeight="1">
      <c r="A918" s="2"/>
      <c r="B918" s="2"/>
      <c r="C918" s="2"/>
      <c r="D918" s="2"/>
      <c r="E918" s="2"/>
      <c r="F918" s="2"/>
      <c r="G918" s="2"/>
      <c r="H918" s="2"/>
      <c r="I918" s="2"/>
      <c r="J918" s="2"/>
      <c r="K918" s="2"/>
      <c r="L918" s="2"/>
      <c r="M918" s="2"/>
      <c r="N918" s="2"/>
      <c r="O918" s="2"/>
      <c r="P918" s="2"/>
      <c r="Q918" s="2"/>
      <c r="R918" s="2"/>
      <c r="S918" s="2"/>
      <c r="T918" s="2"/>
      <c r="U918" s="2"/>
      <c r="V918" s="2"/>
      <c r="W918" s="2"/>
      <c r="X918" s="2"/>
      <c r="Y918" s="2"/>
      <c r="Z918" s="2"/>
    </row>
    <row r="919" spans="1:26" ht="14.25" customHeight="1">
      <c r="A919" s="2"/>
      <c r="B919" s="2"/>
      <c r="C919" s="2"/>
      <c r="D919" s="2"/>
      <c r="E919" s="2"/>
      <c r="F919" s="2"/>
      <c r="G919" s="2"/>
      <c r="H919" s="2"/>
      <c r="I919" s="2"/>
      <c r="J919" s="2"/>
      <c r="K919" s="2"/>
      <c r="L919" s="2"/>
      <c r="M919" s="2"/>
      <c r="N919" s="2"/>
      <c r="O919" s="2"/>
      <c r="P919" s="2"/>
      <c r="Q919" s="2"/>
      <c r="R919" s="2"/>
      <c r="S919" s="2"/>
      <c r="T919" s="2"/>
      <c r="U919" s="2"/>
      <c r="V919" s="2"/>
      <c r="W919" s="2"/>
      <c r="X919" s="2"/>
      <c r="Y919" s="2"/>
      <c r="Z919" s="2"/>
    </row>
    <row r="920" spans="1:26" ht="14.25" customHeight="1">
      <c r="A920" s="2"/>
      <c r="B920" s="2"/>
      <c r="C920" s="2"/>
      <c r="D920" s="2"/>
      <c r="E920" s="2"/>
      <c r="F920" s="2"/>
      <c r="G920" s="2"/>
      <c r="H920" s="2"/>
      <c r="I920" s="2"/>
      <c r="J920" s="2"/>
      <c r="K920" s="2"/>
      <c r="L920" s="2"/>
      <c r="M920" s="2"/>
      <c r="N920" s="2"/>
      <c r="O920" s="2"/>
      <c r="P920" s="2"/>
      <c r="Q920" s="2"/>
      <c r="R920" s="2"/>
      <c r="S920" s="2"/>
      <c r="T920" s="2"/>
      <c r="U920" s="2"/>
      <c r="V920" s="2"/>
      <c r="W920" s="2"/>
      <c r="X920" s="2"/>
      <c r="Y920" s="2"/>
      <c r="Z920" s="2"/>
    </row>
    <row r="921" spans="1:26" ht="14.25" customHeight="1">
      <c r="A921" s="2"/>
      <c r="B921" s="2"/>
      <c r="C921" s="2"/>
      <c r="D921" s="2"/>
      <c r="E921" s="2"/>
      <c r="F921" s="2"/>
      <c r="G921" s="2"/>
      <c r="H921" s="2"/>
      <c r="I921" s="2"/>
      <c r="J921" s="2"/>
      <c r="K921" s="2"/>
      <c r="L921" s="2"/>
      <c r="M921" s="2"/>
      <c r="N921" s="2"/>
      <c r="O921" s="2"/>
      <c r="P921" s="2"/>
      <c r="Q921" s="2"/>
      <c r="R921" s="2"/>
      <c r="S921" s="2"/>
      <c r="T921" s="2"/>
      <c r="U921" s="2"/>
      <c r="V921" s="2"/>
      <c r="W921" s="2"/>
      <c r="X921" s="2"/>
      <c r="Y921" s="2"/>
      <c r="Z921" s="2"/>
    </row>
    <row r="922" spans="1:26" ht="14.25" customHeight="1">
      <c r="A922" s="2"/>
      <c r="B922" s="2"/>
      <c r="C922" s="2"/>
      <c r="D922" s="2"/>
      <c r="E922" s="2"/>
      <c r="F922" s="2"/>
      <c r="G922" s="2"/>
      <c r="H922" s="2"/>
      <c r="I922" s="2"/>
      <c r="J922" s="2"/>
      <c r="K922" s="2"/>
      <c r="L922" s="2"/>
      <c r="M922" s="2"/>
      <c r="N922" s="2"/>
      <c r="O922" s="2"/>
      <c r="P922" s="2"/>
      <c r="Q922" s="2"/>
      <c r="R922" s="2"/>
      <c r="S922" s="2"/>
      <c r="T922" s="2"/>
      <c r="U922" s="2"/>
      <c r="V922" s="2"/>
      <c r="W922" s="2"/>
      <c r="X922" s="2"/>
      <c r="Y922" s="2"/>
      <c r="Z922" s="2"/>
    </row>
    <row r="923" spans="1:26" ht="14.25" customHeight="1">
      <c r="A923" s="2"/>
      <c r="B923" s="2"/>
      <c r="C923" s="2"/>
      <c r="D923" s="2"/>
      <c r="E923" s="2"/>
      <c r="F923" s="2"/>
      <c r="G923" s="2"/>
      <c r="H923" s="2"/>
      <c r="I923" s="2"/>
      <c r="J923" s="2"/>
      <c r="K923" s="2"/>
      <c r="L923" s="2"/>
      <c r="M923" s="2"/>
      <c r="N923" s="2"/>
      <c r="O923" s="2"/>
      <c r="P923" s="2"/>
      <c r="Q923" s="2"/>
      <c r="R923" s="2"/>
      <c r="S923" s="2"/>
      <c r="T923" s="2"/>
      <c r="U923" s="2"/>
      <c r="V923" s="2"/>
      <c r="W923" s="2"/>
      <c r="X923" s="2"/>
      <c r="Y923" s="2"/>
      <c r="Z923" s="2"/>
    </row>
    <row r="924" spans="1:26" ht="14.25" customHeight="1">
      <c r="A924" s="2"/>
      <c r="B924" s="2"/>
      <c r="C924" s="2"/>
      <c r="D924" s="2"/>
      <c r="E924" s="2"/>
      <c r="F924" s="2"/>
      <c r="G924" s="2"/>
      <c r="H924" s="2"/>
      <c r="I924" s="2"/>
      <c r="J924" s="2"/>
      <c r="K924" s="2"/>
      <c r="L924" s="2"/>
      <c r="M924" s="2"/>
      <c r="N924" s="2"/>
      <c r="O924" s="2"/>
      <c r="P924" s="2"/>
      <c r="Q924" s="2"/>
      <c r="R924" s="2"/>
      <c r="S924" s="2"/>
      <c r="T924" s="2"/>
      <c r="U924" s="2"/>
      <c r="V924" s="2"/>
      <c r="W924" s="2"/>
      <c r="X924" s="2"/>
      <c r="Y924" s="2"/>
      <c r="Z924" s="2"/>
    </row>
    <row r="925" spans="1:26" ht="14.25" customHeight="1">
      <c r="A925" s="2"/>
      <c r="B925" s="2"/>
      <c r="C925" s="2"/>
      <c r="D925" s="2"/>
      <c r="E925" s="2"/>
      <c r="F925" s="2"/>
      <c r="G925" s="2"/>
      <c r="H925" s="2"/>
      <c r="I925" s="2"/>
      <c r="J925" s="2"/>
      <c r="K925" s="2"/>
      <c r="L925" s="2"/>
      <c r="M925" s="2"/>
      <c r="N925" s="2"/>
      <c r="O925" s="2"/>
      <c r="P925" s="2"/>
      <c r="Q925" s="2"/>
      <c r="R925" s="2"/>
      <c r="S925" s="2"/>
      <c r="T925" s="2"/>
      <c r="U925" s="2"/>
      <c r="V925" s="2"/>
      <c r="W925" s="2"/>
      <c r="X925" s="2"/>
      <c r="Y925" s="2"/>
      <c r="Z925" s="2"/>
    </row>
    <row r="926" spans="1:26" ht="14.25" customHeight="1">
      <c r="A926" s="2"/>
      <c r="B926" s="2"/>
      <c r="C926" s="2"/>
      <c r="D926" s="2"/>
      <c r="E926" s="2"/>
      <c r="F926" s="2"/>
      <c r="G926" s="2"/>
      <c r="H926" s="2"/>
      <c r="I926" s="2"/>
      <c r="J926" s="2"/>
      <c r="K926" s="2"/>
      <c r="L926" s="2"/>
      <c r="M926" s="2"/>
      <c r="N926" s="2"/>
      <c r="O926" s="2"/>
      <c r="P926" s="2"/>
      <c r="Q926" s="2"/>
      <c r="R926" s="2"/>
      <c r="S926" s="2"/>
      <c r="T926" s="2"/>
      <c r="U926" s="2"/>
      <c r="V926" s="2"/>
      <c r="W926" s="2"/>
      <c r="X926" s="2"/>
      <c r="Y926" s="2"/>
      <c r="Z926" s="2"/>
    </row>
    <row r="927" spans="1:26" ht="14.25" customHeight="1">
      <c r="A927" s="2"/>
      <c r="B927" s="2"/>
      <c r="C927" s="2"/>
      <c r="D927" s="2"/>
      <c r="E927" s="2"/>
      <c r="F927" s="2"/>
      <c r="G927" s="2"/>
      <c r="H927" s="2"/>
      <c r="I927" s="2"/>
      <c r="J927" s="2"/>
      <c r="K927" s="2"/>
      <c r="L927" s="2"/>
      <c r="M927" s="2"/>
      <c r="N927" s="2"/>
      <c r="O927" s="2"/>
      <c r="P927" s="2"/>
      <c r="Q927" s="2"/>
      <c r="R927" s="2"/>
      <c r="S927" s="2"/>
      <c r="T927" s="2"/>
      <c r="U927" s="2"/>
      <c r="V927" s="2"/>
      <c r="W927" s="2"/>
      <c r="X927" s="2"/>
      <c r="Y927" s="2"/>
      <c r="Z927" s="2"/>
    </row>
    <row r="928" spans="1:26" ht="14.25" customHeight="1">
      <c r="A928" s="2"/>
      <c r="B928" s="2"/>
      <c r="C928" s="2"/>
      <c r="D928" s="2"/>
      <c r="E928" s="2"/>
      <c r="F928" s="2"/>
      <c r="G928" s="2"/>
      <c r="H928" s="2"/>
      <c r="I928" s="2"/>
      <c r="J928" s="2"/>
      <c r="K928" s="2"/>
      <c r="L928" s="2"/>
      <c r="M928" s="2"/>
      <c r="N928" s="2"/>
      <c r="O928" s="2"/>
      <c r="P928" s="2"/>
      <c r="Q928" s="2"/>
      <c r="R928" s="2"/>
      <c r="S928" s="2"/>
      <c r="T928" s="2"/>
      <c r="U928" s="2"/>
      <c r="V928" s="2"/>
      <c r="W928" s="2"/>
      <c r="X928" s="2"/>
      <c r="Y928" s="2"/>
      <c r="Z928" s="2"/>
    </row>
    <row r="929" spans="1:26" ht="14.25" customHeight="1">
      <c r="A929" s="2"/>
      <c r="B929" s="2"/>
      <c r="C929" s="2"/>
      <c r="D929" s="2"/>
      <c r="E929" s="2"/>
      <c r="F929" s="2"/>
      <c r="G929" s="2"/>
      <c r="H929" s="2"/>
      <c r="I929" s="2"/>
      <c r="J929" s="2"/>
      <c r="K929" s="2"/>
      <c r="L929" s="2"/>
      <c r="M929" s="2"/>
      <c r="N929" s="2"/>
      <c r="O929" s="2"/>
      <c r="P929" s="2"/>
      <c r="Q929" s="2"/>
      <c r="R929" s="2"/>
      <c r="S929" s="2"/>
      <c r="T929" s="2"/>
      <c r="U929" s="2"/>
      <c r="V929" s="2"/>
      <c r="W929" s="2"/>
      <c r="X929" s="2"/>
      <c r="Y929" s="2"/>
      <c r="Z929" s="2"/>
    </row>
    <row r="930" spans="1:26" ht="14.25" customHeight="1">
      <c r="A930" s="2"/>
      <c r="B930" s="2"/>
      <c r="C930" s="2"/>
      <c r="D930" s="2"/>
      <c r="E930" s="2"/>
      <c r="F930" s="2"/>
      <c r="G930" s="2"/>
      <c r="H930" s="2"/>
      <c r="I930" s="2"/>
      <c r="J930" s="2"/>
      <c r="K930" s="2"/>
      <c r="L930" s="2"/>
      <c r="M930" s="2"/>
      <c r="N930" s="2"/>
      <c r="O930" s="2"/>
      <c r="P930" s="2"/>
      <c r="Q930" s="2"/>
      <c r="R930" s="2"/>
      <c r="S930" s="2"/>
      <c r="T930" s="2"/>
      <c r="U930" s="2"/>
      <c r="V930" s="2"/>
      <c r="W930" s="2"/>
      <c r="X930" s="2"/>
      <c r="Y930" s="2"/>
      <c r="Z930" s="2"/>
    </row>
    <row r="931" spans="1:26" ht="14.25" customHeight="1">
      <c r="A931" s="2"/>
      <c r="B931" s="2"/>
      <c r="C931" s="2"/>
      <c r="D931" s="2"/>
      <c r="E931" s="2"/>
      <c r="F931" s="2"/>
      <c r="G931" s="2"/>
      <c r="H931" s="2"/>
      <c r="I931" s="2"/>
      <c r="J931" s="2"/>
      <c r="K931" s="2"/>
      <c r="L931" s="2"/>
      <c r="M931" s="2"/>
      <c r="N931" s="2"/>
      <c r="O931" s="2"/>
      <c r="P931" s="2"/>
      <c r="Q931" s="2"/>
      <c r="R931" s="2"/>
      <c r="S931" s="2"/>
      <c r="T931" s="2"/>
      <c r="U931" s="2"/>
      <c r="V931" s="2"/>
      <c r="W931" s="2"/>
      <c r="X931" s="2"/>
      <c r="Y931" s="2"/>
      <c r="Z931" s="2"/>
    </row>
    <row r="932" spans="1:26" ht="14.25" customHeight="1">
      <c r="A932" s="2"/>
      <c r="B932" s="2"/>
      <c r="C932" s="2"/>
      <c r="D932" s="2"/>
      <c r="E932" s="2"/>
      <c r="F932" s="2"/>
      <c r="G932" s="2"/>
      <c r="H932" s="2"/>
      <c r="I932" s="2"/>
      <c r="J932" s="2"/>
      <c r="K932" s="2"/>
      <c r="L932" s="2"/>
      <c r="M932" s="2"/>
      <c r="N932" s="2"/>
      <c r="O932" s="2"/>
      <c r="P932" s="2"/>
      <c r="Q932" s="2"/>
      <c r="R932" s="2"/>
      <c r="S932" s="2"/>
      <c r="T932" s="2"/>
      <c r="U932" s="2"/>
      <c r="V932" s="2"/>
      <c r="W932" s="2"/>
      <c r="X932" s="2"/>
      <c r="Y932" s="2"/>
      <c r="Z932" s="2"/>
    </row>
    <row r="933" spans="1:26" ht="14.25" customHeight="1">
      <c r="A933" s="2"/>
      <c r="B933" s="2"/>
      <c r="C933" s="2"/>
      <c r="D933" s="2"/>
      <c r="E933" s="2"/>
      <c r="F933" s="2"/>
      <c r="G933" s="2"/>
      <c r="H933" s="2"/>
      <c r="I933" s="2"/>
      <c r="J933" s="2"/>
      <c r="K933" s="2"/>
      <c r="L933" s="2"/>
      <c r="M933" s="2"/>
      <c r="N933" s="2"/>
      <c r="O933" s="2"/>
      <c r="P933" s="2"/>
      <c r="Q933" s="2"/>
      <c r="R933" s="2"/>
      <c r="S933" s="2"/>
      <c r="T933" s="2"/>
      <c r="U933" s="2"/>
      <c r="V933" s="2"/>
      <c r="W933" s="2"/>
      <c r="X933" s="2"/>
      <c r="Y933" s="2"/>
      <c r="Z933" s="2"/>
    </row>
    <row r="934" spans="1:26" ht="14.25" customHeight="1">
      <c r="A934" s="2"/>
      <c r="B934" s="2"/>
      <c r="C934" s="2"/>
      <c r="D934" s="2"/>
      <c r="E934" s="2"/>
      <c r="F934" s="2"/>
      <c r="G934" s="2"/>
      <c r="H934" s="2"/>
      <c r="I934" s="2"/>
      <c r="J934" s="2"/>
      <c r="K934" s="2"/>
      <c r="L934" s="2"/>
      <c r="M934" s="2"/>
      <c r="N934" s="2"/>
      <c r="O934" s="2"/>
      <c r="P934" s="2"/>
      <c r="Q934" s="2"/>
      <c r="R934" s="2"/>
      <c r="S934" s="2"/>
      <c r="T934" s="2"/>
      <c r="U934" s="2"/>
      <c r="V934" s="2"/>
      <c r="W934" s="2"/>
      <c r="X934" s="2"/>
      <c r="Y934" s="2"/>
      <c r="Z934" s="2"/>
    </row>
    <row r="935" spans="1:26" ht="14.25" customHeight="1">
      <c r="A935" s="2"/>
      <c r="B935" s="2"/>
      <c r="C935" s="2"/>
      <c r="D935" s="2"/>
      <c r="E935" s="2"/>
      <c r="F935" s="2"/>
      <c r="G935" s="2"/>
      <c r="H935" s="2"/>
      <c r="I935" s="2"/>
      <c r="J935" s="2"/>
      <c r="K935" s="2"/>
      <c r="L935" s="2"/>
      <c r="M935" s="2"/>
      <c r="N935" s="2"/>
      <c r="O935" s="2"/>
      <c r="P935" s="2"/>
      <c r="Q935" s="2"/>
      <c r="R935" s="2"/>
      <c r="S935" s="2"/>
      <c r="T935" s="2"/>
      <c r="U935" s="2"/>
      <c r="V935" s="2"/>
      <c r="W935" s="2"/>
      <c r="X935" s="2"/>
      <c r="Y935" s="2"/>
      <c r="Z935" s="2"/>
    </row>
    <row r="936" spans="1:26" ht="14.25" customHeight="1">
      <c r="A936" s="2"/>
      <c r="B936" s="2"/>
      <c r="C936" s="2"/>
      <c r="D936" s="2"/>
      <c r="E936" s="2"/>
      <c r="F936" s="2"/>
      <c r="G936" s="2"/>
      <c r="H936" s="2"/>
      <c r="I936" s="2"/>
      <c r="J936" s="2"/>
      <c r="K936" s="2"/>
      <c r="L936" s="2"/>
      <c r="M936" s="2"/>
      <c r="N936" s="2"/>
      <c r="O936" s="2"/>
      <c r="P936" s="2"/>
      <c r="Q936" s="2"/>
      <c r="R936" s="2"/>
      <c r="S936" s="2"/>
      <c r="T936" s="2"/>
      <c r="U936" s="2"/>
      <c r="V936" s="2"/>
      <c r="W936" s="2"/>
      <c r="X936" s="2"/>
      <c r="Y936" s="2"/>
      <c r="Z936" s="2"/>
    </row>
    <row r="937" spans="1:26" ht="14.25" customHeight="1">
      <c r="A937" s="2"/>
      <c r="B937" s="2"/>
      <c r="C937" s="2"/>
      <c r="D937" s="2"/>
      <c r="E937" s="2"/>
      <c r="F937" s="2"/>
      <c r="G937" s="2"/>
      <c r="H937" s="2"/>
      <c r="I937" s="2"/>
      <c r="J937" s="2"/>
      <c r="K937" s="2"/>
      <c r="L937" s="2"/>
      <c r="M937" s="2"/>
      <c r="N937" s="2"/>
      <c r="O937" s="2"/>
      <c r="P937" s="2"/>
      <c r="Q937" s="2"/>
      <c r="R937" s="2"/>
      <c r="S937" s="2"/>
      <c r="T937" s="2"/>
      <c r="U937" s="2"/>
      <c r="V937" s="2"/>
      <c r="W937" s="2"/>
      <c r="X937" s="2"/>
      <c r="Y937" s="2"/>
      <c r="Z937" s="2"/>
    </row>
    <row r="938" spans="1:26" ht="14.25" customHeight="1">
      <c r="A938" s="2"/>
      <c r="B938" s="2"/>
      <c r="C938" s="2"/>
      <c r="D938" s="2"/>
      <c r="E938" s="2"/>
      <c r="F938" s="2"/>
      <c r="G938" s="2"/>
      <c r="H938" s="2"/>
      <c r="I938" s="2"/>
      <c r="J938" s="2"/>
      <c r="K938" s="2"/>
      <c r="L938" s="2"/>
      <c r="M938" s="2"/>
      <c r="N938" s="2"/>
      <c r="O938" s="2"/>
      <c r="P938" s="2"/>
      <c r="Q938" s="2"/>
      <c r="R938" s="2"/>
      <c r="S938" s="2"/>
      <c r="T938" s="2"/>
      <c r="U938" s="2"/>
      <c r="V938" s="2"/>
      <c r="W938" s="2"/>
      <c r="X938" s="2"/>
      <c r="Y938" s="2"/>
      <c r="Z938" s="2"/>
    </row>
    <row r="939" spans="1:26" ht="14.25" customHeight="1">
      <c r="A939" s="2"/>
      <c r="B939" s="2"/>
      <c r="C939" s="2"/>
      <c r="D939" s="2"/>
      <c r="E939" s="2"/>
      <c r="F939" s="2"/>
      <c r="G939" s="2"/>
      <c r="H939" s="2"/>
      <c r="I939" s="2"/>
      <c r="J939" s="2"/>
      <c r="K939" s="2"/>
      <c r="L939" s="2"/>
      <c r="M939" s="2"/>
      <c r="N939" s="2"/>
      <c r="O939" s="2"/>
      <c r="P939" s="2"/>
      <c r="Q939" s="2"/>
      <c r="R939" s="2"/>
      <c r="S939" s="2"/>
      <c r="T939" s="2"/>
      <c r="U939" s="2"/>
      <c r="V939" s="2"/>
      <c r="W939" s="2"/>
      <c r="X939" s="2"/>
      <c r="Y939" s="2"/>
      <c r="Z939" s="2"/>
    </row>
    <row r="940" spans="1:26" ht="14.25" customHeight="1">
      <c r="A940" s="2"/>
      <c r="B940" s="2"/>
      <c r="C940" s="2"/>
      <c r="D940" s="2"/>
      <c r="E940" s="2"/>
      <c r="F940" s="2"/>
      <c r="G940" s="2"/>
      <c r="H940" s="2"/>
      <c r="I940" s="2"/>
      <c r="J940" s="2"/>
      <c r="K940" s="2"/>
      <c r="L940" s="2"/>
      <c r="M940" s="2"/>
      <c r="N940" s="2"/>
      <c r="O940" s="2"/>
      <c r="P940" s="2"/>
      <c r="Q940" s="2"/>
      <c r="R940" s="2"/>
      <c r="S940" s="2"/>
      <c r="T940" s="2"/>
      <c r="U940" s="2"/>
      <c r="V940" s="2"/>
      <c r="W940" s="2"/>
      <c r="X940" s="2"/>
      <c r="Y940" s="2"/>
      <c r="Z940" s="2"/>
    </row>
    <row r="941" spans="1:26" ht="14.25" customHeight="1">
      <c r="A941" s="2"/>
      <c r="B941" s="2"/>
      <c r="C941" s="2"/>
      <c r="D941" s="2"/>
      <c r="E941" s="2"/>
      <c r="F941" s="2"/>
      <c r="G941" s="2"/>
      <c r="H941" s="2"/>
      <c r="I941" s="2"/>
      <c r="J941" s="2"/>
      <c r="K941" s="2"/>
      <c r="L941" s="2"/>
      <c r="M941" s="2"/>
      <c r="N941" s="2"/>
      <c r="O941" s="2"/>
      <c r="P941" s="2"/>
      <c r="Q941" s="2"/>
      <c r="R941" s="2"/>
      <c r="S941" s="2"/>
      <c r="T941" s="2"/>
      <c r="U941" s="2"/>
      <c r="V941" s="2"/>
      <c r="W941" s="2"/>
      <c r="X941" s="2"/>
      <c r="Y941" s="2"/>
      <c r="Z941" s="2"/>
    </row>
    <row r="942" spans="1:26" ht="14.25" customHeight="1">
      <c r="A942" s="2"/>
      <c r="B942" s="2"/>
      <c r="C942" s="2"/>
      <c r="D942" s="2"/>
      <c r="E942" s="2"/>
      <c r="F942" s="2"/>
      <c r="G942" s="2"/>
      <c r="H942" s="2"/>
      <c r="I942" s="2"/>
      <c r="J942" s="2"/>
      <c r="K942" s="2"/>
      <c r="L942" s="2"/>
      <c r="M942" s="2"/>
      <c r="N942" s="2"/>
      <c r="O942" s="2"/>
      <c r="P942" s="2"/>
      <c r="Q942" s="2"/>
      <c r="R942" s="2"/>
      <c r="S942" s="2"/>
      <c r="T942" s="2"/>
      <c r="U942" s="2"/>
      <c r="V942" s="2"/>
      <c r="W942" s="2"/>
      <c r="X942" s="2"/>
      <c r="Y942" s="2"/>
      <c r="Z942" s="2"/>
    </row>
    <row r="943" spans="1:26" ht="14.25" customHeight="1">
      <c r="A943" s="2"/>
      <c r="B943" s="2"/>
      <c r="C943" s="2"/>
      <c r="D943" s="2"/>
      <c r="E943" s="2"/>
      <c r="F943" s="2"/>
      <c r="G943" s="2"/>
      <c r="H943" s="2"/>
      <c r="I943" s="2"/>
      <c r="J943" s="2"/>
      <c r="K943" s="2"/>
      <c r="L943" s="2"/>
      <c r="M943" s="2"/>
      <c r="N943" s="2"/>
      <c r="O943" s="2"/>
      <c r="P943" s="2"/>
      <c r="Q943" s="2"/>
      <c r="R943" s="2"/>
      <c r="S943" s="2"/>
      <c r="T943" s="2"/>
      <c r="U943" s="2"/>
      <c r="V943" s="2"/>
      <c r="W943" s="2"/>
      <c r="X943" s="2"/>
      <c r="Y943" s="2"/>
      <c r="Z943" s="2"/>
    </row>
    <row r="944" spans="1:26" ht="14.25" customHeight="1">
      <c r="A944" s="2"/>
      <c r="B944" s="2"/>
      <c r="C944" s="2"/>
      <c r="D944" s="2"/>
      <c r="E944" s="2"/>
      <c r="F944" s="2"/>
      <c r="G944" s="2"/>
      <c r="H944" s="2"/>
      <c r="I944" s="2"/>
      <c r="J944" s="2"/>
      <c r="K944" s="2"/>
      <c r="L944" s="2"/>
      <c r="M944" s="2"/>
      <c r="N944" s="2"/>
      <c r="O944" s="2"/>
      <c r="P944" s="2"/>
      <c r="Q944" s="2"/>
      <c r="R944" s="2"/>
      <c r="S944" s="2"/>
      <c r="T944" s="2"/>
      <c r="U944" s="2"/>
      <c r="V944" s="2"/>
      <c r="W944" s="2"/>
      <c r="X944" s="2"/>
      <c r="Y944" s="2"/>
      <c r="Z944" s="2"/>
    </row>
    <row r="945" spans="1:26" ht="14.25" customHeight="1">
      <c r="A945" s="2"/>
      <c r="B945" s="2"/>
      <c r="C945" s="2"/>
      <c r="D945" s="2"/>
      <c r="E945" s="2"/>
      <c r="F945" s="2"/>
      <c r="G945" s="2"/>
      <c r="H945" s="2"/>
      <c r="I945" s="2"/>
      <c r="J945" s="2"/>
      <c r="K945" s="2"/>
      <c r="L945" s="2"/>
      <c r="M945" s="2"/>
      <c r="N945" s="2"/>
      <c r="O945" s="2"/>
      <c r="P945" s="2"/>
      <c r="Q945" s="2"/>
      <c r="R945" s="2"/>
      <c r="S945" s="2"/>
      <c r="T945" s="2"/>
      <c r="U945" s="2"/>
      <c r="V945" s="2"/>
      <c r="W945" s="2"/>
      <c r="X945" s="2"/>
      <c r="Y945" s="2"/>
      <c r="Z945" s="2"/>
    </row>
    <row r="946" spans="1:26" ht="14.25" customHeight="1">
      <c r="A946" s="2"/>
      <c r="B946" s="2"/>
      <c r="C946" s="2"/>
      <c r="D946" s="2"/>
      <c r="E946" s="2"/>
      <c r="F946" s="2"/>
      <c r="G946" s="2"/>
      <c r="H946" s="2"/>
      <c r="I946" s="2"/>
      <c r="J946" s="2"/>
      <c r="K946" s="2"/>
      <c r="L946" s="2"/>
      <c r="M946" s="2"/>
      <c r="N946" s="2"/>
      <c r="O946" s="2"/>
      <c r="P946" s="2"/>
      <c r="Q946" s="2"/>
      <c r="R946" s="2"/>
      <c r="S946" s="2"/>
      <c r="T946" s="2"/>
      <c r="U946" s="2"/>
      <c r="V946" s="2"/>
      <c r="W946" s="2"/>
      <c r="X946" s="2"/>
      <c r="Y946" s="2"/>
      <c r="Z946" s="2"/>
    </row>
    <row r="947" spans="1:26" ht="14.25" customHeight="1">
      <c r="A947" s="2"/>
      <c r="B947" s="2"/>
      <c r="C947" s="2"/>
      <c r="D947" s="2"/>
      <c r="E947" s="2"/>
      <c r="F947" s="2"/>
      <c r="G947" s="2"/>
      <c r="H947" s="2"/>
      <c r="I947" s="2"/>
      <c r="J947" s="2"/>
      <c r="K947" s="2"/>
      <c r="L947" s="2"/>
      <c r="M947" s="2"/>
      <c r="N947" s="2"/>
      <c r="O947" s="2"/>
      <c r="P947" s="2"/>
      <c r="Q947" s="2"/>
      <c r="R947" s="2"/>
      <c r="S947" s="2"/>
      <c r="T947" s="2"/>
      <c r="U947" s="2"/>
      <c r="V947" s="2"/>
      <c r="W947" s="2"/>
      <c r="X947" s="2"/>
      <c r="Y947" s="2"/>
      <c r="Z947" s="2"/>
    </row>
    <row r="948" spans="1:26" ht="14.25" customHeight="1">
      <c r="A948" s="2"/>
      <c r="B948" s="2"/>
      <c r="C948" s="2"/>
      <c r="D948" s="2"/>
      <c r="E948" s="2"/>
      <c r="F948" s="2"/>
      <c r="G948" s="2"/>
      <c r="H948" s="2"/>
      <c r="I948" s="2"/>
      <c r="J948" s="2"/>
      <c r="K948" s="2"/>
      <c r="L948" s="2"/>
      <c r="M948" s="2"/>
      <c r="N948" s="2"/>
      <c r="O948" s="2"/>
      <c r="P948" s="2"/>
      <c r="Q948" s="2"/>
      <c r="R948" s="2"/>
      <c r="S948" s="2"/>
      <c r="T948" s="2"/>
      <c r="U948" s="2"/>
      <c r="V948" s="2"/>
      <c r="W948" s="2"/>
      <c r="X948" s="2"/>
      <c r="Y948" s="2"/>
      <c r="Z948" s="2"/>
    </row>
    <row r="949" spans="1:26" ht="14.25" customHeight="1">
      <c r="A949" s="2"/>
      <c r="B949" s="2"/>
      <c r="C949" s="2"/>
      <c r="D949" s="2"/>
      <c r="E949" s="2"/>
      <c r="F949" s="2"/>
      <c r="G949" s="2"/>
      <c r="H949" s="2"/>
      <c r="I949" s="2"/>
      <c r="J949" s="2"/>
      <c r="K949" s="2"/>
      <c r="L949" s="2"/>
      <c r="M949" s="2"/>
      <c r="N949" s="2"/>
      <c r="O949" s="2"/>
      <c r="P949" s="2"/>
      <c r="Q949" s="2"/>
      <c r="R949" s="2"/>
      <c r="S949" s="2"/>
      <c r="T949" s="2"/>
      <c r="U949" s="2"/>
      <c r="V949" s="2"/>
      <c r="W949" s="2"/>
      <c r="X949" s="2"/>
      <c r="Y949" s="2"/>
      <c r="Z949" s="2"/>
    </row>
    <row r="950" spans="1:26" ht="14.25" customHeight="1">
      <c r="A950" s="2"/>
      <c r="B950" s="2"/>
      <c r="C950" s="2"/>
      <c r="D950" s="2"/>
      <c r="E950" s="2"/>
      <c r="F950" s="2"/>
      <c r="G950" s="2"/>
      <c r="H950" s="2"/>
      <c r="I950" s="2"/>
      <c r="J950" s="2"/>
      <c r="K950" s="2"/>
      <c r="L950" s="2"/>
      <c r="M950" s="2"/>
      <c r="N950" s="2"/>
      <c r="O950" s="2"/>
      <c r="P950" s="2"/>
      <c r="Q950" s="2"/>
      <c r="R950" s="2"/>
      <c r="S950" s="2"/>
      <c r="T950" s="2"/>
      <c r="U950" s="2"/>
      <c r="V950" s="2"/>
      <c r="W950" s="2"/>
      <c r="X950" s="2"/>
      <c r="Y950" s="2"/>
      <c r="Z950" s="2"/>
    </row>
    <row r="951" spans="1:26" ht="14.25" customHeight="1">
      <c r="A951" s="2"/>
      <c r="B951" s="2"/>
      <c r="C951" s="2"/>
      <c r="D951" s="2"/>
      <c r="E951" s="2"/>
      <c r="F951" s="2"/>
      <c r="G951" s="2"/>
      <c r="H951" s="2"/>
      <c r="I951" s="2"/>
      <c r="J951" s="2"/>
      <c r="K951" s="2"/>
      <c r="L951" s="2"/>
      <c r="M951" s="2"/>
      <c r="N951" s="2"/>
      <c r="O951" s="2"/>
      <c r="P951" s="2"/>
      <c r="Q951" s="2"/>
      <c r="R951" s="2"/>
      <c r="S951" s="2"/>
      <c r="T951" s="2"/>
      <c r="U951" s="2"/>
      <c r="V951" s="2"/>
      <c r="W951" s="2"/>
      <c r="X951" s="2"/>
      <c r="Y951" s="2"/>
      <c r="Z951" s="2"/>
    </row>
    <row r="952" spans="1:26" ht="14.25" customHeight="1">
      <c r="A952" s="2"/>
      <c r="B952" s="2"/>
      <c r="C952" s="2"/>
      <c r="D952" s="2"/>
      <c r="E952" s="2"/>
      <c r="F952" s="2"/>
      <c r="G952" s="2"/>
      <c r="H952" s="2"/>
      <c r="I952" s="2"/>
      <c r="J952" s="2"/>
      <c r="K952" s="2"/>
      <c r="L952" s="2"/>
      <c r="M952" s="2"/>
      <c r="N952" s="2"/>
      <c r="O952" s="2"/>
      <c r="P952" s="2"/>
      <c r="Q952" s="2"/>
      <c r="R952" s="2"/>
      <c r="S952" s="2"/>
      <c r="T952" s="2"/>
      <c r="U952" s="2"/>
      <c r="V952" s="2"/>
      <c r="W952" s="2"/>
      <c r="X952" s="2"/>
      <c r="Y952" s="2"/>
      <c r="Z952" s="2"/>
    </row>
    <row r="953" spans="1:26" ht="14.25" customHeight="1">
      <c r="A953" s="2"/>
      <c r="B953" s="2"/>
      <c r="C953" s="2"/>
      <c r="D953" s="2"/>
      <c r="E953" s="2"/>
      <c r="F953" s="2"/>
      <c r="G953" s="2"/>
      <c r="H953" s="2"/>
      <c r="I953" s="2"/>
      <c r="J953" s="2"/>
      <c r="K953" s="2"/>
      <c r="L953" s="2"/>
      <c r="M953" s="2"/>
      <c r="N953" s="2"/>
      <c r="O953" s="2"/>
      <c r="P953" s="2"/>
      <c r="Q953" s="2"/>
      <c r="R953" s="2"/>
      <c r="S953" s="2"/>
      <c r="T953" s="2"/>
      <c r="U953" s="2"/>
      <c r="V953" s="2"/>
      <c r="W953" s="2"/>
      <c r="X953" s="2"/>
      <c r="Y953" s="2"/>
      <c r="Z953" s="2"/>
    </row>
    <row r="954" spans="1:26" ht="14.25" customHeight="1">
      <c r="A954" s="2"/>
      <c r="B954" s="2"/>
      <c r="C954" s="2"/>
      <c r="D954" s="2"/>
      <c r="E954" s="2"/>
      <c r="F954" s="2"/>
      <c r="G954" s="2"/>
      <c r="H954" s="2"/>
      <c r="I954" s="2"/>
      <c r="J954" s="2"/>
      <c r="K954" s="2"/>
      <c r="L954" s="2"/>
      <c r="M954" s="2"/>
      <c r="N954" s="2"/>
      <c r="O954" s="2"/>
      <c r="P954" s="2"/>
      <c r="Q954" s="2"/>
      <c r="R954" s="2"/>
      <c r="S954" s="2"/>
      <c r="T954" s="2"/>
      <c r="U954" s="2"/>
      <c r="V954" s="2"/>
      <c r="W954" s="2"/>
      <c r="X954" s="2"/>
      <c r="Y954" s="2"/>
      <c r="Z954" s="2"/>
    </row>
    <row r="955" spans="1:26" ht="14.25" customHeight="1">
      <c r="A955" s="2"/>
      <c r="B955" s="2"/>
      <c r="C955" s="2"/>
      <c r="D955" s="2"/>
      <c r="E955" s="2"/>
      <c r="F955" s="2"/>
      <c r="G955" s="2"/>
      <c r="H955" s="2"/>
      <c r="I955" s="2"/>
      <c r="J955" s="2"/>
      <c r="K955" s="2"/>
      <c r="L955" s="2"/>
      <c r="M955" s="2"/>
      <c r="N955" s="2"/>
      <c r="O955" s="2"/>
      <c r="P955" s="2"/>
      <c r="Q955" s="2"/>
      <c r="R955" s="2"/>
      <c r="S955" s="2"/>
      <c r="T955" s="2"/>
      <c r="U955" s="2"/>
      <c r="V955" s="2"/>
      <c r="W955" s="2"/>
      <c r="X955" s="2"/>
      <c r="Y955" s="2"/>
      <c r="Z955" s="2"/>
    </row>
    <row r="956" spans="1:26" ht="14.25" customHeight="1">
      <c r="A956" s="2"/>
      <c r="B956" s="2"/>
      <c r="C956" s="2"/>
      <c r="D956" s="2"/>
      <c r="E956" s="2"/>
      <c r="F956" s="2"/>
      <c r="G956" s="2"/>
      <c r="H956" s="2"/>
      <c r="I956" s="2"/>
      <c r="J956" s="2"/>
      <c r="K956" s="2"/>
      <c r="L956" s="2"/>
      <c r="M956" s="2"/>
      <c r="N956" s="2"/>
      <c r="O956" s="2"/>
      <c r="P956" s="2"/>
      <c r="Q956" s="2"/>
      <c r="R956" s="2"/>
      <c r="S956" s="2"/>
      <c r="T956" s="2"/>
      <c r="U956" s="2"/>
      <c r="V956" s="2"/>
      <c r="W956" s="2"/>
      <c r="X956" s="2"/>
      <c r="Y956" s="2"/>
      <c r="Z956" s="2"/>
    </row>
    <row r="957" spans="1:26" ht="14.25" customHeight="1">
      <c r="A957" s="2"/>
      <c r="B957" s="2"/>
      <c r="C957" s="2"/>
      <c r="D957" s="2"/>
      <c r="E957" s="2"/>
      <c r="F957" s="2"/>
      <c r="G957" s="2"/>
      <c r="H957" s="2"/>
      <c r="I957" s="2"/>
      <c r="J957" s="2"/>
      <c r="K957" s="2"/>
      <c r="L957" s="2"/>
      <c r="M957" s="2"/>
      <c r="N957" s="2"/>
      <c r="O957" s="2"/>
      <c r="P957" s="2"/>
      <c r="Q957" s="2"/>
      <c r="R957" s="2"/>
      <c r="S957" s="2"/>
      <c r="T957" s="2"/>
      <c r="U957" s="2"/>
      <c r="V957" s="2"/>
      <c r="W957" s="2"/>
      <c r="X957" s="2"/>
      <c r="Y957" s="2"/>
      <c r="Z957" s="2"/>
    </row>
    <row r="958" spans="1:26" ht="14.25" customHeight="1">
      <c r="A958" s="2"/>
      <c r="B958" s="2"/>
      <c r="C958" s="2"/>
      <c r="D958" s="2"/>
      <c r="E958" s="2"/>
      <c r="F958" s="2"/>
      <c r="G958" s="2"/>
      <c r="H958" s="2"/>
      <c r="I958" s="2"/>
      <c r="J958" s="2"/>
      <c r="K958" s="2"/>
      <c r="L958" s="2"/>
      <c r="M958" s="2"/>
      <c r="N958" s="2"/>
      <c r="O958" s="2"/>
      <c r="P958" s="2"/>
      <c r="Q958" s="2"/>
      <c r="R958" s="2"/>
      <c r="S958" s="2"/>
      <c r="T958" s="2"/>
      <c r="U958" s="2"/>
      <c r="V958" s="2"/>
      <c r="W958" s="2"/>
      <c r="X958" s="2"/>
      <c r="Y958" s="2"/>
      <c r="Z958" s="2"/>
    </row>
    <row r="959" spans="1:26" ht="14.25" customHeight="1">
      <c r="A959" s="2"/>
      <c r="B959" s="2"/>
      <c r="C959" s="2"/>
      <c r="D959" s="2"/>
      <c r="E959" s="2"/>
      <c r="F959" s="2"/>
      <c r="G959" s="2"/>
      <c r="H959" s="2"/>
      <c r="I959" s="2"/>
      <c r="J959" s="2"/>
      <c r="K959" s="2"/>
      <c r="L959" s="2"/>
      <c r="M959" s="2"/>
      <c r="N959" s="2"/>
      <c r="O959" s="2"/>
      <c r="P959" s="2"/>
      <c r="Q959" s="2"/>
      <c r="R959" s="2"/>
      <c r="S959" s="2"/>
      <c r="T959" s="2"/>
      <c r="U959" s="2"/>
      <c r="V959" s="2"/>
      <c r="W959" s="2"/>
      <c r="X959" s="2"/>
      <c r="Y959" s="2"/>
      <c r="Z959" s="2"/>
    </row>
    <row r="960" spans="1:26" ht="14.25" customHeight="1">
      <c r="A960" s="2"/>
      <c r="B960" s="2"/>
      <c r="C960" s="2"/>
      <c r="D960" s="2"/>
      <c r="E960" s="2"/>
      <c r="F960" s="2"/>
      <c r="G960" s="2"/>
      <c r="H960" s="2"/>
      <c r="I960" s="2"/>
      <c r="J960" s="2"/>
      <c r="K960" s="2"/>
      <c r="L960" s="2"/>
      <c r="M960" s="2"/>
      <c r="N960" s="2"/>
      <c r="O960" s="2"/>
      <c r="P960" s="2"/>
      <c r="Q960" s="2"/>
      <c r="R960" s="2"/>
      <c r="S960" s="2"/>
      <c r="T960" s="2"/>
      <c r="U960" s="2"/>
      <c r="V960" s="2"/>
      <c r="W960" s="2"/>
      <c r="X960" s="2"/>
      <c r="Y960" s="2"/>
      <c r="Z960" s="2"/>
    </row>
    <row r="961" spans="1:26" ht="14.25" customHeight="1">
      <c r="A961" s="2"/>
      <c r="B961" s="2"/>
      <c r="C961" s="2"/>
      <c r="D961" s="2"/>
      <c r="E961" s="2"/>
      <c r="F961" s="2"/>
      <c r="G961" s="2"/>
      <c r="H961" s="2"/>
      <c r="I961" s="2"/>
      <c r="J961" s="2"/>
      <c r="K961" s="2"/>
      <c r="L961" s="2"/>
      <c r="M961" s="2"/>
      <c r="N961" s="2"/>
      <c r="O961" s="2"/>
      <c r="P961" s="2"/>
      <c r="Q961" s="2"/>
      <c r="R961" s="2"/>
      <c r="S961" s="2"/>
      <c r="T961" s="2"/>
      <c r="U961" s="2"/>
      <c r="V961" s="2"/>
      <c r="W961" s="2"/>
      <c r="X961" s="2"/>
      <c r="Y961" s="2"/>
      <c r="Z961" s="2"/>
    </row>
    <row r="962" spans="1:26" ht="14.25" customHeight="1">
      <c r="A962" s="2"/>
      <c r="B962" s="2"/>
      <c r="C962" s="2"/>
      <c r="D962" s="2"/>
      <c r="E962" s="2"/>
      <c r="F962" s="2"/>
      <c r="G962" s="2"/>
      <c r="H962" s="2"/>
      <c r="I962" s="2"/>
      <c r="J962" s="2"/>
      <c r="K962" s="2"/>
      <c r="L962" s="2"/>
      <c r="M962" s="2"/>
      <c r="N962" s="2"/>
      <c r="O962" s="2"/>
      <c r="P962" s="2"/>
      <c r="Q962" s="2"/>
      <c r="R962" s="2"/>
      <c r="S962" s="2"/>
      <c r="T962" s="2"/>
      <c r="U962" s="2"/>
      <c r="V962" s="2"/>
      <c r="W962" s="2"/>
      <c r="X962" s="2"/>
      <c r="Y962" s="2"/>
      <c r="Z962" s="2"/>
    </row>
    <row r="963" spans="1:26" ht="14.25" customHeight="1">
      <c r="A963" s="2"/>
      <c r="B963" s="2"/>
      <c r="C963" s="2"/>
      <c r="D963" s="2"/>
      <c r="E963" s="2"/>
      <c r="F963" s="2"/>
      <c r="G963" s="2"/>
      <c r="H963" s="2"/>
      <c r="I963" s="2"/>
      <c r="J963" s="2"/>
      <c r="K963" s="2"/>
      <c r="L963" s="2"/>
      <c r="M963" s="2"/>
      <c r="N963" s="2"/>
      <c r="O963" s="2"/>
      <c r="P963" s="2"/>
      <c r="Q963" s="2"/>
      <c r="R963" s="2"/>
      <c r="S963" s="2"/>
      <c r="T963" s="2"/>
      <c r="U963" s="2"/>
      <c r="V963" s="2"/>
      <c r="W963" s="2"/>
      <c r="X963" s="2"/>
      <c r="Y963" s="2"/>
      <c r="Z963" s="2"/>
    </row>
    <row r="964" spans="1:26" ht="14.25" customHeight="1">
      <c r="A964" s="2"/>
      <c r="B964" s="2"/>
      <c r="C964" s="2"/>
      <c r="D964" s="2"/>
      <c r="E964" s="2"/>
      <c r="F964" s="2"/>
      <c r="G964" s="2"/>
      <c r="H964" s="2"/>
      <c r="I964" s="2"/>
      <c r="J964" s="2"/>
      <c r="K964" s="2"/>
      <c r="L964" s="2"/>
      <c r="M964" s="2"/>
      <c r="N964" s="2"/>
      <c r="O964" s="2"/>
      <c r="P964" s="2"/>
      <c r="Q964" s="2"/>
      <c r="R964" s="2"/>
      <c r="S964" s="2"/>
      <c r="T964" s="2"/>
      <c r="U964" s="2"/>
      <c r="V964" s="2"/>
      <c r="W964" s="2"/>
      <c r="X964" s="2"/>
      <c r="Y964" s="2"/>
      <c r="Z964" s="2"/>
    </row>
    <row r="965" spans="1:26" ht="14.25" customHeight="1">
      <c r="A965" s="2"/>
      <c r="B965" s="2"/>
      <c r="C965" s="2"/>
      <c r="D965" s="2"/>
      <c r="E965" s="2"/>
      <c r="F965" s="2"/>
      <c r="G965" s="2"/>
      <c r="H965" s="2"/>
      <c r="I965" s="2"/>
      <c r="J965" s="2"/>
      <c r="K965" s="2"/>
      <c r="L965" s="2"/>
      <c r="M965" s="2"/>
      <c r="N965" s="2"/>
      <c r="O965" s="2"/>
      <c r="P965" s="2"/>
      <c r="Q965" s="2"/>
      <c r="R965" s="2"/>
      <c r="S965" s="2"/>
      <c r="T965" s="2"/>
      <c r="U965" s="2"/>
      <c r="V965" s="2"/>
      <c r="W965" s="2"/>
      <c r="X965" s="2"/>
      <c r="Y965" s="2"/>
      <c r="Z965" s="2"/>
    </row>
    <row r="966" spans="1:26" ht="14.25" customHeight="1">
      <c r="A966" s="2"/>
      <c r="B966" s="2"/>
      <c r="C966" s="2"/>
      <c r="D966" s="2"/>
      <c r="E966" s="2"/>
      <c r="F966" s="2"/>
      <c r="G966" s="2"/>
      <c r="H966" s="2"/>
      <c r="I966" s="2"/>
      <c r="J966" s="2"/>
      <c r="K966" s="2"/>
      <c r="L966" s="2"/>
      <c r="M966" s="2"/>
      <c r="N966" s="2"/>
      <c r="O966" s="2"/>
      <c r="P966" s="2"/>
      <c r="Q966" s="2"/>
      <c r="R966" s="2"/>
      <c r="S966" s="2"/>
      <c r="T966" s="2"/>
      <c r="U966" s="2"/>
      <c r="V966" s="2"/>
      <c r="W966" s="2"/>
      <c r="X966" s="2"/>
      <c r="Y966" s="2"/>
      <c r="Z966" s="2"/>
    </row>
    <row r="967" spans="1:26" ht="14.25" customHeight="1">
      <c r="A967" s="2"/>
      <c r="B967" s="2"/>
      <c r="C967" s="2"/>
      <c r="D967" s="2"/>
      <c r="E967" s="2"/>
      <c r="F967" s="2"/>
      <c r="G967" s="2"/>
      <c r="H967" s="2"/>
      <c r="I967" s="2"/>
      <c r="J967" s="2"/>
      <c r="K967" s="2"/>
      <c r="L967" s="2"/>
      <c r="M967" s="2"/>
      <c r="N967" s="2"/>
      <c r="O967" s="2"/>
      <c r="P967" s="2"/>
      <c r="Q967" s="2"/>
      <c r="R967" s="2"/>
      <c r="S967" s="2"/>
      <c r="T967" s="2"/>
      <c r="U967" s="2"/>
      <c r="V967" s="2"/>
      <c r="W967" s="2"/>
      <c r="X967" s="2"/>
      <c r="Y967" s="2"/>
      <c r="Z967" s="2"/>
    </row>
    <row r="968" spans="1:26" ht="14.25" customHeight="1">
      <c r="A968" s="2"/>
      <c r="B968" s="2"/>
      <c r="C968" s="2"/>
      <c r="D968" s="2"/>
      <c r="E968" s="2"/>
      <c r="F968" s="2"/>
      <c r="G968" s="2"/>
      <c r="H968" s="2"/>
      <c r="I968" s="2"/>
      <c r="J968" s="2"/>
      <c r="K968" s="2"/>
      <c r="L968" s="2"/>
      <c r="M968" s="2"/>
      <c r="N968" s="2"/>
      <c r="O968" s="2"/>
      <c r="P968" s="2"/>
      <c r="Q968" s="2"/>
      <c r="R968" s="2"/>
      <c r="S968" s="2"/>
      <c r="T968" s="2"/>
      <c r="U968" s="2"/>
      <c r="V968" s="2"/>
      <c r="W968" s="2"/>
      <c r="X968" s="2"/>
      <c r="Y968" s="2"/>
      <c r="Z968" s="2"/>
    </row>
    <row r="969" spans="1:26" ht="14.25" customHeight="1">
      <c r="A969" s="2"/>
      <c r="B969" s="2"/>
      <c r="C969" s="2"/>
      <c r="D969" s="2"/>
      <c r="E969" s="2"/>
      <c r="F969" s="2"/>
      <c r="G969" s="2"/>
      <c r="H969" s="2"/>
      <c r="I969" s="2"/>
      <c r="J969" s="2"/>
      <c r="K969" s="2"/>
      <c r="L969" s="2"/>
      <c r="M969" s="2"/>
      <c r="N969" s="2"/>
      <c r="O969" s="2"/>
      <c r="P969" s="2"/>
      <c r="Q969" s="2"/>
      <c r="R969" s="2"/>
      <c r="S969" s="2"/>
      <c r="T969" s="2"/>
      <c r="U969" s="2"/>
      <c r="V969" s="2"/>
      <c r="W969" s="2"/>
      <c r="X969" s="2"/>
      <c r="Y969" s="2"/>
      <c r="Z969" s="2"/>
    </row>
    <row r="970" spans="1:26" ht="14.25" customHeight="1">
      <c r="A970" s="2"/>
      <c r="B970" s="2"/>
      <c r="C970" s="2"/>
      <c r="D970" s="2"/>
      <c r="E970" s="2"/>
      <c r="F970" s="2"/>
      <c r="G970" s="2"/>
      <c r="H970" s="2"/>
      <c r="I970" s="2"/>
      <c r="J970" s="2"/>
      <c r="K970" s="2"/>
      <c r="L970" s="2"/>
      <c r="M970" s="2"/>
      <c r="N970" s="2"/>
      <c r="O970" s="2"/>
      <c r="P970" s="2"/>
      <c r="Q970" s="2"/>
      <c r="R970" s="2"/>
      <c r="S970" s="2"/>
      <c r="T970" s="2"/>
      <c r="U970" s="2"/>
      <c r="V970" s="2"/>
      <c r="W970" s="2"/>
      <c r="X970" s="2"/>
      <c r="Y970" s="2"/>
      <c r="Z970" s="2"/>
    </row>
    <row r="971" spans="1:26" ht="14.25" customHeight="1">
      <c r="A971" s="2"/>
      <c r="B971" s="2"/>
      <c r="C971" s="2"/>
      <c r="D971" s="2"/>
      <c r="E971" s="2"/>
      <c r="F971" s="2"/>
      <c r="G971" s="2"/>
      <c r="H971" s="2"/>
      <c r="I971" s="2"/>
      <c r="J971" s="2"/>
      <c r="K971" s="2"/>
      <c r="L971" s="2"/>
      <c r="M971" s="2"/>
      <c r="N971" s="2"/>
      <c r="O971" s="2"/>
      <c r="P971" s="2"/>
      <c r="Q971" s="2"/>
      <c r="R971" s="2"/>
      <c r="S971" s="2"/>
      <c r="T971" s="2"/>
      <c r="U971" s="2"/>
      <c r="V971" s="2"/>
      <c r="W971" s="2"/>
      <c r="X971" s="2"/>
      <c r="Y971" s="2"/>
      <c r="Z971" s="2"/>
    </row>
    <row r="972" spans="1:26" ht="14.25" customHeight="1">
      <c r="A972" s="2"/>
      <c r="B972" s="2"/>
      <c r="C972" s="2"/>
      <c r="D972" s="2"/>
      <c r="E972" s="2"/>
      <c r="F972" s="2"/>
      <c r="G972" s="2"/>
      <c r="H972" s="2"/>
      <c r="I972" s="2"/>
      <c r="J972" s="2"/>
      <c r="K972" s="2"/>
      <c r="L972" s="2"/>
      <c r="M972" s="2"/>
      <c r="N972" s="2"/>
      <c r="O972" s="2"/>
      <c r="P972" s="2"/>
      <c r="Q972" s="2"/>
      <c r="R972" s="2"/>
      <c r="S972" s="2"/>
      <c r="T972" s="2"/>
      <c r="U972" s="2"/>
      <c r="V972" s="2"/>
      <c r="W972" s="2"/>
      <c r="X972" s="2"/>
      <c r="Y972" s="2"/>
      <c r="Z972" s="2"/>
    </row>
    <row r="973" spans="1:26" ht="14.25" customHeight="1">
      <c r="A973" s="2"/>
      <c r="B973" s="2"/>
      <c r="C973" s="2"/>
      <c r="D973" s="2"/>
      <c r="E973" s="2"/>
      <c r="F973" s="2"/>
      <c r="G973" s="2"/>
      <c r="H973" s="2"/>
      <c r="I973" s="2"/>
      <c r="J973" s="2"/>
      <c r="K973" s="2"/>
      <c r="L973" s="2"/>
      <c r="M973" s="2"/>
      <c r="N973" s="2"/>
      <c r="O973" s="2"/>
      <c r="P973" s="2"/>
      <c r="Q973" s="2"/>
      <c r="R973" s="2"/>
      <c r="S973" s="2"/>
      <c r="T973" s="2"/>
      <c r="U973" s="2"/>
      <c r="V973" s="2"/>
      <c r="W973" s="2"/>
      <c r="X973" s="2"/>
      <c r="Y973" s="2"/>
      <c r="Z973" s="2"/>
    </row>
    <row r="974" spans="1:26" ht="14.25" customHeight="1">
      <c r="A974" s="2"/>
      <c r="B974" s="2"/>
      <c r="C974" s="2"/>
      <c r="D974" s="2"/>
      <c r="E974" s="2"/>
      <c r="F974" s="2"/>
      <c r="G974" s="2"/>
      <c r="H974" s="2"/>
      <c r="I974" s="2"/>
      <c r="J974" s="2"/>
      <c r="K974" s="2"/>
      <c r="L974" s="2"/>
      <c r="M974" s="2"/>
      <c r="N974" s="2"/>
      <c r="O974" s="2"/>
      <c r="P974" s="2"/>
      <c r="Q974" s="2"/>
      <c r="R974" s="2"/>
      <c r="S974" s="2"/>
      <c r="T974" s="2"/>
      <c r="U974" s="2"/>
      <c r="V974" s="2"/>
      <c r="W974" s="2"/>
      <c r="X974" s="2"/>
      <c r="Y974" s="2"/>
      <c r="Z974" s="2"/>
    </row>
    <row r="975" spans="1:26" ht="14.25" customHeight="1">
      <c r="A975" s="2"/>
      <c r="B975" s="2"/>
      <c r="C975" s="2"/>
      <c r="D975" s="2"/>
      <c r="E975" s="2"/>
      <c r="F975" s="2"/>
      <c r="G975" s="2"/>
      <c r="H975" s="2"/>
      <c r="I975" s="2"/>
      <c r="J975" s="2"/>
      <c r="K975" s="2"/>
      <c r="L975" s="2"/>
      <c r="M975" s="2"/>
      <c r="N975" s="2"/>
      <c r="O975" s="2"/>
      <c r="P975" s="2"/>
      <c r="Q975" s="2"/>
      <c r="R975" s="2"/>
      <c r="S975" s="2"/>
      <c r="T975" s="2"/>
      <c r="U975" s="2"/>
      <c r="V975" s="2"/>
      <c r="W975" s="2"/>
      <c r="X975" s="2"/>
      <c r="Y975" s="2"/>
      <c r="Z975" s="2"/>
    </row>
    <row r="976" spans="1:26" ht="14.25" customHeight="1">
      <c r="A976" s="2"/>
      <c r="B976" s="2"/>
      <c r="C976" s="2"/>
      <c r="D976" s="2"/>
      <c r="E976" s="2"/>
      <c r="F976" s="2"/>
      <c r="G976" s="2"/>
      <c r="H976" s="2"/>
      <c r="I976" s="2"/>
      <c r="J976" s="2"/>
      <c r="K976" s="2"/>
      <c r="L976" s="2"/>
      <c r="M976" s="2"/>
      <c r="N976" s="2"/>
      <c r="O976" s="2"/>
      <c r="P976" s="2"/>
      <c r="Q976" s="2"/>
      <c r="R976" s="2"/>
      <c r="S976" s="2"/>
      <c r="T976" s="2"/>
      <c r="U976" s="2"/>
      <c r="V976" s="2"/>
      <c r="W976" s="2"/>
      <c r="X976" s="2"/>
      <c r="Y976" s="2"/>
      <c r="Z976" s="2"/>
    </row>
    <row r="977" spans="1:26" ht="14.25" customHeight="1">
      <c r="A977" s="2"/>
      <c r="B977" s="2"/>
      <c r="C977" s="2"/>
      <c r="D977" s="2"/>
      <c r="E977" s="2"/>
      <c r="F977" s="2"/>
      <c r="G977" s="2"/>
      <c r="H977" s="2"/>
      <c r="I977" s="2"/>
      <c r="J977" s="2"/>
      <c r="K977" s="2"/>
      <c r="L977" s="2"/>
      <c r="M977" s="2"/>
      <c r="N977" s="2"/>
      <c r="O977" s="2"/>
      <c r="P977" s="2"/>
      <c r="Q977" s="2"/>
      <c r="R977" s="2"/>
      <c r="S977" s="2"/>
      <c r="T977" s="2"/>
      <c r="U977" s="2"/>
      <c r="V977" s="2"/>
      <c r="W977" s="2"/>
      <c r="X977" s="2"/>
      <c r="Y977" s="2"/>
      <c r="Z977" s="2"/>
    </row>
    <row r="978" spans="1:26" ht="14.25" customHeight="1">
      <c r="A978" s="2"/>
      <c r="B978" s="2"/>
      <c r="C978" s="2"/>
      <c r="D978" s="2"/>
      <c r="E978" s="2"/>
      <c r="F978" s="2"/>
      <c r="G978" s="2"/>
      <c r="H978" s="2"/>
      <c r="I978" s="2"/>
      <c r="J978" s="2"/>
      <c r="K978" s="2"/>
      <c r="L978" s="2"/>
      <c r="M978" s="2"/>
      <c r="N978" s="2"/>
      <c r="O978" s="2"/>
      <c r="P978" s="2"/>
      <c r="Q978" s="2"/>
      <c r="R978" s="2"/>
      <c r="S978" s="2"/>
      <c r="T978" s="2"/>
      <c r="U978" s="2"/>
      <c r="V978" s="2"/>
      <c r="W978" s="2"/>
      <c r="X978" s="2"/>
      <c r="Y978" s="2"/>
      <c r="Z978" s="2"/>
    </row>
    <row r="979" spans="1:26" ht="14.25" customHeight="1">
      <c r="A979" s="2"/>
      <c r="B979" s="2"/>
      <c r="C979" s="2"/>
      <c r="D979" s="2"/>
      <c r="E979" s="2"/>
      <c r="F979" s="2"/>
      <c r="G979" s="2"/>
      <c r="H979" s="2"/>
      <c r="I979" s="2"/>
      <c r="J979" s="2"/>
      <c r="K979" s="2"/>
      <c r="L979" s="2"/>
      <c r="M979" s="2"/>
      <c r="N979" s="2"/>
      <c r="O979" s="2"/>
      <c r="P979" s="2"/>
      <c r="Q979" s="2"/>
      <c r="R979" s="2"/>
      <c r="S979" s="2"/>
      <c r="T979" s="2"/>
      <c r="U979" s="2"/>
      <c r="V979" s="2"/>
      <c r="W979" s="2"/>
      <c r="X979" s="2"/>
      <c r="Y979" s="2"/>
      <c r="Z979" s="2"/>
    </row>
    <row r="980" spans="1:26" ht="14.25" customHeight="1">
      <c r="A980" s="2"/>
      <c r="B980" s="2"/>
      <c r="C980" s="2"/>
      <c r="D980" s="2"/>
      <c r="E980" s="2"/>
      <c r="F980" s="2"/>
      <c r="G980" s="2"/>
      <c r="H980" s="2"/>
      <c r="I980" s="2"/>
      <c r="J980" s="2"/>
      <c r="K980" s="2"/>
      <c r="L980" s="2"/>
      <c r="M980" s="2"/>
      <c r="N980" s="2"/>
      <c r="O980" s="2"/>
      <c r="P980" s="2"/>
      <c r="Q980" s="2"/>
      <c r="R980" s="2"/>
      <c r="S980" s="2"/>
      <c r="T980" s="2"/>
      <c r="U980" s="2"/>
      <c r="V980" s="2"/>
      <c r="W980" s="2"/>
      <c r="X980" s="2"/>
      <c r="Y980" s="2"/>
      <c r="Z980" s="2"/>
    </row>
    <row r="981" spans="1:26" ht="14.25" customHeight="1">
      <c r="A981" s="2"/>
      <c r="B981" s="2"/>
      <c r="C981" s="2"/>
      <c r="D981" s="2"/>
      <c r="E981" s="2"/>
      <c r="F981" s="2"/>
      <c r="G981" s="2"/>
      <c r="H981" s="2"/>
      <c r="I981" s="2"/>
      <c r="J981" s="2"/>
      <c r="K981" s="2"/>
      <c r="L981" s="2"/>
      <c r="M981" s="2"/>
      <c r="N981" s="2"/>
      <c r="O981" s="2"/>
      <c r="P981" s="2"/>
      <c r="Q981" s="2"/>
      <c r="R981" s="2"/>
      <c r="S981" s="2"/>
      <c r="T981" s="2"/>
      <c r="U981" s="2"/>
      <c r="V981" s="2"/>
      <c r="W981" s="2"/>
      <c r="X981" s="2"/>
      <c r="Y981" s="2"/>
      <c r="Z981" s="2"/>
    </row>
    <row r="982" spans="1:26" ht="14.25" customHeight="1">
      <c r="A982" s="2"/>
      <c r="B982" s="2"/>
      <c r="C982" s="2"/>
      <c r="D982" s="2"/>
      <c r="E982" s="2"/>
      <c r="F982" s="2"/>
      <c r="G982" s="2"/>
      <c r="H982" s="2"/>
      <c r="I982" s="2"/>
      <c r="J982" s="2"/>
      <c r="K982" s="2"/>
      <c r="L982" s="2"/>
      <c r="M982" s="2"/>
      <c r="N982" s="2"/>
      <c r="O982" s="2"/>
      <c r="P982" s="2"/>
      <c r="Q982" s="2"/>
      <c r="R982" s="2"/>
      <c r="S982" s="2"/>
      <c r="T982" s="2"/>
      <c r="U982" s="2"/>
      <c r="V982" s="2"/>
      <c r="W982" s="2"/>
      <c r="X982" s="2"/>
      <c r="Y982" s="2"/>
      <c r="Z982" s="2"/>
    </row>
    <row r="983" spans="1:26" ht="14.25" customHeight="1">
      <c r="A983" s="2"/>
      <c r="B983" s="2"/>
      <c r="C983" s="2"/>
      <c r="D983" s="2"/>
      <c r="E983" s="2"/>
      <c r="F983" s="2"/>
      <c r="G983" s="2"/>
      <c r="H983" s="2"/>
      <c r="I983" s="2"/>
      <c r="J983" s="2"/>
      <c r="K983" s="2"/>
      <c r="L983" s="2"/>
      <c r="M983" s="2"/>
      <c r="N983" s="2"/>
      <c r="O983" s="2"/>
      <c r="P983" s="2"/>
      <c r="Q983" s="2"/>
      <c r="R983" s="2"/>
      <c r="S983" s="2"/>
      <c r="T983" s="2"/>
      <c r="U983" s="2"/>
      <c r="V983" s="2"/>
      <c r="W983" s="2"/>
      <c r="X983" s="2"/>
      <c r="Y983" s="2"/>
      <c r="Z983" s="2"/>
    </row>
    <row r="984" spans="1:26" ht="14.25" customHeight="1">
      <c r="A984" s="2"/>
      <c r="B984" s="2"/>
      <c r="C984" s="2"/>
      <c r="D984" s="2"/>
      <c r="E984" s="2"/>
      <c r="F984" s="2"/>
      <c r="G984" s="2"/>
      <c r="H984" s="2"/>
      <c r="I984" s="2"/>
      <c r="J984" s="2"/>
      <c r="K984" s="2"/>
      <c r="L984" s="2"/>
      <c r="M984" s="2"/>
      <c r="N984" s="2"/>
      <c r="O984" s="2"/>
      <c r="P984" s="2"/>
      <c r="Q984" s="2"/>
      <c r="R984" s="2"/>
      <c r="S984" s="2"/>
      <c r="T984" s="2"/>
      <c r="U984" s="2"/>
      <c r="V984" s="2"/>
      <c r="W984" s="2"/>
      <c r="X984" s="2"/>
      <c r="Y984" s="2"/>
      <c r="Z984" s="2"/>
    </row>
    <row r="985" spans="1:26" ht="14.25" customHeight="1">
      <c r="A985" s="2"/>
      <c r="B985" s="2"/>
      <c r="C985" s="2"/>
      <c r="D985" s="2"/>
      <c r="E985" s="2"/>
      <c r="F985" s="2"/>
      <c r="G985" s="2"/>
      <c r="H985" s="2"/>
      <c r="I985" s="2"/>
      <c r="J985" s="2"/>
      <c r="K985" s="2"/>
      <c r="L985" s="2"/>
      <c r="M985" s="2"/>
      <c r="N985" s="2"/>
      <c r="O985" s="2"/>
      <c r="P985" s="2"/>
      <c r="Q985" s="2"/>
      <c r="R985" s="2"/>
      <c r="S985" s="2"/>
      <c r="T985" s="2"/>
      <c r="U985" s="2"/>
      <c r="V985" s="2"/>
      <c r="W985" s="2"/>
      <c r="X985" s="2"/>
      <c r="Y985" s="2"/>
      <c r="Z985" s="2"/>
    </row>
    <row r="986" spans="1:26" ht="14.25" customHeight="1">
      <c r="A986" s="2"/>
      <c r="B986" s="2"/>
      <c r="C986" s="2"/>
      <c r="D986" s="2"/>
      <c r="E986" s="2"/>
      <c r="F986" s="2"/>
      <c r="G986" s="2"/>
      <c r="H986" s="2"/>
      <c r="I986" s="2"/>
      <c r="J986" s="2"/>
      <c r="K986" s="2"/>
      <c r="L986" s="2"/>
      <c r="M986" s="2"/>
      <c r="N986" s="2"/>
      <c r="O986" s="2"/>
      <c r="P986" s="2"/>
      <c r="Q986" s="2"/>
      <c r="R986" s="2"/>
      <c r="S986" s="2"/>
      <c r="T986" s="2"/>
      <c r="U986" s="2"/>
      <c r="V986" s="2"/>
      <c r="W986" s="2"/>
      <c r="X986" s="2"/>
      <c r="Y986" s="2"/>
      <c r="Z986" s="2"/>
    </row>
    <row r="987" spans="1:26" ht="14.25" customHeight="1">
      <c r="A987" s="2"/>
      <c r="B987" s="2"/>
      <c r="C987" s="2"/>
      <c r="D987" s="2"/>
      <c r="E987" s="2"/>
      <c r="F987" s="2"/>
      <c r="G987" s="2"/>
      <c r="H987" s="2"/>
      <c r="I987" s="2"/>
      <c r="J987" s="2"/>
      <c r="K987" s="2"/>
      <c r="L987" s="2"/>
      <c r="M987" s="2"/>
      <c r="N987" s="2"/>
      <c r="O987" s="2"/>
      <c r="P987" s="2"/>
      <c r="Q987" s="2"/>
      <c r="R987" s="2"/>
      <c r="S987" s="2"/>
      <c r="T987" s="2"/>
      <c r="U987" s="2"/>
      <c r="V987" s="2"/>
      <c r="W987" s="2"/>
      <c r="X987" s="2"/>
      <c r="Y987" s="2"/>
      <c r="Z987" s="2"/>
    </row>
    <row r="988" spans="1:26" ht="14.25" customHeight="1">
      <c r="A988" s="2"/>
      <c r="B988" s="2"/>
      <c r="C988" s="2"/>
      <c r="D988" s="2"/>
      <c r="E988" s="2"/>
      <c r="F988" s="2"/>
      <c r="G988" s="2"/>
      <c r="H988" s="2"/>
      <c r="I988" s="2"/>
      <c r="J988" s="2"/>
      <c r="K988" s="2"/>
      <c r="L988" s="2"/>
      <c r="M988" s="2"/>
      <c r="N988" s="2"/>
      <c r="O988" s="2"/>
      <c r="P988" s="2"/>
      <c r="Q988" s="2"/>
      <c r="R988" s="2"/>
      <c r="S988" s="2"/>
      <c r="T988" s="2"/>
      <c r="U988" s="2"/>
      <c r="V988" s="2"/>
      <c r="W988" s="2"/>
      <c r="X988" s="2"/>
      <c r="Y988" s="2"/>
      <c r="Z988" s="2"/>
    </row>
    <row r="989" spans="1:26" ht="14.25" customHeight="1">
      <c r="A989" s="2"/>
      <c r="B989" s="2"/>
      <c r="C989" s="2"/>
      <c r="D989" s="2"/>
      <c r="E989" s="2"/>
      <c r="F989" s="2"/>
      <c r="G989" s="2"/>
      <c r="H989" s="2"/>
      <c r="I989" s="2"/>
      <c r="J989" s="2"/>
      <c r="K989" s="2"/>
      <c r="L989" s="2"/>
      <c r="M989" s="2"/>
      <c r="N989" s="2"/>
      <c r="O989" s="2"/>
      <c r="P989" s="2"/>
      <c r="Q989" s="2"/>
      <c r="R989" s="2"/>
      <c r="S989" s="2"/>
      <c r="T989" s="2"/>
      <c r="U989" s="2"/>
      <c r="V989" s="2"/>
      <c r="W989" s="2"/>
      <c r="X989" s="2"/>
      <c r="Y989" s="2"/>
      <c r="Z989" s="2"/>
    </row>
    <row r="990" spans="1:26" ht="14.25" customHeight="1">
      <c r="A990" s="2"/>
      <c r="B990" s="2"/>
      <c r="C990" s="2"/>
      <c r="D990" s="2"/>
      <c r="E990" s="2"/>
      <c r="F990" s="2"/>
      <c r="G990" s="2"/>
      <c r="H990" s="2"/>
      <c r="I990" s="2"/>
      <c r="J990" s="2"/>
      <c r="K990" s="2"/>
      <c r="L990" s="2"/>
      <c r="M990" s="2"/>
      <c r="N990" s="2"/>
      <c r="O990" s="2"/>
      <c r="P990" s="2"/>
      <c r="Q990" s="2"/>
      <c r="R990" s="2"/>
      <c r="S990" s="2"/>
      <c r="T990" s="2"/>
      <c r="U990" s="2"/>
      <c r="V990" s="2"/>
      <c r="W990" s="2"/>
      <c r="X990" s="2"/>
      <c r="Y990" s="2"/>
      <c r="Z990" s="2"/>
    </row>
    <row r="991" spans="1:26" ht="14.25" customHeight="1">
      <c r="A991" s="2"/>
      <c r="B991" s="2"/>
      <c r="C991" s="2"/>
      <c r="D991" s="2"/>
      <c r="E991" s="2"/>
      <c r="F991" s="2"/>
      <c r="G991" s="2"/>
      <c r="H991" s="2"/>
      <c r="I991" s="2"/>
      <c r="J991" s="2"/>
      <c r="K991" s="2"/>
      <c r="L991" s="2"/>
      <c r="M991" s="2"/>
      <c r="N991" s="2"/>
      <c r="O991" s="2"/>
      <c r="P991" s="2"/>
      <c r="Q991" s="2"/>
      <c r="R991" s="2"/>
      <c r="S991" s="2"/>
      <c r="T991" s="2"/>
      <c r="U991" s="2"/>
      <c r="V991" s="2"/>
      <c r="W991" s="2"/>
      <c r="X991" s="2"/>
      <c r="Y991" s="2"/>
      <c r="Z991" s="2"/>
    </row>
    <row r="992" spans="1:26" ht="14.25" customHeight="1">
      <c r="A992" s="2"/>
      <c r="B992" s="2"/>
      <c r="C992" s="2"/>
      <c r="D992" s="2"/>
      <c r="E992" s="2"/>
      <c r="F992" s="2"/>
      <c r="G992" s="2"/>
      <c r="H992" s="2"/>
      <c r="I992" s="2"/>
      <c r="J992" s="2"/>
      <c r="K992" s="2"/>
      <c r="L992" s="2"/>
      <c r="M992" s="2"/>
      <c r="N992" s="2"/>
      <c r="O992" s="2"/>
      <c r="P992" s="2"/>
      <c r="Q992" s="2"/>
      <c r="R992" s="2"/>
      <c r="S992" s="2"/>
      <c r="T992" s="2"/>
      <c r="U992" s="2"/>
      <c r="V992" s="2"/>
      <c r="W992" s="2"/>
      <c r="X992" s="2"/>
      <c r="Y992" s="2"/>
      <c r="Z992" s="2"/>
    </row>
    <row r="993" spans="1:26" ht="14.25" customHeight="1">
      <c r="A993" s="2"/>
      <c r="B993" s="2"/>
      <c r="C993" s="2"/>
      <c r="D993" s="2"/>
      <c r="E993" s="2"/>
      <c r="F993" s="2"/>
      <c r="G993" s="2"/>
      <c r="H993" s="2"/>
      <c r="I993" s="2"/>
      <c r="J993" s="2"/>
      <c r="K993" s="2"/>
      <c r="L993" s="2"/>
      <c r="M993" s="2"/>
      <c r="N993" s="2"/>
      <c r="O993" s="2"/>
      <c r="P993" s="2"/>
      <c r="Q993" s="2"/>
      <c r="R993" s="2"/>
      <c r="S993" s="2"/>
      <c r="T993" s="2"/>
      <c r="U993" s="2"/>
      <c r="V993" s="2"/>
      <c r="W993" s="2"/>
      <c r="X993" s="2"/>
      <c r="Y993" s="2"/>
      <c r="Z993" s="2"/>
    </row>
    <row r="994" spans="1:26" ht="14.25" customHeight="1">
      <c r="A994" s="2"/>
      <c r="B994" s="2"/>
      <c r="C994" s="2"/>
      <c r="D994" s="2"/>
      <c r="E994" s="2"/>
      <c r="F994" s="2"/>
      <c r="G994" s="2"/>
      <c r="H994" s="2"/>
      <c r="I994" s="2"/>
      <c r="J994" s="2"/>
      <c r="K994" s="2"/>
      <c r="L994" s="2"/>
      <c r="M994" s="2"/>
      <c r="N994" s="2"/>
      <c r="O994" s="2"/>
      <c r="P994" s="2"/>
      <c r="Q994" s="2"/>
      <c r="R994" s="2"/>
      <c r="S994" s="2"/>
      <c r="T994" s="2"/>
      <c r="U994" s="2"/>
      <c r="V994" s="2"/>
      <c r="W994" s="2"/>
      <c r="X994" s="2"/>
      <c r="Y994" s="2"/>
      <c r="Z994" s="2"/>
    </row>
    <row r="995" spans="1:26" ht="14.25" customHeight="1">
      <c r="A995" s="2"/>
      <c r="B995" s="2"/>
      <c r="C995" s="2"/>
      <c r="D995" s="2"/>
      <c r="E995" s="2"/>
      <c r="F995" s="2"/>
      <c r="G995" s="2"/>
      <c r="H995" s="2"/>
      <c r="I995" s="2"/>
      <c r="J995" s="2"/>
      <c r="K995" s="2"/>
      <c r="L995" s="2"/>
      <c r="M995" s="2"/>
      <c r="N995" s="2"/>
      <c r="O995" s="2"/>
      <c r="P995" s="2"/>
      <c r="Q995" s="2"/>
      <c r="R995" s="2"/>
      <c r="S995" s="2"/>
      <c r="T995" s="2"/>
      <c r="U995" s="2"/>
      <c r="V995" s="2"/>
      <c r="W995" s="2"/>
      <c r="X995" s="2"/>
      <c r="Y995" s="2"/>
      <c r="Z995" s="2"/>
    </row>
    <row r="996" spans="1:26" ht="14.25" customHeight="1">
      <c r="A996" s="2"/>
      <c r="B996" s="2"/>
      <c r="C996" s="2"/>
      <c r="D996" s="2"/>
      <c r="E996" s="2"/>
      <c r="F996" s="2"/>
      <c r="G996" s="2"/>
      <c r="H996" s="2"/>
      <c r="I996" s="2"/>
      <c r="J996" s="2"/>
      <c r="K996" s="2"/>
      <c r="L996" s="2"/>
      <c r="M996" s="2"/>
      <c r="N996" s="2"/>
      <c r="O996" s="2"/>
      <c r="P996" s="2"/>
      <c r="Q996" s="2"/>
      <c r="R996" s="2"/>
      <c r="S996" s="2"/>
      <c r="T996" s="2"/>
      <c r="U996" s="2"/>
      <c r="V996" s="2"/>
      <c r="W996" s="2"/>
      <c r="X996" s="2"/>
      <c r="Y996" s="2"/>
      <c r="Z996" s="2"/>
    </row>
    <row r="997" spans="1:26" ht="14.25" customHeight="1">
      <c r="A997" s="2"/>
      <c r="B997" s="2"/>
      <c r="C997" s="2"/>
      <c r="D997" s="2"/>
      <c r="E997" s="2"/>
      <c r="F997" s="2"/>
      <c r="G997" s="2"/>
      <c r="H997" s="2"/>
      <c r="I997" s="2"/>
      <c r="J997" s="2"/>
      <c r="K997" s="2"/>
      <c r="L997" s="2"/>
      <c r="M997" s="2"/>
      <c r="N997" s="2"/>
      <c r="O997" s="2"/>
      <c r="P997" s="2"/>
      <c r="Q997" s="2"/>
      <c r="R997" s="2"/>
      <c r="S997" s="2"/>
      <c r="T997" s="2"/>
      <c r="U997" s="2"/>
      <c r="V997" s="2"/>
      <c r="W997" s="2"/>
      <c r="X997" s="2"/>
      <c r="Y997" s="2"/>
      <c r="Z997" s="2"/>
    </row>
    <row r="998" spans="1:26" ht="14.25" customHeight="1">
      <c r="A998" s="2"/>
      <c r="B998" s="2"/>
      <c r="C998" s="2"/>
      <c r="D998" s="2"/>
      <c r="E998" s="2"/>
      <c r="F998" s="2"/>
      <c r="G998" s="2"/>
      <c r="H998" s="2"/>
      <c r="I998" s="2"/>
      <c r="J998" s="2"/>
      <c r="K998" s="2"/>
      <c r="L998" s="2"/>
      <c r="M998" s="2"/>
      <c r="N998" s="2"/>
      <c r="O998" s="2"/>
      <c r="P998" s="2"/>
      <c r="Q998" s="2"/>
      <c r="R998" s="2"/>
      <c r="S998" s="2"/>
      <c r="T998" s="2"/>
      <c r="U998" s="2"/>
      <c r="V998" s="2"/>
      <c r="W998" s="2"/>
      <c r="X998" s="2"/>
      <c r="Y998" s="2"/>
      <c r="Z998" s="2"/>
    </row>
    <row r="999" spans="1:26" ht="14.25" customHeight="1">
      <c r="A999" s="2"/>
      <c r="B999" s="2"/>
      <c r="C999" s="2"/>
      <c r="D999" s="2"/>
      <c r="E999" s="2"/>
      <c r="F999" s="2"/>
      <c r="G999" s="2"/>
      <c r="H999" s="2"/>
      <c r="I999" s="2"/>
      <c r="J999" s="2"/>
      <c r="K999" s="2"/>
      <c r="L999" s="2"/>
      <c r="M999" s="2"/>
      <c r="N999" s="2"/>
      <c r="O999" s="2"/>
      <c r="P999" s="2"/>
      <c r="Q999" s="2"/>
      <c r="R999" s="2"/>
      <c r="S999" s="2"/>
      <c r="T999" s="2"/>
      <c r="U999" s="2"/>
      <c r="V999" s="2"/>
      <c r="W999" s="2"/>
      <c r="X999" s="2"/>
      <c r="Y999" s="2"/>
      <c r="Z999" s="2"/>
    </row>
    <row r="1000" spans="1:26" ht="14.25" customHeight="1">
      <c r="A1000" s="2"/>
      <c r="B1000" s="2"/>
      <c r="C1000" s="2"/>
      <c r="D1000" s="2"/>
      <c r="E1000" s="2"/>
      <c r="F1000" s="2"/>
      <c r="G1000" s="2"/>
      <c r="H1000" s="2"/>
      <c r="I1000" s="2"/>
      <c r="J1000" s="2"/>
      <c r="K1000" s="2"/>
      <c r="L1000" s="2"/>
      <c r="M1000" s="2"/>
      <c r="N1000" s="2"/>
      <c r="O1000" s="2"/>
      <c r="P1000" s="2"/>
      <c r="Q1000" s="2"/>
      <c r="R1000" s="2"/>
      <c r="S1000" s="2"/>
      <c r="T1000" s="2"/>
      <c r="U1000" s="2"/>
      <c r="V1000" s="2"/>
      <c r="W1000" s="2"/>
      <c r="X1000" s="2"/>
      <c r="Y1000" s="2"/>
      <c r="Z1000" s="2"/>
    </row>
  </sheetData>
  <autoFilter ref="A4:N579" xr:uid="{00000000-0009-0000-0000-000007000000}"/>
  <mergeCells count="14">
    <mergeCell ref="A583:J583"/>
    <mergeCell ref="A585:J585"/>
    <mergeCell ref="E1:F1"/>
    <mergeCell ref="G1:H1"/>
    <mergeCell ref="I1:J1"/>
    <mergeCell ref="E2:F2"/>
    <mergeCell ref="G2:H2"/>
    <mergeCell ref="I2:J2"/>
    <mergeCell ref="A3:J3"/>
    <mergeCell ref="A580:C580"/>
    <mergeCell ref="F580:G580"/>
    <mergeCell ref="H580:J580"/>
    <mergeCell ref="A581:C581"/>
    <mergeCell ref="F581:G581"/>
  </mergeCells>
  <pageMargins left="0.51180555555555496" right="0.51180555555555496" top="0.98402777777777795" bottom="1.0236111111111099" header="0" footer="0"/>
  <pageSetup paperSize="9" fitToHeight="0" orientation="portrait"/>
  <headerFooter>
    <oddFooter>&amp;CPágina &amp;P de</oddFooter>
  </headerFooter>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FFFF00"/>
    <pageSetUpPr fitToPage="1"/>
  </sheetPr>
  <dimension ref="A1:AH1000"/>
  <sheetViews>
    <sheetView workbookViewId="0">
      <pane ySplit="7" topLeftCell="A8" activePane="bottomLeft" state="frozen"/>
      <selection pane="bottomLeft" activeCell="B9" sqref="B9"/>
    </sheetView>
  </sheetViews>
  <sheetFormatPr defaultColWidth="14.44140625" defaultRowHeight="15" customHeight="1"/>
  <cols>
    <col min="1" max="1" width="8.88671875" customWidth="1"/>
    <col min="2" max="2" width="44.44140625" customWidth="1"/>
    <col min="3" max="3" width="15.6640625" customWidth="1"/>
    <col min="4" max="4" width="7.33203125" customWidth="1"/>
    <col min="5" max="5" width="46.6640625" customWidth="1"/>
    <col min="6" max="6" width="15.6640625" customWidth="1"/>
    <col min="7" max="7" width="8.88671875" customWidth="1"/>
    <col min="8" max="8" width="11.6640625" customWidth="1"/>
    <col min="9" max="9" width="11.88671875" customWidth="1"/>
    <col min="10" max="10" width="7.88671875" customWidth="1"/>
    <col min="11" max="11" width="7.5546875" customWidth="1"/>
    <col min="12" max="12" width="10.5546875" customWidth="1"/>
    <col min="13" max="14" width="15.6640625" customWidth="1"/>
    <col min="15" max="34" width="8.88671875" customWidth="1"/>
  </cols>
  <sheetData>
    <row r="1" spans="1:34" ht="13.5" customHeight="1">
      <c r="A1" s="531" t="s">
        <v>1398</v>
      </c>
      <c r="B1" s="435"/>
      <c r="C1" s="435"/>
      <c r="D1" s="435"/>
      <c r="E1" s="435"/>
      <c r="F1" s="435"/>
      <c r="G1" s="435"/>
      <c r="H1" s="435"/>
      <c r="I1" s="435"/>
      <c r="J1" s="435"/>
      <c r="K1" s="435"/>
      <c r="L1" s="435"/>
      <c r="M1" s="435"/>
      <c r="N1" s="436"/>
      <c r="O1" s="47"/>
      <c r="P1" s="47"/>
      <c r="Q1" s="47"/>
      <c r="R1" s="47"/>
      <c r="S1" s="47"/>
      <c r="T1" s="47"/>
      <c r="U1" s="47"/>
      <c r="V1" s="47"/>
      <c r="W1" s="47"/>
      <c r="X1" s="47"/>
      <c r="Y1" s="47"/>
      <c r="Z1" s="47"/>
      <c r="AA1" s="47"/>
      <c r="AB1" s="47"/>
      <c r="AC1" s="47"/>
      <c r="AD1" s="47"/>
      <c r="AE1" s="47"/>
      <c r="AF1" s="47"/>
      <c r="AG1" s="47"/>
      <c r="AH1" s="47"/>
    </row>
    <row r="2" spans="1:34" ht="13.5" customHeight="1">
      <c r="A2" s="78"/>
      <c r="B2" s="106">
        <f>[8]Planilha1!A1</f>
        <v>0</v>
      </c>
      <c r="C2" s="79"/>
      <c r="D2" s="79"/>
      <c r="E2" s="79"/>
      <c r="F2" s="107"/>
      <c r="G2" s="324"/>
      <c r="H2" s="532" t="s">
        <v>1399</v>
      </c>
      <c r="I2" s="480"/>
      <c r="J2" s="80"/>
      <c r="K2" s="80"/>
      <c r="L2" s="81"/>
      <c r="M2" s="80"/>
      <c r="N2" s="82"/>
      <c r="O2" s="47"/>
      <c r="P2" s="47"/>
      <c r="Q2" s="47"/>
      <c r="R2" s="47"/>
      <c r="S2" s="47"/>
      <c r="T2" s="47"/>
      <c r="U2" s="47"/>
      <c r="V2" s="47"/>
      <c r="W2" s="47"/>
      <c r="X2" s="47"/>
      <c r="Y2" s="47"/>
      <c r="Z2" s="47"/>
      <c r="AA2" s="47"/>
      <c r="AB2" s="47"/>
      <c r="AC2" s="47"/>
      <c r="AD2" s="47"/>
      <c r="AE2" s="47"/>
      <c r="AF2" s="47"/>
      <c r="AG2" s="47"/>
      <c r="AH2" s="47"/>
    </row>
    <row r="3" spans="1:34" ht="13.5" customHeight="1">
      <c r="A3" s="48" t="s">
        <v>1106</v>
      </c>
      <c r="B3" s="55" t="e">
        <f>#REF!</f>
        <v>#REF!</v>
      </c>
      <c r="C3" s="50"/>
      <c r="D3" s="50"/>
      <c r="E3" s="50"/>
      <c r="F3" s="51"/>
      <c r="G3" s="52"/>
      <c r="H3" s="426" t="s">
        <v>1400</v>
      </c>
      <c r="I3" s="425"/>
      <c r="J3" s="53"/>
      <c r="K3" s="53"/>
      <c r="L3" s="83"/>
      <c r="M3" s="53"/>
      <c r="N3" s="84" t="s">
        <v>1097</v>
      </c>
      <c r="O3" s="47"/>
      <c r="P3" s="47"/>
      <c r="Q3" s="47"/>
      <c r="R3" s="47"/>
      <c r="S3" s="47"/>
      <c r="T3" s="47"/>
      <c r="U3" s="47"/>
      <c r="V3" s="47"/>
      <c r="W3" s="47"/>
      <c r="X3" s="47"/>
      <c r="Y3" s="47"/>
      <c r="Z3" s="47"/>
      <c r="AA3" s="47"/>
      <c r="AB3" s="47"/>
      <c r="AC3" s="47"/>
      <c r="AD3" s="47"/>
      <c r="AE3" s="47"/>
      <c r="AF3" s="47"/>
      <c r="AG3" s="47"/>
      <c r="AH3" s="47"/>
    </row>
    <row r="4" spans="1:34" ht="13.5" customHeight="1">
      <c r="A4" s="48" t="s">
        <v>1107</v>
      </c>
      <c r="B4" s="52" t="str">
        <f>'M.C. ADITIVO 01 '!B4</f>
        <v>Construção da nova Promotoria de Justiça de Santana do Ipanema - Não desonerado</v>
      </c>
      <c r="C4" s="50"/>
      <c r="D4" s="50"/>
      <c r="E4" s="50"/>
      <c r="F4" s="50"/>
      <c r="G4" s="52"/>
      <c r="H4" s="424" t="s">
        <v>1297</v>
      </c>
      <c r="I4" s="425"/>
      <c r="J4" s="53"/>
      <c r="K4" s="53"/>
      <c r="L4" s="83"/>
      <c r="M4" s="53"/>
      <c r="N4" s="85">
        <f>[9]BDI!E20/100</f>
        <v>0</v>
      </c>
      <c r="O4" s="47"/>
      <c r="P4" s="47"/>
      <c r="Q4" s="47"/>
      <c r="R4" s="47"/>
      <c r="S4" s="47"/>
      <c r="T4" s="47"/>
      <c r="U4" s="47"/>
      <c r="V4" s="47"/>
      <c r="W4" s="47"/>
      <c r="X4" s="47"/>
      <c r="Y4" s="47"/>
      <c r="Z4" s="47"/>
      <c r="AA4" s="47"/>
      <c r="AB4" s="47"/>
      <c r="AC4" s="47"/>
      <c r="AD4" s="47"/>
      <c r="AE4" s="47"/>
      <c r="AF4" s="47"/>
      <c r="AG4" s="47"/>
      <c r="AH4" s="47"/>
    </row>
    <row r="5" spans="1:34" ht="18" customHeight="1">
      <c r="A5" s="48"/>
      <c r="B5" s="325"/>
      <c r="C5" s="50"/>
      <c r="D5" s="50"/>
      <c r="E5" s="50"/>
      <c r="F5" s="50"/>
      <c r="G5" s="52"/>
      <c r="H5" s="426" t="s">
        <v>1401</v>
      </c>
      <c r="I5" s="428"/>
      <c r="J5" s="428"/>
      <c r="K5" s="428"/>
      <c r="L5" s="428"/>
      <c r="M5" s="425"/>
      <c r="N5" s="87"/>
      <c r="O5" s="47"/>
      <c r="P5" s="47"/>
      <c r="Q5" s="47"/>
      <c r="R5" s="47"/>
      <c r="S5" s="47"/>
      <c r="T5" s="47"/>
      <c r="U5" s="47"/>
      <c r="V5" s="47"/>
      <c r="W5" s="47"/>
      <c r="X5" s="47"/>
      <c r="Y5" s="47"/>
      <c r="Z5" s="47"/>
      <c r="AA5" s="47"/>
      <c r="AB5" s="47"/>
      <c r="AC5" s="47"/>
      <c r="AD5" s="47"/>
      <c r="AE5" s="47"/>
      <c r="AF5" s="47"/>
      <c r="AG5" s="47"/>
      <c r="AH5" s="47"/>
    </row>
    <row r="6" spans="1:34" ht="14.25" customHeight="1">
      <c r="A6" s="463"/>
      <c r="B6" s="533"/>
      <c r="C6" s="533"/>
      <c r="D6" s="533"/>
      <c r="E6" s="533"/>
      <c r="F6" s="533"/>
      <c r="G6" s="533"/>
      <c r="H6" s="533"/>
      <c r="I6" s="464"/>
      <c r="J6" s="88"/>
      <c r="K6" s="88"/>
      <c r="L6" s="89"/>
      <c r="M6" s="89"/>
      <c r="N6" s="90"/>
      <c r="O6" s="47"/>
      <c r="P6" s="47"/>
      <c r="Q6" s="47"/>
      <c r="R6" s="47"/>
      <c r="S6" s="47"/>
      <c r="T6" s="47"/>
      <c r="U6" s="47"/>
      <c r="V6" s="47"/>
      <c r="W6" s="47"/>
      <c r="X6" s="47"/>
      <c r="Y6" s="47"/>
      <c r="Z6" s="47"/>
      <c r="AA6" s="47"/>
      <c r="AB6" s="47"/>
      <c r="AC6" s="47"/>
      <c r="AD6" s="47"/>
      <c r="AE6" s="47"/>
      <c r="AF6" s="47"/>
      <c r="AG6" s="47"/>
      <c r="AH6" s="47"/>
    </row>
    <row r="7" spans="1:34" ht="27" customHeight="1">
      <c r="A7" s="534" t="s">
        <v>1398</v>
      </c>
      <c r="B7" s="535"/>
      <c r="C7" s="535"/>
      <c r="D7" s="535"/>
      <c r="E7" s="535"/>
      <c r="F7" s="535"/>
      <c r="G7" s="535"/>
      <c r="H7" s="535"/>
      <c r="I7" s="535"/>
      <c r="J7" s="535"/>
      <c r="K7" s="535"/>
      <c r="L7" s="535"/>
      <c r="M7" s="535"/>
      <c r="N7" s="536"/>
      <c r="O7" s="47"/>
      <c r="P7" s="47"/>
      <c r="Q7" s="47"/>
      <c r="R7" s="47"/>
      <c r="S7" s="47"/>
      <c r="T7" s="47"/>
      <c r="U7" s="47"/>
      <c r="V7" s="47"/>
      <c r="W7" s="47"/>
      <c r="X7" s="47"/>
      <c r="Y7" s="47"/>
      <c r="Z7" s="47"/>
      <c r="AA7" s="47"/>
      <c r="AB7" s="47"/>
      <c r="AC7" s="47"/>
      <c r="AD7" s="47"/>
      <c r="AE7" s="47"/>
      <c r="AF7" s="47"/>
      <c r="AG7" s="47"/>
      <c r="AH7" s="47"/>
    </row>
    <row r="8" spans="1:34" ht="13.5" customHeight="1">
      <c r="A8" s="326"/>
      <c r="B8" s="327"/>
      <c r="C8" s="327"/>
      <c r="D8" s="537" t="s">
        <v>1402</v>
      </c>
      <c r="E8" s="477"/>
      <c r="F8" s="477"/>
      <c r="G8" s="477"/>
      <c r="H8" s="477"/>
      <c r="I8" s="477"/>
      <c r="J8" s="477"/>
      <c r="K8" s="538"/>
      <c r="L8" s="328"/>
      <c r="M8" s="329">
        <f>'ORÇ ABART'!H561</f>
        <v>2499120.3199999998</v>
      </c>
      <c r="N8" s="330">
        <f t="shared" ref="N8:N12" si="0">M8/$M$8</f>
        <v>1</v>
      </c>
      <c r="O8" s="47"/>
      <c r="P8" s="47"/>
      <c r="Q8" s="47"/>
      <c r="R8" s="47"/>
      <c r="S8" s="47"/>
      <c r="T8" s="47"/>
      <c r="U8" s="47"/>
      <c r="V8" s="47"/>
      <c r="W8" s="47"/>
      <c r="X8" s="47"/>
      <c r="Y8" s="47"/>
      <c r="Z8" s="47"/>
      <c r="AA8" s="47"/>
      <c r="AB8" s="47"/>
      <c r="AC8" s="47"/>
      <c r="AD8" s="47"/>
      <c r="AE8" s="47"/>
      <c r="AF8" s="47"/>
      <c r="AG8" s="47"/>
      <c r="AH8" s="47"/>
    </row>
    <row r="9" spans="1:34" ht="13.5" customHeight="1">
      <c r="A9" s="331"/>
      <c r="B9" s="332"/>
      <c r="C9" s="332"/>
      <c r="D9" s="539" t="s">
        <v>1370</v>
      </c>
      <c r="E9" s="477"/>
      <c r="F9" s="477"/>
      <c r="G9" s="477"/>
      <c r="H9" s="477"/>
      <c r="I9" s="477"/>
      <c r="J9" s="477"/>
      <c r="K9" s="538"/>
      <c r="L9" s="333"/>
      <c r="M9" s="334" t="e">
        <f t="shared" ref="M9:M14" si="1">#REF!</f>
        <v>#REF!</v>
      </c>
      <c r="N9" s="335" t="e">
        <f t="shared" si="0"/>
        <v>#REF!</v>
      </c>
      <c r="O9" s="47"/>
      <c r="P9" s="47"/>
      <c r="Q9" s="47"/>
      <c r="R9" s="47"/>
      <c r="S9" s="47"/>
      <c r="T9" s="47"/>
      <c r="U9" s="47"/>
      <c r="V9" s="47"/>
      <c r="W9" s="47"/>
      <c r="X9" s="47"/>
      <c r="Y9" s="47"/>
      <c r="Z9" s="47"/>
      <c r="AA9" s="47"/>
      <c r="AB9" s="47"/>
      <c r="AC9" s="47"/>
      <c r="AD9" s="47"/>
      <c r="AE9" s="47"/>
      <c r="AF9" s="47"/>
      <c r="AG9" s="47"/>
      <c r="AH9" s="47"/>
    </row>
    <row r="10" spans="1:34" ht="13.5" customHeight="1">
      <c r="A10" s="336"/>
      <c r="B10" s="337"/>
      <c r="C10" s="337"/>
      <c r="D10" s="540" t="s">
        <v>1373</v>
      </c>
      <c r="E10" s="477"/>
      <c r="F10" s="477"/>
      <c r="G10" s="477"/>
      <c r="H10" s="477"/>
      <c r="I10" s="477"/>
      <c r="J10" s="477"/>
      <c r="K10" s="538"/>
      <c r="L10" s="338"/>
      <c r="M10" s="339" t="e">
        <f t="shared" si="1"/>
        <v>#REF!</v>
      </c>
      <c r="N10" s="340" t="e">
        <f t="shared" si="0"/>
        <v>#REF!</v>
      </c>
      <c r="O10" s="47"/>
      <c r="P10" s="47"/>
      <c r="Q10" s="47"/>
      <c r="R10" s="47"/>
      <c r="S10" s="47"/>
      <c r="T10" s="47"/>
      <c r="U10" s="47"/>
      <c r="V10" s="47"/>
      <c r="W10" s="47"/>
      <c r="X10" s="47"/>
      <c r="Y10" s="47"/>
      <c r="Z10" s="47"/>
      <c r="AA10" s="47"/>
      <c r="AB10" s="47"/>
      <c r="AC10" s="47"/>
      <c r="AD10" s="47"/>
      <c r="AE10" s="47"/>
      <c r="AF10" s="47"/>
      <c r="AG10" s="47"/>
      <c r="AH10" s="47"/>
    </row>
    <row r="11" spans="1:34" ht="13.5" customHeight="1">
      <c r="A11" s="341"/>
      <c r="B11" s="342"/>
      <c r="C11" s="342"/>
      <c r="D11" s="541" t="s">
        <v>1376</v>
      </c>
      <c r="E11" s="477"/>
      <c r="F11" s="477"/>
      <c r="G11" s="477"/>
      <c r="H11" s="477"/>
      <c r="I11" s="477"/>
      <c r="J11" s="477"/>
      <c r="K11" s="538"/>
      <c r="L11" s="343"/>
      <c r="M11" s="344" t="e">
        <f t="shared" si="1"/>
        <v>#REF!</v>
      </c>
      <c r="N11" s="345" t="e">
        <f t="shared" si="0"/>
        <v>#REF!</v>
      </c>
      <c r="O11" s="346"/>
      <c r="P11" s="346"/>
      <c r="Q11" s="346"/>
      <c r="R11" s="346"/>
      <c r="S11" s="346"/>
      <c r="T11" s="346"/>
      <c r="U11" s="346"/>
      <c r="V11" s="346"/>
      <c r="W11" s="346"/>
      <c r="X11" s="346"/>
      <c r="Y11" s="346"/>
      <c r="Z11" s="346"/>
      <c r="AA11" s="346"/>
      <c r="AB11" s="346"/>
      <c r="AC11" s="346"/>
      <c r="AD11" s="346"/>
      <c r="AE11" s="346"/>
      <c r="AF11" s="346"/>
      <c r="AG11" s="346"/>
      <c r="AH11" s="346"/>
    </row>
    <row r="12" spans="1:34" ht="13.5" customHeight="1">
      <c r="A12" s="326"/>
      <c r="B12" s="327"/>
      <c r="C12" s="327"/>
      <c r="D12" s="537" t="s">
        <v>1379</v>
      </c>
      <c r="E12" s="477"/>
      <c r="F12" s="477"/>
      <c r="G12" s="477"/>
      <c r="H12" s="477"/>
      <c r="I12" s="477"/>
      <c r="J12" s="477"/>
      <c r="K12" s="538"/>
      <c r="L12" s="328"/>
      <c r="M12" s="329" t="e">
        <f t="shared" si="1"/>
        <v>#REF!</v>
      </c>
      <c r="N12" s="330" t="e">
        <f t="shared" si="0"/>
        <v>#REF!</v>
      </c>
      <c r="O12" s="47"/>
      <c r="P12" s="47"/>
      <c r="Q12" s="47"/>
      <c r="R12" s="47"/>
      <c r="S12" s="47"/>
      <c r="T12" s="47"/>
      <c r="U12" s="47"/>
      <c r="V12" s="47"/>
      <c r="W12" s="47"/>
      <c r="X12" s="47"/>
      <c r="Y12" s="47"/>
      <c r="Z12" s="47"/>
      <c r="AA12" s="47"/>
      <c r="AB12" s="47"/>
      <c r="AC12" s="47"/>
      <c r="AD12" s="47"/>
      <c r="AE12" s="47"/>
      <c r="AF12" s="47"/>
      <c r="AG12" s="47"/>
      <c r="AH12" s="47"/>
    </row>
    <row r="13" spans="1:34" ht="13.5" customHeight="1">
      <c r="A13" s="326"/>
      <c r="B13" s="327"/>
      <c r="C13" s="327"/>
      <c r="D13" s="537" t="s">
        <v>1382</v>
      </c>
      <c r="E13" s="477"/>
      <c r="F13" s="477"/>
      <c r="G13" s="477"/>
      <c r="H13" s="477"/>
      <c r="I13" s="477"/>
      <c r="J13" s="477"/>
      <c r="K13" s="538"/>
      <c r="L13" s="328"/>
      <c r="M13" s="329" t="e">
        <f t="shared" si="1"/>
        <v>#REF!</v>
      </c>
      <c r="N13" s="330"/>
      <c r="O13" s="47"/>
      <c r="P13" s="47"/>
      <c r="Q13" s="47"/>
      <c r="R13" s="47"/>
      <c r="S13" s="47"/>
      <c r="T13" s="47"/>
      <c r="U13" s="47"/>
      <c r="V13" s="47"/>
      <c r="W13" s="47"/>
      <c r="X13" s="47"/>
      <c r="Y13" s="47"/>
      <c r="Z13" s="47"/>
      <c r="AA13" s="47"/>
      <c r="AB13" s="47"/>
      <c r="AC13" s="47"/>
      <c r="AD13" s="47"/>
      <c r="AE13" s="47"/>
      <c r="AF13" s="47"/>
      <c r="AG13" s="47"/>
      <c r="AH13" s="47"/>
    </row>
    <row r="14" spans="1:34" ht="13.5" customHeight="1">
      <c r="A14" s="347"/>
      <c r="B14" s="348"/>
      <c r="C14" s="348"/>
      <c r="D14" s="542" t="s">
        <v>1403</v>
      </c>
      <c r="E14" s="477"/>
      <c r="F14" s="477"/>
      <c r="G14" s="477"/>
      <c r="H14" s="477"/>
      <c r="I14" s="477"/>
      <c r="J14" s="477"/>
      <c r="K14" s="538"/>
      <c r="L14" s="349"/>
      <c r="M14" s="350" t="e">
        <f t="shared" si="1"/>
        <v>#REF!</v>
      </c>
      <c r="N14" s="351" t="e">
        <f>M14/$M$8</f>
        <v>#REF!</v>
      </c>
      <c r="O14" s="352"/>
      <c r="P14" s="352"/>
      <c r="Q14" s="352"/>
      <c r="R14" s="352"/>
      <c r="S14" s="352"/>
      <c r="T14" s="352"/>
      <c r="U14" s="352"/>
      <c r="V14" s="352"/>
      <c r="W14" s="352"/>
      <c r="X14" s="352"/>
      <c r="Y14" s="352"/>
      <c r="Z14" s="352"/>
      <c r="AA14" s="352"/>
      <c r="AB14" s="352"/>
      <c r="AC14" s="352"/>
      <c r="AD14" s="352"/>
      <c r="AE14" s="352"/>
      <c r="AF14" s="352"/>
      <c r="AG14" s="352"/>
      <c r="AH14" s="352"/>
    </row>
    <row r="15" spans="1:34" ht="27" customHeight="1">
      <c r="A15" s="534" t="s">
        <v>1404</v>
      </c>
      <c r="B15" s="535"/>
      <c r="C15" s="535"/>
      <c r="D15" s="535"/>
      <c r="E15" s="535"/>
      <c r="F15" s="535"/>
      <c r="G15" s="535"/>
      <c r="H15" s="535"/>
      <c r="I15" s="535"/>
      <c r="J15" s="535"/>
      <c r="K15" s="535"/>
      <c r="L15" s="535"/>
      <c r="M15" s="535"/>
      <c r="N15" s="536"/>
      <c r="O15" s="47"/>
      <c r="P15" s="47"/>
      <c r="Q15" s="47"/>
      <c r="R15" s="47"/>
      <c r="S15" s="47"/>
      <c r="T15" s="47"/>
      <c r="U15" s="47"/>
      <c r="V15" s="47"/>
      <c r="W15" s="47"/>
      <c r="X15" s="47"/>
      <c r="Y15" s="47"/>
      <c r="Z15" s="47"/>
      <c r="AA15" s="47"/>
      <c r="AB15" s="47"/>
      <c r="AC15" s="47"/>
      <c r="AD15" s="47"/>
      <c r="AE15" s="47"/>
      <c r="AF15" s="47"/>
      <c r="AG15" s="47"/>
      <c r="AH15" s="47"/>
    </row>
    <row r="16" spans="1:34" ht="14.25" customHeight="1">
      <c r="A16" s="117"/>
      <c r="B16" s="118"/>
      <c r="C16" s="119"/>
      <c r="D16" s="120"/>
      <c r="E16" s="479"/>
      <c r="F16" s="480"/>
      <c r="G16" s="121"/>
      <c r="H16" s="117"/>
      <c r="I16" s="119"/>
      <c r="J16" s="353"/>
      <c r="K16" s="353"/>
      <c r="L16" s="119"/>
      <c r="M16" s="119"/>
      <c r="N16" s="121"/>
      <c r="O16" s="47"/>
      <c r="P16" s="47"/>
      <c r="Q16" s="47"/>
      <c r="R16" s="47"/>
      <c r="S16" s="47"/>
      <c r="T16" s="47"/>
      <c r="U16" s="47"/>
      <c r="V16" s="47"/>
      <c r="W16" s="47"/>
      <c r="X16" s="47"/>
      <c r="Y16" s="47"/>
      <c r="Z16" s="47"/>
      <c r="AA16" s="47"/>
      <c r="AB16" s="47"/>
      <c r="AC16" s="47"/>
      <c r="AD16" s="47"/>
      <c r="AE16" s="47"/>
      <c r="AF16" s="47"/>
      <c r="AG16" s="47"/>
      <c r="AH16" s="47"/>
    </row>
    <row r="17" spans="1:34" ht="14.25" customHeight="1">
      <c r="A17" s="123"/>
      <c r="B17" s="124" t="s">
        <v>1232</v>
      </c>
      <c r="C17" s="125" t="e">
        <f>#REF!</f>
        <v>#REF!</v>
      </c>
      <c r="D17" s="126"/>
      <c r="E17" s="124" t="s">
        <v>1233</v>
      </c>
      <c r="F17" s="125" t="e">
        <f>#REF!</f>
        <v>#REF!</v>
      </c>
      <c r="G17" s="127"/>
      <c r="H17" s="131"/>
      <c r="I17" s="83"/>
      <c r="J17" s="354"/>
      <c r="K17" s="354"/>
      <c r="L17" s="83"/>
      <c r="M17" s="83"/>
      <c r="N17" s="87"/>
      <c r="O17" s="47"/>
      <c r="P17" s="47"/>
      <c r="Q17" s="47"/>
      <c r="R17" s="47"/>
      <c r="S17" s="47"/>
      <c r="T17" s="47"/>
      <c r="U17" s="47"/>
      <c r="V17" s="47"/>
      <c r="W17" s="47"/>
      <c r="X17" s="47"/>
      <c r="Y17" s="47"/>
      <c r="Z17" s="47"/>
      <c r="AA17" s="47"/>
      <c r="AB17" s="47"/>
      <c r="AC17" s="47"/>
      <c r="AD17" s="47"/>
      <c r="AE17" s="47"/>
      <c r="AF17" s="47"/>
      <c r="AG17" s="47"/>
      <c r="AH17" s="47"/>
    </row>
    <row r="18" spans="1:34" ht="14.25" customHeight="1">
      <c r="A18" s="123"/>
      <c r="B18" s="128"/>
      <c r="C18" s="4"/>
      <c r="D18" s="126"/>
      <c r="E18" s="83"/>
      <c r="F18" s="83"/>
      <c r="G18" s="127"/>
      <c r="H18" s="131"/>
      <c r="I18" s="83"/>
      <c r="J18" s="354"/>
      <c r="K18" s="354"/>
      <c r="L18" s="83"/>
      <c r="M18" s="83"/>
      <c r="N18" s="87"/>
      <c r="O18" s="47"/>
      <c r="P18" s="47"/>
      <c r="Q18" s="47"/>
      <c r="R18" s="47"/>
      <c r="S18" s="47"/>
      <c r="T18" s="47"/>
      <c r="U18" s="47"/>
      <c r="V18" s="47"/>
      <c r="W18" s="47"/>
      <c r="X18" s="47"/>
      <c r="Y18" s="47"/>
      <c r="Z18" s="47"/>
      <c r="AA18" s="47"/>
      <c r="AB18" s="47"/>
      <c r="AC18" s="47"/>
      <c r="AD18" s="47"/>
      <c r="AE18" s="47"/>
      <c r="AF18" s="47"/>
      <c r="AG18" s="47"/>
      <c r="AH18" s="47"/>
    </row>
    <row r="19" spans="1:34" ht="14.25" customHeight="1">
      <c r="A19" s="131"/>
      <c r="B19" s="124" t="s">
        <v>1405</v>
      </c>
      <c r="C19" s="125" t="e">
        <f>#REF!</f>
        <v>#REF!</v>
      </c>
      <c r="D19" s="83"/>
      <c r="E19" s="124" t="s">
        <v>1234</v>
      </c>
      <c r="F19" s="125" t="e">
        <f>#REF!</f>
        <v>#REF!</v>
      </c>
      <c r="G19" s="87"/>
      <c r="H19" s="131"/>
      <c r="I19" s="83"/>
      <c r="J19" s="354"/>
      <c r="K19" s="354"/>
      <c r="L19" s="83"/>
      <c r="M19" s="83"/>
      <c r="N19" s="87"/>
      <c r="O19" s="47"/>
      <c r="P19" s="47"/>
      <c r="Q19" s="47"/>
      <c r="R19" s="47"/>
      <c r="S19" s="47"/>
      <c r="T19" s="47"/>
      <c r="U19" s="47"/>
      <c r="V19" s="47"/>
      <c r="W19" s="47"/>
      <c r="X19" s="47"/>
      <c r="Y19" s="47"/>
      <c r="Z19" s="47"/>
      <c r="AA19" s="47"/>
      <c r="AB19" s="47"/>
      <c r="AC19" s="47"/>
      <c r="AD19" s="47"/>
      <c r="AE19" s="47"/>
      <c r="AF19" s="47"/>
      <c r="AG19" s="47"/>
      <c r="AH19" s="47"/>
    </row>
    <row r="20" spans="1:34" ht="14.25" customHeight="1">
      <c r="A20" s="131"/>
      <c r="B20" s="83"/>
      <c r="C20" s="83"/>
      <c r="D20" s="83"/>
      <c r="E20" s="4"/>
      <c r="F20" s="4"/>
      <c r="G20" s="87"/>
      <c r="H20" s="131"/>
      <c r="I20" s="213" t="s">
        <v>1294</v>
      </c>
      <c r="J20" s="214"/>
      <c r="K20" s="215" t="s">
        <v>1295</v>
      </c>
      <c r="L20" s="205"/>
      <c r="M20" s="206"/>
      <c r="N20" s="87"/>
      <c r="O20" s="47"/>
      <c r="P20" s="47"/>
      <c r="Q20" s="47"/>
      <c r="R20" s="47"/>
      <c r="S20" s="47"/>
      <c r="T20" s="47"/>
      <c r="U20" s="47"/>
      <c r="V20" s="47"/>
      <c r="W20" s="47"/>
      <c r="X20" s="47"/>
      <c r="Y20" s="47"/>
      <c r="Z20" s="47"/>
      <c r="AA20" s="47"/>
      <c r="AB20" s="47"/>
      <c r="AC20" s="47"/>
      <c r="AD20" s="47"/>
      <c r="AE20" s="47"/>
      <c r="AF20" s="47"/>
      <c r="AG20" s="47"/>
      <c r="AH20" s="47"/>
    </row>
    <row r="21" spans="1:34" ht="13.5" customHeight="1">
      <c r="A21" s="131"/>
      <c r="B21" s="124" t="s">
        <v>1237</v>
      </c>
      <c r="C21" s="133" t="e">
        <f>#REF!</f>
        <v>#REF!</v>
      </c>
      <c r="D21" s="83"/>
      <c r="E21" s="124" t="s">
        <v>1236</v>
      </c>
      <c r="F21" s="125" t="e">
        <f>#REF!</f>
        <v>#REF!</v>
      </c>
      <c r="G21" s="87"/>
      <c r="H21" s="131"/>
      <c r="I21" s="219"/>
      <c r="J21" s="220"/>
      <c r="K21" s="215"/>
      <c r="L21" s="205"/>
      <c r="M21" s="206"/>
      <c r="N21" s="87"/>
      <c r="O21" s="47"/>
      <c r="P21" s="47"/>
      <c r="Q21" s="47"/>
      <c r="R21" s="47"/>
      <c r="S21" s="47"/>
      <c r="T21" s="47"/>
      <c r="U21" s="47"/>
      <c r="V21" s="47"/>
      <c r="W21" s="47"/>
      <c r="X21" s="47"/>
      <c r="Y21" s="47"/>
      <c r="Z21" s="47"/>
      <c r="AA21" s="47"/>
      <c r="AB21" s="47"/>
      <c r="AC21" s="47"/>
      <c r="AD21" s="47"/>
      <c r="AE21" s="47"/>
      <c r="AF21" s="47"/>
      <c r="AG21" s="47"/>
      <c r="AH21" s="47"/>
    </row>
    <row r="22" spans="1:34" ht="17.25" customHeight="1">
      <c r="A22" s="131"/>
      <c r="B22" s="4"/>
      <c r="C22" s="355"/>
      <c r="D22" s="83"/>
      <c r="E22" s="47"/>
      <c r="F22" s="47"/>
      <c r="G22" s="87"/>
      <c r="H22" s="131"/>
      <c r="I22" s="219"/>
      <c r="J22" s="221"/>
      <c r="K22" s="215" t="s">
        <v>1298</v>
      </c>
      <c r="L22" s="205"/>
      <c r="M22" s="206"/>
      <c r="N22" s="87"/>
      <c r="O22" s="47"/>
      <c r="P22" s="47"/>
      <c r="Q22" s="47"/>
      <c r="R22" s="47"/>
      <c r="S22" s="47"/>
      <c r="T22" s="47"/>
      <c r="U22" s="47"/>
      <c r="V22" s="47"/>
      <c r="W22" s="47"/>
      <c r="X22" s="47"/>
      <c r="Y22" s="47"/>
      <c r="Z22" s="47"/>
      <c r="AA22" s="47"/>
      <c r="AB22" s="47"/>
      <c r="AC22" s="47"/>
      <c r="AD22" s="47"/>
      <c r="AE22" s="47"/>
      <c r="AF22" s="47"/>
      <c r="AG22" s="47"/>
      <c r="AH22" s="47"/>
    </row>
    <row r="23" spans="1:34" ht="15" customHeight="1">
      <c r="A23" s="131"/>
      <c r="B23" s="83"/>
      <c r="C23" s="83"/>
      <c r="D23" s="83"/>
      <c r="E23" s="124" t="s">
        <v>1406</v>
      </c>
      <c r="F23" s="125" t="e">
        <f>C19+F21</f>
        <v>#REF!</v>
      </c>
      <c r="G23" s="87"/>
      <c r="H23" s="131"/>
      <c r="I23" s="215"/>
      <c r="J23" s="220"/>
      <c r="K23" s="215"/>
      <c r="L23" s="205"/>
      <c r="M23" s="206"/>
      <c r="N23" s="87"/>
      <c r="O23" s="47"/>
      <c r="P23" s="47"/>
      <c r="Q23" s="47"/>
      <c r="R23" s="47"/>
      <c r="S23" s="47"/>
      <c r="T23" s="47"/>
      <c r="U23" s="47"/>
      <c r="V23" s="47"/>
      <c r="W23" s="47"/>
      <c r="X23" s="47"/>
      <c r="Y23" s="47"/>
      <c r="Z23" s="47"/>
      <c r="AA23" s="47"/>
      <c r="AB23" s="47"/>
      <c r="AC23" s="47"/>
      <c r="AD23" s="47"/>
      <c r="AE23" s="47"/>
      <c r="AF23" s="47"/>
      <c r="AG23" s="47"/>
      <c r="AH23" s="47"/>
    </row>
    <row r="24" spans="1:34" ht="14.25" customHeight="1">
      <c r="A24" s="131"/>
      <c r="B24" s="83" t="s">
        <v>1239</v>
      </c>
      <c r="C24" s="83"/>
      <c r="D24" s="83"/>
      <c r="E24" s="83"/>
      <c r="F24" s="83"/>
      <c r="G24" s="87"/>
      <c r="H24" s="131"/>
      <c r="I24" s="215"/>
      <c r="J24" s="226"/>
      <c r="K24" s="215" t="s">
        <v>1300</v>
      </c>
      <c r="L24" s="205"/>
      <c r="M24" s="206"/>
      <c r="N24" s="87"/>
      <c r="O24" s="47"/>
      <c r="P24" s="47"/>
      <c r="Q24" s="47"/>
      <c r="R24" s="47"/>
      <c r="S24" s="47"/>
      <c r="T24" s="47"/>
      <c r="U24" s="47"/>
      <c r="V24" s="47"/>
      <c r="W24" s="47"/>
      <c r="X24" s="47"/>
      <c r="Y24" s="47"/>
      <c r="Z24" s="47"/>
      <c r="AA24" s="47"/>
      <c r="AB24" s="47"/>
      <c r="AC24" s="47"/>
      <c r="AD24" s="47"/>
      <c r="AE24" s="47"/>
      <c r="AF24" s="47"/>
      <c r="AG24" s="47"/>
      <c r="AH24" s="47"/>
    </row>
    <row r="25" spans="1:34" ht="14.25" customHeight="1">
      <c r="A25" s="131"/>
      <c r="B25" s="83"/>
      <c r="C25" s="83"/>
      <c r="D25" s="83"/>
      <c r="E25" s="124" t="s">
        <v>1240</v>
      </c>
      <c r="F25" s="133" t="e">
        <f>#REF!</f>
        <v>#REF!</v>
      </c>
      <c r="G25" s="87"/>
      <c r="H25" s="131"/>
      <c r="I25" s="215"/>
      <c r="J25" s="83"/>
      <c r="K25" s="83"/>
      <c r="L25" s="83"/>
      <c r="M25" s="83"/>
      <c r="N25" s="87"/>
      <c r="O25" s="47"/>
      <c r="P25" s="47"/>
      <c r="Q25" s="47"/>
      <c r="R25" s="47"/>
      <c r="S25" s="47"/>
      <c r="T25" s="47"/>
      <c r="U25" s="47"/>
      <c r="V25" s="47"/>
      <c r="W25" s="47"/>
      <c r="X25" s="47"/>
      <c r="Y25" s="47"/>
      <c r="Z25" s="47"/>
      <c r="AA25" s="47"/>
      <c r="AB25" s="47"/>
      <c r="AC25" s="47"/>
      <c r="AD25" s="47"/>
      <c r="AE25" s="47"/>
      <c r="AF25" s="47"/>
      <c r="AG25" s="47"/>
      <c r="AH25" s="47"/>
    </row>
    <row r="26" spans="1:34" ht="14.25" customHeight="1">
      <c r="A26" s="131"/>
      <c r="B26" s="83"/>
      <c r="C26" s="83"/>
      <c r="D26" s="83"/>
      <c r="E26" s="83"/>
      <c r="F26" s="83"/>
      <c r="G26" s="87"/>
      <c r="H26" s="131"/>
      <c r="I26" s="229"/>
      <c r="J26" s="228"/>
      <c r="K26" s="229"/>
      <c r="L26" s="230"/>
      <c r="M26" s="206"/>
      <c r="N26" s="87"/>
      <c r="O26" s="47"/>
      <c r="P26" s="47"/>
      <c r="Q26" s="47"/>
      <c r="R26" s="47"/>
      <c r="S26" s="47"/>
      <c r="T26" s="47"/>
      <c r="U26" s="47"/>
      <c r="V26" s="47"/>
      <c r="W26" s="47"/>
      <c r="X26" s="47"/>
      <c r="Y26" s="47"/>
      <c r="Z26" s="47"/>
      <c r="AA26" s="47"/>
      <c r="AB26" s="47"/>
      <c r="AC26" s="47"/>
      <c r="AD26" s="47"/>
      <c r="AE26" s="47"/>
      <c r="AF26" s="47"/>
      <c r="AG26" s="47"/>
      <c r="AH26" s="47"/>
    </row>
    <row r="27" spans="1:34" ht="14.25" customHeight="1">
      <c r="A27" s="131"/>
      <c r="B27" s="83"/>
      <c r="C27" s="83"/>
      <c r="D27" s="83"/>
      <c r="E27" s="134" t="s">
        <v>1241</v>
      </c>
      <c r="F27" s="135" t="e">
        <f t="shared" ref="F27:F28" si="2">#REF!</f>
        <v>#REF!</v>
      </c>
      <c r="G27" s="87"/>
      <c r="H27" s="131"/>
      <c r="I27" s="83"/>
      <c r="J27" s="354"/>
      <c r="K27" s="354"/>
      <c r="L27" s="83"/>
      <c r="M27" s="83"/>
      <c r="N27" s="87"/>
      <c r="O27" s="47"/>
      <c r="P27" s="47"/>
      <c r="Q27" s="47"/>
      <c r="R27" s="47"/>
      <c r="S27" s="47"/>
      <c r="T27" s="47"/>
      <c r="U27" s="47"/>
      <c r="V27" s="47"/>
      <c r="W27" s="47"/>
      <c r="X27" s="47"/>
      <c r="Y27" s="47"/>
      <c r="Z27" s="47"/>
      <c r="AA27" s="47"/>
      <c r="AB27" s="47"/>
      <c r="AC27" s="47"/>
      <c r="AD27" s="47"/>
      <c r="AE27" s="47"/>
      <c r="AF27" s="47"/>
      <c r="AG27" s="47"/>
      <c r="AH27" s="47"/>
    </row>
    <row r="28" spans="1:34" ht="14.25" customHeight="1">
      <c r="A28" s="131"/>
      <c r="B28" s="83"/>
      <c r="C28" s="83"/>
      <c r="D28" s="83"/>
      <c r="E28" s="356" t="s">
        <v>1242</v>
      </c>
      <c r="F28" s="135" t="e">
        <f t="shared" si="2"/>
        <v>#REF!</v>
      </c>
      <c r="G28" s="87"/>
      <c r="H28" s="131"/>
      <c r="I28" s="83"/>
      <c r="J28" s="354"/>
      <c r="K28" s="354"/>
      <c r="L28" s="83"/>
      <c r="M28" s="83"/>
      <c r="N28" s="87"/>
      <c r="O28" s="47"/>
      <c r="P28" s="47"/>
      <c r="Q28" s="47"/>
      <c r="R28" s="47"/>
      <c r="S28" s="47"/>
      <c r="T28" s="47"/>
      <c r="U28" s="47"/>
      <c r="V28" s="47"/>
      <c r="W28" s="47"/>
      <c r="X28" s="47"/>
      <c r="Y28" s="47"/>
      <c r="Z28" s="47"/>
      <c r="AA28" s="47"/>
      <c r="AB28" s="47"/>
      <c r="AC28" s="47"/>
      <c r="AD28" s="47"/>
      <c r="AE28" s="47"/>
      <c r="AF28" s="47"/>
      <c r="AG28" s="47"/>
      <c r="AH28" s="47"/>
    </row>
    <row r="29" spans="1:34" ht="14.25" customHeight="1">
      <c r="A29" s="131"/>
      <c r="B29" s="83"/>
      <c r="C29" s="83"/>
      <c r="D29" s="83"/>
      <c r="E29" s="137"/>
      <c r="F29" s="138"/>
      <c r="G29" s="87"/>
      <c r="H29" s="131"/>
      <c r="I29" s="543"/>
      <c r="J29" s="425"/>
      <c r="K29" s="354"/>
      <c r="L29" s="83"/>
      <c r="M29" s="83"/>
      <c r="N29" s="87"/>
      <c r="O29" s="47"/>
      <c r="P29" s="47"/>
      <c r="Q29" s="47"/>
      <c r="R29" s="47"/>
      <c r="S29" s="47"/>
      <c r="T29" s="47"/>
      <c r="U29" s="47"/>
      <c r="V29" s="47"/>
      <c r="W29" s="47"/>
      <c r="X29" s="47"/>
      <c r="Y29" s="47"/>
      <c r="Z29" s="47"/>
      <c r="AA29" s="47"/>
      <c r="AB29" s="47"/>
      <c r="AC29" s="47"/>
      <c r="AD29" s="47"/>
      <c r="AE29" s="47"/>
      <c r="AF29" s="47"/>
      <c r="AG29" s="47"/>
      <c r="AH29" s="47"/>
    </row>
    <row r="30" spans="1:34" ht="14.25" customHeight="1">
      <c r="A30" s="131"/>
      <c r="B30" s="83"/>
      <c r="C30" s="83"/>
      <c r="D30" s="83"/>
      <c r="E30" s="134" t="s">
        <v>1407</v>
      </c>
      <c r="F30" s="139" t="e">
        <f>#REF!</f>
        <v>#REF!</v>
      </c>
      <c r="G30" s="87"/>
      <c r="H30" s="131"/>
      <c r="I30" s="83"/>
      <c r="J30" s="354"/>
      <c r="K30" s="354"/>
      <c r="L30" s="83"/>
      <c r="M30" s="83"/>
      <c r="N30" s="87"/>
      <c r="O30" s="47"/>
      <c r="P30" s="47"/>
      <c r="Q30" s="47"/>
      <c r="R30" s="47"/>
      <c r="S30" s="47"/>
      <c r="T30" s="47"/>
      <c r="U30" s="47"/>
      <c r="V30" s="47"/>
      <c r="W30" s="47"/>
      <c r="X30" s="47"/>
      <c r="Y30" s="47"/>
      <c r="Z30" s="47"/>
      <c r="AA30" s="47"/>
      <c r="AB30" s="47"/>
      <c r="AC30" s="47"/>
      <c r="AD30" s="47"/>
      <c r="AE30" s="47"/>
      <c r="AF30" s="47"/>
      <c r="AG30" s="47"/>
      <c r="AH30" s="47"/>
    </row>
    <row r="31" spans="1:34" ht="14.25" customHeight="1">
      <c r="A31" s="131"/>
      <c r="B31" s="83"/>
      <c r="C31" s="83"/>
      <c r="D31" s="83"/>
      <c r="E31" s="83"/>
      <c r="F31" s="83"/>
      <c r="G31" s="83"/>
      <c r="H31" s="131"/>
      <c r="I31" s="83"/>
      <c r="J31" s="354"/>
      <c r="K31" s="354"/>
      <c r="L31" s="83"/>
      <c r="M31" s="83"/>
      <c r="N31" s="87"/>
      <c r="O31" s="47"/>
      <c r="P31" s="47"/>
      <c r="Q31" s="47"/>
      <c r="R31" s="47"/>
      <c r="S31" s="47"/>
      <c r="T31" s="47"/>
      <c r="U31" s="47"/>
      <c r="V31" s="47"/>
      <c r="W31" s="47"/>
      <c r="X31" s="47"/>
      <c r="Y31" s="47"/>
      <c r="Z31" s="47"/>
      <c r="AA31" s="47"/>
      <c r="AB31" s="47"/>
      <c r="AC31" s="47"/>
      <c r="AD31" s="47"/>
      <c r="AE31" s="47"/>
      <c r="AF31" s="47"/>
      <c r="AG31" s="47"/>
      <c r="AH31" s="47"/>
    </row>
    <row r="32" spans="1:34" ht="14.25" customHeight="1">
      <c r="A32" s="131"/>
      <c r="B32" s="83"/>
      <c r="C32" s="83"/>
      <c r="D32" s="83"/>
      <c r="E32" s="134" t="s">
        <v>1244</v>
      </c>
      <c r="F32" s="133" t="e">
        <f>#REF!</f>
        <v>#REF!</v>
      </c>
      <c r="G32" s="87"/>
      <c r="H32" s="131"/>
      <c r="I32" s="83"/>
      <c r="J32" s="354"/>
      <c r="K32" s="354"/>
      <c r="L32" s="83"/>
      <c r="M32" s="83"/>
      <c r="N32" s="87"/>
      <c r="O32" s="47"/>
      <c r="P32" s="47"/>
      <c r="Q32" s="47"/>
      <c r="R32" s="47"/>
      <c r="S32" s="47"/>
      <c r="T32" s="47"/>
      <c r="U32" s="47"/>
      <c r="V32" s="47"/>
      <c r="W32" s="47"/>
      <c r="X32" s="47"/>
      <c r="Y32" s="47"/>
      <c r="Z32" s="47"/>
      <c r="AA32" s="47"/>
      <c r="AB32" s="47"/>
      <c r="AC32" s="47"/>
      <c r="AD32" s="47"/>
      <c r="AE32" s="47"/>
      <c r="AF32" s="47"/>
      <c r="AG32" s="47"/>
      <c r="AH32" s="47"/>
    </row>
    <row r="33" spans="1:34" ht="14.25" customHeight="1">
      <c r="A33" s="131"/>
      <c r="B33" s="83"/>
      <c r="C33" s="83"/>
      <c r="D33" s="83"/>
      <c r="E33" s="4"/>
      <c r="F33" s="355"/>
      <c r="G33" s="83"/>
      <c r="H33" s="131"/>
      <c r="I33" s="83"/>
      <c r="J33" s="354"/>
      <c r="K33" s="354"/>
      <c r="L33" s="83"/>
      <c r="M33" s="83"/>
      <c r="N33" s="87"/>
      <c r="O33" s="47"/>
      <c r="P33" s="47"/>
      <c r="Q33" s="47"/>
      <c r="R33" s="47"/>
      <c r="S33" s="47"/>
      <c r="T33" s="47"/>
      <c r="U33" s="47"/>
      <c r="V33" s="47"/>
      <c r="W33" s="47"/>
      <c r="X33" s="47"/>
      <c r="Y33" s="47"/>
      <c r="Z33" s="47"/>
      <c r="AA33" s="47"/>
      <c r="AB33" s="47"/>
      <c r="AC33" s="47"/>
      <c r="AD33" s="47"/>
      <c r="AE33" s="47"/>
      <c r="AF33" s="47"/>
      <c r="AG33" s="47"/>
      <c r="AH33" s="47"/>
    </row>
    <row r="34" spans="1:34" ht="14.25" customHeight="1">
      <c r="A34" s="141"/>
      <c r="B34" s="89"/>
      <c r="C34" s="89"/>
      <c r="D34" s="89"/>
      <c r="E34" s="89"/>
      <c r="F34" s="89"/>
      <c r="G34" s="90"/>
      <c r="H34" s="141"/>
      <c r="I34" s="89"/>
      <c r="J34" s="88"/>
      <c r="K34" s="88"/>
      <c r="L34" s="89"/>
      <c r="M34" s="89"/>
      <c r="N34" s="90"/>
      <c r="O34" s="47"/>
      <c r="P34" s="47"/>
      <c r="Q34" s="47"/>
      <c r="R34" s="47"/>
      <c r="S34" s="47"/>
      <c r="T34" s="47"/>
      <c r="U34" s="47"/>
      <c r="V34" s="47"/>
      <c r="W34" s="47"/>
      <c r="X34" s="47"/>
      <c r="Y34" s="47"/>
      <c r="Z34" s="47"/>
      <c r="AA34" s="47"/>
      <c r="AB34" s="47"/>
      <c r="AC34" s="47"/>
      <c r="AD34" s="47"/>
      <c r="AE34" s="47"/>
      <c r="AF34" s="47"/>
      <c r="AG34" s="47"/>
      <c r="AH34" s="47"/>
    </row>
    <row r="35" spans="1:34" ht="14.25" customHeight="1">
      <c r="A35" s="83"/>
      <c r="B35" s="83"/>
      <c r="C35" s="83"/>
      <c r="D35" s="83"/>
      <c r="E35" s="83"/>
      <c r="F35" s="83"/>
      <c r="G35" s="83"/>
      <c r="H35" s="83"/>
      <c r="I35" s="83"/>
      <c r="J35" s="354"/>
      <c r="K35" s="354"/>
      <c r="L35" s="83"/>
      <c r="M35" s="83"/>
      <c r="N35" s="83"/>
      <c r="O35" s="47"/>
      <c r="P35" s="47"/>
      <c r="Q35" s="47"/>
      <c r="R35" s="47"/>
      <c r="S35" s="47"/>
      <c r="T35" s="47"/>
      <c r="U35" s="47"/>
      <c r="V35" s="47"/>
      <c r="W35" s="47"/>
      <c r="X35" s="47"/>
      <c r="Y35" s="47"/>
      <c r="Z35" s="47"/>
      <c r="AA35" s="47"/>
      <c r="AB35" s="47"/>
      <c r="AC35" s="47"/>
      <c r="AD35" s="47"/>
      <c r="AE35" s="47"/>
      <c r="AF35" s="47"/>
      <c r="AG35" s="47"/>
      <c r="AH35" s="47"/>
    </row>
    <row r="36" spans="1:34" ht="39.75" customHeight="1">
      <c r="A36" s="47"/>
      <c r="B36" s="47"/>
      <c r="C36" s="47"/>
      <c r="D36" s="47"/>
      <c r="E36" s="47"/>
      <c r="F36" s="47"/>
      <c r="G36" s="47"/>
      <c r="H36" s="47"/>
      <c r="I36" s="47"/>
      <c r="J36" s="357"/>
      <c r="K36" s="357"/>
      <c r="L36" s="47"/>
      <c r="M36" s="47"/>
      <c r="N36" s="47"/>
      <c r="O36" s="47"/>
      <c r="P36" s="47"/>
      <c r="Q36" s="47"/>
      <c r="R36" s="47"/>
      <c r="S36" s="47"/>
      <c r="T36" s="47"/>
      <c r="U36" s="47"/>
      <c r="V36" s="47"/>
      <c r="W36" s="47"/>
      <c r="X36" s="47"/>
      <c r="Y36" s="47"/>
      <c r="Z36" s="47"/>
      <c r="AA36" s="47"/>
      <c r="AB36" s="47"/>
      <c r="AC36" s="47"/>
      <c r="AD36" s="47"/>
      <c r="AE36" s="47"/>
      <c r="AF36" s="47"/>
      <c r="AG36" s="47"/>
      <c r="AH36" s="47"/>
    </row>
    <row r="37" spans="1:34" ht="14.25" customHeight="1">
      <c r="A37" s="47"/>
      <c r="B37" s="47"/>
      <c r="C37" s="47"/>
      <c r="D37" s="47"/>
      <c r="E37" s="47"/>
      <c r="F37" s="47"/>
      <c r="G37" s="47"/>
      <c r="H37" s="47"/>
      <c r="I37" s="47"/>
      <c r="J37" s="357"/>
      <c r="K37" s="357"/>
      <c r="L37" s="47"/>
      <c r="M37" s="47"/>
      <c r="N37" s="47"/>
      <c r="O37" s="47"/>
      <c r="P37" s="47"/>
      <c r="Q37" s="47"/>
      <c r="R37" s="47"/>
      <c r="S37" s="47"/>
      <c r="T37" s="47"/>
      <c r="U37" s="47"/>
      <c r="V37" s="47"/>
      <c r="W37" s="47"/>
      <c r="X37" s="47"/>
      <c r="Y37" s="47"/>
      <c r="Z37" s="47"/>
      <c r="AA37" s="47"/>
      <c r="AB37" s="47"/>
      <c r="AC37" s="47"/>
      <c r="AD37" s="47"/>
      <c r="AE37" s="47"/>
      <c r="AF37" s="47"/>
      <c r="AG37" s="47"/>
      <c r="AH37" s="47"/>
    </row>
    <row r="38" spans="1:34" ht="18.75" customHeight="1">
      <c r="A38" s="47"/>
      <c r="B38" s="47"/>
      <c r="C38" s="47"/>
      <c r="D38" s="47"/>
      <c r="E38" s="47"/>
      <c r="F38" s="47"/>
      <c r="G38" s="47"/>
      <c r="H38" s="47"/>
      <c r="I38" s="47"/>
      <c r="J38" s="357"/>
      <c r="K38" s="357"/>
      <c r="L38" s="47"/>
      <c r="M38" s="47"/>
      <c r="N38" s="47"/>
      <c r="O38" s="47"/>
      <c r="P38" s="47"/>
      <c r="Q38" s="47"/>
      <c r="R38" s="47"/>
      <c r="S38" s="47"/>
      <c r="T38" s="47"/>
      <c r="U38" s="47"/>
      <c r="V38" s="47"/>
      <c r="W38" s="47"/>
      <c r="X38" s="47"/>
      <c r="Y38" s="47"/>
      <c r="Z38" s="47"/>
      <c r="AA38" s="47"/>
      <c r="AB38" s="47"/>
      <c r="AC38" s="47"/>
      <c r="AD38" s="47"/>
      <c r="AE38" s="47"/>
      <c r="AF38" s="47"/>
      <c r="AG38" s="47"/>
      <c r="AH38" s="47"/>
    </row>
    <row r="39" spans="1:34" ht="14.25" customHeight="1">
      <c r="A39" s="47"/>
      <c r="B39" s="47"/>
      <c r="C39" s="47"/>
      <c r="D39" s="47"/>
      <c r="E39" s="47"/>
      <c r="F39" s="47"/>
      <c r="G39" s="47"/>
      <c r="H39" s="47"/>
      <c r="I39" s="47"/>
      <c r="J39" s="357"/>
      <c r="K39" s="357"/>
      <c r="L39" s="47"/>
      <c r="M39" s="47"/>
      <c r="N39" s="47"/>
      <c r="O39" s="47"/>
      <c r="P39" s="47"/>
      <c r="Q39" s="47"/>
      <c r="R39" s="47"/>
      <c r="S39" s="47"/>
      <c r="T39" s="47"/>
      <c r="U39" s="47"/>
      <c r="V39" s="47"/>
      <c r="W39" s="47"/>
      <c r="X39" s="47"/>
      <c r="Y39" s="47"/>
      <c r="Z39" s="47"/>
      <c r="AA39" s="47"/>
      <c r="AB39" s="47"/>
      <c r="AC39" s="47"/>
      <c r="AD39" s="47"/>
      <c r="AE39" s="47"/>
      <c r="AF39" s="47"/>
      <c r="AG39" s="47"/>
      <c r="AH39" s="47"/>
    </row>
    <row r="40" spans="1:34" ht="14.25" customHeight="1">
      <c r="A40" s="47"/>
      <c r="B40" s="47"/>
      <c r="C40" s="47"/>
      <c r="D40" s="47"/>
      <c r="E40" s="47"/>
      <c r="F40" s="47"/>
      <c r="G40" s="47"/>
      <c r="H40" s="47"/>
      <c r="I40" s="47"/>
      <c r="J40" s="357"/>
      <c r="K40" s="357"/>
      <c r="L40" s="47"/>
      <c r="M40" s="47"/>
      <c r="N40" s="47"/>
      <c r="O40" s="47"/>
      <c r="P40" s="47"/>
      <c r="Q40" s="47"/>
      <c r="R40" s="47"/>
      <c r="S40" s="47"/>
      <c r="T40" s="47"/>
      <c r="U40" s="47"/>
      <c r="V40" s="47"/>
      <c r="W40" s="47"/>
      <c r="X40" s="47"/>
      <c r="Y40" s="47"/>
      <c r="Z40" s="47"/>
      <c r="AA40" s="47"/>
      <c r="AB40" s="47"/>
      <c r="AC40" s="47"/>
      <c r="AD40" s="47"/>
      <c r="AE40" s="47"/>
      <c r="AF40" s="47"/>
      <c r="AG40" s="47"/>
      <c r="AH40" s="47"/>
    </row>
    <row r="41" spans="1:34" ht="14.25" customHeight="1">
      <c r="A41" s="47"/>
      <c r="B41" s="47"/>
      <c r="C41" s="47"/>
      <c r="D41" s="47"/>
      <c r="E41" s="47"/>
      <c r="F41" s="47"/>
      <c r="G41" s="47"/>
      <c r="H41" s="47"/>
      <c r="I41" s="47"/>
      <c r="J41" s="357"/>
      <c r="K41" s="357"/>
      <c r="L41" s="47"/>
      <c r="M41" s="47"/>
      <c r="N41" s="47"/>
      <c r="O41" s="47"/>
      <c r="P41" s="47"/>
      <c r="Q41" s="47"/>
      <c r="R41" s="47"/>
      <c r="S41" s="47"/>
      <c r="T41" s="47"/>
      <c r="U41" s="47"/>
      <c r="V41" s="47"/>
      <c r="W41" s="47"/>
      <c r="X41" s="47"/>
      <c r="Y41" s="47"/>
      <c r="Z41" s="47"/>
      <c r="AA41" s="47"/>
      <c r="AB41" s="47"/>
      <c r="AC41" s="47"/>
      <c r="AD41" s="47"/>
      <c r="AE41" s="47"/>
      <c r="AF41" s="47"/>
      <c r="AG41" s="47"/>
      <c r="AH41" s="47"/>
    </row>
    <row r="42" spans="1:34" ht="14.25" customHeight="1">
      <c r="A42" s="47"/>
      <c r="B42" s="47"/>
      <c r="C42" s="47"/>
      <c r="D42" s="47"/>
      <c r="E42" s="47"/>
      <c r="F42" s="47"/>
      <c r="G42" s="47"/>
      <c r="H42" s="47"/>
      <c r="I42" s="47"/>
      <c r="J42" s="357"/>
      <c r="K42" s="357"/>
      <c r="L42" s="47"/>
      <c r="M42" s="47"/>
      <c r="N42" s="47"/>
      <c r="O42" s="47"/>
      <c r="P42" s="47"/>
      <c r="Q42" s="47"/>
      <c r="R42" s="47"/>
      <c r="S42" s="47"/>
      <c r="T42" s="47"/>
      <c r="U42" s="47"/>
      <c r="V42" s="47"/>
      <c r="W42" s="47"/>
      <c r="X42" s="47"/>
      <c r="Y42" s="47"/>
      <c r="Z42" s="47"/>
      <c r="AA42" s="47"/>
      <c r="AB42" s="47"/>
      <c r="AC42" s="47"/>
      <c r="AD42" s="47"/>
      <c r="AE42" s="47"/>
      <c r="AF42" s="47"/>
      <c r="AG42" s="47"/>
      <c r="AH42" s="47"/>
    </row>
    <row r="43" spans="1:34" ht="14.25" customHeight="1">
      <c r="A43" s="47"/>
      <c r="B43" s="47"/>
      <c r="C43" s="47"/>
      <c r="D43" s="47"/>
      <c r="E43" s="47"/>
      <c r="F43" s="47"/>
      <c r="G43" s="47"/>
      <c r="H43" s="47"/>
      <c r="I43" s="47"/>
      <c r="J43" s="357"/>
      <c r="K43" s="357"/>
      <c r="L43" s="47"/>
      <c r="M43" s="47"/>
      <c r="N43" s="47"/>
      <c r="O43" s="47"/>
      <c r="P43" s="47"/>
      <c r="Q43" s="47"/>
      <c r="R43" s="47"/>
      <c r="S43" s="47"/>
      <c r="T43" s="47"/>
      <c r="U43" s="47"/>
      <c r="V43" s="47"/>
      <c r="W43" s="47"/>
      <c r="X43" s="47"/>
      <c r="Y43" s="47"/>
      <c r="Z43" s="47"/>
      <c r="AA43" s="47"/>
      <c r="AB43" s="47"/>
      <c r="AC43" s="47"/>
      <c r="AD43" s="47"/>
      <c r="AE43" s="47"/>
      <c r="AF43" s="47"/>
      <c r="AG43" s="47"/>
      <c r="AH43" s="47"/>
    </row>
    <row r="44" spans="1:34" ht="14.25" customHeight="1">
      <c r="A44" s="47"/>
      <c r="B44" s="47"/>
      <c r="C44" s="47"/>
      <c r="D44" s="47"/>
      <c r="E44" s="47"/>
      <c r="F44" s="47"/>
      <c r="G44" s="47"/>
      <c r="H44" s="47"/>
      <c r="I44" s="47"/>
      <c r="J44" s="357"/>
      <c r="K44" s="357"/>
      <c r="L44" s="47"/>
      <c r="M44" s="47"/>
      <c r="N44" s="47"/>
      <c r="O44" s="47"/>
      <c r="P44" s="47"/>
      <c r="Q44" s="47"/>
      <c r="R44" s="47"/>
      <c r="S44" s="47"/>
      <c r="T44" s="47"/>
      <c r="U44" s="47"/>
      <c r="V44" s="47"/>
      <c r="W44" s="47"/>
      <c r="X44" s="47"/>
      <c r="Y44" s="47"/>
      <c r="Z44" s="47"/>
      <c r="AA44" s="47"/>
      <c r="AB44" s="47"/>
      <c r="AC44" s="47"/>
      <c r="AD44" s="47"/>
      <c r="AE44" s="47"/>
      <c r="AF44" s="47"/>
      <c r="AG44" s="47"/>
      <c r="AH44" s="47"/>
    </row>
    <row r="45" spans="1:34" ht="14.25" customHeight="1">
      <c r="A45" s="47"/>
      <c r="B45" s="47"/>
      <c r="C45" s="47"/>
      <c r="D45" s="47"/>
      <c r="E45" s="47"/>
      <c r="F45" s="47"/>
      <c r="G45" s="47"/>
      <c r="H45" s="47"/>
      <c r="I45" s="47"/>
      <c r="J45" s="357"/>
      <c r="K45" s="357"/>
      <c r="L45" s="47"/>
      <c r="M45" s="47"/>
      <c r="N45" s="47"/>
      <c r="O45" s="47"/>
      <c r="P45" s="47"/>
      <c r="Q45" s="47"/>
      <c r="R45" s="47"/>
      <c r="S45" s="47"/>
      <c r="T45" s="47"/>
      <c r="U45" s="47"/>
      <c r="V45" s="47"/>
      <c r="W45" s="47"/>
      <c r="X45" s="47"/>
      <c r="Y45" s="47"/>
      <c r="Z45" s="47"/>
      <c r="AA45" s="47"/>
      <c r="AB45" s="47"/>
      <c r="AC45" s="47"/>
      <c r="AD45" s="47"/>
      <c r="AE45" s="47"/>
      <c r="AF45" s="47"/>
      <c r="AG45" s="47"/>
      <c r="AH45" s="47"/>
    </row>
    <row r="46" spans="1:34" ht="14.25" customHeight="1">
      <c r="A46" s="47"/>
      <c r="B46" s="47"/>
      <c r="C46" s="47"/>
      <c r="D46" s="47"/>
      <c r="E46" s="47"/>
      <c r="F46" s="47"/>
      <c r="G46" s="47"/>
      <c r="H46" s="47"/>
      <c r="I46" s="47"/>
      <c r="J46" s="357"/>
      <c r="K46" s="357"/>
      <c r="L46" s="47"/>
      <c r="M46" s="47"/>
      <c r="N46" s="47"/>
      <c r="O46" s="47"/>
      <c r="P46" s="47"/>
      <c r="Q46" s="47"/>
      <c r="R46" s="47"/>
      <c r="S46" s="47"/>
      <c r="T46" s="47"/>
      <c r="U46" s="47"/>
      <c r="V46" s="47"/>
      <c r="W46" s="47"/>
      <c r="X46" s="47"/>
      <c r="Y46" s="47"/>
      <c r="Z46" s="47"/>
      <c r="AA46" s="47"/>
      <c r="AB46" s="47"/>
      <c r="AC46" s="47"/>
      <c r="AD46" s="47"/>
      <c r="AE46" s="47"/>
      <c r="AF46" s="47"/>
      <c r="AG46" s="47"/>
      <c r="AH46" s="47"/>
    </row>
    <row r="47" spans="1:34" ht="14.25" customHeight="1">
      <c r="A47" s="47"/>
      <c r="B47" s="47"/>
      <c r="C47" s="47"/>
      <c r="D47" s="47"/>
      <c r="E47" s="47"/>
      <c r="F47" s="47"/>
      <c r="G47" s="47"/>
      <c r="H47" s="47"/>
      <c r="I47" s="47"/>
      <c r="J47" s="357"/>
      <c r="K47" s="357"/>
      <c r="L47" s="47"/>
      <c r="M47" s="47"/>
      <c r="N47" s="47"/>
      <c r="O47" s="47"/>
      <c r="P47" s="47"/>
      <c r="Q47" s="47"/>
      <c r="R47" s="47"/>
      <c r="S47" s="47"/>
      <c r="T47" s="47"/>
      <c r="U47" s="47"/>
      <c r="V47" s="47"/>
      <c r="W47" s="47"/>
      <c r="X47" s="47"/>
      <c r="Y47" s="47"/>
      <c r="Z47" s="47"/>
      <c r="AA47" s="47"/>
      <c r="AB47" s="47"/>
      <c r="AC47" s="47"/>
      <c r="AD47" s="47"/>
      <c r="AE47" s="47"/>
      <c r="AF47" s="47"/>
      <c r="AG47" s="47"/>
      <c r="AH47" s="47"/>
    </row>
    <row r="48" spans="1:34" ht="14.25" customHeight="1">
      <c r="A48" s="47"/>
      <c r="B48" s="47"/>
      <c r="C48" s="47"/>
      <c r="D48" s="47"/>
      <c r="E48" s="47"/>
      <c r="F48" s="47"/>
      <c r="G48" s="47"/>
      <c r="H48" s="47"/>
      <c r="I48" s="47"/>
      <c r="J48" s="357"/>
      <c r="K48" s="357"/>
      <c r="L48" s="47"/>
      <c r="M48" s="47"/>
      <c r="N48" s="47"/>
      <c r="O48" s="47"/>
      <c r="P48" s="47"/>
      <c r="Q48" s="47"/>
      <c r="R48" s="47"/>
      <c r="S48" s="47"/>
      <c r="T48" s="47"/>
      <c r="U48" s="47"/>
      <c r="V48" s="47"/>
      <c r="W48" s="47"/>
      <c r="X48" s="47"/>
      <c r="Y48" s="47"/>
      <c r="Z48" s="47"/>
      <c r="AA48" s="47"/>
      <c r="AB48" s="47"/>
      <c r="AC48" s="47"/>
      <c r="AD48" s="47"/>
      <c r="AE48" s="47"/>
      <c r="AF48" s="47"/>
      <c r="AG48" s="47"/>
      <c r="AH48" s="47"/>
    </row>
    <row r="49" spans="1:34" ht="14.25" customHeight="1">
      <c r="A49" s="47"/>
      <c r="B49" s="47"/>
      <c r="C49" s="47"/>
      <c r="D49" s="47"/>
      <c r="E49" s="47"/>
      <c r="F49" s="47"/>
      <c r="G49" s="47"/>
      <c r="H49" s="47"/>
      <c r="I49" s="47"/>
      <c r="J49" s="357"/>
      <c r="K49" s="357"/>
      <c r="L49" s="47"/>
      <c r="M49" s="47"/>
      <c r="N49" s="47"/>
      <c r="O49" s="47"/>
      <c r="P49" s="47"/>
      <c r="Q49" s="47"/>
      <c r="R49" s="47"/>
      <c r="S49" s="47"/>
      <c r="T49" s="47"/>
      <c r="U49" s="47"/>
      <c r="V49" s="47"/>
      <c r="W49" s="47"/>
      <c r="X49" s="47"/>
      <c r="Y49" s="47"/>
      <c r="Z49" s="47"/>
      <c r="AA49" s="47"/>
      <c r="AB49" s="47"/>
      <c r="AC49" s="47"/>
      <c r="AD49" s="47"/>
      <c r="AE49" s="47"/>
      <c r="AF49" s="47"/>
      <c r="AG49" s="47"/>
      <c r="AH49" s="47"/>
    </row>
    <row r="50" spans="1:34" ht="14.25" customHeight="1">
      <c r="A50" s="47"/>
      <c r="B50" s="47"/>
      <c r="C50" s="47"/>
      <c r="D50" s="47"/>
      <c r="E50" s="47"/>
      <c r="F50" s="47"/>
      <c r="G50" s="47"/>
      <c r="H50" s="47"/>
      <c r="I50" s="47"/>
      <c r="J50" s="357"/>
      <c r="K50" s="357"/>
      <c r="L50" s="47"/>
      <c r="M50" s="47"/>
      <c r="N50" s="47"/>
      <c r="O50" s="47"/>
      <c r="P50" s="47"/>
      <c r="Q50" s="47"/>
      <c r="R50" s="47"/>
      <c r="S50" s="47"/>
      <c r="T50" s="47"/>
      <c r="U50" s="47"/>
      <c r="V50" s="47"/>
      <c r="W50" s="47"/>
      <c r="X50" s="47"/>
      <c r="Y50" s="47"/>
      <c r="Z50" s="47"/>
      <c r="AA50" s="47"/>
      <c r="AB50" s="47"/>
      <c r="AC50" s="47"/>
      <c r="AD50" s="47"/>
      <c r="AE50" s="47"/>
      <c r="AF50" s="47"/>
      <c r="AG50" s="47"/>
      <c r="AH50" s="47"/>
    </row>
    <row r="51" spans="1:34" ht="14.25" customHeight="1">
      <c r="A51" s="47"/>
      <c r="B51" s="47"/>
      <c r="C51" s="47"/>
      <c r="D51" s="47"/>
      <c r="E51" s="47"/>
      <c r="F51" s="47"/>
      <c r="G51" s="47"/>
      <c r="H51" s="47"/>
      <c r="I51" s="47"/>
      <c r="J51" s="357"/>
      <c r="K51" s="357"/>
      <c r="L51" s="47"/>
      <c r="M51" s="47"/>
      <c r="N51" s="47"/>
      <c r="O51" s="47"/>
      <c r="P51" s="47"/>
      <c r="Q51" s="47"/>
      <c r="R51" s="47"/>
      <c r="S51" s="47"/>
      <c r="T51" s="47"/>
      <c r="U51" s="47"/>
      <c r="V51" s="47"/>
      <c r="W51" s="47"/>
      <c r="X51" s="47"/>
      <c r="Y51" s="47"/>
      <c r="Z51" s="47"/>
      <c r="AA51" s="47"/>
      <c r="AB51" s="47"/>
      <c r="AC51" s="47"/>
      <c r="AD51" s="47"/>
      <c r="AE51" s="47"/>
      <c r="AF51" s="47"/>
      <c r="AG51" s="47"/>
      <c r="AH51" s="47"/>
    </row>
    <row r="52" spans="1:34" ht="14.25" customHeight="1">
      <c r="A52" s="47"/>
      <c r="B52" s="47"/>
      <c r="C52" s="47"/>
      <c r="D52" s="47"/>
      <c r="E52" s="47"/>
      <c r="F52" s="47"/>
      <c r="G52" s="47"/>
      <c r="H52" s="47"/>
      <c r="I52" s="47"/>
      <c r="J52" s="357"/>
      <c r="K52" s="357"/>
      <c r="L52" s="47"/>
      <c r="M52" s="47"/>
      <c r="N52" s="47"/>
      <c r="O52" s="47"/>
      <c r="P52" s="47"/>
      <c r="Q52" s="47"/>
      <c r="R52" s="47"/>
      <c r="S52" s="47"/>
      <c r="T52" s="47"/>
      <c r="U52" s="47"/>
      <c r="V52" s="47"/>
      <c r="W52" s="47"/>
      <c r="X52" s="47"/>
      <c r="Y52" s="47"/>
      <c r="Z52" s="47"/>
      <c r="AA52" s="47"/>
      <c r="AB52" s="47"/>
      <c r="AC52" s="47"/>
      <c r="AD52" s="47"/>
      <c r="AE52" s="47"/>
      <c r="AF52" s="47"/>
      <c r="AG52" s="47"/>
      <c r="AH52" s="47"/>
    </row>
    <row r="53" spans="1:34" ht="14.25" customHeight="1">
      <c r="A53" s="47"/>
      <c r="B53" s="47"/>
      <c r="C53" s="47"/>
      <c r="D53" s="47"/>
      <c r="E53" s="47"/>
      <c r="F53" s="47"/>
      <c r="G53" s="47"/>
      <c r="H53" s="47"/>
      <c r="I53" s="47"/>
      <c r="J53" s="357"/>
      <c r="K53" s="357"/>
      <c r="L53" s="47"/>
      <c r="M53" s="47"/>
      <c r="N53" s="47"/>
      <c r="O53" s="47"/>
      <c r="P53" s="47"/>
      <c r="Q53" s="47"/>
      <c r="R53" s="47"/>
      <c r="S53" s="47"/>
      <c r="T53" s="47"/>
      <c r="U53" s="47"/>
      <c r="V53" s="47"/>
      <c r="W53" s="47"/>
      <c r="X53" s="47"/>
      <c r="Y53" s="47"/>
      <c r="Z53" s="47"/>
      <c r="AA53" s="47"/>
      <c r="AB53" s="47"/>
      <c r="AC53" s="47"/>
      <c r="AD53" s="47"/>
      <c r="AE53" s="47"/>
      <c r="AF53" s="47"/>
      <c r="AG53" s="47"/>
      <c r="AH53" s="47"/>
    </row>
    <row r="54" spans="1:34" ht="14.25" customHeight="1">
      <c r="A54" s="47"/>
      <c r="B54" s="47"/>
      <c r="C54" s="47"/>
      <c r="D54" s="47"/>
      <c r="E54" s="47"/>
      <c r="F54" s="47"/>
      <c r="G54" s="47"/>
      <c r="H54" s="47"/>
      <c r="I54" s="47"/>
      <c r="J54" s="357"/>
      <c r="K54" s="357"/>
      <c r="L54" s="47"/>
      <c r="M54" s="47"/>
      <c r="N54" s="47"/>
      <c r="O54" s="47"/>
      <c r="P54" s="47"/>
      <c r="Q54" s="47"/>
      <c r="R54" s="47"/>
      <c r="S54" s="47"/>
      <c r="T54" s="47"/>
      <c r="U54" s="47"/>
      <c r="V54" s="47"/>
      <c r="W54" s="47"/>
      <c r="X54" s="47"/>
      <c r="Y54" s="47"/>
      <c r="Z54" s="47"/>
      <c r="AA54" s="47"/>
      <c r="AB54" s="47"/>
      <c r="AC54" s="47"/>
      <c r="AD54" s="47"/>
      <c r="AE54" s="47"/>
      <c r="AF54" s="47"/>
      <c r="AG54" s="47"/>
      <c r="AH54" s="47"/>
    </row>
    <row r="55" spans="1:34" ht="14.25" customHeight="1">
      <c r="A55" s="47"/>
      <c r="B55" s="47"/>
      <c r="C55" s="47"/>
      <c r="D55" s="47"/>
      <c r="E55" s="47"/>
      <c r="F55" s="47"/>
      <c r="G55" s="47"/>
      <c r="H55" s="47"/>
      <c r="I55" s="47"/>
      <c r="J55" s="357"/>
      <c r="K55" s="357"/>
      <c r="L55" s="47"/>
      <c r="M55" s="47"/>
      <c r="N55" s="47"/>
      <c r="O55" s="47"/>
      <c r="P55" s="47"/>
      <c r="Q55" s="47"/>
      <c r="R55" s="47"/>
      <c r="S55" s="47"/>
      <c r="T55" s="47"/>
      <c r="U55" s="47"/>
      <c r="V55" s="47"/>
      <c r="W55" s="47"/>
      <c r="X55" s="47"/>
      <c r="Y55" s="47"/>
      <c r="Z55" s="47"/>
      <c r="AA55" s="47"/>
      <c r="AB55" s="47"/>
      <c r="AC55" s="47"/>
      <c r="AD55" s="47"/>
      <c r="AE55" s="47"/>
      <c r="AF55" s="47"/>
      <c r="AG55" s="47"/>
      <c r="AH55" s="47"/>
    </row>
    <row r="56" spans="1:34" ht="14.25" customHeight="1">
      <c r="A56" s="47"/>
      <c r="B56" s="47"/>
      <c r="C56" s="47"/>
      <c r="D56" s="47"/>
      <c r="E56" s="47"/>
      <c r="F56" s="47"/>
      <c r="G56" s="47"/>
      <c r="H56" s="47"/>
      <c r="I56" s="47"/>
      <c r="J56" s="357"/>
      <c r="K56" s="357"/>
      <c r="L56" s="47"/>
      <c r="M56" s="47"/>
      <c r="N56" s="47"/>
      <c r="O56" s="47"/>
      <c r="P56" s="47"/>
      <c r="Q56" s="47"/>
      <c r="R56" s="47"/>
      <c r="S56" s="47"/>
      <c r="T56" s="47"/>
      <c r="U56" s="47"/>
      <c r="V56" s="47"/>
      <c r="W56" s="47"/>
      <c r="X56" s="47"/>
      <c r="Y56" s="47"/>
      <c r="Z56" s="47"/>
      <c r="AA56" s="47"/>
      <c r="AB56" s="47"/>
      <c r="AC56" s="47"/>
      <c r="AD56" s="47"/>
      <c r="AE56" s="47"/>
      <c r="AF56" s="47"/>
      <c r="AG56" s="47"/>
      <c r="AH56" s="47"/>
    </row>
    <row r="57" spans="1:34" ht="14.25" customHeight="1">
      <c r="A57" s="47"/>
      <c r="B57" s="47"/>
      <c r="C57" s="47"/>
      <c r="D57" s="47"/>
      <c r="E57" s="47"/>
      <c r="F57" s="47"/>
      <c r="G57" s="47"/>
      <c r="H57" s="47"/>
      <c r="I57" s="47"/>
      <c r="J57" s="357"/>
      <c r="K57" s="357"/>
      <c r="L57" s="47"/>
      <c r="M57" s="47"/>
      <c r="N57" s="47"/>
      <c r="O57" s="47"/>
      <c r="P57" s="47"/>
      <c r="Q57" s="47"/>
      <c r="R57" s="47"/>
      <c r="S57" s="47"/>
      <c r="T57" s="47"/>
      <c r="U57" s="47"/>
      <c r="V57" s="47"/>
      <c r="W57" s="47"/>
      <c r="X57" s="47"/>
      <c r="Y57" s="47"/>
      <c r="Z57" s="47"/>
      <c r="AA57" s="47"/>
      <c r="AB57" s="47"/>
      <c r="AC57" s="47"/>
      <c r="AD57" s="47"/>
      <c r="AE57" s="47"/>
      <c r="AF57" s="47"/>
      <c r="AG57" s="47"/>
      <c r="AH57" s="47"/>
    </row>
    <row r="58" spans="1:34" ht="14.25" customHeight="1">
      <c r="A58" s="47"/>
      <c r="B58" s="47"/>
      <c r="C58" s="47"/>
      <c r="D58" s="47"/>
      <c r="E58" s="47"/>
      <c r="F58" s="47"/>
      <c r="G58" s="47"/>
      <c r="H58" s="47"/>
      <c r="I58" s="47"/>
      <c r="J58" s="357"/>
      <c r="K58" s="357"/>
      <c r="L58" s="47"/>
      <c r="M58" s="47"/>
      <c r="N58" s="47"/>
      <c r="O58" s="47"/>
      <c r="P58" s="47"/>
      <c r="Q58" s="47"/>
      <c r="R58" s="47"/>
      <c r="S58" s="47"/>
      <c r="T58" s="47"/>
      <c r="U58" s="47"/>
      <c r="V58" s="47"/>
      <c r="W58" s="47"/>
      <c r="X58" s="47"/>
      <c r="Y58" s="47"/>
      <c r="Z58" s="47"/>
      <c r="AA58" s="47"/>
      <c r="AB58" s="47"/>
      <c r="AC58" s="47"/>
      <c r="AD58" s="47"/>
      <c r="AE58" s="47"/>
      <c r="AF58" s="47"/>
      <c r="AG58" s="47"/>
      <c r="AH58" s="47"/>
    </row>
    <row r="59" spans="1:34" ht="14.25" customHeight="1">
      <c r="A59" s="47"/>
      <c r="B59" s="47"/>
      <c r="C59" s="47"/>
      <c r="D59" s="47"/>
      <c r="E59" s="47"/>
      <c r="F59" s="47"/>
      <c r="G59" s="47"/>
      <c r="H59" s="47"/>
      <c r="I59" s="47"/>
      <c r="J59" s="357"/>
      <c r="K59" s="357"/>
      <c r="L59" s="47"/>
      <c r="M59" s="47"/>
      <c r="N59" s="47"/>
      <c r="O59" s="47"/>
      <c r="P59" s="47"/>
      <c r="Q59" s="47"/>
      <c r="R59" s="47"/>
      <c r="S59" s="47"/>
      <c r="T59" s="47"/>
      <c r="U59" s="47"/>
      <c r="V59" s="47"/>
      <c r="W59" s="47"/>
      <c r="X59" s="47"/>
      <c r="Y59" s="47"/>
      <c r="Z59" s="47"/>
      <c r="AA59" s="47"/>
      <c r="AB59" s="47"/>
      <c r="AC59" s="47"/>
      <c r="AD59" s="47"/>
      <c r="AE59" s="47"/>
      <c r="AF59" s="47"/>
      <c r="AG59" s="47"/>
      <c r="AH59" s="47"/>
    </row>
    <row r="60" spans="1:34" ht="14.25" customHeight="1">
      <c r="A60" s="47"/>
      <c r="B60" s="47"/>
      <c r="C60" s="47"/>
      <c r="D60" s="47"/>
      <c r="E60" s="47"/>
      <c r="F60" s="47"/>
      <c r="G60" s="47"/>
      <c r="H60" s="47"/>
      <c r="I60" s="47"/>
      <c r="J60" s="357"/>
      <c r="K60" s="357"/>
      <c r="L60" s="47"/>
      <c r="M60" s="47"/>
      <c r="N60" s="47"/>
      <c r="O60" s="47"/>
      <c r="P60" s="47"/>
      <c r="Q60" s="47"/>
      <c r="R60" s="47"/>
      <c r="S60" s="47"/>
      <c r="T60" s="47"/>
      <c r="U60" s="47"/>
      <c r="V60" s="47"/>
      <c r="W60" s="47"/>
      <c r="X60" s="47"/>
      <c r="Y60" s="47"/>
      <c r="Z60" s="47"/>
      <c r="AA60" s="47"/>
      <c r="AB60" s="47"/>
      <c r="AC60" s="47"/>
      <c r="AD60" s="47"/>
      <c r="AE60" s="47"/>
      <c r="AF60" s="47"/>
      <c r="AG60" s="47"/>
      <c r="AH60" s="47"/>
    </row>
    <row r="61" spans="1:34" ht="14.25" customHeight="1">
      <c r="A61" s="47"/>
      <c r="B61" s="47"/>
      <c r="C61" s="47"/>
      <c r="D61" s="47"/>
      <c r="E61" s="47"/>
      <c r="F61" s="47"/>
      <c r="G61" s="47"/>
      <c r="H61" s="47"/>
      <c r="I61" s="47"/>
      <c r="J61" s="357"/>
      <c r="K61" s="357"/>
      <c r="L61" s="47"/>
      <c r="M61" s="47"/>
      <c r="N61" s="47"/>
      <c r="O61" s="47"/>
      <c r="P61" s="47"/>
      <c r="Q61" s="47"/>
      <c r="R61" s="47"/>
      <c r="S61" s="47"/>
      <c r="T61" s="47"/>
      <c r="U61" s="47"/>
      <c r="V61" s="47"/>
      <c r="W61" s="47"/>
      <c r="X61" s="47"/>
      <c r="Y61" s="47"/>
      <c r="Z61" s="47"/>
      <c r="AA61" s="47"/>
      <c r="AB61" s="47"/>
      <c r="AC61" s="47"/>
      <c r="AD61" s="47"/>
      <c r="AE61" s="47"/>
      <c r="AF61" s="47"/>
      <c r="AG61" s="47"/>
      <c r="AH61" s="47"/>
    </row>
    <row r="62" spans="1:34" ht="14.25" customHeight="1">
      <c r="A62" s="47"/>
      <c r="B62" s="47"/>
      <c r="C62" s="47"/>
      <c r="D62" s="47"/>
      <c r="E62" s="47"/>
      <c r="F62" s="47"/>
      <c r="G62" s="47"/>
      <c r="H62" s="47"/>
      <c r="I62" s="47"/>
      <c r="J62" s="357"/>
      <c r="K62" s="357"/>
      <c r="L62" s="47"/>
      <c r="M62" s="47"/>
      <c r="N62" s="47"/>
      <c r="O62" s="47"/>
      <c r="P62" s="47"/>
      <c r="Q62" s="47"/>
      <c r="R62" s="47"/>
      <c r="S62" s="47"/>
      <c r="T62" s="47"/>
      <c r="U62" s="47"/>
      <c r="V62" s="47"/>
      <c r="W62" s="47"/>
      <c r="X62" s="47"/>
      <c r="Y62" s="47"/>
      <c r="Z62" s="47"/>
      <c r="AA62" s="47"/>
      <c r="AB62" s="47"/>
      <c r="AC62" s="47"/>
      <c r="AD62" s="47"/>
      <c r="AE62" s="47"/>
      <c r="AF62" s="47"/>
      <c r="AG62" s="47"/>
      <c r="AH62" s="47"/>
    </row>
    <row r="63" spans="1:34" ht="14.25" customHeight="1">
      <c r="A63" s="47"/>
      <c r="B63" s="47"/>
      <c r="C63" s="47"/>
      <c r="D63" s="47"/>
      <c r="E63" s="47"/>
      <c r="F63" s="47"/>
      <c r="G63" s="47"/>
      <c r="H63" s="47"/>
      <c r="I63" s="47"/>
      <c r="J63" s="357"/>
      <c r="K63" s="357"/>
      <c r="L63" s="47"/>
      <c r="M63" s="47"/>
      <c r="N63" s="47"/>
      <c r="O63" s="47"/>
      <c r="P63" s="47"/>
      <c r="Q63" s="47"/>
      <c r="R63" s="47"/>
      <c r="S63" s="47"/>
      <c r="T63" s="47"/>
      <c r="U63" s="47"/>
      <c r="V63" s="47"/>
      <c r="W63" s="47"/>
      <c r="X63" s="47"/>
      <c r="Y63" s="47"/>
      <c r="Z63" s="47"/>
      <c r="AA63" s="47"/>
      <c r="AB63" s="47"/>
      <c r="AC63" s="47"/>
      <c r="AD63" s="47"/>
      <c r="AE63" s="47"/>
      <c r="AF63" s="47"/>
      <c r="AG63" s="47"/>
      <c r="AH63" s="47"/>
    </row>
    <row r="64" spans="1:34" ht="14.25" customHeight="1">
      <c r="A64" s="47"/>
      <c r="B64" s="47"/>
      <c r="C64" s="47"/>
      <c r="D64" s="47"/>
      <c r="E64" s="47"/>
      <c r="F64" s="47"/>
      <c r="G64" s="47"/>
      <c r="H64" s="47"/>
      <c r="I64" s="47"/>
      <c r="J64" s="357"/>
      <c r="K64" s="357"/>
      <c r="L64" s="47"/>
      <c r="M64" s="47"/>
      <c r="N64" s="47"/>
      <c r="O64" s="47"/>
      <c r="P64" s="47"/>
      <c r="Q64" s="47"/>
      <c r="R64" s="47"/>
      <c r="S64" s="47"/>
      <c r="T64" s="47"/>
      <c r="U64" s="47"/>
      <c r="V64" s="47"/>
      <c r="W64" s="47"/>
      <c r="X64" s="47"/>
      <c r="Y64" s="47"/>
      <c r="Z64" s="47"/>
      <c r="AA64" s="47"/>
      <c r="AB64" s="47"/>
      <c r="AC64" s="47"/>
      <c r="AD64" s="47"/>
      <c r="AE64" s="47"/>
      <c r="AF64" s="47"/>
      <c r="AG64" s="47"/>
      <c r="AH64" s="47"/>
    </row>
    <row r="65" spans="1:34" ht="14.25" customHeight="1">
      <c r="A65" s="47"/>
      <c r="B65" s="47"/>
      <c r="C65" s="47"/>
      <c r="D65" s="47"/>
      <c r="E65" s="47"/>
      <c r="F65" s="47"/>
      <c r="G65" s="47"/>
      <c r="H65" s="47"/>
      <c r="I65" s="47"/>
      <c r="J65" s="357"/>
      <c r="K65" s="357"/>
      <c r="L65" s="47"/>
      <c r="M65" s="47"/>
      <c r="N65" s="47"/>
      <c r="O65" s="47"/>
      <c r="P65" s="47"/>
      <c r="Q65" s="47"/>
      <c r="R65" s="47"/>
      <c r="S65" s="47"/>
      <c r="T65" s="47"/>
      <c r="U65" s="47"/>
      <c r="V65" s="47"/>
      <c r="W65" s="47"/>
      <c r="X65" s="47"/>
      <c r="Y65" s="47"/>
      <c r="Z65" s="47"/>
      <c r="AA65" s="47"/>
      <c r="AB65" s="47"/>
      <c r="AC65" s="47"/>
      <c r="AD65" s="47"/>
      <c r="AE65" s="47"/>
      <c r="AF65" s="47"/>
      <c r="AG65" s="47"/>
      <c r="AH65" s="47"/>
    </row>
    <row r="66" spans="1:34" ht="14.25" customHeight="1">
      <c r="A66" s="47"/>
      <c r="B66" s="47"/>
      <c r="C66" s="47"/>
      <c r="D66" s="47"/>
      <c r="E66" s="47"/>
      <c r="F66" s="47"/>
      <c r="G66" s="47"/>
      <c r="H66" s="47"/>
      <c r="I66" s="47"/>
      <c r="J66" s="357"/>
      <c r="K66" s="357"/>
      <c r="L66" s="47"/>
      <c r="M66" s="47"/>
      <c r="N66" s="47"/>
      <c r="O66" s="47"/>
      <c r="P66" s="47"/>
      <c r="Q66" s="47"/>
      <c r="R66" s="47"/>
      <c r="S66" s="47"/>
      <c r="T66" s="47"/>
      <c r="U66" s="47"/>
      <c r="V66" s="47"/>
      <c r="W66" s="47"/>
      <c r="X66" s="47"/>
      <c r="Y66" s="47"/>
      <c r="Z66" s="47"/>
      <c r="AA66" s="47"/>
      <c r="AB66" s="47"/>
      <c r="AC66" s="47"/>
      <c r="AD66" s="47"/>
      <c r="AE66" s="47"/>
      <c r="AF66" s="47"/>
      <c r="AG66" s="47"/>
      <c r="AH66" s="47"/>
    </row>
    <row r="67" spans="1:34" ht="14.25" customHeight="1">
      <c r="A67" s="47"/>
      <c r="B67" s="47"/>
      <c r="C67" s="47"/>
      <c r="D67" s="47"/>
      <c r="E67" s="47"/>
      <c r="F67" s="47"/>
      <c r="G67" s="47"/>
      <c r="H67" s="47"/>
      <c r="I67" s="47"/>
      <c r="J67" s="357"/>
      <c r="K67" s="357"/>
      <c r="L67" s="47"/>
      <c r="M67" s="47"/>
      <c r="N67" s="47"/>
      <c r="O67" s="47"/>
      <c r="P67" s="47"/>
      <c r="Q67" s="47"/>
      <c r="R67" s="47"/>
      <c r="S67" s="47"/>
      <c r="T67" s="47"/>
      <c r="U67" s="47"/>
      <c r="V67" s="47"/>
      <c r="W67" s="47"/>
      <c r="X67" s="47"/>
      <c r="Y67" s="47"/>
      <c r="Z67" s="47"/>
      <c r="AA67" s="47"/>
      <c r="AB67" s="47"/>
      <c r="AC67" s="47"/>
      <c r="AD67" s="47"/>
      <c r="AE67" s="47"/>
      <c r="AF67" s="47"/>
      <c r="AG67" s="47"/>
      <c r="AH67" s="47"/>
    </row>
    <row r="68" spans="1:34" ht="14.25" customHeight="1">
      <c r="A68" s="47"/>
      <c r="B68" s="47"/>
      <c r="C68" s="47"/>
      <c r="D68" s="47"/>
      <c r="E68" s="47"/>
      <c r="F68" s="47"/>
      <c r="G68" s="47"/>
      <c r="H68" s="47"/>
      <c r="I68" s="47"/>
      <c r="J68" s="357"/>
      <c r="K68" s="357"/>
      <c r="L68" s="47"/>
      <c r="M68" s="47"/>
      <c r="N68" s="47"/>
      <c r="O68" s="47"/>
      <c r="P68" s="47"/>
      <c r="Q68" s="47"/>
      <c r="R68" s="47"/>
      <c r="S68" s="47"/>
      <c r="T68" s="47"/>
      <c r="U68" s="47"/>
      <c r="V68" s="47"/>
      <c r="W68" s="47"/>
      <c r="X68" s="47"/>
      <c r="Y68" s="47"/>
      <c r="Z68" s="47"/>
      <c r="AA68" s="47"/>
      <c r="AB68" s="47"/>
      <c r="AC68" s="47"/>
      <c r="AD68" s="47"/>
      <c r="AE68" s="47"/>
      <c r="AF68" s="47"/>
      <c r="AG68" s="47"/>
      <c r="AH68" s="47"/>
    </row>
    <row r="69" spans="1:34" ht="14.25" customHeight="1">
      <c r="A69" s="47"/>
      <c r="B69" s="47"/>
      <c r="C69" s="47"/>
      <c r="D69" s="47"/>
      <c r="E69" s="47"/>
      <c r="F69" s="47"/>
      <c r="G69" s="47"/>
      <c r="H69" s="47"/>
      <c r="I69" s="47"/>
      <c r="J69" s="357"/>
      <c r="K69" s="357"/>
      <c r="L69" s="47"/>
      <c r="M69" s="47"/>
      <c r="N69" s="47"/>
      <c r="O69" s="47"/>
      <c r="P69" s="47"/>
      <c r="Q69" s="47"/>
      <c r="R69" s="47"/>
      <c r="S69" s="47"/>
      <c r="T69" s="47"/>
      <c r="U69" s="47"/>
      <c r="V69" s="47"/>
      <c r="W69" s="47"/>
      <c r="X69" s="47"/>
      <c r="Y69" s="47"/>
      <c r="Z69" s="47"/>
      <c r="AA69" s="47"/>
      <c r="AB69" s="47"/>
      <c r="AC69" s="47"/>
      <c r="AD69" s="47"/>
      <c r="AE69" s="47"/>
      <c r="AF69" s="47"/>
      <c r="AG69" s="47"/>
      <c r="AH69" s="47"/>
    </row>
    <row r="70" spans="1:34" ht="14.25" customHeight="1">
      <c r="A70" s="47"/>
      <c r="B70" s="47"/>
      <c r="C70" s="47"/>
      <c r="D70" s="47"/>
      <c r="E70" s="47"/>
      <c r="F70" s="47"/>
      <c r="G70" s="47"/>
      <c r="H70" s="47"/>
      <c r="I70" s="47"/>
      <c r="J70" s="357"/>
      <c r="K70" s="357"/>
      <c r="L70" s="47"/>
      <c r="M70" s="47"/>
      <c r="N70" s="47"/>
      <c r="O70" s="47"/>
      <c r="P70" s="47"/>
      <c r="Q70" s="47"/>
      <c r="R70" s="47"/>
      <c r="S70" s="47"/>
      <c r="T70" s="47"/>
      <c r="U70" s="47"/>
      <c r="V70" s="47"/>
      <c r="W70" s="47"/>
      <c r="X70" s="47"/>
      <c r="Y70" s="47"/>
      <c r="Z70" s="47"/>
      <c r="AA70" s="47"/>
      <c r="AB70" s="47"/>
      <c r="AC70" s="47"/>
      <c r="AD70" s="47"/>
      <c r="AE70" s="47"/>
      <c r="AF70" s="47"/>
      <c r="AG70" s="47"/>
      <c r="AH70" s="47"/>
    </row>
    <row r="71" spans="1:34" ht="14.25" customHeight="1">
      <c r="A71" s="47"/>
      <c r="B71" s="47"/>
      <c r="C71" s="47"/>
      <c r="D71" s="47"/>
      <c r="E71" s="47"/>
      <c r="F71" s="47"/>
      <c r="G71" s="47"/>
      <c r="H71" s="47"/>
      <c r="I71" s="47"/>
      <c r="J71" s="357"/>
      <c r="K71" s="357"/>
      <c r="L71" s="47"/>
      <c r="M71" s="47"/>
      <c r="N71" s="47"/>
      <c r="O71" s="47"/>
      <c r="P71" s="47"/>
      <c r="Q71" s="47"/>
      <c r="R71" s="47"/>
      <c r="S71" s="47"/>
      <c r="T71" s="47"/>
      <c r="U71" s="47"/>
      <c r="V71" s="47"/>
      <c r="W71" s="47"/>
      <c r="X71" s="47"/>
      <c r="Y71" s="47"/>
      <c r="Z71" s="47"/>
      <c r="AA71" s="47"/>
      <c r="AB71" s="47"/>
      <c r="AC71" s="47"/>
      <c r="AD71" s="47"/>
      <c r="AE71" s="47"/>
      <c r="AF71" s="47"/>
      <c r="AG71" s="47"/>
      <c r="AH71" s="47"/>
    </row>
    <row r="72" spans="1:34" ht="14.25" customHeight="1">
      <c r="A72" s="47"/>
      <c r="B72" s="47"/>
      <c r="C72" s="47"/>
      <c r="D72" s="47"/>
      <c r="E72" s="47"/>
      <c r="F72" s="47"/>
      <c r="G72" s="47"/>
      <c r="H72" s="47"/>
      <c r="I72" s="47"/>
      <c r="J72" s="357"/>
      <c r="K72" s="357"/>
      <c r="L72" s="47"/>
      <c r="M72" s="47"/>
      <c r="N72" s="47"/>
      <c r="O72" s="47"/>
      <c r="P72" s="47"/>
      <c r="Q72" s="47"/>
      <c r="R72" s="47"/>
      <c r="S72" s="47"/>
      <c r="T72" s="47"/>
      <c r="U72" s="47"/>
      <c r="V72" s="47"/>
      <c r="W72" s="47"/>
      <c r="X72" s="47"/>
      <c r="Y72" s="47"/>
      <c r="Z72" s="47"/>
      <c r="AA72" s="47"/>
      <c r="AB72" s="47"/>
      <c r="AC72" s="47"/>
      <c r="AD72" s="47"/>
      <c r="AE72" s="47"/>
      <c r="AF72" s="47"/>
      <c r="AG72" s="47"/>
      <c r="AH72" s="47"/>
    </row>
    <row r="73" spans="1:34" ht="14.25" customHeight="1">
      <c r="A73" s="47"/>
      <c r="B73" s="47"/>
      <c r="C73" s="47"/>
      <c r="D73" s="47"/>
      <c r="E73" s="47"/>
      <c r="F73" s="47"/>
      <c r="G73" s="47"/>
      <c r="H73" s="47"/>
      <c r="I73" s="47"/>
      <c r="J73" s="357"/>
      <c r="K73" s="357"/>
      <c r="L73" s="47"/>
      <c r="M73" s="47"/>
      <c r="N73" s="47"/>
      <c r="O73" s="47"/>
      <c r="P73" s="47"/>
      <c r="Q73" s="47"/>
      <c r="R73" s="47"/>
      <c r="S73" s="47"/>
      <c r="T73" s="47"/>
      <c r="U73" s="47"/>
      <c r="V73" s="47"/>
      <c r="W73" s="47"/>
      <c r="X73" s="47"/>
      <c r="Y73" s="47"/>
      <c r="Z73" s="47"/>
      <c r="AA73" s="47"/>
      <c r="AB73" s="47"/>
      <c r="AC73" s="47"/>
      <c r="AD73" s="47"/>
      <c r="AE73" s="47"/>
      <c r="AF73" s="47"/>
      <c r="AG73" s="47"/>
      <c r="AH73" s="47"/>
    </row>
    <row r="74" spans="1:34" ht="14.25" customHeight="1">
      <c r="A74" s="47"/>
      <c r="B74" s="47"/>
      <c r="C74" s="47"/>
      <c r="D74" s="47"/>
      <c r="E74" s="47"/>
      <c r="F74" s="47"/>
      <c r="G74" s="47"/>
      <c r="H74" s="47"/>
      <c r="I74" s="47"/>
      <c r="J74" s="357"/>
      <c r="K74" s="357"/>
      <c r="L74" s="47"/>
      <c r="M74" s="47"/>
      <c r="N74" s="47"/>
      <c r="O74" s="47"/>
      <c r="P74" s="47"/>
      <c r="Q74" s="47"/>
      <c r="R74" s="47"/>
      <c r="S74" s="47"/>
      <c r="T74" s="47"/>
      <c r="U74" s="47"/>
      <c r="V74" s="47"/>
      <c r="W74" s="47"/>
      <c r="X74" s="47"/>
      <c r="Y74" s="47"/>
      <c r="Z74" s="47"/>
      <c r="AA74" s="47"/>
      <c r="AB74" s="47"/>
      <c r="AC74" s="47"/>
      <c r="AD74" s="47"/>
      <c r="AE74" s="47"/>
      <c r="AF74" s="47"/>
      <c r="AG74" s="47"/>
      <c r="AH74" s="47"/>
    </row>
    <row r="75" spans="1:34" ht="14.25" customHeight="1">
      <c r="A75" s="47"/>
      <c r="B75" s="47"/>
      <c r="C75" s="47"/>
      <c r="D75" s="47"/>
      <c r="E75" s="47"/>
      <c r="F75" s="47"/>
      <c r="G75" s="47"/>
      <c r="H75" s="47"/>
      <c r="I75" s="47"/>
      <c r="J75" s="357"/>
      <c r="K75" s="357"/>
      <c r="L75" s="47"/>
      <c r="M75" s="47"/>
      <c r="N75" s="47"/>
      <c r="O75" s="47"/>
      <c r="P75" s="47"/>
      <c r="Q75" s="47"/>
      <c r="R75" s="47"/>
      <c r="S75" s="47"/>
      <c r="T75" s="47"/>
      <c r="U75" s="47"/>
      <c r="V75" s="47"/>
      <c r="W75" s="47"/>
      <c r="X75" s="47"/>
      <c r="Y75" s="47"/>
      <c r="Z75" s="47"/>
      <c r="AA75" s="47"/>
      <c r="AB75" s="47"/>
      <c r="AC75" s="47"/>
      <c r="AD75" s="47"/>
      <c r="AE75" s="47"/>
      <c r="AF75" s="47"/>
      <c r="AG75" s="47"/>
      <c r="AH75" s="47"/>
    </row>
    <row r="76" spans="1:34" ht="14.25" customHeight="1">
      <c r="A76" s="47"/>
      <c r="B76" s="47"/>
      <c r="C76" s="47"/>
      <c r="D76" s="47"/>
      <c r="E76" s="47"/>
      <c r="F76" s="47"/>
      <c r="G76" s="47"/>
      <c r="H76" s="47"/>
      <c r="I76" s="47"/>
      <c r="J76" s="357"/>
      <c r="K76" s="357"/>
      <c r="L76" s="47"/>
      <c r="M76" s="47"/>
      <c r="N76" s="47"/>
      <c r="O76" s="47"/>
      <c r="P76" s="47"/>
      <c r="Q76" s="47"/>
      <c r="R76" s="47"/>
      <c r="S76" s="47"/>
      <c r="T76" s="47"/>
      <c r="U76" s="47"/>
      <c r="V76" s="47"/>
      <c r="W76" s="47"/>
      <c r="X76" s="47"/>
      <c r="Y76" s="47"/>
      <c r="Z76" s="47"/>
      <c r="AA76" s="47"/>
      <c r="AB76" s="47"/>
      <c r="AC76" s="47"/>
      <c r="AD76" s="47"/>
      <c r="AE76" s="47"/>
      <c r="AF76" s="47"/>
      <c r="AG76" s="47"/>
      <c r="AH76" s="47"/>
    </row>
    <row r="77" spans="1:34" ht="14.25" customHeight="1">
      <c r="A77" s="47"/>
      <c r="B77" s="47"/>
      <c r="C77" s="47"/>
      <c r="D77" s="47"/>
      <c r="E77" s="47"/>
      <c r="F77" s="47"/>
      <c r="G77" s="47"/>
      <c r="H77" s="47"/>
      <c r="I77" s="47"/>
      <c r="J77" s="357"/>
      <c r="K77" s="357"/>
      <c r="L77" s="47"/>
      <c r="M77" s="47"/>
      <c r="N77" s="47"/>
      <c r="O77" s="47"/>
      <c r="P77" s="47"/>
      <c r="Q77" s="47"/>
      <c r="R77" s="47"/>
      <c r="S77" s="47"/>
      <c r="T77" s="47"/>
      <c r="U77" s="47"/>
      <c r="V77" s="47"/>
      <c r="W77" s="47"/>
      <c r="X77" s="47"/>
      <c r="Y77" s="47"/>
      <c r="Z77" s="47"/>
      <c r="AA77" s="47"/>
      <c r="AB77" s="47"/>
      <c r="AC77" s="47"/>
      <c r="AD77" s="47"/>
      <c r="AE77" s="47"/>
      <c r="AF77" s="47"/>
      <c r="AG77" s="47"/>
      <c r="AH77" s="47"/>
    </row>
    <row r="78" spans="1:34" ht="14.25" customHeight="1">
      <c r="A78" s="47"/>
      <c r="B78" s="47"/>
      <c r="C78" s="47"/>
      <c r="D78" s="47"/>
      <c r="E78" s="47"/>
      <c r="F78" s="47"/>
      <c r="G78" s="47"/>
      <c r="H78" s="47"/>
      <c r="I78" s="47"/>
      <c r="J78" s="357"/>
      <c r="K78" s="357"/>
      <c r="L78" s="47"/>
      <c r="M78" s="47"/>
      <c r="N78" s="47"/>
      <c r="O78" s="47"/>
      <c r="P78" s="47"/>
      <c r="Q78" s="47"/>
      <c r="R78" s="47"/>
      <c r="S78" s="47"/>
      <c r="T78" s="47"/>
      <c r="U78" s="47"/>
      <c r="V78" s="47"/>
      <c r="W78" s="47"/>
      <c r="X78" s="47"/>
      <c r="Y78" s="47"/>
      <c r="Z78" s="47"/>
      <c r="AA78" s="47"/>
      <c r="AB78" s="47"/>
      <c r="AC78" s="47"/>
      <c r="AD78" s="47"/>
      <c r="AE78" s="47"/>
      <c r="AF78" s="47"/>
      <c r="AG78" s="47"/>
      <c r="AH78" s="47"/>
    </row>
    <row r="79" spans="1:34" ht="14.25" customHeight="1">
      <c r="A79" s="47"/>
      <c r="B79" s="47"/>
      <c r="C79" s="47"/>
      <c r="D79" s="47"/>
      <c r="E79" s="47"/>
      <c r="F79" s="47"/>
      <c r="G79" s="47"/>
      <c r="H79" s="47"/>
      <c r="I79" s="47"/>
      <c r="J79" s="357"/>
      <c r="K79" s="357"/>
      <c r="L79" s="47"/>
      <c r="M79" s="47"/>
      <c r="N79" s="47"/>
      <c r="O79" s="47"/>
      <c r="P79" s="47"/>
      <c r="Q79" s="47"/>
      <c r="R79" s="47"/>
      <c r="S79" s="47"/>
      <c r="T79" s="47"/>
      <c r="U79" s="47"/>
      <c r="V79" s="47"/>
      <c r="W79" s="47"/>
      <c r="X79" s="47"/>
      <c r="Y79" s="47"/>
      <c r="Z79" s="47"/>
      <c r="AA79" s="47"/>
      <c r="AB79" s="47"/>
      <c r="AC79" s="47"/>
      <c r="AD79" s="47"/>
      <c r="AE79" s="47"/>
      <c r="AF79" s="47"/>
      <c r="AG79" s="47"/>
      <c r="AH79" s="47"/>
    </row>
    <row r="80" spans="1:34" ht="14.25" customHeight="1">
      <c r="A80" s="47"/>
      <c r="B80" s="47"/>
      <c r="C80" s="47"/>
      <c r="D80" s="47"/>
      <c r="E80" s="47"/>
      <c r="F80" s="47"/>
      <c r="G80" s="47"/>
      <c r="H80" s="47"/>
      <c r="I80" s="47"/>
      <c r="J80" s="357"/>
      <c r="K80" s="357"/>
      <c r="L80" s="47"/>
      <c r="M80" s="47"/>
      <c r="N80" s="47"/>
      <c r="O80" s="47"/>
      <c r="P80" s="47"/>
      <c r="Q80" s="47"/>
      <c r="R80" s="47"/>
      <c r="S80" s="47"/>
      <c r="T80" s="47"/>
      <c r="U80" s="47"/>
      <c r="V80" s="47"/>
      <c r="W80" s="47"/>
      <c r="X80" s="47"/>
      <c r="Y80" s="47"/>
      <c r="Z80" s="47"/>
      <c r="AA80" s="47"/>
      <c r="AB80" s="47"/>
      <c r="AC80" s="47"/>
      <c r="AD80" s="47"/>
      <c r="AE80" s="47"/>
      <c r="AF80" s="47"/>
      <c r="AG80" s="47"/>
      <c r="AH80" s="47"/>
    </row>
    <row r="81" spans="1:34" ht="14.25" customHeight="1">
      <c r="A81" s="47"/>
      <c r="B81" s="47"/>
      <c r="C81" s="47"/>
      <c r="D81" s="47"/>
      <c r="E81" s="47"/>
      <c r="F81" s="47"/>
      <c r="G81" s="47"/>
      <c r="H81" s="47"/>
      <c r="I81" s="47"/>
      <c r="J81" s="357"/>
      <c r="K81" s="357"/>
      <c r="L81" s="47"/>
      <c r="M81" s="47"/>
      <c r="N81" s="47"/>
      <c r="O81" s="47"/>
      <c r="P81" s="47"/>
      <c r="Q81" s="47"/>
      <c r="R81" s="47"/>
      <c r="S81" s="47"/>
      <c r="T81" s="47"/>
      <c r="U81" s="47"/>
      <c r="V81" s="47"/>
      <c r="W81" s="47"/>
      <c r="X81" s="47"/>
      <c r="Y81" s="47"/>
      <c r="Z81" s="47"/>
      <c r="AA81" s="47"/>
      <c r="AB81" s="47"/>
      <c r="AC81" s="47"/>
      <c r="AD81" s="47"/>
      <c r="AE81" s="47"/>
      <c r="AF81" s="47"/>
      <c r="AG81" s="47"/>
      <c r="AH81" s="47"/>
    </row>
    <row r="82" spans="1:34" ht="14.25" customHeight="1">
      <c r="A82" s="47"/>
      <c r="B82" s="47"/>
      <c r="C82" s="47"/>
      <c r="D82" s="47"/>
      <c r="E82" s="47"/>
      <c r="F82" s="47"/>
      <c r="G82" s="47"/>
      <c r="H82" s="47"/>
      <c r="I82" s="47"/>
      <c r="J82" s="357"/>
      <c r="K82" s="357"/>
      <c r="L82" s="47"/>
      <c r="M82" s="47"/>
      <c r="N82" s="47"/>
      <c r="O82" s="47"/>
      <c r="P82" s="47"/>
      <c r="Q82" s="47"/>
      <c r="R82" s="47"/>
      <c r="S82" s="83"/>
      <c r="T82" s="47"/>
      <c r="U82" s="47"/>
      <c r="V82" s="47"/>
      <c r="W82" s="47"/>
      <c r="X82" s="47"/>
      <c r="Y82" s="47"/>
      <c r="Z82" s="47"/>
      <c r="AA82" s="47"/>
      <c r="AB82" s="47"/>
      <c r="AC82" s="47"/>
      <c r="AD82" s="47"/>
      <c r="AE82" s="47"/>
      <c r="AF82" s="47"/>
      <c r="AG82" s="47"/>
      <c r="AH82" s="47"/>
    </row>
    <row r="83" spans="1:34" ht="14.25" customHeight="1">
      <c r="A83" s="47"/>
      <c r="B83" s="47"/>
      <c r="C83" s="47"/>
      <c r="D83" s="47"/>
      <c r="E83" s="47"/>
      <c r="F83" s="47"/>
      <c r="G83" s="47"/>
      <c r="H83" s="47"/>
      <c r="I83" s="47"/>
      <c r="J83" s="357"/>
      <c r="K83" s="357"/>
      <c r="L83" s="47"/>
      <c r="M83" s="47"/>
      <c r="N83" s="47"/>
      <c r="O83" s="47"/>
      <c r="P83" s="47"/>
      <c r="Q83" s="47"/>
      <c r="R83" s="47"/>
      <c r="S83" s="83"/>
      <c r="T83" s="47"/>
      <c r="U83" s="47"/>
      <c r="V83" s="47"/>
      <c r="W83" s="47"/>
      <c r="X83" s="47"/>
      <c r="Y83" s="47"/>
      <c r="Z83" s="47"/>
      <c r="AA83" s="47"/>
      <c r="AB83" s="47"/>
      <c r="AC83" s="47"/>
      <c r="AD83" s="47"/>
      <c r="AE83" s="47"/>
      <c r="AF83" s="47"/>
      <c r="AG83" s="47"/>
      <c r="AH83" s="47"/>
    </row>
    <row r="84" spans="1:34" ht="14.25" customHeight="1">
      <c r="A84" s="47"/>
      <c r="B84" s="47"/>
      <c r="C84" s="47"/>
      <c r="D84" s="47"/>
      <c r="E84" s="47"/>
      <c r="F84" s="47"/>
      <c r="G84" s="47"/>
      <c r="H84" s="47"/>
      <c r="I84" s="47"/>
      <c r="J84" s="357"/>
      <c r="K84" s="357"/>
      <c r="L84" s="47"/>
      <c r="M84" s="47"/>
      <c r="N84" s="47"/>
      <c r="O84" s="47"/>
      <c r="P84" s="47"/>
      <c r="Q84" s="47"/>
      <c r="R84" s="47"/>
      <c r="S84" s="47"/>
      <c r="T84" s="47"/>
      <c r="U84" s="47"/>
      <c r="V84" s="47"/>
      <c r="W84" s="47"/>
      <c r="X84" s="47"/>
      <c r="Y84" s="47"/>
      <c r="Z84" s="47"/>
      <c r="AA84" s="47"/>
      <c r="AB84" s="47"/>
      <c r="AC84" s="47"/>
      <c r="AD84" s="47"/>
      <c r="AE84" s="47"/>
      <c r="AF84" s="47"/>
      <c r="AG84" s="47"/>
      <c r="AH84" s="47"/>
    </row>
    <row r="85" spans="1:34" ht="14.25" customHeight="1">
      <c r="A85" s="47"/>
      <c r="B85" s="47"/>
      <c r="C85" s="47"/>
      <c r="D85" s="47"/>
      <c r="E85" s="47"/>
      <c r="F85" s="47"/>
      <c r="G85" s="47"/>
      <c r="H85" s="47"/>
      <c r="I85" s="47"/>
      <c r="J85" s="357"/>
      <c r="K85" s="357"/>
      <c r="L85" s="47"/>
      <c r="M85" s="47"/>
      <c r="N85" s="47"/>
      <c r="O85" s="47"/>
      <c r="P85" s="47"/>
      <c r="Q85" s="47"/>
      <c r="R85" s="47"/>
      <c r="S85" s="47"/>
      <c r="T85" s="47"/>
      <c r="U85" s="47"/>
      <c r="V85" s="47"/>
      <c r="W85" s="47"/>
      <c r="X85" s="47"/>
      <c r="Y85" s="47"/>
      <c r="Z85" s="47"/>
      <c r="AA85" s="47"/>
      <c r="AB85" s="47"/>
      <c r="AC85" s="47"/>
      <c r="AD85" s="47"/>
      <c r="AE85" s="47"/>
      <c r="AF85" s="47"/>
      <c r="AG85" s="47"/>
      <c r="AH85" s="47"/>
    </row>
    <row r="86" spans="1:34" ht="14.25" customHeight="1">
      <c r="A86" s="47"/>
      <c r="B86" s="47"/>
      <c r="C86" s="47"/>
      <c r="D86" s="47"/>
      <c r="E86" s="47"/>
      <c r="F86" s="47"/>
      <c r="G86" s="47"/>
      <c r="H86" s="47"/>
      <c r="I86" s="47"/>
      <c r="J86" s="357"/>
      <c r="K86" s="357"/>
      <c r="L86" s="47"/>
      <c r="M86" s="47"/>
      <c r="N86" s="47"/>
      <c r="O86" s="47"/>
      <c r="P86" s="47"/>
      <c r="Q86" s="47"/>
      <c r="R86" s="47"/>
      <c r="S86" s="47"/>
      <c r="T86" s="47"/>
      <c r="U86" s="47"/>
      <c r="V86" s="47"/>
      <c r="W86" s="47"/>
      <c r="X86" s="47"/>
      <c r="Y86" s="47"/>
      <c r="Z86" s="47"/>
      <c r="AA86" s="47"/>
      <c r="AB86" s="47"/>
      <c r="AC86" s="47"/>
      <c r="AD86" s="47"/>
      <c r="AE86" s="47"/>
      <c r="AF86" s="47"/>
      <c r="AG86" s="47"/>
      <c r="AH86" s="47"/>
    </row>
    <row r="87" spans="1:34" ht="14.25" customHeight="1">
      <c r="A87" s="47"/>
      <c r="B87" s="47"/>
      <c r="C87" s="47"/>
      <c r="D87" s="47"/>
      <c r="E87" s="47"/>
      <c r="F87" s="47"/>
      <c r="G87" s="47"/>
      <c r="H87" s="47"/>
      <c r="I87" s="47"/>
      <c r="J87" s="357"/>
      <c r="K87" s="357"/>
      <c r="L87" s="47"/>
      <c r="M87" s="47"/>
      <c r="N87" s="47"/>
      <c r="O87" s="47"/>
      <c r="P87" s="47"/>
      <c r="Q87" s="47"/>
      <c r="R87" s="47"/>
      <c r="S87" s="47"/>
      <c r="T87" s="47"/>
      <c r="U87" s="47"/>
      <c r="V87" s="47"/>
      <c r="W87" s="47"/>
      <c r="X87" s="47"/>
      <c r="Y87" s="47"/>
      <c r="Z87" s="47"/>
      <c r="AA87" s="47"/>
      <c r="AB87" s="47"/>
      <c r="AC87" s="47"/>
      <c r="AD87" s="47"/>
      <c r="AE87" s="47"/>
      <c r="AF87" s="47"/>
      <c r="AG87" s="47"/>
      <c r="AH87" s="47"/>
    </row>
    <row r="88" spans="1:34" ht="14.25" customHeight="1">
      <c r="A88" s="47"/>
      <c r="B88" s="47"/>
      <c r="C88" s="47"/>
      <c r="D88" s="47"/>
      <c r="E88" s="47"/>
      <c r="F88" s="47"/>
      <c r="G88" s="47"/>
      <c r="H88" s="47"/>
      <c r="I88" s="47"/>
      <c r="J88" s="357"/>
      <c r="K88" s="357"/>
      <c r="L88" s="47"/>
      <c r="M88" s="47"/>
      <c r="N88" s="47"/>
      <c r="O88" s="47"/>
      <c r="P88" s="47"/>
      <c r="Q88" s="47"/>
      <c r="R88" s="47"/>
      <c r="S88" s="47"/>
      <c r="T88" s="47"/>
      <c r="U88" s="47"/>
      <c r="V88" s="47"/>
      <c r="W88" s="47"/>
      <c r="X88" s="47"/>
      <c r="Y88" s="47"/>
      <c r="Z88" s="47"/>
      <c r="AA88" s="47"/>
      <c r="AB88" s="47"/>
      <c r="AC88" s="47"/>
      <c r="AD88" s="47"/>
      <c r="AE88" s="47"/>
      <c r="AF88" s="47"/>
      <c r="AG88" s="47"/>
      <c r="AH88" s="47"/>
    </row>
    <row r="89" spans="1:34" ht="14.25" customHeight="1">
      <c r="A89" s="47"/>
      <c r="B89" s="47"/>
      <c r="C89" s="47"/>
      <c r="D89" s="47"/>
      <c r="E89" s="47"/>
      <c r="F89" s="47"/>
      <c r="G89" s="47"/>
      <c r="H89" s="47"/>
      <c r="I89" s="47"/>
      <c r="J89" s="357"/>
      <c r="K89" s="357"/>
      <c r="L89" s="47"/>
      <c r="M89" s="47"/>
      <c r="N89" s="47"/>
      <c r="O89" s="47"/>
      <c r="P89" s="47"/>
      <c r="Q89" s="47"/>
      <c r="R89" s="47"/>
      <c r="S89" s="47"/>
      <c r="T89" s="47"/>
      <c r="U89" s="47"/>
      <c r="V89" s="47"/>
      <c r="W89" s="47"/>
      <c r="X89" s="47"/>
      <c r="Y89" s="47"/>
      <c r="Z89" s="47"/>
      <c r="AA89" s="47"/>
      <c r="AB89" s="47"/>
      <c r="AC89" s="47"/>
      <c r="AD89" s="47"/>
      <c r="AE89" s="47"/>
      <c r="AF89" s="47"/>
      <c r="AG89" s="47"/>
      <c r="AH89" s="47"/>
    </row>
    <row r="90" spans="1:34" ht="14.25" customHeight="1">
      <c r="A90" s="47"/>
      <c r="B90" s="47"/>
      <c r="C90" s="47"/>
      <c r="D90" s="47"/>
      <c r="E90" s="47"/>
      <c r="F90" s="47"/>
      <c r="G90" s="47"/>
      <c r="H90" s="47"/>
      <c r="I90" s="47"/>
      <c r="J90" s="357"/>
      <c r="K90" s="357"/>
      <c r="L90" s="47"/>
      <c r="M90" s="47"/>
      <c r="N90" s="47"/>
      <c r="O90" s="251"/>
      <c r="P90" s="47"/>
      <c r="Q90" s="47"/>
      <c r="R90" s="47"/>
      <c r="S90" s="47"/>
      <c r="T90" s="47"/>
      <c r="U90" s="47"/>
      <c r="V90" s="47"/>
      <c r="W90" s="47"/>
      <c r="X90" s="47"/>
      <c r="Y90" s="47"/>
      <c r="Z90" s="47"/>
      <c r="AA90" s="47"/>
      <c r="AB90" s="47"/>
      <c r="AC90" s="47"/>
      <c r="AD90" s="47"/>
      <c r="AE90" s="47"/>
      <c r="AF90" s="47"/>
      <c r="AG90" s="47"/>
      <c r="AH90" s="47"/>
    </row>
    <row r="91" spans="1:34" ht="14.25" customHeight="1">
      <c r="A91" s="47"/>
      <c r="B91" s="47"/>
      <c r="C91" s="47"/>
      <c r="D91" s="47"/>
      <c r="E91" s="47"/>
      <c r="F91" s="47"/>
      <c r="G91" s="47"/>
      <c r="H91" s="47"/>
      <c r="I91" s="47"/>
      <c r="J91" s="357"/>
      <c r="K91" s="357"/>
      <c r="L91" s="47"/>
      <c r="M91" s="47"/>
      <c r="N91" s="47"/>
      <c r="O91" s="47"/>
      <c r="P91" s="47"/>
      <c r="Q91" s="47"/>
      <c r="R91" s="47"/>
      <c r="S91" s="47"/>
      <c r="T91" s="47"/>
      <c r="U91" s="47"/>
      <c r="V91" s="47"/>
      <c r="W91" s="47"/>
      <c r="X91" s="47"/>
      <c r="Y91" s="47"/>
      <c r="Z91" s="47"/>
      <c r="AA91" s="47"/>
      <c r="AB91" s="47"/>
      <c r="AC91" s="47"/>
      <c r="AD91" s="47"/>
      <c r="AE91" s="47"/>
      <c r="AF91" s="47"/>
      <c r="AG91" s="47"/>
      <c r="AH91" s="47"/>
    </row>
    <row r="92" spans="1:34" ht="14.25" customHeight="1">
      <c r="A92" s="47"/>
      <c r="B92" s="47"/>
      <c r="C92" s="47"/>
      <c r="D92" s="47"/>
      <c r="E92" s="47"/>
      <c r="F92" s="47"/>
      <c r="G92" s="47"/>
      <c r="H92" s="47"/>
      <c r="I92" s="47"/>
      <c r="J92" s="357"/>
      <c r="K92" s="357"/>
      <c r="L92" s="47"/>
      <c r="M92" s="47"/>
      <c r="N92" s="47"/>
      <c r="O92" s="251"/>
      <c r="P92" s="47"/>
      <c r="Q92" s="47"/>
      <c r="R92" s="47"/>
      <c r="S92" s="47"/>
      <c r="T92" s="47"/>
      <c r="U92" s="47"/>
      <c r="V92" s="47"/>
      <c r="W92" s="47"/>
      <c r="X92" s="47"/>
      <c r="Y92" s="47"/>
      <c r="Z92" s="47"/>
      <c r="AA92" s="47"/>
      <c r="AB92" s="47"/>
      <c r="AC92" s="47"/>
      <c r="AD92" s="47"/>
      <c r="AE92" s="47"/>
      <c r="AF92" s="47"/>
      <c r="AG92" s="47"/>
      <c r="AH92" s="47"/>
    </row>
    <row r="93" spans="1:34" ht="14.25" customHeight="1">
      <c r="A93" s="47"/>
      <c r="B93" s="47"/>
      <c r="C93" s="47"/>
      <c r="D93" s="47"/>
      <c r="E93" s="47"/>
      <c r="F93" s="47"/>
      <c r="G93" s="47"/>
      <c r="H93" s="47"/>
      <c r="I93" s="47"/>
      <c r="J93" s="357"/>
      <c r="K93" s="357"/>
      <c r="L93" s="47"/>
      <c r="M93" s="47"/>
      <c r="N93" s="47"/>
      <c r="O93" s="47"/>
      <c r="P93" s="47"/>
      <c r="Q93" s="47"/>
      <c r="R93" s="47"/>
      <c r="S93" s="47"/>
      <c r="T93" s="47"/>
      <c r="U93" s="47"/>
      <c r="V93" s="47"/>
      <c r="W93" s="47"/>
      <c r="X93" s="47"/>
      <c r="Y93" s="47"/>
      <c r="Z93" s="47"/>
      <c r="AA93" s="47"/>
      <c r="AB93" s="47"/>
      <c r="AC93" s="47"/>
      <c r="AD93" s="47"/>
      <c r="AE93" s="47"/>
      <c r="AF93" s="47"/>
      <c r="AG93" s="47"/>
      <c r="AH93" s="47"/>
    </row>
    <row r="94" spans="1:34" ht="14.25" customHeight="1">
      <c r="A94" s="47"/>
      <c r="B94" s="47"/>
      <c r="C94" s="47"/>
      <c r="D94" s="47"/>
      <c r="E94" s="47"/>
      <c r="F94" s="47"/>
      <c r="G94" s="47"/>
      <c r="H94" s="47"/>
      <c r="I94" s="47"/>
      <c r="J94" s="357"/>
      <c r="K94" s="357"/>
      <c r="L94" s="47"/>
      <c r="M94" s="47"/>
      <c r="N94" s="47"/>
      <c r="O94" s="47"/>
      <c r="P94" s="47"/>
      <c r="Q94" s="47"/>
      <c r="R94" s="47"/>
      <c r="S94" s="47"/>
      <c r="T94" s="47"/>
      <c r="U94" s="47"/>
      <c r="V94" s="47"/>
      <c r="W94" s="47"/>
      <c r="X94" s="47"/>
      <c r="Y94" s="47"/>
      <c r="Z94" s="47"/>
      <c r="AA94" s="47"/>
      <c r="AB94" s="47"/>
      <c r="AC94" s="47"/>
      <c r="AD94" s="47"/>
      <c r="AE94" s="47"/>
      <c r="AF94" s="47"/>
      <c r="AG94" s="47"/>
      <c r="AH94" s="47"/>
    </row>
    <row r="95" spans="1:34" ht="14.25" customHeight="1">
      <c r="A95" s="47"/>
      <c r="B95" s="47"/>
      <c r="C95" s="47"/>
      <c r="D95" s="47"/>
      <c r="E95" s="47"/>
      <c r="F95" s="47"/>
      <c r="G95" s="47"/>
      <c r="H95" s="47"/>
      <c r="I95" s="47"/>
      <c r="J95" s="357"/>
      <c r="K95" s="357"/>
      <c r="L95" s="47"/>
      <c r="M95" s="47"/>
      <c r="N95" s="47"/>
      <c r="O95" s="47"/>
      <c r="P95" s="47"/>
      <c r="Q95" s="47"/>
      <c r="R95" s="47"/>
      <c r="S95" s="47"/>
      <c r="T95" s="47"/>
      <c r="U95" s="47"/>
      <c r="V95" s="47"/>
      <c r="W95" s="47"/>
      <c r="X95" s="47"/>
      <c r="Y95" s="47"/>
      <c r="Z95" s="47"/>
      <c r="AA95" s="47"/>
      <c r="AB95" s="47"/>
      <c r="AC95" s="47"/>
      <c r="AD95" s="47"/>
      <c r="AE95" s="47"/>
      <c r="AF95" s="47"/>
      <c r="AG95" s="47"/>
      <c r="AH95" s="47"/>
    </row>
    <row r="96" spans="1:34" ht="14.25" customHeight="1">
      <c r="A96" s="47"/>
      <c r="B96" s="47"/>
      <c r="C96" s="47"/>
      <c r="D96" s="47"/>
      <c r="E96" s="47"/>
      <c r="F96" s="47"/>
      <c r="G96" s="47"/>
      <c r="H96" s="47"/>
      <c r="I96" s="47"/>
      <c r="J96" s="357"/>
      <c r="K96" s="357"/>
      <c r="L96" s="47"/>
      <c r="M96" s="47"/>
      <c r="N96" s="47"/>
      <c r="O96" s="47"/>
      <c r="P96" s="47"/>
      <c r="Q96" s="47"/>
      <c r="R96" s="47"/>
      <c r="S96" s="47"/>
      <c r="T96" s="47"/>
      <c r="U96" s="47"/>
      <c r="V96" s="47"/>
      <c r="W96" s="47"/>
      <c r="X96" s="47"/>
      <c r="Y96" s="47"/>
      <c r="Z96" s="47"/>
      <c r="AA96" s="47"/>
      <c r="AB96" s="47"/>
      <c r="AC96" s="47"/>
      <c r="AD96" s="47"/>
      <c r="AE96" s="47"/>
      <c r="AF96" s="47"/>
      <c r="AG96" s="47"/>
      <c r="AH96" s="47"/>
    </row>
    <row r="97" spans="1:34" ht="14.25" customHeight="1">
      <c r="A97" s="47"/>
      <c r="B97" s="47"/>
      <c r="C97" s="47"/>
      <c r="D97" s="47"/>
      <c r="E97" s="47"/>
      <c r="F97" s="47"/>
      <c r="G97" s="47"/>
      <c r="H97" s="47"/>
      <c r="I97" s="47"/>
      <c r="J97" s="357"/>
      <c r="K97" s="357"/>
      <c r="L97" s="47"/>
      <c r="M97" s="47"/>
      <c r="N97" s="47"/>
      <c r="O97" s="47"/>
      <c r="P97" s="47"/>
      <c r="Q97" s="47"/>
      <c r="R97" s="47"/>
      <c r="S97" s="47"/>
      <c r="T97" s="47"/>
      <c r="U97" s="47"/>
      <c r="V97" s="47"/>
      <c r="W97" s="47"/>
      <c r="X97" s="47"/>
      <c r="Y97" s="47"/>
      <c r="Z97" s="47"/>
      <c r="AA97" s="47"/>
      <c r="AB97" s="47"/>
      <c r="AC97" s="47"/>
      <c r="AD97" s="47"/>
      <c r="AE97" s="47"/>
      <c r="AF97" s="47"/>
      <c r="AG97" s="47"/>
      <c r="AH97" s="47"/>
    </row>
    <row r="98" spans="1:34" ht="14.25" customHeight="1">
      <c r="A98" s="47"/>
      <c r="B98" s="47"/>
      <c r="C98" s="47"/>
      <c r="D98" s="47"/>
      <c r="E98" s="47"/>
      <c r="F98" s="47"/>
      <c r="G98" s="47"/>
      <c r="H98" s="47"/>
      <c r="I98" s="47"/>
      <c r="J98" s="357"/>
      <c r="K98" s="357"/>
      <c r="L98" s="47"/>
      <c r="M98" s="47"/>
      <c r="N98" s="47"/>
      <c r="O98" s="47"/>
      <c r="P98" s="47"/>
      <c r="Q98" s="47"/>
      <c r="R98" s="47"/>
      <c r="S98" s="47"/>
      <c r="T98" s="47"/>
      <c r="U98" s="47"/>
      <c r="V98" s="47"/>
      <c r="W98" s="47"/>
      <c r="X98" s="47"/>
      <c r="Y98" s="47"/>
      <c r="Z98" s="47"/>
      <c r="AA98" s="47"/>
      <c r="AB98" s="47"/>
      <c r="AC98" s="47"/>
      <c r="AD98" s="47"/>
      <c r="AE98" s="47"/>
      <c r="AF98" s="47"/>
      <c r="AG98" s="47"/>
      <c r="AH98" s="47"/>
    </row>
    <row r="99" spans="1:34" ht="14.25" customHeight="1">
      <c r="A99" s="47"/>
      <c r="B99" s="47"/>
      <c r="C99" s="47"/>
      <c r="D99" s="47"/>
      <c r="E99" s="47"/>
      <c r="F99" s="47"/>
      <c r="G99" s="47"/>
      <c r="H99" s="47"/>
      <c r="I99" s="47"/>
      <c r="J99" s="357"/>
      <c r="K99" s="357"/>
      <c r="L99" s="47"/>
      <c r="M99" s="47"/>
      <c r="N99" s="47"/>
      <c r="O99" s="47"/>
      <c r="P99" s="47"/>
      <c r="Q99" s="47"/>
      <c r="R99" s="47"/>
      <c r="S99" s="47"/>
      <c r="T99" s="47"/>
      <c r="U99" s="47"/>
      <c r="V99" s="47"/>
      <c r="W99" s="47"/>
      <c r="X99" s="47"/>
      <c r="Y99" s="47"/>
      <c r="Z99" s="47"/>
      <c r="AA99" s="47"/>
      <c r="AB99" s="47"/>
      <c r="AC99" s="47"/>
      <c r="AD99" s="47"/>
      <c r="AE99" s="47"/>
      <c r="AF99" s="47"/>
      <c r="AG99" s="47"/>
      <c r="AH99" s="47"/>
    </row>
    <row r="100" spans="1:34" ht="14.25" customHeight="1">
      <c r="A100" s="47"/>
      <c r="B100" s="47"/>
      <c r="C100" s="47"/>
      <c r="D100" s="47"/>
      <c r="E100" s="47"/>
      <c r="F100" s="47"/>
      <c r="G100" s="47"/>
      <c r="H100" s="47"/>
      <c r="I100" s="47"/>
      <c r="J100" s="357"/>
      <c r="K100" s="357"/>
      <c r="L100" s="47"/>
      <c r="M100" s="47"/>
      <c r="N100" s="47"/>
      <c r="O100" s="47"/>
      <c r="P100" s="47"/>
      <c r="Q100" s="47"/>
      <c r="R100" s="47"/>
      <c r="S100" s="47"/>
      <c r="T100" s="47"/>
      <c r="U100" s="47"/>
      <c r="V100" s="47"/>
      <c r="W100" s="47"/>
      <c r="X100" s="47"/>
      <c r="Y100" s="47"/>
      <c r="Z100" s="47"/>
      <c r="AA100" s="47"/>
      <c r="AB100" s="47"/>
      <c r="AC100" s="47"/>
      <c r="AD100" s="47"/>
      <c r="AE100" s="47"/>
      <c r="AF100" s="47"/>
      <c r="AG100" s="47"/>
      <c r="AH100" s="47"/>
    </row>
    <row r="101" spans="1:34" ht="14.25" customHeight="1">
      <c r="A101" s="47"/>
      <c r="B101" s="47"/>
      <c r="C101" s="47"/>
      <c r="D101" s="47"/>
      <c r="E101" s="47"/>
      <c r="F101" s="47"/>
      <c r="G101" s="47"/>
      <c r="H101" s="47"/>
      <c r="I101" s="47"/>
      <c r="J101" s="357"/>
      <c r="K101" s="357"/>
      <c r="L101" s="47"/>
      <c r="M101" s="47"/>
      <c r="N101" s="47"/>
      <c r="O101" s="47"/>
      <c r="P101" s="47"/>
      <c r="Q101" s="47"/>
      <c r="R101" s="47"/>
      <c r="S101" s="47"/>
      <c r="T101" s="47"/>
      <c r="U101" s="47"/>
      <c r="V101" s="47"/>
      <c r="W101" s="47"/>
      <c r="X101" s="47"/>
      <c r="Y101" s="47"/>
      <c r="Z101" s="47"/>
      <c r="AA101" s="47"/>
      <c r="AB101" s="47"/>
      <c r="AC101" s="47"/>
      <c r="AD101" s="47"/>
      <c r="AE101" s="47"/>
      <c r="AF101" s="47"/>
      <c r="AG101" s="47"/>
      <c r="AH101" s="47"/>
    </row>
    <row r="102" spans="1:34" ht="13.5" customHeight="1">
      <c r="A102" s="47"/>
      <c r="B102" s="47"/>
      <c r="C102" s="47"/>
      <c r="D102" s="47"/>
      <c r="E102" s="47"/>
      <c r="F102" s="47"/>
      <c r="G102" s="47"/>
      <c r="H102" s="47"/>
      <c r="I102" s="47"/>
      <c r="J102" s="357"/>
      <c r="K102" s="357"/>
      <c r="L102" s="47"/>
      <c r="M102" s="47"/>
      <c r="N102" s="47"/>
      <c r="O102" s="47"/>
      <c r="P102" s="47"/>
      <c r="Q102" s="47"/>
      <c r="R102" s="47"/>
      <c r="S102" s="47"/>
      <c r="T102" s="47"/>
      <c r="U102" s="47"/>
      <c r="V102" s="47"/>
      <c r="W102" s="47"/>
      <c r="X102" s="47"/>
      <c r="Y102" s="47"/>
      <c r="Z102" s="47"/>
      <c r="AA102" s="47"/>
      <c r="AB102" s="47"/>
      <c r="AC102" s="47"/>
      <c r="AD102" s="47"/>
      <c r="AE102" s="47"/>
      <c r="AF102" s="47"/>
      <c r="AG102" s="47"/>
      <c r="AH102" s="47"/>
    </row>
    <row r="103" spans="1:34" ht="13.5" customHeight="1">
      <c r="A103" s="47"/>
      <c r="B103" s="47"/>
      <c r="C103" s="47"/>
      <c r="D103" s="47"/>
      <c r="E103" s="47"/>
      <c r="F103" s="47"/>
      <c r="G103" s="47"/>
      <c r="H103" s="47"/>
      <c r="I103" s="47"/>
      <c r="J103" s="357"/>
      <c r="K103" s="357"/>
      <c r="L103" s="47"/>
      <c r="M103" s="47"/>
      <c r="N103" s="47"/>
      <c r="O103" s="47"/>
      <c r="P103" s="47"/>
      <c r="Q103" s="47"/>
      <c r="R103" s="47"/>
      <c r="S103" s="47"/>
      <c r="T103" s="47"/>
      <c r="U103" s="47"/>
      <c r="V103" s="47"/>
      <c r="W103" s="47"/>
      <c r="X103" s="47"/>
      <c r="Y103" s="47"/>
      <c r="Z103" s="47"/>
      <c r="AA103" s="47"/>
      <c r="AB103" s="47"/>
      <c r="AC103" s="47"/>
      <c r="AD103" s="47"/>
      <c r="AE103" s="47"/>
      <c r="AF103" s="47"/>
      <c r="AG103" s="47"/>
      <c r="AH103" s="47"/>
    </row>
    <row r="104" spans="1:34" ht="13.5" customHeight="1">
      <c r="A104" s="47"/>
      <c r="B104" s="47"/>
      <c r="C104" s="47"/>
      <c r="D104" s="47"/>
      <c r="E104" s="47"/>
      <c r="F104" s="47"/>
      <c r="G104" s="47"/>
      <c r="H104" s="47"/>
      <c r="I104" s="47"/>
      <c r="J104" s="357"/>
      <c r="K104" s="357"/>
      <c r="L104" s="47"/>
      <c r="M104" s="47"/>
      <c r="N104" s="47"/>
      <c r="O104" s="47"/>
      <c r="P104" s="47"/>
      <c r="Q104" s="47"/>
      <c r="R104" s="47"/>
      <c r="S104" s="47"/>
      <c r="T104" s="47"/>
      <c r="U104" s="47"/>
      <c r="V104" s="47"/>
      <c r="W104" s="47"/>
      <c r="X104" s="47"/>
      <c r="Y104" s="47"/>
      <c r="Z104" s="47"/>
      <c r="AA104" s="47"/>
      <c r="AB104" s="47"/>
      <c r="AC104" s="47"/>
      <c r="AD104" s="47"/>
      <c r="AE104" s="47"/>
      <c r="AF104" s="47"/>
      <c r="AG104" s="47"/>
      <c r="AH104" s="47"/>
    </row>
    <row r="105" spans="1:34" ht="13.5" customHeight="1">
      <c r="A105" s="47"/>
      <c r="B105" s="47"/>
      <c r="C105" s="47"/>
      <c r="D105" s="47"/>
      <c r="E105" s="47"/>
      <c r="F105" s="47"/>
      <c r="G105" s="47"/>
      <c r="H105" s="47"/>
      <c r="I105" s="47"/>
      <c r="J105" s="357"/>
      <c r="K105" s="357"/>
      <c r="L105" s="47"/>
      <c r="M105" s="47"/>
      <c r="N105" s="47"/>
      <c r="O105" s="47"/>
      <c r="P105" s="47"/>
      <c r="Q105" s="47"/>
      <c r="R105" s="47"/>
      <c r="S105" s="47"/>
      <c r="T105" s="47"/>
      <c r="U105" s="47"/>
      <c r="V105" s="47"/>
      <c r="W105" s="47"/>
      <c r="X105" s="47"/>
      <c r="Y105" s="47"/>
      <c r="Z105" s="47"/>
      <c r="AA105" s="47"/>
      <c r="AB105" s="47"/>
      <c r="AC105" s="47"/>
      <c r="AD105" s="47"/>
      <c r="AE105" s="47"/>
      <c r="AF105" s="47"/>
      <c r="AG105" s="47"/>
      <c r="AH105" s="47"/>
    </row>
    <row r="106" spans="1:34" ht="13.5" customHeight="1">
      <c r="A106" s="47"/>
      <c r="B106" s="47"/>
      <c r="C106" s="47"/>
      <c r="D106" s="47"/>
      <c r="E106" s="47"/>
      <c r="F106" s="47"/>
      <c r="G106" s="47"/>
      <c r="H106" s="47"/>
      <c r="I106" s="47"/>
      <c r="J106" s="357"/>
      <c r="K106" s="357"/>
      <c r="L106" s="47"/>
      <c r="M106" s="47"/>
      <c r="N106" s="47"/>
      <c r="O106" s="47"/>
      <c r="P106" s="47"/>
      <c r="Q106" s="47"/>
      <c r="R106" s="47"/>
      <c r="S106" s="47"/>
      <c r="T106" s="47"/>
      <c r="U106" s="47"/>
      <c r="V106" s="47"/>
      <c r="W106" s="47"/>
      <c r="X106" s="47"/>
      <c r="Y106" s="47"/>
      <c r="Z106" s="47"/>
      <c r="AA106" s="47"/>
      <c r="AB106" s="47"/>
      <c r="AC106" s="47"/>
      <c r="AD106" s="47"/>
      <c r="AE106" s="47"/>
      <c r="AF106" s="47"/>
      <c r="AG106" s="47"/>
      <c r="AH106" s="47"/>
    </row>
    <row r="107" spans="1:34" ht="13.5" customHeight="1">
      <c r="A107" s="47"/>
      <c r="B107" s="47"/>
      <c r="C107" s="47"/>
      <c r="D107" s="47"/>
      <c r="E107" s="47"/>
      <c r="F107" s="47"/>
      <c r="G107" s="47"/>
      <c r="H107" s="47"/>
      <c r="I107" s="47"/>
      <c r="J107" s="357"/>
      <c r="K107" s="357"/>
      <c r="L107" s="47"/>
      <c r="M107" s="47"/>
      <c r="N107" s="47"/>
      <c r="O107" s="47"/>
      <c r="P107" s="47"/>
      <c r="Q107" s="47"/>
      <c r="R107" s="47"/>
      <c r="S107" s="47"/>
      <c r="T107" s="47"/>
      <c r="U107" s="47"/>
      <c r="V107" s="47"/>
      <c r="W107" s="47"/>
      <c r="X107" s="47"/>
      <c r="Y107" s="47"/>
      <c r="Z107" s="47"/>
      <c r="AA107" s="47"/>
      <c r="AB107" s="47"/>
      <c r="AC107" s="47"/>
      <c r="AD107" s="47"/>
      <c r="AE107" s="47"/>
      <c r="AF107" s="47"/>
      <c r="AG107" s="47"/>
      <c r="AH107" s="47"/>
    </row>
    <row r="108" spans="1:34" ht="14.25" customHeight="1">
      <c r="A108" s="47"/>
      <c r="B108" s="47"/>
      <c r="C108" s="47"/>
      <c r="D108" s="47"/>
      <c r="E108" s="47"/>
      <c r="F108" s="47"/>
      <c r="G108" s="47"/>
      <c r="H108" s="47"/>
      <c r="I108" s="47"/>
      <c r="J108" s="357"/>
      <c r="K108" s="357"/>
      <c r="L108" s="47"/>
      <c r="M108" s="47"/>
      <c r="N108" s="47"/>
      <c r="O108" s="47"/>
      <c r="P108" s="47"/>
      <c r="Q108" s="47"/>
      <c r="R108" s="47"/>
      <c r="S108" s="47"/>
      <c r="T108" s="47"/>
      <c r="U108" s="47"/>
      <c r="V108" s="47"/>
      <c r="W108" s="47"/>
      <c r="X108" s="47"/>
      <c r="Y108" s="47"/>
      <c r="Z108" s="47"/>
      <c r="AA108" s="47"/>
      <c r="AB108" s="47"/>
      <c r="AC108" s="47"/>
      <c r="AD108" s="47"/>
      <c r="AE108" s="47"/>
      <c r="AF108" s="47"/>
      <c r="AG108" s="47"/>
      <c r="AH108" s="47"/>
    </row>
    <row r="109" spans="1:34" ht="14.25" customHeight="1">
      <c r="A109" s="47"/>
      <c r="B109" s="47"/>
      <c r="C109" s="47"/>
      <c r="D109" s="47"/>
      <c r="E109" s="47"/>
      <c r="F109" s="47"/>
      <c r="G109" s="47"/>
      <c r="H109" s="47"/>
      <c r="I109" s="47"/>
      <c r="J109" s="357"/>
      <c r="K109" s="357"/>
      <c r="L109" s="47"/>
      <c r="M109" s="47"/>
      <c r="N109" s="47"/>
      <c r="O109" s="47"/>
      <c r="P109" s="47"/>
      <c r="Q109" s="47"/>
      <c r="R109" s="47"/>
      <c r="S109" s="47"/>
      <c r="T109" s="47"/>
      <c r="U109" s="47"/>
      <c r="V109" s="47"/>
      <c r="W109" s="47"/>
      <c r="X109" s="47"/>
      <c r="Y109" s="47"/>
      <c r="Z109" s="47"/>
      <c r="AA109" s="47"/>
      <c r="AB109" s="47"/>
      <c r="AC109" s="47"/>
      <c r="AD109" s="47"/>
      <c r="AE109" s="47"/>
      <c r="AF109" s="47"/>
      <c r="AG109" s="47"/>
      <c r="AH109" s="47"/>
    </row>
    <row r="110" spans="1:34" ht="14.25" customHeight="1">
      <c r="A110" s="47"/>
      <c r="B110" s="47"/>
      <c r="C110" s="47"/>
      <c r="D110" s="47"/>
      <c r="E110" s="47"/>
      <c r="F110" s="47"/>
      <c r="G110" s="47"/>
      <c r="H110" s="47"/>
      <c r="I110" s="47"/>
      <c r="J110" s="357"/>
      <c r="K110" s="357"/>
      <c r="L110" s="47"/>
      <c r="M110" s="47"/>
      <c r="N110" s="47"/>
      <c r="O110" s="47"/>
      <c r="P110" s="47"/>
      <c r="Q110" s="47"/>
      <c r="R110" s="47"/>
      <c r="S110" s="47"/>
      <c r="T110" s="47"/>
      <c r="U110" s="47"/>
      <c r="V110" s="47"/>
      <c r="W110" s="47"/>
      <c r="X110" s="47"/>
      <c r="Y110" s="47"/>
      <c r="Z110" s="47"/>
      <c r="AA110" s="47"/>
      <c r="AB110" s="47"/>
      <c r="AC110" s="47"/>
      <c r="AD110" s="47"/>
      <c r="AE110" s="47"/>
      <c r="AF110" s="47"/>
      <c r="AG110" s="47"/>
      <c r="AH110" s="47"/>
    </row>
    <row r="111" spans="1:34" ht="14.25" customHeight="1">
      <c r="A111" s="47"/>
      <c r="B111" s="47"/>
      <c r="C111" s="47"/>
      <c r="D111" s="47"/>
      <c r="E111" s="47"/>
      <c r="F111" s="47"/>
      <c r="G111" s="47"/>
      <c r="H111" s="47"/>
      <c r="I111" s="47"/>
      <c r="J111" s="357"/>
      <c r="K111" s="357"/>
      <c r="L111" s="47"/>
      <c r="M111" s="47"/>
      <c r="N111" s="47"/>
      <c r="O111" s="47"/>
      <c r="P111" s="47"/>
      <c r="Q111" s="47"/>
      <c r="R111" s="47"/>
      <c r="S111" s="47"/>
      <c r="T111" s="47"/>
      <c r="U111" s="47"/>
      <c r="V111" s="47"/>
      <c r="W111" s="47"/>
      <c r="X111" s="47"/>
      <c r="Y111" s="47"/>
      <c r="Z111" s="47"/>
      <c r="AA111" s="47"/>
      <c r="AB111" s="47"/>
      <c r="AC111" s="47"/>
      <c r="AD111" s="47"/>
      <c r="AE111" s="47"/>
      <c r="AF111" s="47"/>
      <c r="AG111" s="47"/>
      <c r="AH111" s="47"/>
    </row>
    <row r="112" spans="1:34" ht="14.25" customHeight="1">
      <c r="A112" s="47"/>
      <c r="B112" s="47"/>
      <c r="C112" s="47"/>
      <c r="D112" s="47"/>
      <c r="E112" s="47"/>
      <c r="F112" s="47"/>
      <c r="G112" s="47"/>
      <c r="H112" s="47"/>
      <c r="I112" s="47"/>
      <c r="J112" s="357"/>
      <c r="K112" s="357"/>
      <c r="L112" s="47"/>
      <c r="M112" s="47"/>
      <c r="N112" s="47"/>
      <c r="O112" s="47"/>
      <c r="P112" s="47"/>
      <c r="Q112" s="47"/>
      <c r="R112" s="47"/>
      <c r="S112" s="47"/>
      <c r="T112" s="47"/>
      <c r="U112" s="47"/>
      <c r="V112" s="47"/>
      <c r="W112" s="47"/>
      <c r="X112" s="47"/>
      <c r="Y112" s="47"/>
      <c r="Z112" s="47"/>
      <c r="AA112" s="47"/>
      <c r="AB112" s="47"/>
      <c r="AC112" s="47"/>
      <c r="AD112" s="47"/>
      <c r="AE112" s="47"/>
      <c r="AF112" s="47"/>
      <c r="AG112" s="47"/>
      <c r="AH112" s="47"/>
    </row>
    <row r="113" spans="1:34" ht="14.25" customHeight="1">
      <c r="A113" s="47"/>
      <c r="B113" s="47"/>
      <c r="C113" s="47"/>
      <c r="D113" s="47"/>
      <c r="E113" s="47"/>
      <c r="F113" s="47"/>
      <c r="G113" s="47"/>
      <c r="H113" s="47"/>
      <c r="I113" s="47"/>
      <c r="J113" s="357"/>
      <c r="K113" s="357"/>
      <c r="L113" s="47"/>
      <c r="M113" s="47"/>
      <c r="N113" s="47"/>
      <c r="O113" s="47"/>
      <c r="P113" s="47"/>
      <c r="Q113" s="47"/>
      <c r="R113" s="47"/>
      <c r="S113" s="47"/>
      <c r="T113" s="47"/>
      <c r="U113" s="47"/>
      <c r="V113" s="47"/>
      <c r="W113" s="47"/>
      <c r="X113" s="47"/>
      <c r="Y113" s="47"/>
      <c r="Z113" s="47"/>
      <c r="AA113" s="47"/>
      <c r="AB113" s="47"/>
      <c r="AC113" s="47"/>
      <c r="AD113" s="47"/>
      <c r="AE113" s="47"/>
      <c r="AF113" s="47"/>
      <c r="AG113" s="47"/>
      <c r="AH113" s="47"/>
    </row>
    <row r="114" spans="1:34" ht="14.25" customHeight="1">
      <c r="A114" s="47"/>
      <c r="B114" s="47"/>
      <c r="C114" s="47"/>
      <c r="D114" s="47"/>
      <c r="E114" s="47"/>
      <c r="F114" s="47"/>
      <c r="G114" s="47"/>
      <c r="H114" s="47"/>
      <c r="I114" s="47"/>
      <c r="J114" s="357"/>
      <c r="K114" s="357"/>
      <c r="L114" s="47"/>
      <c r="M114" s="47"/>
      <c r="N114" s="47"/>
      <c r="O114" s="47"/>
      <c r="P114" s="47"/>
      <c r="Q114" s="47"/>
      <c r="R114" s="47"/>
      <c r="S114" s="47"/>
      <c r="T114" s="47"/>
      <c r="U114" s="47"/>
      <c r="V114" s="47"/>
      <c r="W114" s="47"/>
      <c r="X114" s="47"/>
      <c r="Y114" s="47"/>
      <c r="Z114" s="47"/>
      <c r="AA114" s="47"/>
      <c r="AB114" s="47"/>
      <c r="AC114" s="47"/>
      <c r="AD114" s="47"/>
      <c r="AE114" s="47"/>
      <c r="AF114" s="47"/>
      <c r="AG114" s="47"/>
      <c r="AH114" s="47"/>
    </row>
    <row r="115" spans="1:34" ht="14.25" customHeight="1">
      <c r="A115" s="47"/>
      <c r="B115" s="47"/>
      <c r="C115" s="47"/>
      <c r="D115" s="47"/>
      <c r="E115" s="47"/>
      <c r="F115" s="47"/>
      <c r="G115" s="47"/>
      <c r="H115" s="47"/>
      <c r="I115" s="47"/>
      <c r="J115" s="357"/>
      <c r="K115" s="357"/>
      <c r="L115" s="47"/>
      <c r="M115" s="47"/>
      <c r="N115" s="47"/>
      <c r="O115" s="47"/>
      <c r="P115" s="47"/>
      <c r="Q115" s="47"/>
      <c r="R115" s="47"/>
      <c r="S115" s="47"/>
      <c r="T115" s="47"/>
      <c r="U115" s="47"/>
      <c r="V115" s="47"/>
      <c r="W115" s="47"/>
      <c r="X115" s="47"/>
      <c r="Y115" s="47"/>
      <c r="Z115" s="47"/>
      <c r="AA115" s="47"/>
      <c r="AB115" s="47"/>
      <c r="AC115" s="47"/>
      <c r="AD115" s="47"/>
      <c r="AE115" s="47"/>
      <c r="AF115" s="47"/>
      <c r="AG115" s="47"/>
      <c r="AH115" s="47"/>
    </row>
    <row r="116" spans="1:34" ht="14.25" customHeight="1">
      <c r="A116" s="47"/>
      <c r="B116" s="47"/>
      <c r="C116" s="47"/>
      <c r="D116" s="47"/>
      <c r="E116" s="47"/>
      <c r="F116" s="47"/>
      <c r="G116" s="47"/>
      <c r="H116" s="47"/>
      <c r="I116" s="47"/>
      <c r="J116" s="357"/>
      <c r="K116" s="357"/>
      <c r="L116" s="47"/>
      <c r="M116" s="47"/>
      <c r="N116" s="47"/>
      <c r="O116" s="47"/>
      <c r="P116" s="47"/>
      <c r="Q116" s="47"/>
      <c r="R116" s="47"/>
      <c r="S116" s="47"/>
      <c r="T116" s="47"/>
      <c r="U116" s="47"/>
      <c r="V116" s="47"/>
      <c r="W116" s="47"/>
      <c r="X116" s="47"/>
      <c r="Y116" s="47"/>
      <c r="Z116" s="47"/>
      <c r="AA116" s="47"/>
      <c r="AB116" s="47"/>
      <c r="AC116" s="47"/>
      <c r="AD116" s="47"/>
      <c r="AE116" s="47"/>
      <c r="AF116" s="47"/>
      <c r="AG116" s="47"/>
      <c r="AH116" s="47"/>
    </row>
    <row r="117" spans="1:34" ht="14.25" customHeight="1">
      <c r="A117" s="47"/>
      <c r="B117" s="47"/>
      <c r="C117" s="47"/>
      <c r="D117" s="47"/>
      <c r="E117" s="47"/>
      <c r="F117" s="47"/>
      <c r="G117" s="47"/>
      <c r="H117" s="47"/>
      <c r="I117" s="47"/>
      <c r="J117" s="357"/>
      <c r="K117" s="357"/>
      <c r="L117" s="47"/>
      <c r="M117" s="47"/>
      <c r="N117" s="47"/>
      <c r="O117" s="47"/>
      <c r="P117" s="47"/>
      <c r="Q117" s="47"/>
      <c r="R117" s="47"/>
      <c r="S117" s="47"/>
      <c r="T117" s="47"/>
      <c r="U117" s="47"/>
      <c r="V117" s="47"/>
      <c r="W117" s="47"/>
      <c r="X117" s="47"/>
      <c r="Y117" s="47"/>
      <c r="Z117" s="47"/>
      <c r="AA117" s="47"/>
      <c r="AB117" s="47"/>
      <c r="AC117" s="47"/>
      <c r="AD117" s="47"/>
      <c r="AE117" s="47"/>
      <c r="AF117" s="47"/>
      <c r="AG117" s="47"/>
      <c r="AH117" s="47"/>
    </row>
    <row r="118" spans="1:34" ht="14.25" customHeight="1">
      <c r="A118" s="47"/>
      <c r="B118" s="47"/>
      <c r="C118" s="47"/>
      <c r="D118" s="47"/>
      <c r="E118" s="47"/>
      <c r="F118" s="47"/>
      <c r="G118" s="47"/>
      <c r="H118" s="47"/>
      <c r="I118" s="47"/>
      <c r="J118" s="357"/>
      <c r="K118" s="357"/>
      <c r="L118" s="47"/>
      <c r="M118" s="47"/>
      <c r="N118" s="47"/>
      <c r="O118" s="47"/>
      <c r="P118" s="47"/>
      <c r="Q118" s="47"/>
      <c r="R118" s="47"/>
      <c r="S118" s="47"/>
      <c r="T118" s="47"/>
      <c r="U118" s="47"/>
      <c r="V118" s="47"/>
      <c r="W118" s="47"/>
      <c r="X118" s="47"/>
      <c r="Y118" s="47"/>
      <c r="Z118" s="47"/>
      <c r="AA118" s="47"/>
      <c r="AB118" s="47"/>
      <c r="AC118" s="47"/>
      <c r="AD118" s="47"/>
      <c r="AE118" s="47"/>
      <c r="AF118" s="47"/>
      <c r="AG118" s="47"/>
      <c r="AH118" s="47"/>
    </row>
    <row r="119" spans="1:34" ht="14.25" customHeight="1">
      <c r="A119" s="47"/>
      <c r="B119" s="47"/>
      <c r="C119" s="47"/>
      <c r="D119" s="47"/>
      <c r="E119" s="47"/>
      <c r="F119" s="47"/>
      <c r="G119" s="47"/>
      <c r="H119" s="47"/>
      <c r="I119" s="47"/>
      <c r="J119" s="357"/>
      <c r="K119" s="357"/>
      <c r="L119" s="47"/>
      <c r="M119" s="47"/>
      <c r="N119" s="47"/>
      <c r="O119" s="47"/>
      <c r="P119" s="47"/>
      <c r="Q119" s="47"/>
      <c r="R119" s="47"/>
      <c r="S119" s="47"/>
      <c r="T119" s="47"/>
      <c r="U119" s="47"/>
      <c r="V119" s="47"/>
      <c r="W119" s="47"/>
      <c r="X119" s="47"/>
      <c r="Y119" s="47"/>
      <c r="Z119" s="47"/>
      <c r="AA119" s="47"/>
      <c r="AB119" s="47"/>
      <c r="AC119" s="47"/>
      <c r="AD119" s="47"/>
      <c r="AE119" s="47"/>
      <c r="AF119" s="47"/>
      <c r="AG119" s="47"/>
      <c r="AH119" s="47"/>
    </row>
    <row r="120" spans="1:34" ht="14.25" customHeight="1">
      <c r="A120" s="47"/>
      <c r="B120" s="47"/>
      <c r="C120" s="47"/>
      <c r="D120" s="47"/>
      <c r="E120" s="47"/>
      <c r="F120" s="47"/>
      <c r="G120" s="47"/>
      <c r="H120" s="47"/>
      <c r="I120" s="47"/>
      <c r="J120" s="357"/>
      <c r="K120" s="357"/>
      <c r="L120" s="47"/>
      <c r="M120" s="47"/>
      <c r="N120" s="47"/>
      <c r="O120" s="47"/>
      <c r="P120" s="47"/>
      <c r="Q120" s="47"/>
      <c r="R120" s="47"/>
      <c r="S120" s="47"/>
      <c r="T120" s="47"/>
      <c r="U120" s="47"/>
      <c r="V120" s="47"/>
      <c r="W120" s="47"/>
      <c r="X120" s="47"/>
      <c r="Y120" s="47"/>
      <c r="Z120" s="47"/>
      <c r="AA120" s="47"/>
      <c r="AB120" s="47"/>
      <c r="AC120" s="47"/>
      <c r="AD120" s="47"/>
      <c r="AE120" s="47"/>
      <c r="AF120" s="47"/>
      <c r="AG120" s="47"/>
      <c r="AH120" s="47"/>
    </row>
    <row r="121" spans="1:34" ht="14.25" customHeight="1">
      <c r="A121" s="47"/>
      <c r="B121" s="47"/>
      <c r="C121" s="47"/>
      <c r="D121" s="47"/>
      <c r="E121" s="47"/>
      <c r="F121" s="47"/>
      <c r="G121" s="47"/>
      <c r="H121" s="47"/>
      <c r="I121" s="47"/>
      <c r="J121" s="357"/>
      <c r="K121" s="357"/>
      <c r="L121" s="47"/>
      <c r="M121" s="47"/>
      <c r="N121" s="47"/>
      <c r="O121" s="47"/>
      <c r="P121" s="47"/>
      <c r="Q121" s="47"/>
      <c r="R121" s="47"/>
      <c r="S121" s="47"/>
      <c r="T121" s="47"/>
      <c r="U121" s="47"/>
      <c r="V121" s="47"/>
      <c r="W121" s="47"/>
      <c r="X121" s="47"/>
      <c r="Y121" s="47"/>
      <c r="Z121" s="47"/>
      <c r="AA121" s="47"/>
      <c r="AB121" s="47"/>
      <c r="AC121" s="47"/>
      <c r="AD121" s="47"/>
      <c r="AE121" s="47"/>
      <c r="AF121" s="47"/>
      <c r="AG121" s="47"/>
      <c r="AH121" s="47"/>
    </row>
    <row r="122" spans="1:34" ht="14.25" customHeight="1">
      <c r="A122" s="47"/>
      <c r="B122" s="47"/>
      <c r="C122" s="47"/>
      <c r="D122" s="47"/>
      <c r="E122" s="47"/>
      <c r="F122" s="47"/>
      <c r="G122" s="47"/>
      <c r="H122" s="47"/>
      <c r="I122" s="47"/>
      <c r="J122" s="357"/>
      <c r="K122" s="357"/>
      <c r="L122" s="47"/>
      <c r="M122" s="47"/>
      <c r="N122" s="47"/>
      <c r="O122" s="47"/>
      <c r="P122" s="47"/>
      <c r="Q122" s="47"/>
      <c r="R122" s="47"/>
      <c r="S122" s="47"/>
      <c r="T122" s="47"/>
      <c r="U122" s="47"/>
      <c r="V122" s="47"/>
      <c r="W122" s="47"/>
      <c r="X122" s="47"/>
      <c r="Y122" s="47"/>
      <c r="Z122" s="47"/>
      <c r="AA122" s="47"/>
      <c r="AB122" s="47"/>
      <c r="AC122" s="47"/>
      <c r="AD122" s="47"/>
      <c r="AE122" s="47"/>
      <c r="AF122" s="47"/>
      <c r="AG122" s="47"/>
      <c r="AH122" s="47"/>
    </row>
    <row r="123" spans="1:34" ht="14.25" customHeight="1">
      <c r="A123" s="47"/>
      <c r="B123" s="47"/>
      <c r="C123" s="47"/>
      <c r="D123" s="47"/>
      <c r="E123" s="47"/>
      <c r="F123" s="47"/>
      <c r="G123" s="47"/>
      <c r="H123" s="47"/>
      <c r="I123" s="47"/>
      <c r="J123" s="357"/>
      <c r="K123" s="357"/>
      <c r="L123" s="47"/>
      <c r="M123" s="47"/>
      <c r="N123" s="47"/>
      <c r="O123" s="47"/>
      <c r="P123" s="47"/>
      <c r="Q123" s="47"/>
      <c r="R123" s="47"/>
      <c r="S123" s="47"/>
      <c r="T123" s="47"/>
      <c r="U123" s="47"/>
      <c r="V123" s="47"/>
      <c r="W123" s="47"/>
      <c r="X123" s="47"/>
      <c r="Y123" s="47"/>
      <c r="Z123" s="47"/>
      <c r="AA123" s="47"/>
      <c r="AB123" s="47"/>
      <c r="AC123" s="47"/>
      <c r="AD123" s="47"/>
      <c r="AE123" s="47"/>
      <c r="AF123" s="47"/>
      <c r="AG123" s="47"/>
      <c r="AH123" s="47"/>
    </row>
    <row r="124" spans="1:34" ht="14.25" customHeight="1">
      <c r="A124" s="47"/>
      <c r="B124" s="47"/>
      <c r="C124" s="47"/>
      <c r="D124" s="47"/>
      <c r="E124" s="47"/>
      <c r="F124" s="47"/>
      <c r="G124" s="47"/>
      <c r="H124" s="47"/>
      <c r="I124" s="47"/>
      <c r="J124" s="357"/>
      <c r="K124" s="357"/>
      <c r="L124" s="47"/>
      <c r="M124" s="47"/>
      <c r="N124" s="47"/>
      <c r="O124" s="47"/>
      <c r="P124" s="47"/>
      <c r="Q124" s="47"/>
      <c r="R124" s="47"/>
      <c r="S124" s="47"/>
      <c r="T124" s="47"/>
      <c r="U124" s="47"/>
      <c r="V124" s="47"/>
      <c r="W124" s="47"/>
      <c r="X124" s="47"/>
      <c r="Y124" s="47"/>
      <c r="Z124" s="47"/>
      <c r="AA124" s="47"/>
      <c r="AB124" s="47"/>
      <c r="AC124" s="47"/>
      <c r="AD124" s="47"/>
      <c r="AE124" s="47"/>
      <c r="AF124" s="47"/>
      <c r="AG124" s="47"/>
      <c r="AH124" s="47"/>
    </row>
    <row r="125" spans="1:34" ht="14.25" customHeight="1">
      <c r="A125" s="47"/>
      <c r="B125" s="47"/>
      <c r="C125" s="47"/>
      <c r="D125" s="47"/>
      <c r="E125" s="47"/>
      <c r="F125" s="47"/>
      <c r="G125" s="47"/>
      <c r="H125" s="47"/>
      <c r="I125" s="47"/>
      <c r="J125" s="357"/>
      <c r="K125" s="357"/>
      <c r="L125" s="47"/>
      <c r="M125" s="47"/>
      <c r="N125" s="47"/>
      <c r="O125" s="47"/>
      <c r="P125" s="47"/>
      <c r="Q125" s="47"/>
      <c r="R125" s="47"/>
      <c r="S125" s="47"/>
      <c r="T125" s="47"/>
      <c r="U125" s="47"/>
      <c r="V125" s="47"/>
      <c r="W125" s="47"/>
      <c r="X125" s="47"/>
      <c r="Y125" s="47"/>
      <c r="Z125" s="47"/>
      <c r="AA125" s="47"/>
      <c r="AB125" s="47"/>
      <c r="AC125" s="47"/>
      <c r="AD125" s="47"/>
      <c r="AE125" s="47"/>
      <c r="AF125" s="47"/>
      <c r="AG125" s="47"/>
      <c r="AH125" s="47"/>
    </row>
    <row r="126" spans="1:34" ht="14.25" customHeight="1">
      <c r="A126" s="47"/>
      <c r="B126" s="47"/>
      <c r="C126" s="47"/>
      <c r="D126" s="47"/>
      <c r="E126" s="47"/>
      <c r="F126" s="47"/>
      <c r="G126" s="47"/>
      <c r="H126" s="47"/>
      <c r="I126" s="47"/>
      <c r="J126" s="357"/>
      <c r="K126" s="357"/>
      <c r="L126" s="47"/>
      <c r="M126" s="47"/>
      <c r="N126" s="47"/>
      <c r="O126" s="47"/>
      <c r="P126" s="47"/>
      <c r="Q126" s="47"/>
      <c r="R126" s="47"/>
      <c r="S126" s="47"/>
      <c r="T126" s="47"/>
      <c r="U126" s="47"/>
      <c r="V126" s="47"/>
      <c r="W126" s="47"/>
      <c r="X126" s="47"/>
      <c r="Y126" s="47"/>
      <c r="Z126" s="47"/>
      <c r="AA126" s="47"/>
      <c r="AB126" s="47"/>
      <c r="AC126" s="47"/>
      <c r="AD126" s="47"/>
      <c r="AE126" s="47"/>
      <c r="AF126" s="47"/>
      <c r="AG126" s="47"/>
      <c r="AH126" s="47"/>
    </row>
    <row r="127" spans="1:34" ht="14.25" customHeight="1">
      <c r="A127" s="47"/>
      <c r="B127" s="47"/>
      <c r="C127" s="47"/>
      <c r="D127" s="47"/>
      <c r="E127" s="47"/>
      <c r="F127" s="47"/>
      <c r="G127" s="47"/>
      <c r="H127" s="47"/>
      <c r="I127" s="47"/>
      <c r="J127" s="357"/>
      <c r="K127" s="357"/>
      <c r="L127" s="47"/>
      <c r="M127" s="47"/>
      <c r="N127" s="47"/>
      <c r="O127" s="47"/>
      <c r="P127" s="47"/>
      <c r="Q127" s="47"/>
      <c r="R127" s="47"/>
      <c r="S127" s="47"/>
      <c r="T127" s="47"/>
      <c r="U127" s="47"/>
      <c r="V127" s="47"/>
      <c r="W127" s="47"/>
      <c r="X127" s="47"/>
      <c r="Y127" s="47"/>
      <c r="Z127" s="47"/>
      <c r="AA127" s="47"/>
      <c r="AB127" s="47"/>
      <c r="AC127" s="47"/>
      <c r="AD127" s="47"/>
      <c r="AE127" s="47"/>
      <c r="AF127" s="47"/>
      <c r="AG127" s="47"/>
      <c r="AH127" s="47"/>
    </row>
    <row r="128" spans="1:34" ht="14.25" customHeight="1">
      <c r="A128" s="47"/>
      <c r="B128" s="47"/>
      <c r="C128" s="47"/>
      <c r="D128" s="47"/>
      <c r="E128" s="47"/>
      <c r="F128" s="47"/>
      <c r="G128" s="47"/>
      <c r="H128" s="47"/>
      <c r="I128" s="47"/>
      <c r="J128" s="357"/>
      <c r="K128" s="357"/>
      <c r="L128" s="47"/>
      <c r="M128" s="47"/>
      <c r="N128" s="47"/>
      <c r="O128" s="47"/>
      <c r="P128" s="47"/>
      <c r="Q128" s="47"/>
      <c r="R128" s="47"/>
      <c r="S128" s="47"/>
      <c r="T128" s="47"/>
      <c r="U128" s="47"/>
      <c r="V128" s="47"/>
      <c r="W128" s="47"/>
      <c r="X128" s="47"/>
      <c r="Y128" s="47"/>
      <c r="Z128" s="47"/>
      <c r="AA128" s="47"/>
      <c r="AB128" s="47"/>
      <c r="AC128" s="47"/>
      <c r="AD128" s="47"/>
      <c r="AE128" s="47"/>
      <c r="AF128" s="47"/>
      <c r="AG128" s="47"/>
      <c r="AH128" s="47"/>
    </row>
    <row r="129" spans="1:34" ht="14.25" customHeight="1">
      <c r="A129" s="47"/>
      <c r="B129" s="47"/>
      <c r="C129" s="47"/>
      <c r="D129" s="47"/>
      <c r="E129" s="47"/>
      <c r="F129" s="47"/>
      <c r="G129" s="47"/>
      <c r="H129" s="47"/>
      <c r="I129" s="47"/>
      <c r="J129" s="357"/>
      <c r="K129" s="357"/>
      <c r="L129" s="47"/>
      <c r="M129" s="47"/>
      <c r="N129" s="47"/>
      <c r="O129" s="47"/>
      <c r="P129" s="47"/>
      <c r="Q129" s="47"/>
      <c r="R129" s="47"/>
      <c r="S129" s="47"/>
      <c r="T129" s="47"/>
      <c r="U129" s="47"/>
      <c r="V129" s="47"/>
      <c r="W129" s="47"/>
      <c r="X129" s="47"/>
      <c r="Y129" s="47"/>
      <c r="Z129" s="47"/>
      <c r="AA129" s="47"/>
      <c r="AB129" s="47"/>
      <c r="AC129" s="47"/>
      <c r="AD129" s="47"/>
      <c r="AE129" s="47"/>
      <c r="AF129" s="47"/>
      <c r="AG129" s="47"/>
      <c r="AH129" s="47"/>
    </row>
    <row r="130" spans="1:34" ht="14.25" customHeight="1">
      <c r="A130" s="47"/>
      <c r="B130" s="47"/>
      <c r="C130" s="47"/>
      <c r="D130" s="47"/>
      <c r="E130" s="47"/>
      <c r="F130" s="47"/>
      <c r="G130" s="47"/>
      <c r="H130" s="47"/>
      <c r="I130" s="47"/>
      <c r="J130" s="357"/>
      <c r="K130" s="357"/>
      <c r="L130" s="47"/>
      <c r="M130" s="47"/>
      <c r="N130" s="47"/>
      <c r="O130" s="47"/>
      <c r="P130" s="47"/>
      <c r="Q130" s="47"/>
      <c r="R130" s="47"/>
      <c r="S130" s="47"/>
      <c r="T130" s="47"/>
      <c r="U130" s="47"/>
      <c r="V130" s="47"/>
      <c r="W130" s="47"/>
      <c r="X130" s="47"/>
      <c r="Y130" s="47"/>
      <c r="Z130" s="47"/>
      <c r="AA130" s="47"/>
      <c r="AB130" s="47"/>
      <c r="AC130" s="47"/>
      <c r="AD130" s="47"/>
      <c r="AE130" s="47"/>
      <c r="AF130" s="47"/>
      <c r="AG130" s="47"/>
      <c r="AH130" s="47"/>
    </row>
    <row r="131" spans="1:34" ht="14.25" customHeight="1">
      <c r="A131" s="47"/>
      <c r="B131" s="47"/>
      <c r="C131" s="47"/>
      <c r="D131" s="47"/>
      <c r="E131" s="47"/>
      <c r="F131" s="47"/>
      <c r="G131" s="47"/>
      <c r="H131" s="47"/>
      <c r="I131" s="47"/>
      <c r="J131" s="357"/>
      <c r="K131" s="357"/>
      <c r="L131" s="47"/>
      <c r="M131" s="47"/>
      <c r="N131" s="47"/>
      <c r="O131" s="47"/>
      <c r="P131" s="47"/>
      <c r="Q131" s="47"/>
      <c r="R131" s="47"/>
      <c r="S131" s="47"/>
      <c r="T131" s="47"/>
      <c r="U131" s="47"/>
      <c r="V131" s="47"/>
      <c r="W131" s="47"/>
      <c r="X131" s="47"/>
      <c r="Y131" s="47"/>
      <c r="Z131" s="47"/>
      <c r="AA131" s="47"/>
      <c r="AB131" s="47"/>
      <c r="AC131" s="47"/>
      <c r="AD131" s="47"/>
      <c r="AE131" s="47"/>
      <c r="AF131" s="47"/>
      <c r="AG131" s="47"/>
      <c r="AH131" s="47"/>
    </row>
    <row r="132" spans="1:34" ht="14.25" customHeight="1">
      <c r="A132" s="47"/>
      <c r="B132" s="47"/>
      <c r="C132" s="47"/>
      <c r="D132" s="47"/>
      <c r="E132" s="47"/>
      <c r="F132" s="47"/>
      <c r="G132" s="47"/>
      <c r="H132" s="47"/>
      <c r="I132" s="47"/>
      <c r="J132" s="357"/>
      <c r="K132" s="357"/>
      <c r="L132" s="47"/>
      <c r="M132" s="47"/>
      <c r="N132" s="47"/>
      <c r="O132" s="47"/>
      <c r="P132" s="47"/>
      <c r="Q132" s="47"/>
      <c r="R132" s="47"/>
      <c r="S132" s="47"/>
      <c r="T132" s="47"/>
      <c r="U132" s="47"/>
      <c r="V132" s="47"/>
      <c r="W132" s="47"/>
      <c r="X132" s="47"/>
      <c r="Y132" s="47"/>
      <c r="Z132" s="47"/>
      <c r="AA132" s="47"/>
      <c r="AB132" s="47"/>
      <c r="AC132" s="47"/>
      <c r="AD132" s="47"/>
      <c r="AE132" s="47"/>
      <c r="AF132" s="47"/>
      <c r="AG132" s="47"/>
      <c r="AH132" s="47"/>
    </row>
    <row r="133" spans="1:34" ht="14.25" customHeight="1">
      <c r="A133" s="47"/>
      <c r="B133" s="47"/>
      <c r="C133" s="47"/>
      <c r="D133" s="47"/>
      <c r="E133" s="47"/>
      <c r="F133" s="47"/>
      <c r="G133" s="47"/>
      <c r="H133" s="47"/>
      <c r="I133" s="47"/>
      <c r="J133" s="357"/>
      <c r="K133" s="357"/>
      <c r="L133" s="47"/>
      <c r="M133" s="47"/>
      <c r="N133" s="47"/>
      <c r="O133" s="47"/>
      <c r="P133" s="47"/>
      <c r="Q133" s="47"/>
      <c r="R133" s="47"/>
      <c r="S133" s="47"/>
      <c r="T133" s="47"/>
      <c r="U133" s="47"/>
      <c r="V133" s="47"/>
      <c r="W133" s="47"/>
      <c r="X133" s="47"/>
      <c r="Y133" s="47"/>
      <c r="Z133" s="47"/>
      <c r="AA133" s="47"/>
      <c r="AB133" s="47"/>
      <c r="AC133" s="47"/>
      <c r="AD133" s="47"/>
      <c r="AE133" s="47"/>
      <c r="AF133" s="47"/>
      <c r="AG133" s="47"/>
      <c r="AH133" s="47"/>
    </row>
    <row r="134" spans="1:34" ht="14.25" customHeight="1">
      <c r="A134" s="47"/>
      <c r="B134" s="47"/>
      <c r="C134" s="47"/>
      <c r="D134" s="47"/>
      <c r="E134" s="47"/>
      <c r="F134" s="47"/>
      <c r="G134" s="47"/>
      <c r="H134" s="47"/>
      <c r="I134" s="47"/>
      <c r="J134" s="357"/>
      <c r="K134" s="357"/>
      <c r="L134" s="47"/>
      <c r="M134" s="47"/>
      <c r="N134" s="47"/>
      <c r="O134" s="47"/>
      <c r="P134" s="47"/>
      <c r="Q134" s="47"/>
      <c r="R134" s="47"/>
      <c r="S134" s="47"/>
      <c r="T134" s="47"/>
      <c r="U134" s="47"/>
      <c r="V134" s="47"/>
      <c r="W134" s="47"/>
      <c r="X134" s="47"/>
      <c r="Y134" s="47"/>
      <c r="Z134" s="47"/>
      <c r="AA134" s="47"/>
      <c r="AB134" s="47"/>
      <c r="AC134" s="47"/>
      <c r="AD134" s="47"/>
      <c r="AE134" s="47"/>
      <c r="AF134" s="47"/>
      <c r="AG134" s="47"/>
      <c r="AH134" s="47"/>
    </row>
    <row r="135" spans="1:34" ht="14.25" customHeight="1">
      <c r="A135" s="47"/>
      <c r="B135" s="47"/>
      <c r="C135" s="47"/>
      <c r="D135" s="47"/>
      <c r="E135" s="47"/>
      <c r="F135" s="47"/>
      <c r="G135" s="47"/>
      <c r="H135" s="47"/>
      <c r="I135" s="47"/>
      <c r="J135" s="357"/>
      <c r="K135" s="357"/>
      <c r="L135" s="47"/>
      <c r="M135" s="47"/>
      <c r="N135" s="47"/>
      <c r="O135" s="47"/>
      <c r="P135" s="47"/>
      <c r="Q135" s="47"/>
      <c r="R135" s="47"/>
      <c r="S135" s="47"/>
      <c r="T135" s="47"/>
      <c r="U135" s="47"/>
      <c r="V135" s="47"/>
      <c r="W135" s="47"/>
      <c r="X135" s="47"/>
      <c r="Y135" s="47"/>
      <c r="Z135" s="47"/>
      <c r="AA135" s="47"/>
      <c r="AB135" s="47"/>
      <c r="AC135" s="47"/>
      <c r="AD135" s="47"/>
      <c r="AE135" s="47"/>
      <c r="AF135" s="47"/>
      <c r="AG135" s="47"/>
      <c r="AH135" s="47"/>
    </row>
    <row r="136" spans="1:34" ht="14.25" customHeight="1">
      <c r="A136" s="47"/>
      <c r="B136" s="47"/>
      <c r="C136" s="47"/>
      <c r="D136" s="47"/>
      <c r="E136" s="47"/>
      <c r="F136" s="47"/>
      <c r="G136" s="47"/>
      <c r="H136" s="47"/>
      <c r="I136" s="47"/>
      <c r="J136" s="357"/>
      <c r="K136" s="357"/>
      <c r="L136" s="47"/>
      <c r="M136" s="47"/>
      <c r="N136" s="47"/>
      <c r="O136" s="47"/>
      <c r="P136" s="47"/>
      <c r="Q136" s="47"/>
      <c r="R136" s="47"/>
      <c r="S136" s="47"/>
      <c r="T136" s="47"/>
      <c r="U136" s="47"/>
      <c r="V136" s="47"/>
      <c r="W136" s="47"/>
      <c r="X136" s="47"/>
      <c r="Y136" s="47"/>
      <c r="Z136" s="47"/>
      <c r="AA136" s="47"/>
      <c r="AB136" s="47"/>
      <c r="AC136" s="47"/>
      <c r="AD136" s="47"/>
      <c r="AE136" s="47"/>
      <c r="AF136" s="47"/>
      <c r="AG136" s="47"/>
      <c r="AH136" s="47"/>
    </row>
    <row r="137" spans="1:34" ht="14.25" customHeight="1">
      <c r="A137" s="47"/>
      <c r="B137" s="47"/>
      <c r="C137" s="47"/>
      <c r="D137" s="47"/>
      <c r="E137" s="47"/>
      <c r="F137" s="47"/>
      <c r="G137" s="47"/>
      <c r="H137" s="47"/>
      <c r="I137" s="47"/>
      <c r="J137" s="357"/>
      <c r="K137" s="357"/>
      <c r="L137" s="47"/>
      <c r="M137" s="47"/>
      <c r="N137" s="47"/>
      <c r="O137" s="47"/>
      <c r="P137" s="47"/>
      <c r="Q137" s="47"/>
      <c r="R137" s="47"/>
      <c r="S137" s="47"/>
      <c r="T137" s="47"/>
      <c r="U137" s="47"/>
      <c r="V137" s="47"/>
      <c r="W137" s="47"/>
      <c r="X137" s="47"/>
      <c r="Y137" s="47"/>
      <c r="Z137" s="47"/>
      <c r="AA137" s="47"/>
      <c r="AB137" s="47"/>
      <c r="AC137" s="47"/>
      <c r="AD137" s="47"/>
      <c r="AE137" s="47"/>
      <c r="AF137" s="47"/>
      <c r="AG137" s="47"/>
      <c r="AH137" s="47"/>
    </row>
    <row r="138" spans="1:34" ht="14.25" customHeight="1">
      <c r="A138" s="47"/>
      <c r="B138" s="47"/>
      <c r="C138" s="47"/>
      <c r="D138" s="47"/>
      <c r="E138" s="47"/>
      <c r="F138" s="47"/>
      <c r="G138" s="47"/>
      <c r="H138" s="47"/>
      <c r="I138" s="47"/>
      <c r="J138" s="357"/>
      <c r="K138" s="357"/>
      <c r="L138" s="47"/>
      <c r="M138" s="47"/>
      <c r="N138" s="47"/>
      <c r="O138" s="47"/>
      <c r="P138" s="47"/>
      <c r="Q138" s="47"/>
      <c r="R138" s="47"/>
      <c r="S138" s="47"/>
      <c r="T138" s="47"/>
      <c r="U138" s="47"/>
      <c r="V138" s="47"/>
      <c r="W138" s="47"/>
      <c r="X138" s="47"/>
      <c r="Y138" s="47"/>
      <c r="Z138" s="47"/>
      <c r="AA138" s="47"/>
      <c r="AB138" s="47"/>
      <c r="AC138" s="47"/>
      <c r="AD138" s="47"/>
      <c r="AE138" s="47"/>
      <c r="AF138" s="47"/>
      <c r="AG138" s="47"/>
      <c r="AH138" s="47"/>
    </row>
    <row r="139" spans="1:34" ht="14.25" customHeight="1">
      <c r="A139" s="47"/>
      <c r="B139" s="47"/>
      <c r="C139" s="47"/>
      <c r="D139" s="47"/>
      <c r="E139" s="47"/>
      <c r="F139" s="47"/>
      <c r="G139" s="47"/>
      <c r="H139" s="47"/>
      <c r="I139" s="47"/>
      <c r="J139" s="357"/>
      <c r="K139" s="357"/>
      <c r="L139" s="47"/>
      <c r="M139" s="47"/>
      <c r="N139" s="47"/>
      <c r="O139" s="47"/>
      <c r="P139" s="47"/>
      <c r="Q139" s="47"/>
      <c r="R139" s="47"/>
      <c r="S139" s="47"/>
      <c r="T139" s="47"/>
      <c r="U139" s="47"/>
      <c r="V139" s="47"/>
      <c r="W139" s="47"/>
      <c r="X139" s="47"/>
      <c r="Y139" s="47"/>
      <c r="Z139" s="47"/>
      <c r="AA139" s="47"/>
      <c r="AB139" s="47"/>
      <c r="AC139" s="47"/>
      <c r="AD139" s="47"/>
      <c r="AE139" s="47"/>
      <c r="AF139" s="47"/>
      <c r="AG139" s="47"/>
      <c r="AH139" s="47"/>
    </row>
    <row r="140" spans="1:34" ht="14.25" customHeight="1">
      <c r="A140" s="47"/>
      <c r="B140" s="47"/>
      <c r="C140" s="47"/>
      <c r="D140" s="47"/>
      <c r="E140" s="47"/>
      <c r="F140" s="47"/>
      <c r="G140" s="47"/>
      <c r="H140" s="47"/>
      <c r="I140" s="47"/>
      <c r="J140" s="357"/>
      <c r="K140" s="357"/>
      <c r="L140" s="47"/>
      <c r="M140" s="47"/>
      <c r="N140" s="47"/>
      <c r="O140" s="47"/>
      <c r="P140" s="47"/>
      <c r="Q140" s="47"/>
      <c r="R140" s="47"/>
      <c r="S140" s="47"/>
      <c r="T140" s="47"/>
      <c r="U140" s="47"/>
      <c r="V140" s="47"/>
      <c r="W140" s="47"/>
      <c r="X140" s="47"/>
      <c r="Y140" s="47"/>
      <c r="Z140" s="47"/>
      <c r="AA140" s="47"/>
      <c r="AB140" s="47"/>
      <c r="AC140" s="47"/>
      <c r="AD140" s="47"/>
      <c r="AE140" s="47"/>
      <c r="AF140" s="47"/>
      <c r="AG140" s="47"/>
      <c r="AH140" s="47"/>
    </row>
    <row r="141" spans="1:34" ht="14.25" customHeight="1">
      <c r="A141" s="47"/>
      <c r="B141" s="47"/>
      <c r="C141" s="47"/>
      <c r="D141" s="47"/>
      <c r="E141" s="47"/>
      <c r="F141" s="47"/>
      <c r="G141" s="47"/>
      <c r="H141" s="47"/>
      <c r="I141" s="47"/>
      <c r="J141" s="357"/>
      <c r="K141" s="357"/>
      <c r="L141" s="47"/>
      <c r="M141" s="47"/>
      <c r="N141" s="47"/>
      <c r="O141" s="47"/>
      <c r="P141" s="47"/>
      <c r="Q141" s="47"/>
      <c r="R141" s="47"/>
      <c r="S141" s="47"/>
      <c r="T141" s="47"/>
      <c r="U141" s="47"/>
      <c r="V141" s="47"/>
      <c r="W141" s="47"/>
      <c r="X141" s="47"/>
      <c r="Y141" s="47"/>
      <c r="Z141" s="47"/>
      <c r="AA141" s="47"/>
      <c r="AB141" s="47"/>
      <c r="AC141" s="47"/>
      <c r="AD141" s="47"/>
      <c r="AE141" s="47"/>
      <c r="AF141" s="47"/>
      <c r="AG141" s="47"/>
      <c r="AH141" s="47"/>
    </row>
    <row r="142" spans="1:34" ht="14.25" customHeight="1">
      <c r="A142" s="47"/>
      <c r="B142" s="47"/>
      <c r="C142" s="47"/>
      <c r="D142" s="47"/>
      <c r="E142" s="47"/>
      <c r="F142" s="47"/>
      <c r="G142" s="47"/>
      <c r="H142" s="47"/>
      <c r="I142" s="47"/>
      <c r="J142" s="357"/>
      <c r="K142" s="357"/>
      <c r="L142" s="47"/>
      <c r="M142" s="47"/>
      <c r="N142" s="47"/>
      <c r="O142" s="47"/>
      <c r="P142" s="47"/>
      <c r="Q142" s="47"/>
      <c r="R142" s="47"/>
      <c r="S142" s="47"/>
      <c r="T142" s="47"/>
      <c r="U142" s="47"/>
      <c r="V142" s="47"/>
      <c r="W142" s="47"/>
      <c r="X142" s="47"/>
      <c r="Y142" s="47"/>
      <c r="Z142" s="47"/>
      <c r="AA142" s="47"/>
      <c r="AB142" s="47"/>
      <c r="AC142" s="47"/>
      <c r="AD142" s="47"/>
      <c r="AE142" s="47"/>
      <c r="AF142" s="47"/>
      <c r="AG142" s="47"/>
      <c r="AH142" s="47"/>
    </row>
    <row r="143" spans="1:34" ht="14.25" customHeight="1">
      <c r="A143" s="47"/>
      <c r="B143" s="47"/>
      <c r="C143" s="47"/>
      <c r="D143" s="47"/>
      <c r="E143" s="47"/>
      <c r="F143" s="47"/>
      <c r="G143" s="47"/>
      <c r="H143" s="47"/>
      <c r="I143" s="47"/>
      <c r="J143" s="357"/>
      <c r="K143" s="357"/>
      <c r="L143" s="47"/>
      <c r="M143" s="47"/>
      <c r="N143" s="47"/>
      <c r="O143" s="47"/>
      <c r="P143" s="47"/>
      <c r="Q143" s="47"/>
      <c r="R143" s="47"/>
      <c r="S143" s="47"/>
      <c r="T143" s="47"/>
      <c r="U143" s="47"/>
      <c r="V143" s="47"/>
      <c r="W143" s="47"/>
      <c r="X143" s="47"/>
      <c r="Y143" s="47"/>
      <c r="Z143" s="47"/>
      <c r="AA143" s="47"/>
      <c r="AB143" s="47"/>
      <c r="AC143" s="47"/>
      <c r="AD143" s="47"/>
      <c r="AE143" s="47"/>
      <c r="AF143" s="47"/>
      <c r="AG143" s="47"/>
      <c r="AH143" s="47"/>
    </row>
    <row r="144" spans="1:34" ht="14.25" customHeight="1">
      <c r="A144" s="47"/>
      <c r="B144" s="47"/>
      <c r="C144" s="47"/>
      <c r="D144" s="47"/>
      <c r="E144" s="47"/>
      <c r="F144" s="47"/>
      <c r="G144" s="47"/>
      <c r="H144" s="47"/>
      <c r="I144" s="47"/>
      <c r="J144" s="357"/>
      <c r="K144" s="357"/>
      <c r="L144" s="47"/>
      <c r="M144" s="47"/>
      <c r="N144" s="47"/>
      <c r="O144" s="47"/>
      <c r="P144" s="47"/>
      <c r="Q144" s="47"/>
      <c r="R144" s="47"/>
      <c r="S144" s="47"/>
      <c r="T144" s="47"/>
      <c r="U144" s="47"/>
      <c r="V144" s="47"/>
      <c r="W144" s="47"/>
      <c r="X144" s="47"/>
      <c r="Y144" s="47"/>
      <c r="Z144" s="47"/>
      <c r="AA144" s="47"/>
      <c r="AB144" s="47"/>
      <c r="AC144" s="47"/>
      <c r="AD144" s="47"/>
      <c r="AE144" s="47"/>
      <c r="AF144" s="47"/>
      <c r="AG144" s="47"/>
      <c r="AH144" s="47"/>
    </row>
    <row r="145" spans="1:34" ht="14.25" customHeight="1">
      <c r="A145" s="47"/>
      <c r="B145" s="47"/>
      <c r="C145" s="47"/>
      <c r="D145" s="47"/>
      <c r="E145" s="47"/>
      <c r="F145" s="47"/>
      <c r="G145" s="47"/>
      <c r="H145" s="47"/>
      <c r="I145" s="47"/>
      <c r="J145" s="357"/>
      <c r="K145" s="357"/>
      <c r="L145" s="47"/>
      <c r="M145" s="47"/>
      <c r="N145" s="47"/>
      <c r="O145" s="47"/>
      <c r="P145" s="47"/>
      <c r="Q145" s="47"/>
      <c r="R145" s="47"/>
      <c r="S145" s="47"/>
      <c r="T145" s="47"/>
      <c r="U145" s="47"/>
      <c r="V145" s="47"/>
      <c r="W145" s="47"/>
      <c r="X145" s="47"/>
      <c r="Y145" s="47"/>
      <c r="Z145" s="47"/>
      <c r="AA145" s="47"/>
      <c r="AB145" s="47"/>
      <c r="AC145" s="47"/>
      <c r="AD145" s="47"/>
      <c r="AE145" s="47"/>
      <c r="AF145" s="47"/>
      <c r="AG145" s="47"/>
      <c r="AH145" s="47"/>
    </row>
    <row r="146" spans="1:34" ht="14.25" customHeight="1">
      <c r="A146" s="47"/>
      <c r="B146" s="47"/>
      <c r="C146" s="47"/>
      <c r="D146" s="47"/>
      <c r="E146" s="47"/>
      <c r="F146" s="47"/>
      <c r="G146" s="47"/>
      <c r="H146" s="47"/>
      <c r="I146" s="47"/>
      <c r="J146" s="357"/>
      <c r="K146" s="357"/>
      <c r="L146" s="47"/>
      <c r="M146" s="47"/>
      <c r="N146" s="47"/>
      <c r="O146" s="47"/>
      <c r="P146" s="47"/>
      <c r="Q146" s="47"/>
      <c r="R146" s="47"/>
      <c r="S146" s="47"/>
      <c r="T146" s="47"/>
      <c r="U146" s="47"/>
      <c r="V146" s="47"/>
      <c r="W146" s="47"/>
      <c r="X146" s="47"/>
      <c r="Y146" s="47"/>
      <c r="Z146" s="47"/>
      <c r="AA146" s="47"/>
      <c r="AB146" s="47"/>
      <c r="AC146" s="47"/>
      <c r="AD146" s="47"/>
      <c r="AE146" s="47"/>
      <c r="AF146" s="47"/>
      <c r="AG146" s="47"/>
      <c r="AH146" s="47"/>
    </row>
    <row r="147" spans="1:34" ht="14.25" customHeight="1">
      <c r="A147" s="47"/>
      <c r="B147" s="47"/>
      <c r="C147" s="47"/>
      <c r="D147" s="47"/>
      <c r="E147" s="47"/>
      <c r="F147" s="47"/>
      <c r="G147" s="47"/>
      <c r="H147" s="47"/>
      <c r="I147" s="47"/>
      <c r="J147" s="357"/>
      <c r="K147" s="357"/>
      <c r="L147" s="47"/>
      <c r="M147" s="47"/>
      <c r="N147" s="47"/>
      <c r="O147" s="47"/>
      <c r="P147" s="47"/>
      <c r="Q147" s="47"/>
      <c r="R147" s="47"/>
      <c r="S147" s="47"/>
      <c r="T147" s="47"/>
      <c r="U147" s="47"/>
      <c r="V147" s="47"/>
      <c r="W147" s="47"/>
      <c r="X147" s="47"/>
      <c r="Y147" s="47"/>
      <c r="Z147" s="47"/>
      <c r="AA147" s="47"/>
      <c r="AB147" s="47"/>
      <c r="AC147" s="47"/>
      <c r="AD147" s="47"/>
      <c r="AE147" s="47"/>
      <c r="AF147" s="47"/>
      <c r="AG147" s="47"/>
      <c r="AH147" s="47"/>
    </row>
    <row r="148" spans="1:34" ht="14.25" customHeight="1">
      <c r="A148" s="47"/>
      <c r="B148" s="47"/>
      <c r="C148" s="47"/>
      <c r="D148" s="47"/>
      <c r="E148" s="47"/>
      <c r="F148" s="47"/>
      <c r="G148" s="47"/>
      <c r="H148" s="47"/>
      <c r="I148" s="47"/>
      <c r="J148" s="357"/>
      <c r="K148" s="357"/>
      <c r="L148" s="47"/>
      <c r="M148" s="47"/>
      <c r="N148" s="47"/>
      <c r="O148" s="47"/>
      <c r="P148" s="47"/>
      <c r="Q148" s="47"/>
      <c r="R148" s="47"/>
      <c r="S148" s="47"/>
      <c r="T148" s="47"/>
      <c r="U148" s="47"/>
      <c r="V148" s="47"/>
      <c r="W148" s="47"/>
      <c r="X148" s="47"/>
      <c r="Y148" s="47"/>
      <c r="Z148" s="47"/>
      <c r="AA148" s="47"/>
      <c r="AB148" s="47"/>
      <c r="AC148" s="47"/>
      <c r="AD148" s="47"/>
      <c r="AE148" s="47"/>
      <c r="AF148" s="47"/>
      <c r="AG148" s="47"/>
      <c r="AH148" s="47"/>
    </row>
    <row r="149" spans="1:34" ht="14.25" customHeight="1">
      <c r="A149" s="47"/>
      <c r="B149" s="47"/>
      <c r="C149" s="47"/>
      <c r="D149" s="47"/>
      <c r="E149" s="47"/>
      <c r="F149" s="47"/>
      <c r="G149" s="47"/>
      <c r="H149" s="47"/>
      <c r="I149" s="47"/>
      <c r="J149" s="357"/>
      <c r="K149" s="357"/>
      <c r="L149" s="47"/>
      <c r="M149" s="47"/>
      <c r="N149" s="47"/>
      <c r="O149" s="47"/>
      <c r="P149" s="47"/>
      <c r="Q149" s="47"/>
      <c r="R149" s="47"/>
      <c r="S149" s="47"/>
      <c r="T149" s="47"/>
      <c r="U149" s="47"/>
      <c r="V149" s="47"/>
      <c r="W149" s="47"/>
      <c r="X149" s="47"/>
      <c r="Y149" s="47"/>
      <c r="Z149" s="47"/>
      <c r="AA149" s="47"/>
      <c r="AB149" s="47"/>
      <c r="AC149" s="47"/>
      <c r="AD149" s="47"/>
      <c r="AE149" s="47"/>
      <c r="AF149" s="47"/>
      <c r="AG149" s="47"/>
      <c r="AH149" s="47"/>
    </row>
    <row r="150" spans="1:34" ht="14.25" customHeight="1">
      <c r="A150" s="47"/>
      <c r="B150" s="47"/>
      <c r="C150" s="47"/>
      <c r="D150" s="47"/>
      <c r="E150" s="47"/>
      <c r="F150" s="47"/>
      <c r="G150" s="47"/>
      <c r="H150" s="47"/>
      <c r="I150" s="47"/>
      <c r="J150" s="357"/>
      <c r="K150" s="357"/>
      <c r="L150" s="47"/>
      <c r="M150" s="47"/>
      <c r="N150" s="47"/>
      <c r="O150" s="47"/>
      <c r="P150" s="47"/>
      <c r="Q150" s="47"/>
      <c r="R150" s="47"/>
      <c r="S150" s="47"/>
      <c r="T150" s="47"/>
      <c r="U150" s="47"/>
      <c r="V150" s="47"/>
      <c r="W150" s="47"/>
      <c r="X150" s="47"/>
      <c r="Y150" s="47"/>
      <c r="Z150" s="47"/>
      <c r="AA150" s="47"/>
      <c r="AB150" s="47"/>
      <c r="AC150" s="47"/>
      <c r="AD150" s="47"/>
      <c r="AE150" s="47"/>
      <c r="AF150" s="47"/>
      <c r="AG150" s="47"/>
      <c r="AH150" s="47"/>
    </row>
    <row r="151" spans="1:34" ht="14.25" customHeight="1">
      <c r="A151" s="47"/>
      <c r="B151" s="47"/>
      <c r="C151" s="47"/>
      <c r="D151" s="47"/>
      <c r="E151" s="47"/>
      <c r="F151" s="47"/>
      <c r="G151" s="47"/>
      <c r="H151" s="47"/>
      <c r="I151" s="47"/>
      <c r="J151" s="357"/>
      <c r="K151" s="357"/>
      <c r="L151" s="47"/>
      <c r="M151" s="47"/>
      <c r="N151" s="47"/>
      <c r="O151" s="47"/>
      <c r="P151" s="47"/>
      <c r="Q151" s="47"/>
      <c r="R151" s="47"/>
      <c r="S151" s="47"/>
      <c r="T151" s="47"/>
      <c r="U151" s="47"/>
      <c r="V151" s="47"/>
      <c r="W151" s="47"/>
      <c r="X151" s="47"/>
      <c r="Y151" s="47"/>
      <c r="Z151" s="47"/>
      <c r="AA151" s="47"/>
      <c r="AB151" s="47"/>
      <c r="AC151" s="47"/>
      <c r="AD151" s="47"/>
      <c r="AE151" s="47"/>
      <c r="AF151" s="47"/>
      <c r="AG151" s="47"/>
      <c r="AH151" s="47"/>
    </row>
    <row r="152" spans="1:34" ht="14.25" customHeight="1">
      <c r="A152" s="47"/>
      <c r="B152" s="47"/>
      <c r="C152" s="47"/>
      <c r="D152" s="47"/>
      <c r="E152" s="47"/>
      <c r="F152" s="47"/>
      <c r="G152" s="47"/>
      <c r="H152" s="47"/>
      <c r="I152" s="47"/>
      <c r="J152" s="357"/>
      <c r="K152" s="357"/>
      <c r="L152" s="47"/>
      <c r="M152" s="47"/>
      <c r="N152" s="47"/>
      <c r="O152" s="47"/>
      <c r="P152" s="47"/>
      <c r="Q152" s="47"/>
      <c r="R152" s="47"/>
      <c r="S152" s="47"/>
      <c r="T152" s="47"/>
      <c r="U152" s="47"/>
      <c r="V152" s="47"/>
      <c r="W152" s="47"/>
      <c r="X152" s="47"/>
      <c r="Y152" s="47"/>
      <c r="Z152" s="47"/>
      <c r="AA152" s="47"/>
      <c r="AB152" s="47"/>
      <c r="AC152" s="47"/>
      <c r="AD152" s="47"/>
      <c r="AE152" s="47"/>
      <c r="AF152" s="47"/>
      <c r="AG152" s="47"/>
      <c r="AH152" s="47"/>
    </row>
    <row r="153" spans="1:34" ht="14.25" customHeight="1">
      <c r="A153" s="47"/>
      <c r="B153" s="47"/>
      <c r="C153" s="47"/>
      <c r="D153" s="47"/>
      <c r="E153" s="47"/>
      <c r="F153" s="47"/>
      <c r="G153" s="47"/>
      <c r="H153" s="47"/>
      <c r="I153" s="47"/>
      <c r="J153" s="357"/>
      <c r="K153" s="357"/>
      <c r="L153" s="47"/>
      <c r="M153" s="47"/>
      <c r="N153" s="47"/>
      <c r="O153" s="47"/>
      <c r="P153" s="47"/>
      <c r="Q153" s="47"/>
      <c r="R153" s="47"/>
      <c r="S153" s="47"/>
      <c r="T153" s="47"/>
      <c r="U153" s="47"/>
      <c r="V153" s="47"/>
      <c r="W153" s="47"/>
      <c r="X153" s="47"/>
      <c r="Y153" s="47"/>
      <c r="Z153" s="47"/>
      <c r="AA153" s="47"/>
      <c r="AB153" s="47"/>
      <c r="AC153" s="47"/>
      <c r="AD153" s="47"/>
      <c r="AE153" s="47"/>
      <c r="AF153" s="47"/>
      <c r="AG153" s="47"/>
      <c r="AH153" s="47"/>
    </row>
    <row r="154" spans="1:34" ht="14.25" customHeight="1">
      <c r="A154" s="47"/>
      <c r="B154" s="47"/>
      <c r="C154" s="47"/>
      <c r="D154" s="47"/>
      <c r="E154" s="47"/>
      <c r="F154" s="47"/>
      <c r="G154" s="47"/>
      <c r="H154" s="47"/>
      <c r="I154" s="47"/>
      <c r="J154" s="357"/>
      <c r="K154" s="357"/>
      <c r="L154" s="47"/>
      <c r="M154" s="47"/>
      <c r="N154" s="47"/>
      <c r="O154" s="47"/>
      <c r="P154" s="47"/>
      <c r="Q154" s="47"/>
      <c r="R154" s="47"/>
      <c r="S154" s="47"/>
      <c r="T154" s="47"/>
      <c r="U154" s="47"/>
      <c r="V154" s="47"/>
      <c r="W154" s="47"/>
      <c r="X154" s="47"/>
      <c r="Y154" s="47"/>
      <c r="Z154" s="47"/>
      <c r="AA154" s="47"/>
      <c r="AB154" s="47"/>
      <c r="AC154" s="47"/>
      <c r="AD154" s="47"/>
      <c r="AE154" s="47"/>
      <c r="AF154" s="47"/>
      <c r="AG154" s="47"/>
      <c r="AH154" s="47"/>
    </row>
    <row r="155" spans="1:34" ht="14.25" customHeight="1">
      <c r="A155" s="47"/>
      <c r="B155" s="47"/>
      <c r="C155" s="47"/>
      <c r="D155" s="47"/>
      <c r="E155" s="47"/>
      <c r="F155" s="47"/>
      <c r="G155" s="47"/>
      <c r="H155" s="47"/>
      <c r="I155" s="47"/>
      <c r="J155" s="357"/>
      <c r="K155" s="357"/>
      <c r="L155" s="47"/>
      <c r="M155" s="47"/>
      <c r="N155" s="47"/>
      <c r="O155" s="47"/>
      <c r="P155" s="47"/>
      <c r="Q155" s="47"/>
      <c r="R155" s="47"/>
      <c r="S155" s="47"/>
      <c r="T155" s="47"/>
      <c r="U155" s="47"/>
      <c r="V155" s="47"/>
      <c r="W155" s="47"/>
      <c r="X155" s="47"/>
      <c r="Y155" s="47"/>
      <c r="Z155" s="47"/>
      <c r="AA155" s="47"/>
      <c r="AB155" s="47"/>
      <c r="AC155" s="47"/>
      <c r="AD155" s="47"/>
      <c r="AE155" s="47"/>
      <c r="AF155" s="47"/>
      <c r="AG155" s="47"/>
      <c r="AH155" s="47"/>
    </row>
    <row r="156" spans="1:34" ht="14.25" customHeight="1">
      <c r="A156" s="47"/>
      <c r="B156" s="47"/>
      <c r="C156" s="47"/>
      <c r="D156" s="47"/>
      <c r="E156" s="47"/>
      <c r="F156" s="47"/>
      <c r="G156" s="47"/>
      <c r="H156" s="47"/>
      <c r="I156" s="47"/>
      <c r="J156" s="357"/>
      <c r="K156" s="357"/>
      <c r="L156" s="47"/>
      <c r="M156" s="47"/>
      <c r="N156" s="47"/>
      <c r="O156" s="47"/>
      <c r="P156" s="47"/>
      <c r="Q156" s="47"/>
      <c r="R156" s="47"/>
      <c r="S156" s="47"/>
      <c r="T156" s="47"/>
      <c r="U156" s="47"/>
      <c r="V156" s="47"/>
      <c r="W156" s="47"/>
      <c r="X156" s="47"/>
      <c r="Y156" s="47"/>
      <c r="Z156" s="47"/>
      <c r="AA156" s="47"/>
      <c r="AB156" s="47"/>
      <c r="AC156" s="47"/>
      <c r="AD156" s="47"/>
      <c r="AE156" s="47"/>
      <c r="AF156" s="47"/>
      <c r="AG156" s="47"/>
      <c r="AH156" s="47"/>
    </row>
    <row r="157" spans="1:34" ht="14.25" customHeight="1">
      <c r="A157" s="47"/>
      <c r="B157" s="47"/>
      <c r="C157" s="47"/>
      <c r="D157" s="47"/>
      <c r="E157" s="47"/>
      <c r="F157" s="47"/>
      <c r="G157" s="47"/>
      <c r="H157" s="47"/>
      <c r="I157" s="47"/>
      <c r="J157" s="357"/>
      <c r="K157" s="357"/>
      <c r="L157" s="47"/>
      <c r="M157" s="47"/>
      <c r="N157" s="47"/>
      <c r="O157" s="47"/>
      <c r="P157" s="47"/>
      <c r="Q157" s="47"/>
      <c r="R157" s="47"/>
      <c r="S157" s="47"/>
      <c r="T157" s="47"/>
      <c r="U157" s="47"/>
      <c r="V157" s="47"/>
      <c r="W157" s="47"/>
      <c r="X157" s="47"/>
      <c r="Y157" s="47"/>
      <c r="Z157" s="47"/>
      <c r="AA157" s="47"/>
      <c r="AB157" s="47"/>
      <c r="AC157" s="47"/>
      <c r="AD157" s="47"/>
      <c r="AE157" s="47"/>
      <c r="AF157" s="47"/>
      <c r="AG157" s="47"/>
      <c r="AH157" s="47"/>
    </row>
    <row r="158" spans="1:34" ht="14.25" customHeight="1">
      <c r="A158" s="47"/>
      <c r="B158" s="47"/>
      <c r="C158" s="47"/>
      <c r="D158" s="47"/>
      <c r="E158" s="47"/>
      <c r="F158" s="47"/>
      <c r="G158" s="47"/>
      <c r="H158" s="47"/>
      <c r="I158" s="47"/>
      <c r="J158" s="357"/>
      <c r="K158" s="357"/>
      <c r="L158" s="47"/>
      <c r="M158" s="47"/>
      <c r="N158" s="47"/>
      <c r="O158" s="47"/>
      <c r="P158" s="47"/>
      <c r="Q158" s="47"/>
      <c r="R158" s="47"/>
      <c r="S158" s="47"/>
      <c r="T158" s="47"/>
      <c r="U158" s="47"/>
      <c r="V158" s="47"/>
      <c r="W158" s="47"/>
      <c r="X158" s="47"/>
      <c r="Y158" s="47"/>
      <c r="Z158" s="47"/>
      <c r="AA158" s="47"/>
      <c r="AB158" s="47"/>
      <c r="AC158" s="47"/>
      <c r="AD158" s="47"/>
      <c r="AE158" s="47"/>
      <c r="AF158" s="47"/>
      <c r="AG158" s="47"/>
      <c r="AH158" s="47"/>
    </row>
    <row r="159" spans="1:34" ht="14.25" customHeight="1">
      <c r="A159" s="47"/>
      <c r="B159" s="47"/>
      <c r="C159" s="47"/>
      <c r="D159" s="47"/>
      <c r="E159" s="47"/>
      <c r="F159" s="47"/>
      <c r="G159" s="47"/>
      <c r="H159" s="47"/>
      <c r="I159" s="47"/>
      <c r="J159" s="357"/>
      <c r="K159" s="357"/>
      <c r="L159" s="47"/>
      <c r="M159" s="47"/>
      <c r="N159" s="47"/>
      <c r="O159" s="47"/>
      <c r="P159" s="47"/>
      <c r="Q159" s="47"/>
      <c r="R159" s="47"/>
      <c r="S159" s="47"/>
      <c r="T159" s="47"/>
      <c r="U159" s="47"/>
      <c r="V159" s="47"/>
      <c r="W159" s="47"/>
      <c r="X159" s="47"/>
      <c r="Y159" s="47"/>
      <c r="Z159" s="47"/>
      <c r="AA159" s="47"/>
      <c r="AB159" s="47"/>
      <c r="AC159" s="47"/>
      <c r="AD159" s="47"/>
      <c r="AE159" s="47"/>
      <c r="AF159" s="47"/>
      <c r="AG159" s="47"/>
      <c r="AH159" s="47"/>
    </row>
    <row r="160" spans="1:34" ht="14.25" customHeight="1">
      <c r="A160" s="47"/>
      <c r="B160" s="47"/>
      <c r="C160" s="47"/>
      <c r="D160" s="47"/>
      <c r="E160" s="47"/>
      <c r="F160" s="47"/>
      <c r="G160" s="47"/>
      <c r="H160" s="47"/>
      <c r="I160" s="47"/>
      <c r="J160" s="357"/>
      <c r="K160" s="357"/>
      <c r="L160" s="47"/>
      <c r="M160" s="47"/>
      <c r="N160" s="47"/>
      <c r="O160" s="47"/>
      <c r="P160" s="47"/>
      <c r="Q160" s="47"/>
      <c r="R160" s="47"/>
      <c r="S160" s="47"/>
      <c r="T160" s="47"/>
      <c r="U160" s="47"/>
      <c r="V160" s="47"/>
      <c r="W160" s="47"/>
      <c r="X160" s="47"/>
      <c r="Y160" s="47"/>
      <c r="Z160" s="47"/>
      <c r="AA160" s="47"/>
      <c r="AB160" s="47"/>
      <c r="AC160" s="47"/>
      <c r="AD160" s="47"/>
      <c r="AE160" s="47"/>
      <c r="AF160" s="47"/>
      <c r="AG160" s="47"/>
      <c r="AH160" s="47"/>
    </row>
    <row r="161" spans="1:34" ht="14.25" customHeight="1">
      <c r="A161" s="47"/>
      <c r="B161" s="47"/>
      <c r="C161" s="47"/>
      <c r="D161" s="47"/>
      <c r="E161" s="47"/>
      <c r="F161" s="47"/>
      <c r="G161" s="47"/>
      <c r="H161" s="47"/>
      <c r="I161" s="47"/>
      <c r="J161" s="357"/>
      <c r="K161" s="357"/>
      <c r="L161" s="47"/>
      <c r="M161" s="47"/>
      <c r="N161" s="47"/>
      <c r="O161" s="47"/>
      <c r="P161" s="47"/>
      <c r="Q161" s="47"/>
      <c r="R161" s="47"/>
      <c r="S161" s="47"/>
      <c r="T161" s="47"/>
      <c r="U161" s="47"/>
      <c r="V161" s="47"/>
      <c r="W161" s="47"/>
      <c r="X161" s="47"/>
      <c r="Y161" s="47"/>
      <c r="Z161" s="47"/>
      <c r="AA161" s="47"/>
      <c r="AB161" s="47"/>
      <c r="AC161" s="47"/>
      <c r="AD161" s="47"/>
      <c r="AE161" s="47"/>
      <c r="AF161" s="47"/>
      <c r="AG161" s="47"/>
      <c r="AH161" s="47"/>
    </row>
    <row r="162" spans="1:34" ht="14.25" customHeight="1">
      <c r="A162" s="47"/>
      <c r="B162" s="47"/>
      <c r="C162" s="47"/>
      <c r="D162" s="47"/>
      <c r="E162" s="47"/>
      <c r="F162" s="47"/>
      <c r="G162" s="47"/>
      <c r="H162" s="47"/>
      <c r="I162" s="47"/>
      <c r="J162" s="357"/>
      <c r="K162" s="357"/>
      <c r="L162" s="47"/>
      <c r="M162" s="47"/>
      <c r="N162" s="47"/>
      <c r="O162" s="47"/>
      <c r="P162" s="47"/>
      <c r="Q162" s="47"/>
      <c r="R162" s="47"/>
      <c r="S162" s="47"/>
      <c r="T162" s="47"/>
      <c r="U162" s="47"/>
      <c r="V162" s="47"/>
      <c r="W162" s="47"/>
      <c r="X162" s="47"/>
      <c r="Y162" s="47"/>
      <c r="Z162" s="47"/>
      <c r="AA162" s="47"/>
      <c r="AB162" s="47"/>
      <c r="AC162" s="47"/>
      <c r="AD162" s="47"/>
      <c r="AE162" s="47"/>
      <c r="AF162" s="47"/>
      <c r="AG162" s="47"/>
      <c r="AH162" s="47"/>
    </row>
    <row r="163" spans="1:34" ht="14.25" customHeight="1">
      <c r="A163" s="47"/>
      <c r="B163" s="47"/>
      <c r="C163" s="47"/>
      <c r="D163" s="47"/>
      <c r="E163" s="47"/>
      <c r="F163" s="47"/>
      <c r="G163" s="47"/>
      <c r="H163" s="47"/>
      <c r="I163" s="47"/>
      <c r="J163" s="357"/>
      <c r="K163" s="357"/>
      <c r="L163" s="47"/>
      <c r="M163" s="47"/>
      <c r="N163" s="47"/>
      <c r="O163" s="47"/>
      <c r="P163" s="47"/>
      <c r="Q163" s="47"/>
      <c r="R163" s="47"/>
      <c r="S163" s="47"/>
      <c r="T163" s="47"/>
      <c r="U163" s="47"/>
      <c r="V163" s="47"/>
      <c r="W163" s="47"/>
      <c r="X163" s="47"/>
      <c r="Y163" s="47"/>
      <c r="Z163" s="47"/>
      <c r="AA163" s="47"/>
      <c r="AB163" s="47"/>
      <c r="AC163" s="47"/>
      <c r="AD163" s="47"/>
      <c r="AE163" s="47"/>
      <c r="AF163" s="47"/>
      <c r="AG163" s="47"/>
      <c r="AH163" s="47"/>
    </row>
    <row r="164" spans="1:34" ht="14.25" customHeight="1">
      <c r="A164" s="47"/>
      <c r="B164" s="47"/>
      <c r="C164" s="47"/>
      <c r="D164" s="47"/>
      <c r="E164" s="47"/>
      <c r="F164" s="47"/>
      <c r="G164" s="47"/>
      <c r="H164" s="47"/>
      <c r="I164" s="47"/>
      <c r="J164" s="357"/>
      <c r="K164" s="357"/>
      <c r="L164" s="47"/>
      <c r="M164" s="47"/>
      <c r="N164" s="47"/>
      <c r="O164" s="47"/>
      <c r="P164" s="47"/>
      <c r="Q164" s="47"/>
      <c r="R164" s="47"/>
      <c r="S164" s="47"/>
      <c r="T164" s="47"/>
      <c r="U164" s="47"/>
      <c r="V164" s="47"/>
      <c r="W164" s="47"/>
      <c r="X164" s="47"/>
      <c r="Y164" s="47"/>
      <c r="Z164" s="47"/>
      <c r="AA164" s="47"/>
      <c r="AB164" s="47"/>
      <c r="AC164" s="47"/>
      <c r="AD164" s="47"/>
      <c r="AE164" s="47"/>
      <c r="AF164" s="47"/>
      <c r="AG164" s="47"/>
      <c r="AH164" s="47"/>
    </row>
    <row r="165" spans="1:34" ht="14.25" customHeight="1">
      <c r="A165" s="47"/>
      <c r="B165" s="47"/>
      <c r="C165" s="47"/>
      <c r="D165" s="47"/>
      <c r="E165" s="47"/>
      <c r="F165" s="47"/>
      <c r="G165" s="47"/>
      <c r="H165" s="47"/>
      <c r="I165" s="47"/>
      <c r="J165" s="357"/>
      <c r="K165" s="357"/>
      <c r="L165" s="47"/>
      <c r="M165" s="47"/>
      <c r="N165" s="47"/>
      <c r="O165" s="47"/>
      <c r="P165" s="47"/>
      <c r="Q165" s="47"/>
      <c r="R165" s="47"/>
      <c r="S165" s="47"/>
      <c r="T165" s="47"/>
      <c r="U165" s="47"/>
      <c r="V165" s="47"/>
      <c r="W165" s="47"/>
      <c r="X165" s="47"/>
      <c r="Y165" s="47"/>
      <c r="Z165" s="47"/>
      <c r="AA165" s="47"/>
      <c r="AB165" s="47"/>
      <c r="AC165" s="47"/>
      <c r="AD165" s="47"/>
      <c r="AE165" s="47"/>
      <c r="AF165" s="47"/>
      <c r="AG165" s="47"/>
      <c r="AH165" s="47"/>
    </row>
    <row r="166" spans="1:34" ht="14.25" customHeight="1">
      <c r="A166" s="47"/>
      <c r="B166" s="47"/>
      <c r="C166" s="47"/>
      <c r="D166" s="47"/>
      <c r="E166" s="47"/>
      <c r="F166" s="47"/>
      <c r="G166" s="47"/>
      <c r="H166" s="47"/>
      <c r="I166" s="47"/>
      <c r="J166" s="357"/>
      <c r="K166" s="357"/>
      <c r="L166" s="47"/>
      <c r="M166" s="47"/>
      <c r="N166" s="47"/>
      <c r="O166" s="47"/>
      <c r="P166" s="47"/>
      <c r="Q166" s="47"/>
      <c r="R166" s="47"/>
      <c r="S166" s="47"/>
      <c r="T166" s="47"/>
      <c r="U166" s="47"/>
      <c r="V166" s="47"/>
      <c r="W166" s="47"/>
      <c r="X166" s="47"/>
      <c r="Y166" s="47"/>
      <c r="Z166" s="47"/>
      <c r="AA166" s="47"/>
      <c r="AB166" s="47"/>
      <c r="AC166" s="47"/>
      <c r="AD166" s="47"/>
      <c r="AE166" s="47"/>
      <c r="AF166" s="47"/>
      <c r="AG166" s="47"/>
      <c r="AH166" s="47"/>
    </row>
    <row r="167" spans="1:34" ht="14.25" customHeight="1">
      <c r="A167" s="47"/>
      <c r="B167" s="47"/>
      <c r="C167" s="47"/>
      <c r="D167" s="47"/>
      <c r="E167" s="47"/>
      <c r="F167" s="47"/>
      <c r="G167" s="47"/>
      <c r="H167" s="47"/>
      <c r="I167" s="47"/>
      <c r="J167" s="357"/>
      <c r="K167" s="357"/>
      <c r="L167" s="47"/>
      <c r="M167" s="47"/>
      <c r="N167" s="47"/>
      <c r="O167" s="47"/>
      <c r="P167" s="47"/>
      <c r="Q167" s="47"/>
      <c r="R167" s="47"/>
      <c r="S167" s="47"/>
      <c r="T167" s="47"/>
      <c r="U167" s="47"/>
      <c r="V167" s="47"/>
      <c r="W167" s="47"/>
      <c r="X167" s="47"/>
      <c r="Y167" s="47"/>
      <c r="Z167" s="47"/>
      <c r="AA167" s="47"/>
      <c r="AB167" s="47"/>
      <c r="AC167" s="47"/>
      <c r="AD167" s="47"/>
      <c r="AE167" s="47"/>
      <c r="AF167" s="47"/>
      <c r="AG167" s="47"/>
      <c r="AH167" s="47"/>
    </row>
    <row r="168" spans="1:34" ht="14.25" customHeight="1">
      <c r="A168" s="47"/>
      <c r="B168" s="47"/>
      <c r="C168" s="47"/>
      <c r="D168" s="47"/>
      <c r="E168" s="47"/>
      <c r="F168" s="47"/>
      <c r="G168" s="47"/>
      <c r="H168" s="47"/>
      <c r="I168" s="47"/>
      <c r="J168" s="357"/>
      <c r="K168" s="357"/>
      <c r="L168" s="47"/>
      <c r="M168" s="47"/>
      <c r="N168" s="47"/>
      <c r="O168" s="47"/>
      <c r="P168" s="47"/>
      <c r="Q168" s="47"/>
      <c r="R168" s="47"/>
      <c r="S168" s="47"/>
      <c r="T168" s="47"/>
      <c r="U168" s="47"/>
      <c r="V168" s="47"/>
      <c r="W168" s="47"/>
      <c r="X168" s="47"/>
      <c r="Y168" s="47"/>
      <c r="Z168" s="47"/>
      <c r="AA168" s="47"/>
      <c r="AB168" s="47"/>
      <c r="AC168" s="47"/>
      <c r="AD168" s="47"/>
      <c r="AE168" s="47"/>
      <c r="AF168" s="47"/>
      <c r="AG168" s="47"/>
      <c r="AH168" s="47"/>
    </row>
    <row r="169" spans="1:34" ht="14.25" customHeight="1">
      <c r="A169" s="47"/>
      <c r="B169" s="47"/>
      <c r="C169" s="47"/>
      <c r="D169" s="47"/>
      <c r="E169" s="47"/>
      <c r="F169" s="47"/>
      <c r="G169" s="47"/>
      <c r="H169" s="47"/>
      <c r="I169" s="47"/>
      <c r="J169" s="357"/>
      <c r="K169" s="357"/>
      <c r="L169" s="47"/>
      <c r="M169" s="47"/>
      <c r="N169" s="47"/>
      <c r="O169" s="47"/>
      <c r="P169" s="47"/>
      <c r="Q169" s="47"/>
      <c r="R169" s="47"/>
      <c r="S169" s="47"/>
      <c r="T169" s="47"/>
      <c r="U169" s="47"/>
      <c r="V169" s="47"/>
      <c r="W169" s="47"/>
      <c r="X169" s="47"/>
      <c r="Y169" s="47"/>
      <c r="Z169" s="47"/>
      <c r="AA169" s="47"/>
      <c r="AB169" s="47"/>
      <c r="AC169" s="47"/>
      <c r="AD169" s="47"/>
      <c r="AE169" s="47"/>
      <c r="AF169" s="47"/>
      <c r="AG169" s="47"/>
      <c r="AH169" s="47"/>
    </row>
    <row r="170" spans="1:34" ht="14.25" customHeight="1">
      <c r="A170" s="47"/>
      <c r="B170" s="47"/>
      <c r="C170" s="47"/>
      <c r="D170" s="47"/>
      <c r="E170" s="47"/>
      <c r="F170" s="47"/>
      <c r="G170" s="47"/>
      <c r="H170" s="47"/>
      <c r="I170" s="47"/>
      <c r="J170" s="357"/>
      <c r="K170" s="357"/>
      <c r="L170" s="47"/>
      <c r="M170" s="47"/>
      <c r="N170" s="47"/>
      <c r="O170" s="47"/>
      <c r="P170" s="47"/>
      <c r="Q170" s="47"/>
      <c r="R170" s="47"/>
      <c r="S170" s="47"/>
      <c r="T170" s="47"/>
      <c r="U170" s="47"/>
      <c r="V170" s="47"/>
      <c r="W170" s="47"/>
      <c r="X170" s="47"/>
      <c r="Y170" s="47"/>
      <c r="Z170" s="47"/>
      <c r="AA170" s="47"/>
      <c r="AB170" s="47"/>
      <c r="AC170" s="47"/>
      <c r="AD170" s="47"/>
      <c r="AE170" s="47"/>
      <c r="AF170" s="47"/>
      <c r="AG170" s="47"/>
      <c r="AH170" s="47"/>
    </row>
    <row r="171" spans="1:34" ht="14.25" customHeight="1">
      <c r="A171" s="47"/>
      <c r="B171" s="47"/>
      <c r="C171" s="47"/>
      <c r="D171" s="47"/>
      <c r="E171" s="47"/>
      <c r="F171" s="47"/>
      <c r="G171" s="47"/>
      <c r="H171" s="47"/>
      <c r="I171" s="47"/>
      <c r="J171" s="357"/>
      <c r="K171" s="357"/>
      <c r="L171" s="47"/>
      <c r="M171" s="47"/>
      <c r="N171" s="47"/>
      <c r="O171" s="47"/>
      <c r="P171" s="47"/>
      <c r="Q171" s="47"/>
      <c r="R171" s="47"/>
      <c r="S171" s="47"/>
      <c r="T171" s="47"/>
      <c r="U171" s="47"/>
      <c r="V171" s="47"/>
      <c r="W171" s="47"/>
      <c r="X171" s="47"/>
      <c r="Y171" s="47"/>
      <c r="Z171" s="47"/>
      <c r="AA171" s="47"/>
      <c r="AB171" s="47"/>
      <c r="AC171" s="47"/>
      <c r="AD171" s="47"/>
      <c r="AE171" s="47"/>
      <c r="AF171" s="47"/>
      <c r="AG171" s="47"/>
      <c r="AH171" s="47"/>
    </row>
    <row r="172" spans="1:34" ht="14.25" customHeight="1">
      <c r="A172" s="47"/>
      <c r="B172" s="47"/>
      <c r="C172" s="47"/>
      <c r="D172" s="47"/>
      <c r="E172" s="47"/>
      <c r="F172" s="47"/>
      <c r="G172" s="47"/>
      <c r="H172" s="47"/>
      <c r="I172" s="47"/>
      <c r="J172" s="357"/>
      <c r="K172" s="357"/>
      <c r="L172" s="47"/>
      <c r="M172" s="47"/>
      <c r="N172" s="47"/>
      <c r="O172" s="47"/>
      <c r="P172" s="47"/>
      <c r="Q172" s="47"/>
      <c r="R172" s="47"/>
      <c r="S172" s="47"/>
      <c r="T172" s="47"/>
      <c r="U172" s="47"/>
      <c r="V172" s="47"/>
      <c r="W172" s="47"/>
      <c r="X172" s="47"/>
      <c r="Y172" s="47"/>
      <c r="Z172" s="47"/>
      <c r="AA172" s="47"/>
      <c r="AB172" s="47"/>
      <c r="AC172" s="47"/>
      <c r="AD172" s="47"/>
      <c r="AE172" s="47"/>
      <c r="AF172" s="47"/>
      <c r="AG172" s="47"/>
      <c r="AH172" s="47"/>
    </row>
    <row r="173" spans="1:34" ht="14.25" customHeight="1">
      <c r="A173" s="47"/>
      <c r="B173" s="47"/>
      <c r="C173" s="47"/>
      <c r="D173" s="47"/>
      <c r="E173" s="47"/>
      <c r="F173" s="47"/>
      <c r="G173" s="47"/>
      <c r="H173" s="47"/>
      <c r="I173" s="47"/>
      <c r="J173" s="357"/>
      <c r="K173" s="357"/>
      <c r="L173" s="47"/>
      <c r="M173" s="47"/>
      <c r="N173" s="47"/>
      <c r="O173" s="47"/>
      <c r="P173" s="47"/>
      <c r="Q173" s="47"/>
      <c r="R173" s="47"/>
      <c r="S173" s="47"/>
      <c r="T173" s="47"/>
      <c r="U173" s="47"/>
      <c r="V173" s="47"/>
      <c r="W173" s="47"/>
      <c r="X173" s="47"/>
      <c r="Y173" s="47"/>
      <c r="Z173" s="47"/>
      <c r="AA173" s="47"/>
      <c r="AB173" s="47"/>
      <c r="AC173" s="47"/>
      <c r="AD173" s="47"/>
      <c r="AE173" s="47"/>
      <c r="AF173" s="47"/>
      <c r="AG173" s="47"/>
      <c r="AH173" s="47"/>
    </row>
    <row r="174" spans="1:34" ht="14.25" customHeight="1">
      <c r="A174" s="47"/>
      <c r="B174" s="47"/>
      <c r="C174" s="47"/>
      <c r="D174" s="47"/>
      <c r="E174" s="47"/>
      <c r="F174" s="47"/>
      <c r="G174" s="47"/>
      <c r="H174" s="47"/>
      <c r="I174" s="47"/>
      <c r="J174" s="357"/>
      <c r="K174" s="357"/>
      <c r="L174" s="47"/>
      <c r="M174" s="47"/>
      <c r="N174" s="47"/>
      <c r="O174" s="47"/>
      <c r="P174" s="47"/>
      <c r="Q174" s="47"/>
      <c r="R174" s="47"/>
      <c r="S174" s="47"/>
      <c r="T174" s="47"/>
      <c r="U174" s="47"/>
      <c r="V174" s="47"/>
      <c r="W174" s="47"/>
      <c r="X174" s="47"/>
      <c r="Y174" s="47"/>
      <c r="Z174" s="47"/>
      <c r="AA174" s="47"/>
      <c r="AB174" s="47"/>
      <c r="AC174" s="47"/>
      <c r="AD174" s="47"/>
      <c r="AE174" s="47"/>
      <c r="AF174" s="47"/>
      <c r="AG174" s="47"/>
      <c r="AH174" s="47"/>
    </row>
    <row r="175" spans="1:34" ht="14.25" customHeight="1">
      <c r="A175" s="47"/>
      <c r="B175" s="47"/>
      <c r="C175" s="47"/>
      <c r="D175" s="47"/>
      <c r="E175" s="47"/>
      <c r="F175" s="47"/>
      <c r="G175" s="47"/>
      <c r="H175" s="47"/>
      <c r="I175" s="47"/>
      <c r="J175" s="357"/>
      <c r="K175" s="357"/>
      <c r="L175" s="47"/>
      <c r="M175" s="47"/>
      <c r="N175" s="47"/>
      <c r="O175" s="47"/>
      <c r="P175" s="47"/>
      <c r="Q175" s="47"/>
      <c r="R175" s="47"/>
      <c r="S175" s="47"/>
      <c r="T175" s="47"/>
      <c r="U175" s="47"/>
      <c r="V175" s="47"/>
      <c r="W175" s="47"/>
      <c r="X175" s="47"/>
      <c r="Y175" s="47"/>
      <c r="Z175" s="47"/>
      <c r="AA175" s="47"/>
      <c r="AB175" s="47"/>
      <c r="AC175" s="47"/>
      <c r="AD175" s="47"/>
      <c r="AE175" s="47"/>
      <c r="AF175" s="47"/>
      <c r="AG175" s="47"/>
      <c r="AH175" s="47"/>
    </row>
    <row r="176" spans="1:34" ht="14.25" customHeight="1">
      <c r="A176" s="47"/>
      <c r="B176" s="47"/>
      <c r="C176" s="47"/>
      <c r="D176" s="47"/>
      <c r="E176" s="47"/>
      <c r="F176" s="47"/>
      <c r="G176" s="47"/>
      <c r="H176" s="47"/>
      <c r="I176" s="47"/>
      <c r="J176" s="357"/>
      <c r="K176" s="357"/>
      <c r="L176" s="47"/>
      <c r="M176" s="47"/>
      <c r="N176" s="47"/>
      <c r="O176" s="47"/>
      <c r="P176" s="47"/>
      <c r="Q176" s="47"/>
      <c r="R176" s="47"/>
      <c r="S176" s="47"/>
      <c r="T176" s="47"/>
      <c r="U176" s="47"/>
      <c r="V176" s="47"/>
      <c r="W176" s="47"/>
      <c r="X176" s="47"/>
      <c r="Y176" s="47"/>
      <c r="Z176" s="47"/>
      <c r="AA176" s="47"/>
      <c r="AB176" s="47"/>
      <c r="AC176" s="47"/>
      <c r="AD176" s="47"/>
      <c r="AE176" s="47"/>
      <c r="AF176" s="47"/>
      <c r="AG176" s="47"/>
      <c r="AH176" s="47"/>
    </row>
    <row r="177" spans="1:34" ht="14.25" customHeight="1">
      <c r="A177" s="47"/>
      <c r="B177" s="47"/>
      <c r="C177" s="47"/>
      <c r="D177" s="47"/>
      <c r="E177" s="47"/>
      <c r="F177" s="47"/>
      <c r="G177" s="47"/>
      <c r="H177" s="47"/>
      <c r="I177" s="47"/>
      <c r="J177" s="357"/>
      <c r="K177" s="357"/>
      <c r="L177" s="47"/>
      <c r="M177" s="47"/>
      <c r="N177" s="47"/>
      <c r="O177" s="47"/>
      <c r="P177" s="47"/>
      <c r="Q177" s="47"/>
      <c r="R177" s="47"/>
      <c r="S177" s="47"/>
      <c r="T177" s="47"/>
      <c r="U177" s="47"/>
      <c r="V177" s="47"/>
      <c r="W177" s="47"/>
      <c r="X177" s="47"/>
      <c r="Y177" s="47"/>
      <c r="Z177" s="47"/>
      <c r="AA177" s="47"/>
      <c r="AB177" s="47"/>
      <c r="AC177" s="47"/>
      <c r="AD177" s="47"/>
      <c r="AE177" s="47"/>
      <c r="AF177" s="47"/>
      <c r="AG177" s="47"/>
      <c r="AH177" s="47"/>
    </row>
    <row r="178" spans="1:34" ht="14.25" customHeight="1">
      <c r="A178" s="47"/>
      <c r="B178" s="47"/>
      <c r="C178" s="47"/>
      <c r="D178" s="47"/>
      <c r="E178" s="47"/>
      <c r="F178" s="47"/>
      <c r="G178" s="47"/>
      <c r="H178" s="47"/>
      <c r="I178" s="47"/>
      <c r="J178" s="357"/>
      <c r="K178" s="357"/>
      <c r="L178" s="47"/>
      <c r="M178" s="47"/>
      <c r="N178" s="47"/>
      <c r="O178" s="47"/>
      <c r="P178" s="47"/>
      <c r="Q178" s="47"/>
      <c r="R178" s="47"/>
      <c r="S178" s="47"/>
      <c r="T178" s="47"/>
      <c r="U178" s="47"/>
      <c r="V178" s="47"/>
      <c r="W178" s="47"/>
      <c r="X178" s="47"/>
      <c r="Y178" s="47"/>
      <c r="Z178" s="47"/>
      <c r="AA178" s="47"/>
      <c r="AB178" s="47"/>
      <c r="AC178" s="47"/>
      <c r="AD178" s="47"/>
      <c r="AE178" s="47"/>
      <c r="AF178" s="47"/>
      <c r="AG178" s="47"/>
      <c r="AH178" s="47"/>
    </row>
    <row r="179" spans="1:34" ht="14.25" customHeight="1">
      <c r="A179" s="47"/>
      <c r="B179" s="47"/>
      <c r="C179" s="47"/>
      <c r="D179" s="47"/>
      <c r="E179" s="47"/>
      <c r="F179" s="47"/>
      <c r="G179" s="47"/>
      <c r="H179" s="47"/>
      <c r="I179" s="47"/>
      <c r="J179" s="357"/>
      <c r="K179" s="357"/>
      <c r="L179" s="47"/>
      <c r="M179" s="47"/>
      <c r="N179" s="47"/>
      <c r="O179" s="47"/>
      <c r="P179" s="47"/>
      <c r="Q179" s="47"/>
      <c r="R179" s="47"/>
      <c r="S179" s="47"/>
      <c r="T179" s="47"/>
      <c r="U179" s="47"/>
      <c r="V179" s="47"/>
      <c r="W179" s="47"/>
      <c r="X179" s="47"/>
      <c r="Y179" s="47"/>
      <c r="Z179" s="47"/>
      <c r="AA179" s="47"/>
      <c r="AB179" s="47"/>
      <c r="AC179" s="47"/>
      <c r="AD179" s="47"/>
      <c r="AE179" s="47"/>
      <c r="AF179" s="47"/>
      <c r="AG179" s="47"/>
      <c r="AH179" s="47"/>
    </row>
    <row r="180" spans="1:34" ht="14.25" customHeight="1">
      <c r="A180" s="47"/>
      <c r="B180" s="47"/>
      <c r="C180" s="47"/>
      <c r="D180" s="47"/>
      <c r="E180" s="47"/>
      <c r="F180" s="47"/>
      <c r="G180" s="47"/>
      <c r="H180" s="47"/>
      <c r="I180" s="47"/>
      <c r="J180" s="357"/>
      <c r="K180" s="357"/>
      <c r="L180" s="47"/>
      <c r="M180" s="47"/>
      <c r="N180" s="47"/>
      <c r="O180" s="47"/>
      <c r="P180" s="47"/>
      <c r="Q180" s="47"/>
      <c r="R180" s="47"/>
      <c r="S180" s="47"/>
      <c r="T180" s="47"/>
      <c r="U180" s="47"/>
      <c r="V180" s="47"/>
      <c r="W180" s="47"/>
      <c r="X180" s="47"/>
      <c r="Y180" s="47"/>
      <c r="Z180" s="47"/>
      <c r="AA180" s="47"/>
      <c r="AB180" s="47"/>
      <c r="AC180" s="47"/>
      <c r="AD180" s="47"/>
      <c r="AE180" s="47"/>
      <c r="AF180" s="47"/>
      <c r="AG180" s="47"/>
      <c r="AH180" s="47"/>
    </row>
    <row r="181" spans="1:34" ht="14.25" customHeight="1">
      <c r="A181" s="47"/>
      <c r="B181" s="47"/>
      <c r="C181" s="47"/>
      <c r="D181" s="47"/>
      <c r="E181" s="47"/>
      <c r="F181" s="47"/>
      <c r="G181" s="47"/>
      <c r="H181" s="47"/>
      <c r="I181" s="47"/>
      <c r="J181" s="357"/>
      <c r="K181" s="357"/>
      <c r="L181" s="47"/>
      <c r="M181" s="47"/>
      <c r="N181" s="47"/>
      <c r="O181" s="47"/>
      <c r="P181" s="47"/>
      <c r="Q181" s="47"/>
      <c r="R181" s="47"/>
      <c r="S181" s="47"/>
      <c r="T181" s="47"/>
      <c r="U181" s="47"/>
      <c r="V181" s="47"/>
      <c r="W181" s="47"/>
      <c r="X181" s="47"/>
      <c r="Y181" s="47"/>
      <c r="Z181" s="47"/>
      <c r="AA181" s="47"/>
      <c r="AB181" s="47"/>
      <c r="AC181" s="47"/>
      <c r="AD181" s="47"/>
      <c r="AE181" s="47"/>
      <c r="AF181" s="47"/>
      <c r="AG181" s="47"/>
      <c r="AH181" s="47"/>
    </row>
    <row r="182" spans="1:34" ht="14.25" customHeight="1">
      <c r="A182" s="47"/>
      <c r="B182" s="47"/>
      <c r="C182" s="47"/>
      <c r="D182" s="47"/>
      <c r="E182" s="47"/>
      <c r="F182" s="47"/>
      <c r="G182" s="47"/>
      <c r="H182" s="47"/>
      <c r="I182" s="47"/>
      <c r="J182" s="357"/>
      <c r="K182" s="357"/>
      <c r="L182" s="47"/>
      <c r="M182" s="47"/>
      <c r="N182" s="47"/>
      <c r="O182" s="47"/>
      <c r="P182" s="47"/>
      <c r="Q182" s="47"/>
      <c r="R182" s="47"/>
      <c r="S182" s="47"/>
      <c r="T182" s="47"/>
      <c r="U182" s="47"/>
      <c r="V182" s="47"/>
      <c r="W182" s="47"/>
      <c r="X182" s="47"/>
      <c r="Y182" s="47"/>
      <c r="Z182" s="47"/>
      <c r="AA182" s="47"/>
      <c r="AB182" s="47"/>
      <c r="AC182" s="47"/>
      <c r="AD182" s="47"/>
      <c r="AE182" s="47"/>
      <c r="AF182" s="47"/>
      <c r="AG182" s="47"/>
      <c r="AH182" s="47"/>
    </row>
    <row r="183" spans="1:34" ht="14.25" customHeight="1">
      <c r="A183" s="47"/>
      <c r="B183" s="47"/>
      <c r="C183" s="47"/>
      <c r="D183" s="47"/>
      <c r="E183" s="47"/>
      <c r="F183" s="47"/>
      <c r="G183" s="47"/>
      <c r="H183" s="47"/>
      <c r="I183" s="47"/>
      <c r="J183" s="357"/>
      <c r="K183" s="357"/>
      <c r="L183" s="47"/>
      <c r="M183" s="47"/>
      <c r="N183" s="47"/>
      <c r="O183" s="47"/>
      <c r="P183" s="47"/>
      <c r="Q183" s="47"/>
      <c r="R183" s="47"/>
      <c r="S183" s="47"/>
      <c r="T183" s="47"/>
      <c r="U183" s="47"/>
      <c r="V183" s="47"/>
      <c r="W183" s="47"/>
      <c r="X183" s="47"/>
      <c r="Y183" s="47"/>
      <c r="Z183" s="47"/>
      <c r="AA183" s="47"/>
      <c r="AB183" s="47"/>
      <c r="AC183" s="47"/>
      <c r="AD183" s="47"/>
      <c r="AE183" s="47"/>
      <c r="AF183" s="47"/>
      <c r="AG183" s="47"/>
      <c r="AH183" s="47"/>
    </row>
    <row r="184" spans="1:34" ht="14.25" customHeight="1">
      <c r="A184" s="47"/>
      <c r="B184" s="47"/>
      <c r="C184" s="47"/>
      <c r="D184" s="47"/>
      <c r="E184" s="47"/>
      <c r="F184" s="47"/>
      <c r="G184" s="47"/>
      <c r="H184" s="47"/>
      <c r="I184" s="47"/>
      <c r="J184" s="357"/>
      <c r="K184" s="357"/>
      <c r="L184" s="47"/>
      <c r="M184" s="47"/>
      <c r="N184" s="47"/>
      <c r="O184" s="47"/>
      <c r="P184" s="47"/>
      <c r="Q184" s="47"/>
      <c r="R184" s="47"/>
      <c r="S184" s="47"/>
      <c r="T184" s="47"/>
      <c r="U184" s="47"/>
      <c r="V184" s="47"/>
      <c r="W184" s="47"/>
      <c r="X184" s="47"/>
      <c r="Y184" s="47"/>
      <c r="Z184" s="47"/>
      <c r="AA184" s="47"/>
      <c r="AB184" s="47"/>
      <c r="AC184" s="47"/>
      <c r="AD184" s="47"/>
      <c r="AE184" s="47"/>
      <c r="AF184" s="47"/>
      <c r="AG184" s="47"/>
      <c r="AH184" s="47"/>
    </row>
    <row r="185" spans="1:34" ht="14.25" customHeight="1">
      <c r="A185" s="47"/>
      <c r="B185" s="47"/>
      <c r="C185" s="47"/>
      <c r="D185" s="47"/>
      <c r="E185" s="47"/>
      <c r="F185" s="47"/>
      <c r="G185" s="47"/>
      <c r="H185" s="47"/>
      <c r="I185" s="47"/>
      <c r="J185" s="357"/>
      <c r="K185" s="357"/>
      <c r="L185" s="47"/>
      <c r="M185" s="47"/>
      <c r="N185" s="47"/>
      <c r="O185" s="47"/>
      <c r="P185" s="47"/>
      <c r="Q185" s="47"/>
      <c r="R185" s="47"/>
      <c r="S185" s="47"/>
      <c r="T185" s="47"/>
      <c r="U185" s="47"/>
      <c r="V185" s="47"/>
      <c r="W185" s="47"/>
      <c r="X185" s="47"/>
      <c r="Y185" s="47"/>
      <c r="Z185" s="47"/>
      <c r="AA185" s="47"/>
      <c r="AB185" s="47"/>
      <c r="AC185" s="47"/>
      <c r="AD185" s="47"/>
      <c r="AE185" s="47"/>
      <c r="AF185" s="47"/>
      <c r="AG185" s="47"/>
      <c r="AH185" s="47"/>
    </row>
    <row r="186" spans="1:34" ht="14.25" customHeight="1">
      <c r="A186" s="47"/>
      <c r="B186" s="47"/>
      <c r="C186" s="47"/>
      <c r="D186" s="47"/>
      <c r="E186" s="47"/>
      <c r="F186" s="47"/>
      <c r="G186" s="47"/>
      <c r="H186" s="47"/>
      <c r="I186" s="47"/>
      <c r="J186" s="357"/>
      <c r="K186" s="357"/>
      <c r="L186" s="47"/>
      <c r="M186" s="47"/>
      <c r="N186" s="47"/>
      <c r="O186" s="47"/>
      <c r="P186" s="47"/>
      <c r="Q186" s="47"/>
      <c r="R186" s="47"/>
      <c r="S186" s="47"/>
      <c r="T186" s="47"/>
      <c r="U186" s="47"/>
      <c r="V186" s="47"/>
      <c r="W186" s="47"/>
      <c r="X186" s="47"/>
      <c r="Y186" s="47"/>
      <c r="Z186" s="47"/>
      <c r="AA186" s="47"/>
      <c r="AB186" s="47"/>
      <c r="AC186" s="47"/>
      <c r="AD186" s="47"/>
      <c r="AE186" s="47"/>
      <c r="AF186" s="47"/>
      <c r="AG186" s="47"/>
      <c r="AH186" s="47"/>
    </row>
    <row r="187" spans="1:34" ht="14.25" customHeight="1">
      <c r="A187" s="47"/>
      <c r="B187" s="47"/>
      <c r="C187" s="47"/>
      <c r="D187" s="47"/>
      <c r="E187" s="47"/>
      <c r="F187" s="47"/>
      <c r="G187" s="47"/>
      <c r="H187" s="47"/>
      <c r="I187" s="47"/>
      <c r="J187" s="357"/>
      <c r="K187" s="357"/>
      <c r="L187" s="47"/>
      <c r="M187" s="47"/>
      <c r="N187" s="47"/>
      <c r="O187" s="47"/>
      <c r="P187" s="47"/>
      <c r="Q187" s="47"/>
      <c r="R187" s="47"/>
      <c r="S187" s="47"/>
      <c r="T187" s="47"/>
      <c r="U187" s="47"/>
      <c r="V187" s="47"/>
      <c r="W187" s="47"/>
      <c r="X187" s="47"/>
      <c r="Y187" s="47"/>
      <c r="Z187" s="47"/>
      <c r="AA187" s="47"/>
      <c r="AB187" s="47"/>
      <c r="AC187" s="47"/>
      <c r="AD187" s="47"/>
      <c r="AE187" s="47"/>
      <c r="AF187" s="47"/>
      <c r="AG187" s="47"/>
      <c r="AH187" s="47"/>
    </row>
    <row r="188" spans="1:34" ht="14.25" customHeight="1">
      <c r="A188" s="47"/>
      <c r="B188" s="47"/>
      <c r="C188" s="47"/>
      <c r="D188" s="47"/>
      <c r="E188" s="47"/>
      <c r="F188" s="47"/>
      <c r="G188" s="47"/>
      <c r="H188" s="47"/>
      <c r="I188" s="47"/>
      <c r="J188" s="357"/>
      <c r="K188" s="357"/>
      <c r="L188" s="47"/>
      <c r="M188" s="47"/>
      <c r="N188" s="47"/>
      <c r="O188" s="47"/>
      <c r="P188" s="47"/>
      <c r="Q188" s="47"/>
      <c r="R188" s="47"/>
      <c r="S188" s="47"/>
      <c r="T188" s="47"/>
      <c r="U188" s="47"/>
      <c r="V188" s="47"/>
      <c r="W188" s="47"/>
      <c r="X188" s="47"/>
      <c r="Y188" s="47"/>
      <c r="Z188" s="47"/>
      <c r="AA188" s="47"/>
      <c r="AB188" s="47"/>
      <c r="AC188" s="47"/>
      <c r="AD188" s="47"/>
      <c r="AE188" s="47"/>
      <c r="AF188" s="47"/>
      <c r="AG188" s="47"/>
      <c r="AH188" s="47"/>
    </row>
    <row r="189" spans="1:34" ht="14.25" customHeight="1">
      <c r="A189" s="47"/>
      <c r="B189" s="47"/>
      <c r="C189" s="47"/>
      <c r="D189" s="47"/>
      <c r="E189" s="47"/>
      <c r="F189" s="47"/>
      <c r="G189" s="47"/>
      <c r="H189" s="47"/>
      <c r="I189" s="47"/>
      <c r="J189" s="357"/>
      <c r="K189" s="357"/>
      <c r="L189" s="47"/>
      <c r="M189" s="47"/>
      <c r="N189" s="47"/>
      <c r="O189" s="47"/>
      <c r="P189" s="47"/>
      <c r="Q189" s="47"/>
      <c r="R189" s="47"/>
      <c r="S189" s="47"/>
      <c r="T189" s="47"/>
      <c r="U189" s="47"/>
      <c r="V189" s="47"/>
      <c r="W189" s="47"/>
      <c r="X189" s="47"/>
      <c r="Y189" s="47"/>
      <c r="Z189" s="47"/>
      <c r="AA189" s="47"/>
      <c r="AB189" s="47"/>
      <c r="AC189" s="47"/>
      <c r="AD189" s="47"/>
      <c r="AE189" s="47"/>
      <c r="AF189" s="47"/>
      <c r="AG189" s="47"/>
      <c r="AH189" s="47"/>
    </row>
    <row r="190" spans="1:34" ht="14.25" customHeight="1">
      <c r="A190" s="47"/>
      <c r="B190" s="47"/>
      <c r="C190" s="47"/>
      <c r="D190" s="47"/>
      <c r="E190" s="47"/>
      <c r="F190" s="47"/>
      <c r="G190" s="47"/>
      <c r="H190" s="47"/>
      <c r="I190" s="47"/>
      <c r="J190" s="357"/>
      <c r="K190" s="357"/>
      <c r="L190" s="47"/>
      <c r="M190" s="47"/>
      <c r="N190" s="47"/>
      <c r="O190" s="47"/>
      <c r="P190" s="47"/>
      <c r="Q190" s="47"/>
      <c r="R190" s="47"/>
      <c r="S190" s="47"/>
      <c r="T190" s="47"/>
      <c r="U190" s="47"/>
      <c r="V190" s="47"/>
      <c r="W190" s="47"/>
      <c r="X190" s="47"/>
      <c r="Y190" s="47"/>
      <c r="Z190" s="47"/>
      <c r="AA190" s="47"/>
      <c r="AB190" s="47"/>
      <c r="AC190" s="47"/>
      <c r="AD190" s="47"/>
      <c r="AE190" s="47"/>
      <c r="AF190" s="47"/>
      <c r="AG190" s="47"/>
      <c r="AH190" s="47"/>
    </row>
    <row r="191" spans="1:34" ht="14.25" customHeight="1">
      <c r="A191" s="47"/>
      <c r="B191" s="47"/>
      <c r="C191" s="47"/>
      <c r="D191" s="47"/>
      <c r="E191" s="47"/>
      <c r="F191" s="47"/>
      <c r="G191" s="47"/>
      <c r="H191" s="47"/>
      <c r="I191" s="47"/>
      <c r="J191" s="357"/>
      <c r="K191" s="357"/>
      <c r="L191" s="47"/>
      <c r="M191" s="47"/>
      <c r="N191" s="47"/>
      <c r="O191" s="47"/>
      <c r="P191" s="47"/>
      <c r="Q191" s="47"/>
      <c r="R191" s="47"/>
      <c r="S191" s="47"/>
      <c r="T191" s="47"/>
      <c r="U191" s="47"/>
      <c r="V191" s="47"/>
      <c r="W191" s="47"/>
      <c r="X191" s="47"/>
      <c r="Y191" s="47"/>
      <c r="Z191" s="47"/>
      <c r="AA191" s="47"/>
      <c r="AB191" s="47"/>
      <c r="AC191" s="47"/>
      <c r="AD191" s="47"/>
      <c r="AE191" s="47"/>
      <c r="AF191" s="47"/>
      <c r="AG191" s="47"/>
      <c r="AH191" s="47"/>
    </row>
    <row r="192" spans="1:34" ht="14.25" customHeight="1">
      <c r="A192" s="47"/>
      <c r="B192" s="47"/>
      <c r="C192" s="47"/>
      <c r="D192" s="47"/>
      <c r="E192" s="47"/>
      <c r="F192" s="47"/>
      <c r="G192" s="47"/>
      <c r="H192" s="47"/>
      <c r="I192" s="47"/>
      <c r="J192" s="357"/>
      <c r="K192" s="357"/>
      <c r="L192" s="47"/>
      <c r="M192" s="47"/>
      <c r="N192" s="47"/>
      <c r="O192" s="47"/>
      <c r="P192" s="47"/>
      <c r="Q192" s="47"/>
      <c r="R192" s="47"/>
      <c r="S192" s="47"/>
      <c r="T192" s="47"/>
      <c r="U192" s="47"/>
      <c r="V192" s="47"/>
      <c r="W192" s="47"/>
      <c r="X192" s="47"/>
      <c r="Y192" s="47"/>
      <c r="Z192" s="47"/>
      <c r="AA192" s="47"/>
      <c r="AB192" s="47"/>
      <c r="AC192" s="47"/>
      <c r="AD192" s="47"/>
      <c r="AE192" s="47"/>
      <c r="AF192" s="47"/>
      <c r="AG192" s="47"/>
      <c r="AH192" s="47"/>
    </row>
    <row r="193" spans="1:34" ht="14.25" customHeight="1">
      <c r="A193" s="47"/>
      <c r="B193" s="47"/>
      <c r="C193" s="47"/>
      <c r="D193" s="47"/>
      <c r="E193" s="47"/>
      <c r="F193" s="47"/>
      <c r="G193" s="47"/>
      <c r="H193" s="47"/>
      <c r="I193" s="47"/>
      <c r="J193" s="357"/>
      <c r="K193" s="357"/>
      <c r="L193" s="47"/>
      <c r="M193" s="47"/>
      <c r="N193" s="47"/>
      <c r="O193" s="47"/>
      <c r="P193" s="47"/>
      <c r="Q193" s="47"/>
      <c r="R193" s="47"/>
      <c r="S193" s="47"/>
      <c r="T193" s="47"/>
      <c r="U193" s="47"/>
      <c r="V193" s="47"/>
      <c r="W193" s="47"/>
      <c r="X193" s="47"/>
      <c r="Y193" s="47"/>
      <c r="Z193" s="47"/>
      <c r="AA193" s="47"/>
      <c r="AB193" s="47"/>
      <c r="AC193" s="47"/>
      <c r="AD193" s="47"/>
      <c r="AE193" s="47"/>
      <c r="AF193" s="47"/>
      <c r="AG193" s="47"/>
      <c r="AH193" s="47"/>
    </row>
    <row r="194" spans="1:34" ht="14.25" customHeight="1">
      <c r="A194" s="47"/>
      <c r="B194" s="47"/>
      <c r="C194" s="47"/>
      <c r="D194" s="47"/>
      <c r="E194" s="47"/>
      <c r="F194" s="47"/>
      <c r="G194" s="47"/>
      <c r="H194" s="47"/>
      <c r="I194" s="47"/>
      <c r="J194" s="357"/>
      <c r="K194" s="357"/>
      <c r="L194" s="47"/>
      <c r="M194" s="47"/>
      <c r="N194" s="47"/>
      <c r="O194" s="47"/>
      <c r="P194" s="47"/>
      <c r="Q194" s="47"/>
      <c r="R194" s="47"/>
      <c r="S194" s="47"/>
      <c r="T194" s="47"/>
      <c r="U194" s="47"/>
      <c r="V194" s="47"/>
      <c r="W194" s="47"/>
      <c r="X194" s="47"/>
      <c r="Y194" s="47"/>
      <c r="Z194" s="47"/>
      <c r="AA194" s="47"/>
      <c r="AB194" s="47"/>
      <c r="AC194" s="47"/>
      <c r="AD194" s="47"/>
      <c r="AE194" s="47"/>
      <c r="AF194" s="47"/>
      <c r="AG194" s="47"/>
      <c r="AH194" s="47"/>
    </row>
    <row r="195" spans="1:34" ht="14.25" customHeight="1">
      <c r="A195" s="47"/>
      <c r="B195" s="47"/>
      <c r="C195" s="47"/>
      <c r="D195" s="47"/>
      <c r="E195" s="47"/>
      <c r="F195" s="47"/>
      <c r="G195" s="47"/>
      <c r="H195" s="47"/>
      <c r="I195" s="47"/>
      <c r="J195" s="357"/>
      <c r="K195" s="357"/>
      <c r="L195" s="47"/>
      <c r="M195" s="47"/>
      <c r="N195" s="47"/>
      <c r="O195" s="47"/>
      <c r="P195" s="47"/>
      <c r="Q195" s="47"/>
      <c r="R195" s="47"/>
      <c r="S195" s="47"/>
      <c r="T195" s="47"/>
      <c r="U195" s="47"/>
      <c r="V195" s="47"/>
      <c r="W195" s="47"/>
      <c r="X195" s="47"/>
      <c r="Y195" s="47"/>
      <c r="Z195" s="47"/>
      <c r="AA195" s="47"/>
      <c r="AB195" s="47"/>
      <c r="AC195" s="47"/>
      <c r="AD195" s="47"/>
      <c r="AE195" s="47"/>
      <c r="AF195" s="47"/>
      <c r="AG195" s="47"/>
      <c r="AH195" s="47"/>
    </row>
    <row r="196" spans="1:34" ht="14.25" customHeight="1">
      <c r="A196" s="47"/>
      <c r="B196" s="47"/>
      <c r="C196" s="47"/>
      <c r="D196" s="47"/>
      <c r="E196" s="47"/>
      <c r="F196" s="47"/>
      <c r="G196" s="47"/>
      <c r="H196" s="47"/>
      <c r="I196" s="47"/>
      <c r="J196" s="357"/>
      <c r="K196" s="357"/>
      <c r="L196" s="47"/>
      <c r="M196" s="47"/>
      <c r="N196" s="47"/>
      <c r="O196" s="47"/>
      <c r="P196" s="47"/>
      <c r="Q196" s="47"/>
      <c r="R196" s="47"/>
      <c r="S196" s="47"/>
      <c r="T196" s="47"/>
      <c r="U196" s="47"/>
      <c r="V196" s="47"/>
      <c r="W196" s="47"/>
      <c r="X196" s="47"/>
      <c r="Y196" s="47"/>
      <c r="Z196" s="47"/>
      <c r="AA196" s="47"/>
      <c r="AB196" s="47"/>
      <c r="AC196" s="47"/>
      <c r="AD196" s="47"/>
      <c r="AE196" s="47"/>
      <c r="AF196" s="47"/>
      <c r="AG196" s="47"/>
      <c r="AH196" s="47"/>
    </row>
    <row r="197" spans="1:34" ht="14.25" customHeight="1">
      <c r="A197" s="47"/>
      <c r="B197" s="47"/>
      <c r="C197" s="47"/>
      <c r="D197" s="47"/>
      <c r="E197" s="47"/>
      <c r="F197" s="47"/>
      <c r="G197" s="47"/>
      <c r="H197" s="47"/>
      <c r="I197" s="47"/>
      <c r="J197" s="357"/>
      <c r="K197" s="357"/>
      <c r="L197" s="47"/>
      <c r="M197" s="47"/>
      <c r="N197" s="47"/>
      <c r="O197" s="47"/>
      <c r="P197" s="47"/>
      <c r="Q197" s="47"/>
      <c r="R197" s="47"/>
      <c r="S197" s="47"/>
      <c r="T197" s="47"/>
      <c r="U197" s="47"/>
      <c r="V197" s="47"/>
      <c r="W197" s="47"/>
      <c r="X197" s="47"/>
      <c r="Y197" s="47"/>
      <c r="Z197" s="47"/>
      <c r="AA197" s="47"/>
      <c r="AB197" s="47"/>
      <c r="AC197" s="47"/>
      <c r="AD197" s="47"/>
      <c r="AE197" s="47"/>
      <c r="AF197" s="47"/>
      <c r="AG197" s="47"/>
      <c r="AH197" s="47"/>
    </row>
    <row r="198" spans="1:34" ht="14.25" customHeight="1">
      <c r="A198" s="47"/>
      <c r="B198" s="47"/>
      <c r="C198" s="47"/>
      <c r="D198" s="47"/>
      <c r="E198" s="47"/>
      <c r="F198" s="47"/>
      <c r="G198" s="47"/>
      <c r="H198" s="47"/>
      <c r="I198" s="47"/>
      <c r="J198" s="357"/>
      <c r="K198" s="357"/>
      <c r="L198" s="47"/>
      <c r="M198" s="47"/>
      <c r="N198" s="47"/>
      <c r="O198" s="47"/>
      <c r="P198" s="47"/>
      <c r="Q198" s="47"/>
      <c r="R198" s="47"/>
      <c r="S198" s="47"/>
      <c r="T198" s="47"/>
      <c r="U198" s="47"/>
      <c r="V198" s="47"/>
      <c r="W198" s="47"/>
      <c r="X198" s="47"/>
      <c r="Y198" s="47"/>
      <c r="Z198" s="47"/>
      <c r="AA198" s="47"/>
      <c r="AB198" s="47"/>
      <c r="AC198" s="47"/>
      <c r="AD198" s="47"/>
      <c r="AE198" s="47"/>
      <c r="AF198" s="47"/>
      <c r="AG198" s="47"/>
      <c r="AH198" s="47"/>
    </row>
    <row r="199" spans="1:34" ht="14.25" customHeight="1">
      <c r="A199" s="47"/>
      <c r="B199" s="47"/>
      <c r="C199" s="47"/>
      <c r="D199" s="47"/>
      <c r="E199" s="47"/>
      <c r="F199" s="47"/>
      <c r="G199" s="47"/>
      <c r="H199" s="47"/>
      <c r="I199" s="47"/>
      <c r="J199" s="357"/>
      <c r="K199" s="357"/>
      <c r="L199" s="47"/>
      <c r="M199" s="47"/>
      <c r="N199" s="47"/>
      <c r="O199" s="47"/>
      <c r="P199" s="47"/>
      <c r="Q199" s="47"/>
      <c r="R199" s="47"/>
      <c r="S199" s="47"/>
      <c r="T199" s="47"/>
      <c r="U199" s="47"/>
      <c r="V199" s="47"/>
      <c r="W199" s="47"/>
      <c r="X199" s="47"/>
      <c r="Y199" s="47"/>
      <c r="Z199" s="47"/>
      <c r="AA199" s="47"/>
      <c r="AB199" s="47"/>
      <c r="AC199" s="47"/>
      <c r="AD199" s="47"/>
      <c r="AE199" s="47"/>
      <c r="AF199" s="47"/>
      <c r="AG199" s="47"/>
      <c r="AH199" s="47"/>
    </row>
    <row r="200" spans="1:34" ht="14.25" customHeight="1">
      <c r="A200" s="47"/>
      <c r="B200" s="47"/>
      <c r="C200" s="47"/>
      <c r="D200" s="47"/>
      <c r="E200" s="47"/>
      <c r="F200" s="47"/>
      <c r="G200" s="47"/>
      <c r="H200" s="47"/>
      <c r="I200" s="47"/>
      <c r="J200" s="357"/>
      <c r="K200" s="357"/>
      <c r="L200" s="47"/>
      <c r="M200" s="47"/>
      <c r="N200" s="47"/>
      <c r="O200" s="47"/>
      <c r="P200" s="47"/>
      <c r="Q200" s="47"/>
      <c r="R200" s="47"/>
      <c r="S200" s="47"/>
      <c r="T200" s="47"/>
      <c r="U200" s="47"/>
      <c r="V200" s="47"/>
      <c r="W200" s="47"/>
      <c r="X200" s="47"/>
      <c r="Y200" s="47"/>
      <c r="Z200" s="47"/>
      <c r="AA200" s="47"/>
      <c r="AB200" s="47"/>
      <c r="AC200" s="47"/>
      <c r="AD200" s="47"/>
      <c r="AE200" s="47"/>
      <c r="AF200" s="47"/>
      <c r="AG200" s="47"/>
      <c r="AH200" s="47"/>
    </row>
    <row r="201" spans="1:34" ht="14.25" customHeight="1">
      <c r="A201" s="47"/>
      <c r="B201" s="47"/>
      <c r="C201" s="47"/>
      <c r="D201" s="47"/>
      <c r="E201" s="47"/>
      <c r="F201" s="47"/>
      <c r="G201" s="47"/>
      <c r="H201" s="47"/>
      <c r="I201" s="47"/>
      <c r="J201" s="357"/>
      <c r="K201" s="357"/>
      <c r="L201" s="47"/>
      <c r="M201" s="47"/>
      <c r="N201" s="47"/>
      <c r="O201" s="47"/>
      <c r="P201" s="47"/>
      <c r="Q201" s="47"/>
      <c r="R201" s="47"/>
      <c r="S201" s="47"/>
      <c r="T201" s="47"/>
      <c r="U201" s="47"/>
      <c r="V201" s="47"/>
      <c r="W201" s="47"/>
      <c r="X201" s="47"/>
      <c r="Y201" s="47"/>
      <c r="Z201" s="47"/>
      <c r="AA201" s="47"/>
      <c r="AB201" s="47"/>
      <c r="AC201" s="47"/>
      <c r="AD201" s="47"/>
      <c r="AE201" s="47"/>
      <c r="AF201" s="47"/>
      <c r="AG201" s="47"/>
      <c r="AH201" s="47"/>
    </row>
    <row r="202" spans="1:34" ht="14.25" customHeight="1">
      <c r="A202" s="47"/>
      <c r="B202" s="47"/>
      <c r="C202" s="47"/>
      <c r="D202" s="47"/>
      <c r="E202" s="47"/>
      <c r="F202" s="47"/>
      <c r="G202" s="47"/>
      <c r="H202" s="47"/>
      <c r="I202" s="47"/>
      <c r="J202" s="357"/>
      <c r="K202" s="357"/>
      <c r="L202" s="47"/>
      <c r="M202" s="47"/>
      <c r="N202" s="47"/>
      <c r="O202" s="47"/>
      <c r="P202" s="47"/>
      <c r="Q202" s="47"/>
      <c r="R202" s="47"/>
      <c r="S202" s="47"/>
      <c r="T202" s="47"/>
      <c r="U202" s="47"/>
      <c r="V202" s="47"/>
      <c r="W202" s="47"/>
      <c r="X202" s="47"/>
      <c r="Y202" s="47"/>
      <c r="Z202" s="47"/>
      <c r="AA202" s="47"/>
      <c r="AB202" s="47"/>
      <c r="AC202" s="47"/>
      <c r="AD202" s="47"/>
      <c r="AE202" s="47"/>
      <c r="AF202" s="47"/>
      <c r="AG202" s="47"/>
      <c r="AH202" s="47"/>
    </row>
    <row r="203" spans="1:34" ht="14.25" customHeight="1">
      <c r="A203" s="47"/>
      <c r="B203" s="47"/>
      <c r="C203" s="47"/>
      <c r="D203" s="47"/>
      <c r="E203" s="47"/>
      <c r="F203" s="47"/>
      <c r="G203" s="47"/>
      <c r="H203" s="47"/>
      <c r="I203" s="47"/>
      <c r="J203" s="357"/>
      <c r="K203" s="357"/>
      <c r="L203" s="47"/>
      <c r="M203" s="47"/>
      <c r="N203" s="47"/>
      <c r="O203" s="47"/>
      <c r="P203" s="47"/>
      <c r="Q203" s="47"/>
      <c r="R203" s="47"/>
      <c r="S203" s="47"/>
      <c r="T203" s="47"/>
      <c r="U203" s="47"/>
      <c r="V203" s="47"/>
      <c r="W203" s="47"/>
      <c r="X203" s="47"/>
      <c r="Y203" s="47"/>
      <c r="Z203" s="47"/>
      <c r="AA203" s="47"/>
      <c r="AB203" s="47"/>
      <c r="AC203" s="47"/>
      <c r="AD203" s="47"/>
      <c r="AE203" s="47"/>
      <c r="AF203" s="47"/>
      <c r="AG203" s="47"/>
      <c r="AH203" s="47"/>
    </row>
    <row r="204" spans="1:34" ht="14.25" customHeight="1">
      <c r="A204" s="47"/>
      <c r="B204" s="47"/>
      <c r="C204" s="47"/>
      <c r="D204" s="47"/>
      <c r="E204" s="47"/>
      <c r="F204" s="47"/>
      <c r="G204" s="47"/>
      <c r="H204" s="47"/>
      <c r="I204" s="47"/>
      <c r="J204" s="357"/>
      <c r="K204" s="357"/>
      <c r="L204" s="47"/>
      <c r="M204" s="47"/>
      <c r="N204" s="47"/>
      <c r="O204" s="47"/>
      <c r="P204" s="47"/>
      <c r="Q204" s="47"/>
      <c r="R204" s="47"/>
      <c r="S204" s="47"/>
      <c r="T204" s="47"/>
      <c r="U204" s="47"/>
      <c r="V204" s="47"/>
      <c r="W204" s="47"/>
      <c r="X204" s="47"/>
      <c r="Y204" s="47"/>
      <c r="Z204" s="47"/>
      <c r="AA204" s="47"/>
      <c r="AB204" s="47"/>
      <c r="AC204" s="47"/>
      <c r="AD204" s="47"/>
      <c r="AE204" s="47"/>
      <c r="AF204" s="47"/>
      <c r="AG204" s="47"/>
      <c r="AH204" s="47"/>
    </row>
    <row r="205" spans="1:34" ht="14.25" customHeight="1">
      <c r="A205" s="47"/>
      <c r="B205" s="47"/>
      <c r="C205" s="47"/>
      <c r="D205" s="47"/>
      <c r="E205" s="47"/>
      <c r="F205" s="47"/>
      <c r="G205" s="47"/>
      <c r="H205" s="47"/>
      <c r="I205" s="47"/>
      <c r="J205" s="357"/>
      <c r="K205" s="357"/>
      <c r="L205" s="47"/>
      <c r="M205" s="47"/>
      <c r="N205" s="47"/>
      <c r="O205" s="47"/>
      <c r="P205" s="47"/>
      <c r="Q205" s="47"/>
      <c r="R205" s="47"/>
      <c r="S205" s="47"/>
      <c r="T205" s="47"/>
      <c r="U205" s="47"/>
      <c r="V205" s="47"/>
      <c r="W205" s="47"/>
      <c r="X205" s="47"/>
      <c r="Y205" s="47"/>
      <c r="Z205" s="47"/>
      <c r="AA205" s="47"/>
      <c r="AB205" s="47"/>
      <c r="AC205" s="47"/>
      <c r="AD205" s="47"/>
      <c r="AE205" s="47"/>
      <c r="AF205" s="47"/>
      <c r="AG205" s="47"/>
      <c r="AH205" s="47"/>
    </row>
    <row r="206" spans="1:34" ht="14.25" customHeight="1">
      <c r="A206" s="47"/>
      <c r="B206" s="47"/>
      <c r="C206" s="47"/>
      <c r="D206" s="47"/>
      <c r="E206" s="47"/>
      <c r="F206" s="47"/>
      <c r="G206" s="47"/>
      <c r="H206" s="47"/>
      <c r="I206" s="47"/>
      <c r="J206" s="357"/>
      <c r="K206" s="357"/>
      <c r="L206" s="47"/>
      <c r="M206" s="47"/>
      <c r="N206" s="47"/>
      <c r="O206" s="47"/>
      <c r="P206" s="47"/>
      <c r="Q206" s="47"/>
      <c r="R206" s="47"/>
      <c r="S206" s="47"/>
      <c r="T206" s="47"/>
      <c r="U206" s="47"/>
      <c r="V206" s="47"/>
      <c r="W206" s="47"/>
      <c r="X206" s="47"/>
      <c r="Y206" s="47"/>
      <c r="Z206" s="47"/>
      <c r="AA206" s="47"/>
      <c r="AB206" s="47"/>
      <c r="AC206" s="47"/>
      <c r="AD206" s="47"/>
      <c r="AE206" s="47"/>
      <c r="AF206" s="47"/>
      <c r="AG206" s="47"/>
      <c r="AH206" s="47"/>
    </row>
    <row r="207" spans="1:34" ht="14.25" customHeight="1">
      <c r="A207" s="47"/>
      <c r="B207" s="47"/>
      <c r="C207" s="47"/>
      <c r="D207" s="47"/>
      <c r="E207" s="47"/>
      <c r="F207" s="47"/>
      <c r="G207" s="47"/>
      <c r="H207" s="47"/>
      <c r="I207" s="47"/>
      <c r="J207" s="357"/>
      <c r="K207" s="357"/>
      <c r="L207" s="47"/>
      <c r="M207" s="47"/>
      <c r="N207" s="47"/>
      <c r="O207" s="47"/>
      <c r="P207" s="47"/>
      <c r="Q207" s="47"/>
      <c r="R207" s="47"/>
      <c r="S207" s="47"/>
      <c r="T207" s="47"/>
      <c r="U207" s="47"/>
      <c r="V207" s="47"/>
      <c r="W207" s="47"/>
      <c r="X207" s="47"/>
      <c r="Y207" s="47"/>
      <c r="Z207" s="47"/>
      <c r="AA207" s="47"/>
      <c r="AB207" s="47"/>
      <c r="AC207" s="47"/>
      <c r="AD207" s="47"/>
      <c r="AE207" s="47"/>
      <c r="AF207" s="47"/>
      <c r="AG207" s="47"/>
      <c r="AH207" s="47"/>
    </row>
    <row r="208" spans="1:34" ht="14.25" customHeight="1">
      <c r="A208" s="47"/>
      <c r="B208" s="47"/>
      <c r="C208" s="47"/>
      <c r="D208" s="47"/>
      <c r="E208" s="47"/>
      <c r="F208" s="47"/>
      <c r="G208" s="47"/>
      <c r="H208" s="47"/>
      <c r="I208" s="47"/>
      <c r="J208" s="357"/>
      <c r="K208" s="357"/>
      <c r="L208" s="47"/>
      <c r="M208" s="47"/>
      <c r="N208" s="47"/>
      <c r="O208" s="47"/>
      <c r="P208" s="47"/>
      <c r="Q208" s="47"/>
      <c r="R208" s="47"/>
      <c r="S208" s="47"/>
      <c r="T208" s="47"/>
      <c r="U208" s="47"/>
      <c r="V208" s="47"/>
      <c r="W208" s="47"/>
      <c r="X208" s="47"/>
      <c r="Y208" s="47"/>
      <c r="Z208" s="47"/>
      <c r="AA208" s="47"/>
      <c r="AB208" s="47"/>
      <c r="AC208" s="47"/>
      <c r="AD208" s="47"/>
      <c r="AE208" s="47"/>
      <c r="AF208" s="47"/>
      <c r="AG208" s="47"/>
      <c r="AH208" s="47"/>
    </row>
    <row r="209" spans="1:34" ht="14.25" customHeight="1">
      <c r="A209" s="47"/>
      <c r="B209" s="47"/>
      <c r="C209" s="47"/>
      <c r="D209" s="47"/>
      <c r="E209" s="47"/>
      <c r="F209" s="47"/>
      <c r="G209" s="47"/>
      <c r="H209" s="47"/>
      <c r="I209" s="47"/>
      <c r="J209" s="357"/>
      <c r="K209" s="357"/>
      <c r="L209" s="47"/>
      <c r="M209" s="47"/>
      <c r="N209" s="47"/>
      <c r="O209" s="47"/>
      <c r="P209" s="47"/>
      <c r="Q209" s="47"/>
      <c r="R209" s="47"/>
      <c r="S209" s="47"/>
      <c r="T209" s="47"/>
      <c r="U209" s="47"/>
      <c r="V209" s="47"/>
      <c r="W209" s="47"/>
      <c r="X209" s="47"/>
      <c r="Y209" s="47"/>
      <c r="Z209" s="47"/>
      <c r="AA209" s="47"/>
      <c r="AB209" s="47"/>
      <c r="AC209" s="47"/>
      <c r="AD209" s="47"/>
      <c r="AE209" s="47"/>
      <c r="AF209" s="47"/>
      <c r="AG209" s="47"/>
      <c r="AH209" s="47"/>
    </row>
    <row r="210" spans="1:34" ht="14.25" customHeight="1">
      <c r="A210" s="47"/>
      <c r="B210" s="47"/>
      <c r="C210" s="47"/>
      <c r="D210" s="47"/>
      <c r="E210" s="47"/>
      <c r="F210" s="47"/>
      <c r="G210" s="47"/>
      <c r="H210" s="47"/>
      <c r="I210" s="47"/>
      <c r="J210" s="357"/>
      <c r="K210" s="357"/>
      <c r="L210" s="47"/>
      <c r="M210" s="47"/>
      <c r="N210" s="47"/>
      <c r="O210" s="47"/>
      <c r="P210" s="47"/>
      <c r="Q210" s="47"/>
      <c r="R210" s="47"/>
      <c r="S210" s="47"/>
      <c r="T210" s="47"/>
      <c r="U210" s="47"/>
      <c r="V210" s="47"/>
      <c r="W210" s="47"/>
      <c r="X210" s="47"/>
      <c r="Y210" s="47"/>
      <c r="Z210" s="47"/>
      <c r="AA210" s="47"/>
      <c r="AB210" s="47"/>
      <c r="AC210" s="47"/>
      <c r="AD210" s="47"/>
      <c r="AE210" s="47"/>
      <c r="AF210" s="47"/>
      <c r="AG210" s="47"/>
      <c r="AH210" s="47"/>
    </row>
    <row r="211" spans="1:34" ht="14.25" customHeight="1">
      <c r="A211" s="47"/>
      <c r="B211" s="47"/>
      <c r="C211" s="47"/>
      <c r="D211" s="47"/>
      <c r="E211" s="47"/>
      <c r="F211" s="47"/>
      <c r="G211" s="47"/>
      <c r="H211" s="47"/>
      <c r="I211" s="47"/>
      <c r="J211" s="357"/>
      <c r="K211" s="357"/>
      <c r="L211" s="47"/>
      <c r="M211" s="47"/>
      <c r="N211" s="47"/>
      <c r="O211" s="47"/>
      <c r="P211" s="47"/>
      <c r="Q211" s="47"/>
      <c r="R211" s="47"/>
      <c r="S211" s="47"/>
      <c r="T211" s="47"/>
      <c r="U211" s="47"/>
      <c r="V211" s="47"/>
      <c r="W211" s="47"/>
      <c r="X211" s="47"/>
      <c r="Y211" s="47"/>
      <c r="Z211" s="47"/>
      <c r="AA211" s="47"/>
      <c r="AB211" s="47"/>
      <c r="AC211" s="47"/>
      <c r="AD211" s="47"/>
      <c r="AE211" s="47"/>
      <c r="AF211" s="47"/>
      <c r="AG211" s="47"/>
      <c r="AH211" s="47"/>
    </row>
    <row r="212" spans="1:34" ht="14.25" customHeight="1">
      <c r="A212" s="47"/>
      <c r="B212" s="47"/>
      <c r="C212" s="47"/>
      <c r="D212" s="47"/>
      <c r="E212" s="47"/>
      <c r="F212" s="47"/>
      <c r="G212" s="47"/>
      <c r="H212" s="47"/>
      <c r="I212" s="47"/>
      <c r="J212" s="357"/>
      <c r="K212" s="357"/>
      <c r="L212" s="47"/>
      <c r="M212" s="47"/>
      <c r="N212" s="47"/>
      <c r="O212" s="47"/>
      <c r="P212" s="47"/>
      <c r="Q212" s="47"/>
      <c r="R212" s="47"/>
      <c r="S212" s="47"/>
      <c r="T212" s="47"/>
      <c r="U212" s="47"/>
      <c r="V212" s="47"/>
      <c r="W212" s="47"/>
      <c r="X212" s="47"/>
      <c r="Y212" s="47"/>
      <c r="Z212" s="47"/>
      <c r="AA212" s="47"/>
      <c r="AB212" s="47"/>
      <c r="AC212" s="47"/>
      <c r="AD212" s="47"/>
      <c r="AE212" s="47"/>
      <c r="AF212" s="47"/>
      <c r="AG212" s="47"/>
      <c r="AH212" s="47"/>
    </row>
    <row r="213" spans="1:34" ht="14.25" customHeight="1">
      <c r="A213" s="47"/>
      <c r="B213" s="47"/>
      <c r="C213" s="47"/>
      <c r="D213" s="47"/>
      <c r="E213" s="47"/>
      <c r="F213" s="47"/>
      <c r="G213" s="47"/>
      <c r="H213" s="47"/>
      <c r="I213" s="47"/>
      <c r="J213" s="357"/>
      <c r="K213" s="357"/>
      <c r="L213" s="47"/>
      <c r="M213" s="47"/>
      <c r="N213" s="47"/>
      <c r="O213" s="47"/>
      <c r="P213" s="47"/>
      <c r="Q213" s="47"/>
      <c r="R213" s="47"/>
      <c r="S213" s="47"/>
      <c r="T213" s="47"/>
      <c r="U213" s="47"/>
      <c r="V213" s="47"/>
      <c r="W213" s="47"/>
      <c r="X213" s="47"/>
      <c r="Y213" s="47"/>
      <c r="Z213" s="47"/>
      <c r="AA213" s="47"/>
      <c r="AB213" s="47"/>
      <c r="AC213" s="47"/>
      <c r="AD213" s="47"/>
      <c r="AE213" s="47"/>
      <c r="AF213" s="47"/>
      <c r="AG213" s="47"/>
      <c r="AH213" s="47"/>
    </row>
    <row r="214" spans="1:34" ht="14.25" customHeight="1">
      <c r="A214" s="47"/>
      <c r="B214" s="47"/>
      <c r="C214" s="47"/>
      <c r="D214" s="47"/>
      <c r="E214" s="47"/>
      <c r="F214" s="47"/>
      <c r="G214" s="47"/>
      <c r="H214" s="47"/>
      <c r="I214" s="47"/>
      <c r="J214" s="357"/>
      <c r="K214" s="357"/>
      <c r="L214" s="47"/>
      <c r="M214" s="47"/>
      <c r="N214" s="47"/>
      <c r="O214" s="47"/>
      <c r="P214" s="47"/>
      <c r="Q214" s="47"/>
      <c r="R214" s="47"/>
      <c r="S214" s="47"/>
      <c r="T214" s="47"/>
      <c r="U214" s="47"/>
      <c r="V214" s="47"/>
      <c r="W214" s="47"/>
      <c r="X214" s="47"/>
      <c r="Y214" s="47"/>
      <c r="Z214" s="47"/>
      <c r="AA214" s="47"/>
      <c r="AB214" s="47"/>
      <c r="AC214" s="47"/>
      <c r="AD214" s="47"/>
      <c r="AE214" s="47"/>
      <c r="AF214" s="47"/>
      <c r="AG214" s="47"/>
      <c r="AH214" s="47"/>
    </row>
    <row r="215" spans="1:34" ht="14.25" customHeight="1">
      <c r="A215" s="47"/>
      <c r="B215" s="47"/>
      <c r="C215" s="47"/>
      <c r="D215" s="47"/>
      <c r="E215" s="47"/>
      <c r="F215" s="47"/>
      <c r="G215" s="47"/>
      <c r="H215" s="47"/>
      <c r="I215" s="47"/>
      <c r="J215" s="357"/>
      <c r="K215" s="357"/>
      <c r="L215" s="47"/>
      <c r="M215" s="47"/>
      <c r="N215" s="47"/>
      <c r="O215" s="47"/>
      <c r="P215" s="47"/>
      <c r="Q215" s="47"/>
      <c r="R215" s="47"/>
      <c r="S215" s="47"/>
      <c r="T215" s="47"/>
      <c r="U215" s="47"/>
      <c r="V215" s="47"/>
      <c r="W215" s="47"/>
      <c r="X215" s="47"/>
      <c r="Y215" s="47"/>
      <c r="Z215" s="47"/>
      <c r="AA215" s="47"/>
      <c r="AB215" s="47"/>
      <c r="AC215" s="47"/>
      <c r="AD215" s="47"/>
      <c r="AE215" s="47"/>
      <c r="AF215" s="47"/>
      <c r="AG215" s="47"/>
      <c r="AH215" s="47"/>
    </row>
    <row r="216" spans="1:34" ht="14.25" customHeight="1">
      <c r="A216" s="47"/>
      <c r="B216" s="47"/>
      <c r="C216" s="47"/>
      <c r="D216" s="47"/>
      <c r="E216" s="47"/>
      <c r="F216" s="47"/>
      <c r="G216" s="47"/>
      <c r="H216" s="47"/>
      <c r="I216" s="47"/>
      <c r="J216" s="357"/>
      <c r="K216" s="357"/>
      <c r="L216" s="47"/>
      <c r="M216" s="47"/>
      <c r="N216" s="47"/>
      <c r="O216" s="47"/>
      <c r="P216" s="47"/>
      <c r="Q216" s="47"/>
      <c r="R216" s="47"/>
      <c r="S216" s="47"/>
      <c r="T216" s="47"/>
      <c r="U216" s="47"/>
      <c r="V216" s="47"/>
      <c r="W216" s="47"/>
      <c r="X216" s="47"/>
      <c r="Y216" s="47"/>
      <c r="Z216" s="47"/>
      <c r="AA216" s="47"/>
      <c r="AB216" s="47"/>
      <c r="AC216" s="47"/>
      <c r="AD216" s="47"/>
      <c r="AE216" s="47"/>
      <c r="AF216" s="47"/>
      <c r="AG216" s="47"/>
      <c r="AH216" s="47"/>
    </row>
    <row r="217" spans="1:34" ht="14.25" customHeight="1">
      <c r="A217" s="47"/>
      <c r="B217" s="47"/>
      <c r="C217" s="47"/>
      <c r="D217" s="47"/>
      <c r="E217" s="47"/>
      <c r="F217" s="47"/>
      <c r="G217" s="47"/>
      <c r="H217" s="47"/>
      <c r="I217" s="47"/>
      <c r="J217" s="357"/>
      <c r="K217" s="357"/>
      <c r="L217" s="47"/>
      <c r="M217" s="47"/>
      <c r="N217" s="47"/>
      <c r="O217" s="47"/>
      <c r="P217" s="47"/>
      <c r="Q217" s="47"/>
      <c r="R217" s="47"/>
      <c r="S217" s="47"/>
      <c r="T217" s="47"/>
      <c r="U217" s="47"/>
      <c r="V217" s="47"/>
      <c r="W217" s="47"/>
      <c r="X217" s="47"/>
      <c r="Y217" s="47"/>
      <c r="Z217" s="47"/>
      <c r="AA217" s="47"/>
      <c r="AB217" s="47"/>
      <c r="AC217" s="47"/>
      <c r="AD217" s="47"/>
      <c r="AE217" s="47"/>
      <c r="AF217" s="47"/>
      <c r="AG217" s="47"/>
      <c r="AH217" s="47"/>
    </row>
    <row r="218" spans="1:34" ht="14.25" customHeight="1">
      <c r="A218" s="47"/>
      <c r="B218" s="47"/>
      <c r="C218" s="47"/>
      <c r="D218" s="47"/>
      <c r="E218" s="47"/>
      <c r="F218" s="47"/>
      <c r="G218" s="47"/>
      <c r="H218" s="47"/>
      <c r="I218" s="47"/>
      <c r="J218" s="357"/>
      <c r="K218" s="357"/>
      <c r="L218" s="47"/>
      <c r="M218" s="47"/>
      <c r="N218" s="47"/>
      <c r="O218" s="47"/>
      <c r="P218" s="47"/>
      <c r="Q218" s="47"/>
      <c r="R218" s="47"/>
      <c r="S218" s="47"/>
      <c r="T218" s="47"/>
      <c r="U218" s="47"/>
      <c r="V218" s="47"/>
      <c r="W218" s="47"/>
      <c r="X218" s="47"/>
      <c r="Y218" s="47"/>
      <c r="Z218" s="47"/>
      <c r="AA218" s="47"/>
      <c r="AB218" s="47"/>
      <c r="AC218" s="47"/>
      <c r="AD218" s="47"/>
      <c r="AE218" s="47"/>
      <c r="AF218" s="47"/>
      <c r="AG218" s="47"/>
      <c r="AH218" s="47"/>
    </row>
    <row r="219" spans="1:34" ht="14.25" customHeight="1">
      <c r="A219" s="47"/>
      <c r="B219" s="47"/>
      <c r="C219" s="47"/>
      <c r="D219" s="47"/>
      <c r="E219" s="47"/>
      <c r="F219" s="47"/>
      <c r="G219" s="47"/>
      <c r="H219" s="47"/>
      <c r="I219" s="47"/>
      <c r="J219" s="357"/>
      <c r="K219" s="357"/>
      <c r="L219" s="47"/>
      <c r="M219" s="47"/>
      <c r="N219" s="47"/>
      <c r="O219" s="47"/>
      <c r="P219" s="47"/>
      <c r="Q219" s="47"/>
      <c r="R219" s="47"/>
      <c r="S219" s="47"/>
      <c r="T219" s="47"/>
      <c r="U219" s="47"/>
      <c r="V219" s="47"/>
      <c r="W219" s="47"/>
      <c r="X219" s="47"/>
      <c r="Y219" s="47"/>
      <c r="Z219" s="47"/>
      <c r="AA219" s="47"/>
      <c r="AB219" s="47"/>
      <c r="AC219" s="47"/>
      <c r="AD219" s="47"/>
      <c r="AE219" s="47"/>
      <c r="AF219" s="47"/>
      <c r="AG219" s="47"/>
      <c r="AH219" s="47"/>
    </row>
    <row r="220" spans="1:34" ht="14.25" customHeight="1">
      <c r="A220" s="47"/>
      <c r="B220" s="47"/>
      <c r="C220" s="47"/>
      <c r="D220" s="47"/>
      <c r="E220" s="47"/>
      <c r="F220" s="47"/>
      <c r="G220" s="47"/>
      <c r="H220" s="47"/>
      <c r="I220" s="47"/>
      <c r="J220" s="357"/>
      <c r="K220" s="357"/>
      <c r="L220" s="47"/>
      <c r="M220" s="47"/>
      <c r="N220" s="47"/>
      <c r="O220" s="47"/>
      <c r="P220" s="47"/>
      <c r="Q220" s="47"/>
      <c r="R220" s="47"/>
      <c r="S220" s="47"/>
      <c r="T220" s="47"/>
      <c r="U220" s="47"/>
      <c r="V220" s="47"/>
      <c r="W220" s="47"/>
      <c r="X220" s="47"/>
      <c r="Y220" s="47"/>
      <c r="Z220" s="47"/>
      <c r="AA220" s="47"/>
      <c r="AB220" s="47"/>
      <c r="AC220" s="47"/>
      <c r="AD220" s="47"/>
      <c r="AE220" s="47"/>
      <c r="AF220" s="47"/>
      <c r="AG220" s="47"/>
      <c r="AH220" s="47"/>
    </row>
    <row r="221" spans="1:34" ht="14.25" customHeight="1">
      <c r="A221" s="47"/>
      <c r="B221" s="47"/>
      <c r="C221" s="47"/>
      <c r="D221" s="47"/>
      <c r="E221" s="47"/>
      <c r="F221" s="47"/>
      <c r="G221" s="47"/>
      <c r="H221" s="47"/>
      <c r="I221" s="47"/>
      <c r="J221" s="357"/>
      <c r="K221" s="357"/>
      <c r="L221" s="47"/>
      <c r="M221" s="47"/>
      <c r="N221" s="47"/>
      <c r="O221" s="47"/>
      <c r="P221" s="47"/>
      <c r="Q221" s="47"/>
      <c r="R221" s="47"/>
      <c r="S221" s="47"/>
      <c r="T221" s="47"/>
      <c r="U221" s="47"/>
      <c r="V221" s="47"/>
      <c r="W221" s="47"/>
      <c r="X221" s="47"/>
      <c r="Y221" s="47"/>
      <c r="Z221" s="47"/>
      <c r="AA221" s="47"/>
      <c r="AB221" s="47"/>
      <c r="AC221" s="47"/>
      <c r="AD221" s="47"/>
      <c r="AE221" s="47"/>
      <c r="AF221" s="47"/>
      <c r="AG221" s="47"/>
      <c r="AH221" s="47"/>
    </row>
    <row r="222" spans="1:34" ht="14.25" customHeight="1">
      <c r="A222" s="47"/>
      <c r="B222" s="47"/>
      <c r="C222" s="47"/>
      <c r="D222" s="47"/>
      <c r="E222" s="47"/>
      <c r="F222" s="47"/>
      <c r="G222" s="47"/>
      <c r="H222" s="47"/>
      <c r="I222" s="47"/>
      <c r="J222" s="357"/>
      <c r="K222" s="357"/>
      <c r="L222" s="47"/>
      <c r="M222" s="47"/>
      <c r="N222" s="47"/>
      <c r="O222" s="47"/>
      <c r="P222" s="47"/>
      <c r="Q222" s="47"/>
      <c r="R222" s="47"/>
      <c r="S222" s="47"/>
      <c r="T222" s="47"/>
      <c r="U222" s="47"/>
      <c r="V222" s="47"/>
      <c r="W222" s="47"/>
      <c r="X222" s="47"/>
      <c r="Y222" s="47"/>
      <c r="Z222" s="47"/>
      <c r="AA222" s="47"/>
      <c r="AB222" s="47"/>
      <c r="AC222" s="47"/>
      <c r="AD222" s="47"/>
      <c r="AE222" s="47"/>
      <c r="AF222" s="47"/>
      <c r="AG222" s="47"/>
      <c r="AH222" s="47"/>
    </row>
    <row r="223" spans="1:34" ht="14.25" customHeight="1">
      <c r="A223" s="47"/>
      <c r="B223" s="47"/>
      <c r="C223" s="47"/>
      <c r="D223" s="47"/>
      <c r="E223" s="47"/>
      <c r="F223" s="47"/>
      <c r="G223" s="47"/>
      <c r="H223" s="47"/>
      <c r="I223" s="47"/>
      <c r="J223" s="357"/>
      <c r="K223" s="357"/>
      <c r="L223" s="47"/>
      <c r="M223" s="47"/>
      <c r="N223" s="47"/>
      <c r="O223" s="47"/>
      <c r="P223" s="47"/>
      <c r="Q223" s="47"/>
      <c r="R223" s="47"/>
      <c r="S223" s="47"/>
      <c r="T223" s="47"/>
      <c r="U223" s="47"/>
      <c r="V223" s="47"/>
      <c r="W223" s="47"/>
      <c r="X223" s="47"/>
      <c r="Y223" s="47"/>
      <c r="Z223" s="47"/>
      <c r="AA223" s="47"/>
      <c r="AB223" s="47"/>
      <c r="AC223" s="47"/>
      <c r="AD223" s="47"/>
      <c r="AE223" s="47"/>
      <c r="AF223" s="47"/>
      <c r="AG223" s="47"/>
      <c r="AH223" s="47"/>
    </row>
    <row r="224" spans="1:34" ht="14.25" customHeight="1">
      <c r="A224" s="47"/>
      <c r="B224" s="47"/>
      <c r="C224" s="47"/>
      <c r="D224" s="47"/>
      <c r="E224" s="47"/>
      <c r="F224" s="47"/>
      <c r="G224" s="47"/>
      <c r="H224" s="47"/>
      <c r="I224" s="47"/>
      <c r="J224" s="357"/>
      <c r="K224" s="357"/>
      <c r="L224" s="47"/>
      <c r="M224" s="47"/>
      <c r="N224" s="47"/>
      <c r="O224" s="47"/>
      <c r="P224" s="47"/>
      <c r="Q224" s="47"/>
      <c r="R224" s="47"/>
      <c r="S224" s="47"/>
      <c r="T224" s="47"/>
      <c r="U224" s="47"/>
      <c r="V224" s="47"/>
      <c r="W224" s="47"/>
      <c r="X224" s="47"/>
      <c r="Y224" s="47"/>
      <c r="Z224" s="47"/>
      <c r="AA224" s="47"/>
      <c r="AB224" s="47"/>
      <c r="AC224" s="47"/>
      <c r="AD224" s="47"/>
      <c r="AE224" s="47"/>
      <c r="AF224" s="47"/>
      <c r="AG224" s="47"/>
      <c r="AH224" s="47"/>
    </row>
    <row r="225" spans="1:34" ht="14.25" customHeight="1">
      <c r="A225" s="47"/>
      <c r="B225" s="47"/>
      <c r="C225" s="47"/>
      <c r="D225" s="47"/>
      <c r="E225" s="47"/>
      <c r="F225" s="47"/>
      <c r="G225" s="47"/>
      <c r="H225" s="47"/>
      <c r="I225" s="47"/>
      <c r="J225" s="357"/>
      <c r="K225" s="357"/>
      <c r="L225" s="47"/>
      <c r="M225" s="47"/>
      <c r="N225" s="47"/>
      <c r="O225" s="47"/>
      <c r="P225" s="47"/>
      <c r="Q225" s="47"/>
      <c r="R225" s="47"/>
      <c r="S225" s="47"/>
      <c r="T225" s="47"/>
      <c r="U225" s="47"/>
      <c r="V225" s="47"/>
      <c r="W225" s="47"/>
      <c r="X225" s="47"/>
      <c r="Y225" s="47"/>
      <c r="Z225" s="47"/>
      <c r="AA225" s="47"/>
      <c r="AB225" s="47"/>
      <c r="AC225" s="47"/>
      <c r="AD225" s="47"/>
      <c r="AE225" s="47"/>
      <c r="AF225" s="47"/>
      <c r="AG225" s="47"/>
      <c r="AH225" s="47"/>
    </row>
    <row r="226" spans="1:34" ht="14.25" customHeight="1">
      <c r="A226" s="47"/>
      <c r="B226" s="47"/>
      <c r="C226" s="47"/>
      <c r="D226" s="47"/>
      <c r="E226" s="47"/>
      <c r="F226" s="47"/>
      <c r="G226" s="47"/>
      <c r="H226" s="47"/>
      <c r="I226" s="47"/>
      <c r="J226" s="357"/>
      <c r="K226" s="357"/>
      <c r="L226" s="47"/>
      <c r="M226" s="47"/>
      <c r="N226" s="47"/>
      <c r="O226" s="47"/>
      <c r="P226" s="47"/>
      <c r="Q226" s="47"/>
      <c r="R226" s="47"/>
      <c r="S226" s="47"/>
      <c r="T226" s="47"/>
      <c r="U226" s="47"/>
      <c r="V226" s="47"/>
      <c r="W226" s="47"/>
      <c r="X226" s="47"/>
      <c r="Y226" s="47"/>
      <c r="Z226" s="47"/>
      <c r="AA226" s="47"/>
      <c r="AB226" s="47"/>
      <c r="AC226" s="47"/>
      <c r="AD226" s="47"/>
      <c r="AE226" s="47"/>
      <c r="AF226" s="47"/>
      <c r="AG226" s="47"/>
      <c r="AH226" s="47"/>
    </row>
    <row r="227" spans="1:34" ht="14.25" customHeight="1">
      <c r="A227" s="47"/>
      <c r="B227" s="47"/>
      <c r="C227" s="47"/>
      <c r="D227" s="47"/>
      <c r="E227" s="47"/>
      <c r="F227" s="47"/>
      <c r="G227" s="47"/>
      <c r="H227" s="47"/>
      <c r="I227" s="47"/>
      <c r="J227" s="357"/>
      <c r="K227" s="357"/>
      <c r="L227" s="47"/>
      <c r="M227" s="47"/>
      <c r="N227" s="47"/>
      <c r="O227" s="47"/>
      <c r="P227" s="47"/>
      <c r="Q227" s="47"/>
      <c r="R227" s="47"/>
      <c r="S227" s="47"/>
      <c r="T227" s="47"/>
      <c r="U227" s="47"/>
      <c r="V227" s="47"/>
      <c r="W227" s="47"/>
      <c r="X227" s="47"/>
      <c r="Y227" s="47"/>
      <c r="Z227" s="47"/>
      <c r="AA227" s="47"/>
      <c r="AB227" s="47"/>
      <c r="AC227" s="47"/>
      <c r="AD227" s="47"/>
      <c r="AE227" s="47"/>
      <c r="AF227" s="47"/>
      <c r="AG227" s="47"/>
      <c r="AH227" s="47"/>
    </row>
    <row r="228" spans="1:34" ht="14.25" customHeight="1">
      <c r="A228" s="47"/>
      <c r="B228" s="47"/>
      <c r="C228" s="47"/>
      <c r="D228" s="47"/>
      <c r="E228" s="47"/>
      <c r="F228" s="47"/>
      <c r="G228" s="47"/>
      <c r="H228" s="47"/>
      <c r="I228" s="47"/>
      <c r="J228" s="357"/>
      <c r="K228" s="357"/>
      <c r="L228" s="47"/>
      <c r="M228" s="47"/>
      <c r="N228" s="47"/>
      <c r="O228" s="47"/>
      <c r="P228" s="47"/>
      <c r="Q228" s="47"/>
      <c r="R228" s="47"/>
      <c r="S228" s="47"/>
      <c r="T228" s="47"/>
      <c r="U228" s="47"/>
      <c r="V228" s="47"/>
      <c r="W228" s="47"/>
      <c r="X228" s="47"/>
      <c r="Y228" s="47"/>
      <c r="Z228" s="47"/>
      <c r="AA228" s="47"/>
      <c r="AB228" s="47"/>
      <c r="AC228" s="47"/>
      <c r="AD228" s="47"/>
      <c r="AE228" s="47"/>
      <c r="AF228" s="47"/>
      <c r="AG228" s="47"/>
      <c r="AH228" s="47"/>
    </row>
    <row r="229" spans="1:34" ht="14.25" customHeight="1">
      <c r="A229" s="47"/>
      <c r="B229" s="47"/>
      <c r="C229" s="47"/>
      <c r="D229" s="47"/>
      <c r="E229" s="47"/>
      <c r="F229" s="47"/>
      <c r="G229" s="47"/>
      <c r="H229" s="47"/>
      <c r="I229" s="47"/>
      <c r="J229" s="357"/>
      <c r="K229" s="357"/>
      <c r="L229" s="47"/>
      <c r="M229" s="47"/>
      <c r="N229" s="47"/>
      <c r="O229" s="47"/>
      <c r="P229" s="47"/>
      <c r="Q229" s="47"/>
      <c r="R229" s="47"/>
      <c r="S229" s="47"/>
      <c r="T229" s="47"/>
      <c r="U229" s="47"/>
      <c r="V229" s="47"/>
      <c r="W229" s="47"/>
      <c r="X229" s="47"/>
      <c r="Y229" s="47"/>
      <c r="Z229" s="47"/>
      <c r="AA229" s="47"/>
      <c r="AB229" s="47"/>
      <c r="AC229" s="47"/>
      <c r="AD229" s="47"/>
      <c r="AE229" s="47"/>
      <c r="AF229" s="47"/>
      <c r="AG229" s="47"/>
      <c r="AH229" s="47"/>
    </row>
    <row r="230" spans="1:34" ht="14.25" customHeight="1">
      <c r="A230" s="47"/>
      <c r="B230" s="47"/>
      <c r="C230" s="47"/>
      <c r="D230" s="47"/>
      <c r="E230" s="47"/>
      <c r="F230" s="47"/>
      <c r="G230" s="47"/>
      <c r="H230" s="47"/>
      <c r="I230" s="47"/>
      <c r="J230" s="357"/>
      <c r="K230" s="357"/>
      <c r="L230" s="47"/>
      <c r="M230" s="47"/>
      <c r="N230" s="47"/>
      <c r="O230" s="47"/>
      <c r="P230" s="47"/>
      <c r="Q230" s="47"/>
      <c r="R230" s="47"/>
      <c r="S230" s="47"/>
      <c r="T230" s="47"/>
      <c r="U230" s="47"/>
      <c r="V230" s="47"/>
      <c r="W230" s="47"/>
      <c r="X230" s="47"/>
      <c r="Y230" s="47"/>
      <c r="Z230" s="47"/>
      <c r="AA230" s="47"/>
      <c r="AB230" s="47"/>
      <c r="AC230" s="47"/>
      <c r="AD230" s="47"/>
      <c r="AE230" s="47"/>
      <c r="AF230" s="47"/>
      <c r="AG230" s="47"/>
      <c r="AH230" s="47"/>
    </row>
    <row r="231" spans="1:34" ht="14.25" customHeight="1">
      <c r="A231" s="47"/>
      <c r="B231" s="47"/>
      <c r="C231" s="47"/>
      <c r="D231" s="47"/>
      <c r="E231" s="47"/>
      <c r="F231" s="47"/>
      <c r="G231" s="47"/>
      <c r="H231" s="47"/>
      <c r="I231" s="47"/>
      <c r="J231" s="357"/>
      <c r="K231" s="357"/>
      <c r="L231" s="47"/>
      <c r="M231" s="47"/>
      <c r="N231" s="47"/>
      <c r="O231" s="47"/>
      <c r="P231" s="47"/>
      <c r="Q231" s="47"/>
      <c r="R231" s="47"/>
      <c r="S231" s="47"/>
      <c r="T231" s="47"/>
      <c r="U231" s="47"/>
      <c r="V231" s="47"/>
      <c r="W231" s="47"/>
      <c r="X231" s="47"/>
      <c r="Y231" s="47"/>
      <c r="Z231" s="47"/>
      <c r="AA231" s="47"/>
      <c r="AB231" s="47"/>
      <c r="AC231" s="47"/>
      <c r="AD231" s="47"/>
      <c r="AE231" s="47"/>
      <c r="AF231" s="47"/>
      <c r="AG231" s="47"/>
      <c r="AH231" s="47"/>
    </row>
    <row r="232" spans="1:34" ht="14.25" customHeight="1">
      <c r="A232" s="47"/>
      <c r="B232" s="47"/>
      <c r="C232" s="47"/>
      <c r="D232" s="47"/>
      <c r="E232" s="47"/>
      <c r="F232" s="47"/>
      <c r="G232" s="47"/>
      <c r="H232" s="47"/>
      <c r="I232" s="47"/>
      <c r="J232" s="357"/>
      <c r="K232" s="357"/>
      <c r="L232" s="47"/>
      <c r="M232" s="47"/>
      <c r="N232" s="47"/>
      <c r="O232" s="47"/>
      <c r="P232" s="47"/>
      <c r="Q232" s="47"/>
      <c r="R232" s="47"/>
      <c r="S232" s="47"/>
      <c r="T232" s="47"/>
      <c r="U232" s="47"/>
      <c r="V232" s="47"/>
      <c r="W232" s="47"/>
      <c r="X232" s="47"/>
      <c r="Y232" s="47"/>
      <c r="Z232" s="47"/>
      <c r="AA232" s="47"/>
      <c r="AB232" s="47"/>
      <c r="AC232" s="47"/>
      <c r="AD232" s="47"/>
      <c r="AE232" s="47"/>
      <c r="AF232" s="47"/>
      <c r="AG232" s="47"/>
      <c r="AH232" s="47"/>
    </row>
    <row r="233" spans="1:34" ht="14.25" customHeight="1">
      <c r="A233" s="47"/>
      <c r="B233" s="47"/>
      <c r="C233" s="47"/>
      <c r="D233" s="47"/>
      <c r="E233" s="47"/>
      <c r="F233" s="47"/>
      <c r="G233" s="47"/>
      <c r="H233" s="47"/>
      <c r="I233" s="47"/>
      <c r="J233" s="357"/>
      <c r="K233" s="357"/>
      <c r="L233" s="47"/>
      <c r="M233" s="47"/>
      <c r="N233" s="47"/>
      <c r="O233" s="47"/>
      <c r="P233" s="47"/>
      <c r="Q233" s="47"/>
      <c r="R233" s="47"/>
      <c r="S233" s="47"/>
      <c r="T233" s="47"/>
      <c r="U233" s="47"/>
      <c r="V233" s="47"/>
      <c r="W233" s="47"/>
      <c r="X233" s="47"/>
      <c r="Y233" s="47"/>
      <c r="Z233" s="47"/>
      <c r="AA233" s="47"/>
      <c r="AB233" s="47"/>
      <c r="AC233" s="47"/>
      <c r="AD233" s="47"/>
      <c r="AE233" s="47"/>
      <c r="AF233" s="47"/>
      <c r="AG233" s="47"/>
      <c r="AH233" s="47"/>
    </row>
    <row r="234" spans="1:34" ht="14.25" customHeight="1">
      <c r="A234" s="47"/>
      <c r="B234" s="47"/>
      <c r="C234" s="47"/>
      <c r="D234" s="47"/>
      <c r="E234" s="47"/>
      <c r="F234" s="47"/>
      <c r="G234" s="47"/>
      <c r="H234" s="47"/>
      <c r="I234" s="47"/>
      <c r="J234" s="357"/>
      <c r="K234" s="357"/>
      <c r="L234" s="47"/>
      <c r="M234" s="47"/>
      <c r="N234" s="47"/>
      <c r="O234" s="47"/>
      <c r="P234" s="47"/>
      <c r="Q234" s="47"/>
      <c r="R234" s="47"/>
      <c r="S234" s="47"/>
      <c r="T234" s="47"/>
      <c r="U234" s="47"/>
      <c r="V234" s="47"/>
      <c r="W234" s="47"/>
      <c r="X234" s="47"/>
      <c r="Y234" s="47"/>
      <c r="Z234" s="47"/>
      <c r="AA234" s="47"/>
      <c r="AB234" s="47"/>
      <c r="AC234" s="47"/>
      <c r="AD234" s="47"/>
      <c r="AE234" s="47"/>
      <c r="AF234" s="47"/>
      <c r="AG234" s="47"/>
      <c r="AH234" s="47"/>
    </row>
    <row r="235" spans="1:34" ht="14.25" customHeight="1">
      <c r="A235" s="47"/>
      <c r="B235" s="47"/>
      <c r="C235" s="47"/>
      <c r="D235" s="47"/>
      <c r="E235" s="47"/>
      <c r="F235" s="47"/>
      <c r="G235" s="47"/>
      <c r="H235" s="47"/>
      <c r="I235" s="47"/>
      <c r="J235" s="357"/>
      <c r="K235" s="357"/>
      <c r="L235" s="47"/>
      <c r="M235" s="47"/>
      <c r="N235" s="47"/>
      <c r="O235" s="47"/>
      <c r="P235" s="47"/>
      <c r="Q235" s="47"/>
      <c r="R235" s="47"/>
      <c r="S235" s="47"/>
      <c r="T235" s="47"/>
      <c r="U235" s="47"/>
      <c r="V235" s="47"/>
      <c r="W235" s="47"/>
      <c r="X235" s="47"/>
      <c r="Y235" s="47"/>
      <c r="Z235" s="47"/>
      <c r="AA235" s="47"/>
      <c r="AB235" s="47"/>
      <c r="AC235" s="47"/>
      <c r="AD235" s="47"/>
      <c r="AE235" s="47"/>
      <c r="AF235" s="47"/>
      <c r="AG235" s="47"/>
      <c r="AH235" s="47"/>
    </row>
    <row r="236" spans="1:34" ht="14.25" customHeight="1">
      <c r="A236" s="47"/>
      <c r="B236" s="47"/>
      <c r="C236" s="47"/>
      <c r="D236" s="47"/>
      <c r="E236" s="47"/>
      <c r="F236" s="47"/>
      <c r="G236" s="47"/>
      <c r="H236" s="47"/>
      <c r="I236" s="47"/>
      <c r="J236" s="357"/>
      <c r="K236" s="357"/>
      <c r="L236" s="47"/>
      <c r="M236" s="47"/>
      <c r="N236" s="47"/>
      <c r="O236" s="47"/>
      <c r="P236" s="47"/>
      <c r="Q236" s="47"/>
      <c r="R236" s="47"/>
      <c r="S236" s="47"/>
      <c r="T236" s="47"/>
      <c r="U236" s="47"/>
      <c r="V236" s="47"/>
      <c r="W236" s="47"/>
      <c r="X236" s="47"/>
      <c r="Y236" s="47"/>
      <c r="Z236" s="47"/>
      <c r="AA236" s="47"/>
      <c r="AB236" s="47"/>
      <c r="AC236" s="47"/>
      <c r="AD236" s="47"/>
      <c r="AE236" s="47"/>
      <c r="AF236" s="47"/>
      <c r="AG236" s="47"/>
      <c r="AH236" s="47"/>
    </row>
    <row r="237" spans="1:34" ht="14.25" customHeight="1">
      <c r="A237" s="47"/>
      <c r="B237" s="47"/>
      <c r="C237" s="47"/>
      <c r="D237" s="47"/>
      <c r="E237" s="47"/>
      <c r="F237" s="47"/>
      <c r="G237" s="47"/>
      <c r="H237" s="47"/>
      <c r="I237" s="47"/>
      <c r="J237" s="357"/>
      <c r="K237" s="357"/>
      <c r="L237" s="47"/>
      <c r="M237" s="47"/>
      <c r="N237" s="47"/>
      <c r="O237" s="47"/>
      <c r="P237" s="47"/>
      <c r="Q237" s="47"/>
      <c r="R237" s="47"/>
      <c r="S237" s="47"/>
      <c r="T237" s="47"/>
      <c r="U237" s="47"/>
      <c r="V237" s="47"/>
      <c r="W237" s="47"/>
      <c r="X237" s="47"/>
      <c r="Y237" s="47"/>
      <c r="Z237" s="47"/>
      <c r="AA237" s="47"/>
      <c r="AB237" s="47"/>
      <c r="AC237" s="47"/>
      <c r="AD237" s="47"/>
      <c r="AE237" s="47"/>
      <c r="AF237" s="47"/>
      <c r="AG237" s="47"/>
      <c r="AH237" s="47"/>
    </row>
    <row r="238" spans="1:34" ht="14.25" customHeight="1">
      <c r="A238" s="47"/>
      <c r="B238" s="47"/>
      <c r="C238" s="47"/>
      <c r="D238" s="47"/>
      <c r="E238" s="47"/>
      <c r="F238" s="47"/>
      <c r="G238" s="47"/>
      <c r="H238" s="47"/>
      <c r="I238" s="47"/>
      <c r="J238" s="357"/>
      <c r="K238" s="357"/>
      <c r="L238" s="47"/>
      <c r="M238" s="47"/>
      <c r="N238" s="47"/>
      <c r="O238" s="47"/>
      <c r="P238" s="47"/>
      <c r="Q238" s="47"/>
      <c r="R238" s="47"/>
      <c r="S238" s="47"/>
      <c r="T238" s="47"/>
      <c r="U238" s="47"/>
      <c r="V238" s="47"/>
      <c r="W238" s="47"/>
      <c r="X238" s="47"/>
      <c r="Y238" s="47"/>
      <c r="Z238" s="47"/>
      <c r="AA238" s="47"/>
      <c r="AB238" s="47"/>
      <c r="AC238" s="47"/>
      <c r="AD238" s="47"/>
      <c r="AE238" s="47"/>
      <c r="AF238" s="47"/>
      <c r="AG238" s="47"/>
      <c r="AH238" s="47"/>
    </row>
    <row r="239" spans="1:34" ht="14.25" customHeight="1">
      <c r="A239" s="47"/>
      <c r="B239" s="47"/>
      <c r="C239" s="47"/>
      <c r="D239" s="47"/>
      <c r="E239" s="47"/>
      <c r="F239" s="47"/>
      <c r="G239" s="47"/>
      <c r="H239" s="47"/>
      <c r="I239" s="47"/>
      <c r="J239" s="357"/>
      <c r="K239" s="357"/>
      <c r="L239" s="47"/>
      <c r="M239" s="47"/>
      <c r="N239" s="47"/>
      <c r="O239" s="47"/>
      <c r="P239" s="47"/>
      <c r="Q239" s="47"/>
      <c r="R239" s="47"/>
      <c r="S239" s="47"/>
      <c r="T239" s="47"/>
      <c r="U239" s="47"/>
      <c r="V239" s="47"/>
      <c r="W239" s="47"/>
      <c r="X239" s="47"/>
      <c r="Y239" s="47"/>
      <c r="Z239" s="47"/>
      <c r="AA239" s="47"/>
      <c r="AB239" s="47"/>
      <c r="AC239" s="47"/>
      <c r="AD239" s="47"/>
      <c r="AE239" s="47"/>
      <c r="AF239" s="47"/>
      <c r="AG239" s="47"/>
      <c r="AH239" s="47"/>
    </row>
    <row r="240" spans="1:34" ht="14.25" customHeight="1">
      <c r="A240" s="47"/>
      <c r="B240" s="47"/>
      <c r="C240" s="47"/>
      <c r="D240" s="47"/>
      <c r="E240" s="47"/>
      <c r="F240" s="47"/>
      <c r="G240" s="47"/>
      <c r="H240" s="47"/>
      <c r="I240" s="47"/>
      <c r="J240" s="357"/>
      <c r="K240" s="357"/>
      <c r="L240" s="47"/>
      <c r="M240" s="47"/>
      <c r="N240" s="47"/>
      <c r="O240" s="47"/>
      <c r="P240" s="47"/>
      <c r="Q240" s="47"/>
      <c r="R240" s="47"/>
      <c r="S240" s="47"/>
      <c r="T240" s="47"/>
      <c r="U240" s="47"/>
      <c r="V240" s="47"/>
      <c r="W240" s="47"/>
      <c r="X240" s="47"/>
      <c r="Y240" s="47"/>
      <c r="Z240" s="47"/>
      <c r="AA240" s="47"/>
      <c r="AB240" s="47"/>
      <c r="AC240" s="47"/>
      <c r="AD240" s="47"/>
      <c r="AE240" s="47"/>
      <c r="AF240" s="47"/>
      <c r="AG240" s="47"/>
      <c r="AH240" s="47"/>
    </row>
    <row r="241" spans="1:34" ht="14.25" customHeight="1">
      <c r="A241" s="47"/>
      <c r="B241" s="47"/>
      <c r="C241" s="47"/>
      <c r="D241" s="47"/>
      <c r="E241" s="47"/>
      <c r="F241" s="47"/>
      <c r="G241" s="47"/>
      <c r="H241" s="47"/>
      <c r="I241" s="47"/>
      <c r="J241" s="357"/>
      <c r="K241" s="357"/>
      <c r="L241" s="47"/>
      <c r="M241" s="47"/>
      <c r="N241" s="47"/>
      <c r="O241" s="47"/>
      <c r="P241" s="47"/>
      <c r="Q241" s="47"/>
      <c r="R241" s="47"/>
      <c r="S241" s="47"/>
      <c r="T241" s="47"/>
      <c r="U241" s="47"/>
      <c r="V241" s="47"/>
      <c r="W241" s="47"/>
      <c r="X241" s="47"/>
      <c r="Y241" s="47"/>
      <c r="Z241" s="47"/>
      <c r="AA241" s="47"/>
      <c r="AB241" s="47"/>
      <c r="AC241" s="47"/>
      <c r="AD241" s="47"/>
      <c r="AE241" s="47"/>
      <c r="AF241" s="47"/>
      <c r="AG241" s="47"/>
      <c r="AH241" s="47"/>
    </row>
    <row r="242" spans="1:34" ht="14.25" customHeight="1">
      <c r="A242" s="47"/>
      <c r="B242" s="47"/>
      <c r="C242" s="47"/>
      <c r="D242" s="47"/>
      <c r="E242" s="47"/>
      <c r="F242" s="47"/>
      <c r="G242" s="47"/>
      <c r="H242" s="47"/>
      <c r="I242" s="47"/>
      <c r="J242" s="357"/>
      <c r="K242" s="357"/>
      <c r="L242" s="47"/>
      <c r="M242" s="47"/>
      <c r="N242" s="47"/>
      <c r="O242" s="47"/>
      <c r="P242" s="47"/>
      <c r="Q242" s="47"/>
      <c r="R242" s="47"/>
      <c r="S242" s="47"/>
      <c r="T242" s="47"/>
      <c r="U242" s="47"/>
      <c r="V242" s="47"/>
      <c r="W242" s="47"/>
      <c r="X242" s="47"/>
      <c r="Y242" s="47"/>
      <c r="Z242" s="47"/>
      <c r="AA242" s="47"/>
      <c r="AB242" s="47"/>
      <c r="AC242" s="47"/>
      <c r="AD242" s="47"/>
      <c r="AE242" s="47"/>
      <c r="AF242" s="47"/>
      <c r="AG242" s="47"/>
      <c r="AH242" s="47"/>
    </row>
    <row r="243" spans="1:34" ht="14.25" customHeight="1">
      <c r="A243" s="47"/>
      <c r="B243" s="47"/>
      <c r="C243" s="47"/>
      <c r="D243" s="47"/>
      <c r="E243" s="47"/>
      <c r="F243" s="47"/>
      <c r="G243" s="47"/>
      <c r="H243" s="47"/>
      <c r="I243" s="47"/>
      <c r="J243" s="357"/>
      <c r="K243" s="357"/>
      <c r="L243" s="47"/>
      <c r="M243" s="47"/>
      <c r="N243" s="47"/>
      <c r="O243" s="47"/>
      <c r="P243" s="47"/>
      <c r="Q243" s="47"/>
      <c r="R243" s="47"/>
      <c r="S243" s="47"/>
      <c r="T243" s="47"/>
      <c r="U243" s="47"/>
      <c r="V243" s="47"/>
      <c r="W243" s="47"/>
      <c r="X243" s="47"/>
      <c r="Y243" s="47"/>
      <c r="Z243" s="47"/>
      <c r="AA243" s="47"/>
      <c r="AB243" s="47"/>
      <c r="AC243" s="47"/>
      <c r="AD243" s="47"/>
      <c r="AE243" s="47"/>
      <c r="AF243" s="47"/>
      <c r="AG243" s="47"/>
      <c r="AH243" s="47"/>
    </row>
    <row r="244" spans="1:34" ht="14.25" customHeight="1">
      <c r="A244" s="47"/>
      <c r="B244" s="47"/>
      <c r="C244" s="47"/>
      <c r="D244" s="47"/>
      <c r="E244" s="47"/>
      <c r="F244" s="47"/>
      <c r="G244" s="47"/>
      <c r="H244" s="47"/>
      <c r="I244" s="47"/>
      <c r="J244" s="357"/>
      <c r="K244" s="357"/>
      <c r="L244" s="47"/>
      <c r="M244" s="47"/>
      <c r="N244" s="47"/>
      <c r="O244" s="47"/>
      <c r="P244" s="47"/>
      <c r="Q244" s="47"/>
      <c r="R244" s="47"/>
      <c r="S244" s="47"/>
      <c r="T244" s="47"/>
      <c r="U244" s="47"/>
      <c r="V244" s="47"/>
      <c r="W244" s="47"/>
      <c r="X244" s="47"/>
      <c r="Y244" s="47"/>
      <c r="Z244" s="47"/>
      <c r="AA244" s="47"/>
      <c r="AB244" s="47"/>
      <c r="AC244" s="47"/>
      <c r="AD244" s="47"/>
      <c r="AE244" s="47"/>
      <c r="AF244" s="47"/>
      <c r="AG244" s="47"/>
      <c r="AH244" s="47"/>
    </row>
    <row r="245" spans="1:34" ht="14.25" customHeight="1">
      <c r="A245" s="47"/>
      <c r="B245" s="47"/>
      <c r="C245" s="47"/>
      <c r="D245" s="47"/>
      <c r="E245" s="47"/>
      <c r="F245" s="47"/>
      <c r="G245" s="47"/>
      <c r="H245" s="47"/>
      <c r="I245" s="47"/>
      <c r="J245" s="357"/>
      <c r="K245" s="357"/>
      <c r="L245" s="47"/>
      <c r="M245" s="47"/>
      <c r="N245" s="47"/>
      <c r="O245" s="47"/>
      <c r="P245" s="47"/>
      <c r="Q245" s="47"/>
      <c r="R245" s="47"/>
      <c r="S245" s="47"/>
      <c r="T245" s="47"/>
      <c r="U245" s="47"/>
      <c r="V245" s="47"/>
      <c r="W245" s="47"/>
      <c r="X245" s="47"/>
      <c r="Y245" s="47"/>
      <c r="Z245" s="47"/>
      <c r="AA245" s="47"/>
      <c r="AB245" s="47"/>
      <c r="AC245" s="47"/>
      <c r="AD245" s="47"/>
      <c r="AE245" s="47"/>
      <c r="AF245" s="47"/>
      <c r="AG245" s="47"/>
      <c r="AH245" s="47"/>
    </row>
    <row r="246" spans="1:34" ht="14.25" customHeight="1">
      <c r="A246" s="47"/>
      <c r="B246" s="47"/>
      <c r="C246" s="47"/>
      <c r="D246" s="47"/>
      <c r="E246" s="47"/>
      <c r="F246" s="47"/>
      <c r="G246" s="47"/>
      <c r="H246" s="47"/>
      <c r="I246" s="47"/>
      <c r="J246" s="357"/>
      <c r="K246" s="357"/>
      <c r="L246" s="47"/>
      <c r="M246" s="47"/>
      <c r="N246" s="47"/>
      <c r="O246" s="47"/>
      <c r="P246" s="47"/>
      <c r="Q246" s="47"/>
      <c r="R246" s="47"/>
      <c r="S246" s="47"/>
      <c r="T246" s="47"/>
      <c r="U246" s="47"/>
      <c r="V246" s="47"/>
      <c r="W246" s="47"/>
      <c r="X246" s="47"/>
      <c r="Y246" s="47"/>
      <c r="Z246" s="47"/>
      <c r="AA246" s="47"/>
      <c r="AB246" s="47"/>
      <c r="AC246" s="47"/>
      <c r="AD246" s="47"/>
      <c r="AE246" s="47"/>
      <c r="AF246" s="47"/>
      <c r="AG246" s="47"/>
      <c r="AH246" s="47"/>
    </row>
    <row r="247" spans="1:34" ht="14.25" customHeight="1">
      <c r="A247" s="47"/>
      <c r="B247" s="47"/>
      <c r="C247" s="47"/>
      <c r="D247" s="47"/>
      <c r="E247" s="47"/>
      <c r="F247" s="47"/>
      <c r="G247" s="47"/>
      <c r="H247" s="47"/>
      <c r="I247" s="47"/>
      <c r="J247" s="357"/>
      <c r="K247" s="357"/>
      <c r="L247" s="47"/>
      <c r="M247" s="47"/>
      <c r="N247" s="47"/>
      <c r="O247" s="47"/>
      <c r="P247" s="47"/>
      <c r="Q247" s="47"/>
      <c r="R247" s="47"/>
      <c r="S247" s="47"/>
      <c r="T247" s="47"/>
      <c r="U247" s="47"/>
      <c r="V247" s="47"/>
      <c r="W247" s="47"/>
      <c r="X247" s="47"/>
      <c r="Y247" s="47"/>
      <c r="Z247" s="47"/>
      <c r="AA247" s="47"/>
      <c r="AB247" s="47"/>
      <c r="AC247" s="47"/>
      <c r="AD247" s="47"/>
      <c r="AE247" s="47"/>
      <c r="AF247" s="47"/>
      <c r="AG247" s="47"/>
      <c r="AH247" s="47"/>
    </row>
    <row r="248" spans="1:34" ht="14.25" customHeight="1">
      <c r="A248" s="47"/>
      <c r="B248" s="47"/>
      <c r="C248" s="47"/>
      <c r="D248" s="47"/>
      <c r="E248" s="47"/>
      <c r="F248" s="47"/>
      <c r="G248" s="47"/>
      <c r="H248" s="47"/>
      <c r="I248" s="47"/>
      <c r="J248" s="357"/>
      <c r="K248" s="357"/>
      <c r="L248" s="47"/>
      <c r="M248" s="47"/>
      <c r="N248" s="47"/>
      <c r="O248" s="47"/>
      <c r="P248" s="47"/>
      <c r="Q248" s="47"/>
      <c r="R248" s="47"/>
      <c r="S248" s="47"/>
      <c r="T248" s="47"/>
      <c r="U248" s="47"/>
      <c r="V248" s="47"/>
      <c r="W248" s="47"/>
      <c r="X248" s="47"/>
      <c r="Y248" s="47"/>
      <c r="Z248" s="47"/>
      <c r="AA248" s="47"/>
      <c r="AB248" s="47"/>
      <c r="AC248" s="47"/>
      <c r="AD248" s="47"/>
      <c r="AE248" s="47"/>
      <c r="AF248" s="47"/>
      <c r="AG248" s="47"/>
      <c r="AH248" s="47"/>
    </row>
    <row r="249" spans="1:34" ht="14.25" customHeight="1">
      <c r="A249" s="47"/>
      <c r="B249" s="47"/>
      <c r="C249" s="47"/>
      <c r="D249" s="47"/>
      <c r="E249" s="47"/>
      <c r="F249" s="47"/>
      <c r="G249" s="47"/>
      <c r="H249" s="47"/>
      <c r="I249" s="47"/>
      <c r="J249" s="357"/>
      <c r="K249" s="357"/>
      <c r="L249" s="47"/>
      <c r="M249" s="47"/>
      <c r="N249" s="47"/>
      <c r="O249" s="47"/>
      <c r="P249" s="47"/>
      <c r="Q249" s="47"/>
      <c r="R249" s="47"/>
      <c r="S249" s="47"/>
      <c r="T249" s="47"/>
      <c r="U249" s="47"/>
      <c r="V249" s="47"/>
      <c r="W249" s="47"/>
      <c r="X249" s="47"/>
      <c r="Y249" s="47"/>
      <c r="Z249" s="47"/>
      <c r="AA249" s="47"/>
      <c r="AB249" s="47"/>
      <c r="AC249" s="47"/>
      <c r="AD249" s="47"/>
      <c r="AE249" s="47"/>
      <c r="AF249" s="47"/>
      <c r="AG249" s="47"/>
      <c r="AH249" s="47"/>
    </row>
    <row r="250" spans="1:34" ht="14.25" customHeight="1">
      <c r="A250" s="47"/>
      <c r="B250" s="47"/>
      <c r="C250" s="47"/>
      <c r="D250" s="47"/>
      <c r="E250" s="47"/>
      <c r="F250" s="47"/>
      <c r="G250" s="47"/>
      <c r="H250" s="47"/>
      <c r="I250" s="47"/>
      <c r="J250" s="357"/>
      <c r="K250" s="357"/>
      <c r="L250" s="47"/>
      <c r="M250" s="47"/>
      <c r="N250" s="47"/>
      <c r="O250" s="47"/>
      <c r="P250" s="47"/>
      <c r="Q250" s="47"/>
      <c r="R250" s="47"/>
      <c r="S250" s="47"/>
      <c r="T250" s="47"/>
      <c r="U250" s="47"/>
      <c r="V250" s="47"/>
      <c r="W250" s="47"/>
      <c r="X250" s="47"/>
      <c r="Y250" s="47"/>
      <c r="Z250" s="47"/>
      <c r="AA250" s="47"/>
      <c r="AB250" s="47"/>
      <c r="AC250" s="47"/>
      <c r="AD250" s="47"/>
      <c r="AE250" s="47"/>
      <c r="AF250" s="47"/>
      <c r="AG250" s="47"/>
      <c r="AH250" s="47"/>
    </row>
    <row r="251" spans="1:34" ht="14.25" customHeight="1">
      <c r="A251" s="47"/>
      <c r="B251" s="47"/>
      <c r="C251" s="47"/>
      <c r="D251" s="47"/>
      <c r="E251" s="47"/>
      <c r="F251" s="47"/>
      <c r="G251" s="47"/>
      <c r="H251" s="47"/>
      <c r="I251" s="47"/>
      <c r="J251" s="357"/>
      <c r="K251" s="357"/>
      <c r="L251" s="47"/>
      <c r="M251" s="47"/>
      <c r="N251" s="47"/>
      <c r="O251" s="47"/>
      <c r="P251" s="47"/>
      <c r="Q251" s="47"/>
      <c r="R251" s="47"/>
      <c r="S251" s="47"/>
      <c r="T251" s="47"/>
      <c r="U251" s="47"/>
      <c r="V251" s="47"/>
      <c r="W251" s="47"/>
      <c r="X251" s="47"/>
      <c r="Y251" s="47"/>
      <c r="Z251" s="47"/>
      <c r="AA251" s="47"/>
      <c r="AB251" s="47"/>
      <c r="AC251" s="47"/>
      <c r="AD251" s="47"/>
      <c r="AE251" s="47"/>
      <c r="AF251" s="47"/>
      <c r="AG251" s="47"/>
      <c r="AH251" s="47"/>
    </row>
    <row r="252" spans="1:34" ht="14.25" customHeight="1">
      <c r="A252" s="47"/>
      <c r="B252" s="47"/>
      <c r="C252" s="47"/>
      <c r="D252" s="47"/>
      <c r="E252" s="47"/>
      <c r="F252" s="47"/>
      <c r="G252" s="47"/>
      <c r="H252" s="47"/>
      <c r="I252" s="47"/>
      <c r="J252" s="357"/>
      <c r="K252" s="357"/>
      <c r="L252" s="47"/>
      <c r="M252" s="47"/>
      <c r="N252" s="47"/>
      <c r="O252" s="47"/>
      <c r="P252" s="47"/>
      <c r="Q252" s="47"/>
      <c r="R252" s="47"/>
      <c r="S252" s="47"/>
      <c r="T252" s="47"/>
      <c r="U252" s="47"/>
      <c r="V252" s="47"/>
      <c r="W252" s="47"/>
      <c r="X252" s="47"/>
      <c r="Y252" s="47"/>
      <c r="Z252" s="47"/>
      <c r="AA252" s="47"/>
      <c r="AB252" s="47"/>
      <c r="AC252" s="47"/>
      <c r="AD252" s="47"/>
      <c r="AE252" s="47"/>
      <c r="AF252" s="47"/>
      <c r="AG252" s="47"/>
      <c r="AH252" s="47"/>
    </row>
    <row r="253" spans="1:34" ht="14.25" customHeight="1">
      <c r="A253" s="47"/>
      <c r="B253" s="47"/>
      <c r="C253" s="47"/>
      <c r="D253" s="47"/>
      <c r="E253" s="47"/>
      <c r="F253" s="47"/>
      <c r="G253" s="47"/>
      <c r="H253" s="47"/>
      <c r="I253" s="47"/>
      <c r="J253" s="357"/>
      <c r="K253" s="357"/>
      <c r="L253" s="47"/>
      <c r="M253" s="47"/>
      <c r="N253" s="47"/>
      <c r="O253" s="47"/>
      <c r="P253" s="47"/>
      <c r="Q253" s="47"/>
      <c r="R253" s="47"/>
      <c r="S253" s="47"/>
      <c r="T253" s="47"/>
      <c r="U253" s="47"/>
      <c r="V253" s="47"/>
      <c r="W253" s="47"/>
      <c r="X253" s="47"/>
      <c r="Y253" s="47"/>
      <c r="Z253" s="47"/>
      <c r="AA253" s="47"/>
      <c r="AB253" s="47"/>
      <c r="AC253" s="47"/>
      <c r="AD253" s="47"/>
      <c r="AE253" s="47"/>
      <c r="AF253" s="47"/>
      <c r="AG253" s="47"/>
      <c r="AH253" s="47"/>
    </row>
    <row r="254" spans="1:34" ht="14.25" customHeight="1">
      <c r="A254" s="47"/>
      <c r="B254" s="47"/>
      <c r="C254" s="47"/>
      <c r="D254" s="47"/>
      <c r="E254" s="47"/>
      <c r="F254" s="47"/>
      <c r="G254" s="47"/>
      <c r="H254" s="47"/>
      <c r="I254" s="47"/>
      <c r="J254" s="357"/>
      <c r="K254" s="357"/>
      <c r="L254" s="47"/>
      <c r="M254" s="47"/>
      <c r="N254" s="47"/>
      <c r="O254" s="47"/>
      <c r="P254" s="47"/>
      <c r="Q254" s="47"/>
      <c r="R254" s="47"/>
      <c r="S254" s="47"/>
      <c r="T254" s="47"/>
      <c r="U254" s="47"/>
      <c r="V254" s="47"/>
      <c r="W254" s="47"/>
      <c r="X254" s="47"/>
      <c r="Y254" s="47"/>
      <c r="Z254" s="47"/>
      <c r="AA254" s="47"/>
      <c r="AB254" s="47"/>
      <c r="AC254" s="47"/>
      <c r="AD254" s="47"/>
      <c r="AE254" s="47"/>
      <c r="AF254" s="47"/>
      <c r="AG254" s="47"/>
      <c r="AH254" s="47"/>
    </row>
    <row r="255" spans="1:34" ht="14.25" customHeight="1">
      <c r="A255" s="47"/>
      <c r="B255" s="47"/>
      <c r="C255" s="47"/>
      <c r="D255" s="47"/>
      <c r="E255" s="47"/>
      <c r="F255" s="47"/>
      <c r="G255" s="47"/>
      <c r="H255" s="47"/>
      <c r="I255" s="47"/>
      <c r="J255" s="357"/>
      <c r="K255" s="357"/>
      <c r="L255" s="47"/>
      <c r="M255" s="47"/>
      <c r="N255" s="47"/>
      <c r="O255" s="47"/>
      <c r="P255" s="47"/>
      <c r="Q255" s="47"/>
      <c r="R255" s="47"/>
      <c r="S255" s="47"/>
      <c r="T255" s="47"/>
      <c r="U255" s="47"/>
      <c r="V255" s="47"/>
      <c r="W255" s="47"/>
      <c r="X255" s="47"/>
      <c r="Y255" s="47"/>
      <c r="Z255" s="47"/>
      <c r="AA255" s="47"/>
      <c r="AB255" s="47"/>
      <c r="AC255" s="47"/>
      <c r="AD255" s="47"/>
      <c r="AE255" s="47"/>
      <c r="AF255" s="47"/>
      <c r="AG255" s="47"/>
      <c r="AH255" s="47"/>
    </row>
    <row r="256" spans="1:34" ht="14.25" customHeight="1">
      <c r="A256" s="47"/>
      <c r="B256" s="47"/>
      <c r="C256" s="47"/>
      <c r="D256" s="47"/>
      <c r="E256" s="47"/>
      <c r="F256" s="47"/>
      <c r="G256" s="47"/>
      <c r="H256" s="47"/>
      <c r="I256" s="47"/>
      <c r="J256" s="357"/>
      <c r="K256" s="357"/>
      <c r="L256" s="47"/>
      <c r="M256" s="47"/>
      <c r="N256" s="47"/>
      <c r="O256" s="47"/>
      <c r="P256" s="47"/>
      <c r="Q256" s="47"/>
      <c r="R256" s="47"/>
      <c r="S256" s="47"/>
      <c r="T256" s="47"/>
      <c r="U256" s="47"/>
      <c r="V256" s="47"/>
      <c r="W256" s="47"/>
      <c r="X256" s="47"/>
      <c r="Y256" s="47"/>
      <c r="Z256" s="47"/>
      <c r="AA256" s="47"/>
      <c r="AB256" s="47"/>
      <c r="AC256" s="47"/>
      <c r="AD256" s="47"/>
      <c r="AE256" s="47"/>
      <c r="AF256" s="47"/>
      <c r="AG256" s="47"/>
      <c r="AH256" s="47"/>
    </row>
    <row r="257" spans="1:34" ht="14.25" customHeight="1">
      <c r="A257" s="47"/>
      <c r="B257" s="47"/>
      <c r="C257" s="47"/>
      <c r="D257" s="47"/>
      <c r="E257" s="47"/>
      <c r="F257" s="47"/>
      <c r="G257" s="47"/>
      <c r="H257" s="47"/>
      <c r="I257" s="47"/>
      <c r="J257" s="357"/>
      <c r="K257" s="357"/>
      <c r="L257" s="47"/>
      <c r="M257" s="47"/>
      <c r="N257" s="47"/>
      <c r="O257" s="47"/>
      <c r="P257" s="47"/>
      <c r="Q257" s="47"/>
      <c r="R257" s="47"/>
      <c r="S257" s="47"/>
      <c r="T257" s="47"/>
      <c r="U257" s="47"/>
      <c r="V257" s="47"/>
      <c r="W257" s="47"/>
      <c r="X257" s="47"/>
      <c r="Y257" s="47"/>
      <c r="Z257" s="47"/>
      <c r="AA257" s="47"/>
      <c r="AB257" s="47"/>
      <c r="AC257" s="47"/>
      <c r="AD257" s="47"/>
      <c r="AE257" s="47"/>
      <c r="AF257" s="47"/>
      <c r="AG257" s="47"/>
      <c r="AH257" s="47"/>
    </row>
    <row r="258" spans="1:34" ht="14.25" customHeight="1">
      <c r="A258" s="47"/>
      <c r="B258" s="47"/>
      <c r="C258" s="47"/>
      <c r="D258" s="47"/>
      <c r="E258" s="47"/>
      <c r="F258" s="47"/>
      <c r="G258" s="47"/>
      <c r="H258" s="47"/>
      <c r="I258" s="47"/>
      <c r="J258" s="357"/>
      <c r="K258" s="357"/>
      <c r="L258" s="47"/>
      <c r="M258" s="47"/>
      <c r="N258" s="47"/>
      <c r="O258" s="47"/>
      <c r="P258" s="47"/>
      <c r="Q258" s="47"/>
      <c r="R258" s="47"/>
      <c r="S258" s="47"/>
      <c r="T258" s="47"/>
      <c r="U258" s="47"/>
      <c r="V258" s="47"/>
      <c r="W258" s="47"/>
      <c r="X258" s="47"/>
      <c r="Y258" s="47"/>
      <c r="Z258" s="47"/>
      <c r="AA258" s="47"/>
      <c r="AB258" s="47"/>
      <c r="AC258" s="47"/>
      <c r="AD258" s="47"/>
      <c r="AE258" s="47"/>
      <c r="AF258" s="47"/>
      <c r="AG258" s="47"/>
      <c r="AH258" s="47"/>
    </row>
    <row r="259" spans="1:34" ht="14.25" customHeight="1">
      <c r="A259" s="47"/>
      <c r="B259" s="47"/>
      <c r="C259" s="47"/>
      <c r="D259" s="47"/>
      <c r="E259" s="47"/>
      <c r="F259" s="47"/>
      <c r="G259" s="47"/>
      <c r="H259" s="47"/>
      <c r="I259" s="47"/>
      <c r="J259" s="357"/>
      <c r="K259" s="357"/>
      <c r="L259" s="47"/>
      <c r="M259" s="47"/>
      <c r="N259" s="47"/>
      <c r="O259" s="47"/>
      <c r="P259" s="47"/>
      <c r="Q259" s="47"/>
      <c r="R259" s="47"/>
      <c r="S259" s="47"/>
      <c r="T259" s="47"/>
      <c r="U259" s="47"/>
      <c r="V259" s="47"/>
      <c r="W259" s="47"/>
      <c r="X259" s="47"/>
      <c r="Y259" s="47"/>
      <c r="Z259" s="47"/>
      <c r="AA259" s="47"/>
      <c r="AB259" s="47"/>
      <c r="AC259" s="47"/>
      <c r="AD259" s="47"/>
      <c r="AE259" s="47"/>
      <c r="AF259" s="47"/>
      <c r="AG259" s="47"/>
      <c r="AH259" s="47"/>
    </row>
    <row r="260" spans="1:34" ht="14.25" customHeight="1">
      <c r="A260" s="47"/>
      <c r="B260" s="47"/>
      <c r="C260" s="47"/>
      <c r="D260" s="47"/>
      <c r="E260" s="47"/>
      <c r="F260" s="47"/>
      <c r="G260" s="47"/>
      <c r="H260" s="47"/>
      <c r="I260" s="47"/>
      <c r="J260" s="357"/>
      <c r="K260" s="357"/>
      <c r="L260" s="47"/>
      <c r="M260" s="47"/>
      <c r="N260" s="47"/>
      <c r="O260" s="47"/>
      <c r="P260" s="47"/>
      <c r="Q260" s="47"/>
      <c r="R260" s="47"/>
      <c r="S260" s="47"/>
      <c r="T260" s="47"/>
      <c r="U260" s="47"/>
      <c r="V260" s="47"/>
      <c r="W260" s="47"/>
      <c r="X260" s="47"/>
      <c r="Y260" s="47"/>
      <c r="Z260" s="47"/>
      <c r="AA260" s="47"/>
      <c r="AB260" s="47"/>
      <c r="AC260" s="47"/>
      <c r="AD260" s="47"/>
      <c r="AE260" s="47"/>
      <c r="AF260" s="47"/>
      <c r="AG260" s="47"/>
      <c r="AH260" s="47"/>
    </row>
    <row r="261" spans="1:34" ht="14.25" customHeight="1">
      <c r="A261" s="47"/>
      <c r="B261" s="47"/>
      <c r="C261" s="47"/>
      <c r="D261" s="47"/>
      <c r="E261" s="47"/>
      <c r="F261" s="47"/>
      <c r="G261" s="47"/>
      <c r="H261" s="47"/>
      <c r="I261" s="47"/>
      <c r="J261" s="357"/>
      <c r="K261" s="357"/>
      <c r="L261" s="47"/>
      <c r="M261" s="47"/>
      <c r="N261" s="47"/>
      <c r="O261" s="47"/>
      <c r="P261" s="47"/>
      <c r="Q261" s="47"/>
      <c r="R261" s="47"/>
      <c r="S261" s="47"/>
      <c r="T261" s="47"/>
      <c r="U261" s="47"/>
      <c r="V261" s="47"/>
      <c r="W261" s="47"/>
      <c r="X261" s="47"/>
      <c r="Y261" s="47"/>
      <c r="Z261" s="47"/>
      <c r="AA261" s="47"/>
      <c r="AB261" s="47"/>
      <c r="AC261" s="47"/>
      <c r="AD261" s="47"/>
      <c r="AE261" s="47"/>
      <c r="AF261" s="47"/>
      <c r="AG261" s="47"/>
      <c r="AH261" s="47"/>
    </row>
    <row r="262" spans="1:34" ht="14.25" customHeight="1">
      <c r="A262" s="47"/>
      <c r="B262" s="47"/>
      <c r="C262" s="47"/>
      <c r="D262" s="47"/>
      <c r="E262" s="47"/>
      <c r="F262" s="47"/>
      <c r="G262" s="47"/>
      <c r="H262" s="47"/>
      <c r="I262" s="47"/>
      <c r="J262" s="357"/>
      <c r="K262" s="357"/>
      <c r="L262" s="47"/>
      <c r="M262" s="47"/>
      <c r="N262" s="47"/>
      <c r="O262" s="47"/>
      <c r="P262" s="47"/>
      <c r="Q262" s="47"/>
      <c r="R262" s="47"/>
      <c r="S262" s="47"/>
      <c r="T262" s="47"/>
      <c r="U262" s="47"/>
      <c r="V262" s="47"/>
      <c r="W262" s="47"/>
      <c r="X262" s="47"/>
      <c r="Y262" s="47"/>
      <c r="Z262" s="47"/>
      <c r="AA262" s="47"/>
      <c r="AB262" s="47"/>
      <c r="AC262" s="47"/>
      <c r="AD262" s="47"/>
      <c r="AE262" s="47"/>
      <c r="AF262" s="47"/>
      <c r="AG262" s="47"/>
      <c r="AH262" s="47"/>
    </row>
    <row r="263" spans="1:34" ht="14.25" customHeight="1">
      <c r="A263" s="47"/>
      <c r="B263" s="47"/>
      <c r="C263" s="47"/>
      <c r="D263" s="47"/>
      <c r="E263" s="47"/>
      <c r="F263" s="47"/>
      <c r="G263" s="47"/>
      <c r="H263" s="47"/>
      <c r="I263" s="47"/>
      <c r="J263" s="357"/>
      <c r="K263" s="357"/>
      <c r="L263" s="47"/>
      <c r="M263" s="47"/>
      <c r="N263" s="47"/>
      <c r="O263" s="47"/>
      <c r="P263" s="47"/>
      <c r="Q263" s="47"/>
      <c r="R263" s="47"/>
      <c r="S263" s="47"/>
      <c r="T263" s="47"/>
      <c r="U263" s="47"/>
      <c r="V263" s="47"/>
      <c r="W263" s="47"/>
      <c r="X263" s="47"/>
      <c r="Y263" s="47"/>
      <c r="Z263" s="47"/>
      <c r="AA263" s="47"/>
      <c r="AB263" s="47"/>
      <c r="AC263" s="47"/>
      <c r="AD263" s="47"/>
      <c r="AE263" s="47"/>
      <c r="AF263" s="47"/>
      <c r="AG263" s="47"/>
      <c r="AH263" s="47"/>
    </row>
    <row r="264" spans="1:34" ht="14.25" customHeight="1">
      <c r="A264" s="47"/>
      <c r="B264" s="47"/>
      <c r="C264" s="47"/>
      <c r="D264" s="47"/>
      <c r="E264" s="47"/>
      <c r="F264" s="47"/>
      <c r="G264" s="47"/>
      <c r="H264" s="47"/>
      <c r="I264" s="47"/>
      <c r="J264" s="357"/>
      <c r="K264" s="357"/>
      <c r="L264" s="47"/>
      <c r="M264" s="47"/>
      <c r="N264" s="47"/>
      <c r="O264" s="47"/>
      <c r="P264" s="47"/>
      <c r="Q264" s="47"/>
      <c r="R264" s="47"/>
      <c r="S264" s="47"/>
      <c r="T264" s="47"/>
      <c r="U264" s="47"/>
      <c r="V264" s="47"/>
      <c r="W264" s="47"/>
      <c r="X264" s="47"/>
      <c r="Y264" s="47"/>
      <c r="Z264" s="47"/>
      <c r="AA264" s="47"/>
      <c r="AB264" s="47"/>
      <c r="AC264" s="47"/>
      <c r="AD264" s="47"/>
      <c r="AE264" s="47"/>
      <c r="AF264" s="47"/>
      <c r="AG264" s="47"/>
      <c r="AH264" s="47"/>
    </row>
    <row r="265" spans="1:34" ht="14.25" customHeight="1">
      <c r="A265" s="47"/>
      <c r="B265" s="47"/>
      <c r="C265" s="47"/>
      <c r="D265" s="47"/>
      <c r="E265" s="47"/>
      <c r="F265" s="47"/>
      <c r="G265" s="47"/>
      <c r="H265" s="47"/>
      <c r="I265" s="47"/>
      <c r="J265" s="357"/>
      <c r="K265" s="357"/>
      <c r="L265" s="47"/>
      <c r="M265" s="47"/>
      <c r="N265" s="47"/>
      <c r="O265" s="47"/>
      <c r="P265" s="47"/>
      <c r="Q265" s="47"/>
      <c r="R265" s="47"/>
      <c r="S265" s="47"/>
      <c r="T265" s="47"/>
      <c r="U265" s="47"/>
      <c r="V265" s="47"/>
      <c r="W265" s="47"/>
      <c r="X265" s="47"/>
      <c r="Y265" s="47"/>
      <c r="Z265" s="47"/>
      <c r="AA265" s="47"/>
      <c r="AB265" s="47"/>
      <c r="AC265" s="47"/>
      <c r="AD265" s="47"/>
      <c r="AE265" s="47"/>
      <c r="AF265" s="47"/>
      <c r="AG265" s="47"/>
      <c r="AH265" s="47"/>
    </row>
    <row r="266" spans="1:34" ht="14.25" customHeight="1">
      <c r="A266" s="47"/>
      <c r="B266" s="47"/>
      <c r="C266" s="47"/>
      <c r="D266" s="47"/>
      <c r="E266" s="47"/>
      <c r="F266" s="47"/>
      <c r="G266" s="47"/>
      <c r="H266" s="47"/>
      <c r="I266" s="47"/>
      <c r="J266" s="357"/>
      <c r="K266" s="357"/>
      <c r="L266" s="47"/>
      <c r="M266" s="47"/>
      <c r="N266" s="47"/>
      <c r="O266" s="47"/>
      <c r="P266" s="47"/>
      <c r="Q266" s="47"/>
      <c r="R266" s="47"/>
      <c r="S266" s="47"/>
      <c r="T266" s="47"/>
      <c r="U266" s="47"/>
      <c r="V266" s="47"/>
      <c r="W266" s="47"/>
      <c r="X266" s="47"/>
      <c r="Y266" s="47"/>
      <c r="Z266" s="47"/>
      <c r="AA266" s="47"/>
      <c r="AB266" s="47"/>
      <c r="AC266" s="47"/>
      <c r="AD266" s="47"/>
      <c r="AE266" s="47"/>
      <c r="AF266" s="47"/>
      <c r="AG266" s="47"/>
      <c r="AH266" s="47"/>
    </row>
    <row r="267" spans="1:34" ht="14.25" customHeight="1">
      <c r="A267" s="47"/>
      <c r="B267" s="47"/>
      <c r="C267" s="47"/>
      <c r="D267" s="47"/>
      <c r="E267" s="47"/>
      <c r="F267" s="47"/>
      <c r="G267" s="47"/>
      <c r="H267" s="47"/>
      <c r="I267" s="47"/>
      <c r="J267" s="357"/>
      <c r="K267" s="357"/>
      <c r="L267" s="47"/>
      <c r="M267" s="47"/>
      <c r="N267" s="47"/>
      <c r="O267" s="47"/>
      <c r="P267" s="47"/>
      <c r="Q267" s="47"/>
      <c r="R267" s="47"/>
      <c r="S267" s="47"/>
      <c r="T267" s="47"/>
      <c r="U267" s="47"/>
      <c r="V267" s="47"/>
      <c r="W267" s="47"/>
      <c r="X267" s="47"/>
      <c r="Y267" s="47"/>
      <c r="Z267" s="47"/>
      <c r="AA267" s="47"/>
      <c r="AB267" s="47"/>
      <c r="AC267" s="47"/>
      <c r="AD267" s="47"/>
      <c r="AE267" s="47"/>
      <c r="AF267" s="47"/>
      <c r="AG267" s="47"/>
      <c r="AH267" s="47"/>
    </row>
    <row r="268" spans="1:34" ht="14.25" customHeight="1">
      <c r="A268" s="47"/>
      <c r="B268" s="47"/>
      <c r="C268" s="47"/>
      <c r="D268" s="47"/>
      <c r="E268" s="47"/>
      <c r="F268" s="47"/>
      <c r="G268" s="47"/>
      <c r="H268" s="47"/>
      <c r="I268" s="47"/>
      <c r="J268" s="357"/>
      <c r="K268" s="357"/>
      <c r="L268" s="47"/>
      <c r="M268" s="47"/>
      <c r="N268" s="47"/>
      <c r="O268" s="47"/>
      <c r="P268" s="47"/>
      <c r="Q268" s="47"/>
      <c r="R268" s="47"/>
      <c r="S268" s="47"/>
      <c r="T268" s="47"/>
      <c r="U268" s="47"/>
      <c r="V268" s="47"/>
      <c r="W268" s="47"/>
      <c r="X268" s="47"/>
      <c r="Y268" s="47"/>
      <c r="Z268" s="47"/>
      <c r="AA268" s="47"/>
      <c r="AB268" s="47"/>
      <c r="AC268" s="47"/>
      <c r="AD268" s="47"/>
      <c r="AE268" s="47"/>
      <c r="AF268" s="47"/>
      <c r="AG268" s="47"/>
      <c r="AH268" s="47"/>
    </row>
    <row r="269" spans="1:34" ht="14.25" customHeight="1">
      <c r="A269" s="47"/>
      <c r="B269" s="47"/>
      <c r="C269" s="47"/>
      <c r="D269" s="47"/>
      <c r="E269" s="47"/>
      <c r="F269" s="47"/>
      <c r="G269" s="47"/>
      <c r="H269" s="47"/>
      <c r="I269" s="47"/>
      <c r="J269" s="357"/>
      <c r="K269" s="357"/>
      <c r="L269" s="47"/>
      <c r="M269" s="47"/>
      <c r="N269" s="47"/>
      <c r="O269" s="47"/>
      <c r="P269" s="47"/>
      <c r="Q269" s="47"/>
      <c r="R269" s="47"/>
      <c r="S269" s="47"/>
      <c r="T269" s="47"/>
      <c r="U269" s="47"/>
      <c r="V269" s="47"/>
      <c r="W269" s="47"/>
      <c r="X269" s="47"/>
      <c r="Y269" s="47"/>
      <c r="Z269" s="47"/>
      <c r="AA269" s="47"/>
      <c r="AB269" s="47"/>
      <c r="AC269" s="47"/>
      <c r="AD269" s="47"/>
      <c r="AE269" s="47"/>
      <c r="AF269" s="47"/>
      <c r="AG269" s="47"/>
      <c r="AH269" s="47"/>
    </row>
    <row r="270" spans="1:34" ht="14.25" customHeight="1">
      <c r="A270" s="47"/>
      <c r="B270" s="47"/>
      <c r="C270" s="47"/>
      <c r="D270" s="47"/>
      <c r="E270" s="47"/>
      <c r="F270" s="47"/>
      <c r="G270" s="47"/>
      <c r="H270" s="47"/>
      <c r="I270" s="47"/>
      <c r="J270" s="357"/>
      <c r="K270" s="357"/>
      <c r="L270" s="47"/>
      <c r="M270" s="47"/>
      <c r="N270" s="47"/>
      <c r="O270" s="47"/>
      <c r="P270" s="47"/>
      <c r="Q270" s="47"/>
      <c r="R270" s="47"/>
      <c r="S270" s="47"/>
      <c r="T270" s="47"/>
      <c r="U270" s="47"/>
      <c r="V270" s="47"/>
      <c r="W270" s="47"/>
      <c r="X270" s="47"/>
      <c r="Y270" s="47"/>
      <c r="Z270" s="47"/>
      <c r="AA270" s="47"/>
      <c r="AB270" s="47"/>
      <c r="AC270" s="47"/>
      <c r="AD270" s="47"/>
      <c r="AE270" s="47"/>
      <c r="AF270" s="47"/>
      <c r="AG270" s="47"/>
      <c r="AH270" s="47"/>
    </row>
    <row r="271" spans="1:34" ht="14.25" customHeight="1">
      <c r="A271" s="47"/>
      <c r="B271" s="47"/>
      <c r="C271" s="47"/>
      <c r="D271" s="47"/>
      <c r="E271" s="47"/>
      <c r="F271" s="47"/>
      <c r="G271" s="47"/>
      <c r="H271" s="47"/>
      <c r="I271" s="47"/>
      <c r="J271" s="357"/>
      <c r="K271" s="357"/>
      <c r="L271" s="47"/>
      <c r="M271" s="47"/>
      <c r="N271" s="47"/>
      <c r="O271" s="47"/>
      <c r="P271" s="47"/>
      <c r="Q271" s="47"/>
      <c r="R271" s="47"/>
      <c r="S271" s="47"/>
      <c r="T271" s="47"/>
      <c r="U271" s="47"/>
      <c r="V271" s="47"/>
      <c r="W271" s="47"/>
      <c r="X271" s="47"/>
      <c r="Y271" s="47"/>
      <c r="Z271" s="47"/>
      <c r="AA271" s="47"/>
      <c r="AB271" s="47"/>
      <c r="AC271" s="47"/>
      <c r="AD271" s="47"/>
      <c r="AE271" s="47"/>
      <c r="AF271" s="47"/>
      <c r="AG271" s="47"/>
      <c r="AH271" s="47"/>
    </row>
    <row r="272" spans="1:34" ht="14.25" customHeight="1">
      <c r="A272" s="47"/>
      <c r="B272" s="47"/>
      <c r="C272" s="47"/>
      <c r="D272" s="47"/>
      <c r="E272" s="47"/>
      <c r="F272" s="47"/>
      <c r="G272" s="47"/>
      <c r="H272" s="47"/>
      <c r="I272" s="47"/>
      <c r="J272" s="357"/>
      <c r="K272" s="357"/>
      <c r="L272" s="47"/>
      <c r="M272" s="47"/>
      <c r="N272" s="47"/>
      <c r="O272" s="47"/>
      <c r="P272" s="47"/>
      <c r="Q272" s="47"/>
      <c r="R272" s="47"/>
      <c r="S272" s="47"/>
      <c r="T272" s="47"/>
      <c r="U272" s="47"/>
      <c r="V272" s="47"/>
      <c r="W272" s="47"/>
      <c r="X272" s="47"/>
      <c r="Y272" s="47"/>
      <c r="Z272" s="47"/>
      <c r="AA272" s="47"/>
      <c r="AB272" s="47"/>
      <c r="AC272" s="47"/>
      <c r="AD272" s="47"/>
      <c r="AE272" s="47"/>
      <c r="AF272" s="47"/>
      <c r="AG272" s="47"/>
      <c r="AH272" s="47"/>
    </row>
    <row r="273" spans="1:34" ht="14.25" customHeight="1">
      <c r="A273" s="47"/>
      <c r="B273" s="47"/>
      <c r="C273" s="47"/>
      <c r="D273" s="47"/>
      <c r="E273" s="47"/>
      <c r="F273" s="47"/>
      <c r="G273" s="47"/>
      <c r="H273" s="47"/>
      <c r="I273" s="47"/>
      <c r="J273" s="357"/>
      <c r="K273" s="357"/>
      <c r="L273" s="47"/>
      <c r="M273" s="47"/>
      <c r="N273" s="47"/>
      <c r="O273" s="47"/>
      <c r="P273" s="47"/>
      <c r="Q273" s="47"/>
      <c r="R273" s="47"/>
      <c r="S273" s="47"/>
      <c r="T273" s="47"/>
      <c r="U273" s="47"/>
      <c r="V273" s="47"/>
      <c r="W273" s="47"/>
      <c r="X273" s="47"/>
      <c r="Y273" s="47"/>
      <c r="Z273" s="47"/>
      <c r="AA273" s="47"/>
      <c r="AB273" s="47"/>
      <c r="AC273" s="47"/>
      <c r="AD273" s="47"/>
      <c r="AE273" s="47"/>
      <c r="AF273" s="47"/>
      <c r="AG273" s="47"/>
      <c r="AH273" s="47"/>
    </row>
    <row r="274" spans="1:34" ht="14.25" customHeight="1">
      <c r="A274" s="47"/>
      <c r="B274" s="47"/>
      <c r="C274" s="47"/>
      <c r="D274" s="47"/>
      <c r="E274" s="47"/>
      <c r="F274" s="47"/>
      <c r="G274" s="47"/>
      <c r="H274" s="47"/>
      <c r="I274" s="47"/>
      <c r="J274" s="357"/>
      <c r="K274" s="357"/>
      <c r="L274" s="47"/>
      <c r="M274" s="47"/>
      <c r="N274" s="47"/>
      <c r="O274" s="47"/>
      <c r="P274" s="47"/>
      <c r="Q274" s="47"/>
      <c r="R274" s="47"/>
      <c r="S274" s="47"/>
      <c r="T274" s="47"/>
      <c r="U274" s="47"/>
      <c r="V274" s="47"/>
      <c r="W274" s="47"/>
      <c r="X274" s="47"/>
      <c r="Y274" s="47"/>
      <c r="Z274" s="47"/>
      <c r="AA274" s="47"/>
      <c r="AB274" s="47"/>
      <c r="AC274" s="47"/>
      <c r="AD274" s="47"/>
      <c r="AE274" s="47"/>
      <c r="AF274" s="47"/>
      <c r="AG274" s="47"/>
      <c r="AH274" s="47"/>
    </row>
    <row r="275" spans="1:34" ht="14.25" customHeight="1">
      <c r="A275" s="47"/>
      <c r="B275" s="47"/>
      <c r="C275" s="47"/>
      <c r="D275" s="47"/>
      <c r="E275" s="47"/>
      <c r="F275" s="47"/>
      <c r="G275" s="47"/>
      <c r="H275" s="47"/>
      <c r="I275" s="47"/>
      <c r="J275" s="357"/>
      <c r="K275" s="357"/>
      <c r="L275" s="47"/>
      <c r="M275" s="47"/>
      <c r="N275" s="47"/>
      <c r="O275" s="47"/>
      <c r="P275" s="47"/>
      <c r="Q275" s="47"/>
      <c r="R275" s="47"/>
      <c r="S275" s="47"/>
      <c r="T275" s="47"/>
      <c r="U275" s="47"/>
      <c r="V275" s="47"/>
      <c r="W275" s="47"/>
      <c r="X275" s="47"/>
      <c r="Y275" s="47"/>
      <c r="Z275" s="47"/>
      <c r="AA275" s="47"/>
      <c r="AB275" s="47"/>
      <c r="AC275" s="47"/>
      <c r="AD275" s="47"/>
      <c r="AE275" s="47"/>
      <c r="AF275" s="47"/>
      <c r="AG275" s="47"/>
      <c r="AH275" s="47"/>
    </row>
    <row r="276" spans="1:34" ht="14.25" customHeight="1">
      <c r="A276" s="47"/>
      <c r="B276" s="47"/>
      <c r="C276" s="47"/>
      <c r="D276" s="47"/>
      <c r="E276" s="47"/>
      <c r="F276" s="47"/>
      <c r="G276" s="47"/>
      <c r="H276" s="47"/>
      <c r="I276" s="47"/>
      <c r="J276" s="357"/>
      <c r="K276" s="357"/>
      <c r="L276" s="47"/>
      <c r="M276" s="47"/>
      <c r="N276" s="47"/>
      <c r="O276" s="47"/>
      <c r="P276" s="47"/>
      <c r="Q276" s="47"/>
      <c r="R276" s="47"/>
      <c r="S276" s="47"/>
      <c r="T276" s="47"/>
      <c r="U276" s="47"/>
      <c r="V276" s="47"/>
      <c r="W276" s="47"/>
      <c r="X276" s="47"/>
      <c r="Y276" s="47"/>
      <c r="Z276" s="47"/>
      <c r="AA276" s="47"/>
      <c r="AB276" s="47"/>
      <c r="AC276" s="47"/>
      <c r="AD276" s="47"/>
      <c r="AE276" s="47"/>
      <c r="AF276" s="47"/>
      <c r="AG276" s="47"/>
      <c r="AH276" s="47"/>
    </row>
    <row r="277" spans="1:34" ht="14.25" customHeight="1">
      <c r="A277" s="47"/>
      <c r="B277" s="47"/>
      <c r="C277" s="47"/>
      <c r="D277" s="47"/>
      <c r="E277" s="47"/>
      <c r="F277" s="47"/>
      <c r="G277" s="47"/>
      <c r="H277" s="47"/>
      <c r="I277" s="47"/>
      <c r="J277" s="357"/>
      <c r="K277" s="357"/>
      <c r="L277" s="47"/>
      <c r="M277" s="47"/>
      <c r="N277" s="47"/>
      <c r="O277" s="47"/>
      <c r="P277" s="47"/>
      <c r="Q277" s="47"/>
      <c r="R277" s="47"/>
      <c r="S277" s="47"/>
      <c r="T277" s="47"/>
      <c r="U277" s="47"/>
      <c r="V277" s="47"/>
      <c r="W277" s="47"/>
      <c r="X277" s="47"/>
      <c r="Y277" s="47"/>
      <c r="Z277" s="47"/>
      <c r="AA277" s="47"/>
      <c r="AB277" s="47"/>
      <c r="AC277" s="47"/>
      <c r="AD277" s="47"/>
      <c r="AE277" s="47"/>
      <c r="AF277" s="47"/>
      <c r="AG277" s="47"/>
      <c r="AH277" s="47"/>
    </row>
    <row r="278" spans="1:34" ht="14.25" customHeight="1">
      <c r="A278" s="47"/>
      <c r="B278" s="47"/>
      <c r="C278" s="47"/>
      <c r="D278" s="47"/>
      <c r="E278" s="47"/>
      <c r="F278" s="47"/>
      <c r="G278" s="47"/>
      <c r="H278" s="47"/>
      <c r="I278" s="47"/>
      <c r="J278" s="357"/>
      <c r="K278" s="357"/>
      <c r="L278" s="47"/>
      <c r="M278" s="47"/>
      <c r="N278" s="47"/>
      <c r="O278" s="47"/>
      <c r="P278" s="47"/>
      <c r="Q278" s="47"/>
      <c r="R278" s="47"/>
      <c r="S278" s="47"/>
      <c r="T278" s="47"/>
      <c r="U278" s="47"/>
      <c r="V278" s="47"/>
      <c r="W278" s="47"/>
      <c r="X278" s="47"/>
      <c r="Y278" s="47"/>
      <c r="Z278" s="47"/>
      <c r="AA278" s="47"/>
      <c r="AB278" s="47"/>
      <c r="AC278" s="47"/>
      <c r="AD278" s="47"/>
      <c r="AE278" s="47"/>
      <c r="AF278" s="47"/>
      <c r="AG278" s="47"/>
      <c r="AH278" s="47"/>
    </row>
    <row r="279" spans="1:34" ht="14.25" customHeight="1">
      <c r="A279" s="47"/>
      <c r="B279" s="47"/>
      <c r="C279" s="47"/>
      <c r="D279" s="47"/>
      <c r="E279" s="47"/>
      <c r="F279" s="47"/>
      <c r="G279" s="47"/>
      <c r="H279" s="47"/>
      <c r="I279" s="47"/>
      <c r="J279" s="357"/>
      <c r="K279" s="357"/>
      <c r="L279" s="47"/>
      <c r="M279" s="47"/>
      <c r="N279" s="47"/>
      <c r="O279" s="47"/>
      <c r="P279" s="47"/>
      <c r="Q279" s="47"/>
      <c r="R279" s="47"/>
      <c r="S279" s="47"/>
      <c r="T279" s="47"/>
      <c r="U279" s="47"/>
      <c r="V279" s="47"/>
      <c r="W279" s="47"/>
      <c r="X279" s="47"/>
      <c r="Y279" s="47"/>
      <c r="Z279" s="47"/>
      <c r="AA279" s="47"/>
      <c r="AB279" s="47"/>
      <c r="AC279" s="47"/>
      <c r="AD279" s="47"/>
      <c r="AE279" s="47"/>
      <c r="AF279" s="47"/>
      <c r="AG279" s="47"/>
      <c r="AH279" s="47"/>
    </row>
    <row r="280" spans="1:34" ht="14.25" customHeight="1">
      <c r="A280" s="47"/>
      <c r="B280" s="47"/>
      <c r="C280" s="47"/>
      <c r="D280" s="47"/>
      <c r="E280" s="47"/>
      <c r="F280" s="47"/>
      <c r="G280" s="47"/>
      <c r="H280" s="47"/>
      <c r="I280" s="47"/>
      <c r="J280" s="357"/>
      <c r="K280" s="357"/>
      <c r="L280" s="47"/>
      <c r="M280" s="47"/>
      <c r="N280" s="47"/>
      <c r="O280" s="47"/>
      <c r="P280" s="47"/>
      <c r="Q280" s="47"/>
      <c r="R280" s="47"/>
      <c r="S280" s="47"/>
      <c r="T280" s="47"/>
      <c r="U280" s="47"/>
      <c r="V280" s="47"/>
      <c r="W280" s="47"/>
      <c r="X280" s="47"/>
      <c r="Y280" s="47"/>
      <c r="Z280" s="47"/>
      <c r="AA280" s="47"/>
      <c r="AB280" s="47"/>
      <c r="AC280" s="47"/>
      <c r="AD280" s="47"/>
      <c r="AE280" s="47"/>
      <c r="AF280" s="47"/>
      <c r="AG280" s="47"/>
      <c r="AH280" s="47"/>
    </row>
    <row r="281" spans="1:34" ht="14.25" customHeight="1">
      <c r="A281" s="47"/>
      <c r="B281" s="47"/>
      <c r="C281" s="47"/>
      <c r="D281" s="47"/>
      <c r="E281" s="47"/>
      <c r="F281" s="47"/>
      <c r="G281" s="47"/>
      <c r="H281" s="47"/>
      <c r="I281" s="47"/>
      <c r="J281" s="357"/>
      <c r="K281" s="357"/>
      <c r="L281" s="47"/>
      <c r="M281" s="47"/>
      <c r="N281" s="47"/>
      <c r="O281" s="47"/>
      <c r="P281" s="47"/>
      <c r="Q281" s="47"/>
      <c r="R281" s="47"/>
      <c r="S281" s="47"/>
      <c r="T281" s="47"/>
      <c r="U281" s="47"/>
      <c r="V281" s="47"/>
      <c r="W281" s="47"/>
      <c r="X281" s="47"/>
      <c r="Y281" s="47"/>
      <c r="Z281" s="47"/>
      <c r="AA281" s="47"/>
      <c r="AB281" s="47"/>
      <c r="AC281" s="47"/>
      <c r="AD281" s="47"/>
      <c r="AE281" s="47"/>
      <c r="AF281" s="47"/>
      <c r="AG281" s="47"/>
      <c r="AH281" s="47"/>
    </row>
    <row r="282" spans="1:34" ht="14.25" customHeight="1">
      <c r="A282" s="47"/>
      <c r="B282" s="47"/>
      <c r="C282" s="47"/>
      <c r="D282" s="47"/>
      <c r="E282" s="47"/>
      <c r="F282" s="47"/>
      <c r="G282" s="47"/>
      <c r="H282" s="47"/>
      <c r="I282" s="47"/>
      <c r="J282" s="357"/>
      <c r="K282" s="357"/>
      <c r="L282" s="47"/>
      <c r="M282" s="47"/>
      <c r="N282" s="47"/>
      <c r="O282" s="47"/>
      <c r="P282" s="47"/>
      <c r="Q282" s="47"/>
      <c r="R282" s="47"/>
      <c r="S282" s="47"/>
      <c r="T282" s="47"/>
      <c r="U282" s="47"/>
      <c r="V282" s="47"/>
      <c r="W282" s="47"/>
      <c r="X282" s="47"/>
      <c r="Y282" s="47"/>
      <c r="Z282" s="47"/>
      <c r="AA282" s="47"/>
      <c r="AB282" s="47"/>
      <c r="AC282" s="47"/>
      <c r="AD282" s="47"/>
      <c r="AE282" s="47"/>
      <c r="AF282" s="47"/>
      <c r="AG282" s="47"/>
      <c r="AH282" s="47"/>
    </row>
    <row r="283" spans="1:34" ht="14.25" customHeight="1">
      <c r="A283" s="47"/>
      <c r="B283" s="47"/>
      <c r="C283" s="47"/>
      <c r="D283" s="47"/>
      <c r="E283" s="47"/>
      <c r="F283" s="47"/>
      <c r="G283" s="47"/>
      <c r="H283" s="47"/>
      <c r="I283" s="47"/>
      <c r="J283" s="357"/>
      <c r="K283" s="357"/>
      <c r="L283" s="47"/>
      <c r="M283" s="47"/>
      <c r="N283" s="47"/>
      <c r="O283" s="47"/>
      <c r="P283" s="47"/>
      <c r="Q283" s="47"/>
      <c r="R283" s="47"/>
      <c r="S283" s="47"/>
      <c r="T283" s="47"/>
      <c r="U283" s="47"/>
      <c r="V283" s="47"/>
      <c r="W283" s="47"/>
      <c r="X283" s="47"/>
      <c r="Y283" s="47"/>
      <c r="Z283" s="47"/>
      <c r="AA283" s="47"/>
      <c r="AB283" s="47"/>
      <c r="AC283" s="47"/>
      <c r="AD283" s="47"/>
      <c r="AE283" s="47"/>
      <c r="AF283" s="47"/>
      <c r="AG283" s="47"/>
      <c r="AH283" s="47"/>
    </row>
    <row r="284" spans="1:34" ht="14.25" customHeight="1">
      <c r="A284" s="47"/>
      <c r="B284" s="47"/>
      <c r="C284" s="47"/>
      <c r="D284" s="47"/>
      <c r="E284" s="47"/>
      <c r="F284" s="47"/>
      <c r="G284" s="47"/>
      <c r="H284" s="47"/>
      <c r="I284" s="47"/>
      <c r="J284" s="357"/>
      <c r="K284" s="357"/>
      <c r="L284" s="47"/>
      <c r="M284" s="47"/>
      <c r="N284" s="47"/>
      <c r="O284" s="47"/>
      <c r="P284" s="47"/>
      <c r="Q284" s="47"/>
      <c r="R284" s="47"/>
      <c r="S284" s="47"/>
      <c r="T284" s="47"/>
      <c r="U284" s="47"/>
      <c r="V284" s="47"/>
      <c r="W284" s="47"/>
      <c r="X284" s="47"/>
      <c r="Y284" s="47"/>
      <c r="Z284" s="47"/>
      <c r="AA284" s="47"/>
      <c r="AB284" s="47"/>
      <c r="AC284" s="47"/>
      <c r="AD284" s="47"/>
      <c r="AE284" s="47"/>
      <c r="AF284" s="47"/>
      <c r="AG284" s="47"/>
      <c r="AH284" s="47"/>
    </row>
    <row r="285" spans="1:34" ht="14.25" customHeight="1">
      <c r="A285" s="47"/>
      <c r="B285" s="47"/>
      <c r="C285" s="47"/>
      <c r="D285" s="47"/>
      <c r="E285" s="47"/>
      <c r="F285" s="47"/>
      <c r="G285" s="47"/>
      <c r="H285" s="47"/>
      <c r="I285" s="47"/>
      <c r="J285" s="357"/>
      <c r="K285" s="357"/>
      <c r="L285" s="47"/>
      <c r="M285" s="47"/>
      <c r="N285" s="47"/>
      <c r="O285" s="47"/>
      <c r="P285" s="47"/>
      <c r="Q285" s="47"/>
      <c r="R285" s="47"/>
      <c r="S285" s="47"/>
      <c r="T285" s="47"/>
      <c r="U285" s="47"/>
      <c r="V285" s="47"/>
      <c r="W285" s="47"/>
      <c r="X285" s="47"/>
      <c r="Y285" s="47"/>
      <c r="Z285" s="47"/>
      <c r="AA285" s="47"/>
      <c r="AB285" s="47"/>
      <c r="AC285" s="47"/>
      <c r="AD285" s="47"/>
      <c r="AE285" s="47"/>
      <c r="AF285" s="47"/>
      <c r="AG285" s="47"/>
      <c r="AH285" s="47"/>
    </row>
    <row r="286" spans="1:34" ht="14.25" customHeight="1">
      <c r="A286" s="47"/>
      <c r="B286" s="47"/>
      <c r="C286" s="47"/>
      <c r="D286" s="47"/>
      <c r="E286" s="47"/>
      <c r="F286" s="47"/>
      <c r="G286" s="47"/>
      <c r="H286" s="47"/>
      <c r="I286" s="47"/>
      <c r="J286" s="357"/>
      <c r="K286" s="357"/>
      <c r="L286" s="47"/>
      <c r="M286" s="47"/>
      <c r="N286" s="47"/>
      <c r="O286" s="47"/>
      <c r="P286" s="47"/>
      <c r="Q286" s="47"/>
      <c r="R286" s="47"/>
      <c r="S286" s="47"/>
      <c r="T286" s="47"/>
      <c r="U286" s="47"/>
      <c r="V286" s="47"/>
      <c r="W286" s="47"/>
      <c r="X286" s="47"/>
      <c r="Y286" s="47"/>
      <c r="Z286" s="47"/>
      <c r="AA286" s="47"/>
      <c r="AB286" s="47"/>
      <c r="AC286" s="47"/>
      <c r="AD286" s="47"/>
      <c r="AE286" s="47"/>
      <c r="AF286" s="47"/>
      <c r="AG286" s="47"/>
      <c r="AH286" s="47"/>
    </row>
    <row r="287" spans="1:34" ht="14.25" customHeight="1">
      <c r="A287" s="47"/>
      <c r="B287" s="47"/>
      <c r="C287" s="47"/>
      <c r="D287" s="47"/>
      <c r="E287" s="47"/>
      <c r="F287" s="47"/>
      <c r="G287" s="47"/>
      <c r="H287" s="47"/>
      <c r="I287" s="47"/>
      <c r="J287" s="357"/>
      <c r="K287" s="357"/>
      <c r="L287" s="47"/>
      <c r="M287" s="47"/>
      <c r="N287" s="47"/>
      <c r="O287" s="47"/>
      <c r="P287" s="47"/>
      <c r="Q287" s="47"/>
      <c r="R287" s="47"/>
      <c r="S287" s="47"/>
      <c r="T287" s="47"/>
      <c r="U287" s="47"/>
      <c r="V287" s="47"/>
      <c r="W287" s="47"/>
      <c r="X287" s="47"/>
      <c r="Y287" s="47"/>
      <c r="Z287" s="47"/>
      <c r="AA287" s="47"/>
      <c r="AB287" s="47"/>
      <c r="AC287" s="47"/>
      <c r="AD287" s="47"/>
      <c r="AE287" s="47"/>
      <c r="AF287" s="47"/>
      <c r="AG287" s="47"/>
      <c r="AH287" s="47"/>
    </row>
    <row r="288" spans="1:34" ht="14.25" customHeight="1">
      <c r="A288" s="47"/>
      <c r="B288" s="47"/>
      <c r="C288" s="47"/>
      <c r="D288" s="47"/>
      <c r="E288" s="47"/>
      <c r="F288" s="47"/>
      <c r="G288" s="47"/>
      <c r="H288" s="47"/>
      <c r="I288" s="47"/>
      <c r="J288" s="357"/>
      <c r="K288" s="357"/>
      <c r="L288" s="47"/>
      <c r="M288" s="47"/>
      <c r="N288" s="47"/>
      <c r="O288" s="47"/>
      <c r="P288" s="47"/>
      <c r="Q288" s="47"/>
      <c r="R288" s="47"/>
      <c r="S288" s="47"/>
      <c r="T288" s="47"/>
      <c r="U288" s="47"/>
      <c r="V288" s="47"/>
      <c r="W288" s="47"/>
      <c r="X288" s="47"/>
      <c r="Y288" s="47"/>
      <c r="Z288" s="47"/>
      <c r="AA288" s="47"/>
      <c r="AB288" s="47"/>
      <c r="AC288" s="47"/>
      <c r="AD288" s="47"/>
      <c r="AE288" s="47"/>
      <c r="AF288" s="47"/>
      <c r="AG288" s="47"/>
      <c r="AH288" s="47"/>
    </row>
    <row r="289" spans="1:34" ht="14.25" customHeight="1">
      <c r="A289" s="47"/>
      <c r="B289" s="47"/>
      <c r="C289" s="47"/>
      <c r="D289" s="47"/>
      <c r="E289" s="47"/>
      <c r="F289" s="47"/>
      <c r="G289" s="47"/>
      <c r="H289" s="47"/>
      <c r="I289" s="47"/>
      <c r="J289" s="357"/>
      <c r="K289" s="357"/>
      <c r="L289" s="47"/>
      <c r="M289" s="47"/>
      <c r="N289" s="47"/>
      <c r="O289" s="47"/>
      <c r="P289" s="47"/>
      <c r="Q289" s="47"/>
      <c r="R289" s="47"/>
      <c r="S289" s="47"/>
      <c r="T289" s="47"/>
      <c r="U289" s="47"/>
      <c r="V289" s="47"/>
      <c r="W289" s="47"/>
      <c r="X289" s="47"/>
      <c r="Y289" s="47"/>
      <c r="Z289" s="47"/>
      <c r="AA289" s="47"/>
      <c r="AB289" s="47"/>
      <c r="AC289" s="47"/>
      <c r="AD289" s="47"/>
      <c r="AE289" s="47"/>
      <c r="AF289" s="47"/>
      <c r="AG289" s="47"/>
      <c r="AH289" s="47"/>
    </row>
    <row r="290" spans="1:34" ht="14.25" customHeight="1">
      <c r="A290" s="47"/>
      <c r="B290" s="47"/>
      <c r="C290" s="47"/>
      <c r="D290" s="47"/>
      <c r="E290" s="47"/>
      <c r="F290" s="47"/>
      <c r="G290" s="47"/>
      <c r="H290" s="47"/>
      <c r="I290" s="47"/>
      <c r="J290" s="357"/>
      <c r="K290" s="357"/>
      <c r="L290" s="47"/>
      <c r="M290" s="47"/>
      <c r="N290" s="47"/>
      <c r="O290" s="47"/>
      <c r="P290" s="47"/>
      <c r="Q290" s="47"/>
      <c r="R290" s="47"/>
      <c r="S290" s="47"/>
      <c r="T290" s="47"/>
      <c r="U290" s="47"/>
      <c r="V290" s="47"/>
      <c r="W290" s="47"/>
      <c r="X290" s="47"/>
      <c r="Y290" s="47"/>
      <c r="Z290" s="47"/>
      <c r="AA290" s="47"/>
      <c r="AB290" s="47"/>
      <c r="AC290" s="47"/>
      <c r="AD290" s="47"/>
      <c r="AE290" s="47"/>
      <c r="AF290" s="47"/>
      <c r="AG290" s="47"/>
      <c r="AH290" s="47"/>
    </row>
    <row r="291" spans="1:34" ht="14.25" customHeight="1">
      <c r="A291" s="47"/>
      <c r="B291" s="47"/>
      <c r="C291" s="47"/>
      <c r="D291" s="47"/>
      <c r="E291" s="47"/>
      <c r="F291" s="47"/>
      <c r="G291" s="47"/>
      <c r="H291" s="47"/>
      <c r="I291" s="47"/>
      <c r="J291" s="357"/>
      <c r="K291" s="357"/>
      <c r="L291" s="47"/>
      <c r="M291" s="47"/>
      <c r="N291" s="47"/>
      <c r="O291" s="47"/>
      <c r="P291" s="47"/>
      <c r="Q291" s="47"/>
      <c r="R291" s="47"/>
      <c r="S291" s="47"/>
      <c r="T291" s="47"/>
      <c r="U291" s="47"/>
      <c r="V291" s="47"/>
      <c r="W291" s="47"/>
      <c r="X291" s="47"/>
      <c r="Y291" s="47"/>
      <c r="Z291" s="47"/>
      <c r="AA291" s="47"/>
      <c r="AB291" s="47"/>
      <c r="AC291" s="47"/>
      <c r="AD291" s="47"/>
      <c r="AE291" s="47"/>
      <c r="AF291" s="47"/>
      <c r="AG291" s="47"/>
      <c r="AH291" s="47"/>
    </row>
    <row r="292" spans="1:34" ht="14.25" customHeight="1">
      <c r="A292" s="47"/>
      <c r="B292" s="47"/>
      <c r="C292" s="47"/>
      <c r="D292" s="47"/>
      <c r="E292" s="47"/>
      <c r="F292" s="47"/>
      <c r="G292" s="47"/>
      <c r="H292" s="47"/>
      <c r="I292" s="47"/>
      <c r="J292" s="357"/>
      <c r="K292" s="357"/>
      <c r="L292" s="47"/>
      <c r="M292" s="47"/>
      <c r="N292" s="47"/>
      <c r="O292" s="47"/>
      <c r="P292" s="47"/>
      <c r="Q292" s="47"/>
      <c r="R292" s="47"/>
      <c r="S292" s="47"/>
      <c r="T292" s="47"/>
      <c r="U292" s="47"/>
      <c r="V292" s="47"/>
      <c r="W292" s="47"/>
      <c r="X292" s="47"/>
      <c r="Y292" s="47"/>
      <c r="Z292" s="47"/>
      <c r="AA292" s="47"/>
      <c r="AB292" s="47"/>
      <c r="AC292" s="47"/>
      <c r="AD292" s="47"/>
      <c r="AE292" s="47"/>
      <c r="AF292" s="47"/>
      <c r="AG292" s="47"/>
      <c r="AH292" s="47"/>
    </row>
    <row r="293" spans="1:34" ht="14.25" customHeight="1">
      <c r="A293" s="47"/>
      <c r="B293" s="47"/>
      <c r="C293" s="47"/>
      <c r="D293" s="47"/>
      <c r="E293" s="47"/>
      <c r="F293" s="47"/>
      <c r="G293" s="47"/>
      <c r="H293" s="47"/>
      <c r="I293" s="47"/>
      <c r="J293" s="357"/>
      <c r="K293" s="357"/>
      <c r="L293" s="47"/>
      <c r="M293" s="47"/>
      <c r="N293" s="47"/>
      <c r="O293" s="47"/>
      <c r="P293" s="47"/>
      <c r="Q293" s="47"/>
      <c r="R293" s="47"/>
      <c r="S293" s="47"/>
      <c r="T293" s="47"/>
      <c r="U293" s="47"/>
      <c r="V293" s="47"/>
      <c r="W293" s="47"/>
      <c r="X293" s="47"/>
      <c r="Y293" s="47"/>
      <c r="Z293" s="47"/>
      <c r="AA293" s="47"/>
      <c r="AB293" s="47"/>
      <c r="AC293" s="47"/>
      <c r="AD293" s="47"/>
      <c r="AE293" s="47"/>
      <c r="AF293" s="47"/>
      <c r="AG293" s="47"/>
      <c r="AH293" s="47"/>
    </row>
    <row r="294" spans="1:34" ht="14.25" customHeight="1">
      <c r="A294" s="47"/>
      <c r="B294" s="47"/>
      <c r="C294" s="47"/>
      <c r="D294" s="47"/>
      <c r="E294" s="47"/>
      <c r="F294" s="47"/>
      <c r="G294" s="47"/>
      <c r="H294" s="47"/>
      <c r="I294" s="47"/>
      <c r="J294" s="357"/>
      <c r="K294" s="357"/>
      <c r="L294" s="47"/>
      <c r="M294" s="47"/>
      <c r="N294" s="47"/>
      <c r="O294" s="47"/>
      <c r="P294" s="47"/>
      <c r="Q294" s="47"/>
      <c r="R294" s="47"/>
      <c r="S294" s="47"/>
      <c r="T294" s="47"/>
      <c r="U294" s="47"/>
      <c r="V294" s="47"/>
      <c r="W294" s="47"/>
      <c r="X294" s="47"/>
      <c r="Y294" s="47"/>
      <c r="Z294" s="47"/>
      <c r="AA294" s="47"/>
      <c r="AB294" s="47"/>
      <c r="AC294" s="47"/>
      <c r="AD294" s="47"/>
      <c r="AE294" s="47"/>
      <c r="AF294" s="47"/>
      <c r="AG294" s="47"/>
      <c r="AH294" s="47"/>
    </row>
    <row r="295" spans="1:34" ht="14.25" customHeight="1">
      <c r="A295" s="47"/>
      <c r="B295" s="47"/>
      <c r="C295" s="47"/>
      <c r="D295" s="47"/>
      <c r="E295" s="47"/>
      <c r="F295" s="47"/>
      <c r="G295" s="47"/>
      <c r="H295" s="47"/>
      <c r="I295" s="47"/>
      <c r="J295" s="357"/>
      <c r="K295" s="357"/>
      <c r="L295" s="47"/>
      <c r="M295" s="47"/>
      <c r="N295" s="47"/>
      <c r="O295" s="47"/>
      <c r="P295" s="47"/>
      <c r="Q295" s="47"/>
      <c r="R295" s="47"/>
      <c r="S295" s="47"/>
      <c r="T295" s="47"/>
      <c r="U295" s="47"/>
      <c r="V295" s="47"/>
      <c r="W295" s="47"/>
      <c r="X295" s="47"/>
      <c r="Y295" s="47"/>
      <c r="Z295" s="47"/>
      <c r="AA295" s="47"/>
      <c r="AB295" s="47"/>
      <c r="AC295" s="47"/>
      <c r="AD295" s="47"/>
      <c r="AE295" s="47"/>
      <c r="AF295" s="47"/>
      <c r="AG295" s="47"/>
      <c r="AH295" s="47"/>
    </row>
    <row r="296" spans="1:34" ht="14.25" customHeight="1">
      <c r="A296" s="47"/>
      <c r="B296" s="47"/>
      <c r="C296" s="47"/>
      <c r="D296" s="47"/>
      <c r="E296" s="47"/>
      <c r="F296" s="47"/>
      <c r="G296" s="47"/>
      <c r="H296" s="47"/>
      <c r="I296" s="47"/>
      <c r="J296" s="357"/>
      <c r="K296" s="357"/>
      <c r="L296" s="47"/>
      <c r="M296" s="47"/>
      <c r="N296" s="47"/>
      <c r="O296" s="47"/>
      <c r="P296" s="47"/>
      <c r="Q296" s="47"/>
      <c r="R296" s="47"/>
      <c r="S296" s="47"/>
      <c r="T296" s="47"/>
      <c r="U296" s="47"/>
      <c r="V296" s="47"/>
      <c r="W296" s="47"/>
      <c r="X296" s="47"/>
      <c r="Y296" s="47"/>
      <c r="Z296" s="47"/>
      <c r="AA296" s="47"/>
      <c r="AB296" s="47"/>
      <c r="AC296" s="47"/>
      <c r="AD296" s="47"/>
      <c r="AE296" s="47"/>
      <c r="AF296" s="47"/>
      <c r="AG296" s="47"/>
      <c r="AH296" s="47"/>
    </row>
    <row r="297" spans="1:34" ht="14.25" customHeight="1">
      <c r="A297" s="47"/>
      <c r="B297" s="47"/>
      <c r="C297" s="47"/>
      <c r="D297" s="47"/>
      <c r="E297" s="47"/>
      <c r="F297" s="47"/>
      <c r="G297" s="47"/>
      <c r="H297" s="47"/>
      <c r="I297" s="47"/>
      <c r="J297" s="357"/>
      <c r="K297" s="357"/>
      <c r="L297" s="47"/>
      <c r="M297" s="47"/>
      <c r="N297" s="47"/>
      <c r="O297" s="47"/>
      <c r="P297" s="47"/>
      <c r="Q297" s="47"/>
      <c r="R297" s="47"/>
      <c r="S297" s="47"/>
      <c r="T297" s="47"/>
      <c r="U297" s="47"/>
      <c r="V297" s="47"/>
      <c r="W297" s="47"/>
      <c r="X297" s="47"/>
      <c r="Y297" s="47"/>
      <c r="Z297" s="47"/>
      <c r="AA297" s="47"/>
      <c r="AB297" s="47"/>
      <c r="AC297" s="47"/>
      <c r="AD297" s="47"/>
      <c r="AE297" s="47"/>
      <c r="AF297" s="47"/>
      <c r="AG297" s="47"/>
      <c r="AH297" s="47"/>
    </row>
    <row r="298" spans="1:34" ht="14.25" customHeight="1">
      <c r="A298" s="47"/>
      <c r="B298" s="47"/>
      <c r="C298" s="47"/>
      <c r="D298" s="47"/>
      <c r="E298" s="47"/>
      <c r="F298" s="47"/>
      <c r="G298" s="47"/>
      <c r="H298" s="47"/>
      <c r="I298" s="47"/>
      <c r="J298" s="357"/>
      <c r="K298" s="357"/>
      <c r="L298" s="47"/>
      <c r="M298" s="47"/>
      <c r="N298" s="47"/>
      <c r="O298" s="47"/>
      <c r="P298" s="47"/>
      <c r="Q298" s="47"/>
      <c r="R298" s="47"/>
      <c r="S298" s="47"/>
      <c r="T298" s="47"/>
      <c r="U298" s="47"/>
      <c r="V298" s="47"/>
      <c r="W298" s="47"/>
      <c r="X298" s="47"/>
      <c r="Y298" s="47"/>
      <c r="Z298" s="47"/>
      <c r="AA298" s="47"/>
      <c r="AB298" s="47"/>
      <c r="AC298" s="47"/>
      <c r="AD298" s="47"/>
      <c r="AE298" s="47"/>
      <c r="AF298" s="47"/>
      <c r="AG298" s="47"/>
      <c r="AH298" s="47"/>
    </row>
    <row r="299" spans="1:34" ht="14.25" customHeight="1">
      <c r="A299" s="47"/>
      <c r="B299" s="47"/>
      <c r="C299" s="47"/>
      <c r="D299" s="47"/>
      <c r="E299" s="47"/>
      <c r="F299" s="47"/>
      <c r="G299" s="47"/>
      <c r="H299" s="47"/>
      <c r="I299" s="47"/>
      <c r="J299" s="357"/>
      <c r="K299" s="357"/>
      <c r="L299" s="47"/>
      <c r="M299" s="47"/>
      <c r="N299" s="47"/>
      <c r="O299" s="47"/>
      <c r="P299" s="47"/>
      <c r="Q299" s="47"/>
      <c r="R299" s="47"/>
      <c r="S299" s="47"/>
      <c r="T299" s="47"/>
      <c r="U299" s="47"/>
      <c r="V299" s="47"/>
      <c r="W299" s="47"/>
      <c r="X299" s="47"/>
      <c r="Y299" s="47"/>
      <c r="Z299" s="47"/>
      <c r="AA299" s="47"/>
      <c r="AB299" s="47"/>
      <c r="AC299" s="47"/>
      <c r="AD299" s="47"/>
      <c r="AE299" s="47"/>
      <c r="AF299" s="47"/>
      <c r="AG299" s="47"/>
      <c r="AH299" s="47"/>
    </row>
    <row r="300" spans="1:34" ht="14.25" customHeight="1">
      <c r="A300" s="47"/>
      <c r="B300" s="47"/>
      <c r="C300" s="47"/>
      <c r="D300" s="47"/>
      <c r="E300" s="47"/>
      <c r="F300" s="47"/>
      <c r="G300" s="47"/>
      <c r="H300" s="47"/>
      <c r="I300" s="47"/>
      <c r="J300" s="357"/>
      <c r="K300" s="357"/>
      <c r="L300" s="47"/>
      <c r="M300" s="47"/>
      <c r="N300" s="47"/>
      <c r="O300" s="47"/>
      <c r="P300" s="47"/>
      <c r="Q300" s="47"/>
      <c r="R300" s="47"/>
      <c r="S300" s="47"/>
      <c r="T300" s="47"/>
      <c r="U300" s="47"/>
      <c r="V300" s="47"/>
      <c r="W300" s="47"/>
      <c r="X300" s="47"/>
      <c r="Y300" s="47"/>
      <c r="Z300" s="47"/>
      <c r="AA300" s="47"/>
      <c r="AB300" s="47"/>
      <c r="AC300" s="47"/>
      <c r="AD300" s="47"/>
      <c r="AE300" s="47"/>
      <c r="AF300" s="47"/>
      <c r="AG300" s="47"/>
      <c r="AH300" s="47"/>
    </row>
    <row r="301" spans="1:34" ht="14.25" customHeight="1">
      <c r="A301" s="47"/>
      <c r="B301" s="47"/>
      <c r="C301" s="47"/>
      <c r="D301" s="47"/>
      <c r="E301" s="47"/>
      <c r="F301" s="47"/>
      <c r="G301" s="47"/>
      <c r="H301" s="47"/>
      <c r="I301" s="47"/>
      <c r="J301" s="357"/>
      <c r="K301" s="357"/>
      <c r="L301" s="47"/>
      <c r="M301" s="47"/>
      <c r="N301" s="47"/>
      <c r="O301" s="47"/>
      <c r="P301" s="47"/>
      <c r="Q301" s="47"/>
      <c r="R301" s="47"/>
      <c r="S301" s="47"/>
      <c r="T301" s="47"/>
      <c r="U301" s="47"/>
      <c r="V301" s="47"/>
      <c r="W301" s="47"/>
      <c r="X301" s="47"/>
      <c r="Y301" s="47"/>
      <c r="Z301" s="47"/>
      <c r="AA301" s="47"/>
      <c r="AB301" s="47"/>
      <c r="AC301" s="47"/>
      <c r="AD301" s="47"/>
      <c r="AE301" s="47"/>
      <c r="AF301" s="47"/>
      <c r="AG301" s="47"/>
      <c r="AH301" s="47"/>
    </row>
    <row r="302" spans="1:34" ht="14.25" customHeight="1">
      <c r="A302" s="47"/>
      <c r="B302" s="47"/>
      <c r="C302" s="47"/>
      <c r="D302" s="47"/>
      <c r="E302" s="47"/>
      <c r="F302" s="47"/>
      <c r="G302" s="47"/>
      <c r="H302" s="47"/>
      <c r="I302" s="47"/>
      <c r="J302" s="357"/>
      <c r="K302" s="357"/>
      <c r="L302" s="47"/>
      <c r="M302" s="47"/>
      <c r="N302" s="47"/>
      <c r="O302" s="47"/>
      <c r="P302" s="47"/>
      <c r="Q302" s="47"/>
      <c r="R302" s="47"/>
      <c r="S302" s="47"/>
      <c r="T302" s="47"/>
      <c r="U302" s="47"/>
      <c r="V302" s="47"/>
      <c r="W302" s="47"/>
      <c r="X302" s="47"/>
      <c r="Y302" s="47"/>
      <c r="Z302" s="47"/>
      <c r="AA302" s="47"/>
      <c r="AB302" s="47"/>
      <c r="AC302" s="47"/>
      <c r="AD302" s="47"/>
      <c r="AE302" s="47"/>
      <c r="AF302" s="47"/>
      <c r="AG302" s="47"/>
      <c r="AH302" s="47"/>
    </row>
    <row r="303" spans="1:34" ht="14.25" customHeight="1">
      <c r="A303" s="47"/>
      <c r="B303" s="47"/>
      <c r="C303" s="47"/>
      <c r="D303" s="47"/>
      <c r="E303" s="47"/>
      <c r="F303" s="47"/>
      <c r="G303" s="47"/>
      <c r="H303" s="47"/>
      <c r="I303" s="47"/>
      <c r="J303" s="357"/>
      <c r="K303" s="357"/>
      <c r="L303" s="47"/>
      <c r="M303" s="47"/>
      <c r="N303" s="47"/>
      <c r="O303" s="47"/>
      <c r="P303" s="47"/>
      <c r="Q303" s="47"/>
      <c r="R303" s="47"/>
      <c r="S303" s="47"/>
      <c r="T303" s="47"/>
      <c r="U303" s="47"/>
      <c r="V303" s="47"/>
      <c r="W303" s="47"/>
      <c r="X303" s="47"/>
      <c r="Y303" s="47"/>
      <c r="Z303" s="47"/>
      <c r="AA303" s="47"/>
      <c r="AB303" s="47"/>
      <c r="AC303" s="47"/>
      <c r="AD303" s="47"/>
      <c r="AE303" s="47"/>
      <c r="AF303" s="47"/>
      <c r="AG303" s="47"/>
      <c r="AH303" s="47"/>
    </row>
    <row r="304" spans="1:34" ht="14.25" customHeight="1">
      <c r="A304" s="47"/>
      <c r="B304" s="47"/>
      <c r="C304" s="47"/>
      <c r="D304" s="47"/>
      <c r="E304" s="47"/>
      <c r="F304" s="47"/>
      <c r="G304" s="47"/>
      <c r="H304" s="47"/>
      <c r="I304" s="47"/>
      <c r="J304" s="357"/>
      <c r="K304" s="357"/>
      <c r="L304" s="47"/>
      <c r="M304" s="47"/>
      <c r="N304" s="47"/>
      <c r="O304" s="47"/>
      <c r="P304" s="47"/>
      <c r="Q304" s="47"/>
      <c r="R304" s="47"/>
      <c r="S304" s="47"/>
      <c r="T304" s="47"/>
      <c r="U304" s="47"/>
      <c r="V304" s="47"/>
      <c r="W304" s="47"/>
      <c r="X304" s="47"/>
      <c r="Y304" s="47"/>
      <c r="Z304" s="47"/>
      <c r="AA304" s="47"/>
      <c r="AB304" s="47"/>
      <c r="AC304" s="47"/>
      <c r="AD304" s="47"/>
      <c r="AE304" s="47"/>
      <c r="AF304" s="47"/>
      <c r="AG304" s="47"/>
      <c r="AH304" s="47"/>
    </row>
    <row r="305" spans="1:34" ht="14.25" customHeight="1">
      <c r="A305" s="47"/>
      <c r="B305" s="47"/>
      <c r="C305" s="47"/>
      <c r="D305" s="47"/>
      <c r="E305" s="47"/>
      <c r="F305" s="47"/>
      <c r="G305" s="47"/>
      <c r="H305" s="47"/>
      <c r="I305" s="47"/>
      <c r="J305" s="357"/>
      <c r="K305" s="357"/>
      <c r="L305" s="47"/>
      <c r="M305" s="47"/>
      <c r="N305" s="47"/>
      <c r="O305" s="47"/>
      <c r="P305" s="47"/>
      <c r="Q305" s="47"/>
      <c r="R305" s="47"/>
      <c r="S305" s="47"/>
      <c r="T305" s="47"/>
      <c r="U305" s="47"/>
      <c r="V305" s="47"/>
      <c r="W305" s="47"/>
      <c r="X305" s="47"/>
      <c r="Y305" s="47"/>
      <c r="Z305" s="47"/>
      <c r="AA305" s="47"/>
      <c r="AB305" s="47"/>
      <c r="AC305" s="47"/>
      <c r="AD305" s="47"/>
      <c r="AE305" s="47"/>
      <c r="AF305" s="47"/>
      <c r="AG305" s="47"/>
      <c r="AH305" s="47"/>
    </row>
    <row r="306" spans="1:34" ht="14.25" customHeight="1">
      <c r="A306" s="47"/>
      <c r="B306" s="47"/>
      <c r="C306" s="47"/>
      <c r="D306" s="47"/>
      <c r="E306" s="47"/>
      <c r="F306" s="47"/>
      <c r="G306" s="47"/>
      <c r="H306" s="47"/>
      <c r="I306" s="47"/>
      <c r="J306" s="357"/>
      <c r="K306" s="357"/>
      <c r="L306" s="47"/>
      <c r="M306" s="47"/>
      <c r="N306" s="47"/>
      <c r="O306" s="47"/>
      <c r="P306" s="47"/>
      <c r="Q306" s="47"/>
      <c r="R306" s="47"/>
      <c r="S306" s="47"/>
      <c r="T306" s="47"/>
      <c r="U306" s="47"/>
      <c r="V306" s="47"/>
      <c r="W306" s="47"/>
      <c r="X306" s="47"/>
      <c r="Y306" s="47"/>
      <c r="Z306" s="47"/>
      <c r="AA306" s="47"/>
      <c r="AB306" s="47"/>
      <c r="AC306" s="47"/>
      <c r="AD306" s="47"/>
      <c r="AE306" s="47"/>
      <c r="AF306" s="47"/>
      <c r="AG306" s="47"/>
      <c r="AH306" s="47"/>
    </row>
    <row r="307" spans="1:34" ht="14.25" customHeight="1">
      <c r="A307" s="47"/>
      <c r="B307" s="47"/>
      <c r="C307" s="47"/>
      <c r="D307" s="47"/>
      <c r="E307" s="47"/>
      <c r="F307" s="47"/>
      <c r="G307" s="47"/>
      <c r="H307" s="47"/>
      <c r="I307" s="47"/>
      <c r="J307" s="357"/>
      <c r="K307" s="357"/>
      <c r="L307" s="47"/>
      <c r="M307" s="47"/>
      <c r="N307" s="47"/>
      <c r="O307" s="47"/>
      <c r="P307" s="47"/>
      <c r="Q307" s="47"/>
      <c r="R307" s="47"/>
      <c r="S307" s="47"/>
      <c r="T307" s="47"/>
      <c r="U307" s="47"/>
      <c r="V307" s="47"/>
      <c r="W307" s="47"/>
      <c r="X307" s="47"/>
      <c r="Y307" s="47"/>
      <c r="Z307" s="47"/>
      <c r="AA307" s="47"/>
      <c r="AB307" s="47"/>
      <c r="AC307" s="47"/>
      <c r="AD307" s="47"/>
      <c r="AE307" s="47"/>
      <c r="AF307" s="47"/>
      <c r="AG307" s="47"/>
      <c r="AH307" s="47"/>
    </row>
    <row r="308" spans="1:34" ht="14.25" customHeight="1">
      <c r="A308" s="47"/>
      <c r="B308" s="47"/>
      <c r="C308" s="47"/>
      <c r="D308" s="47"/>
      <c r="E308" s="47"/>
      <c r="F308" s="47"/>
      <c r="G308" s="47"/>
      <c r="H308" s="47"/>
      <c r="I308" s="47"/>
      <c r="J308" s="357"/>
      <c r="K308" s="357"/>
      <c r="L308" s="47"/>
      <c r="M308" s="47"/>
      <c r="N308" s="47"/>
      <c r="O308" s="47"/>
      <c r="P308" s="47"/>
      <c r="Q308" s="47"/>
      <c r="R308" s="47"/>
      <c r="S308" s="47"/>
      <c r="T308" s="47"/>
      <c r="U308" s="47"/>
      <c r="V308" s="47"/>
      <c r="W308" s="47"/>
      <c r="X308" s="47"/>
      <c r="Y308" s="47"/>
      <c r="Z308" s="47"/>
      <c r="AA308" s="47"/>
      <c r="AB308" s="47"/>
      <c r="AC308" s="47"/>
      <c r="AD308" s="47"/>
      <c r="AE308" s="47"/>
      <c r="AF308" s="47"/>
      <c r="AG308" s="47"/>
      <c r="AH308" s="47"/>
    </row>
    <row r="309" spans="1:34" ht="14.25" customHeight="1">
      <c r="A309" s="47"/>
      <c r="B309" s="47"/>
      <c r="C309" s="47"/>
      <c r="D309" s="47"/>
      <c r="E309" s="47"/>
      <c r="F309" s="47"/>
      <c r="G309" s="47"/>
      <c r="H309" s="47"/>
      <c r="I309" s="47"/>
      <c r="J309" s="357"/>
      <c r="K309" s="357"/>
      <c r="L309" s="47"/>
      <c r="M309" s="47"/>
      <c r="N309" s="47"/>
      <c r="O309" s="47"/>
      <c r="P309" s="47"/>
      <c r="Q309" s="47"/>
      <c r="R309" s="47"/>
      <c r="S309" s="47"/>
      <c r="T309" s="47"/>
      <c r="U309" s="47"/>
      <c r="V309" s="47"/>
      <c r="W309" s="47"/>
      <c r="X309" s="47"/>
      <c r="Y309" s="47"/>
      <c r="Z309" s="47"/>
      <c r="AA309" s="47"/>
      <c r="AB309" s="47"/>
      <c r="AC309" s="47"/>
      <c r="AD309" s="47"/>
      <c r="AE309" s="47"/>
      <c r="AF309" s="47"/>
      <c r="AG309" s="47"/>
      <c r="AH309" s="47"/>
    </row>
    <row r="310" spans="1:34" ht="14.25" customHeight="1">
      <c r="A310" s="47"/>
      <c r="B310" s="47"/>
      <c r="C310" s="47"/>
      <c r="D310" s="47"/>
      <c r="E310" s="47"/>
      <c r="F310" s="47"/>
      <c r="G310" s="47"/>
      <c r="H310" s="47"/>
      <c r="I310" s="47"/>
      <c r="J310" s="357"/>
      <c r="K310" s="357"/>
      <c r="L310" s="47"/>
      <c r="M310" s="47"/>
      <c r="N310" s="47"/>
      <c r="O310" s="47"/>
      <c r="P310" s="47"/>
      <c r="Q310" s="47"/>
      <c r="R310" s="47"/>
      <c r="S310" s="47"/>
      <c r="T310" s="47"/>
      <c r="U310" s="47"/>
      <c r="V310" s="47"/>
      <c r="W310" s="47"/>
      <c r="X310" s="47"/>
      <c r="Y310" s="47"/>
      <c r="Z310" s="47"/>
      <c r="AA310" s="47"/>
      <c r="AB310" s="47"/>
      <c r="AC310" s="47"/>
      <c r="AD310" s="47"/>
      <c r="AE310" s="47"/>
      <c r="AF310" s="47"/>
      <c r="AG310" s="47"/>
      <c r="AH310" s="47"/>
    </row>
    <row r="311" spans="1:34" ht="14.25" customHeight="1">
      <c r="A311" s="47"/>
      <c r="B311" s="47"/>
      <c r="C311" s="47"/>
      <c r="D311" s="47"/>
      <c r="E311" s="47"/>
      <c r="F311" s="47"/>
      <c r="G311" s="47"/>
      <c r="H311" s="47"/>
      <c r="I311" s="47"/>
      <c r="J311" s="357"/>
      <c r="K311" s="357"/>
      <c r="L311" s="47"/>
      <c r="M311" s="47"/>
      <c r="N311" s="47"/>
      <c r="O311" s="47"/>
      <c r="P311" s="47"/>
      <c r="Q311" s="47"/>
      <c r="R311" s="47"/>
      <c r="S311" s="47"/>
      <c r="T311" s="47"/>
      <c r="U311" s="47"/>
      <c r="V311" s="47"/>
      <c r="W311" s="47"/>
      <c r="X311" s="47"/>
      <c r="Y311" s="47"/>
      <c r="Z311" s="47"/>
      <c r="AA311" s="47"/>
      <c r="AB311" s="47"/>
      <c r="AC311" s="47"/>
      <c r="AD311" s="47"/>
      <c r="AE311" s="47"/>
      <c r="AF311" s="47"/>
      <c r="AG311" s="47"/>
      <c r="AH311" s="47"/>
    </row>
    <row r="312" spans="1:34" ht="14.25" customHeight="1">
      <c r="A312" s="47"/>
      <c r="B312" s="47"/>
      <c r="C312" s="47"/>
      <c r="D312" s="47"/>
      <c r="E312" s="47"/>
      <c r="F312" s="47"/>
      <c r="G312" s="47"/>
      <c r="H312" s="47"/>
      <c r="I312" s="47"/>
      <c r="J312" s="357"/>
      <c r="K312" s="357"/>
      <c r="L312" s="47"/>
      <c r="M312" s="47"/>
      <c r="N312" s="47"/>
      <c r="O312" s="47"/>
      <c r="P312" s="47"/>
      <c r="Q312" s="47"/>
      <c r="R312" s="47"/>
      <c r="S312" s="47"/>
      <c r="T312" s="47"/>
      <c r="U312" s="47"/>
      <c r="V312" s="47"/>
      <c r="W312" s="47"/>
      <c r="X312" s="47"/>
      <c r="Y312" s="47"/>
      <c r="Z312" s="47"/>
      <c r="AA312" s="47"/>
      <c r="AB312" s="47"/>
      <c r="AC312" s="47"/>
      <c r="AD312" s="47"/>
      <c r="AE312" s="47"/>
      <c r="AF312" s="47"/>
      <c r="AG312" s="47"/>
      <c r="AH312" s="47"/>
    </row>
    <row r="313" spans="1:34" ht="14.25" customHeight="1">
      <c r="A313" s="47"/>
      <c r="B313" s="47"/>
      <c r="C313" s="47"/>
      <c r="D313" s="47"/>
      <c r="E313" s="47"/>
      <c r="F313" s="47"/>
      <c r="G313" s="47"/>
      <c r="H313" s="47"/>
      <c r="I313" s="47"/>
      <c r="J313" s="357"/>
      <c r="K313" s="357"/>
      <c r="L313" s="47"/>
      <c r="M313" s="47"/>
      <c r="N313" s="47"/>
      <c r="O313" s="47"/>
      <c r="P313" s="47"/>
      <c r="Q313" s="47"/>
      <c r="R313" s="47"/>
      <c r="S313" s="47"/>
      <c r="T313" s="47"/>
      <c r="U313" s="47"/>
      <c r="V313" s="47"/>
      <c r="W313" s="47"/>
      <c r="X313" s="47"/>
      <c r="Y313" s="47"/>
      <c r="Z313" s="47"/>
      <c r="AA313" s="47"/>
      <c r="AB313" s="47"/>
      <c r="AC313" s="47"/>
      <c r="AD313" s="47"/>
      <c r="AE313" s="47"/>
      <c r="AF313" s="47"/>
      <c r="AG313" s="47"/>
      <c r="AH313" s="47"/>
    </row>
    <row r="314" spans="1:34" ht="14.25" customHeight="1">
      <c r="A314" s="47"/>
      <c r="B314" s="47"/>
      <c r="C314" s="47"/>
      <c r="D314" s="47"/>
      <c r="E314" s="47"/>
      <c r="F314" s="47"/>
      <c r="G314" s="47"/>
      <c r="H314" s="47"/>
      <c r="I314" s="47"/>
      <c r="J314" s="357"/>
      <c r="K314" s="357"/>
      <c r="L314" s="47"/>
      <c r="M314" s="47"/>
      <c r="N314" s="47"/>
      <c r="O314" s="47"/>
      <c r="P314" s="47"/>
      <c r="Q314" s="47"/>
      <c r="R314" s="47"/>
      <c r="S314" s="47"/>
      <c r="T314" s="47"/>
      <c r="U314" s="47"/>
      <c r="V314" s="47"/>
      <c r="W314" s="47"/>
      <c r="X314" s="47"/>
      <c r="Y314" s="47"/>
      <c r="Z314" s="47"/>
      <c r="AA314" s="47"/>
      <c r="AB314" s="47"/>
      <c r="AC314" s="47"/>
      <c r="AD314" s="47"/>
      <c r="AE314" s="47"/>
      <c r="AF314" s="47"/>
      <c r="AG314" s="47"/>
      <c r="AH314" s="47"/>
    </row>
    <row r="315" spans="1:34" ht="14.25" customHeight="1">
      <c r="A315" s="47"/>
      <c r="B315" s="47"/>
      <c r="C315" s="47"/>
      <c r="D315" s="47"/>
      <c r="E315" s="47"/>
      <c r="F315" s="47"/>
      <c r="G315" s="47"/>
      <c r="H315" s="47"/>
      <c r="I315" s="47"/>
      <c r="J315" s="357"/>
      <c r="K315" s="357"/>
      <c r="L315" s="47"/>
      <c r="M315" s="47"/>
      <c r="N315" s="47"/>
      <c r="O315" s="47"/>
      <c r="P315" s="47"/>
      <c r="Q315" s="47"/>
      <c r="R315" s="47"/>
      <c r="S315" s="47"/>
      <c r="T315" s="47"/>
      <c r="U315" s="47"/>
      <c r="V315" s="47"/>
      <c r="W315" s="47"/>
      <c r="X315" s="47"/>
      <c r="Y315" s="47"/>
      <c r="Z315" s="47"/>
      <c r="AA315" s="47"/>
      <c r="AB315" s="47"/>
      <c r="AC315" s="47"/>
      <c r="AD315" s="47"/>
      <c r="AE315" s="47"/>
      <c r="AF315" s="47"/>
      <c r="AG315" s="47"/>
      <c r="AH315" s="47"/>
    </row>
    <row r="316" spans="1:34" ht="14.25" customHeight="1">
      <c r="A316" s="47"/>
      <c r="B316" s="47"/>
      <c r="C316" s="47"/>
      <c r="D316" s="47"/>
      <c r="E316" s="47"/>
      <c r="F316" s="47"/>
      <c r="G316" s="47"/>
      <c r="H316" s="47"/>
      <c r="I316" s="47"/>
      <c r="J316" s="357"/>
      <c r="K316" s="357"/>
      <c r="L316" s="47"/>
      <c r="M316" s="47"/>
      <c r="N316" s="47"/>
      <c r="O316" s="47"/>
      <c r="P316" s="47"/>
      <c r="Q316" s="47"/>
      <c r="R316" s="47"/>
      <c r="S316" s="47"/>
      <c r="T316" s="47"/>
      <c r="U316" s="47"/>
      <c r="V316" s="47"/>
      <c r="W316" s="47"/>
      <c r="X316" s="47"/>
      <c r="Y316" s="47"/>
      <c r="Z316" s="47"/>
      <c r="AA316" s="47"/>
      <c r="AB316" s="47"/>
      <c r="AC316" s="47"/>
      <c r="AD316" s="47"/>
      <c r="AE316" s="47"/>
      <c r="AF316" s="47"/>
      <c r="AG316" s="47"/>
      <c r="AH316" s="47"/>
    </row>
    <row r="317" spans="1:34" ht="14.25" customHeight="1">
      <c r="A317" s="47"/>
      <c r="B317" s="47"/>
      <c r="C317" s="47"/>
      <c r="D317" s="47"/>
      <c r="E317" s="47"/>
      <c r="F317" s="47"/>
      <c r="G317" s="47"/>
      <c r="H317" s="47"/>
      <c r="I317" s="47"/>
      <c r="J317" s="357"/>
      <c r="K317" s="357"/>
      <c r="L317" s="47"/>
      <c r="M317" s="47"/>
      <c r="N317" s="47"/>
      <c r="O317" s="47"/>
      <c r="P317" s="47"/>
      <c r="Q317" s="47"/>
      <c r="R317" s="47"/>
      <c r="S317" s="47"/>
      <c r="T317" s="47"/>
      <c r="U317" s="47"/>
      <c r="V317" s="47"/>
      <c r="W317" s="47"/>
      <c r="X317" s="47"/>
      <c r="Y317" s="47"/>
      <c r="Z317" s="47"/>
      <c r="AA317" s="47"/>
      <c r="AB317" s="47"/>
      <c r="AC317" s="47"/>
      <c r="AD317" s="47"/>
      <c r="AE317" s="47"/>
      <c r="AF317" s="47"/>
      <c r="AG317" s="47"/>
      <c r="AH317" s="47"/>
    </row>
    <row r="318" spans="1:34" ht="14.25" customHeight="1">
      <c r="A318" s="47"/>
      <c r="B318" s="47"/>
      <c r="C318" s="47"/>
      <c r="D318" s="47"/>
      <c r="E318" s="47"/>
      <c r="F318" s="47"/>
      <c r="G318" s="47"/>
      <c r="H318" s="47"/>
      <c r="I318" s="47"/>
      <c r="J318" s="357"/>
      <c r="K318" s="357"/>
      <c r="L318" s="47"/>
      <c r="M318" s="47"/>
      <c r="N318" s="47"/>
      <c r="O318" s="47"/>
      <c r="P318" s="47"/>
      <c r="Q318" s="47"/>
      <c r="R318" s="47"/>
      <c r="S318" s="47"/>
      <c r="T318" s="47"/>
      <c r="U318" s="47"/>
      <c r="V318" s="47"/>
      <c r="W318" s="47"/>
      <c r="X318" s="47"/>
      <c r="Y318" s="47"/>
      <c r="Z318" s="47"/>
      <c r="AA318" s="47"/>
      <c r="AB318" s="47"/>
      <c r="AC318" s="47"/>
      <c r="AD318" s="47"/>
      <c r="AE318" s="47"/>
      <c r="AF318" s="47"/>
      <c r="AG318" s="47"/>
      <c r="AH318" s="47"/>
    </row>
    <row r="319" spans="1:34" ht="14.25" customHeight="1">
      <c r="A319" s="47"/>
      <c r="B319" s="47"/>
      <c r="C319" s="47"/>
      <c r="D319" s="47"/>
      <c r="E319" s="47"/>
      <c r="F319" s="47"/>
      <c r="G319" s="47"/>
      <c r="H319" s="47"/>
      <c r="I319" s="47"/>
      <c r="J319" s="357"/>
      <c r="K319" s="357"/>
      <c r="L319" s="47"/>
      <c r="M319" s="47"/>
      <c r="N319" s="47"/>
      <c r="O319" s="47"/>
      <c r="P319" s="47"/>
      <c r="Q319" s="47"/>
      <c r="R319" s="47"/>
      <c r="S319" s="47"/>
      <c r="T319" s="47"/>
      <c r="U319" s="47"/>
      <c r="V319" s="47"/>
      <c r="W319" s="47"/>
      <c r="X319" s="47"/>
      <c r="Y319" s="47"/>
      <c r="Z319" s="47"/>
      <c r="AA319" s="47"/>
      <c r="AB319" s="47"/>
      <c r="AC319" s="47"/>
      <c r="AD319" s="47"/>
      <c r="AE319" s="47"/>
      <c r="AF319" s="47"/>
      <c r="AG319" s="47"/>
      <c r="AH319" s="47"/>
    </row>
    <row r="320" spans="1:34" ht="14.25" customHeight="1">
      <c r="A320" s="47"/>
      <c r="B320" s="47"/>
      <c r="C320" s="47"/>
      <c r="D320" s="47"/>
      <c r="E320" s="47"/>
      <c r="F320" s="47"/>
      <c r="G320" s="47"/>
      <c r="H320" s="47"/>
      <c r="I320" s="47"/>
      <c r="J320" s="357"/>
      <c r="K320" s="357"/>
      <c r="L320" s="47"/>
      <c r="M320" s="47"/>
      <c r="N320" s="47"/>
      <c r="O320" s="47"/>
      <c r="P320" s="47"/>
      <c r="Q320" s="47"/>
      <c r="R320" s="47"/>
      <c r="S320" s="47"/>
      <c r="T320" s="47"/>
      <c r="U320" s="47"/>
      <c r="V320" s="47"/>
      <c r="W320" s="47"/>
      <c r="X320" s="47"/>
      <c r="Y320" s="47"/>
      <c r="Z320" s="47"/>
      <c r="AA320" s="47"/>
      <c r="AB320" s="47"/>
      <c r="AC320" s="47"/>
      <c r="AD320" s="47"/>
      <c r="AE320" s="47"/>
      <c r="AF320" s="47"/>
      <c r="AG320" s="47"/>
      <c r="AH320" s="47"/>
    </row>
    <row r="321" spans="1:34" ht="14.25" customHeight="1">
      <c r="A321" s="47"/>
      <c r="B321" s="47"/>
      <c r="C321" s="47"/>
      <c r="D321" s="47"/>
      <c r="E321" s="47"/>
      <c r="F321" s="47"/>
      <c r="G321" s="47"/>
      <c r="H321" s="47"/>
      <c r="I321" s="47"/>
      <c r="J321" s="357"/>
      <c r="K321" s="357"/>
      <c r="L321" s="47"/>
      <c r="M321" s="47"/>
      <c r="N321" s="47"/>
      <c r="O321" s="47"/>
      <c r="P321" s="47"/>
      <c r="Q321" s="47"/>
      <c r="R321" s="47"/>
      <c r="S321" s="47"/>
      <c r="T321" s="47"/>
      <c r="U321" s="47"/>
      <c r="V321" s="47"/>
      <c r="W321" s="47"/>
      <c r="X321" s="47"/>
      <c r="Y321" s="47"/>
      <c r="Z321" s="47"/>
      <c r="AA321" s="47"/>
      <c r="AB321" s="47"/>
      <c r="AC321" s="47"/>
      <c r="AD321" s="47"/>
      <c r="AE321" s="47"/>
      <c r="AF321" s="47"/>
      <c r="AG321" s="47"/>
      <c r="AH321" s="47"/>
    </row>
    <row r="322" spans="1:34" ht="14.25" customHeight="1">
      <c r="A322" s="47"/>
      <c r="B322" s="47"/>
      <c r="C322" s="47"/>
      <c r="D322" s="47"/>
      <c r="E322" s="47"/>
      <c r="F322" s="47"/>
      <c r="G322" s="47"/>
      <c r="H322" s="47"/>
      <c r="I322" s="47"/>
      <c r="J322" s="357"/>
      <c r="K322" s="357"/>
      <c r="L322" s="47"/>
      <c r="M322" s="47"/>
      <c r="N322" s="47"/>
      <c r="O322" s="47"/>
      <c r="P322" s="47"/>
      <c r="Q322" s="47"/>
      <c r="R322" s="47"/>
      <c r="S322" s="47"/>
      <c r="T322" s="47"/>
      <c r="U322" s="47"/>
      <c r="V322" s="47"/>
      <c r="W322" s="47"/>
      <c r="X322" s="47"/>
      <c r="Y322" s="47"/>
      <c r="Z322" s="47"/>
      <c r="AA322" s="47"/>
      <c r="AB322" s="47"/>
      <c r="AC322" s="47"/>
      <c r="AD322" s="47"/>
      <c r="AE322" s="47"/>
      <c r="AF322" s="47"/>
      <c r="AG322" s="47"/>
      <c r="AH322" s="47"/>
    </row>
    <row r="323" spans="1:34" ht="14.25" customHeight="1">
      <c r="A323" s="47"/>
      <c r="B323" s="47"/>
      <c r="C323" s="47"/>
      <c r="D323" s="47"/>
      <c r="E323" s="47"/>
      <c r="F323" s="47"/>
      <c r="G323" s="47"/>
      <c r="H323" s="47"/>
      <c r="I323" s="47"/>
      <c r="J323" s="357"/>
      <c r="K323" s="357"/>
      <c r="L323" s="47"/>
      <c r="M323" s="47"/>
      <c r="N323" s="47"/>
      <c r="O323" s="47"/>
      <c r="P323" s="47"/>
      <c r="Q323" s="47"/>
      <c r="R323" s="47"/>
      <c r="S323" s="47"/>
      <c r="T323" s="47"/>
      <c r="U323" s="47"/>
      <c r="V323" s="47"/>
      <c r="W323" s="47"/>
      <c r="X323" s="47"/>
      <c r="Y323" s="47"/>
      <c r="Z323" s="47"/>
      <c r="AA323" s="47"/>
      <c r="AB323" s="47"/>
      <c r="AC323" s="47"/>
      <c r="AD323" s="47"/>
      <c r="AE323" s="47"/>
      <c r="AF323" s="47"/>
      <c r="AG323" s="47"/>
      <c r="AH323" s="47"/>
    </row>
    <row r="324" spans="1:34" ht="14.25" customHeight="1">
      <c r="A324" s="47"/>
      <c r="B324" s="47"/>
      <c r="C324" s="47"/>
      <c r="D324" s="47"/>
      <c r="E324" s="47"/>
      <c r="F324" s="47"/>
      <c r="G324" s="47"/>
      <c r="H324" s="47"/>
      <c r="I324" s="47"/>
      <c r="J324" s="357"/>
      <c r="K324" s="357"/>
      <c r="L324" s="47"/>
      <c r="M324" s="47"/>
      <c r="N324" s="47"/>
      <c r="O324" s="47"/>
      <c r="P324" s="47"/>
      <c r="Q324" s="47"/>
      <c r="R324" s="47"/>
      <c r="S324" s="47"/>
      <c r="T324" s="47"/>
      <c r="U324" s="47"/>
      <c r="V324" s="47"/>
      <c r="W324" s="47"/>
      <c r="X324" s="47"/>
      <c r="Y324" s="47"/>
      <c r="Z324" s="47"/>
      <c r="AA324" s="47"/>
      <c r="AB324" s="47"/>
      <c r="AC324" s="47"/>
      <c r="AD324" s="47"/>
      <c r="AE324" s="47"/>
      <c r="AF324" s="47"/>
      <c r="AG324" s="47"/>
      <c r="AH324" s="47"/>
    </row>
    <row r="325" spans="1:34" ht="14.25" customHeight="1">
      <c r="A325" s="47"/>
      <c r="B325" s="47"/>
      <c r="C325" s="47"/>
      <c r="D325" s="47"/>
      <c r="E325" s="47"/>
      <c r="F325" s="47"/>
      <c r="G325" s="47"/>
      <c r="H325" s="47"/>
      <c r="I325" s="47"/>
      <c r="J325" s="357"/>
      <c r="K325" s="357"/>
      <c r="L325" s="47"/>
      <c r="M325" s="47"/>
      <c r="N325" s="47"/>
      <c r="O325" s="47"/>
      <c r="P325" s="47"/>
      <c r="Q325" s="47"/>
      <c r="R325" s="47"/>
      <c r="S325" s="47"/>
      <c r="T325" s="47"/>
      <c r="U325" s="47"/>
      <c r="V325" s="47"/>
      <c r="W325" s="47"/>
      <c r="X325" s="47"/>
      <c r="Y325" s="47"/>
      <c r="Z325" s="47"/>
      <c r="AA325" s="47"/>
      <c r="AB325" s="47"/>
      <c r="AC325" s="47"/>
      <c r="AD325" s="47"/>
      <c r="AE325" s="47"/>
      <c r="AF325" s="47"/>
      <c r="AG325" s="47"/>
      <c r="AH325" s="47"/>
    </row>
    <row r="326" spans="1:34" ht="14.25" customHeight="1">
      <c r="A326" s="47"/>
      <c r="B326" s="47"/>
      <c r="C326" s="47"/>
      <c r="D326" s="47"/>
      <c r="E326" s="47"/>
      <c r="F326" s="47"/>
      <c r="G326" s="47"/>
      <c r="H326" s="47"/>
      <c r="I326" s="47"/>
      <c r="J326" s="357"/>
      <c r="K326" s="357"/>
      <c r="L326" s="47"/>
      <c r="M326" s="47"/>
      <c r="N326" s="47"/>
      <c r="O326" s="47"/>
      <c r="P326" s="47"/>
      <c r="Q326" s="47"/>
      <c r="R326" s="47"/>
      <c r="S326" s="47"/>
      <c r="T326" s="47"/>
      <c r="U326" s="47"/>
      <c r="V326" s="47"/>
      <c r="W326" s="47"/>
      <c r="X326" s="47"/>
      <c r="Y326" s="47"/>
      <c r="Z326" s="47"/>
      <c r="AA326" s="47"/>
      <c r="AB326" s="47"/>
      <c r="AC326" s="47"/>
      <c r="AD326" s="47"/>
      <c r="AE326" s="47"/>
      <c r="AF326" s="47"/>
      <c r="AG326" s="47"/>
      <c r="AH326" s="47"/>
    </row>
    <row r="327" spans="1:34" ht="14.25" customHeight="1">
      <c r="A327" s="47"/>
      <c r="B327" s="47"/>
      <c r="C327" s="47"/>
      <c r="D327" s="47"/>
      <c r="E327" s="47"/>
      <c r="F327" s="47"/>
      <c r="G327" s="47"/>
      <c r="H327" s="47"/>
      <c r="I327" s="47"/>
      <c r="J327" s="357"/>
      <c r="K327" s="357"/>
      <c r="L327" s="47"/>
      <c r="M327" s="47"/>
      <c r="N327" s="47"/>
      <c r="O327" s="47"/>
      <c r="P327" s="47"/>
      <c r="Q327" s="47"/>
      <c r="R327" s="47"/>
      <c r="S327" s="47"/>
      <c r="T327" s="47"/>
      <c r="U327" s="47"/>
      <c r="V327" s="47"/>
      <c r="W327" s="47"/>
      <c r="X327" s="47"/>
      <c r="Y327" s="47"/>
      <c r="Z327" s="47"/>
      <c r="AA327" s="47"/>
      <c r="AB327" s="47"/>
      <c r="AC327" s="47"/>
      <c r="AD327" s="47"/>
      <c r="AE327" s="47"/>
      <c r="AF327" s="47"/>
      <c r="AG327" s="47"/>
      <c r="AH327" s="47"/>
    </row>
    <row r="328" spans="1:34" ht="14.25" customHeight="1">
      <c r="A328" s="47"/>
      <c r="B328" s="47"/>
      <c r="C328" s="47"/>
      <c r="D328" s="47"/>
      <c r="E328" s="47"/>
      <c r="F328" s="47"/>
      <c r="G328" s="47"/>
      <c r="H328" s="47"/>
      <c r="I328" s="47"/>
      <c r="J328" s="357"/>
      <c r="K328" s="357"/>
      <c r="L328" s="47"/>
      <c r="M328" s="47"/>
      <c r="N328" s="47"/>
      <c r="O328" s="47"/>
      <c r="P328" s="47"/>
      <c r="Q328" s="47"/>
      <c r="R328" s="47"/>
      <c r="S328" s="47"/>
      <c r="T328" s="47"/>
      <c r="U328" s="47"/>
      <c r="V328" s="47"/>
      <c r="W328" s="47"/>
      <c r="X328" s="47"/>
      <c r="Y328" s="47"/>
      <c r="Z328" s="47"/>
      <c r="AA328" s="47"/>
      <c r="AB328" s="47"/>
      <c r="AC328" s="47"/>
      <c r="AD328" s="47"/>
      <c r="AE328" s="47"/>
      <c r="AF328" s="47"/>
      <c r="AG328" s="47"/>
      <c r="AH328" s="47"/>
    </row>
    <row r="329" spans="1:34" ht="14.25" customHeight="1">
      <c r="A329" s="47"/>
      <c r="B329" s="47"/>
      <c r="C329" s="47"/>
      <c r="D329" s="47"/>
      <c r="E329" s="47"/>
      <c r="F329" s="47"/>
      <c r="G329" s="47"/>
      <c r="H329" s="47"/>
      <c r="I329" s="47"/>
      <c r="J329" s="357"/>
      <c r="K329" s="357"/>
      <c r="L329" s="47"/>
      <c r="M329" s="47"/>
      <c r="N329" s="47"/>
      <c r="O329" s="47"/>
      <c r="P329" s="47"/>
      <c r="Q329" s="47"/>
      <c r="R329" s="47"/>
      <c r="S329" s="47"/>
      <c r="T329" s="47"/>
      <c r="U329" s="47"/>
      <c r="V329" s="47"/>
      <c r="W329" s="47"/>
      <c r="X329" s="47"/>
      <c r="Y329" s="47"/>
      <c r="Z329" s="47"/>
      <c r="AA329" s="47"/>
      <c r="AB329" s="47"/>
      <c r="AC329" s="47"/>
      <c r="AD329" s="47"/>
      <c r="AE329" s="47"/>
      <c r="AF329" s="47"/>
      <c r="AG329" s="47"/>
      <c r="AH329" s="47"/>
    </row>
    <row r="330" spans="1:34" ht="14.25" customHeight="1">
      <c r="A330" s="47"/>
      <c r="B330" s="47"/>
      <c r="C330" s="47"/>
      <c r="D330" s="47"/>
      <c r="E330" s="47"/>
      <c r="F330" s="47"/>
      <c r="G330" s="47"/>
      <c r="H330" s="47"/>
      <c r="I330" s="47"/>
      <c r="J330" s="357"/>
      <c r="K330" s="357"/>
      <c r="L330" s="47"/>
      <c r="M330" s="47"/>
      <c r="N330" s="47"/>
      <c r="O330" s="47"/>
      <c r="P330" s="47"/>
      <c r="Q330" s="47"/>
      <c r="R330" s="47"/>
      <c r="S330" s="47"/>
      <c r="T330" s="47"/>
      <c r="U330" s="47"/>
      <c r="V330" s="47"/>
      <c r="W330" s="47"/>
      <c r="X330" s="47"/>
      <c r="Y330" s="47"/>
      <c r="Z330" s="47"/>
      <c r="AA330" s="47"/>
      <c r="AB330" s="47"/>
      <c r="AC330" s="47"/>
      <c r="AD330" s="47"/>
      <c r="AE330" s="47"/>
      <c r="AF330" s="47"/>
      <c r="AG330" s="47"/>
      <c r="AH330" s="47"/>
    </row>
    <row r="331" spans="1:34" ht="14.25" customHeight="1">
      <c r="A331" s="47"/>
      <c r="B331" s="47"/>
      <c r="C331" s="47"/>
      <c r="D331" s="47"/>
      <c r="E331" s="47"/>
      <c r="F331" s="47"/>
      <c r="G331" s="47"/>
      <c r="H331" s="47"/>
      <c r="I331" s="47"/>
      <c r="J331" s="357"/>
      <c r="K331" s="357"/>
      <c r="L331" s="47"/>
      <c r="M331" s="47"/>
      <c r="N331" s="47"/>
      <c r="O331" s="47"/>
      <c r="P331" s="47"/>
      <c r="Q331" s="47"/>
      <c r="R331" s="47"/>
      <c r="S331" s="47"/>
      <c r="T331" s="47"/>
      <c r="U331" s="47"/>
      <c r="V331" s="47"/>
      <c r="W331" s="47"/>
      <c r="X331" s="47"/>
      <c r="Y331" s="47"/>
      <c r="Z331" s="47"/>
      <c r="AA331" s="47"/>
      <c r="AB331" s="47"/>
      <c r="AC331" s="47"/>
      <c r="AD331" s="47"/>
      <c r="AE331" s="47"/>
      <c r="AF331" s="47"/>
      <c r="AG331" s="47"/>
      <c r="AH331" s="47"/>
    </row>
    <row r="332" spans="1:34" ht="14.25" customHeight="1">
      <c r="A332" s="47"/>
      <c r="B332" s="47"/>
      <c r="C332" s="47"/>
      <c r="D332" s="47"/>
      <c r="E332" s="47"/>
      <c r="F332" s="47"/>
      <c r="G332" s="47"/>
      <c r="H332" s="47"/>
      <c r="I332" s="47"/>
      <c r="J332" s="357"/>
      <c r="K332" s="357"/>
      <c r="L332" s="47"/>
      <c r="M332" s="47"/>
      <c r="N332" s="47"/>
      <c r="O332" s="47"/>
      <c r="P332" s="47"/>
      <c r="Q332" s="47"/>
      <c r="R332" s="47"/>
      <c r="S332" s="47"/>
      <c r="T332" s="47"/>
      <c r="U332" s="47"/>
      <c r="V332" s="47"/>
      <c r="W332" s="47"/>
      <c r="X332" s="47"/>
      <c r="Y332" s="47"/>
      <c r="Z332" s="47"/>
      <c r="AA332" s="47"/>
      <c r="AB332" s="47"/>
      <c r="AC332" s="47"/>
      <c r="AD332" s="47"/>
      <c r="AE332" s="47"/>
      <c r="AF332" s="47"/>
      <c r="AG332" s="47"/>
      <c r="AH332" s="47"/>
    </row>
    <row r="333" spans="1:34" ht="14.25" customHeight="1">
      <c r="A333" s="47"/>
      <c r="B333" s="47"/>
      <c r="C333" s="47"/>
      <c r="D333" s="47"/>
      <c r="E333" s="47"/>
      <c r="F333" s="47"/>
      <c r="G333" s="47"/>
      <c r="H333" s="47"/>
      <c r="I333" s="47"/>
      <c r="J333" s="357"/>
      <c r="K333" s="357"/>
      <c r="L333" s="47"/>
      <c r="M333" s="47"/>
      <c r="N333" s="47"/>
      <c r="O333" s="47"/>
      <c r="P333" s="47"/>
      <c r="Q333" s="47"/>
      <c r="R333" s="47"/>
      <c r="S333" s="47"/>
      <c r="T333" s="47"/>
      <c r="U333" s="47"/>
      <c r="V333" s="47"/>
      <c r="W333" s="47"/>
      <c r="X333" s="47"/>
      <c r="Y333" s="47"/>
      <c r="Z333" s="47"/>
      <c r="AA333" s="47"/>
      <c r="AB333" s="47"/>
      <c r="AC333" s="47"/>
      <c r="AD333" s="47"/>
      <c r="AE333" s="47"/>
      <c r="AF333" s="47"/>
      <c r="AG333" s="47"/>
      <c r="AH333" s="47"/>
    </row>
    <row r="334" spans="1:34" ht="14.25" customHeight="1">
      <c r="A334" s="47"/>
      <c r="B334" s="47"/>
      <c r="C334" s="47"/>
      <c r="D334" s="47"/>
      <c r="E334" s="47"/>
      <c r="F334" s="47"/>
      <c r="G334" s="47"/>
      <c r="H334" s="47"/>
      <c r="I334" s="47"/>
      <c r="J334" s="357"/>
      <c r="K334" s="357"/>
      <c r="L334" s="47"/>
      <c r="M334" s="47"/>
      <c r="N334" s="47"/>
      <c r="O334" s="47"/>
      <c r="P334" s="47"/>
      <c r="Q334" s="47"/>
      <c r="R334" s="47"/>
      <c r="S334" s="47"/>
      <c r="T334" s="47"/>
      <c r="U334" s="47"/>
      <c r="V334" s="47"/>
      <c r="W334" s="47"/>
      <c r="X334" s="47"/>
      <c r="Y334" s="47"/>
      <c r="Z334" s="47"/>
      <c r="AA334" s="47"/>
      <c r="AB334" s="47"/>
      <c r="AC334" s="47"/>
      <c r="AD334" s="47"/>
      <c r="AE334" s="47"/>
      <c r="AF334" s="47"/>
      <c r="AG334" s="47"/>
      <c r="AH334" s="47"/>
    </row>
    <row r="335" spans="1:34" ht="14.25" customHeight="1">
      <c r="A335" s="47"/>
      <c r="B335" s="47"/>
      <c r="C335" s="47"/>
      <c r="D335" s="47"/>
      <c r="E335" s="47"/>
      <c r="F335" s="47"/>
      <c r="G335" s="47"/>
      <c r="H335" s="47"/>
      <c r="I335" s="47"/>
      <c r="J335" s="357"/>
      <c r="K335" s="357"/>
      <c r="L335" s="47"/>
      <c r="M335" s="47"/>
      <c r="N335" s="47"/>
      <c r="O335" s="47"/>
      <c r="P335" s="47"/>
      <c r="Q335" s="47"/>
      <c r="R335" s="47"/>
      <c r="S335" s="47"/>
      <c r="T335" s="47"/>
      <c r="U335" s="47"/>
      <c r="V335" s="47"/>
      <c r="W335" s="47"/>
      <c r="X335" s="47"/>
      <c r="Y335" s="47"/>
      <c r="Z335" s="47"/>
      <c r="AA335" s="47"/>
      <c r="AB335" s="47"/>
      <c r="AC335" s="47"/>
      <c r="AD335" s="47"/>
      <c r="AE335" s="47"/>
      <c r="AF335" s="47"/>
      <c r="AG335" s="47"/>
      <c r="AH335" s="47"/>
    </row>
    <row r="336" spans="1:34" ht="14.25" customHeight="1">
      <c r="A336" s="47"/>
      <c r="B336" s="47"/>
      <c r="C336" s="47"/>
      <c r="D336" s="47"/>
      <c r="E336" s="47"/>
      <c r="F336" s="47"/>
      <c r="G336" s="47"/>
      <c r="H336" s="47"/>
      <c r="I336" s="47"/>
      <c r="J336" s="357"/>
      <c r="K336" s="357"/>
      <c r="L336" s="47"/>
      <c r="M336" s="47"/>
      <c r="N336" s="47"/>
      <c r="O336" s="47"/>
      <c r="P336" s="47"/>
      <c r="Q336" s="47"/>
      <c r="R336" s="47"/>
      <c r="S336" s="47"/>
      <c r="T336" s="47"/>
      <c r="U336" s="47"/>
      <c r="V336" s="47"/>
      <c r="W336" s="47"/>
      <c r="X336" s="47"/>
      <c r="Y336" s="47"/>
      <c r="Z336" s="47"/>
      <c r="AA336" s="47"/>
      <c r="AB336" s="47"/>
      <c r="AC336" s="47"/>
      <c r="AD336" s="47"/>
      <c r="AE336" s="47"/>
      <c r="AF336" s="47"/>
      <c r="AG336" s="47"/>
      <c r="AH336" s="47"/>
    </row>
    <row r="337" spans="1:34" ht="14.25" customHeight="1">
      <c r="A337" s="47"/>
      <c r="B337" s="47"/>
      <c r="C337" s="47"/>
      <c r="D337" s="47"/>
      <c r="E337" s="47"/>
      <c r="F337" s="47"/>
      <c r="G337" s="47"/>
      <c r="H337" s="47"/>
      <c r="I337" s="47"/>
      <c r="J337" s="357"/>
      <c r="K337" s="357"/>
      <c r="L337" s="47"/>
      <c r="M337" s="47"/>
      <c r="N337" s="47"/>
      <c r="O337" s="47"/>
      <c r="P337" s="47"/>
      <c r="Q337" s="47"/>
      <c r="R337" s="47"/>
      <c r="S337" s="47"/>
      <c r="T337" s="47"/>
      <c r="U337" s="47"/>
      <c r="V337" s="47"/>
      <c r="W337" s="47"/>
      <c r="X337" s="47"/>
      <c r="Y337" s="47"/>
      <c r="Z337" s="47"/>
      <c r="AA337" s="47"/>
      <c r="AB337" s="47"/>
      <c r="AC337" s="47"/>
      <c r="AD337" s="47"/>
      <c r="AE337" s="47"/>
      <c r="AF337" s="47"/>
      <c r="AG337" s="47"/>
      <c r="AH337" s="47"/>
    </row>
    <row r="338" spans="1:34" ht="14.25" customHeight="1">
      <c r="A338" s="47"/>
      <c r="B338" s="47"/>
      <c r="C338" s="47"/>
      <c r="D338" s="47"/>
      <c r="E338" s="47"/>
      <c r="F338" s="47"/>
      <c r="G338" s="47"/>
      <c r="H338" s="47"/>
      <c r="I338" s="47"/>
      <c r="J338" s="357"/>
      <c r="K338" s="357"/>
      <c r="L338" s="47"/>
      <c r="M338" s="47"/>
      <c r="N338" s="47"/>
      <c r="O338" s="47"/>
      <c r="P338" s="47"/>
      <c r="Q338" s="47"/>
      <c r="R338" s="47"/>
      <c r="S338" s="47"/>
      <c r="T338" s="47"/>
      <c r="U338" s="47"/>
      <c r="V338" s="47"/>
      <c r="W338" s="47"/>
      <c r="X338" s="47"/>
      <c r="Y338" s="47"/>
      <c r="Z338" s="47"/>
      <c r="AA338" s="47"/>
      <c r="AB338" s="47"/>
      <c r="AC338" s="47"/>
      <c r="AD338" s="47"/>
      <c r="AE338" s="47"/>
      <c r="AF338" s="47"/>
      <c r="AG338" s="47"/>
      <c r="AH338" s="47"/>
    </row>
    <row r="339" spans="1:34" ht="14.25" customHeight="1">
      <c r="A339" s="47"/>
      <c r="B339" s="47"/>
      <c r="C339" s="47"/>
      <c r="D339" s="47"/>
      <c r="E339" s="47"/>
      <c r="F339" s="47"/>
      <c r="G339" s="47"/>
      <c r="H339" s="47"/>
      <c r="I339" s="47"/>
      <c r="J339" s="357"/>
      <c r="K339" s="357"/>
      <c r="L339" s="47"/>
      <c r="M339" s="47"/>
      <c r="N339" s="47"/>
      <c r="O339" s="47"/>
      <c r="P339" s="47"/>
      <c r="Q339" s="47"/>
      <c r="R339" s="47"/>
      <c r="S339" s="47"/>
      <c r="T339" s="47"/>
      <c r="U339" s="47"/>
      <c r="V339" s="47"/>
      <c r="W339" s="47"/>
      <c r="X339" s="47"/>
      <c r="Y339" s="47"/>
      <c r="Z339" s="47"/>
      <c r="AA339" s="47"/>
      <c r="AB339" s="47"/>
      <c r="AC339" s="47"/>
      <c r="AD339" s="47"/>
      <c r="AE339" s="47"/>
      <c r="AF339" s="47"/>
      <c r="AG339" s="47"/>
      <c r="AH339" s="47"/>
    </row>
    <row r="340" spans="1:34" ht="14.25" customHeight="1">
      <c r="A340" s="47"/>
      <c r="B340" s="47"/>
      <c r="C340" s="47"/>
      <c r="D340" s="47"/>
      <c r="E340" s="47"/>
      <c r="F340" s="47"/>
      <c r="G340" s="47"/>
      <c r="H340" s="47"/>
      <c r="I340" s="47"/>
      <c r="J340" s="357"/>
      <c r="K340" s="357"/>
      <c r="L340" s="47"/>
      <c r="M340" s="47"/>
      <c r="N340" s="47"/>
      <c r="O340" s="47"/>
      <c r="P340" s="47"/>
      <c r="Q340" s="47"/>
      <c r="R340" s="47"/>
      <c r="S340" s="47"/>
      <c r="T340" s="47"/>
      <c r="U340" s="47"/>
      <c r="V340" s="47"/>
      <c r="W340" s="47"/>
      <c r="X340" s="47"/>
      <c r="Y340" s="47"/>
      <c r="Z340" s="47"/>
      <c r="AA340" s="47"/>
      <c r="AB340" s="47"/>
      <c r="AC340" s="47"/>
      <c r="AD340" s="47"/>
      <c r="AE340" s="47"/>
      <c r="AF340" s="47"/>
      <c r="AG340" s="47"/>
      <c r="AH340" s="47"/>
    </row>
    <row r="341" spans="1:34" ht="14.25" customHeight="1">
      <c r="A341" s="47"/>
      <c r="B341" s="47"/>
      <c r="C341" s="47"/>
      <c r="D341" s="47"/>
      <c r="E341" s="47"/>
      <c r="F341" s="47"/>
      <c r="G341" s="47"/>
      <c r="H341" s="47"/>
      <c r="I341" s="47"/>
      <c r="J341" s="357"/>
      <c r="K341" s="357"/>
      <c r="L341" s="47"/>
      <c r="M341" s="47"/>
      <c r="N341" s="47"/>
      <c r="O341" s="47"/>
      <c r="P341" s="47"/>
      <c r="Q341" s="47"/>
      <c r="R341" s="47"/>
      <c r="S341" s="47"/>
      <c r="T341" s="47"/>
      <c r="U341" s="47"/>
      <c r="V341" s="47"/>
      <c r="W341" s="47"/>
      <c r="X341" s="47"/>
      <c r="Y341" s="47"/>
      <c r="Z341" s="47"/>
      <c r="AA341" s="47"/>
      <c r="AB341" s="47"/>
      <c r="AC341" s="47"/>
      <c r="AD341" s="47"/>
      <c r="AE341" s="47"/>
      <c r="AF341" s="47"/>
      <c r="AG341" s="47"/>
      <c r="AH341" s="47"/>
    </row>
    <row r="342" spans="1:34" ht="14.25" customHeight="1">
      <c r="A342" s="47"/>
      <c r="B342" s="47"/>
      <c r="C342" s="47"/>
      <c r="D342" s="47"/>
      <c r="E342" s="47"/>
      <c r="F342" s="47"/>
      <c r="G342" s="47"/>
      <c r="H342" s="47"/>
      <c r="I342" s="47"/>
      <c r="J342" s="357"/>
      <c r="K342" s="357"/>
      <c r="L342" s="47"/>
      <c r="M342" s="47"/>
      <c r="N342" s="47"/>
      <c r="O342" s="47"/>
      <c r="P342" s="47"/>
      <c r="Q342" s="47"/>
      <c r="R342" s="47"/>
      <c r="S342" s="47"/>
      <c r="T342" s="47"/>
      <c r="U342" s="47"/>
      <c r="V342" s="47"/>
      <c r="W342" s="47"/>
      <c r="X342" s="47"/>
      <c r="Y342" s="47"/>
      <c r="Z342" s="47"/>
      <c r="AA342" s="47"/>
      <c r="AB342" s="47"/>
      <c r="AC342" s="47"/>
      <c r="AD342" s="47"/>
      <c r="AE342" s="47"/>
      <c r="AF342" s="47"/>
      <c r="AG342" s="47"/>
      <c r="AH342" s="47"/>
    </row>
    <row r="343" spans="1:34" ht="14.25" customHeight="1">
      <c r="A343" s="47"/>
      <c r="B343" s="47"/>
      <c r="C343" s="47"/>
      <c r="D343" s="47"/>
      <c r="E343" s="47"/>
      <c r="F343" s="47"/>
      <c r="G343" s="47"/>
      <c r="H343" s="47"/>
      <c r="I343" s="47"/>
      <c r="J343" s="357"/>
      <c r="K343" s="357"/>
      <c r="L343" s="47"/>
      <c r="M343" s="47"/>
      <c r="N343" s="47"/>
      <c r="O343" s="47"/>
      <c r="P343" s="47"/>
      <c r="Q343" s="47"/>
      <c r="R343" s="47"/>
      <c r="S343" s="47"/>
      <c r="T343" s="47"/>
      <c r="U343" s="47"/>
      <c r="V343" s="47"/>
      <c r="W343" s="47"/>
      <c r="X343" s="47"/>
      <c r="Y343" s="47"/>
      <c r="Z343" s="47"/>
      <c r="AA343" s="47"/>
      <c r="AB343" s="47"/>
      <c r="AC343" s="47"/>
      <c r="AD343" s="47"/>
      <c r="AE343" s="47"/>
      <c r="AF343" s="47"/>
      <c r="AG343" s="47"/>
      <c r="AH343" s="47"/>
    </row>
    <row r="344" spans="1:34" ht="14.25" customHeight="1">
      <c r="A344" s="47"/>
      <c r="B344" s="47"/>
      <c r="C344" s="47"/>
      <c r="D344" s="47"/>
      <c r="E344" s="47"/>
      <c r="F344" s="47"/>
      <c r="G344" s="47"/>
      <c r="H344" s="47"/>
      <c r="I344" s="47"/>
      <c r="J344" s="357"/>
      <c r="K344" s="357"/>
      <c r="L344" s="47"/>
      <c r="M344" s="47"/>
      <c r="N344" s="47"/>
      <c r="O344" s="47"/>
      <c r="P344" s="47"/>
      <c r="Q344" s="47"/>
      <c r="R344" s="47"/>
      <c r="S344" s="47"/>
      <c r="T344" s="47"/>
      <c r="U344" s="47"/>
      <c r="V344" s="47"/>
      <c r="W344" s="47"/>
      <c r="X344" s="47"/>
      <c r="Y344" s="47"/>
      <c r="Z344" s="47"/>
      <c r="AA344" s="47"/>
      <c r="AB344" s="47"/>
      <c r="AC344" s="47"/>
      <c r="AD344" s="47"/>
      <c r="AE344" s="47"/>
      <c r="AF344" s="47"/>
      <c r="AG344" s="47"/>
      <c r="AH344" s="47"/>
    </row>
    <row r="345" spans="1:34" ht="14.25" customHeight="1">
      <c r="A345" s="47"/>
      <c r="B345" s="47"/>
      <c r="C345" s="47"/>
      <c r="D345" s="47"/>
      <c r="E345" s="47"/>
      <c r="F345" s="47"/>
      <c r="G345" s="47"/>
      <c r="H345" s="47"/>
      <c r="I345" s="47"/>
      <c r="J345" s="357"/>
      <c r="K345" s="357"/>
      <c r="L345" s="47"/>
      <c r="M345" s="47"/>
      <c r="N345" s="47"/>
      <c r="O345" s="47"/>
      <c r="P345" s="47"/>
      <c r="Q345" s="47"/>
      <c r="R345" s="47"/>
      <c r="S345" s="47"/>
      <c r="T345" s="47"/>
      <c r="U345" s="47"/>
      <c r="V345" s="47"/>
      <c r="W345" s="47"/>
      <c r="X345" s="47"/>
      <c r="Y345" s="47"/>
      <c r="Z345" s="47"/>
      <c r="AA345" s="47"/>
      <c r="AB345" s="47"/>
      <c r="AC345" s="47"/>
      <c r="AD345" s="47"/>
      <c r="AE345" s="47"/>
      <c r="AF345" s="47"/>
      <c r="AG345" s="47"/>
      <c r="AH345" s="47"/>
    </row>
    <row r="346" spans="1:34" ht="14.25" customHeight="1">
      <c r="A346" s="47"/>
      <c r="B346" s="47"/>
      <c r="C346" s="47"/>
      <c r="D346" s="47"/>
      <c r="E346" s="47"/>
      <c r="F346" s="47"/>
      <c r="G346" s="47"/>
      <c r="H346" s="47"/>
      <c r="I346" s="47"/>
      <c r="J346" s="357"/>
      <c r="K346" s="357"/>
      <c r="L346" s="47"/>
      <c r="M346" s="47"/>
      <c r="N346" s="47"/>
      <c r="O346" s="47"/>
      <c r="P346" s="47"/>
      <c r="Q346" s="47"/>
      <c r="R346" s="47"/>
      <c r="S346" s="47"/>
      <c r="T346" s="47"/>
      <c r="U346" s="47"/>
      <c r="V346" s="47"/>
      <c r="W346" s="47"/>
      <c r="X346" s="47"/>
      <c r="Y346" s="47"/>
      <c r="Z346" s="47"/>
      <c r="AA346" s="47"/>
      <c r="AB346" s="47"/>
      <c r="AC346" s="47"/>
      <c r="AD346" s="47"/>
      <c r="AE346" s="47"/>
      <c r="AF346" s="47"/>
      <c r="AG346" s="47"/>
      <c r="AH346" s="47"/>
    </row>
    <row r="347" spans="1:34" ht="14.25" customHeight="1">
      <c r="A347" s="47"/>
      <c r="B347" s="47"/>
      <c r="C347" s="47"/>
      <c r="D347" s="47"/>
      <c r="E347" s="47"/>
      <c r="F347" s="47"/>
      <c r="G347" s="47"/>
      <c r="H347" s="47"/>
      <c r="I347" s="47"/>
      <c r="J347" s="357"/>
      <c r="K347" s="357"/>
      <c r="L347" s="47"/>
      <c r="M347" s="47"/>
      <c r="N347" s="47"/>
      <c r="O347" s="47"/>
      <c r="P347" s="47"/>
      <c r="Q347" s="47"/>
      <c r="R347" s="47"/>
      <c r="S347" s="47"/>
      <c r="T347" s="47"/>
      <c r="U347" s="47"/>
      <c r="V347" s="47"/>
      <c r="W347" s="47"/>
      <c r="X347" s="47"/>
      <c r="Y347" s="47"/>
      <c r="Z347" s="47"/>
      <c r="AA347" s="47"/>
      <c r="AB347" s="47"/>
      <c r="AC347" s="47"/>
      <c r="AD347" s="47"/>
      <c r="AE347" s="47"/>
      <c r="AF347" s="47"/>
      <c r="AG347" s="47"/>
      <c r="AH347" s="47"/>
    </row>
    <row r="348" spans="1:34" ht="14.25" customHeight="1">
      <c r="A348" s="47"/>
      <c r="B348" s="47"/>
      <c r="C348" s="47"/>
      <c r="D348" s="47"/>
      <c r="E348" s="47"/>
      <c r="F348" s="47"/>
      <c r="G348" s="47"/>
      <c r="H348" s="47"/>
      <c r="I348" s="47"/>
      <c r="J348" s="357"/>
      <c r="K348" s="357"/>
      <c r="L348" s="47"/>
      <c r="M348" s="47"/>
      <c r="N348" s="47"/>
      <c r="O348" s="47"/>
      <c r="P348" s="47"/>
      <c r="Q348" s="47"/>
      <c r="R348" s="47"/>
      <c r="S348" s="47"/>
      <c r="T348" s="47"/>
      <c r="U348" s="47"/>
      <c r="V348" s="47"/>
      <c r="W348" s="47"/>
      <c r="X348" s="47"/>
      <c r="Y348" s="47"/>
      <c r="Z348" s="47"/>
      <c r="AA348" s="47"/>
      <c r="AB348" s="47"/>
      <c r="AC348" s="47"/>
      <c r="AD348" s="47"/>
      <c r="AE348" s="47"/>
      <c r="AF348" s="47"/>
      <c r="AG348" s="47"/>
      <c r="AH348" s="47"/>
    </row>
    <row r="349" spans="1:34" ht="14.25" customHeight="1">
      <c r="A349" s="47"/>
      <c r="B349" s="47"/>
      <c r="C349" s="47"/>
      <c r="D349" s="47"/>
      <c r="E349" s="47"/>
      <c r="F349" s="47"/>
      <c r="G349" s="47"/>
      <c r="H349" s="47"/>
      <c r="I349" s="47"/>
      <c r="J349" s="357"/>
      <c r="K349" s="357"/>
      <c r="L349" s="47"/>
      <c r="M349" s="47"/>
      <c r="N349" s="47"/>
      <c r="O349" s="47"/>
      <c r="P349" s="47"/>
      <c r="Q349" s="47"/>
      <c r="R349" s="47"/>
      <c r="S349" s="47"/>
      <c r="T349" s="47"/>
      <c r="U349" s="47"/>
      <c r="V349" s="47"/>
      <c r="W349" s="47"/>
      <c r="X349" s="47"/>
      <c r="Y349" s="47"/>
      <c r="Z349" s="47"/>
      <c r="AA349" s="47"/>
      <c r="AB349" s="47"/>
      <c r="AC349" s="47"/>
      <c r="AD349" s="47"/>
      <c r="AE349" s="47"/>
      <c r="AF349" s="47"/>
      <c r="AG349" s="47"/>
      <c r="AH349" s="47"/>
    </row>
    <row r="350" spans="1:34" ht="14.25" customHeight="1">
      <c r="A350" s="47"/>
      <c r="B350" s="47"/>
      <c r="C350" s="47"/>
      <c r="D350" s="47"/>
      <c r="E350" s="47"/>
      <c r="F350" s="47"/>
      <c r="G350" s="47"/>
      <c r="H350" s="47"/>
      <c r="I350" s="47"/>
      <c r="J350" s="357"/>
      <c r="K350" s="357"/>
      <c r="L350" s="47"/>
      <c r="M350" s="47"/>
      <c r="N350" s="47"/>
      <c r="O350" s="47"/>
      <c r="P350" s="47"/>
      <c r="Q350" s="47"/>
      <c r="R350" s="47"/>
      <c r="S350" s="47"/>
      <c r="T350" s="47"/>
      <c r="U350" s="47"/>
      <c r="V350" s="47"/>
      <c r="W350" s="47"/>
      <c r="X350" s="47"/>
      <c r="Y350" s="47"/>
      <c r="Z350" s="47"/>
      <c r="AA350" s="47"/>
      <c r="AB350" s="47"/>
      <c r="AC350" s="47"/>
      <c r="AD350" s="47"/>
      <c r="AE350" s="47"/>
      <c r="AF350" s="47"/>
      <c r="AG350" s="47"/>
      <c r="AH350" s="47"/>
    </row>
    <row r="351" spans="1:34" ht="14.25" customHeight="1">
      <c r="A351" s="47"/>
      <c r="B351" s="47"/>
      <c r="C351" s="47"/>
      <c r="D351" s="47"/>
      <c r="E351" s="47"/>
      <c r="F351" s="47"/>
      <c r="G351" s="47"/>
      <c r="H351" s="47"/>
      <c r="I351" s="47"/>
      <c r="J351" s="357"/>
      <c r="K351" s="357"/>
      <c r="L351" s="47"/>
      <c r="M351" s="47"/>
      <c r="N351" s="47"/>
      <c r="O351" s="47"/>
      <c r="P351" s="47"/>
      <c r="Q351" s="47"/>
      <c r="R351" s="47"/>
      <c r="S351" s="47"/>
      <c r="T351" s="47"/>
      <c r="U351" s="47"/>
      <c r="V351" s="47"/>
      <c r="W351" s="47"/>
      <c r="X351" s="47"/>
      <c r="Y351" s="47"/>
      <c r="Z351" s="47"/>
      <c r="AA351" s="47"/>
      <c r="AB351" s="47"/>
      <c r="AC351" s="47"/>
      <c r="AD351" s="47"/>
      <c r="AE351" s="47"/>
      <c r="AF351" s="47"/>
      <c r="AG351" s="47"/>
      <c r="AH351" s="47"/>
    </row>
    <row r="352" spans="1:34" ht="14.25" customHeight="1">
      <c r="A352" s="47"/>
      <c r="B352" s="47"/>
      <c r="C352" s="47"/>
      <c r="D352" s="47"/>
      <c r="E352" s="47"/>
      <c r="F352" s="47"/>
      <c r="G352" s="47"/>
      <c r="H352" s="47"/>
      <c r="I352" s="47"/>
      <c r="J352" s="357"/>
      <c r="K352" s="357"/>
      <c r="L352" s="47"/>
      <c r="M352" s="47"/>
      <c r="N352" s="47"/>
      <c r="O352" s="47"/>
      <c r="P352" s="47"/>
      <c r="Q352" s="47"/>
      <c r="R352" s="47"/>
      <c r="S352" s="47"/>
      <c r="T352" s="47"/>
      <c r="U352" s="47"/>
      <c r="V352" s="47"/>
      <c r="W352" s="47"/>
      <c r="X352" s="47"/>
      <c r="Y352" s="47"/>
      <c r="Z352" s="47"/>
      <c r="AA352" s="47"/>
      <c r="AB352" s="47"/>
      <c r="AC352" s="47"/>
      <c r="AD352" s="47"/>
      <c r="AE352" s="47"/>
      <c r="AF352" s="47"/>
      <c r="AG352" s="47"/>
      <c r="AH352" s="47"/>
    </row>
    <row r="353" spans="1:34" ht="14.25" customHeight="1">
      <c r="A353" s="47"/>
      <c r="B353" s="47"/>
      <c r="C353" s="47"/>
      <c r="D353" s="47"/>
      <c r="E353" s="47"/>
      <c r="F353" s="47"/>
      <c r="G353" s="47"/>
      <c r="H353" s="47"/>
      <c r="I353" s="47"/>
      <c r="J353" s="357"/>
      <c r="K353" s="357"/>
      <c r="L353" s="47"/>
      <c r="M353" s="47"/>
      <c r="N353" s="47"/>
      <c r="O353" s="47"/>
      <c r="P353" s="47"/>
      <c r="Q353" s="47"/>
      <c r="R353" s="47"/>
      <c r="S353" s="47"/>
      <c r="T353" s="47"/>
      <c r="U353" s="47"/>
      <c r="V353" s="47"/>
      <c r="W353" s="47"/>
      <c r="X353" s="47"/>
      <c r="Y353" s="47"/>
      <c r="Z353" s="47"/>
      <c r="AA353" s="47"/>
      <c r="AB353" s="47"/>
      <c r="AC353" s="47"/>
      <c r="AD353" s="47"/>
      <c r="AE353" s="47"/>
      <c r="AF353" s="47"/>
      <c r="AG353" s="47"/>
      <c r="AH353" s="47"/>
    </row>
    <row r="354" spans="1:34" ht="14.25" customHeight="1">
      <c r="A354" s="47"/>
      <c r="B354" s="47"/>
      <c r="C354" s="47"/>
      <c r="D354" s="47"/>
      <c r="E354" s="47"/>
      <c r="F354" s="47"/>
      <c r="G354" s="47"/>
      <c r="H354" s="47"/>
      <c r="I354" s="47"/>
      <c r="J354" s="357"/>
      <c r="K354" s="357"/>
      <c r="L354" s="47"/>
      <c r="M354" s="47"/>
      <c r="N354" s="47"/>
      <c r="O354" s="47"/>
      <c r="P354" s="47"/>
      <c r="Q354" s="47"/>
      <c r="R354" s="47"/>
      <c r="S354" s="47"/>
      <c r="T354" s="47"/>
      <c r="U354" s="47"/>
      <c r="V354" s="47"/>
      <c r="W354" s="47"/>
      <c r="X354" s="47"/>
      <c r="Y354" s="47"/>
      <c r="Z354" s="47"/>
      <c r="AA354" s="47"/>
      <c r="AB354" s="47"/>
      <c r="AC354" s="47"/>
      <c r="AD354" s="47"/>
      <c r="AE354" s="47"/>
      <c r="AF354" s="47"/>
      <c r="AG354" s="47"/>
      <c r="AH354" s="47"/>
    </row>
    <row r="355" spans="1:34" ht="14.25" customHeight="1">
      <c r="A355" s="47"/>
      <c r="B355" s="47"/>
      <c r="C355" s="47"/>
      <c r="D355" s="47"/>
      <c r="E355" s="47"/>
      <c r="F355" s="47"/>
      <c r="G355" s="47"/>
      <c r="H355" s="47"/>
      <c r="I355" s="47"/>
      <c r="J355" s="357"/>
      <c r="K355" s="357"/>
      <c r="L355" s="47"/>
      <c r="M355" s="47"/>
      <c r="N355" s="47"/>
      <c r="O355" s="47"/>
      <c r="P355" s="47"/>
      <c r="Q355" s="47"/>
      <c r="R355" s="47"/>
      <c r="S355" s="47"/>
      <c r="T355" s="47"/>
      <c r="U355" s="47"/>
      <c r="V355" s="47"/>
      <c r="W355" s="47"/>
      <c r="X355" s="47"/>
      <c r="Y355" s="47"/>
      <c r="Z355" s="47"/>
      <c r="AA355" s="47"/>
      <c r="AB355" s="47"/>
      <c r="AC355" s="47"/>
      <c r="AD355" s="47"/>
      <c r="AE355" s="47"/>
      <c r="AF355" s="47"/>
      <c r="AG355" s="47"/>
      <c r="AH355" s="47"/>
    </row>
    <row r="356" spans="1:34" ht="14.25" customHeight="1">
      <c r="A356" s="47"/>
      <c r="B356" s="47"/>
      <c r="C356" s="47"/>
      <c r="D356" s="47"/>
      <c r="E356" s="47"/>
      <c r="F356" s="47"/>
      <c r="G356" s="47"/>
      <c r="H356" s="47"/>
      <c r="I356" s="47"/>
      <c r="J356" s="357"/>
      <c r="K356" s="357"/>
      <c r="L356" s="47"/>
      <c r="M356" s="47"/>
      <c r="N356" s="47"/>
      <c r="O356" s="47"/>
      <c r="P356" s="47"/>
      <c r="Q356" s="47"/>
      <c r="R356" s="47"/>
      <c r="S356" s="47"/>
      <c r="T356" s="47"/>
      <c r="U356" s="47"/>
      <c r="V356" s="47"/>
      <c r="W356" s="47"/>
      <c r="X356" s="47"/>
      <c r="Y356" s="47"/>
      <c r="Z356" s="47"/>
      <c r="AA356" s="47"/>
      <c r="AB356" s="47"/>
      <c r="AC356" s="47"/>
      <c r="AD356" s="47"/>
      <c r="AE356" s="47"/>
      <c r="AF356" s="47"/>
      <c r="AG356" s="47"/>
      <c r="AH356" s="47"/>
    </row>
    <row r="357" spans="1:34" ht="14.25" customHeight="1">
      <c r="A357" s="47"/>
      <c r="B357" s="47"/>
      <c r="C357" s="47"/>
      <c r="D357" s="47"/>
      <c r="E357" s="47"/>
      <c r="F357" s="47"/>
      <c r="G357" s="47"/>
      <c r="H357" s="47"/>
      <c r="I357" s="47"/>
      <c r="J357" s="357"/>
      <c r="K357" s="357"/>
      <c r="L357" s="47"/>
      <c r="M357" s="47"/>
      <c r="N357" s="47"/>
      <c r="O357" s="47"/>
      <c r="P357" s="47"/>
      <c r="Q357" s="47"/>
      <c r="R357" s="47"/>
      <c r="S357" s="47"/>
      <c r="T357" s="47"/>
      <c r="U357" s="47"/>
      <c r="V357" s="47"/>
      <c r="W357" s="47"/>
      <c r="X357" s="47"/>
      <c r="Y357" s="47"/>
      <c r="Z357" s="47"/>
      <c r="AA357" s="47"/>
      <c r="AB357" s="47"/>
      <c r="AC357" s="47"/>
      <c r="AD357" s="47"/>
      <c r="AE357" s="47"/>
      <c r="AF357" s="47"/>
      <c r="AG357" s="47"/>
      <c r="AH357" s="47"/>
    </row>
    <row r="358" spans="1:34" ht="14.25" customHeight="1">
      <c r="A358" s="47"/>
      <c r="B358" s="47"/>
      <c r="C358" s="47"/>
      <c r="D358" s="47"/>
      <c r="E358" s="47"/>
      <c r="F358" s="47"/>
      <c r="G358" s="47"/>
      <c r="H358" s="47"/>
      <c r="I358" s="47"/>
      <c r="J358" s="357"/>
      <c r="K358" s="357"/>
      <c r="L358" s="47"/>
      <c r="M358" s="47"/>
      <c r="N358" s="47"/>
      <c r="O358" s="47"/>
      <c r="P358" s="47"/>
      <c r="Q358" s="47"/>
      <c r="R358" s="47"/>
      <c r="S358" s="47"/>
      <c r="T358" s="47"/>
      <c r="U358" s="47"/>
      <c r="V358" s="47"/>
      <c r="W358" s="47"/>
      <c r="X358" s="47"/>
      <c r="Y358" s="47"/>
      <c r="Z358" s="47"/>
      <c r="AA358" s="47"/>
      <c r="AB358" s="47"/>
      <c r="AC358" s="47"/>
      <c r="AD358" s="47"/>
      <c r="AE358" s="47"/>
      <c r="AF358" s="47"/>
      <c r="AG358" s="47"/>
      <c r="AH358" s="47"/>
    </row>
    <row r="359" spans="1:34" ht="14.25" customHeight="1">
      <c r="A359" s="47"/>
      <c r="B359" s="47"/>
      <c r="C359" s="47"/>
      <c r="D359" s="47"/>
      <c r="E359" s="47"/>
      <c r="F359" s="47"/>
      <c r="G359" s="47"/>
      <c r="H359" s="47"/>
      <c r="I359" s="47"/>
      <c r="J359" s="357"/>
      <c r="K359" s="357"/>
      <c r="L359" s="47"/>
      <c r="M359" s="47"/>
      <c r="N359" s="47"/>
      <c r="O359" s="47"/>
      <c r="P359" s="47"/>
      <c r="Q359" s="47"/>
      <c r="R359" s="47"/>
      <c r="S359" s="47"/>
      <c r="T359" s="47"/>
      <c r="U359" s="47"/>
      <c r="V359" s="47"/>
      <c r="W359" s="47"/>
      <c r="X359" s="47"/>
      <c r="Y359" s="47"/>
      <c r="Z359" s="47"/>
      <c r="AA359" s="47"/>
      <c r="AB359" s="47"/>
      <c r="AC359" s="47"/>
      <c r="AD359" s="47"/>
      <c r="AE359" s="47"/>
      <c r="AF359" s="47"/>
      <c r="AG359" s="47"/>
      <c r="AH359" s="47"/>
    </row>
    <row r="360" spans="1:34" ht="14.25" customHeight="1">
      <c r="A360" s="47"/>
      <c r="B360" s="47"/>
      <c r="C360" s="47"/>
      <c r="D360" s="47"/>
      <c r="E360" s="47"/>
      <c r="F360" s="47"/>
      <c r="G360" s="47"/>
      <c r="H360" s="47"/>
      <c r="I360" s="47"/>
      <c r="J360" s="357"/>
      <c r="K360" s="357"/>
      <c r="L360" s="47"/>
      <c r="M360" s="47"/>
      <c r="N360" s="47"/>
      <c r="O360" s="47"/>
      <c r="P360" s="47"/>
      <c r="Q360" s="47"/>
      <c r="R360" s="47"/>
      <c r="S360" s="47"/>
      <c r="T360" s="47"/>
      <c r="U360" s="47"/>
      <c r="V360" s="47"/>
      <c r="W360" s="47"/>
      <c r="X360" s="47"/>
      <c r="Y360" s="47"/>
      <c r="Z360" s="47"/>
      <c r="AA360" s="47"/>
      <c r="AB360" s="47"/>
      <c r="AC360" s="47"/>
      <c r="AD360" s="47"/>
      <c r="AE360" s="47"/>
      <c r="AF360" s="47"/>
      <c r="AG360" s="47"/>
      <c r="AH360" s="47"/>
    </row>
    <row r="361" spans="1:34" ht="14.25" customHeight="1">
      <c r="A361" s="47"/>
      <c r="B361" s="47"/>
      <c r="C361" s="47"/>
      <c r="D361" s="47"/>
      <c r="E361" s="47"/>
      <c r="F361" s="47"/>
      <c r="G361" s="47"/>
      <c r="H361" s="47"/>
      <c r="I361" s="47"/>
      <c r="J361" s="357"/>
      <c r="K361" s="357"/>
      <c r="L361" s="47"/>
      <c r="M361" s="47"/>
      <c r="N361" s="47"/>
      <c r="O361" s="47"/>
      <c r="P361" s="47"/>
      <c r="Q361" s="47"/>
      <c r="R361" s="47"/>
      <c r="S361" s="47"/>
      <c r="T361" s="47"/>
      <c r="U361" s="47"/>
      <c r="V361" s="47"/>
      <c r="W361" s="47"/>
      <c r="X361" s="47"/>
      <c r="Y361" s="47"/>
      <c r="Z361" s="47"/>
      <c r="AA361" s="47"/>
      <c r="AB361" s="47"/>
      <c r="AC361" s="47"/>
      <c r="AD361" s="47"/>
      <c r="AE361" s="47"/>
      <c r="AF361" s="47"/>
      <c r="AG361" s="47"/>
      <c r="AH361" s="47"/>
    </row>
    <row r="362" spans="1:34" ht="14.25" customHeight="1">
      <c r="A362" s="47"/>
      <c r="B362" s="47"/>
      <c r="C362" s="47"/>
      <c r="D362" s="47"/>
      <c r="E362" s="47"/>
      <c r="F362" s="47"/>
      <c r="G362" s="47"/>
      <c r="H362" s="47"/>
      <c r="I362" s="47"/>
      <c r="J362" s="357"/>
      <c r="K362" s="357"/>
      <c r="L362" s="47"/>
      <c r="M362" s="47"/>
      <c r="N362" s="47"/>
      <c r="O362" s="47"/>
      <c r="P362" s="47"/>
      <c r="Q362" s="47"/>
      <c r="R362" s="47"/>
      <c r="S362" s="47"/>
      <c r="T362" s="47"/>
      <c r="U362" s="47"/>
      <c r="V362" s="47"/>
      <c r="W362" s="47"/>
      <c r="X362" s="47"/>
      <c r="Y362" s="47"/>
      <c r="Z362" s="47"/>
      <c r="AA362" s="47"/>
      <c r="AB362" s="47"/>
      <c r="AC362" s="47"/>
      <c r="AD362" s="47"/>
      <c r="AE362" s="47"/>
      <c r="AF362" s="47"/>
      <c r="AG362" s="47"/>
      <c r="AH362" s="47"/>
    </row>
    <row r="363" spans="1:34" ht="14.25" customHeight="1">
      <c r="A363" s="47"/>
      <c r="B363" s="47"/>
      <c r="C363" s="47"/>
      <c r="D363" s="47"/>
      <c r="E363" s="47"/>
      <c r="F363" s="47"/>
      <c r="G363" s="47"/>
      <c r="H363" s="47"/>
      <c r="I363" s="47"/>
      <c r="J363" s="357"/>
      <c r="K363" s="357"/>
      <c r="L363" s="47"/>
      <c r="M363" s="47"/>
      <c r="N363" s="47"/>
      <c r="O363" s="47"/>
      <c r="P363" s="47"/>
      <c r="Q363" s="47"/>
      <c r="R363" s="47"/>
      <c r="S363" s="47"/>
      <c r="T363" s="47"/>
      <c r="U363" s="47"/>
      <c r="V363" s="47"/>
      <c r="W363" s="47"/>
      <c r="X363" s="47"/>
      <c r="Y363" s="47"/>
      <c r="Z363" s="47"/>
      <c r="AA363" s="47"/>
      <c r="AB363" s="47"/>
      <c r="AC363" s="47"/>
      <c r="AD363" s="47"/>
      <c r="AE363" s="47"/>
      <c r="AF363" s="47"/>
      <c r="AG363" s="47"/>
      <c r="AH363" s="47"/>
    </row>
    <row r="364" spans="1:34" ht="14.25" customHeight="1">
      <c r="A364" s="47"/>
      <c r="B364" s="47"/>
      <c r="C364" s="47"/>
      <c r="D364" s="47"/>
      <c r="E364" s="47"/>
      <c r="F364" s="47"/>
      <c r="G364" s="47"/>
      <c r="H364" s="47"/>
      <c r="I364" s="47"/>
      <c r="J364" s="357"/>
      <c r="K364" s="357"/>
      <c r="L364" s="47"/>
      <c r="M364" s="47"/>
      <c r="N364" s="47"/>
      <c r="O364" s="47"/>
      <c r="P364" s="47"/>
      <c r="Q364" s="47"/>
      <c r="R364" s="47"/>
      <c r="S364" s="47"/>
      <c r="T364" s="47"/>
      <c r="U364" s="47"/>
      <c r="V364" s="47"/>
      <c r="W364" s="47"/>
      <c r="X364" s="47"/>
      <c r="Y364" s="47"/>
      <c r="Z364" s="47"/>
      <c r="AA364" s="47"/>
      <c r="AB364" s="47"/>
      <c r="AC364" s="47"/>
      <c r="AD364" s="47"/>
      <c r="AE364" s="47"/>
      <c r="AF364" s="47"/>
      <c r="AG364" s="47"/>
      <c r="AH364" s="47"/>
    </row>
    <row r="365" spans="1:34" ht="14.25" customHeight="1">
      <c r="A365" s="47"/>
      <c r="B365" s="47"/>
      <c r="C365" s="47"/>
      <c r="D365" s="47"/>
      <c r="E365" s="47"/>
      <c r="F365" s="47"/>
      <c r="G365" s="47"/>
      <c r="H365" s="47"/>
      <c r="I365" s="47"/>
      <c r="J365" s="357"/>
      <c r="K365" s="357"/>
      <c r="L365" s="47"/>
      <c r="M365" s="47"/>
      <c r="N365" s="47"/>
      <c r="O365" s="47"/>
      <c r="P365" s="47"/>
      <c r="Q365" s="47"/>
      <c r="R365" s="47"/>
      <c r="S365" s="47"/>
      <c r="T365" s="47"/>
      <c r="U365" s="47"/>
      <c r="V365" s="47"/>
      <c r="W365" s="47"/>
      <c r="X365" s="47"/>
      <c r="Y365" s="47"/>
      <c r="Z365" s="47"/>
      <c r="AA365" s="47"/>
      <c r="AB365" s="47"/>
      <c r="AC365" s="47"/>
      <c r="AD365" s="47"/>
      <c r="AE365" s="47"/>
      <c r="AF365" s="47"/>
      <c r="AG365" s="47"/>
      <c r="AH365" s="47"/>
    </row>
    <row r="366" spans="1:34" ht="14.25" customHeight="1">
      <c r="A366" s="47"/>
      <c r="B366" s="47"/>
      <c r="C366" s="47"/>
      <c r="D366" s="47"/>
      <c r="E366" s="47"/>
      <c r="F366" s="47"/>
      <c r="G366" s="47"/>
      <c r="H366" s="47"/>
      <c r="I366" s="47"/>
      <c r="J366" s="357"/>
      <c r="K366" s="357"/>
      <c r="L366" s="47"/>
      <c r="M366" s="47"/>
      <c r="N366" s="47"/>
      <c r="O366" s="47"/>
      <c r="P366" s="47"/>
      <c r="Q366" s="47"/>
      <c r="R366" s="47"/>
      <c r="S366" s="47"/>
      <c r="T366" s="47"/>
      <c r="U366" s="47"/>
      <c r="V366" s="47"/>
      <c r="W366" s="47"/>
      <c r="X366" s="47"/>
      <c r="Y366" s="47"/>
      <c r="Z366" s="47"/>
      <c r="AA366" s="47"/>
      <c r="AB366" s="47"/>
      <c r="AC366" s="47"/>
      <c r="AD366" s="47"/>
      <c r="AE366" s="47"/>
      <c r="AF366" s="47"/>
      <c r="AG366" s="47"/>
      <c r="AH366" s="47"/>
    </row>
    <row r="367" spans="1:34" ht="14.25" customHeight="1">
      <c r="A367" s="47"/>
      <c r="B367" s="47"/>
      <c r="C367" s="47"/>
      <c r="D367" s="47"/>
      <c r="E367" s="47"/>
      <c r="F367" s="47"/>
      <c r="G367" s="47"/>
      <c r="H367" s="47"/>
      <c r="I367" s="47"/>
      <c r="J367" s="357"/>
      <c r="K367" s="357"/>
      <c r="L367" s="47"/>
      <c r="M367" s="47"/>
      <c r="N367" s="47"/>
      <c r="O367" s="47"/>
      <c r="P367" s="47"/>
      <c r="Q367" s="47"/>
      <c r="R367" s="47"/>
      <c r="S367" s="47"/>
      <c r="T367" s="47"/>
      <c r="U367" s="47"/>
      <c r="V367" s="47"/>
      <c r="W367" s="47"/>
      <c r="X367" s="47"/>
      <c r="Y367" s="47"/>
      <c r="Z367" s="47"/>
      <c r="AA367" s="47"/>
      <c r="AB367" s="47"/>
      <c r="AC367" s="47"/>
      <c r="AD367" s="47"/>
      <c r="AE367" s="47"/>
      <c r="AF367" s="47"/>
      <c r="AG367" s="47"/>
      <c r="AH367" s="47"/>
    </row>
    <row r="368" spans="1:34" ht="14.25" customHeight="1">
      <c r="A368" s="47"/>
      <c r="B368" s="47"/>
      <c r="C368" s="47"/>
      <c r="D368" s="47"/>
      <c r="E368" s="47"/>
      <c r="F368" s="47"/>
      <c r="G368" s="47"/>
      <c r="H368" s="47"/>
      <c r="I368" s="47"/>
      <c r="J368" s="357"/>
      <c r="K368" s="357"/>
      <c r="L368" s="47"/>
      <c r="M368" s="47"/>
      <c r="N368" s="47"/>
      <c r="O368" s="47"/>
      <c r="P368" s="47"/>
      <c r="Q368" s="47"/>
      <c r="R368" s="47"/>
      <c r="S368" s="47"/>
      <c r="T368" s="47"/>
      <c r="U368" s="47"/>
      <c r="V368" s="47"/>
      <c r="W368" s="47"/>
      <c r="X368" s="47"/>
      <c r="Y368" s="47"/>
      <c r="Z368" s="47"/>
      <c r="AA368" s="47"/>
      <c r="AB368" s="47"/>
      <c r="AC368" s="47"/>
      <c r="AD368" s="47"/>
      <c r="AE368" s="47"/>
      <c r="AF368" s="47"/>
      <c r="AG368" s="47"/>
      <c r="AH368" s="47"/>
    </row>
    <row r="369" spans="1:34" ht="14.25" customHeight="1">
      <c r="A369" s="47"/>
      <c r="B369" s="47"/>
      <c r="C369" s="47"/>
      <c r="D369" s="47"/>
      <c r="E369" s="47"/>
      <c r="F369" s="47"/>
      <c r="G369" s="47"/>
      <c r="H369" s="47"/>
      <c r="I369" s="47"/>
      <c r="J369" s="357"/>
      <c r="K369" s="357"/>
      <c r="L369" s="47"/>
      <c r="M369" s="47"/>
      <c r="N369" s="47"/>
      <c r="O369" s="47"/>
      <c r="P369" s="47"/>
      <c r="Q369" s="47"/>
      <c r="R369" s="47"/>
      <c r="S369" s="47"/>
      <c r="T369" s="47"/>
      <c r="U369" s="47"/>
      <c r="V369" s="47"/>
      <c r="W369" s="47"/>
      <c r="X369" s="47"/>
      <c r="Y369" s="47"/>
      <c r="Z369" s="47"/>
      <c r="AA369" s="47"/>
      <c r="AB369" s="47"/>
      <c r="AC369" s="47"/>
      <c r="AD369" s="47"/>
      <c r="AE369" s="47"/>
      <c r="AF369" s="47"/>
      <c r="AG369" s="47"/>
      <c r="AH369" s="47"/>
    </row>
    <row r="370" spans="1:34" ht="14.25" customHeight="1">
      <c r="A370" s="47"/>
      <c r="B370" s="47"/>
      <c r="C370" s="47"/>
      <c r="D370" s="47"/>
      <c r="E370" s="47"/>
      <c r="F370" s="47"/>
      <c r="G370" s="47"/>
      <c r="H370" s="47"/>
      <c r="I370" s="47"/>
      <c r="J370" s="357"/>
      <c r="K370" s="357"/>
      <c r="L370" s="47"/>
      <c r="M370" s="47"/>
      <c r="N370" s="47"/>
      <c r="O370" s="47"/>
      <c r="P370" s="47"/>
      <c r="Q370" s="47"/>
      <c r="R370" s="47"/>
      <c r="S370" s="47"/>
      <c r="T370" s="47"/>
      <c r="U370" s="47"/>
      <c r="V370" s="47"/>
      <c r="W370" s="47"/>
      <c r="X370" s="47"/>
      <c r="Y370" s="47"/>
      <c r="Z370" s="47"/>
      <c r="AA370" s="47"/>
      <c r="AB370" s="47"/>
      <c r="AC370" s="47"/>
      <c r="AD370" s="47"/>
      <c r="AE370" s="47"/>
      <c r="AF370" s="47"/>
      <c r="AG370" s="47"/>
      <c r="AH370" s="47"/>
    </row>
    <row r="371" spans="1:34" ht="14.25" customHeight="1">
      <c r="A371" s="47"/>
      <c r="B371" s="47"/>
      <c r="C371" s="47"/>
      <c r="D371" s="47"/>
      <c r="E371" s="47"/>
      <c r="F371" s="47"/>
      <c r="G371" s="47"/>
      <c r="H371" s="47"/>
      <c r="I371" s="47"/>
      <c r="J371" s="357"/>
      <c r="K371" s="357"/>
      <c r="L371" s="47"/>
      <c r="M371" s="47"/>
      <c r="N371" s="47"/>
      <c r="O371" s="47"/>
      <c r="P371" s="47"/>
      <c r="Q371" s="47"/>
      <c r="R371" s="47"/>
      <c r="S371" s="47"/>
      <c r="T371" s="47"/>
      <c r="U371" s="47"/>
      <c r="V371" s="47"/>
      <c r="W371" s="47"/>
      <c r="X371" s="47"/>
      <c r="Y371" s="47"/>
      <c r="Z371" s="47"/>
      <c r="AA371" s="47"/>
      <c r="AB371" s="47"/>
      <c r="AC371" s="47"/>
      <c r="AD371" s="47"/>
      <c r="AE371" s="47"/>
      <c r="AF371" s="47"/>
      <c r="AG371" s="47"/>
      <c r="AH371" s="47"/>
    </row>
    <row r="372" spans="1:34" ht="14.25" customHeight="1">
      <c r="A372" s="47"/>
      <c r="B372" s="47"/>
      <c r="C372" s="47"/>
      <c r="D372" s="47"/>
      <c r="E372" s="47"/>
      <c r="F372" s="47"/>
      <c r="G372" s="47"/>
      <c r="H372" s="47"/>
      <c r="I372" s="47"/>
      <c r="J372" s="357"/>
      <c r="K372" s="357"/>
      <c r="L372" s="47"/>
      <c r="M372" s="47"/>
      <c r="N372" s="47"/>
      <c r="O372" s="47"/>
      <c r="P372" s="47"/>
      <c r="Q372" s="47"/>
      <c r="R372" s="47"/>
      <c r="S372" s="47"/>
      <c r="T372" s="47"/>
      <c r="U372" s="47"/>
      <c r="V372" s="47"/>
      <c r="W372" s="47"/>
      <c r="X372" s="47"/>
      <c r="Y372" s="47"/>
      <c r="Z372" s="47"/>
      <c r="AA372" s="47"/>
      <c r="AB372" s="47"/>
      <c r="AC372" s="47"/>
      <c r="AD372" s="47"/>
      <c r="AE372" s="47"/>
      <c r="AF372" s="47"/>
      <c r="AG372" s="47"/>
      <c r="AH372" s="47"/>
    </row>
    <row r="373" spans="1:34" ht="14.25" customHeight="1">
      <c r="A373" s="47"/>
      <c r="B373" s="47"/>
      <c r="C373" s="47"/>
      <c r="D373" s="47"/>
      <c r="E373" s="47"/>
      <c r="F373" s="47"/>
      <c r="G373" s="47"/>
      <c r="H373" s="47"/>
      <c r="I373" s="47"/>
      <c r="J373" s="357"/>
      <c r="K373" s="357"/>
      <c r="L373" s="47"/>
      <c r="M373" s="47"/>
      <c r="N373" s="47"/>
      <c r="O373" s="47"/>
      <c r="P373" s="47"/>
      <c r="Q373" s="47"/>
      <c r="R373" s="47"/>
      <c r="S373" s="47"/>
      <c r="T373" s="47"/>
      <c r="U373" s="47"/>
      <c r="V373" s="47"/>
      <c r="W373" s="47"/>
      <c r="X373" s="47"/>
      <c r="Y373" s="47"/>
      <c r="Z373" s="47"/>
      <c r="AA373" s="47"/>
      <c r="AB373" s="47"/>
      <c r="AC373" s="47"/>
      <c r="AD373" s="47"/>
      <c r="AE373" s="47"/>
      <c r="AF373" s="47"/>
      <c r="AG373" s="47"/>
      <c r="AH373" s="47"/>
    </row>
    <row r="374" spans="1:34" ht="14.25" customHeight="1">
      <c r="A374" s="47"/>
      <c r="B374" s="47"/>
      <c r="C374" s="47"/>
      <c r="D374" s="47"/>
      <c r="E374" s="47"/>
      <c r="F374" s="47"/>
      <c r="G374" s="47"/>
      <c r="H374" s="47"/>
      <c r="I374" s="47"/>
      <c r="J374" s="357"/>
      <c r="K374" s="357"/>
      <c r="L374" s="47"/>
      <c r="M374" s="47"/>
      <c r="N374" s="47"/>
      <c r="O374" s="47"/>
      <c r="P374" s="47"/>
      <c r="Q374" s="47"/>
      <c r="R374" s="47"/>
      <c r="S374" s="47"/>
      <c r="T374" s="47"/>
      <c r="U374" s="47"/>
      <c r="V374" s="47"/>
      <c r="W374" s="47"/>
      <c r="X374" s="47"/>
      <c r="Y374" s="47"/>
      <c r="Z374" s="47"/>
      <c r="AA374" s="47"/>
      <c r="AB374" s="47"/>
      <c r="AC374" s="47"/>
      <c r="AD374" s="47"/>
      <c r="AE374" s="47"/>
      <c r="AF374" s="47"/>
      <c r="AG374" s="47"/>
      <c r="AH374" s="47"/>
    </row>
    <row r="375" spans="1:34" ht="14.25" customHeight="1">
      <c r="A375" s="47"/>
      <c r="B375" s="47"/>
      <c r="C375" s="47"/>
      <c r="D375" s="47"/>
      <c r="E375" s="47"/>
      <c r="F375" s="47"/>
      <c r="G375" s="47"/>
      <c r="H375" s="47"/>
      <c r="I375" s="47"/>
      <c r="J375" s="357"/>
      <c r="K375" s="357"/>
      <c r="L375" s="47"/>
      <c r="M375" s="47"/>
      <c r="N375" s="47"/>
      <c r="O375" s="47"/>
      <c r="P375" s="47"/>
      <c r="Q375" s="47"/>
      <c r="R375" s="47"/>
      <c r="S375" s="47"/>
      <c r="T375" s="47"/>
      <c r="U375" s="47"/>
      <c r="V375" s="47"/>
      <c r="W375" s="47"/>
      <c r="X375" s="47"/>
      <c r="Y375" s="47"/>
      <c r="Z375" s="47"/>
      <c r="AA375" s="47"/>
      <c r="AB375" s="47"/>
      <c r="AC375" s="47"/>
      <c r="AD375" s="47"/>
      <c r="AE375" s="47"/>
      <c r="AF375" s="47"/>
      <c r="AG375" s="47"/>
      <c r="AH375" s="47"/>
    </row>
    <row r="376" spans="1:34" ht="14.25" customHeight="1">
      <c r="A376" s="47"/>
      <c r="B376" s="47"/>
      <c r="C376" s="47"/>
      <c r="D376" s="47"/>
      <c r="E376" s="47"/>
      <c r="F376" s="47"/>
      <c r="G376" s="47"/>
      <c r="H376" s="47"/>
      <c r="I376" s="47"/>
      <c r="J376" s="357"/>
      <c r="K376" s="357"/>
      <c r="L376" s="47"/>
      <c r="M376" s="47"/>
      <c r="N376" s="47"/>
      <c r="O376" s="47"/>
      <c r="P376" s="47"/>
      <c r="Q376" s="47"/>
      <c r="R376" s="47"/>
      <c r="S376" s="47"/>
      <c r="T376" s="47"/>
      <c r="U376" s="47"/>
      <c r="V376" s="47"/>
      <c r="W376" s="47"/>
      <c r="X376" s="47"/>
      <c r="Y376" s="47"/>
      <c r="Z376" s="47"/>
      <c r="AA376" s="47"/>
      <c r="AB376" s="47"/>
      <c r="AC376" s="47"/>
      <c r="AD376" s="47"/>
      <c r="AE376" s="47"/>
      <c r="AF376" s="47"/>
      <c r="AG376" s="47"/>
      <c r="AH376" s="47"/>
    </row>
    <row r="377" spans="1:34" ht="14.25" customHeight="1">
      <c r="A377" s="47"/>
      <c r="B377" s="47"/>
      <c r="C377" s="47"/>
      <c r="D377" s="47"/>
      <c r="E377" s="47"/>
      <c r="F377" s="47"/>
      <c r="G377" s="47"/>
      <c r="H377" s="47"/>
      <c r="I377" s="47"/>
      <c r="J377" s="357"/>
      <c r="K377" s="357"/>
      <c r="L377" s="47"/>
      <c r="M377" s="47"/>
      <c r="N377" s="47"/>
      <c r="O377" s="47"/>
      <c r="P377" s="47"/>
      <c r="Q377" s="47"/>
      <c r="R377" s="47"/>
      <c r="S377" s="47"/>
      <c r="T377" s="47"/>
      <c r="U377" s="47"/>
      <c r="V377" s="47"/>
      <c r="W377" s="47"/>
      <c r="X377" s="47"/>
      <c r="Y377" s="47"/>
      <c r="Z377" s="47"/>
      <c r="AA377" s="47"/>
      <c r="AB377" s="47"/>
      <c r="AC377" s="47"/>
      <c r="AD377" s="47"/>
      <c r="AE377" s="47"/>
      <c r="AF377" s="47"/>
      <c r="AG377" s="47"/>
      <c r="AH377" s="47"/>
    </row>
    <row r="378" spans="1:34" ht="14.25" customHeight="1">
      <c r="A378" s="47"/>
      <c r="B378" s="47"/>
      <c r="C378" s="47"/>
      <c r="D378" s="47"/>
      <c r="E378" s="47"/>
      <c r="F378" s="47"/>
      <c r="G378" s="47"/>
      <c r="H378" s="47"/>
      <c r="I378" s="47"/>
      <c r="J378" s="357"/>
      <c r="K378" s="357"/>
      <c r="L378" s="47"/>
      <c r="M378" s="47"/>
      <c r="N378" s="47"/>
      <c r="O378" s="47"/>
      <c r="P378" s="47"/>
      <c r="Q378" s="47"/>
      <c r="R378" s="47"/>
      <c r="S378" s="47"/>
      <c r="T378" s="47"/>
      <c r="U378" s="47"/>
      <c r="V378" s="47"/>
      <c r="W378" s="47"/>
      <c r="X378" s="47"/>
      <c r="Y378" s="47"/>
      <c r="Z378" s="47"/>
      <c r="AA378" s="47"/>
      <c r="AB378" s="47"/>
      <c r="AC378" s="47"/>
      <c r="AD378" s="47"/>
      <c r="AE378" s="47"/>
      <c r="AF378" s="47"/>
      <c r="AG378" s="47"/>
      <c r="AH378" s="47"/>
    </row>
    <row r="379" spans="1:34" ht="14.25" customHeight="1">
      <c r="A379" s="47"/>
      <c r="B379" s="47"/>
      <c r="C379" s="47"/>
      <c r="D379" s="47"/>
      <c r="E379" s="47"/>
      <c r="F379" s="47"/>
      <c r="G379" s="47"/>
      <c r="H379" s="47"/>
      <c r="I379" s="47"/>
      <c r="J379" s="357"/>
      <c r="K379" s="357"/>
      <c r="L379" s="47"/>
      <c r="M379" s="47"/>
      <c r="N379" s="47"/>
      <c r="O379" s="47"/>
      <c r="P379" s="47"/>
      <c r="Q379" s="47"/>
      <c r="R379" s="47"/>
      <c r="S379" s="47"/>
      <c r="T379" s="47"/>
      <c r="U379" s="47"/>
      <c r="V379" s="47"/>
      <c r="W379" s="47"/>
      <c r="X379" s="47"/>
      <c r="Y379" s="47"/>
      <c r="Z379" s="47"/>
      <c r="AA379" s="47"/>
      <c r="AB379" s="47"/>
      <c r="AC379" s="47"/>
      <c r="AD379" s="47"/>
      <c r="AE379" s="47"/>
      <c r="AF379" s="47"/>
      <c r="AG379" s="47"/>
      <c r="AH379" s="47"/>
    </row>
    <row r="380" spans="1:34" ht="14.25" customHeight="1">
      <c r="A380" s="47"/>
      <c r="B380" s="47"/>
      <c r="C380" s="47"/>
      <c r="D380" s="47"/>
      <c r="E380" s="47"/>
      <c r="F380" s="47"/>
      <c r="G380" s="47"/>
      <c r="H380" s="47"/>
      <c r="I380" s="47"/>
      <c r="J380" s="357"/>
      <c r="K380" s="357"/>
      <c r="L380" s="47"/>
      <c r="M380" s="47"/>
      <c r="N380" s="47"/>
      <c r="O380" s="47"/>
      <c r="P380" s="47"/>
      <c r="Q380" s="47"/>
      <c r="R380" s="47"/>
      <c r="S380" s="47"/>
      <c r="T380" s="47"/>
      <c r="U380" s="47"/>
      <c r="V380" s="47"/>
      <c r="W380" s="47"/>
      <c r="X380" s="47"/>
      <c r="Y380" s="47"/>
      <c r="Z380" s="47"/>
      <c r="AA380" s="47"/>
      <c r="AB380" s="47"/>
      <c r="AC380" s="47"/>
      <c r="AD380" s="47"/>
      <c r="AE380" s="47"/>
      <c r="AF380" s="47"/>
      <c r="AG380" s="47"/>
      <c r="AH380" s="47"/>
    </row>
    <row r="381" spans="1:34" ht="14.25" customHeight="1">
      <c r="A381" s="47"/>
      <c r="B381" s="47"/>
      <c r="C381" s="47"/>
      <c r="D381" s="47"/>
      <c r="E381" s="47"/>
      <c r="F381" s="47"/>
      <c r="G381" s="47"/>
      <c r="H381" s="47"/>
      <c r="I381" s="47"/>
      <c r="J381" s="357"/>
      <c r="K381" s="357"/>
      <c r="L381" s="47"/>
      <c r="M381" s="47"/>
      <c r="N381" s="47"/>
      <c r="O381" s="47"/>
      <c r="P381" s="47"/>
      <c r="Q381" s="47"/>
      <c r="R381" s="47"/>
      <c r="S381" s="47"/>
      <c r="T381" s="47"/>
      <c r="U381" s="47"/>
      <c r="V381" s="47"/>
      <c r="W381" s="47"/>
      <c r="X381" s="47"/>
      <c r="Y381" s="47"/>
      <c r="Z381" s="47"/>
      <c r="AA381" s="47"/>
      <c r="AB381" s="47"/>
      <c r="AC381" s="47"/>
      <c r="AD381" s="47"/>
      <c r="AE381" s="47"/>
      <c r="AF381" s="47"/>
      <c r="AG381" s="47"/>
      <c r="AH381" s="47"/>
    </row>
    <row r="382" spans="1:34" ht="14.25" customHeight="1">
      <c r="A382" s="47"/>
      <c r="B382" s="47"/>
      <c r="C382" s="47"/>
      <c r="D382" s="47"/>
      <c r="E382" s="47"/>
      <c r="F382" s="47"/>
      <c r="G382" s="47"/>
      <c r="H382" s="47"/>
      <c r="I382" s="47"/>
      <c r="J382" s="357"/>
      <c r="K382" s="357"/>
      <c r="L382" s="47"/>
      <c r="M382" s="47"/>
      <c r="N382" s="47"/>
      <c r="O382" s="47"/>
      <c r="P382" s="47"/>
      <c r="Q382" s="47"/>
      <c r="R382" s="47"/>
      <c r="S382" s="47"/>
      <c r="T382" s="47"/>
      <c r="U382" s="47"/>
      <c r="V382" s="47"/>
      <c r="W382" s="47"/>
      <c r="X382" s="47"/>
      <c r="Y382" s="47"/>
      <c r="Z382" s="47"/>
      <c r="AA382" s="47"/>
      <c r="AB382" s="47"/>
      <c r="AC382" s="47"/>
      <c r="AD382" s="47"/>
      <c r="AE382" s="47"/>
      <c r="AF382" s="47"/>
      <c r="AG382" s="47"/>
      <c r="AH382" s="47"/>
    </row>
    <row r="383" spans="1:34" ht="14.25" customHeight="1">
      <c r="A383" s="47"/>
      <c r="B383" s="47"/>
      <c r="C383" s="47"/>
      <c r="D383" s="47"/>
      <c r="E383" s="47"/>
      <c r="F383" s="47"/>
      <c r="G383" s="47"/>
      <c r="H383" s="47"/>
      <c r="I383" s="47"/>
      <c r="J383" s="357"/>
      <c r="K383" s="357"/>
      <c r="L383" s="47"/>
      <c r="M383" s="47"/>
      <c r="N383" s="47"/>
      <c r="O383" s="47"/>
      <c r="P383" s="47"/>
      <c r="Q383" s="47"/>
      <c r="R383" s="47"/>
      <c r="S383" s="47"/>
      <c r="T383" s="47"/>
      <c r="U383" s="47"/>
      <c r="V383" s="47"/>
      <c r="W383" s="47"/>
      <c r="X383" s="47"/>
      <c r="Y383" s="47"/>
      <c r="Z383" s="47"/>
      <c r="AA383" s="47"/>
      <c r="AB383" s="47"/>
      <c r="AC383" s="47"/>
      <c r="AD383" s="47"/>
      <c r="AE383" s="47"/>
      <c r="AF383" s="47"/>
      <c r="AG383" s="47"/>
      <c r="AH383" s="47"/>
    </row>
    <row r="384" spans="1:34" ht="14.25" customHeight="1">
      <c r="A384" s="47"/>
      <c r="B384" s="47"/>
      <c r="C384" s="47"/>
      <c r="D384" s="47"/>
      <c r="E384" s="47"/>
      <c r="F384" s="47"/>
      <c r="G384" s="47"/>
      <c r="H384" s="47"/>
      <c r="I384" s="47"/>
      <c r="J384" s="357"/>
      <c r="K384" s="357"/>
      <c r="L384" s="47"/>
      <c r="M384" s="47"/>
      <c r="N384" s="47"/>
      <c r="O384" s="47"/>
      <c r="P384" s="47"/>
      <c r="Q384" s="47"/>
      <c r="R384" s="47"/>
      <c r="S384" s="47"/>
      <c r="T384" s="47"/>
      <c r="U384" s="47"/>
      <c r="V384" s="47"/>
      <c r="W384" s="47"/>
      <c r="X384" s="47"/>
      <c r="Y384" s="47"/>
      <c r="Z384" s="47"/>
      <c r="AA384" s="47"/>
      <c r="AB384" s="47"/>
      <c r="AC384" s="47"/>
      <c r="AD384" s="47"/>
      <c r="AE384" s="47"/>
      <c r="AF384" s="47"/>
      <c r="AG384" s="47"/>
      <c r="AH384" s="47"/>
    </row>
    <row r="385" spans="1:34" ht="14.25" customHeight="1">
      <c r="A385" s="47"/>
      <c r="B385" s="47"/>
      <c r="C385" s="47"/>
      <c r="D385" s="47"/>
      <c r="E385" s="47"/>
      <c r="F385" s="47"/>
      <c r="G385" s="47"/>
      <c r="H385" s="47"/>
      <c r="I385" s="47"/>
      <c r="J385" s="357"/>
      <c r="K385" s="357"/>
      <c r="L385" s="47"/>
      <c r="M385" s="47"/>
      <c r="N385" s="47"/>
      <c r="O385" s="47"/>
      <c r="P385" s="47"/>
      <c r="Q385" s="47"/>
      <c r="R385" s="47"/>
      <c r="S385" s="47"/>
      <c r="T385" s="47"/>
      <c r="U385" s="47"/>
      <c r="V385" s="47"/>
      <c r="W385" s="47"/>
      <c r="X385" s="47"/>
      <c r="Y385" s="47"/>
      <c r="Z385" s="47"/>
      <c r="AA385" s="47"/>
      <c r="AB385" s="47"/>
      <c r="AC385" s="47"/>
      <c r="AD385" s="47"/>
      <c r="AE385" s="47"/>
      <c r="AF385" s="47"/>
      <c r="AG385" s="47"/>
      <c r="AH385" s="47"/>
    </row>
    <row r="386" spans="1:34" ht="14.25" customHeight="1">
      <c r="A386" s="47"/>
      <c r="B386" s="47"/>
      <c r="C386" s="47"/>
      <c r="D386" s="47"/>
      <c r="E386" s="47"/>
      <c r="F386" s="47"/>
      <c r="G386" s="47"/>
      <c r="H386" s="47"/>
      <c r="I386" s="47"/>
      <c r="J386" s="357"/>
      <c r="K386" s="357"/>
      <c r="L386" s="47"/>
      <c r="M386" s="47"/>
      <c r="N386" s="47"/>
      <c r="O386" s="47"/>
      <c r="P386" s="47"/>
      <c r="Q386" s="47"/>
      <c r="R386" s="47"/>
      <c r="S386" s="47"/>
      <c r="T386" s="47"/>
      <c r="U386" s="47"/>
      <c r="V386" s="47"/>
      <c r="W386" s="47"/>
      <c r="X386" s="47"/>
      <c r="Y386" s="47"/>
      <c r="Z386" s="47"/>
      <c r="AA386" s="47"/>
      <c r="AB386" s="47"/>
      <c r="AC386" s="47"/>
      <c r="AD386" s="47"/>
      <c r="AE386" s="47"/>
      <c r="AF386" s="47"/>
      <c r="AG386" s="47"/>
      <c r="AH386" s="47"/>
    </row>
    <row r="387" spans="1:34" ht="14.25" customHeight="1">
      <c r="A387" s="47"/>
      <c r="B387" s="47"/>
      <c r="C387" s="47"/>
      <c r="D387" s="47"/>
      <c r="E387" s="47"/>
      <c r="F387" s="47"/>
      <c r="G387" s="47"/>
      <c r="H387" s="47"/>
      <c r="I387" s="47"/>
      <c r="J387" s="357"/>
      <c r="K387" s="357"/>
      <c r="L387" s="47"/>
      <c r="M387" s="47"/>
      <c r="N387" s="47"/>
      <c r="O387" s="47"/>
      <c r="P387" s="47"/>
      <c r="Q387" s="47"/>
      <c r="R387" s="47"/>
      <c r="S387" s="47"/>
      <c r="T387" s="47"/>
      <c r="U387" s="47"/>
      <c r="V387" s="47"/>
      <c r="W387" s="47"/>
      <c r="X387" s="47"/>
      <c r="Y387" s="47"/>
      <c r="Z387" s="47"/>
      <c r="AA387" s="47"/>
      <c r="AB387" s="47"/>
      <c r="AC387" s="47"/>
      <c r="AD387" s="47"/>
      <c r="AE387" s="47"/>
      <c r="AF387" s="47"/>
      <c r="AG387" s="47"/>
      <c r="AH387" s="47"/>
    </row>
    <row r="388" spans="1:34" ht="14.25" customHeight="1">
      <c r="A388" s="47"/>
      <c r="B388" s="47"/>
      <c r="C388" s="47"/>
      <c r="D388" s="47"/>
      <c r="E388" s="47"/>
      <c r="F388" s="47"/>
      <c r="G388" s="47"/>
      <c r="H388" s="47"/>
      <c r="I388" s="47"/>
      <c r="J388" s="357"/>
      <c r="K388" s="357"/>
      <c r="L388" s="47"/>
      <c r="M388" s="47"/>
      <c r="N388" s="47"/>
      <c r="O388" s="47"/>
      <c r="P388" s="47"/>
      <c r="Q388" s="47"/>
      <c r="R388" s="47"/>
      <c r="S388" s="47"/>
      <c r="T388" s="47"/>
      <c r="U388" s="47"/>
      <c r="V388" s="47"/>
      <c r="W388" s="47"/>
      <c r="X388" s="47"/>
      <c r="Y388" s="47"/>
      <c r="Z388" s="47"/>
      <c r="AA388" s="47"/>
      <c r="AB388" s="47"/>
      <c r="AC388" s="47"/>
      <c r="AD388" s="47"/>
      <c r="AE388" s="47"/>
      <c r="AF388" s="47"/>
      <c r="AG388" s="47"/>
      <c r="AH388" s="47"/>
    </row>
    <row r="389" spans="1:34" ht="14.25" customHeight="1">
      <c r="A389" s="47"/>
      <c r="B389" s="47"/>
      <c r="C389" s="47"/>
      <c r="D389" s="47"/>
      <c r="E389" s="47"/>
      <c r="F389" s="47"/>
      <c r="G389" s="47"/>
      <c r="H389" s="47"/>
      <c r="I389" s="47"/>
      <c r="J389" s="357"/>
      <c r="K389" s="357"/>
      <c r="L389" s="47"/>
      <c r="M389" s="47"/>
      <c r="N389" s="47"/>
      <c r="O389" s="47"/>
      <c r="P389" s="47"/>
      <c r="Q389" s="47"/>
      <c r="R389" s="47"/>
      <c r="S389" s="47"/>
      <c r="T389" s="47"/>
      <c r="U389" s="47"/>
      <c r="V389" s="47"/>
      <c r="W389" s="47"/>
      <c r="X389" s="47"/>
      <c r="Y389" s="47"/>
      <c r="Z389" s="47"/>
      <c r="AA389" s="47"/>
      <c r="AB389" s="47"/>
      <c r="AC389" s="47"/>
      <c r="AD389" s="47"/>
      <c r="AE389" s="47"/>
      <c r="AF389" s="47"/>
      <c r="AG389" s="47"/>
      <c r="AH389" s="47"/>
    </row>
    <row r="390" spans="1:34" ht="14.25" customHeight="1">
      <c r="A390" s="47"/>
      <c r="B390" s="47"/>
      <c r="C390" s="47"/>
      <c r="D390" s="47"/>
      <c r="E390" s="47"/>
      <c r="F390" s="47"/>
      <c r="G390" s="47"/>
      <c r="H390" s="47"/>
      <c r="I390" s="47"/>
      <c r="J390" s="357"/>
      <c r="K390" s="357"/>
      <c r="L390" s="47"/>
      <c r="M390" s="47"/>
      <c r="N390" s="47"/>
      <c r="O390" s="47"/>
      <c r="P390" s="47"/>
      <c r="Q390" s="47"/>
      <c r="R390" s="47"/>
      <c r="S390" s="47"/>
      <c r="T390" s="47"/>
      <c r="U390" s="47"/>
      <c r="V390" s="47"/>
      <c r="W390" s="47"/>
      <c r="X390" s="47"/>
      <c r="Y390" s="47"/>
      <c r="Z390" s="47"/>
      <c r="AA390" s="47"/>
      <c r="AB390" s="47"/>
      <c r="AC390" s="47"/>
      <c r="AD390" s="47"/>
      <c r="AE390" s="47"/>
      <c r="AF390" s="47"/>
      <c r="AG390" s="47"/>
      <c r="AH390" s="47"/>
    </row>
    <row r="391" spans="1:34" ht="14.25" customHeight="1">
      <c r="A391" s="47"/>
      <c r="B391" s="47"/>
      <c r="C391" s="47"/>
      <c r="D391" s="47"/>
      <c r="E391" s="47"/>
      <c r="F391" s="47"/>
      <c r="G391" s="47"/>
      <c r="H391" s="47"/>
      <c r="I391" s="47"/>
      <c r="J391" s="357"/>
      <c r="K391" s="357"/>
      <c r="L391" s="47"/>
      <c r="M391" s="47"/>
      <c r="N391" s="47"/>
      <c r="O391" s="47"/>
      <c r="P391" s="47"/>
      <c r="Q391" s="47"/>
      <c r="R391" s="47"/>
      <c r="S391" s="47"/>
      <c r="T391" s="47"/>
      <c r="U391" s="47"/>
      <c r="V391" s="47"/>
      <c r="W391" s="47"/>
      <c r="X391" s="47"/>
      <c r="Y391" s="47"/>
      <c r="Z391" s="47"/>
      <c r="AA391" s="47"/>
      <c r="AB391" s="47"/>
      <c r="AC391" s="47"/>
      <c r="AD391" s="47"/>
      <c r="AE391" s="47"/>
      <c r="AF391" s="47"/>
      <c r="AG391" s="47"/>
      <c r="AH391" s="47"/>
    </row>
    <row r="392" spans="1:34" ht="14.25" customHeight="1">
      <c r="A392" s="47"/>
      <c r="B392" s="47"/>
      <c r="C392" s="47"/>
      <c r="D392" s="47"/>
      <c r="E392" s="47"/>
      <c r="F392" s="47"/>
      <c r="G392" s="47"/>
      <c r="H392" s="47"/>
      <c r="I392" s="47"/>
      <c r="J392" s="357"/>
      <c r="K392" s="357"/>
      <c r="L392" s="47"/>
      <c r="M392" s="47"/>
      <c r="N392" s="47"/>
      <c r="O392" s="47"/>
      <c r="P392" s="47"/>
      <c r="Q392" s="47"/>
      <c r="R392" s="47"/>
      <c r="S392" s="47"/>
      <c r="T392" s="47"/>
      <c r="U392" s="47"/>
      <c r="V392" s="47"/>
      <c r="W392" s="47"/>
      <c r="X392" s="47"/>
      <c r="Y392" s="47"/>
      <c r="Z392" s="47"/>
      <c r="AA392" s="47"/>
      <c r="AB392" s="47"/>
      <c r="AC392" s="47"/>
      <c r="AD392" s="47"/>
      <c r="AE392" s="47"/>
      <c r="AF392" s="47"/>
      <c r="AG392" s="47"/>
      <c r="AH392" s="47"/>
    </row>
    <row r="393" spans="1:34" ht="14.25" customHeight="1">
      <c r="A393" s="47"/>
      <c r="B393" s="47"/>
      <c r="C393" s="47"/>
      <c r="D393" s="47"/>
      <c r="E393" s="47"/>
      <c r="F393" s="47"/>
      <c r="G393" s="47"/>
      <c r="H393" s="47"/>
      <c r="I393" s="47"/>
      <c r="J393" s="357"/>
      <c r="K393" s="357"/>
      <c r="L393" s="47"/>
      <c r="M393" s="47"/>
      <c r="N393" s="47"/>
      <c r="O393" s="47"/>
      <c r="P393" s="47"/>
      <c r="Q393" s="47"/>
      <c r="R393" s="47"/>
      <c r="S393" s="47"/>
      <c r="T393" s="47"/>
      <c r="U393" s="47"/>
      <c r="V393" s="47"/>
      <c r="W393" s="47"/>
      <c r="X393" s="47"/>
      <c r="Y393" s="47"/>
      <c r="Z393" s="47"/>
      <c r="AA393" s="47"/>
      <c r="AB393" s="47"/>
      <c r="AC393" s="47"/>
      <c r="AD393" s="47"/>
      <c r="AE393" s="47"/>
      <c r="AF393" s="47"/>
      <c r="AG393" s="47"/>
      <c r="AH393" s="47"/>
    </row>
    <row r="394" spans="1:34" ht="14.25" customHeight="1">
      <c r="A394" s="47"/>
      <c r="B394" s="47"/>
      <c r="C394" s="47"/>
      <c r="D394" s="47"/>
      <c r="E394" s="47"/>
      <c r="F394" s="47"/>
      <c r="G394" s="47"/>
      <c r="H394" s="47"/>
      <c r="I394" s="47"/>
      <c r="J394" s="357"/>
      <c r="K394" s="357"/>
      <c r="L394" s="47"/>
      <c r="M394" s="47"/>
      <c r="N394" s="47"/>
      <c r="O394" s="47"/>
      <c r="P394" s="47"/>
      <c r="Q394" s="47"/>
      <c r="R394" s="47"/>
      <c r="S394" s="47"/>
      <c r="T394" s="47"/>
      <c r="U394" s="47"/>
      <c r="V394" s="47"/>
      <c r="W394" s="47"/>
      <c r="X394" s="47"/>
      <c r="Y394" s="47"/>
      <c r="Z394" s="47"/>
      <c r="AA394" s="47"/>
      <c r="AB394" s="47"/>
      <c r="AC394" s="47"/>
      <c r="AD394" s="47"/>
      <c r="AE394" s="47"/>
      <c r="AF394" s="47"/>
      <c r="AG394" s="47"/>
      <c r="AH394" s="47"/>
    </row>
    <row r="395" spans="1:34" ht="14.25" customHeight="1">
      <c r="A395" s="47"/>
      <c r="B395" s="47"/>
      <c r="C395" s="47"/>
      <c r="D395" s="47"/>
      <c r="E395" s="47"/>
      <c r="F395" s="47"/>
      <c r="G395" s="47"/>
      <c r="H395" s="47"/>
      <c r="I395" s="47"/>
      <c r="J395" s="357"/>
      <c r="K395" s="357"/>
      <c r="L395" s="47"/>
      <c r="M395" s="47"/>
      <c r="N395" s="47"/>
      <c r="O395" s="47"/>
      <c r="P395" s="47"/>
      <c r="Q395" s="47"/>
      <c r="R395" s="47"/>
      <c r="S395" s="47"/>
      <c r="T395" s="47"/>
      <c r="U395" s="47"/>
      <c r="V395" s="47"/>
      <c r="W395" s="47"/>
      <c r="X395" s="47"/>
      <c r="Y395" s="47"/>
      <c r="Z395" s="47"/>
      <c r="AA395" s="47"/>
      <c r="AB395" s="47"/>
      <c r="AC395" s="47"/>
      <c r="AD395" s="47"/>
      <c r="AE395" s="47"/>
      <c r="AF395" s="47"/>
      <c r="AG395" s="47"/>
      <c r="AH395" s="47"/>
    </row>
    <row r="396" spans="1:34" ht="14.25" customHeight="1">
      <c r="A396" s="47"/>
      <c r="B396" s="47"/>
      <c r="C396" s="47"/>
      <c r="D396" s="47"/>
      <c r="E396" s="47"/>
      <c r="F396" s="47"/>
      <c r="G396" s="47"/>
      <c r="H396" s="47"/>
      <c r="I396" s="47"/>
      <c r="J396" s="357"/>
      <c r="K396" s="357"/>
      <c r="L396" s="47"/>
      <c r="M396" s="47"/>
      <c r="N396" s="47"/>
      <c r="O396" s="47"/>
      <c r="P396" s="47"/>
      <c r="Q396" s="47"/>
      <c r="R396" s="47"/>
      <c r="S396" s="47"/>
      <c r="T396" s="47"/>
      <c r="U396" s="47"/>
      <c r="V396" s="47"/>
      <c r="W396" s="47"/>
      <c r="X396" s="47"/>
      <c r="Y396" s="47"/>
      <c r="Z396" s="47"/>
      <c r="AA396" s="47"/>
      <c r="AB396" s="47"/>
      <c r="AC396" s="47"/>
      <c r="AD396" s="47"/>
      <c r="AE396" s="47"/>
      <c r="AF396" s="47"/>
      <c r="AG396" s="47"/>
      <c r="AH396" s="47"/>
    </row>
    <row r="397" spans="1:34" ht="14.25" customHeight="1">
      <c r="A397" s="47"/>
      <c r="B397" s="47"/>
      <c r="C397" s="47"/>
      <c r="D397" s="47"/>
      <c r="E397" s="47"/>
      <c r="F397" s="47"/>
      <c r="G397" s="47"/>
      <c r="H397" s="47"/>
      <c r="I397" s="47"/>
      <c r="J397" s="357"/>
      <c r="K397" s="357"/>
      <c r="L397" s="47"/>
      <c r="M397" s="47"/>
      <c r="N397" s="47"/>
      <c r="O397" s="47"/>
      <c r="P397" s="47"/>
      <c r="Q397" s="47"/>
      <c r="R397" s="47"/>
      <c r="S397" s="47"/>
      <c r="T397" s="47"/>
      <c r="U397" s="47"/>
      <c r="V397" s="47"/>
      <c r="W397" s="47"/>
      <c r="X397" s="47"/>
      <c r="Y397" s="47"/>
      <c r="Z397" s="47"/>
      <c r="AA397" s="47"/>
      <c r="AB397" s="47"/>
      <c r="AC397" s="47"/>
      <c r="AD397" s="47"/>
      <c r="AE397" s="47"/>
      <c r="AF397" s="47"/>
      <c r="AG397" s="47"/>
      <c r="AH397" s="47"/>
    </row>
    <row r="398" spans="1:34" ht="14.25" customHeight="1">
      <c r="A398" s="47"/>
      <c r="B398" s="47"/>
      <c r="C398" s="47"/>
      <c r="D398" s="47"/>
      <c r="E398" s="47"/>
      <c r="F398" s="47"/>
      <c r="G398" s="47"/>
      <c r="H398" s="47"/>
      <c r="I398" s="47"/>
      <c r="J398" s="357"/>
      <c r="K398" s="357"/>
      <c r="L398" s="47"/>
      <c r="M398" s="47"/>
      <c r="N398" s="47"/>
      <c r="O398" s="47"/>
      <c r="P398" s="47"/>
      <c r="Q398" s="47"/>
      <c r="R398" s="47"/>
      <c r="S398" s="47"/>
      <c r="T398" s="47"/>
      <c r="U398" s="47"/>
      <c r="V398" s="47"/>
      <c r="W398" s="47"/>
      <c r="X398" s="47"/>
      <c r="Y398" s="47"/>
      <c r="Z398" s="47"/>
      <c r="AA398" s="47"/>
      <c r="AB398" s="47"/>
      <c r="AC398" s="47"/>
      <c r="AD398" s="47"/>
      <c r="AE398" s="47"/>
      <c r="AF398" s="47"/>
      <c r="AG398" s="47"/>
      <c r="AH398" s="47"/>
    </row>
    <row r="399" spans="1:34" ht="14.25" customHeight="1">
      <c r="A399" s="47"/>
      <c r="B399" s="47"/>
      <c r="C399" s="47"/>
      <c r="D399" s="47"/>
      <c r="E399" s="47"/>
      <c r="F399" s="47"/>
      <c r="G399" s="47"/>
      <c r="H399" s="47"/>
      <c r="I399" s="47"/>
      <c r="J399" s="357"/>
      <c r="K399" s="357"/>
      <c r="L399" s="47"/>
      <c r="M399" s="47"/>
      <c r="N399" s="47"/>
      <c r="O399" s="47"/>
      <c r="P399" s="47"/>
      <c r="Q399" s="47"/>
      <c r="R399" s="47"/>
      <c r="S399" s="47"/>
      <c r="T399" s="47"/>
      <c r="U399" s="47"/>
      <c r="V399" s="47"/>
      <c r="W399" s="47"/>
      <c r="X399" s="47"/>
      <c r="Y399" s="47"/>
      <c r="Z399" s="47"/>
      <c r="AA399" s="47"/>
      <c r="AB399" s="47"/>
      <c r="AC399" s="47"/>
      <c r="AD399" s="47"/>
      <c r="AE399" s="47"/>
      <c r="AF399" s="47"/>
      <c r="AG399" s="47"/>
      <c r="AH399" s="47"/>
    </row>
    <row r="400" spans="1:34" ht="14.25" customHeight="1">
      <c r="A400" s="47"/>
      <c r="B400" s="47"/>
      <c r="C400" s="47"/>
      <c r="D400" s="47"/>
      <c r="E400" s="47"/>
      <c r="F400" s="47"/>
      <c r="G400" s="47"/>
      <c r="H400" s="47"/>
      <c r="I400" s="47"/>
      <c r="J400" s="357"/>
      <c r="K400" s="357"/>
      <c r="L400" s="47"/>
      <c r="M400" s="47"/>
      <c r="N400" s="47"/>
      <c r="O400" s="47"/>
      <c r="P400" s="47"/>
      <c r="Q400" s="47"/>
      <c r="R400" s="47"/>
      <c r="S400" s="47"/>
      <c r="T400" s="47"/>
      <c r="U400" s="47"/>
      <c r="V400" s="47"/>
      <c r="W400" s="47"/>
      <c r="X400" s="47"/>
      <c r="Y400" s="47"/>
      <c r="Z400" s="47"/>
      <c r="AA400" s="47"/>
      <c r="AB400" s="47"/>
      <c r="AC400" s="47"/>
      <c r="AD400" s="47"/>
      <c r="AE400" s="47"/>
      <c r="AF400" s="47"/>
      <c r="AG400" s="47"/>
      <c r="AH400" s="47"/>
    </row>
    <row r="401" spans="1:34" ht="14.25" customHeight="1">
      <c r="A401" s="47"/>
      <c r="B401" s="47"/>
      <c r="C401" s="47"/>
      <c r="D401" s="47"/>
      <c r="E401" s="47"/>
      <c r="F401" s="47"/>
      <c r="G401" s="47"/>
      <c r="H401" s="47"/>
      <c r="I401" s="47"/>
      <c r="J401" s="357"/>
      <c r="K401" s="357"/>
      <c r="L401" s="47"/>
      <c r="M401" s="47"/>
      <c r="N401" s="47"/>
      <c r="O401" s="47"/>
      <c r="P401" s="47"/>
      <c r="Q401" s="47"/>
      <c r="R401" s="47"/>
      <c r="S401" s="47"/>
      <c r="T401" s="47"/>
      <c r="U401" s="47"/>
      <c r="V401" s="47"/>
      <c r="W401" s="47"/>
      <c r="X401" s="47"/>
      <c r="Y401" s="47"/>
      <c r="Z401" s="47"/>
      <c r="AA401" s="47"/>
      <c r="AB401" s="47"/>
      <c r="AC401" s="47"/>
      <c r="AD401" s="47"/>
      <c r="AE401" s="47"/>
      <c r="AF401" s="47"/>
      <c r="AG401" s="47"/>
      <c r="AH401" s="47"/>
    </row>
    <row r="402" spans="1:34" ht="14.25" customHeight="1">
      <c r="A402" s="47"/>
      <c r="B402" s="47"/>
      <c r="C402" s="47"/>
      <c r="D402" s="47"/>
      <c r="E402" s="47"/>
      <c r="F402" s="47"/>
      <c r="G402" s="47"/>
      <c r="H402" s="47"/>
      <c r="I402" s="47"/>
      <c r="J402" s="357"/>
      <c r="K402" s="357"/>
      <c r="L402" s="47"/>
      <c r="M402" s="47"/>
      <c r="N402" s="47"/>
      <c r="O402" s="47"/>
      <c r="P402" s="47"/>
      <c r="Q402" s="47"/>
      <c r="R402" s="47"/>
      <c r="S402" s="47"/>
      <c r="T402" s="47"/>
      <c r="U402" s="47"/>
      <c r="V402" s="47"/>
      <c r="W402" s="47"/>
      <c r="X402" s="47"/>
      <c r="Y402" s="47"/>
      <c r="Z402" s="47"/>
      <c r="AA402" s="47"/>
      <c r="AB402" s="47"/>
      <c r="AC402" s="47"/>
      <c r="AD402" s="47"/>
      <c r="AE402" s="47"/>
      <c r="AF402" s="47"/>
      <c r="AG402" s="47"/>
      <c r="AH402" s="47"/>
    </row>
    <row r="403" spans="1:34" ht="14.25" customHeight="1">
      <c r="A403" s="47"/>
      <c r="B403" s="47"/>
      <c r="C403" s="47"/>
      <c r="D403" s="47"/>
      <c r="E403" s="47"/>
      <c r="F403" s="47"/>
      <c r="G403" s="47"/>
      <c r="H403" s="47"/>
      <c r="I403" s="47"/>
      <c r="J403" s="357"/>
      <c r="K403" s="357"/>
      <c r="L403" s="47"/>
      <c r="M403" s="47"/>
      <c r="N403" s="47"/>
      <c r="O403" s="47"/>
      <c r="P403" s="47"/>
      <c r="Q403" s="47"/>
      <c r="R403" s="47"/>
      <c r="S403" s="47"/>
      <c r="T403" s="47"/>
      <c r="U403" s="47"/>
      <c r="V403" s="47"/>
      <c r="W403" s="47"/>
      <c r="X403" s="47"/>
      <c r="Y403" s="47"/>
      <c r="Z403" s="47"/>
      <c r="AA403" s="47"/>
      <c r="AB403" s="47"/>
      <c r="AC403" s="47"/>
      <c r="AD403" s="47"/>
      <c r="AE403" s="47"/>
      <c r="AF403" s="47"/>
      <c r="AG403" s="47"/>
      <c r="AH403" s="47"/>
    </row>
    <row r="404" spans="1:34" ht="14.25" customHeight="1">
      <c r="A404" s="47"/>
      <c r="B404" s="47"/>
      <c r="C404" s="47"/>
      <c r="D404" s="47"/>
      <c r="E404" s="47"/>
      <c r="F404" s="47"/>
      <c r="G404" s="47"/>
      <c r="H404" s="47"/>
      <c r="I404" s="47"/>
      <c r="J404" s="357"/>
      <c r="K404" s="357"/>
      <c r="L404" s="47"/>
      <c r="M404" s="47"/>
      <c r="N404" s="47"/>
      <c r="O404" s="47"/>
      <c r="P404" s="47"/>
      <c r="Q404" s="47"/>
      <c r="R404" s="47"/>
      <c r="S404" s="47"/>
      <c r="T404" s="47"/>
      <c r="U404" s="47"/>
      <c r="V404" s="47"/>
      <c r="W404" s="47"/>
      <c r="X404" s="47"/>
      <c r="Y404" s="47"/>
      <c r="Z404" s="47"/>
      <c r="AA404" s="47"/>
      <c r="AB404" s="47"/>
      <c r="AC404" s="47"/>
      <c r="AD404" s="47"/>
      <c r="AE404" s="47"/>
      <c r="AF404" s="47"/>
      <c r="AG404" s="47"/>
      <c r="AH404" s="47"/>
    </row>
    <row r="405" spans="1:34" ht="14.25" customHeight="1">
      <c r="A405" s="47"/>
      <c r="B405" s="47"/>
      <c r="C405" s="47"/>
      <c r="D405" s="47"/>
      <c r="E405" s="47"/>
      <c r="F405" s="47"/>
      <c r="G405" s="47"/>
      <c r="H405" s="47"/>
      <c r="I405" s="47"/>
      <c r="J405" s="357"/>
      <c r="K405" s="357"/>
      <c r="L405" s="47"/>
      <c r="M405" s="47"/>
      <c r="N405" s="47"/>
      <c r="O405" s="47"/>
      <c r="P405" s="47"/>
      <c r="Q405" s="47"/>
      <c r="R405" s="47"/>
      <c r="S405" s="47"/>
      <c r="T405" s="47"/>
      <c r="U405" s="47"/>
      <c r="V405" s="47"/>
      <c r="W405" s="47"/>
      <c r="X405" s="47"/>
      <c r="Y405" s="47"/>
      <c r="Z405" s="47"/>
      <c r="AA405" s="47"/>
      <c r="AB405" s="47"/>
      <c r="AC405" s="47"/>
      <c r="AD405" s="47"/>
      <c r="AE405" s="47"/>
      <c r="AF405" s="47"/>
      <c r="AG405" s="47"/>
      <c r="AH405" s="47"/>
    </row>
    <row r="406" spans="1:34" ht="14.25" customHeight="1">
      <c r="A406" s="47"/>
      <c r="B406" s="47"/>
      <c r="C406" s="47"/>
      <c r="D406" s="47"/>
      <c r="E406" s="47"/>
      <c r="F406" s="47"/>
      <c r="G406" s="47"/>
      <c r="H406" s="47"/>
      <c r="I406" s="47"/>
      <c r="J406" s="357"/>
      <c r="K406" s="357"/>
      <c r="L406" s="47"/>
      <c r="M406" s="47"/>
      <c r="N406" s="47"/>
      <c r="O406" s="47"/>
      <c r="P406" s="47"/>
      <c r="Q406" s="47"/>
      <c r="R406" s="47"/>
      <c r="S406" s="47"/>
      <c r="T406" s="47"/>
      <c r="U406" s="47"/>
      <c r="V406" s="47"/>
      <c r="W406" s="47"/>
      <c r="X406" s="47"/>
      <c r="Y406" s="47"/>
      <c r="Z406" s="47"/>
      <c r="AA406" s="47"/>
      <c r="AB406" s="47"/>
      <c r="AC406" s="47"/>
      <c r="AD406" s="47"/>
      <c r="AE406" s="47"/>
      <c r="AF406" s="47"/>
      <c r="AG406" s="47"/>
      <c r="AH406" s="47"/>
    </row>
    <row r="407" spans="1:34" ht="14.25" customHeight="1">
      <c r="A407" s="47"/>
      <c r="B407" s="47"/>
      <c r="C407" s="47"/>
      <c r="D407" s="47"/>
      <c r="E407" s="47"/>
      <c r="F407" s="47"/>
      <c r="G407" s="47"/>
      <c r="H407" s="47"/>
      <c r="I407" s="47"/>
      <c r="J407" s="357"/>
      <c r="K407" s="357"/>
      <c r="L407" s="47"/>
      <c r="M407" s="47"/>
      <c r="N407" s="47"/>
      <c r="O407" s="47"/>
      <c r="P407" s="47"/>
      <c r="Q407" s="47"/>
      <c r="R407" s="47"/>
      <c r="S407" s="47"/>
      <c r="T407" s="47"/>
      <c r="U407" s="47"/>
      <c r="V407" s="47"/>
      <c r="W407" s="47"/>
      <c r="X407" s="47"/>
      <c r="Y407" s="47"/>
      <c r="Z407" s="47"/>
      <c r="AA407" s="47"/>
      <c r="AB407" s="47"/>
      <c r="AC407" s="47"/>
      <c r="AD407" s="47"/>
      <c r="AE407" s="47"/>
      <c r="AF407" s="47"/>
      <c r="AG407" s="47"/>
      <c r="AH407" s="47"/>
    </row>
    <row r="408" spans="1:34" ht="14.25" customHeight="1">
      <c r="A408" s="47"/>
      <c r="B408" s="47"/>
      <c r="C408" s="47"/>
      <c r="D408" s="47"/>
      <c r="E408" s="47"/>
      <c r="F408" s="47"/>
      <c r="G408" s="47"/>
      <c r="H408" s="47"/>
      <c r="I408" s="47"/>
      <c r="J408" s="357"/>
      <c r="K408" s="357"/>
      <c r="L408" s="47"/>
      <c r="M408" s="47"/>
      <c r="N408" s="47"/>
      <c r="O408" s="47"/>
      <c r="P408" s="47"/>
      <c r="Q408" s="47"/>
      <c r="R408" s="47"/>
      <c r="S408" s="47"/>
      <c r="T408" s="47"/>
      <c r="U408" s="47"/>
      <c r="V408" s="47"/>
      <c r="W408" s="47"/>
      <c r="X408" s="47"/>
      <c r="Y408" s="47"/>
      <c r="Z408" s="47"/>
      <c r="AA408" s="47"/>
      <c r="AB408" s="47"/>
      <c r="AC408" s="47"/>
      <c r="AD408" s="47"/>
      <c r="AE408" s="47"/>
      <c r="AF408" s="47"/>
      <c r="AG408" s="47"/>
      <c r="AH408" s="47"/>
    </row>
    <row r="409" spans="1:34" ht="14.25" customHeight="1">
      <c r="A409" s="47"/>
      <c r="B409" s="47"/>
      <c r="C409" s="47"/>
      <c r="D409" s="47"/>
      <c r="E409" s="47"/>
      <c r="F409" s="47"/>
      <c r="G409" s="47"/>
      <c r="H409" s="47"/>
      <c r="I409" s="47"/>
      <c r="J409" s="357"/>
      <c r="K409" s="357"/>
      <c r="L409" s="47"/>
      <c r="M409" s="47"/>
      <c r="N409" s="47"/>
      <c r="O409" s="47"/>
      <c r="P409" s="47"/>
      <c r="Q409" s="47"/>
      <c r="R409" s="47"/>
      <c r="S409" s="47"/>
      <c r="T409" s="47"/>
      <c r="U409" s="47"/>
      <c r="V409" s="47"/>
      <c r="W409" s="47"/>
      <c r="X409" s="47"/>
      <c r="Y409" s="47"/>
      <c r="Z409" s="47"/>
      <c r="AA409" s="47"/>
      <c r="AB409" s="47"/>
      <c r="AC409" s="47"/>
      <c r="AD409" s="47"/>
      <c r="AE409" s="47"/>
      <c r="AF409" s="47"/>
      <c r="AG409" s="47"/>
      <c r="AH409" s="47"/>
    </row>
    <row r="410" spans="1:34" ht="14.25" customHeight="1">
      <c r="A410" s="47"/>
      <c r="B410" s="47"/>
      <c r="C410" s="47"/>
      <c r="D410" s="47"/>
      <c r="E410" s="47"/>
      <c r="F410" s="47"/>
      <c r="G410" s="47"/>
      <c r="H410" s="47"/>
      <c r="I410" s="47"/>
      <c r="J410" s="357"/>
      <c r="K410" s="357"/>
      <c r="L410" s="47"/>
      <c r="M410" s="47"/>
      <c r="N410" s="47"/>
      <c r="O410" s="47"/>
      <c r="P410" s="47"/>
      <c r="Q410" s="47"/>
      <c r="R410" s="47"/>
      <c r="S410" s="47"/>
      <c r="T410" s="47"/>
      <c r="U410" s="47"/>
      <c r="V410" s="47"/>
      <c r="W410" s="47"/>
      <c r="X410" s="47"/>
      <c r="Y410" s="47"/>
      <c r="Z410" s="47"/>
      <c r="AA410" s="47"/>
      <c r="AB410" s="47"/>
      <c r="AC410" s="47"/>
      <c r="AD410" s="47"/>
      <c r="AE410" s="47"/>
      <c r="AF410" s="47"/>
      <c r="AG410" s="47"/>
      <c r="AH410" s="47"/>
    </row>
    <row r="411" spans="1:34" ht="14.25" customHeight="1">
      <c r="A411" s="47"/>
      <c r="B411" s="47"/>
      <c r="C411" s="47"/>
      <c r="D411" s="47"/>
      <c r="E411" s="47"/>
      <c r="F411" s="47"/>
      <c r="G411" s="47"/>
      <c r="H411" s="47"/>
      <c r="I411" s="47"/>
      <c r="J411" s="357"/>
      <c r="K411" s="357"/>
      <c r="L411" s="47"/>
      <c r="M411" s="47"/>
      <c r="N411" s="47"/>
      <c r="O411" s="47"/>
      <c r="P411" s="47"/>
      <c r="Q411" s="47"/>
      <c r="R411" s="47"/>
      <c r="S411" s="47"/>
      <c r="T411" s="47"/>
      <c r="U411" s="47"/>
      <c r="V411" s="47"/>
      <c r="W411" s="47"/>
      <c r="X411" s="47"/>
      <c r="Y411" s="47"/>
      <c r="Z411" s="47"/>
      <c r="AA411" s="47"/>
      <c r="AB411" s="47"/>
      <c r="AC411" s="47"/>
      <c r="AD411" s="47"/>
      <c r="AE411" s="47"/>
      <c r="AF411" s="47"/>
      <c r="AG411" s="47"/>
      <c r="AH411" s="47"/>
    </row>
    <row r="412" spans="1:34" ht="14.25" customHeight="1">
      <c r="A412" s="47"/>
      <c r="B412" s="47"/>
      <c r="C412" s="47"/>
      <c r="D412" s="47"/>
      <c r="E412" s="47"/>
      <c r="F412" s="47"/>
      <c r="G412" s="47"/>
      <c r="H412" s="47"/>
      <c r="I412" s="47"/>
      <c r="J412" s="357"/>
      <c r="K412" s="357"/>
      <c r="L412" s="47"/>
      <c r="M412" s="47"/>
      <c r="N412" s="47"/>
      <c r="O412" s="47"/>
      <c r="P412" s="47"/>
      <c r="Q412" s="47"/>
      <c r="R412" s="47"/>
      <c r="S412" s="47"/>
      <c r="T412" s="47"/>
      <c r="U412" s="47"/>
      <c r="V412" s="47"/>
      <c r="W412" s="47"/>
      <c r="X412" s="47"/>
      <c r="Y412" s="47"/>
      <c r="Z412" s="47"/>
      <c r="AA412" s="47"/>
      <c r="AB412" s="47"/>
      <c r="AC412" s="47"/>
      <c r="AD412" s="47"/>
      <c r="AE412" s="47"/>
      <c r="AF412" s="47"/>
      <c r="AG412" s="47"/>
      <c r="AH412" s="47"/>
    </row>
    <row r="413" spans="1:34" ht="14.25" customHeight="1">
      <c r="A413" s="47"/>
      <c r="B413" s="47"/>
      <c r="C413" s="47"/>
      <c r="D413" s="47"/>
      <c r="E413" s="47"/>
      <c r="F413" s="47"/>
      <c r="G413" s="47"/>
      <c r="H413" s="47"/>
      <c r="I413" s="47"/>
      <c r="J413" s="357"/>
      <c r="K413" s="357"/>
      <c r="L413" s="47"/>
      <c r="M413" s="47"/>
      <c r="N413" s="47"/>
      <c r="O413" s="47"/>
      <c r="P413" s="47"/>
      <c r="Q413" s="47"/>
      <c r="R413" s="47"/>
      <c r="S413" s="47"/>
      <c r="T413" s="47"/>
      <c r="U413" s="47"/>
      <c r="V413" s="47"/>
      <c r="W413" s="47"/>
      <c r="X413" s="47"/>
      <c r="Y413" s="47"/>
      <c r="Z413" s="47"/>
      <c r="AA413" s="47"/>
      <c r="AB413" s="47"/>
      <c r="AC413" s="47"/>
      <c r="AD413" s="47"/>
      <c r="AE413" s="47"/>
      <c r="AF413" s="47"/>
      <c r="AG413" s="47"/>
      <c r="AH413" s="47"/>
    </row>
    <row r="414" spans="1:34" ht="14.25" customHeight="1">
      <c r="A414" s="47"/>
      <c r="B414" s="47"/>
      <c r="C414" s="47"/>
      <c r="D414" s="47"/>
      <c r="E414" s="47"/>
      <c r="F414" s="47"/>
      <c r="G414" s="47"/>
      <c r="H414" s="47"/>
      <c r="I414" s="47"/>
      <c r="J414" s="357"/>
      <c r="K414" s="357"/>
      <c r="L414" s="47"/>
      <c r="M414" s="47"/>
      <c r="N414" s="47"/>
      <c r="O414" s="47"/>
      <c r="P414" s="47"/>
      <c r="Q414" s="47"/>
      <c r="R414" s="47"/>
      <c r="S414" s="47"/>
      <c r="T414" s="47"/>
      <c r="U414" s="47"/>
      <c r="V414" s="47"/>
      <c r="W414" s="47"/>
      <c r="X414" s="47"/>
      <c r="Y414" s="47"/>
      <c r="Z414" s="47"/>
      <c r="AA414" s="47"/>
      <c r="AB414" s="47"/>
      <c r="AC414" s="47"/>
      <c r="AD414" s="47"/>
      <c r="AE414" s="47"/>
      <c r="AF414" s="47"/>
      <c r="AG414" s="47"/>
      <c r="AH414" s="47"/>
    </row>
    <row r="415" spans="1:34" ht="14.25" customHeight="1">
      <c r="A415" s="47"/>
      <c r="B415" s="47"/>
      <c r="C415" s="47"/>
      <c r="D415" s="47"/>
      <c r="E415" s="47"/>
      <c r="F415" s="47"/>
      <c r="G415" s="47"/>
      <c r="H415" s="47"/>
      <c r="I415" s="47"/>
      <c r="J415" s="357"/>
      <c r="K415" s="357"/>
      <c r="L415" s="47"/>
      <c r="M415" s="47"/>
      <c r="N415" s="47"/>
      <c r="O415" s="47"/>
      <c r="P415" s="47"/>
      <c r="Q415" s="47"/>
      <c r="R415" s="47"/>
      <c r="S415" s="47"/>
      <c r="T415" s="47"/>
      <c r="U415" s="47"/>
      <c r="V415" s="47"/>
      <c r="W415" s="47"/>
      <c r="X415" s="47"/>
      <c r="Y415" s="47"/>
      <c r="Z415" s="47"/>
      <c r="AA415" s="47"/>
      <c r="AB415" s="47"/>
      <c r="AC415" s="47"/>
      <c r="AD415" s="47"/>
      <c r="AE415" s="47"/>
      <c r="AF415" s="47"/>
      <c r="AG415" s="47"/>
      <c r="AH415" s="47"/>
    </row>
    <row r="416" spans="1:34" ht="14.25" customHeight="1">
      <c r="A416" s="47"/>
      <c r="B416" s="47"/>
      <c r="C416" s="47"/>
      <c r="D416" s="47"/>
      <c r="E416" s="47"/>
      <c r="F416" s="47"/>
      <c r="G416" s="47"/>
      <c r="H416" s="47"/>
      <c r="I416" s="47"/>
      <c r="J416" s="357"/>
      <c r="K416" s="357"/>
      <c r="L416" s="47"/>
      <c r="M416" s="47"/>
      <c r="N416" s="47"/>
      <c r="O416" s="47"/>
      <c r="P416" s="47"/>
      <c r="Q416" s="47"/>
      <c r="R416" s="47"/>
      <c r="S416" s="47"/>
      <c r="T416" s="47"/>
      <c r="U416" s="47"/>
      <c r="V416" s="47"/>
      <c r="W416" s="47"/>
      <c r="X416" s="47"/>
      <c r="Y416" s="47"/>
      <c r="Z416" s="47"/>
      <c r="AA416" s="47"/>
      <c r="AB416" s="47"/>
      <c r="AC416" s="47"/>
      <c r="AD416" s="47"/>
      <c r="AE416" s="47"/>
      <c r="AF416" s="47"/>
      <c r="AG416" s="47"/>
      <c r="AH416" s="47"/>
    </row>
    <row r="417" spans="1:34" ht="14.25" customHeight="1">
      <c r="A417" s="47"/>
      <c r="B417" s="47"/>
      <c r="C417" s="47"/>
      <c r="D417" s="47"/>
      <c r="E417" s="47"/>
      <c r="F417" s="47"/>
      <c r="G417" s="47"/>
      <c r="H417" s="47"/>
      <c r="I417" s="47"/>
      <c r="J417" s="357"/>
      <c r="K417" s="357"/>
      <c r="L417" s="47"/>
      <c r="M417" s="47"/>
      <c r="N417" s="47"/>
      <c r="O417" s="47"/>
      <c r="P417" s="47"/>
      <c r="Q417" s="47"/>
      <c r="R417" s="47"/>
      <c r="S417" s="47"/>
      <c r="T417" s="47"/>
      <c r="U417" s="47"/>
      <c r="V417" s="47"/>
      <c r="W417" s="47"/>
      <c r="X417" s="47"/>
      <c r="Y417" s="47"/>
      <c r="Z417" s="47"/>
      <c r="AA417" s="47"/>
      <c r="AB417" s="47"/>
      <c r="AC417" s="47"/>
      <c r="AD417" s="47"/>
      <c r="AE417" s="47"/>
      <c r="AF417" s="47"/>
      <c r="AG417" s="47"/>
      <c r="AH417" s="47"/>
    </row>
    <row r="418" spans="1:34" ht="14.25" customHeight="1">
      <c r="A418" s="47"/>
      <c r="B418" s="47"/>
      <c r="C418" s="47"/>
      <c r="D418" s="47"/>
      <c r="E418" s="47"/>
      <c r="F418" s="47"/>
      <c r="G418" s="47"/>
      <c r="H418" s="47"/>
      <c r="I418" s="47"/>
      <c r="J418" s="357"/>
      <c r="K418" s="357"/>
      <c r="L418" s="47"/>
      <c r="M418" s="47"/>
      <c r="N418" s="47"/>
      <c r="O418" s="47"/>
      <c r="P418" s="47"/>
      <c r="Q418" s="47"/>
      <c r="R418" s="47"/>
      <c r="S418" s="47"/>
      <c r="T418" s="47"/>
      <c r="U418" s="47"/>
      <c r="V418" s="47"/>
      <c r="W418" s="47"/>
      <c r="X418" s="47"/>
      <c r="Y418" s="47"/>
      <c r="Z418" s="47"/>
      <c r="AA418" s="47"/>
      <c r="AB418" s="47"/>
      <c r="AC418" s="47"/>
      <c r="AD418" s="47"/>
      <c r="AE418" s="47"/>
      <c r="AF418" s="47"/>
      <c r="AG418" s="47"/>
      <c r="AH418" s="47"/>
    </row>
    <row r="419" spans="1:34" ht="14.25" customHeight="1">
      <c r="A419" s="47"/>
      <c r="B419" s="47"/>
      <c r="C419" s="47"/>
      <c r="D419" s="47"/>
      <c r="E419" s="47"/>
      <c r="F419" s="47"/>
      <c r="G419" s="47"/>
      <c r="H419" s="47"/>
      <c r="I419" s="47"/>
      <c r="J419" s="357"/>
      <c r="K419" s="357"/>
      <c r="L419" s="47"/>
      <c r="M419" s="47"/>
      <c r="N419" s="47"/>
      <c r="O419" s="47"/>
      <c r="P419" s="47"/>
      <c r="Q419" s="47"/>
      <c r="R419" s="47"/>
      <c r="S419" s="47"/>
      <c r="T419" s="47"/>
      <c r="U419" s="47"/>
      <c r="V419" s="47"/>
      <c r="W419" s="47"/>
      <c r="X419" s="47"/>
      <c r="Y419" s="47"/>
      <c r="Z419" s="47"/>
      <c r="AA419" s="47"/>
      <c r="AB419" s="47"/>
      <c r="AC419" s="47"/>
      <c r="AD419" s="47"/>
      <c r="AE419" s="47"/>
      <c r="AF419" s="47"/>
      <c r="AG419" s="47"/>
      <c r="AH419" s="47"/>
    </row>
    <row r="420" spans="1:34" ht="14.25" customHeight="1">
      <c r="A420" s="47"/>
      <c r="B420" s="47"/>
      <c r="C420" s="47"/>
      <c r="D420" s="47"/>
      <c r="E420" s="47"/>
      <c r="F420" s="47"/>
      <c r="G420" s="47"/>
      <c r="H420" s="47"/>
      <c r="I420" s="47"/>
      <c r="J420" s="357"/>
      <c r="K420" s="357"/>
      <c r="L420" s="47"/>
      <c r="M420" s="47"/>
      <c r="N420" s="47"/>
      <c r="O420" s="47"/>
      <c r="P420" s="47"/>
      <c r="Q420" s="47"/>
      <c r="R420" s="47"/>
      <c r="S420" s="47"/>
      <c r="T420" s="47"/>
      <c r="U420" s="47"/>
      <c r="V420" s="47"/>
      <c r="W420" s="47"/>
      <c r="X420" s="47"/>
      <c r="Y420" s="47"/>
      <c r="Z420" s="47"/>
      <c r="AA420" s="47"/>
      <c r="AB420" s="47"/>
      <c r="AC420" s="47"/>
      <c r="AD420" s="47"/>
      <c r="AE420" s="47"/>
      <c r="AF420" s="47"/>
      <c r="AG420" s="47"/>
      <c r="AH420" s="47"/>
    </row>
    <row r="421" spans="1:34" ht="14.25" customHeight="1">
      <c r="A421" s="47"/>
      <c r="B421" s="47"/>
      <c r="C421" s="47"/>
      <c r="D421" s="47"/>
      <c r="E421" s="47"/>
      <c r="F421" s="47"/>
      <c r="G421" s="47"/>
      <c r="H421" s="47"/>
      <c r="I421" s="47"/>
      <c r="J421" s="357"/>
      <c r="K421" s="357"/>
      <c r="L421" s="47"/>
      <c r="M421" s="47"/>
      <c r="N421" s="47"/>
      <c r="O421" s="47"/>
      <c r="P421" s="47"/>
      <c r="Q421" s="47"/>
      <c r="R421" s="47"/>
      <c r="S421" s="47"/>
      <c r="T421" s="47"/>
      <c r="U421" s="47"/>
      <c r="V421" s="47"/>
      <c r="W421" s="47"/>
      <c r="X421" s="47"/>
      <c r="Y421" s="47"/>
      <c r="Z421" s="47"/>
      <c r="AA421" s="47"/>
      <c r="AB421" s="47"/>
      <c r="AC421" s="47"/>
      <c r="AD421" s="47"/>
      <c r="AE421" s="47"/>
      <c r="AF421" s="47"/>
      <c r="AG421" s="47"/>
      <c r="AH421" s="47"/>
    </row>
    <row r="422" spans="1:34" ht="14.25" customHeight="1">
      <c r="A422" s="47"/>
      <c r="B422" s="47"/>
      <c r="C422" s="47"/>
      <c r="D422" s="47"/>
      <c r="E422" s="47"/>
      <c r="F422" s="47"/>
      <c r="G422" s="47"/>
      <c r="H422" s="47"/>
      <c r="I422" s="47"/>
      <c r="J422" s="357"/>
      <c r="K422" s="357"/>
      <c r="L422" s="47"/>
      <c r="M422" s="47"/>
      <c r="N422" s="47"/>
      <c r="O422" s="47"/>
      <c r="P422" s="47"/>
      <c r="Q422" s="47"/>
      <c r="R422" s="47"/>
      <c r="S422" s="47"/>
      <c r="T422" s="47"/>
      <c r="U422" s="47"/>
      <c r="V422" s="47"/>
      <c r="W422" s="47"/>
      <c r="X422" s="47"/>
      <c r="Y422" s="47"/>
      <c r="Z422" s="47"/>
      <c r="AA422" s="47"/>
      <c r="AB422" s="47"/>
      <c r="AC422" s="47"/>
      <c r="AD422" s="47"/>
      <c r="AE422" s="47"/>
      <c r="AF422" s="47"/>
      <c r="AG422" s="47"/>
      <c r="AH422" s="47"/>
    </row>
    <row r="423" spans="1:34" ht="14.25" customHeight="1">
      <c r="A423" s="47"/>
      <c r="B423" s="47"/>
      <c r="C423" s="47"/>
      <c r="D423" s="47"/>
      <c r="E423" s="47"/>
      <c r="F423" s="47"/>
      <c r="G423" s="47"/>
      <c r="H423" s="47"/>
      <c r="I423" s="47"/>
      <c r="J423" s="357"/>
      <c r="K423" s="357"/>
      <c r="L423" s="47"/>
      <c r="M423" s="47"/>
      <c r="N423" s="47"/>
      <c r="O423" s="47"/>
      <c r="P423" s="47"/>
      <c r="Q423" s="47"/>
      <c r="R423" s="47"/>
      <c r="S423" s="47"/>
      <c r="T423" s="47"/>
      <c r="U423" s="47"/>
      <c r="V423" s="47"/>
      <c r="W423" s="47"/>
      <c r="X423" s="47"/>
      <c r="Y423" s="47"/>
      <c r="Z423" s="47"/>
      <c r="AA423" s="47"/>
      <c r="AB423" s="47"/>
      <c r="AC423" s="47"/>
      <c r="AD423" s="47"/>
      <c r="AE423" s="47"/>
      <c r="AF423" s="47"/>
      <c r="AG423" s="47"/>
      <c r="AH423" s="47"/>
    </row>
    <row r="424" spans="1:34" ht="14.25" customHeight="1">
      <c r="A424" s="47"/>
      <c r="B424" s="47"/>
      <c r="C424" s="47"/>
      <c r="D424" s="47"/>
      <c r="E424" s="47"/>
      <c r="F424" s="47"/>
      <c r="G424" s="47"/>
      <c r="H424" s="47"/>
      <c r="I424" s="47"/>
      <c r="J424" s="357"/>
      <c r="K424" s="357"/>
      <c r="L424" s="47"/>
      <c r="M424" s="47"/>
      <c r="N424" s="47"/>
      <c r="O424" s="47"/>
      <c r="P424" s="47"/>
      <c r="Q424" s="47"/>
      <c r="R424" s="47"/>
      <c r="S424" s="47"/>
      <c r="T424" s="47"/>
      <c r="U424" s="47"/>
      <c r="V424" s="47"/>
      <c r="W424" s="47"/>
      <c r="X424" s="47"/>
      <c r="Y424" s="47"/>
      <c r="Z424" s="47"/>
      <c r="AA424" s="47"/>
      <c r="AB424" s="47"/>
      <c r="AC424" s="47"/>
      <c r="AD424" s="47"/>
      <c r="AE424" s="47"/>
      <c r="AF424" s="47"/>
      <c r="AG424" s="47"/>
      <c r="AH424" s="47"/>
    </row>
    <row r="425" spans="1:34" ht="14.25" customHeight="1">
      <c r="A425" s="47"/>
      <c r="B425" s="47"/>
      <c r="C425" s="47"/>
      <c r="D425" s="47"/>
      <c r="E425" s="47"/>
      <c r="F425" s="47"/>
      <c r="G425" s="47"/>
      <c r="H425" s="47"/>
      <c r="I425" s="47"/>
      <c r="J425" s="357"/>
      <c r="K425" s="357"/>
      <c r="L425" s="47"/>
      <c r="M425" s="47"/>
      <c r="N425" s="47"/>
      <c r="O425" s="47"/>
      <c r="P425" s="47"/>
      <c r="Q425" s="47"/>
      <c r="R425" s="47"/>
      <c r="S425" s="47"/>
      <c r="T425" s="47"/>
      <c r="U425" s="47"/>
      <c r="V425" s="47"/>
      <c r="W425" s="47"/>
      <c r="X425" s="47"/>
      <c r="Y425" s="47"/>
      <c r="Z425" s="47"/>
      <c r="AA425" s="47"/>
      <c r="AB425" s="47"/>
      <c r="AC425" s="47"/>
      <c r="AD425" s="47"/>
      <c r="AE425" s="47"/>
      <c r="AF425" s="47"/>
      <c r="AG425" s="47"/>
      <c r="AH425" s="47"/>
    </row>
    <row r="426" spans="1:34" ht="14.25" customHeight="1">
      <c r="A426" s="47"/>
      <c r="B426" s="47"/>
      <c r="C426" s="47"/>
      <c r="D426" s="47"/>
      <c r="E426" s="47"/>
      <c r="F426" s="47"/>
      <c r="G426" s="47"/>
      <c r="H426" s="47"/>
      <c r="I426" s="47"/>
      <c r="J426" s="357"/>
      <c r="K426" s="357"/>
      <c r="L426" s="47"/>
      <c r="M426" s="47"/>
      <c r="N426" s="47"/>
      <c r="O426" s="47"/>
      <c r="P426" s="47"/>
      <c r="Q426" s="47"/>
      <c r="R426" s="47"/>
      <c r="S426" s="47"/>
      <c r="T426" s="47"/>
      <c r="U426" s="47"/>
      <c r="V426" s="47"/>
      <c r="W426" s="47"/>
      <c r="X426" s="47"/>
      <c r="Y426" s="47"/>
      <c r="Z426" s="47"/>
      <c r="AA426" s="47"/>
      <c r="AB426" s="47"/>
      <c r="AC426" s="47"/>
      <c r="AD426" s="47"/>
      <c r="AE426" s="47"/>
      <c r="AF426" s="47"/>
      <c r="AG426" s="47"/>
      <c r="AH426" s="47"/>
    </row>
    <row r="427" spans="1:34" ht="14.25" customHeight="1">
      <c r="A427" s="47"/>
      <c r="B427" s="47"/>
      <c r="C427" s="47"/>
      <c r="D427" s="47"/>
      <c r="E427" s="47"/>
      <c r="F427" s="47"/>
      <c r="G427" s="47"/>
      <c r="H427" s="47"/>
      <c r="I427" s="47"/>
      <c r="J427" s="357"/>
      <c r="K427" s="357"/>
      <c r="L427" s="47"/>
      <c r="M427" s="47"/>
      <c r="N427" s="47"/>
      <c r="O427" s="47"/>
      <c r="P427" s="47"/>
      <c r="Q427" s="47"/>
      <c r="R427" s="47"/>
      <c r="S427" s="47"/>
      <c r="T427" s="47"/>
      <c r="U427" s="47"/>
      <c r="V427" s="47"/>
      <c r="W427" s="47"/>
      <c r="X427" s="47"/>
      <c r="Y427" s="47"/>
      <c r="Z427" s="47"/>
      <c r="AA427" s="47"/>
      <c r="AB427" s="47"/>
      <c r="AC427" s="47"/>
      <c r="AD427" s="47"/>
      <c r="AE427" s="47"/>
      <c r="AF427" s="47"/>
      <c r="AG427" s="47"/>
      <c r="AH427" s="47"/>
    </row>
    <row r="428" spans="1:34" ht="14.25" customHeight="1">
      <c r="A428" s="47"/>
      <c r="B428" s="47"/>
      <c r="C428" s="47"/>
      <c r="D428" s="47"/>
      <c r="E428" s="47"/>
      <c r="F428" s="47"/>
      <c r="G428" s="47"/>
      <c r="H428" s="47"/>
      <c r="I428" s="47"/>
      <c r="J428" s="357"/>
      <c r="K428" s="357"/>
      <c r="L428" s="47"/>
      <c r="M428" s="47"/>
      <c r="N428" s="47"/>
      <c r="O428" s="47"/>
      <c r="P428" s="47"/>
      <c r="Q428" s="47"/>
      <c r="R428" s="47"/>
      <c r="S428" s="47"/>
      <c r="T428" s="47"/>
      <c r="U428" s="47"/>
      <c r="V428" s="47"/>
      <c r="W428" s="47"/>
      <c r="X428" s="47"/>
      <c r="Y428" s="47"/>
      <c r="Z428" s="47"/>
      <c r="AA428" s="47"/>
      <c r="AB428" s="47"/>
      <c r="AC428" s="47"/>
      <c r="AD428" s="47"/>
      <c r="AE428" s="47"/>
      <c r="AF428" s="47"/>
      <c r="AG428" s="47"/>
      <c r="AH428" s="47"/>
    </row>
    <row r="429" spans="1:34" ht="14.25" customHeight="1">
      <c r="A429" s="47"/>
      <c r="B429" s="47"/>
      <c r="C429" s="47"/>
      <c r="D429" s="47"/>
      <c r="E429" s="47"/>
      <c r="F429" s="47"/>
      <c r="G429" s="47"/>
      <c r="H429" s="47"/>
      <c r="I429" s="47"/>
      <c r="J429" s="357"/>
      <c r="K429" s="357"/>
      <c r="L429" s="47"/>
      <c r="M429" s="47"/>
      <c r="N429" s="47"/>
      <c r="O429" s="47"/>
      <c r="P429" s="47"/>
      <c r="Q429" s="47"/>
      <c r="R429" s="47"/>
      <c r="S429" s="47"/>
      <c r="T429" s="47"/>
      <c r="U429" s="47"/>
      <c r="V429" s="47"/>
      <c r="W429" s="47"/>
      <c r="X429" s="47"/>
      <c r="Y429" s="47"/>
      <c r="Z429" s="47"/>
      <c r="AA429" s="47"/>
      <c r="AB429" s="47"/>
      <c r="AC429" s="47"/>
      <c r="AD429" s="47"/>
      <c r="AE429" s="47"/>
      <c r="AF429" s="47"/>
      <c r="AG429" s="47"/>
      <c r="AH429" s="47"/>
    </row>
    <row r="430" spans="1:34" ht="14.25" customHeight="1">
      <c r="A430" s="47"/>
      <c r="B430" s="47"/>
      <c r="C430" s="47"/>
      <c r="D430" s="47"/>
      <c r="E430" s="47"/>
      <c r="F430" s="47"/>
      <c r="G430" s="47"/>
      <c r="H430" s="47"/>
      <c r="I430" s="47"/>
      <c r="J430" s="357"/>
      <c r="K430" s="357"/>
      <c r="L430" s="47"/>
      <c r="M430" s="47"/>
      <c r="N430" s="47"/>
      <c r="O430" s="47"/>
      <c r="P430" s="47"/>
      <c r="Q430" s="47"/>
      <c r="R430" s="47"/>
      <c r="S430" s="47"/>
      <c r="T430" s="47"/>
      <c r="U430" s="47"/>
      <c r="V430" s="47"/>
      <c r="W430" s="47"/>
      <c r="X430" s="47"/>
      <c r="Y430" s="47"/>
      <c r="Z430" s="47"/>
      <c r="AA430" s="47"/>
      <c r="AB430" s="47"/>
      <c r="AC430" s="47"/>
      <c r="AD430" s="47"/>
      <c r="AE430" s="47"/>
      <c r="AF430" s="47"/>
      <c r="AG430" s="47"/>
      <c r="AH430" s="47"/>
    </row>
    <row r="431" spans="1:34" ht="14.25" customHeight="1">
      <c r="A431" s="47"/>
      <c r="B431" s="47"/>
      <c r="C431" s="47"/>
      <c r="D431" s="47"/>
      <c r="E431" s="47"/>
      <c r="F431" s="47"/>
      <c r="G431" s="47"/>
      <c r="H431" s="47"/>
      <c r="I431" s="47"/>
      <c r="J431" s="357"/>
      <c r="K431" s="357"/>
      <c r="L431" s="47"/>
      <c r="M431" s="47"/>
      <c r="N431" s="47"/>
      <c r="O431" s="47"/>
      <c r="P431" s="47"/>
      <c r="Q431" s="47"/>
      <c r="R431" s="47"/>
      <c r="S431" s="47"/>
      <c r="T431" s="47"/>
      <c r="U431" s="47"/>
      <c r="V431" s="47"/>
      <c r="W431" s="47"/>
      <c r="X431" s="47"/>
      <c r="Y431" s="47"/>
      <c r="Z431" s="47"/>
      <c r="AA431" s="47"/>
      <c r="AB431" s="47"/>
      <c r="AC431" s="47"/>
      <c r="AD431" s="47"/>
      <c r="AE431" s="47"/>
      <c r="AF431" s="47"/>
      <c r="AG431" s="47"/>
      <c r="AH431" s="47"/>
    </row>
    <row r="432" spans="1:34" ht="14.25" customHeight="1">
      <c r="A432" s="47"/>
      <c r="B432" s="47"/>
      <c r="C432" s="47"/>
      <c r="D432" s="47"/>
      <c r="E432" s="47"/>
      <c r="F432" s="47"/>
      <c r="G432" s="47"/>
      <c r="H432" s="47"/>
      <c r="I432" s="47"/>
      <c r="J432" s="357"/>
      <c r="K432" s="357"/>
      <c r="L432" s="47"/>
      <c r="M432" s="47"/>
      <c r="N432" s="47"/>
      <c r="O432" s="47"/>
      <c r="P432" s="47"/>
      <c r="Q432" s="47"/>
      <c r="R432" s="47"/>
      <c r="S432" s="47"/>
      <c r="T432" s="47"/>
      <c r="U432" s="47"/>
      <c r="V432" s="47"/>
      <c r="W432" s="47"/>
      <c r="X432" s="47"/>
      <c r="Y432" s="47"/>
      <c r="Z432" s="47"/>
      <c r="AA432" s="47"/>
      <c r="AB432" s="47"/>
      <c r="AC432" s="47"/>
      <c r="AD432" s="47"/>
      <c r="AE432" s="47"/>
      <c r="AF432" s="47"/>
      <c r="AG432" s="47"/>
      <c r="AH432" s="47"/>
    </row>
    <row r="433" spans="1:34" ht="14.25" customHeight="1">
      <c r="A433" s="47"/>
      <c r="B433" s="47"/>
      <c r="C433" s="47"/>
      <c r="D433" s="47"/>
      <c r="E433" s="47"/>
      <c r="F433" s="47"/>
      <c r="G433" s="47"/>
      <c r="H433" s="47"/>
      <c r="I433" s="47"/>
      <c r="J433" s="357"/>
      <c r="K433" s="357"/>
      <c r="L433" s="47"/>
      <c r="M433" s="47"/>
      <c r="N433" s="47"/>
      <c r="O433" s="47"/>
      <c r="P433" s="47"/>
      <c r="Q433" s="47"/>
      <c r="R433" s="47"/>
      <c r="S433" s="47"/>
      <c r="T433" s="47"/>
      <c r="U433" s="47"/>
      <c r="V433" s="47"/>
      <c r="W433" s="47"/>
      <c r="X433" s="47"/>
      <c r="Y433" s="47"/>
      <c r="Z433" s="47"/>
      <c r="AA433" s="47"/>
      <c r="AB433" s="47"/>
      <c r="AC433" s="47"/>
      <c r="AD433" s="47"/>
      <c r="AE433" s="47"/>
      <c r="AF433" s="47"/>
      <c r="AG433" s="47"/>
      <c r="AH433" s="47"/>
    </row>
    <row r="434" spans="1:34" ht="14.25" customHeight="1">
      <c r="A434" s="47"/>
      <c r="B434" s="47"/>
      <c r="C434" s="47"/>
      <c r="D434" s="47"/>
      <c r="E434" s="47"/>
      <c r="F434" s="47"/>
      <c r="G434" s="47"/>
      <c r="H434" s="47"/>
      <c r="I434" s="47"/>
      <c r="J434" s="357"/>
      <c r="K434" s="357"/>
      <c r="L434" s="47"/>
      <c r="M434" s="47"/>
      <c r="N434" s="47"/>
      <c r="O434" s="47"/>
      <c r="P434" s="47"/>
      <c r="Q434" s="47"/>
      <c r="R434" s="47"/>
      <c r="S434" s="47"/>
      <c r="T434" s="47"/>
      <c r="U434" s="47"/>
      <c r="V434" s="47"/>
      <c r="W434" s="47"/>
      <c r="X434" s="47"/>
      <c r="Y434" s="47"/>
      <c r="Z434" s="47"/>
      <c r="AA434" s="47"/>
      <c r="AB434" s="47"/>
      <c r="AC434" s="47"/>
      <c r="AD434" s="47"/>
      <c r="AE434" s="47"/>
      <c r="AF434" s="47"/>
      <c r="AG434" s="47"/>
      <c r="AH434" s="47"/>
    </row>
    <row r="435" spans="1:34" ht="14.25" customHeight="1">
      <c r="A435" s="47"/>
      <c r="B435" s="47"/>
      <c r="C435" s="47"/>
      <c r="D435" s="47"/>
      <c r="E435" s="47"/>
      <c r="F435" s="47"/>
      <c r="G435" s="47"/>
      <c r="H435" s="47"/>
      <c r="I435" s="47"/>
      <c r="J435" s="357"/>
      <c r="K435" s="357"/>
      <c r="L435" s="47"/>
      <c r="M435" s="47"/>
      <c r="N435" s="47"/>
      <c r="O435" s="47"/>
      <c r="P435" s="47"/>
      <c r="Q435" s="47"/>
      <c r="R435" s="47"/>
      <c r="S435" s="47"/>
      <c r="T435" s="47"/>
      <c r="U435" s="47"/>
      <c r="V435" s="47"/>
      <c r="W435" s="47"/>
      <c r="X435" s="47"/>
      <c r="Y435" s="47"/>
      <c r="Z435" s="47"/>
      <c r="AA435" s="47"/>
      <c r="AB435" s="47"/>
      <c r="AC435" s="47"/>
      <c r="AD435" s="47"/>
      <c r="AE435" s="47"/>
      <c r="AF435" s="47"/>
      <c r="AG435" s="47"/>
      <c r="AH435" s="47"/>
    </row>
    <row r="436" spans="1:34" ht="14.25" customHeight="1">
      <c r="A436" s="47"/>
      <c r="B436" s="47"/>
      <c r="C436" s="47"/>
      <c r="D436" s="47"/>
      <c r="E436" s="47"/>
      <c r="F436" s="47"/>
      <c r="G436" s="47"/>
      <c r="H436" s="47"/>
      <c r="I436" s="47"/>
      <c r="J436" s="357"/>
      <c r="K436" s="357"/>
      <c r="L436" s="47"/>
      <c r="M436" s="47"/>
      <c r="N436" s="47"/>
      <c r="O436" s="47"/>
      <c r="P436" s="47"/>
      <c r="Q436" s="47"/>
      <c r="R436" s="47"/>
      <c r="S436" s="47"/>
      <c r="T436" s="47"/>
      <c r="U436" s="47"/>
      <c r="V436" s="47"/>
      <c r="W436" s="47"/>
      <c r="X436" s="47"/>
      <c r="Y436" s="47"/>
      <c r="Z436" s="47"/>
      <c r="AA436" s="47"/>
      <c r="AB436" s="47"/>
      <c r="AC436" s="47"/>
      <c r="AD436" s="47"/>
      <c r="AE436" s="47"/>
      <c r="AF436" s="47"/>
      <c r="AG436" s="47"/>
      <c r="AH436" s="47"/>
    </row>
    <row r="437" spans="1:34" ht="14.25" customHeight="1">
      <c r="A437" s="47"/>
      <c r="B437" s="47"/>
      <c r="C437" s="47"/>
      <c r="D437" s="47"/>
      <c r="E437" s="47"/>
      <c r="F437" s="47"/>
      <c r="G437" s="47"/>
      <c r="H437" s="47"/>
      <c r="I437" s="47"/>
      <c r="J437" s="357"/>
      <c r="K437" s="357"/>
      <c r="L437" s="47"/>
      <c r="M437" s="47"/>
      <c r="N437" s="47"/>
      <c r="O437" s="47"/>
      <c r="P437" s="47"/>
      <c r="Q437" s="47"/>
      <c r="R437" s="47"/>
      <c r="S437" s="47"/>
      <c r="T437" s="47"/>
      <c r="U437" s="47"/>
      <c r="V437" s="47"/>
      <c r="W437" s="47"/>
      <c r="X437" s="47"/>
      <c r="Y437" s="47"/>
      <c r="Z437" s="47"/>
      <c r="AA437" s="47"/>
      <c r="AB437" s="47"/>
      <c r="AC437" s="47"/>
      <c r="AD437" s="47"/>
      <c r="AE437" s="47"/>
      <c r="AF437" s="47"/>
      <c r="AG437" s="47"/>
      <c r="AH437" s="47"/>
    </row>
    <row r="438" spans="1:34" ht="14.25" customHeight="1">
      <c r="A438" s="47"/>
      <c r="B438" s="47"/>
      <c r="C438" s="47"/>
      <c r="D438" s="47"/>
      <c r="E438" s="47"/>
      <c r="F438" s="47"/>
      <c r="G438" s="47"/>
      <c r="H438" s="47"/>
      <c r="I438" s="47"/>
      <c r="J438" s="357"/>
      <c r="K438" s="357"/>
      <c r="L438" s="47"/>
      <c r="M438" s="47"/>
      <c r="N438" s="47"/>
      <c r="O438" s="47"/>
      <c r="P438" s="47"/>
      <c r="Q438" s="47"/>
      <c r="R438" s="47"/>
      <c r="S438" s="47"/>
      <c r="T438" s="47"/>
      <c r="U438" s="47"/>
      <c r="V438" s="47"/>
      <c r="W438" s="47"/>
      <c r="X438" s="47"/>
      <c r="Y438" s="47"/>
      <c r="Z438" s="47"/>
      <c r="AA438" s="47"/>
      <c r="AB438" s="47"/>
      <c r="AC438" s="47"/>
      <c r="AD438" s="47"/>
      <c r="AE438" s="47"/>
      <c r="AF438" s="47"/>
      <c r="AG438" s="47"/>
      <c r="AH438" s="47"/>
    </row>
    <row r="439" spans="1:34" ht="14.25" customHeight="1">
      <c r="A439" s="47"/>
      <c r="B439" s="47"/>
      <c r="C439" s="47"/>
      <c r="D439" s="47"/>
      <c r="E439" s="47"/>
      <c r="F439" s="47"/>
      <c r="G439" s="47"/>
      <c r="H439" s="47"/>
      <c r="I439" s="47"/>
      <c r="J439" s="357"/>
      <c r="K439" s="357"/>
      <c r="L439" s="47"/>
      <c r="M439" s="47"/>
      <c r="N439" s="47"/>
      <c r="O439" s="47"/>
      <c r="P439" s="47"/>
      <c r="Q439" s="47"/>
      <c r="R439" s="47"/>
      <c r="S439" s="47"/>
      <c r="T439" s="47"/>
      <c r="U439" s="47"/>
      <c r="V439" s="47"/>
      <c r="W439" s="47"/>
      <c r="X439" s="47"/>
      <c r="Y439" s="47"/>
      <c r="Z439" s="47"/>
      <c r="AA439" s="47"/>
      <c r="AB439" s="47"/>
      <c r="AC439" s="47"/>
      <c r="AD439" s="47"/>
      <c r="AE439" s="47"/>
      <c r="AF439" s="47"/>
      <c r="AG439" s="47"/>
      <c r="AH439" s="47"/>
    </row>
    <row r="440" spans="1:34" ht="14.25" customHeight="1">
      <c r="A440" s="47"/>
      <c r="B440" s="47"/>
      <c r="C440" s="47"/>
      <c r="D440" s="47"/>
      <c r="E440" s="47"/>
      <c r="F440" s="47"/>
      <c r="G440" s="47"/>
      <c r="H440" s="47"/>
      <c r="I440" s="47"/>
      <c r="J440" s="357"/>
      <c r="K440" s="357"/>
      <c r="L440" s="47"/>
      <c r="M440" s="47"/>
      <c r="N440" s="47"/>
      <c r="O440" s="47"/>
      <c r="P440" s="47"/>
      <c r="Q440" s="47"/>
      <c r="R440" s="47"/>
      <c r="S440" s="47"/>
      <c r="T440" s="47"/>
      <c r="U440" s="47"/>
      <c r="V440" s="47"/>
      <c r="W440" s="47"/>
      <c r="X440" s="47"/>
      <c r="Y440" s="47"/>
      <c r="Z440" s="47"/>
      <c r="AA440" s="47"/>
      <c r="AB440" s="47"/>
      <c r="AC440" s="47"/>
      <c r="AD440" s="47"/>
      <c r="AE440" s="47"/>
      <c r="AF440" s="47"/>
      <c r="AG440" s="47"/>
      <c r="AH440" s="47"/>
    </row>
    <row r="441" spans="1:34" ht="14.25" customHeight="1">
      <c r="A441" s="47"/>
      <c r="B441" s="47"/>
      <c r="C441" s="47"/>
      <c r="D441" s="47"/>
      <c r="E441" s="47"/>
      <c r="F441" s="47"/>
      <c r="G441" s="47"/>
      <c r="H441" s="47"/>
      <c r="I441" s="47"/>
      <c r="J441" s="357"/>
      <c r="K441" s="357"/>
      <c r="L441" s="47"/>
      <c r="M441" s="47"/>
      <c r="N441" s="47"/>
      <c r="O441" s="47"/>
      <c r="P441" s="47"/>
      <c r="Q441" s="47"/>
      <c r="R441" s="47"/>
      <c r="S441" s="47"/>
      <c r="T441" s="47"/>
      <c r="U441" s="47"/>
      <c r="V441" s="47"/>
      <c r="W441" s="47"/>
      <c r="X441" s="47"/>
      <c r="Y441" s="47"/>
      <c r="Z441" s="47"/>
      <c r="AA441" s="47"/>
      <c r="AB441" s="47"/>
      <c r="AC441" s="47"/>
      <c r="AD441" s="47"/>
      <c r="AE441" s="47"/>
      <c r="AF441" s="47"/>
      <c r="AG441" s="47"/>
      <c r="AH441" s="47"/>
    </row>
    <row r="442" spans="1:34" ht="14.25" customHeight="1">
      <c r="A442" s="47"/>
      <c r="B442" s="47"/>
      <c r="C442" s="47"/>
      <c r="D442" s="47"/>
      <c r="E442" s="47"/>
      <c r="F442" s="47"/>
      <c r="G442" s="47"/>
      <c r="H442" s="47"/>
      <c r="I442" s="47"/>
      <c r="J442" s="357"/>
      <c r="K442" s="357"/>
      <c r="L442" s="47"/>
      <c r="M442" s="47"/>
      <c r="N442" s="47"/>
      <c r="O442" s="47"/>
      <c r="P442" s="47"/>
      <c r="Q442" s="47"/>
      <c r="R442" s="47"/>
      <c r="S442" s="47"/>
      <c r="T442" s="47"/>
      <c r="U442" s="47"/>
      <c r="V442" s="47"/>
      <c r="W442" s="47"/>
      <c r="X442" s="47"/>
      <c r="Y442" s="47"/>
      <c r="Z442" s="47"/>
      <c r="AA442" s="47"/>
      <c r="AB442" s="47"/>
      <c r="AC442" s="47"/>
      <c r="AD442" s="47"/>
      <c r="AE442" s="47"/>
      <c r="AF442" s="47"/>
      <c r="AG442" s="47"/>
      <c r="AH442" s="47"/>
    </row>
    <row r="443" spans="1:34" ht="14.25" customHeight="1">
      <c r="A443" s="47"/>
      <c r="B443" s="47"/>
      <c r="C443" s="47"/>
      <c r="D443" s="47"/>
      <c r="E443" s="47"/>
      <c r="F443" s="47"/>
      <c r="G443" s="47"/>
      <c r="H443" s="47"/>
      <c r="I443" s="47"/>
      <c r="J443" s="357"/>
      <c r="K443" s="357"/>
      <c r="L443" s="47"/>
      <c r="M443" s="47"/>
      <c r="N443" s="47"/>
      <c r="O443" s="47"/>
      <c r="P443" s="47"/>
      <c r="Q443" s="47"/>
      <c r="R443" s="47"/>
      <c r="S443" s="47"/>
      <c r="T443" s="47"/>
      <c r="U443" s="47"/>
      <c r="V443" s="47"/>
      <c r="W443" s="47"/>
      <c r="X443" s="47"/>
      <c r="Y443" s="47"/>
      <c r="Z443" s="47"/>
      <c r="AA443" s="47"/>
      <c r="AB443" s="47"/>
      <c r="AC443" s="47"/>
      <c r="AD443" s="47"/>
      <c r="AE443" s="47"/>
      <c r="AF443" s="47"/>
      <c r="AG443" s="47"/>
      <c r="AH443" s="47"/>
    </row>
    <row r="444" spans="1:34" ht="14.25" customHeight="1">
      <c r="A444" s="47"/>
      <c r="B444" s="47"/>
      <c r="C444" s="47"/>
      <c r="D444" s="47"/>
      <c r="E444" s="47"/>
      <c r="F444" s="47"/>
      <c r="G444" s="47"/>
      <c r="H444" s="47"/>
      <c r="I444" s="47"/>
      <c r="J444" s="357"/>
      <c r="K444" s="357"/>
      <c r="L444" s="47"/>
      <c r="M444" s="47"/>
      <c r="N444" s="47"/>
      <c r="O444" s="47"/>
      <c r="P444" s="47"/>
      <c r="Q444" s="47"/>
      <c r="R444" s="47"/>
      <c r="S444" s="47"/>
      <c r="T444" s="47"/>
      <c r="U444" s="47"/>
      <c r="V444" s="47"/>
      <c r="W444" s="47"/>
      <c r="X444" s="47"/>
      <c r="Y444" s="47"/>
      <c r="Z444" s="47"/>
      <c r="AA444" s="47"/>
      <c r="AB444" s="47"/>
      <c r="AC444" s="47"/>
      <c r="AD444" s="47"/>
      <c r="AE444" s="47"/>
      <c r="AF444" s="47"/>
      <c r="AG444" s="47"/>
      <c r="AH444" s="47"/>
    </row>
    <row r="445" spans="1:34" ht="14.25" customHeight="1">
      <c r="A445" s="47"/>
      <c r="B445" s="47"/>
      <c r="C445" s="47"/>
      <c r="D445" s="47"/>
      <c r="E445" s="47"/>
      <c r="F445" s="47"/>
      <c r="G445" s="47"/>
      <c r="H445" s="47"/>
      <c r="I445" s="47"/>
      <c r="J445" s="357"/>
      <c r="K445" s="357"/>
      <c r="L445" s="47"/>
      <c r="M445" s="47"/>
      <c r="N445" s="47"/>
      <c r="O445" s="47"/>
      <c r="P445" s="47"/>
      <c r="Q445" s="47"/>
      <c r="R445" s="47"/>
      <c r="S445" s="47"/>
      <c r="T445" s="47"/>
      <c r="U445" s="47"/>
      <c r="V445" s="47"/>
      <c r="W445" s="47"/>
      <c r="X445" s="47"/>
      <c r="Y445" s="47"/>
      <c r="Z445" s="47"/>
      <c r="AA445" s="47"/>
      <c r="AB445" s="47"/>
      <c r="AC445" s="47"/>
      <c r="AD445" s="47"/>
      <c r="AE445" s="47"/>
      <c r="AF445" s="47"/>
      <c r="AG445" s="47"/>
      <c r="AH445" s="47"/>
    </row>
    <row r="446" spans="1:34" ht="14.25" customHeight="1">
      <c r="A446" s="47"/>
      <c r="B446" s="47"/>
      <c r="C446" s="47"/>
      <c r="D446" s="47"/>
      <c r="E446" s="47"/>
      <c r="F446" s="47"/>
      <c r="G446" s="47"/>
      <c r="H446" s="47"/>
      <c r="I446" s="47"/>
      <c r="J446" s="357"/>
      <c r="K446" s="357"/>
      <c r="L446" s="47"/>
      <c r="M446" s="47"/>
      <c r="N446" s="47"/>
      <c r="O446" s="47"/>
      <c r="P446" s="47"/>
      <c r="Q446" s="47"/>
      <c r="R446" s="47"/>
      <c r="S446" s="47"/>
      <c r="T446" s="47"/>
      <c r="U446" s="47"/>
      <c r="V446" s="47"/>
      <c r="W446" s="47"/>
      <c r="X446" s="47"/>
      <c r="Y446" s="47"/>
      <c r="Z446" s="47"/>
      <c r="AA446" s="47"/>
      <c r="AB446" s="47"/>
      <c r="AC446" s="47"/>
      <c r="AD446" s="47"/>
      <c r="AE446" s="47"/>
      <c r="AF446" s="47"/>
      <c r="AG446" s="47"/>
      <c r="AH446" s="47"/>
    </row>
    <row r="447" spans="1:34" ht="14.25" customHeight="1">
      <c r="A447" s="47"/>
      <c r="B447" s="47"/>
      <c r="C447" s="47"/>
      <c r="D447" s="47"/>
      <c r="E447" s="47"/>
      <c r="F447" s="47"/>
      <c r="G447" s="47"/>
      <c r="H447" s="47"/>
      <c r="I447" s="47"/>
      <c r="J447" s="357"/>
      <c r="K447" s="357"/>
      <c r="L447" s="47"/>
      <c r="M447" s="47"/>
      <c r="N447" s="47"/>
      <c r="O447" s="47"/>
      <c r="P447" s="47"/>
      <c r="Q447" s="47"/>
      <c r="R447" s="47"/>
      <c r="S447" s="47"/>
      <c r="T447" s="47"/>
      <c r="U447" s="47"/>
      <c r="V447" s="47"/>
      <c r="W447" s="47"/>
      <c r="X447" s="47"/>
      <c r="Y447" s="47"/>
      <c r="Z447" s="47"/>
      <c r="AA447" s="47"/>
      <c r="AB447" s="47"/>
      <c r="AC447" s="47"/>
      <c r="AD447" s="47"/>
      <c r="AE447" s="47"/>
      <c r="AF447" s="47"/>
      <c r="AG447" s="47"/>
      <c r="AH447" s="47"/>
    </row>
    <row r="448" spans="1:34" ht="14.25" customHeight="1">
      <c r="A448" s="47"/>
      <c r="B448" s="47"/>
      <c r="C448" s="47"/>
      <c r="D448" s="47"/>
      <c r="E448" s="47"/>
      <c r="F448" s="47"/>
      <c r="G448" s="47"/>
      <c r="H448" s="47"/>
      <c r="I448" s="47"/>
      <c r="J448" s="357"/>
      <c r="K448" s="357"/>
      <c r="L448" s="47"/>
      <c r="M448" s="47"/>
      <c r="N448" s="47"/>
      <c r="O448" s="47"/>
      <c r="P448" s="47"/>
      <c r="Q448" s="47"/>
      <c r="R448" s="47"/>
      <c r="S448" s="47"/>
      <c r="T448" s="47"/>
      <c r="U448" s="47"/>
      <c r="V448" s="47"/>
      <c r="W448" s="47"/>
      <c r="X448" s="47"/>
      <c r="Y448" s="47"/>
      <c r="Z448" s="47"/>
      <c r="AA448" s="47"/>
      <c r="AB448" s="47"/>
      <c r="AC448" s="47"/>
      <c r="AD448" s="47"/>
      <c r="AE448" s="47"/>
      <c r="AF448" s="47"/>
      <c r="AG448" s="47"/>
      <c r="AH448" s="47"/>
    </row>
    <row r="449" spans="1:34" ht="14.25" customHeight="1">
      <c r="A449" s="47"/>
      <c r="B449" s="47"/>
      <c r="C449" s="47"/>
      <c r="D449" s="47"/>
      <c r="E449" s="47"/>
      <c r="F449" s="47"/>
      <c r="G449" s="47"/>
      <c r="H449" s="47"/>
      <c r="I449" s="47"/>
      <c r="J449" s="357"/>
      <c r="K449" s="357"/>
      <c r="L449" s="47"/>
      <c r="M449" s="47"/>
      <c r="N449" s="47"/>
      <c r="O449" s="47"/>
      <c r="P449" s="47"/>
      <c r="Q449" s="47"/>
      <c r="R449" s="47"/>
      <c r="S449" s="47"/>
      <c r="T449" s="47"/>
      <c r="U449" s="47"/>
      <c r="V449" s="47"/>
      <c r="W449" s="47"/>
      <c r="X449" s="47"/>
      <c r="Y449" s="47"/>
      <c r="Z449" s="47"/>
      <c r="AA449" s="47"/>
      <c r="AB449" s="47"/>
      <c r="AC449" s="47"/>
      <c r="AD449" s="47"/>
      <c r="AE449" s="47"/>
      <c r="AF449" s="47"/>
      <c r="AG449" s="47"/>
      <c r="AH449" s="47"/>
    </row>
    <row r="450" spans="1:34" ht="14.25" customHeight="1">
      <c r="A450" s="47"/>
      <c r="B450" s="47"/>
      <c r="C450" s="47"/>
      <c r="D450" s="47"/>
      <c r="E450" s="47"/>
      <c r="F450" s="47"/>
      <c r="G450" s="47"/>
      <c r="H450" s="47"/>
      <c r="I450" s="47"/>
      <c r="J450" s="357"/>
      <c r="K450" s="357"/>
      <c r="L450" s="47"/>
      <c r="M450" s="47"/>
      <c r="N450" s="47"/>
      <c r="O450" s="47"/>
      <c r="P450" s="47"/>
      <c r="Q450" s="47"/>
      <c r="R450" s="47"/>
      <c r="S450" s="47"/>
      <c r="T450" s="47"/>
      <c r="U450" s="47"/>
      <c r="V450" s="47"/>
      <c r="W450" s="47"/>
      <c r="X450" s="47"/>
      <c r="Y450" s="47"/>
      <c r="Z450" s="47"/>
      <c r="AA450" s="47"/>
      <c r="AB450" s="47"/>
      <c r="AC450" s="47"/>
      <c r="AD450" s="47"/>
      <c r="AE450" s="47"/>
      <c r="AF450" s="47"/>
      <c r="AG450" s="47"/>
      <c r="AH450" s="47"/>
    </row>
    <row r="451" spans="1:34" ht="14.25" customHeight="1">
      <c r="A451" s="47"/>
      <c r="B451" s="47"/>
      <c r="C451" s="47"/>
      <c r="D451" s="47"/>
      <c r="E451" s="47"/>
      <c r="F451" s="47"/>
      <c r="G451" s="47"/>
      <c r="H451" s="47"/>
      <c r="I451" s="47"/>
      <c r="J451" s="357"/>
      <c r="K451" s="357"/>
      <c r="L451" s="47"/>
      <c r="M451" s="47"/>
      <c r="N451" s="47"/>
      <c r="O451" s="47"/>
      <c r="P451" s="47"/>
      <c r="Q451" s="47"/>
      <c r="R451" s="47"/>
      <c r="S451" s="47"/>
      <c r="T451" s="47"/>
      <c r="U451" s="47"/>
      <c r="V451" s="47"/>
      <c r="W451" s="47"/>
      <c r="X451" s="47"/>
      <c r="Y451" s="47"/>
      <c r="Z451" s="47"/>
      <c r="AA451" s="47"/>
      <c r="AB451" s="47"/>
      <c r="AC451" s="47"/>
      <c r="AD451" s="47"/>
      <c r="AE451" s="47"/>
      <c r="AF451" s="47"/>
      <c r="AG451" s="47"/>
      <c r="AH451" s="47"/>
    </row>
    <row r="452" spans="1:34" ht="14.25" customHeight="1">
      <c r="A452" s="47"/>
      <c r="B452" s="47"/>
      <c r="C452" s="47"/>
      <c r="D452" s="47"/>
      <c r="E452" s="47"/>
      <c r="F452" s="47"/>
      <c r="G452" s="47"/>
      <c r="H452" s="47"/>
      <c r="I452" s="47"/>
      <c r="J452" s="357"/>
      <c r="K452" s="357"/>
      <c r="L452" s="47"/>
      <c r="M452" s="47"/>
      <c r="N452" s="47"/>
      <c r="O452" s="47"/>
      <c r="P452" s="47"/>
      <c r="Q452" s="47"/>
      <c r="R452" s="47"/>
      <c r="S452" s="47"/>
      <c r="T452" s="47"/>
      <c r="U452" s="47"/>
      <c r="V452" s="47"/>
      <c r="W452" s="47"/>
      <c r="X452" s="47"/>
      <c r="Y452" s="47"/>
      <c r="Z452" s="47"/>
      <c r="AA452" s="47"/>
      <c r="AB452" s="47"/>
      <c r="AC452" s="47"/>
      <c r="AD452" s="47"/>
      <c r="AE452" s="47"/>
      <c r="AF452" s="47"/>
      <c r="AG452" s="47"/>
      <c r="AH452" s="47"/>
    </row>
    <row r="453" spans="1:34" ht="14.25" customHeight="1">
      <c r="A453" s="47"/>
      <c r="B453" s="47"/>
      <c r="C453" s="47"/>
      <c r="D453" s="47"/>
      <c r="E453" s="47"/>
      <c r="F453" s="47"/>
      <c r="G453" s="47"/>
      <c r="H453" s="47"/>
      <c r="I453" s="47"/>
      <c r="J453" s="357"/>
      <c r="K453" s="357"/>
      <c r="L453" s="47"/>
      <c r="M453" s="47"/>
      <c r="N453" s="47"/>
      <c r="O453" s="47"/>
      <c r="P453" s="47"/>
      <c r="Q453" s="47"/>
      <c r="R453" s="47"/>
      <c r="S453" s="47"/>
      <c r="T453" s="47"/>
      <c r="U453" s="47"/>
      <c r="V453" s="47"/>
      <c r="W453" s="47"/>
      <c r="X453" s="47"/>
      <c r="Y453" s="47"/>
      <c r="Z453" s="47"/>
      <c r="AA453" s="47"/>
      <c r="AB453" s="47"/>
      <c r="AC453" s="47"/>
      <c r="AD453" s="47"/>
      <c r="AE453" s="47"/>
      <c r="AF453" s="47"/>
      <c r="AG453" s="47"/>
      <c r="AH453" s="47"/>
    </row>
    <row r="454" spans="1:34" ht="14.25" customHeight="1">
      <c r="A454" s="47"/>
      <c r="B454" s="47"/>
      <c r="C454" s="47"/>
      <c r="D454" s="47"/>
      <c r="E454" s="47"/>
      <c r="F454" s="47"/>
      <c r="G454" s="47"/>
      <c r="H454" s="47"/>
      <c r="I454" s="47"/>
      <c r="J454" s="357"/>
      <c r="K454" s="357"/>
      <c r="L454" s="47"/>
      <c r="M454" s="47"/>
      <c r="N454" s="47"/>
      <c r="O454" s="47"/>
      <c r="P454" s="47"/>
      <c r="Q454" s="47"/>
      <c r="R454" s="47"/>
      <c r="S454" s="47"/>
      <c r="T454" s="47"/>
      <c r="U454" s="47"/>
      <c r="V454" s="47"/>
      <c r="W454" s="47"/>
      <c r="X454" s="47"/>
      <c r="Y454" s="47"/>
      <c r="Z454" s="47"/>
      <c r="AA454" s="47"/>
      <c r="AB454" s="47"/>
      <c r="AC454" s="47"/>
      <c r="AD454" s="47"/>
      <c r="AE454" s="47"/>
      <c r="AF454" s="47"/>
      <c r="AG454" s="47"/>
      <c r="AH454" s="47"/>
    </row>
    <row r="455" spans="1:34" ht="14.25" customHeight="1">
      <c r="A455" s="47"/>
      <c r="B455" s="47"/>
      <c r="C455" s="47"/>
      <c r="D455" s="47"/>
      <c r="E455" s="47"/>
      <c r="F455" s="47"/>
      <c r="G455" s="47"/>
      <c r="H455" s="47"/>
      <c r="I455" s="47"/>
      <c r="J455" s="357"/>
      <c r="K455" s="357"/>
      <c r="L455" s="47"/>
      <c r="M455" s="47"/>
      <c r="N455" s="47"/>
      <c r="O455" s="47"/>
      <c r="P455" s="47"/>
      <c r="Q455" s="47"/>
      <c r="R455" s="47"/>
      <c r="S455" s="47"/>
      <c r="T455" s="47"/>
      <c r="U455" s="47"/>
      <c r="V455" s="47"/>
      <c r="W455" s="47"/>
      <c r="X455" s="47"/>
      <c r="Y455" s="47"/>
      <c r="Z455" s="47"/>
      <c r="AA455" s="47"/>
      <c r="AB455" s="47"/>
      <c r="AC455" s="47"/>
      <c r="AD455" s="47"/>
      <c r="AE455" s="47"/>
      <c r="AF455" s="47"/>
      <c r="AG455" s="47"/>
      <c r="AH455" s="47"/>
    </row>
    <row r="456" spans="1:34" ht="14.25" customHeight="1">
      <c r="A456" s="47"/>
      <c r="B456" s="47"/>
      <c r="C456" s="47"/>
      <c r="D456" s="47"/>
      <c r="E456" s="47"/>
      <c r="F456" s="47"/>
      <c r="G456" s="47"/>
      <c r="H456" s="47"/>
      <c r="I456" s="47"/>
      <c r="J456" s="357"/>
      <c r="K456" s="357"/>
      <c r="L456" s="47"/>
      <c r="M456" s="47"/>
      <c r="N456" s="47"/>
      <c r="O456" s="47"/>
      <c r="P456" s="47"/>
      <c r="Q456" s="47"/>
      <c r="R456" s="47"/>
      <c r="S456" s="47"/>
      <c r="T456" s="47"/>
      <c r="U456" s="47"/>
      <c r="V456" s="47"/>
      <c r="W456" s="47"/>
      <c r="X456" s="47"/>
      <c r="Y456" s="47"/>
      <c r="Z456" s="47"/>
      <c r="AA456" s="47"/>
      <c r="AB456" s="47"/>
      <c r="AC456" s="47"/>
      <c r="AD456" s="47"/>
      <c r="AE456" s="47"/>
      <c r="AF456" s="47"/>
      <c r="AG456" s="47"/>
      <c r="AH456" s="47"/>
    </row>
    <row r="457" spans="1:34" ht="14.25" customHeight="1">
      <c r="A457" s="47"/>
      <c r="B457" s="47"/>
      <c r="C457" s="47"/>
      <c r="D457" s="47"/>
      <c r="E457" s="47"/>
      <c r="F457" s="47"/>
      <c r="G457" s="47"/>
      <c r="H457" s="47"/>
      <c r="I457" s="47"/>
      <c r="J457" s="357"/>
      <c r="K457" s="357"/>
      <c r="L457" s="47"/>
      <c r="M457" s="47"/>
      <c r="N457" s="47"/>
      <c r="O457" s="47"/>
      <c r="P457" s="47"/>
      <c r="Q457" s="47"/>
      <c r="R457" s="47"/>
      <c r="S457" s="47"/>
      <c r="T457" s="47"/>
      <c r="U457" s="47"/>
      <c r="V457" s="47"/>
      <c r="W457" s="47"/>
      <c r="X457" s="47"/>
      <c r="Y457" s="47"/>
      <c r="Z457" s="47"/>
      <c r="AA457" s="47"/>
      <c r="AB457" s="47"/>
      <c r="AC457" s="47"/>
      <c r="AD457" s="47"/>
      <c r="AE457" s="47"/>
      <c r="AF457" s="47"/>
      <c r="AG457" s="47"/>
      <c r="AH457" s="47"/>
    </row>
    <row r="458" spans="1:34" ht="14.25" customHeight="1">
      <c r="A458" s="47"/>
      <c r="B458" s="47"/>
      <c r="C458" s="47"/>
      <c r="D458" s="47"/>
      <c r="E458" s="47"/>
      <c r="F458" s="47"/>
      <c r="G458" s="47"/>
      <c r="H458" s="47"/>
      <c r="I458" s="47"/>
      <c r="J458" s="357"/>
      <c r="K458" s="357"/>
      <c r="L458" s="47"/>
      <c r="M458" s="47"/>
      <c r="N458" s="47"/>
      <c r="O458" s="47"/>
      <c r="P458" s="47"/>
      <c r="Q458" s="47"/>
      <c r="R458" s="47"/>
      <c r="S458" s="47"/>
      <c r="T458" s="47"/>
      <c r="U458" s="47"/>
      <c r="V458" s="47"/>
      <c r="W458" s="47"/>
      <c r="X458" s="47"/>
      <c r="Y458" s="47"/>
      <c r="Z458" s="47"/>
      <c r="AA458" s="47"/>
      <c r="AB458" s="47"/>
      <c r="AC458" s="47"/>
      <c r="AD458" s="47"/>
      <c r="AE458" s="47"/>
      <c r="AF458" s="47"/>
      <c r="AG458" s="47"/>
      <c r="AH458" s="47"/>
    </row>
    <row r="459" spans="1:34" ht="14.25" customHeight="1">
      <c r="A459" s="47"/>
      <c r="B459" s="47"/>
      <c r="C459" s="47"/>
      <c r="D459" s="47"/>
      <c r="E459" s="47"/>
      <c r="F459" s="47"/>
      <c r="G459" s="47"/>
      <c r="H459" s="47"/>
      <c r="I459" s="47"/>
      <c r="J459" s="357"/>
      <c r="K459" s="357"/>
      <c r="L459" s="47"/>
      <c r="M459" s="47"/>
      <c r="N459" s="47"/>
      <c r="O459" s="47"/>
      <c r="P459" s="47"/>
      <c r="Q459" s="47"/>
      <c r="R459" s="47"/>
      <c r="S459" s="47"/>
      <c r="T459" s="47"/>
      <c r="U459" s="47"/>
      <c r="V459" s="47"/>
      <c r="W459" s="47"/>
      <c r="X459" s="47"/>
      <c r="Y459" s="47"/>
      <c r="Z459" s="47"/>
      <c r="AA459" s="47"/>
      <c r="AB459" s="47"/>
      <c r="AC459" s="47"/>
      <c r="AD459" s="47"/>
      <c r="AE459" s="47"/>
      <c r="AF459" s="47"/>
      <c r="AG459" s="47"/>
      <c r="AH459" s="47"/>
    </row>
    <row r="460" spans="1:34" ht="14.25" customHeight="1">
      <c r="A460" s="47"/>
      <c r="B460" s="47"/>
      <c r="C460" s="47"/>
      <c r="D460" s="47"/>
      <c r="E460" s="47"/>
      <c r="F460" s="47"/>
      <c r="G460" s="47"/>
      <c r="H460" s="47"/>
      <c r="I460" s="47"/>
      <c r="J460" s="357"/>
      <c r="K460" s="357"/>
      <c r="L460" s="47"/>
      <c r="M460" s="47"/>
      <c r="N460" s="47"/>
      <c r="O460" s="47"/>
      <c r="P460" s="47"/>
      <c r="Q460" s="47"/>
      <c r="R460" s="47"/>
      <c r="S460" s="47"/>
      <c r="T460" s="47"/>
      <c r="U460" s="47"/>
      <c r="V460" s="47"/>
      <c r="W460" s="47"/>
      <c r="X460" s="47"/>
      <c r="Y460" s="47"/>
      <c r="Z460" s="47"/>
      <c r="AA460" s="47"/>
      <c r="AB460" s="47"/>
      <c r="AC460" s="47"/>
      <c r="AD460" s="47"/>
      <c r="AE460" s="47"/>
      <c r="AF460" s="47"/>
      <c r="AG460" s="47"/>
      <c r="AH460" s="47"/>
    </row>
    <row r="461" spans="1:34" ht="14.25" customHeight="1">
      <c r="A461" s="47"/>
      <c r="B461" s="47"/>
      <c r="C461" s="47"/>
      <c r="D461" s="47"/>
      <c r="E461" s="47"/>
      <c r="F461" s="47"/>
      <c r="G461" s="47"/>
      <c r="H461" s="47"/>
      <c r="I461" s="47"/>
      <c r="J461" s="357"/>
      <c r="K461" s="357"/>
      <c r="L461" s="47"/>
      <c r="M461" s="47"/>
      <c r="N461" s="47"/>
      <c r="O461" s="47"/>
      <c r="P461" s="47"/>
      <c r="Q461" s="47"/>
      <c r="R461" s="47"/>
      <c r="S461" s="47"/>
      <c r="T461" s="47"/>
      <c r="U461" s="47"/>
      <c r="V461" s="47"/>
      <c r="W461" s="47"/>
      <c r="X461" s="47"/>
      <c r="Y461" s="47"/>
      <c r="Z461" s="47"/>
      <c r="AA461" s="47"/>
      <c r="AB461" s="47"/>
      <c r="AC461" s="47"/>
      <c r="AD461" s="47"/>
      <c r="AE461" s="47"/>
      <c r="AF461" s="47"/>
      <c r="AG461" s="47"/>
      <c r="AH461" s="47"/>
    </row>
    <row r="462" spans="1:34" ht="14.25" customHeight="1">
      <c r="A462" s="47"/>
      <c r="B462" s="47"/>
      <c r="C462" s="47"/>
      <c r="D462" s="47"/>
      <c r="E462" s="47"/>
      <c r="F462" s="47"/>
      <c r="G462" s="47"/>
      <c r="H462" s="47"/>
      <c r="I462" s="47"/>
      <c r="J462" s="357"/>
      <c r="K462" s="357"/>
      <c r="L462" s="47"/>
      <c r="M462" s="47"/>
      <c r="N462" s="47"/>
      <c r="O462" s="47"/>
      <c r="P462" s="47"/>
      <c r="Q462" s="47"/>
      <c r="R462" s="47"/>
      <c r="S462" s="47"/>
      <c r="T462" s="47"/>
      <c r="U462" s="47"/>
      <c r="V462" s="47"/>
      <c r="W462" s="47"/>
      <c r="X462" s="47"/>
      <c r="Y462" s="47"/>
      <c r="Z462" s="47"/>
      <c r="AA462" s="47"/>
      <c r="AB462" s="47"/>
      <c r="AC462" s="47"/>
      <c r="AD462" s="47"/>
      <c r="AE462" s="47"/>
      <c r="AF462" s="47"/>
      <c r="AG462" s="47"/>
      <c r="AH462" s="47"/>
    </row>
    <row r="463" spans="1:34" ht="14.25" customHeight="1">
      <c r="A463" s="47"/>
      <c r="B463" s="47"/>
      <c r="C463" s="47"/>
      <c r="D463" s="47"/>
      <c r="E463" s="47"/>
      <c r="F463" s="47"/>
      <c r="G463" s="47"/>
      <c r="H463" s="47"/>
      <c r="I463" s="47"/>
      <c r="J463" s="357"/>
      <c r="K463" s="357"/>
      <c r="L463" s="47"/>
      <c r="M463" s="47"/>
      <c r="N463" s="47"/>
      <c r="O463" s="47"/>
      <c r="P463" s="47"/>
      <c r="Q463" s="47"/>
      <c r="R463" s="47"/>
      <c r="S463" s="47"/>
      <c r="T463" s="47"/>
      <c r="U463" s="47"/>
      <c r="V463" s="47"/>
      <c r="W463" s="47"/>
      <c r="X463" s="47"/>
      <c r="Y463" s="47"/>
      <c r="Z463" s="47"/>
      <c r="AA463" s="47"/>
      <c r="AB463" s="47"/>
      <c r="AC463" s="47"/>
      <c r="AD463" s="47"/>
      <c r="AE463" s="47"/>
      <c r="AF463" s="47"/>
      <c r="AG463" s="47"/>
      <c r="AH463" s="47"/>
    </row>
    <row r="464" spans="1:34" ht="14.25" customHeight="1">
      <c r="A464" s="47"/>
      <c r="B464" s="47"/>
      <c r="C464" s="47"/>
      <c r="D464" s="47"/>
      <c r="E464" s="47"/>
      <c r="F464" s="47"/>
      <c r="G464" s="47"/>
      <c r="H464" s="47"/>
      <c r="I464" s="47"/>
      <c r="J464" s="357"/>
      <c r="K464" s="357"/>
      <c r="L464" s="47"/>
      <c r="M464" s="47"/>
      <c r="N464" s="47"/>
      <c r="O464" s="47"/>
      <c r="P464" s="47"/>
      <c r="Q464" s="47"/>
      <c r="R464" s="47"/>
      <c r="S464" s="47"/>
      <c r="T464" s="47"/>
      <c r="U464" s="47"/>
      <c r="V464" s="47"/>
      <c r="W464" s="47"/>
      <c r="X464" s="47"/>
      <c r="Y464" s="47"/>
      <c r="Z464" s="47"/>
      <c r="AA464" s="47"/>
      <c r="AB464" s="47"/>
      <c r="AC464" s="47"/>
      <c r="AD464" s="47"/>
      <c r="AE464" s="47"/>
      <c r="AF464" s="47"/>
      <c r="AG464" s="47"/>
      <c r="AH464" s="47"/>
    </row>
    <row r="465" spans="1:34" ht="14.25" customHeight="1">
      <c r="A465" s="47"/>
      <c r="B465" s="47"/>
      <c r="C465" s="47"/>
      <c r="D465" s="47"/>
      <c r="E465" s="47"/>
      <c r="F465" s="47"/>
      <c r="G465" s="47"/>
      <c r="H465" s="47"/>
      <c r="I465" s="47"/>
      <c r="J465" s="357"/>
      <c r="K465" s="357"/>
      <c r="L465" s="47"/>
      <c r="M465" s="47"/>
      <c r="N465" s="47"/>
      <c r="O465" s="47"/>
      <c r="P465" s="47"/>
      <c r="Q465" s="47"/>
      <c r="R465" s="47"/>
      <c r="S465" s="47"/>
      <c r="T465" s="47"/>
      <c r="U465" s="47"/>
      <c r="V465" s="47"/>
      <c r="W465" s="47"/>
      <c r="X465" s="47"/>
      <c r="Y465" s="47"/>
      <c r="Z465" s="47"/>
      <c r="AA465" s="47"/>
      <c r="AB465" s="47"/>
      <c r="AC465" s="47"/>
      <c r="AD465" s="47"/>
      <c r="AE465" s="47"/>
      <c r="AF465" s="47"/>
      <c r="AG465" s="47"/>
      <c r="AH465" s="47"/>
    </row>
    <row r="466" spans="1:34" ht="14.25" customHeight="1">
      <c r="A466" s="47"/>
      <c r="B466" s="47"/>
      <c r="C466" s="47"/>
      <c r="D466" s="47"/>
      <c r="E466" s="47"/>
      <c r="F466" s="47"/>
      <c r="G466" s="47"/>
      <c r="H466" s="47"/>
      <c r="I466" s="47"/>
      <c r="J466" s="357"/>
      <c r="K466" s="357"/>
      <c r="L466" s="47"/>
      <c r="M466" s="47"/>
      <c r="N466" s="47"/>
      <c r="O466" s="47"/>
      <c r="P466" s="47"/>
      <c r="Q466" s="47"/>
      <c r="R466" s="47"/>
      <c r="S466" s="47"/>
      <c r="T466" s="47"/>
      <c r="U466" s="47"/>
      <c r="V466" s="47"/>
      <c r="W466" s="47"/>
      <c r="X466" s="47"/>
      <c r="Y466" s="47"/>
      <c r="Z466" s="47"/>
      <c r="AA466" s="47"/>
      <c r="AB466" s="47"/>
      <c r="AC466" s="47"/>
      <c r="AD466" s="47"/>
      <c r="AE466" s="47"/>
      <c r="AF466" s="47"/>
      <c r="AG466" s="47"/>
      <c r="AH466" s="47"/>
    </row>
    <row r="467" spans="1:34" ht="14.25" customHeight="1">
      <c r="A467" s="47"/>
      <c r="B467" s="47"/>
      <c r="C467" s="47"/>
      <c r="D467" s="47"/>
      <c r="E467" s="47"/>
      <c r="F467" s="47"/>
      <c r="G467" s="47"/>
      <c r="H467" s="47"/>
      <c r="I467" s="47"/>
      <c r="J467" s="357"/>
      <c r="K467" s="357"/>
      <c r="L467" s="47"/>
      <c r="M467" s="47"/>
      <c r="N467" s="47"/>
      <c r="O467" s="47"/>
      <c r="P467" s="47"/>
      <c r="Q467" s="47"/>
      <c r="R467" s="47"/>
      <c r="S467" s="47"/>
      <c r="T467" s="47"/>
      <c r="U467" s="47"/>
      <c r="V467" s="47"/>
      <c r="W467" s="47"/>
      <c r="X467" s="47"/>
      <c r="Y467" s="47"/>
      <c r="Z467" s="47"/>
      <c r="AA467" s="47"/>
      <c r="AB467" s="47"/>
      <c r="AC467" s="47"/>
      <c r="AD467" s="47"/>
      <c r="AE467" s="47"/>
      <c r="AF467" s="47"/>
      <c r="AG467" s="47"/>
      <c r="AH467" s="47"/>
    </row>
    <row r="468" spans="1:34" ht="14.25" customHeight="1">
      <c r="A468" s="47"/>
      <c r="B468" s="47"/>
      <c r="C468" s="47"/>
      <c r="D468" s="47"/>
      <c r="E468" s="47"/>
      <c r="F468" s="47"/>
      <c r="G468" s="47"/>
      <c r="H468" s="47"/>
      <c r="I468" s="47"/>
      <c r="J468" s="357"/>
      <c r="K468" s="357"/>
      <c r="L468" s="47"/>
      <c r="M468" s="47"/>
      <c r="N468" s="47"/>
      <c r="O468" s="47"/>
      <c r="P468" s="47"/>
      <c r="Q468" s="47"/>
      <c r="R468" s="47"/>
      <c r="S468" s="47"/>
      <c r="T468" s="47"/>
      <c r="U468" s="47"/>
      <c r="V468" s="47"/>
      <c r="W468" s="47"/>
      <c r="X468" s="47"/>
      <c r="Y468" s="47"/>
      <c r="Z468" s="47"/>
      <c r="AA468" s="47"/>
      <c r="AB468" s="47"/>
      <c r="AC468" s="47"/>
      <c r="AD468" s="47"/>
      <c r="AE468" s="47"/>
      <c r="AF468" s="47"/>
      <c r="AG468" s="47"/>
      <c r="AH468" s="47"/>
    </row>
    <row r="469" spans="1:34" ht="14.25" customHeight="1">
      <c r="A469" s="47"/>
      <c r="B469" s="47"/>
      <c r="C469" s="47"/>
      <c r="D469" s="47"/>
      <c r="E469" s="47"/>
      <c r="F469" s="47"/>
      <c r="G469" s="47"/>
      <c r="H469" s="47"/>
      <c r="I469" s="47"/>
      <c r="J469" s="357"/>
      <c r="K469" s="357"/>
      <c r="L469" s="47"/>
      <c r="M469" s="47"/>
      <c r="N469" s="47"/>
      <c r="O469" s="47"/>
      <c r="P469" s="47"/>
      <c r="Q469" s="47"/>
      <c r="R469" s="47"/>
      <c r="S469" s="47"/>
      <c r="T469" s="47"/>
      <c r="U469" s="47"/>
      <c r="V469" s="47"/>
      <c r="W469" s="47"/>
      <c r="X469" s="47"/>
      <c r="Y469" s="47"/>
      <c r="Z469" s="47"/>
      <c r="AA469" s="47"/>
      <c r="AB469" s="47"/>
      <c r="AC469" s="47"/>
      <c r="AD469" s="47"/>
      <c r="AE469" s="47"/>
      <c r="AF469" s="47"/>
      <c r="AG469" s="47"/>
      <c r="AH469" s="47"/>
    </row>
    <row r="470" spans="1:34" ht="14.25" customHeight="1">
      <c r="A470" s="47"/>
      <c r="B470" s="47"/>
      <c r="C470" s="47"/>
      <c r="D470" s="47"/>
      <c r="E470" s="47"/>
      <c r="F470" s="47"/>
      <c r="G470" s="47"/>
      <c r="H470" s="47"/>
      <c r="I470" s="47"/>
      <c r="J470" s="357"/>
      <c r="K470" s="357"/>
      <c r="L470" s="47"/>
      <c r="M470" s="47"/>
      <c r="N470" s="47"/>
      <c r="O470" s="47"/>
      <c r="P470" s="47"/>
      <c r="Q470" s="47"/>
      <c r="R470" s="47"/>
      <c r="S470" s="47"/>
      <c r="T470" s="47"/>
      <c r="U470" s="47"/>
      <c r="V470" s="47"/>
      <c r="W470" s="47"/>
      <c r="X470" s="47"/>
      <c r="Y470" s="47"/>
      <c r="Z470" s="47"/>
      <c r="AA470" s="47"/>
      <c r="AB470" s="47"/>
      <c r="AC470" s="47"/>
      <c r="AD470" s="47"/>
      <c r="AE470" s="47"/>
      <c r="AF470" s="47"/>
      <c r="AG470" s="47"/>
      <c r="AH470" s="47"/>
    </row>
    <row r="471" spans="1:34" ht="14.25" customHeight="1">
      <c r="A471" s="47"/>
      <c r="B471" s="47"/>
      <c r="C471" s="47"/>
      <c r="D471" s="47"/>
      <c r="E471" s="47"/>
      <c r="F471" s="47"/>
      <c r="G471" s="47"/>
      <c r="H471" s="47"/>
      <c r="I471" s="47"/>
      <c r="J471" s="357"/>
      <c r="K471" s="357"/>
      <c r="L471" s="47"/>
      <c r="M471" s="47"/>
      <c r="N471" s="47"/>
      <c r="O471" s="47"/>
      <c r="P471" s="47"/>
      <c r="Q471" s="47"/>
      <c r="R471" s="47"/>
      <c r="S471" s="47"/>
      <c r="T471" s="47"/>
      <c r="U471" s="47"/>
      <c r="V471" s="47"/>
      <c r="W471" s="47"/>
      <c r="X471" s="47"/>
      <c r="Y471" s="47"/>
      <c r="Z471" s="47"/>
      <c r="AA471" s="47"/>
      <c r="AB471" s="47"/>
      <c r="AC471" s="47"/>
      <c r="AD471" s="47"/>
      <c r="AE471" s="47"/>
      <c r="AF471" s="47"/>
      <c r="AG471" s="47"/>
      <c r="AH471" s="47"/>
    </row>
    <row r="472" spans="1:34" ht="14.25" customHeight="1">
      <c r="A472" s="47"/>
      <c r="B472" s="47"/>
      <c r="C472" s="47"/>
      <c r="D472" s="47"/>
      <c r="E472" s="47"/>
      <c r="F472" s="47"/>
      <c r="G472" s="47"/>
      <c r="H472" s="47"/>
      <c r="I472" s="47"/>
      <c r="J472" s="357"/>
      <c r="K472" s="357"/>
      <c r="L472" s="47"/>
      <c r="M472" s="47"/>
      <c r="N472" s="47"/>
      <c r="O472" s="47"/>
      <c r="P472" s="47"/>
      <c r="Q472" s="47"/>
      <c r="R472" s="47"/>
      <c r="S472" s="47"/>
      <c r="T472" s="47"/>
      <c r="U472" s="47"/>
      <c r="V472" s="47"/>
      <c r="W472" s="47"/>
      <c r="X472" s="47"/>
      <c r="Y472" s="47"/>
      <c r="Z472" s="47"/>
      <c r="AA472" s="47"/>
      <c r="AB472" s="47"/>
      <c r="AC472" s="47"/>
      <c r="AD472" s="47"/>
      <c r="AE472" s="47"/>
      <c r="AF472" s="47"/>
      <c r="AG472" s="47"/>
      <c r="AH472" s="47"/>
    </row>
    <row r="473" spans="1:34" ht="14.25" customHeight="1">
      <c r="A473" s="47"/>
      <c r="B473" s="47"/>
      <c r="C473" s="47"/>
      <c r="D473" s="47"/>
      <c r="E473" s="47"/>
      <c r="F473" s="47"/>
      <c r="G473" s="47"/>
      <c r="H473" s="47"/>
      <c r="I473" s="47"/>
      <c r="J473" s="357"/>
      <c r="K473" s="357"/>
      <c r="L473" s="47"/>
      <c r="M473" s="47"/>
      <c r="N473" s="47"/>
      <c r="O473" s="47"/>
      <c r="P473" s="47"/>
      <c r="Q473" s="47"/>
      <c r="R473" s="47"/>
      <c r="S473" s="47"/>
      <c r="T473" s="47"/>
      <c r="U473" s="47"/>
      <c r="V473" s="47"/>
      <c r="W473" s="47"/>
      <c r="X473" s="47"/>
      <c r="Y473" s="47"/>
      <c r="Z473" s="47"/>
      <c r="AA473" s="47"/>
      <c r="AB473" s="47"/>
      <c r="AC473" s="47"/>
      <c r="AD473" s="47"/>
      <c r="AE473" s="47"/>
      <c r="AF473" s="47"/>
      <c r="AG473" s="47"/>
      <c r="AH473" s="47"/>
    </row>
    <row r="474" spans="1:34" ht="14.25" customHeight="1">
      <c r="A474" s="47"/>
      <c r="B474" s="47"/>
      <c r="C474" s="47"/>
      <c r="D474" s="47"/>
      <c r="E474" s="47"/>
      <c r="F474" s="47"/>
      <c r="G474" s="47"/>
      <c r="H474" s="47"/>
      <c r="I474" s="47"/>
      <c r="J474" s="357"/>
      <c r="K474" s="357"/>
      <c r="L474" s="47"/>
      <c r="M474" s="47"/>
      <c r="N474" s="47"/>
      <c r="O474" s="47"/>
      <c r="P474" s="47"/>
      <c r="Q474" s="47"/>
      <c r="R474" s="47"/>
      <c r="S474" s="47"/>
      <c r="T474" s="47"/>
      <c r="U474" s="47"/>
      <c r="V474" s="47"/>
      <c r="W474" s="47"/>
      <c r="X474" s="47"/>
      <c r="Y474" s="47"/>
      <c r="Z474" s="47"/>
      <c r="AA474" s="47"/>
      <c r="AB474" s="47"/>
      <c r="AC474" s="47"/>
      <c r="AD474" s="47"/>
      <c r="AE474" s="47"/>
      <c r="AF474" s="47"/>
      <c r="AG474" s="47"/>
      <c r="AH474" s="47"/>
    </row>
    <row r="475" spans="1:34" ht="14.25" customHeight="1">
      <c r="A475" s="47"/>
      <c r="B475" s="47"/>
      <c r="C475" s="47"/>
      <c r="D475" s="47"/>
      <c r="E475" s="47"/>
      <c r="F475" s="47"/>
      <c r="G475" s="47"/>
      <c r="H475" s="47"/>
      <c r="I475" s="47"/>
      <c r="J475" s="357"/>
      <c r="K475" s="357"/>
      <c r="L475" s="47"/>
      <c r="M475" s="47"/>
      <c r="N475" s="47"/>
      <c r="O475" s="47"/>
      <c r="P475" s="47"/>
      <c r="Q475" s="47"/>
      <c r="R475" s="47"/>
      <c r="S475" s="47"/>
      <c r="T475" s="47"/>
      <c r="U475" s="47"/>
      <c r="V475" s="47"/>
      <c r="W475" s="47"/>
      <c r="X475" s="47"/>
      <c r="Y475" s="47"/>
      <c r="Z475" s="47"/>
      <c r="AA475" s="47"/>
      <c r="AB475" s="47"/>
      <c r="AC475" s="47"/>
      <c r="AD475" s="47"/>
      <c r="AE475" s="47"/>
      <c r="AF475" s="47"/>
      <c r="AG475" s="47"/>
      <c r="AH475" s="47"/>
    </row>
    <row r="476" spans="1:34" ht="14.25" customHeight="1">
      <c r="A476" s="47"/>
      <c r="B476" s="47"/>
      <c r="C476" s="47"/>
      <c r="D476" s="47"/>
      <c r="E476" s="47"/>
      <c r="F476" s="47"/>
      <c r="G476" s="47"/>
      <c r="H476" s="47"/>
      <c r="I476" s="47"/>
      <c r="J476" s="357"/>
      <c r="K476" s="357"/>
      <c r="L476" s="47"/>
      <c r="M476" s="47"/>
      <c r="N476" s="47"/>
      <c r="O476" s="47"/>
      <c r="P476" s="47"/>
      <c r="Q476" s="47"/>
      <c r="R476" s="47"/>
      <c r="S476" s="47"/>
      <c r="T476" s="47"/>
      <c r="U476" s="47"/>
      <c r="V476" s="47"/>
      <c r="W476" s="47"/>
      <c r="X476" s="47"/>
      <c r="Y476" s="47"/>
      <c r="Z476" s="47"/>
      <c r="AA476" s="47"/>
      <c r="AB476" s="47"/>
      <c r="AC476" s="47"/>
      <c r="AD476" s="47"/>
      <c r="AE476" s="47"/>
      <c r="AF476" s="47"/>
      <c r="AG476" s="47"/>
      <c r="AH476" s="47"/>
    </row>
    <row r="477" spans="1:34" ht="14.25" customHeight="1">
      <c r="A477" s="47"/>
      <c r="B477" s="47"/>
      <c r="C477" s="47"/>
      <c r="D477" s="47"/>
      <c r="E477" s="47"/>
      <c r="F477" s="47"/>
      <c r="G477" s="47"/>
      <c r="H477" s="47"/>
      <c r="I477" s="47"/>
      <c r="J477" s="357"/>
      <c r="K477" s="357"/>
      <c r="L477" s="47"/>
      <c r="M477" s="47"/>
      <c r="N477" s="47"/>
      <c r="O477" s="47"/>
      <c r="P477" s="47"/>
      <c r="Q477" s="47"/>
      <c r="R477" s="47"/>
      <c r="S477" s="47"/>
      <c r="T477" s="47"/>
      <c r="U477" s="47"/>
      <c r="V477" s="47"/>
      <c r="W477" s="47"/>
      <c r="X477" s="47"/>
      <c r="Y477" s="47"/>
      <c r="Z477" s="47"/>
      <c r="AA477" s="47"/>
      <c r="AB477" s="47"/>
      <c r="AC477" s="47"/>
      <c r="AD477" s="47"/>
      <c r="AE477" s="47"/>
      <c r="AF477" s="47"/>
      <c r="AG477" s="47"/>
      <c r="AH477" s="47"/>
    </row>
    <row r="478" spans="1:34" ht="14.25" customHeight="1">
      <c r="A478" s="47"/>
      <c r="B478" s="47"/>
      <c r="C478" s="47"/>
      <c r="D478" s="47"/>
      <c r="E478" s="47"/>
      <c r="F478" s="47"/>
      <c r="G478" s="47"/>
      <c r="H478" s="47"/>
      <c r="I478" s="47"/>
      <c r="J478" s="357"/>
      <c r="K478" s="357"/>
      <c r="L478" s="47"/>
      <c r="M478" s="47"/>
      <c r="N478" s="47"/>
      <c r="O478" s="47"/>
      <c r="P478" s="47"/>
      <c r="Q478" s="47"/>
      <c r="R478" s="47"/>
      <c r="S478" s="47"/>
      <c r="T478" s="47"/>
      <c r="U478" s="47"/>
      <c r="V478" s="47"/>
      <c r="W478" s="47"/>
      <c r="X478" s="47"/>
      <c r="Y478" s="47"/>
      <c r="Z478" s="47"/>
      <c r="AA478" s="47"/>
      <c r="AB478" s="47"/>
      <c r="AC478" s="47"/>
      <c r="AD478" s="47"/>
      <c r="AE478" s="47"/>
      <c r="AF478" s="47"/>
      <c r="AG478" s="47"/>
      <c r="AH478" s="47"/>
    </row>
    <row r="479" spans="1:34" ht="14.25" customHeight="1">
      <c r="A479" s="47"/>
      <c r="B479" s="47"/>
      <c r="C479" s="47"/>
      <c r="D479" s="47"/>
      <c r="E479" s="47"/>
      <c r="F479" s="47"/>
      <c r="G479" s="47"/>
      <c r="H479" s="47"/>
      <c r="I479" s="47"/>
      <c r="J479" s="357"/>
      <c r="K479" s="357"/>
      <c r="L479" s="47"/>
      <c r="M479" s="47"/>
      <c r="N479" s="47"/>
      <c r="O479" s="47"/>
      <c r="P479" s="47"/>
      <c r="Q479" s="47"/>
      <c r="R479" s="47"/>
      <c r="S479" s="47"/>
      <c r="T479" s="47"/>
      <c r="U479" s="47"/>
      <c r="V479" s="47"/>
      <c r="W479" s="47"/>
      <c r="X479" s="47"/>
      <c r="Y479" s="47"/>
      <c r="Z479" s="47"/>
      <c r="AA479" s="47"/>
      <c r="AB479" s="47"/>
      <c r="AC479" s="47"/>
      <c r="AD479" s="47"/>
      <c r="AE479" s="47"/>
      <c r="AF479" s="47"/>
      <c r="AG479" s="47"/>
      <c r="AH479" s="47"/>
    </row>
    <row r="480" spans="1:34" ht="14.25" customHeight="1">
      <c r="A480" s="47"/>
      <c r="B480" s="47"/>
      <c r="C480" s="47"/>
      <c r="D480" s="47"/>
      <c r="E480" s="47"/>
      <c r="F480" s="47"/>
      <c r="G480" s="47"/>
      <c r="H480" s="47"/>
      <c r="I480" s="47"/>
      <c r="J480" s="357"/>
      <c r="K480" s="357"/>
      <c r="L480" s="47"/>
      <c r="M480" s="47"/>
      <c r="N480" s="47"/>
      <c r="O480" s="47"/>
      <c r="P480" s="47"/>
      <c r="Q480" s="47"/>
      <c r="R480" s="47"/>
      <c r="S480" s="47"/>
      <c r="T480" s="47"/>
      <c r="U480" s="47"/>
      <c r="V480" s="47"/>
      <c r="W480" s="47"/>
      <c r="X480" s="47"/>
      <c r="Y480" s="47"/>
      <c r="Z480" s="47"/>
      <c r="AA480" s="47"/>
      <c r="AB480" s="47"/>
      <c r="AC480" s="47"/>
      <c r="AD480" s="47"/>
      <c r="AE480" s="47"/>
      <c r="AF480" s="47"/>
      <c r="AG480" s="47"/>
      <c r="AH480" s="47"/>
    </row>
    <row r="481" spans="1:34" ht="14.25" customHeight="1">
      <c r="A481" s="47"/>
      <c r="B481" s="47"/>
      <c r="C481" s="47"/>
      <c r="D481" s="47"/>
      <c r="E481" s="47"/>
      <c r="F481" s="47"/>
      <c r="G481" s="47"/>
      <c r="H481" s="47"/>
      <c r="I481" s="47"/>
      <c r="J481" s="357"/>
      <c r="K481" s="357"/>
      <c r="L481" s="47"/>
      <c r="M481" s="47"/>
      <c r="N481" s="47"/>
      <c r="O481" s="47"/>
      <c r="P481" s="47"/>
      <c r="Q481" s="47"/>
      <c r="R481" s="47"/>
      <c r="S481" s="47"/>
      <c r="T481" s="47"/>
      <c r="U481" s="47"/>
      <c r="V481" s="47"/>
      <c r="W481" s="47"/>
      <c r="X481" s="47"/>
      <c r="Y481" s="47"/>
      <c r="Z481" s="47"/>
      <c r="AA481" s="47"/>
      <c r="AB481" s="47"/>
      <c r="AC481" s="47"/>
      <c r="AD481" s="47"/>
      <c r="AE481" s="47"/>
      <c r="AF481" s="47"/>
      <c r="AG481" s="47"/>
      <c r="AH481" s="47"/>
    </row>
    <row r="482" spans="1:34" ht="14.25" customHeight="1">
      <c r="A482" s="47"/>
      <c r="B482" s="47"/>
      <c r="C482" s="47"/>
      <c r="D482" s="47"/>
      <c r="E482" s="47"/>
      <c r="F482" s="47"/>
      <c r="G482" s="47"/>
      <c r="H482" s="47"/>
      <c r="I482" s="47"/>
      <c r="J482" s="357"/>
      <c r="K482" s="357"/>
      <c r="L482" s="47"/>
      <c r="M482" s="47"/>
      <c r="N482" s="47"/>
      <c r="O482" s="47"/>
      <c r="P482" s="47"/>
      <c r="Q482" s="47"/>
      <c r="R482" s="47"/>
      <c r="S482" s="47"/>
      <c r="T482" s="47"/>
      <c r="U482" s="47"/>
      <c r="V482" s="47"/>
      <c r="W482" s="47"/>
      <c r="X482" s="47"/>
      <c r="Y482" s="47"/>
      <c r="Z482" s="47"/>
      <c r="AA482" s="47"/>
      <c r="AB482" s="47"/>
      <c r="AC482" s="47"/>
      <c r="AD482" s="47"/>
      <c r="AE482" s="47"/>
      <c r="AF482" s="47"/>
      <c r="AG482" s="47"/>
      <c r="AH482" s="47"/>
    </row>
    <row r="483" spans="1:34" ht="14.25" customHeight="1">
      <c r="A483" s="47"/>
      <c r="B483" s="47"/>
      <c r="C483" s="47"/>
      <c r="D483" s="47"/>
      <c r="E483" s="47"/>
      <c r="F483" s="47"/>
      <c r="G483" s="47"/>
      <c r="H483" s="47"/>
      <c r="I483" s="47"/>
      <c r="J483" s="357"/>
      <c r="K483" s="357"/>
      <c r="L483" s="47"/>
      <c r="M483" s="47"/>
      <c r="N483" s="47"/>
      <c r="O483" s="47"/>
      <c r="P483" s="47"/>
      <c r="Q483" s="47"/>
      <c r="R483" s="47"/>
      <c r="S483" s="47"/>
      <c r="T483" s="47"/>
      <c r="U483" s="47"/>
      <c r="V483" s="47"/>
      <c r="W483" s="47"/>
      <c r="X483" s="47"/>
      <c r="Y483" s="47"/>
      <c r="Z483" s="47"/>
      <c r="AA483" s="47"/>
      <c r="AB483" s="47"/>
      <c r="AC483" s="47"/>
      <c r="AD483" s="47"/>
      <c r="AE483" s="47"/>
      <c r="AF483" s="47"/>
      <c r="AG483" s="47"/>
      <c r="AH483" s="47"/>
    </row>
    <row r="484" spans="1:34" ht="14.25" customHeight="1">
      <c r="A484" s="47"/>
      <c r="B484" s="47"/>
      <c r="C484" s="47"/>
      <c r="D484" s="47"/>
      <c r="E484" s="47"/>
      <c r="F484" s="47"/>
      <c r="G484" s="47"/>
      <c r="H484" s="47"/>
      <c r="I484" s="47"/>
      <c r="J484" s="357"/>
      <c r="K484" s="357"/>
      <c r="L484" s="47"/>
      <c r="M484" s="47"/>
      <c r="N484" s="47"/>
      <c r="O484" s="47"/>
      <c r="P484" s="47"/>
      <c r="Q484" s="47"/>
      <c r="R484" s="47"/>
      <c r="S484" s="47"/>
      <c r="T484" s="47"/>
      <c r="U484" s="47"/>
      <c r="V484" s="47"/>
      <c r="W484" s="47"/>
      <c r="X484" s="47"/>
      <c r="Y484" s="47"/>
      <c r="Z484" s="47"/>
      <c r="AA484" s="47"/>
      <c r="AB484" s="47"/>
      <c r="AC484" s="47"/>
      <c r="AD484" s="47"/>
      <c r="AE484" s="47"/>
      <c r="AF484" s="47"/>
      <c r="AG484" s="47"/>
      <c r="AH484" s="47"/>
    </row>
    <row r="485" spans="1:34" ht="14.25" customHeight="1">
      <c r="A485" s="47"/>
      <c r="B485" s="47"/>
      <c r="C485" s="47"/>
      <c r="D485" s="47"/>
      <c r="E485" s="47"/>
      <c r="F485" s="47"/>
      <c r="G485" s="47"/>
      <c r="H485" s="47"/>
      <c r="I485" s="47"/>
      <c r="J485" s="357"/>
      <c r="K485" s="357"/>
      <c r="L485" s="47"/>
      <c r="M485" s="47"/>
      <c r="N485" s="47"/>
      <c r="O485" s="47"/>
      <c r="P485" s="47"/>
      <c r="Q485" s="47"/>
      <c r="R485" s="47"/>
      <c r="S485" s="47"/>
      <c r="T485" s="47"/>
      <c r="U485" s="47"/>
      <c r="V485" s="47"/>
      <c r="W485" s="47"/>
      <c r="X485" s="47"/>
      <c r="Y485" s="47"/>
      <c r="Z485" s="47"/>
      <c r="AA485" s="47"/>
      <c r="AB485" s="47"/>
      <c r="AC485" s="47"/>
      <c r="AD485" s="47"/>
      <c r="AE485" s="47"/>
      <c r="AF485" s="47"/>
      <c r="AG485" s="47"/>
      <c r="AH485" s="47"/>
    </row>
    <row r="486" spans="1:34" ht="14.25" customHeight="1">
      <c r="A486" s="47"/>
      <c r="B486" s="47"/>
      <c r="C486" s="47"/>
      <c r="D486" s="47"/>
      <c r="E486" s="47"/>
      <c r="F486" s="47"/>
      <c r="G486" s="47"/>
      <c r="H486" s="47"/>
      <c r="I486" s="47"/>
      <c r="J486" s="357"/>
      <c r="K486" s="357"/>
      <c r="L486" s="47"/>
      <c r="M486" s="47"/>
      <c r="N486" s="47"/>
      <c r="O486" s="47"/>
      <c r="P486" s="47"/>
      <c r="Q486" s="47"/>
      <c r="R486" s="47"/>
      <c r="S486" s="47"/>
      <c r="T486" s="47"/>
      <c r="U486" s="47"/>
      <c r="V486" s="47"/>
      <c r="W486" s="47"/>
      <c r="X486" s="47"/>
      <c r="Y486" s="47"/>
      <c r="Z486" s="47"/>
      <c r="AA486" s="47"/>
      <c r="AB486" s="47"/>
      <c r="AC486" s="47"/>
      <c r="AD486" s="47"/>
      <c r="AE486" s="47"/>
      <c r="AF486" s="47"/>
      <c r="AG486" s="47"/>
      <c r="AH486" s="47"/>
    </row>
    <row r="487" spans="1:34" ht="14.25" customHeight="1">
      <c r="A487" s="47"/>
      <c r="B487" s="47"/>
      <c r="C487" s="47"/>
      <c r="D487" s="47"/>
      <c r="E487" s="47"/>
      <c r="F487" s="47"/>
      <c r="G487" s="47"/>
      <c r="H487" s="47"/>
      <c r="I487" s="47"/>
      <c r="J487" s="357"/>
      <c r="K487" s="357"/>
      <c r="L487" s="47"/>
      <c r="M487" s="47"/>
      <c r="N487" s="47"/>
      <c r="O487" s="47"/>
      <c r="P487" s="47"/>
      <c r="Q487" s="47"/>
      <c r="R487" s="47"/>
      <c r="S487" s="47"/>
      <c r="T487" s="47"/>
      <c r="U487" s="47"/>
      <c r="V487" s="47"/>
      <c r="W487" s="47"/>
      <c r="X487" s="47"/>
      <c r="Y487" s="47"/>
      <c r="Z487" s="47"/>
      <c r="AA487" s="47"/>
      <c r="AB487" s="47"/>
      <c r="AC487" s="47"/>
      <c r="AD487" s="47"/>
      <c r="AE487" s="47"/>
      <c r="AF487" s="47"/>
      <c r="AG487" s="47"/>
      <c r="AH487" s="47"/>
    </row>
    <row r="488" spans="1:34" ht="14.25" customHeight="1">
      <c r="A488" s="47"/>
      <c r="B488" s="47"/>
      <c r="C488" s="47"/>
      <c r="D488" s="47"/>
      <c r="E488" s="47"/>
      <c r="F488" s="47"/>
      <c r="G488" s="47"/>
      <c r="H488" s="47"/>
      <c r="I488" s="47"/>
      <c r="J488" s="357"/>
      <c r="K488" s="357"/>
      <c r="L488" s="47"/>
      <c r="M488" s="47"/>
      <c r="N488" s="47"/>
      <c r="O488" s="47"/>
      <c r="P488" s="47"/>
      <c r="Q488" s="47"/>
      <c r="R488" s="47"/>
      <c r="S488" s="47"/>
      <c r="T488" s="47"/>
      <c r="U488" s="47"/>
      <c r="V488" s="47"/>
      <c r="W488" s="47"/>
      <c r="X488" s="47"/>
      <c r="Y488" s="47"/>
      <c r="Z488" s="47"/>
      <c r="AA488" s="47"/>
      <c r="AB488" s="47"/>
      <c r="AC488" s="47"/>
      <c r="AD488" s="47"/>
      <c r="AE488" s="47"/>
      <c r="AF488" s="47"/>
      <c r="AG488" s="47"/>
      <c r="AH488" s="47"/>
    </row>
    <row r="489" spans="1:34" ht="14.25" customHeight="1">
      <c r="A489" s="47"/>
      <c r="B489" s="47"/>
      <c r="C489" s="47"/>
      <c r="D489" s="47"/>
      <c r="E489" s="47"/>
      <c r="F489" s="47"/>
      <c r="G489" s="47"/>
      <c r="H489" s="47"/>
      <c r="I489" s="47"/>
      <c r="J489" s="357"/>
      <c r="K489" s="357"/>
      <c r="L489" s="47"/>
      <c r="M489" s="47"/>
      <c r="N489" s="47"/>
      <c r="O489" s="47"/>
      <c r="P489" s="47"/>
      <c r="Q489" s="47"/>
      <c r="R489" s="47"/>
      <c r="S489" s="47"/>
      <c r="T489" s="47"/>
      <c r="U489" s="47"/>
      <c r="V489" s="47"/>
      <c r="W489" s="47"/>
      <c r="X489" s="47"/>
      <c r="Y489" s="47"/>
      <c r="Z489" s="47"/>
      <c r="AA489" s="47"/>
      <c r="AB489" s="47"/>
      <c r="AC489" s="47"/>
      <c r="AD489" s="47"/>
      <c r="AE489" s="47"/>
      <c r="AF489" s="47"/>
      <c r="AG489" s="47"/>
      <c r="AH489" s="47"/>
    </row>
    <row r="490" spans="1:34" ht="14.25" customHeight="1">
      <c r="A490" s="47"/>
      <c r="B490" s="47"/>
      <c r="C490" s="47"/>
      <c r="D490" s="47"/>
      <c r="E490" s="47"/>
      <c r="F490" s="47"/>
      <c r="G490" s="47"/>
      <c r="H490" s="47"/>
      <c r="I490" s="47"/>
      <c r="J490" s="357"/>
      <c r="K490" s="357"/>
      <c r="L490" s="47"/>
      <c r="M490" s="47"/>
      <c r="N490" s="47"/>
      <c r="O490" s="47"/>
      <c r="P490" s="47"/>
      <c r="Q490" s="47"/>
      <c r="R490" s="47"/>
      <c r="S490" s="47"/>
      <c r="T490" s="47"/>
      <c r="U490" s="47"/>
      <c r="V490" s="47"/>
      <c r="W490" s="47"/>
      <c r="X490" s="47"/>
      <c r="Y490" s="47"/>
      <c r="Z490" s="47"/>
      <c r="AA490" s="47"/>
      <c r="AB490" s="47"/>
      <c r="AC490" s="47"/>
      <c r="AD490" s="47"/>
      <c r="AE490" s="47"/>
      <c r="AF490" s="47"/>
      <c r="AG490" s="47"/>
      <c r="AH490" s="47"/>
    </row>
    <row r="491" spans="1:34" ht="14.25" customHeight="1">
      <c r="A491" s="47"/>
      <c r="B491" s="47"/>
      <c r="C491" s="47"/>
      <c r="D491" s="47"/>
      <c r="E491" s="47"/>
      <c r="F491" s="47"/>
      <c r="G491" s="47"/>
      <c r="H491" s="47"/>
      <c r="I491" s="47"/>
      <c r="J491" s="357"/>
      <c r="K491" s="357"/>
      <c r="L491" s="47"/>
      <c r="M491" s="47"/>
      <c r="N491" s="47"/>
      <c r="O491" s="47"/>
      <c r="P491" s="47"/>
      <c r="Q491" s="47"/>
      <c r="R491" s="47"/>
      <c r="S491" s="47"/>
      <c r="T491" s="47"/>
      <c r="U491" s="47"/>
      <c r="V491" s="47"/>
      <c r="W491" s="47"/>
      <c r="X491" s="47"/>
      <c r="Y491" s="47"/>
      <c r="Z491" s="47"/>
      <c r="AA491" s="47"/>
      <c r="AB491" s="47"/>
      <c r="AC491" s="47"/>
      <c r="AD491" s="47"/>
      <c r="AE491" s="47"/>
      <c r="AF491" s="47"/>
      <c r="AG491" s="47"/>
      <c r="AH491" s="47"/>
    </row>
    <row r="492" spans="1:34" ht="14.25" customHeight="1">
      <c r="A492" s="47"/>
      <c r="B492" s="47"/>
      <c r="C492" s="47"/>
      <c r="D492" s="47"/>
      <c r="E492" s="47"/>
      <c r="F492" s="47"/>
      <c r="G492" s="47"/>
      <c r="H492" s="47"/>
      <c r="I492" s="47"/>
      <c r="J492" s="357"/>
      <c r="K492" s="357"/>
      <c r="L492" s="47"/>
      <c r="M492" s="47"/>
      <c r="N492" s="47"/>
      <c r="O492" s="47"/>
      <c r="P492" s="47"/>
      <c r="Q492" s="47"/>
      <c r="R492" s="47"/>
      <c r="S492" s="47"/>
      <c r="T492" s="47"/>
      <c r="U492" s="47"/>
      <c r="V492" s="47"/>
      <c r="W492" s="47"/>
      <c r="X492" s="47"/>
      <c r="Y492" s="47"/>
      <c r="Z492" s="47"/>
      <c r="AA492" s="47"/>
      <c r="AB492" s="47"/>
      <c r="AC492" s="47"/>
      <c r="AD492" s="47"/>
      <c r="AE492" s="47"/>
      <c r="AF492" s="47"/>
      <c r="AG492" s="47"/>
      <c r="AH492" s="47"/>
    </row>
    <row r="493" spans="1:34" ht="14.25" customHeight="1">
      <c r="A493" s="47"/>
      <c r="B493" s="47"/>
      <c r="C493" s="47"/>
      <c r="D493" s="47"/>
      <c r="E493" s="47"/>
      <c r="F493" s="47"/>
      <c r="G493" s="47"/>
      <c r="H493" s="47"/>
      <c r="I493" s="47"/>
      <c r="J493" s="357"/>
      <c r="K493" s="357"/>
      <c r="L493" s="47"/>
      <c r="M493" s="47"/>
      <c r="N493" s="47"/>
      <c r="O493" s="47"/>
      <c r="P493" s="47"/>
      <c r="Q493" s="47"/>
      <c r="R493" s="47"/>
      <c r="S493" s="47"/>
      <c r="T493" s="47"/>
      <c r="U493" s="47"/>
      <c r="V493" s="47"/>
      <c r="W493" s="47"/>
      <c r="X493" s="47"/>
      <c r="Y493" s="47"/>
      <c r="Z493" s="47"/>
      <c r="AA493" s="47"/>
      <c r="AB493" s="47"/>
      <c r="AC493" s="47"/>
      <c r="AD493" s="47"/>
      <c r="AE493" s="47"/>
      <c r="AF493" s="47"/>
      <c r="AG493" s="47"/>
      <c r="AH493" s="47"/>
    </row>
    <row r="494" spans="1:34" ht="14.25" customHeight="1">
      <c r="A494" s="47"/>
      <c r="B494" s="47"/>
      <c r="C494" s="47"/>
      <c r="D494" s="47"/>
      <c r="E494" s="47"/>
      <c r="F494" s="47"/>
      <c r="G494" s="47"/>
      <c r="H494" s="47"/>
      <c r="I494" s="47"/>
      <c r="J494" s="357"/>
      <c r="K494" s="357"/>
      <c r="L494" s="47"/>
      <c r="M494" s="47"/>
      <c r="N494" s="47"/>
      <c r="O494" s="47"/>
      <c r="P494" s="47"/>
      <c r="Q494" s="47"/>
      <c r="R494" s="47"/>
      <c r="S494" s="47"/>
      <c r="T494" s="47"/>
      <c r="U494" s="47"/>
      <c r="V494" s="47"/>
      <c r="W494" s="47"/>
      <c r="X494" s="47"/>
      <c r="Y494" s="47"/>
      <c r="Z494" s="47"/>
      <c r="AA494" s="47"/>
      <c r="AB494" s="47"/>
      <c r="AC494" s="47"/>
      <c r="AD494" s="47"/>
      <c r="AE494" s="47"/>
      <c r="AF494" s="47"/>
      <c r="AG494" s="47"/>
      <c r="AH494" s="47"/>
    </row>
    <row r="495" spans="1:34" ht="14.25" customHeight="1">
      <c r="A495" s="47"/>
      <c r="B495" s="47"/>
      <c r="C495" s="47"/>
      <c r="D495" s="47"/>
      <c r="E495" s="47"/>
      <c r="F495" s="47"/>
      <c r="G495" s="47"/>
      <c r="H495" s="47"/>
      <c r="I495" s="47"/>
      <c r="J495" s="357"/>
      <c r="K495" s="357"/>
      <c r="L495" s="47"/>
      <c r="M495" s="47"/>
      <c r="N495" s="47"/>
      <c r="O495" s="47"/>
      <c r="P495" s="47"/>
      <c r="Q495" s="47"/>
      <c r="R495" s="47"/>
      <c r="S495" s="47"/>
      <c r="T495" s="47"/>
      <c r="U495" s="47"/>
      <c r="V495" s="47"/>
      <c r="W495" s="47"/>
      <c r="X495" s="47"/>
      <c r="Y495" s="47"/>
      <c r="Z495" s="47"/>
      <c r="AA495" s="47"/>
      <c r="AB495" s="47"/>
      <c r="AC495" s="47"/>
      <c r="AD495" s="47"/>
      <c r="AE495" s="47"/>
      <c r="AF495" s="47"/>
      <c r="AG495" s="47"/>
      <c r="AH495" s="47"/>
    </row>
    <row r="496" spans="1:34" ht="14.25" customHeight="1">
      <c r="A496" s="47"/>
      <c r="B496" s="47"/>
      <c r="C496" s="47"/>
      <c r="D496" s="47"/>
      <c r="E496" s="47"/>
      <c r="F496" s="47"/>
      <c r="G496" s="47"/>
      <c r="H496" s="47"/>
      <c r="I496" s="47"/>
      <c r="J496" s="357"/>
      <c r="K496" s="357"/>
      <c r="L496" s="47"/>
      <c r="M496" s="47"/>
      <c r="N496" s="47"/>
      <c r="O496" s="47"/>
      <c r="P496" s="47"/>
      <c r="Q496" s="47"/>
      <c r="R496" s="47"/>
      <c r="S496" s="47"/>
      <c r="T496" s="47"/>
      <c r="U496" s="47"/>
      <c r="V496" s="47"/>
      <c r="W496" s="47"/>
      <c r="X496" s="47"/>
      <c r="Y496" s="47"/>
      <c r="Z496" s="47"/>
      <c r="AA496" s="47"/>
      <c r="AB496" s="47"/>
      <c r="AC496" s="47"/>
      <c r="AD496" s="47"/>
      <c r="AE496" s="47"/>
      <c r="AF496" s="47"/>
      <c r="AG496" s="47"/>
      <c r="AH496" s="47"/>
    </row>
    <row r="497" spans="1:34" ht="14.25" customHeight="1">
      <c r="A497" s="47"/>
      <c r="B497" s="47"/>
      <c r="C497" s="47"/>
      <c r="D497" s="47"/>
      <c r="E497" s="47"/>
      <c r="F497" s="47"/>
      <c r="G497" s="47"/>
      <c r="H497" s="47"/>
      <c r="I497" s="47"/>
      <c r="J497" s="357"/>
      <c r="K497" s="357"/>
      <c r="L497" s="47"/>
      <c r="M497" s="47"/>
      <c r="N497" s="47"/>
      <c r="O497" s="47"/>
      <c r="P497" s="47"/>
      <c r="Q497" s="47"/>
      <c r="R497" s="47"/>
      <c r="S497" s="47"/>
      <c r="T497" s="47"/>
      <c r="U497" s="47"/>
      <c r="V497" s="47"/>
      <c r="W497" s="47"/>
      <c r="X497" s="47"/>
      <c r="Y497" s="47"/>
      <c r="Z497" s="47"/>
      <c r="AA497" s="47"/>
      <c r="AB497" s="47"/>
      <c r="AC497" s="47"/>
      <c r="AD497" s="47"/>
      <c r="AE497" s="47"/>
      <c r="AF497" s="47"/>
      <c r="AG497" s="47"/>
      <c r="AH497" s="47"/>
    </row>
    <row r="498" spans="1:34" ht="14.25" customHeight="1">
      <c r="A498" s="47"/>
      <c r="B498" s="47"/>
      <c r="C498" s="47"/>
      <c r="D498" s="47"/>
      <c r="E498" s="47"/>
      <c r="F498" s="47"/>
      <c r="G498" s="47"/>
      <c r="H498" s="47"/>
      <c r="I498" s="47"/>
      <c r="J498" s="357"/>
      <c r="K498" s="357"/>
      <c r="L498" s="47"/>
      <c r="M498" s="47"/>
      <c r="N498" s="47"/>
      <c r="O498" s="47"/>
      <c r="P498" s="47"/>
      <c r="Q498" s="47"/>
      <c r="R498" s="47"/>
      <c r="S498" s="47"/>
      <c r="T498" s="47"/>
      <c r="U498" s="47"/>
      <c r="V498" s="47"/>
      <c r="W498" s="47"/>
      <c r="X498" s="47"/>
      <c r="Y498" s="47"/>
      <c r="Z498" s="47"/>
      <c r="AA498" s="47"/>
      <c r="AB498" s="47"/>
      <c r="AC498" s="47"/>
      <c r="AD498" s="47"/>
      <c r="AE498" s="47"/>
      <c r="AF498" s="47"/>
      <c r="AG498" s="47"/>
      <c r="AH498" s="47"/>
    </row>
    <row r="499" spans="1:34" ht="14.25" customHeight="1">
      <c r="A499" s="47"/>
      <c r="B499" s="47"/>
      <c r="C499" s="47"/>
      <c r="D499" s="47"/>
      <c r="E499" s="47"/>
      <c r="F499" s="47"/>
      <c r="G499" s="47"/>
      <c r="H499" s="47"/>
      <c r="I499" s="47"/>
      <c r="J499" s="357"/>
      <c r="K499" s="357"/>
      <c r="L499" s="47"/>
      <c r="M499" s="47"/>
      <c r="N499" s="47"/>
      <c r="O499" s="47"/>
      <c r="P499" s="47"/>
      <c r="Q499" s="47"/>
      <c r="R499" s="47"/>
      <c r="S499" s="47"/>
      <c r="T499" s="47"/>
      <c r="U499" s="47"/>
      <c r="V499" s="47"/>
      <c r="W499" s="47"/>
      <c r="X499" s="47"/>
      <c r="Y499" s="47"/>
      <c r="Z499" s="47"/>
      <c r="AA499" s="47"/>
      <c r="AB499" s="47"/>
      <c r="AC499" s="47"/>
      <c r="AD499" s="47"/>
      <c r="AE499" s="47"/>
      <c r="AF499" s="47"/>
      <c r="AG499" s="47"/>
      <c r="AH499" s="47"/>
    </row>
    <row r="500" spans="1:34" ht="14.25" customHeight="1">
      <c r="A500" s="47"/>
      <c r="B500" s="47"/>
      <c r="C500" s="47"/>
      <c r="D500" s="47"/>
      <c r="E500" s="47"/>
      <c r="F500" s="47"/>
      <c r="G500" s="47"/>
      <c r="H500" s="47"/>
      <c r="I500" s="47"/>
      <c r="J500" s="357"/>
      <c r="K500" s="357"/>
      <c r="L500" s="47"/>
      <c r="M500" s="47"/>
      <c r="N500" s="47"/>
      <c r="O500" s="47"/>
      <c r="P500" s="47"/>
      <c r="Q500" s="47"/>
      <c r="R500" s="47"/>
      <c r="S500" s="47"/>
      <c r="T500" s="47"/>
      <c r="U500" s="47"/>
      <c r="V500" s="47"/>
      <c r="W500" s="47"/>
      <c r="X500" s="47"/>
      <c r="Y500" s="47"/>
      <c r="Z500" s="47"/>
      <c r="AA500" s="47"/>
      <c r="AB500" s="47"/>
      <c r="AC500" s="47"/>
      <c r="AD500" s="47"/>
      <c r="AE500" s="47"/>
      <c r="AF500" s="47"/>
      <c r="AG500" s="47"/>
      <c r="AH500" s="47"/>
    </row>
    <row r="501" spans="1:34" ht="14.25" customHeight="1">
      <c r="A501" s="47"/>
      <c r="B501" s="47"/>
      <c r="C501" s="47"/>
      <c r="D501" s="47"/>
      <c r="E501" s="47"/>
      <c r="F501" s="47"/>
      <c r="G501" s="47"/>
      <c r="H501" s="47"/>
      <c r="I501" s="47"/>
      <c r="J501" s="357"/>
      <c r="K501" s="357"/>
      <c r="L501" s="47"/>
      <c r="M501" s="47"/>
      <c r="N501" s="47"/>
      <c r="O501" s="47"/>
      <c r="P501" s="47"/>
      <c r="Q501" s="47"/>
      <c r="R501" s="47"/>
      <c r="S501" s="47"/>
      <c r="T501" s="47"/>
      <c r="U501" s="47"/>
      <c r="V501" s="47"/>
      <c r="W501" s="47"/>
      <c r="X501" s="47"/>
      <c r="Y501" s="47"/>
      <c r="Z501" s="47"/>
      <c r="AA501" s="47"/>
      <c r="AB501" s="47"/>
      <c r="AC501" s="47"/>
      <c r="AD501" s="47"/>
      <c r="AE501" s="47"/>
      <c r="AF501" s="47"/>
      <c r="AG501" s="47"/>
      <c r="AH501" s="47"/>
    </row>
    <row r="502" spans="1:34" ht="14.25" customHeight="1">
      <c r="A502" s="47"/>
      <c r="B502" s="47"/>
      <c r="C502" s="47"/>
      <c r="D502" s="47"/>
      <c r="E502" s="47"/>
      <c r="F502" s="47"/>
      <c r="G502" s="47"/>
      <c r="H502" s="47"/>
      <c r="I502" s="47"/>
      <c r="J502" s="357"/>
      <c r="K502" s="357"/>
      <c r="L502" s="47"/>
      <c r="M502" s="47"/>
      <c r="N502" s="47"/>
      <c r="O502" s="47"/>
      <c r="P502" s="47"/>
      <c r="Q502" s="47"/>
      <c r="R502" s="47"/>
      <c r="S502" s="47"/>
      <c r="T502" s="47"/>
      <c r="U502" s="47"/>
      <c r="V502" s="47"/>
      <c r="W502" s="47"/>
      <c r="X502" s="47"/>
      <c r="Y502" s="47"/>
      <c r="Z502" s="47"/>
      <c r="AA502" s="47"/>
      <c r="AB502" s="47"/>
      <c r="AC502" s="47"/>
      <c r="AD502" s="47"/>
      <c r="AE502" s="47"/>
      <c r="AF502" s="47"/>
      <c r="AG502" s="47"/>
      <c r="AH502" s="47"/>
    </row>
    <row r="503" spans="1:34" ht="14.25" customHeight="1">
      <c r="A503" s="47"/>
      <c r="B503" s="47"/>
      <c r="C503" s="47"/>
      <c r="D503" s="47"/>
      <c r="E503" s="47"/>
      <c r="F503" s="47"/>
      <c r="G503" s="47"/>
      <c r="H503" s="47"/>
      <c r="I503" s="47"/>
      <c r="J503" s="357"/>
      <c r="K503" s="357"/>
      <c r="L503" s="47"/>
      <c r="M503" s="47"/>
      <c r="N503" s="47"/>
      <c r="O503" s="47"/>
      <c r="P503" s="47"/>
      <c r="Q503" s="47"/>
      <c r="R503" s="47"/>
      <c r="S503" s="47"/>
      <c r="T503" s="47"/>
      <c r="U503" s="47"/>
      <c r="V503" s="47"/>
      <c r="W503" s="47"/>
      <c r="X503" s="47"/>
      <c r="Y503" s="47"/>
      <c r="Z503" s="47"/>
      <c r="AA503" s="47"/>
      <c r="AB503" s="47"/>
      <c r="AC503" s="47"/>
      <c r="AD503" s="47"/>
      <c r="AE503" s="47"/>
      <c r="AF503" s="47"/>
      <c r="AG503" s="47"/>
      <c r="AH503" s="47"/>
    </row>
    <row r="504" spans="1:34" ht="14.25" customHeight="1">
      <c r="A504" s="47"/>
      <c r="B504" s="47"/>
      <c r="C504" s="47"/>
      <c r="D504" s="47"/>
      <c r="E504" s="47"/>
      <c r="F504" s="47"/>
      <c r="G504" s="47"/>
      <c r="H504" s="47"/>
      <c r="I504" s="47"/>
      <c r="J504" s="357"/>
      <c r="K504" s="357"/>
      <c r="L504" s="47"/>
      <c r="M504" s="47"/>
      <c r="N504" s="47"/>
      <c r="O504" s="47"/>
      <c r="P504" s="47"/>
      <c r="Q504" s="47"/>
      <c r="R504" s="47"/>
      <c r="S504" s="47"/>
      <c r="T504" s="47"/>
      <c r="U504" s="47"/>
      <c r="V504" s="47"/>
      <c r="W504" s="47"/>
      <c r="X504" s="47"/>
      <c r="Y504" s="47"/>
      <c r="Z504" s="47"/>
      <c r="AA504" s="47"/>
      <c r="AB504" s="47"/>
      <c r="AC504" s="47"/>
      <c r="AD504" s="47"/>
      <c r="AE504" s="47"/>
      <c r="AF504" s="47"/>
      <c r="AG504" s="47"/>
      <c r="AH504" s="47"/>
    </row>
    <row r="505" spans="1:34" ht="14.25" customHeight="1">
      <c r="A505" s="47"/>
      <c r="B505" s="47"/>
      <c r="C505" s="47"/>
      <c r="D505" s="47"/>
      <c r="E505" s="47"/>
      <c r="F505" s="47"/>
      <c r="G505" s="47"/>
      <c r="H505" s="47"/>
      <c r="I505" s="47"/>
      <c r="J505" s="357"/>
      <c r="K505" s="357"/>
      <c r="L505" s="47"/>
      <c r="M505" s="47"/>
      <c r="N505" s="47"/>
      <c r="O505" s="47"/>
      <c r="P505" s="47"/>
      <c r="Q505" s="47"/>
      <c r="R505" s="47"/>
      <c r="S505" s="47"/>
      <c r="T505" s="47"/>
      <c r="U505" s="47"/>
      <c r="V505" s="47"/>
      <c r="W505" s="47"/>
      <c r="X505" s="47"/>
      <c r="Y505" s="47"/>
      <c r="Z505" s="47"/>
      <c r="AA505" s="47"/>
      <c r="AB505" s="47"/>
      <c r="AC505" s="47"/>
      <c r="AD505" s="47"/>
      <c r="AE505" s="47"/>
      <c r="AF505" s="47"/>
      <c r="AG505" s="47"/>
      <c r="AH505" s="47"/>
    </row>
    <row r="506" spans="1:34" ht="14.25" customHeight="1">
      <c r="A506" s="47"/>
      <c r="B506" s="47"/>
      <c r="C506" s="47"/>
      <c r="D506" s="47"/>
      <c r="E506" s="47"/>
      <c r="F506" s="47"/>
      <c r="G506" s="47"/>
      <c r="H506" s="47"/>
      <c r="I506" s="47"/>
      <c r="J506" s="357"/>
      <c r="K506" s="357"/>
      <c r="L506" s="47"/>
      <c r="M506" s="47"/>
      <c r="N506" s="47"/>
      <c r="O506" s="47"/>
      <c r="P506" s="47"/>
      <c r="Q506" s="47"/>
      <c r="R506" s="47"/>
      <c r="S506" s="47"/>
      <c r="T506" s="47"/>
      <c r="U506" s="47"/>
      <c r="V506" s="47"/>
      <c r="W506" s="47"/>
      <c r="X506" s="47"/>
      <c r="Y506" s="47"/>
      <c r="Z506" s="47"/>
      <c r="AA506" s="47"/>
      <c r="AB506" s="47"/>
      <c r="AC506" s="47"/>
      <c r="AD506" s="47"/>
      <c r="AE506" s="47"/>
      <c r="AF506" s="47"/>
      <c r="AG506" s="47"/>
      <c r="AH506" s="47"/>
    </row>
    <row r="507" spans="1:34" ht="14.25" customHeight="1">
      <c r="A507" s="47"/>
      <c r="B507" s="47"/>
      <c r="C507" s="47"/>
      <c r="D507" s="47"/>
      <c r="E507" s="47"/>
      <c r="F507" s="47"/>
      <c r="G507" s="47"/>
      <c r="H507" s="47"/>
      <c r="I507" s="47"/>
      <c r="J507" s="357"/>
      <c r="K507" s="357"/>
      <c r="L507" s="47"/>
      <c r="M507" s="47"/>
      <c r="N507" s="47"/>
      <c r="O507" s="47"/>
      <c r="P507" s="47"/>
      <c r="Q507" s="47"/>
      <c r="R507" s="47"/>
      <c r="S507" s="47"/>
      <c r="T507" s="47"/>
      <c r="U507" s="47"/>
      <c r="V507" s="47"/>
      <c r="W507" s="47"/>
      <c r="X507" s="47"/>
      <c r="Y507" s="47"/>
      <c r="Z507" s="47"/>
      <c r="AA507" s="47"/>
      <c r="AB507" s="47"/>
      <c r="AC507" s="47"/>
      <c r="AD507" s="47"/>
      <c r="AE507" s="47"/>
      <c r="AF507" s="47"/>
      <c r="AG507" s="47"/>
      <c r="AH507" s="47"/>
    </row>
    <row r="508" spans="1:34" ht="14.25" customHeight="1">
      <c r="A508" s="47"/>
      <c r="B508" s="47"/>
      <c r="C508" s="47"/>
      <c r="D508" s="47"/>
      <c r="E508" s="47"/>
      <c r="F508" s="47"/>
      <c r="G508" s="47"/>
      <c r="H508" s="47"/>
      <c r="I508" s="47"/>
      <c r="J508" s="357"/>
      <c r="K508" s="357"/>
      <c r="L508" s="47"/>
      <c r="M508" s="47"/>
      <c r="N508" s="47"/>
      <c r="O508" s="47"/>
      <c r="P508" s="47"/>
      <c r="Q508" s="47"/>
      <c r="R508" s="47"/>
      <c r="S508" s="47"/>
      <c r="T508" s="47"/>
      <c r="U508" s="47"/>
      <c r="V508" s="47"/>
      <c r="W508" s="47"/>
      <c r="X508" s="47"/>
      <c r="Y508" s="47"/>
      <c r="Z508" s="47"/>
      <c r="AA508" s="47"/>
      <c r="AB508" s="47"/>
      <c r="AC508" s="47"/>
      <c r="AD508" s="47"/>
      <c r="AE508" s="47"/>
      <c r="AF508" s="47"/>
      <c r="AG508" s="47"/>
      <c r="AH508" s="47"/>
    </row>
    <row r="509" spans="1:34" ht="14.25" customHeight="1">
      <c r="A509" s="47"/>
      <c r="B509" s="47"/>
      <c r="C509" s="47"/>
      <c r="D509" s="47"/>
      <c r="E509" s="47"/>
      <c r="F509" s="47"/>
      <c r="G509" s="47"/>
      <c r="H509" s="47"/>
      <c r="I509" s="47"/>
      <c r="J509" s="357"/>
      <c r="K509" s="357"/>
      <c r="L509" s="47"/>
      <c r="M509" s="47"/>
      <c r="N509" s="47"/>
      <c r="O509" s="47"/>
      <c r="P509" s="47"/>
      <c r="Q509" s="47"/>
      <c r="R509" s="47"/>
      <c r="S509" s="47"/>
      <c r="T509" s="47"/>
      <c r="U509" s="47"/>
      <c r="V509" s="47"/>
      <c r="W509" s="47"/>
      <c r="X509" s="47"/>
      <c r="Y509" s="47"/>
      <c r="Z509" s="47"/>
      <c r="AA509" s="47"/>
      <c r="AB509" s="47"/>
      <c r="AC509" s="47"/>
      <c r="AD509" s="47"/>
      <c r="AE509" s="47"/>
      <c r="AF509" s="47"/>
      <c r="AG509" s="47"/>
      <c r="AH509" s="47"/>
    </row>
    <row r="510" spans="1:34" ht="14.25" customHeight="1">
      <c r="A510" s="47"/>
      <c r="B510" s="47"/>
      <c r="C510" s="47"/>
      <c r="D510" s="47"/>
      <c r="E510" s="47"/>
      <c r="F510" s="47"/>
      <c r="G510" s="47"/>
      <c r="H510" s="47"/>
      <c r="I510" s="47"/>
      <c r="J510" s="357"/>
      <c r="K510" s="357"/>
      <c r="L510" s="47"/>
      <c r="M510" s="47"/>
      <c r="N510" s="47"/>
      <c r="O510" s="47"/>
      <c r="P510" s="47"/>
      <c r="Q510" s="47"/>
      <c r="R510" s="47"/>
      <c r="S510" s="47"/>
      <c r="T510" s="47"/>
      <c r="U510" s="47"/>
      <c r="V510" s="47"/>
      <c r="W510" s="47"/>
      <c r="X510" s="47"/>
      <c r="Y510" s="47"/>
      <c r="Z510" s="47"/>
      <c r="AA510" s="47"/>
      <c r="AB510" s="47"/>
      <c r="AC510" s="47"/>
      <c r="AD510" s="47"/>
      <c r="AE510" s="47"/>
      <c r="AF510" s="47"/>
      <c r="AG510" s="47"/>
      <c r="AH510" s="47"/>
    </row>
    <row r="511" spans="1:34" ht="14.25" customHeight="1">
      <c r="A511" s="47"/>
      <c r="B511" s="47"/>
      <c r="C511" s="47"/>
      <c r="D511" s="47"/>
      <c r="E511" s="47"/>
      <c r="F511" s="47"/>
      <c r="G511" s="47"/>
      <c r="H511" s="47"/>
      <c r="I511" s="47"/>
      <c r="J511" s="357"/>
      <c r="K511" s="357"/>
      <c r="L511" s="47"/>
      <c r="M511" s="47"/>
      <c r="N511" s="47"/>
      <c r="O511" s="47"/>
      <c r="P511" s="47"/>
      <c r="Q511" s="47"/>
      <c r="R511" s="47"/>
      <c r="S511" s="47"/>
      <c r="T511" s="47"/>
      <c r="U511" s="47"/>
      <c r="V511" s="47"/>
      <c r="W511" s="47"/>
      <c r="X511" s="47"/>
      <c r="Y511" s="47"/>
      <c r="Z511" s="47"/>
      <c r="AA511" s="47"/>
      <c r="AB511" s="47"/>
      <c r="AC511" s="47"/>
      <c r="AD511" s="47"/>
      <c r="AE511" s="47"/>
      <c r="AF511" s="47"/>
      <c r="AG511" s="47"/>
      <c r="AH511" s="47"/>
    </row>
    <row r="512" spans="1:34" ht="14.25" customHeight="1">
      <c r="A512" s="47"/>
      <c r="B512" s="47"/>
      <c r="C512" s="47"/>
      <c r="D512" s="47"/>
      <c r="E512" s="47"/>
      <c r="F512" s="47"/>
      <c r="G512" s="47"/>
      <c r="H512" s="47"/>
      <c r="I512" s="47"/>
      <c r="J512" s="357"/>
      <c r="K512" s="357"/>
      <c r="L512" s="47"/>
      <c r="M512" s="47"/>
      <c r="N512" s="47"/>
      <c r="O512" s="47"/>
      <c r="P512" s="47"/>
      <c r="Q512" s="47"/>
      <c r="R512" s="47"/>
      <c r="S512" s="47"/>
      <c r="T512" s="47"/>
      <c r="U512" s="47"/>
      <c r="V512" s="47"/>
      <c r="W512" s="47"/>
      <c r="X512" s="47"/>
      <c r="Y512" s="47"/>
      <c r="Z512" s="47"/>
      <c r="AA512" s="47"/>
      <c r="AB512" s="47"/>
      <c r="AC512" s="47"/>
      <c r="AD512" s="47"/>
      <c r="AE512" s="47"/>
      <c r="AF512" s="47"/>
      <c r="AG512" s="47"/>
      <c r="AH512" s="47"/>
    </row>
    <row r="513" spans="1:34" ht="14.25" customHeight="1">
      <c r="A513" s="47"/>
      <c r="B513" s="47"/>
      <c r="C513" s="47"/>
      <c r="D513" s="47"/>
      <c r="E513" s="47"/>
      <c r="F513" s="47"/>
      <c r="G513" s="47"/>
      <c r="H513" s="47"/>
      <c r="I513" s="47"/>
      <c r="J513" s="357"/>
      <c r="K513" s="357"/>
      <c r="L513" s="47"/>
      <c r="M513" s="47"/>
      <c r="N513" s="47"/>
      <c r="O513" s="47"/>
      <c r="P513" s="47"/>
      <c r="Q513" s="47"/>
      <c r="R513" s="47"/>
      <c r="S513" s="47"/>
      <c r="T513" s="47"/>
      <c r="U513" s="47"/>
      <c r="V513" s="47"/>
      <c r="W513" s="47"/>
      <c r="X513" s="47"/>
      <c r="Y513" s="47"/>
      <c r="Z513" s="47"/>
      <c r="AA513" s="47"/>
      <c r="AB513" s="47"/>
      <c r="AC513" s="47"/>
      <c r="AD513" s="47"/>
      <c r="AE513" s="47"/>
      <c r="AF513" s="47"/>
      <c r="AG513" s="47"/>
      <c r="AH513" s="47"/>
    </row>
    <row r="514" spans="1:34" ht="14.25" customHeight="1">
      <c r="A514" s="47"/>
      <c r="B514" s="47"/>
      <c r="C514" s="47"/>
      <c r="D514" s="47"/>
      <c r="E514" s="47"/>
      <c r="F514" s="47"/>
      <c r="G514" s="47"/>
      <c r="H514" s="47"/>
      <c r="I514" s="47"/>
      <c r="J514" s="357"/>
      <c r="K514" s="357"/>
      <c r="L514" s="47"/>
      <c r="M514" s="47"/>
      <c r="N514" s="47"/>
      <c r="O514" s="47"/>
      <c r="P514" s="47"/>
      <c r="Q514" s="47"/>
      <c r="R514" s="47"/>
      <c r="S514" s="47"/>
      <c r="T514" s="47"/>
      <c r="U514" s="47"/>
      <c r="V514" s="47"/>
      <c r="W514" s="47"/>
      <c r="X514" s="47"/>
      <c r="Y514" s="47"/>
      <c r="Z514" s="47"/>
      <c r="AA514" s="47"/>
      <c r="AB514" s="47"/>
      <c r="AC514" s="47"/>
      <c r="AD514" s="47"/>
      <c r="AE514" s="47"/>
      <c r="AF514" s="47"/>
      <c r="AG514" s="47"/>
      <c r="AH514" s="47"/>
    </row>
    <row r="515" spans="1:34" ht="14.25" customHeight="1">
      <c r="A515" s="47"/>
      <c r="B515" s="47"/>
      <c r="C515" s="47"/>
      <c r="D515" s="47"/>
      <c r="E515" s="47"/>
      <c r="F515" s="47"/>
      <c r="G515" s="47"/>
      <c r="H515" s="47"/>
      <c r="I515" s="47"/>
      <c r="J515" s="357"/>
      <c r="K515" s="357"/>
      <c r="L515" s="47"/>
      <c r="M515" s="47"/>
      <c r="N515" s="47"/>
      <c r="O515" s="47"/>
      <c r="P515" s="47"/>
      <c r="Q515" s="47"/>
      <c r="R515" s="47"/>
      <c r="S515" s="47"/>
      <c r="T515" s="47"/>
      <c r="U515" s="47"/>
      <c r="V515" s="47"/>
      <c r="W515" s="47"/>
      <c r="X515" s="47"/>
      <c r="Y515" s="47"/>
      <c r="Z515" s="47"/>
      <c r="AA515" s="47"/>
      <c r="AB515" s="47"/>
      <c r="AC515" s="47"/>
      <c r="AD515" s="47"/>
      <c r="AE515" s="47"/>
      <c r="AF515" s="47"/>
      <c r="AG515" s="47"/>
      <c r="AH515" s="47"/>
    </row>
    <row r="516" spans="1:34" ht="14.25" customHeight="1">
      <c r="A516" s="47"/>
      <c r="B516" s="47"/>
      <c r="C516" s="47"/>
      <c r="D516" s="47"/>
      <c r="E516" s="47"/>
      <c r="F516" s="47"/>
      <c r="G516" s="47"/>
      <c r="H516" s="47"/>
      <c r="I516" s="47"/>
      <c r="J516" s="357"/>
      <c r="K516" s="357"/>
      <c r="L516" s="47"/>
      <c r="M516" s="47"/>
      <c r="N516" s="47"/>
      <c r="O516" s="47"/>
      <c r="P516" s="47"/>
      <c r="Q516" s="47"/>
      <c r="R516" s="47"/>
      <c r="S516" s="47"/>
      <c r="T516" s="47"/>
      <c r="U516" s="47"/>
      <c r="V516" s="47"/>
      <c r="W516" s="47"/>
      <c r="X516" s="47"/>
      <c r="Y516" s="47"/>
      <c r="Z516" s="47"/>
      <c r="AA516" s="47"/>
      <c r="AB516" s="47"/>
      <c r="AC516" s="47"/>
      <c r="AD516" s="47"/>
      <c r="AE516" s="47"/>
      <c r="AF516" s="47"/>
      <c r="AG516" s="47"/>
      <c r="AH516" s="47"/>
    </row>
    <row r="517" spans="1:34" ht="14.25" customHeight="1">
      <c r="A517" s="47"/>
      <c r="B517" s="47"/>
      <c r="C517" s="47"/>
      <c r="D517" s="47"/>
      <c r="E517" s="47"/>
      <c r="F517" s="47"/>
      <c r="G517" s="47"/>
      <c r="H517" s="47"/>
      <c r="I517" s="47"/>
      <c r="J517" s="357"/>
      <c r="K517" s="357"/>
      <c r="L517" s="47"/>
      <c r="M517" s="47"/>
      <c r="N517" s="47"/>
      <c r="O517" s="47"/>
      <c r="P517" s="47"/>
      <c r="Q517" s="47"/>
      <c r="R517" s="47"/>
      <c r="S517" s="47"/>
      <c r="T517" s="47"/>
      <c r="U517" s="47"/>
      <c r="V517" s="47"/>
      <c r="W517" s="47"/>
      <c r="X517" s="47"/>
      <c r="Y517" s="47"/>
      <c r="Z517" s="47"/>
      <c r="AA517" s="47"/>
      <c r="AB517" s="47"/>
      <c r="AC517" s="47"/>
      <c r="AD517" s="47"/>
      <c r="AE517" s="47"/>
      <c r="AF517" s="47"/>
      <c r="AG517" s="47"/>
      <c r="AH517" s="47"/>
    </row>
    <row r="518" spans="1:34" ht="14.25" customHeight="1">
      <c r="A518" s="47"/>
      <c r="B518" s="47"/>
      <c r="C518" s="47"/>
      <c r="D518" s="47"/>
      <c r="E518" s="47"/>
      <c r="F518" s="47"/>
      <c r="G518" s="47"/>
      <c r="H518" s="47"/>
      <c r="I518" s="47"/>
      <c r="J518" s="357"/>
      <c r="K518" s="357"/>
      <c r="L518" s="47"/>
      <c r="M518" s="47"/>
      <c r="N518" s="47"/>
      <c r="O518" s="47"/>
      <c r="P518" s="47"/>
      <c r="Q518" s="47"/>
      <c r="R518" s="47"/>
      <c r="S518" s="47"/>
      <c r="T518" s="47"/>
      <c r="U518" s="47"/>
      <c r="V518" s="47"/>
      <c r="W518" s="47"/>
      <c r="X518" s="47"/>
      <c r="Y518" s="47"/>
      <c r="Z518" s="47"/>
      <c r="AA518" s="47"/>
      <c r="AB518" s="47"/>
      <c r="AC518" s="47"/>
      <c r="AD518" s="47"/>
      <c r="AE518" s="47"/>
      <c r="AF518" s="47"/>
      <c r="AG518" s="47"/>
      <c r="AH518" s="47"/>
    </row>
    <row r="519" spans="1:34" ht="14.25" customHeight="1">
      <c r="A519" s="47"/>
      <c r="B519" s="47"/>
      <c r="C519" s="47"/>
      <c r="D519" s="47"/>
      <c r="E519" s="47"/>
      <c r="F519" s="47"/>
      <c r="G519" s="47"/>
      <c r="H519" s="47"/>
      <c r="I519" s="47"/>
      <c r="J519" s="357"/>
      <c r="K519" s="357"/>
      <c r="L519" s="47"/>
      <c r="M519" s="47"/>
      <c r="N519" s="47"/>
      <c r="O519" s="47"/>
      <c r="P519" s="47"/>
      <c r="Q519" s="47"/>
      <c r="R519" s="47"/>
      <c r="S519" s="47"/>
      <c r="T519" s="47"/>
      <c r="U519" s="47"/>
      <c r="V519" s="47"/>
      <c r="W519" s="47"/>
      <c r="X519" s="47"/>
      <c r="Y519" s="47"/>
      <c r="Z519" s="47"/>
      <c r="AA519" s="47"/>
      <c r="AB519" s="47"/>
      <c r="AC519" s="47"/>
      <c r="AD519" s="47"/>
      <c r="AE519" s="47"/>
      <c r="AF519" s="47"/>
      <c r="AG519" s="47"/>
      <c r="AH519" s="47"/>
    </row>
    <row r="520" spans="1:34" ht="14.25" customHeight="1">
      <c r="A520" s="47"/>
      <c r="B520" s="47"/>
      <c r="C520" s="47"/>
      <c r="D520" s="47"/>
      <c r="E520" s="47"/>
      <c r="F520" s="47"/>
      <c r="G520" s="47"/>
      <c r="H520" s="47"/>
      <c r="I520" s="47"/>
      <c r="J520" s="357"/>
      <c r="K520" s="357"/>
      <c r="L520" s="47"/>
      <c r="M520" s="47"/>
      <c r="N520" s="47"/>
      <c r="O520" s="47"/>
      <c r="P520" s="47"/>
      <c r="Q520" s="47"/>
      <c r="R520" s="47"/>
      <c r="S520" s="47"/>
      <c r="T520" s="47"/>
      <c r="U520" s="47"/>
      <c r="V520" s="47"/>
      <c r="W520" s="47"/>
      <c r="X520" s="47"/>
      <c r="Y520" s="47"/>
      <c r="Z520" s="47"/>
      <c r="AA520" s="47"/>
      <c r="AB520" s="47"/>
      <c r="AC520" s="47"/>
      <c r="AD520" s="47"/>
      <c r="AE520" s="47"/>
      <c r="AF520" s="47"/>
      <c r="AG520" s="47"/>
      <c r="AH520" s="47"/>
    </row>
    <row r="521" spans="1:34" ht="14.25" customHeight="1">
      <c r="A521" s="47"/>
      <c r="B521" s="47"/>
      <c r="C521" s="47"/>
      <c r="D521" s="47"/>
      <c r="E521" s="47"/>
      <c r="F521" s="47"/>
      <c r="G521" s="47"/>
      <c r="H521" s="47"/>
      <c r="I521" s="47"/>
      <c r="J521" s="357"/>
      <c r="K521" s="357"/>
      <c r="L521" s="47"/>
      <c r="M521" s="47"/>
      <c r="N521" s="47"/>
      <c r="O521" s="47"/>
      <c r="P521" s="47"/>
      <c r="Q521" s="47"/>
      <c r="R521" s="47"/>
      <c r="S521" s="47"/>
      <c r="T521" s="47"/>
      <c r="U521" s="47"/>
      <c r="V521" s="47"/>
      <c r="W521" s="47"/>
      <c r="X521" s="47"/>
      <c r="Y521" s="47"/>
      <c r="Z521" s="47"/>
      <c r="AA521" s="47"/>
      <c r="AB521" s="47"/>
      <c r="AC521" s="47"/>
      <c r="AD521" s="47"/>
      <c r="AE521" s="47"/>
      <c r="AF521" s="47"/>
      <c r="AG521" s="47"/>
      <c r="AH521" s="47"/>
    </row>
    <row r="522" spans="1:34" ht="14.25" customHeight="1">
      <c r="A522" s="47"/>
      <c r="B522" s="47"/>
      <c r="C522" s="47"/>
      <c r="D522" s="47"/>
      <c r="E522" s="47"/>
      <c r="F522" s="47"/>
      <c r="G522" s="47"/>
      <c r="H522" s="47"/>
      <c r="I522" s="47"/>
      <c r="J522" s="357"/>
      <c r="K522" s="357"/>
      <c r="L522" s="47"/>
      <c r="M522" s="47"/>
      <c r="N522" s="47"/>
      <c r="O522" s="47"/>
      <c r="P522" s="47"/>
      <c r="Q522" s="47"/>
      <c r="R522" s="47"/>
      <c r="S522" s="47"/>
      <c r="T522" s="47"/>
      <c r="U522" s="47"/>
      <c r="V522" s="47"/>
      <c r="W522" s="47"/>
      <c r="X522" s="47"/>
      <c r="Y522" s="47"/>
      <c r="Z522" s="47"/>
      <c r="AA522" s="47"/>
      <c r="AB522" s="47"/>
      <c r="AC522" s="47"/>
      <c r="AD522" s="47"/>
      <c r="AE522" s="47"/>
      <c r="AF522" s="47"/>
      <c r="AG522" s="47"/>
      <c r="AH522" s="47"/>
    </row>
    <row r="523" spans="1:34" ht="14.25" customHeight="1">
      <c r="A523" s="47"/>
      <c r="B523" s="47"/>
      <c r="C523" s="47"/>
      <c r="D523" s="47"/>
      <c r="E523" s="47"/>
      <c r="F523" s="47"/>
      <c r="G523" s="47"/>
      <c r="H523" s="47"/>
      <c r="I523" s="47"/>
      <c r="J523" s="357"/>
      <c r="K523" s="357"/>
      <c r="L523" s="47"/>
      <c r="M523" s="47"/>
      <c r="N523" s="47"/>
      <c r="O523" s="47"/>
      <c r="P523" s="47"/>
      <c r="Q523" s="47"/>
      <c r="R523" s="47"/>
      <c r="S523" s="47"/>
      <c r="T523" s="47"/>
      <c r="U523" s="47"/>
      <c r="V523" s="47"/>
      <c r="W523" s="47"/>
      <c r="X523" s="47"/>
      <c r="Y523" s="47"/>
      <c r="Z523" s="47"/>
      <c r="AA523" s="47"/>
      <c r="AB523" s="47"/>
      <c r="AC523" s="47"/>
      <c r="AD523" s="47"/>
      <c r="AE523" s="47"/>
      <c r="AF523" s="47"/>
      <c r="AG523" s="47"/>
      <c r="AH523" s="47"/>
    </row>
    <row r="524" spans="1:34" ht="14.25" customHeight="1">
      <c r="A524" s="47"/>
      <c r="B524" s="47"/>
      <c r="C524" s="47"/>
      <c r="D524" s="47"/>
      <c r="E524" s="47"/>
      <c r="F524" s="47"/>
      <c r="G524" s="47"/>
      <c r="H524" s="47"/>
      <c r="I524" s="47"/>
      <c r="J524" s="357"/>
      <c r="K524" s="357"/>
      <c r="L524" s="47"/>
      <c r="M524" s="47"/>
      <c r="N524" s="47"/>
      <c r="O524" s="47"/>
      <c r="P524" s="47"/>
      <c r="Q524" s="47"/>
      <c r="R524" s="47"/>
      <c r="S524" s="47"/>
      <c r="T524" s="47"/>
      <c r="U524" s="47"/>
      <c r="V524" s="47"/>
      <c r="W524" s="47"/>
      <c r="X524" s="47"/>
      <c r="Y524" s="47"/>
      <c r="Z524" s="47"/>
      <c r="AA524" s="47"/>
      <c r="AB524" s="47"/>
      <c r="AC524" s="47"/>
      <c r="AD524" s="47"/>
      <c r="AE524" s="47"/>
      <c r="AF524" s="47"/>
      <c r="AG524" s="47"/>
      <c r="AH524" s="47"/>
    </row>
    <row r="525" spans="1:34" ht="14.25" customHeight="1">
      <c r="A525" s="47"/>
      <c r="B525" s="47"/>
      <c r="C525" s="47"/>
      <c r="D525" s="47"/>
      <c r="E525" s="47"/>
      <c r="F525" s="47"/>
      <c r="G525" s="47"/>
      <c r="H525" s="47"/>
      <c r="I525" s="47"/>
      <c r="J525" s="357"/>
      <c r="K525" s="357"/>
      <c r="L525" s="47"/>
      <c r="M525" s="47"/>
      <c r="N525" s="47"/>
      <c r="O525" s="47"/>
      <c r="P525" s="47"/>
      <c r="Q525" s="47"/>
      <c r="R525" s="47"/>
      <c r="S525" s="47"/>
      <c r="T525" s="47"/>
      <c r="U525" s="47"/>
      <c r="V525" s="47"/>
      <c r="W525" s="47"/>
      <c r="X525" s="47"/>
      <c r="Y525" s="47"/>
      <c r="Z525" s="47"/>
      <c r="AA525" s="47"/>
      <c r="AB525" s="47"/>
      <c r="AC525" s="47"/>
      <c r="AD525" s="47"/>
      <c r="AE525" s="47"/>
      <c r="AF525" s="47"/>
      <c r="AG525" s="47"/>
      <c r="AH525" s="47"/>
    </row>
    <row r="526" spans="1:34" ht="14.25" customHeight="1">
      <c r="A526" s="47"/>
      <c r="B526" s="47"/>
      <c r="C526" s="47"/>
      <c r="D526" s="47"/>
      <c r="E526" s="47"/>
      <c r="F526" s="47"/>
      <c r="G526" s="47"/>
      <c r="H526" s="47"/>
      <c r="I526" s="47"/>
      <c r="J526" s="357"/>
      <c r="K526" s="357"/>
      <c r="L526" s="47"/>
      <c r="M526" s="47"/>
      <c r="N526" s="47"/>
      <c r="O526" s="47"/>
      <c r="P526" s="47"/>
      <c r="Q526" s="47"/>
      <c r="R526" s="47"/>
      <c r="S526" s="47"/>
      <c r="T526" s="47"/>
      <c r="U526" s="47"/>
      <c r="V526" s="47"/>
      <c r="W526" s="47"/>
      <c r="X526" s="47"/>
      <c r="Y526" s="47"/>
      <c r="Z526" s="47"/>
      <c r="AA526" s="47"/>
      <c r="AB526" s="47"/>
      <c r="AC526" s="47"/>
      <c r="AD526" s="47"/>
      <c r="AE526" s="47"/>
      <c r="AF526" s="47"/>
      <c r="AG526" s="47"/>
      <c r="AH526" s="47"/>
    </row>
    <row r="527" spans="1:34" ht="14.25" customHeight="1">
      <c r="A527" s="47"/>
      <c r="B527" s="47"/>
      <c r="C527" s="47"/>
      <c r="D527" s="47"/>
      <c r="E527" s="47"/>
      <c r="F527" s="47"/>
      <c r="G527" s="47"/>
      <c r="H527" s="47"/>
      <c r="I527" s="47"/>
      <c r="J527" s="357"/>
      <c r="K527" s="357"/>
      <c r="L527" s="47"/>
      <c r="M527" s="47"/>
      <c r="N527" s="47"/>
      <c r="O527" s="47"/>
      <c r="P527" s="47"/>
      <c r="Q527" s="47"/>
      <c r="R527" s="47"/>
      <c r="S527" s="47"/>
      <c r="T527" s="47"/>
      <c r="U527" s="47"/>
      <c r="V527" s="47"/>
      <c r="W527" s="47"/>
      <c r="X527" s="47"/>
      <c r="Y527" s="47"/>
      <c r="Z527" s="47"/>
      <c r="AA527" s="47"/>
      <c r="AB527" s="47"/>
      <c r="AC527" s="47"/>
      <c r="AD527" s="47"/>
      <c r="AE527" s="47"/>
      <c r="AF527" s="47"/>
      <c r="AG527" s="47"/>
      <c r="AH527" s="47"/>
    </row>
    <row r="528" spans="1:34" ht="14.25" customHeight="1">
      <c r="A528" s="47"/>
      <c r="B528" s="47"/>
      <c r="C528" s="47"/>
      <c r="D528" s="47"/>
      <c r="E528" s="47"/>
      <c r="F528" s="47"/>
      <c r="G528" s="47"/>
      <c r="H528" s="47"/>
      <c r="I528" s="47"/>
      <c r="J528" s="357"/>
      <c r="K528" s="357"/>
      <c r="L528" s="47"/>
      <c r="M528" s="47"/>
      <c r="N528" s="47"/>
      <c r="O528" s="47"/>
      <c r="P528" s="47"/>
      <c r="Q528" s="47"/>
      <c r="R528" s="47"/>
      <c r="S528" s="47"/>
      <c r="T528" s="47"/>
      <c r="U528" s="47"/>
      <c r="V528" s="47"/>
      <c r="W528" s="47"/>
      <c r="X528" s="47"/>
      <c r="Y528" s="47"/>
      <c r="Z528" s="47"/>
      <c r="AA528" s="47"/>
      <c r="AB528" s="47"/>
      <c r="AC528" s="47"/>
      <c r="AD528" s="47"/>
      <c r="AE528" s="47"/>
      <c r="AF528" s="47"/>
      <c r="AG528" s="47"/>
      <c r="AH528" s="47"/>
    </row>
    <row r="529" spans="1:34" ht="14.25" customHeight="1">
      <c r="A529" s="47"/>
      <c r="B529" s="47"/>
      <c r="C529" s="47"/>
      <c r="D529" s="47"/>
      <c r="E529" s="47"/>
      <c r="F529" s="47"/>
      <c r="G529" s="47"/>
      <c r="H529" s="47"/>
      <c r="I529" s="47"/>
      <c r="J529" s="357"/>
      <c r="K529" s="357"/>
      <c r="L529" s="47"/>
      <c r="M529" s="47"/>
      <c r="N529" s="47"/>
      <c r="O529" s="47"/>
      <c r="P529" s="47"/>
      <c r="Q529" s="47"/>
      <c r="R529" s="47"/>
      <c r="S529" s="47"/>
      <c r="T529" s="47"/>
      <c r="U529" s="47"/>
      <c r="V529" s="47"/>
      <c r="W529" s="47"/>
      <c r="X529" s="47"/>
      <c r="Y529" s="47"/>
      <c r="Z529" s="47"/>
      <c r="AA529" s="47"/>
      <c r="AB529" s="47"/>
      <c r="AC529" s="47"/>
      <c r="AD529" s="47"/>
      <c r="AE529" s="47"/>
      <c r="AF529" s="47"/>
      <c r="AG529" s="47"/>
      <c r="AH529" s="47"/>
    </row>
    <row r="530" spans="1:34" ht="14.25" customHeight="1">
      <c r="A530" s="47"/>
      <c r="B530" s="47"/>
      <c r="C530" s="47"/>
      <c r="D530" s="47"/>
      <c r="E530" s="47"/>
      <c r="F530" s="47"/>
      <c r="G530" s="47"/>
      <c r="H530" s="47"/>
      <c r="I530" s="47"/>
      <c r="J530" s="357"/>
      <c r="K530" s="357"/>
      <c r="L530" s="47"/>
      <c r="M530" s="47"/>
      <c r="N530" s="47"/>
      <c r="O530" s="47"/>
      <c r="P530" s="47"/>
      <c r="Q530" s="47"/>
      <c r="R530" s="47"/>
      <c r="S530" s="47"/>
      <c r="T530" s="47"/>
      <c r="U530" s="47"/>
      <c r="V530" s="47"/>
      <c r="W530" s="47"/>
      <c r="X530" s="47"/>
      <c r="Y530" s="47"/>
      <c r="Z530" s="47"/>
      <c r="AA530" s="47"/>
      <c r="AB530" s="47"/>
      <c r="AC530" s="47"/>
      <c r="AD530" s="47"/>
      <c r="AE530" s="47"/>
      <c r="AF530" s="47"/>
      <c r="AG530" s="47"/>
      <c r="AH530" s="47"/>
    </row>
    <row r="531" spans="1:34" ht="14.25" customHeight="1">
      <c r="A531" s="47"/>
      <c r="B531" s="47"/>
      <c r="C531" s="47"/>
      <c r="D531" s="47"/>
      <c r="E531" s="47"/>
      <c r="F531" s="47"/>
      <c r="G531" s="47"/>
      <c r="H531" s="47"/>
      <c r="I531" s="47"/>
      <c r="J531" s="357"/>
      <c r="K531" s="357"/>
      <c r="L531" s="47"/>
      <c r="M531" s="47"/>
      <c r="N531" s="47"/>
      <c r="O531" s="47"/>
      <c r="P531" s="47"/>
      <c r="Q531" s="47"/>
      <c r="R531" s="47"/>
      <c r="S531" s="47"/>
      <c r="T531" s="47"/>
      <c r="U531" s="47"/>
      <c r="V531" s="47"/>
      <c r="W531" s="47"/>
      <c r="X531" s="47"/>
      <c r="Y531" s="47"/>
      <c r="Z531" s="47"/>
      <c r="AA531" s="47"/>
      <c r="AB531" s="47"/>
      <c r="AC531" s="47"/>
      <c r="AD531" s="47"/>
      <c r="AE531" s="47"/>
      <c r="AF531" s="47"/>
      <c r="AG531" s="47"/>
      <c r="AH531" s="47"/>
    </row>
    <row r="532" spans="1:34" ht="14.25" customHeight="1">
      <c r="A532" s="47"/>
      <c r="B532" s="47"/>
      <c r="C532" s="47"/>
      <c r="D532" s="47"/>
      <c r="E532" s="47"/>
      <c r="F532" s="47"/>
      <c r="G532" s="47"/>
      <c r="H532" s="47"/>
      <c r="I532" s="47"/>
      <c r="J532" s="357"/>
      <c r="K532" s="357"/>
      <c r="L532" s="47"/>
      <c r="M532" s="47"/>
      <c r="N532" s="47"/>
      <c r="O532" s="47"/>
      <c r="P532" s="47"/>
      <c r="Q532" s="47"/>
      <c r="R532" s="47"/>
      <c r="S532" s="47"/>
      <c r="T532" s="47"/>
      <c r="U532" s="47"/>
      <c r="V532" s="47"/>
      <c r="W532" s="47"/>
      <c r="X532" s="47"/>
      <c r="Y532" s="47"/>
      <c r="Z532" s="47"/>
      <c r="AA532" s="47"/>
      <c r="AB532" s="47"/>
      <c r="AC532" s="47"/>
      <c r="AD532" s="47"/>
      <c r="AE532" s="47"/>
      <c r="AF532" s="47"/>
      <c r="AG532" s="47"/>
      <c r="AH532" s="47"/>
    </row>
    <row r="533" spans="1:34" ht="14.25" customHeight="1">
      <c r="A533" s="47"/>
      <c r="B533" s="47"/>
      <c r="C533" s="47"/>
      <c r="D533" s="47"/>
      <c r="E533" s="47"/>
      <c r="F533" s="47"/>
      <c r="G533" s="47"/>
      <c r="H533" s="47"/>
      <c r="I533" s="47"/>
      <c r="J533" s="357"/>
      <c r="K533" s="357"/>
      <c r="L533" s="47"/>
      <c r="M533" s="47"/>
      <c r="N533" s="47"/>
      <c r="O533" s="47"/>
      <c r="P533" s="47"/>
      <c r="Q533" s="47"/>
      <c r="R533" s="47"/>
      <c r="S533" s="47"/>
      <c r="T533" s="47"/>
      <c r="U533" s="47"/>
      <c r="V533" s="47"/>
      <c r="W533" s="47"/>
      <c r="X533" s="47"/>
      <c r="Y533" s="47"/>
      <c r="Z533" s="47"/>
      <c r="AA533" s="47"/>
      <c r="AB533" s="47"/>
      <c r="AC533" s="47"/>
      <c r="AD533" s="47"/>
      <c r="AE533" s="47"/>
      <c r="AF533" s="47"/>
      <c r="AG533" s="47"/>
      <c r="AH533" s="47"/>
    </row>
    <row r="534" spans="1:34" ht="14.25" customHeight="1">
      <c r="A534" s="47"/>
      <c r="B534" s="47"/>
      <c r="C534" s="47"/>
      <c r="D534" s="47"/>
      <c r="E534" s="47"/>
      <c r="F534" s="47"/>
      <c r="G534" s="47"/>
      <c r="H534" s="47"/>
      <c r="I534" s="47"/>
      <c r="J534" s="357"/>
      <c r="K534" s="357"/>
      <c r="L534" s="47"/>
      <c r="M534" s="47"/>
      <c r="N534" s="47"/>
      <c r="O534" s="47"/>
      <c r="P534" s="47"/>
      <c r="Q534" s="47"/>
      <c r="R534" s="47"/>
      <c r="S534" s="47"/>
      <c r="T534" s="47"/>
      <c r="U534" s="47"/>
      <c r="V534" s="47"/>
      <c r="W534" s="47"/>
      <c r="X534" s="47"/>
      <c r="Y534" s="47"/>
      <c r="Z534" s="47"/>
      <c r="AA534" s="47"/>
      <c r="AB534" s="47"/>
      <c r="AC534" s="47"/>
      <c r="AD534" s="47"/>
      <c r="AE534" s="47"/>
      <c r="AF534" s="47"/>
      <c r="AG534" s="47"/>
      <c r="AH534" s="47"/>
    </row>
    <row r="535" spans="1:34" ht="14.25" customHeight="1">
      <c r="A535" s="47"/>
      <c r="B535" s="47"/>
      <c r="C535" s="47"/>
      <c r="D535" s="47"/>
      <c r="E535" s="47"/>
      <c r="F535" s="47"/>
      <c r="G535" s="47"/>
      <c r="H535" s="47"/>
      <c r="I535" s="47"/>
      <c r="J535" s="357"/>
      <c r="K535" s="357"/>
      <c r="L535" s="47"/>
      <c r="M535" s="47"/>
      <c r="N535" s="47"/>
      <c r="O535" s="47"/>
      <c r="P535" s="47"/>
      <c r="Q535" s="47"/>
      <c r="R535" s="47"/>
      <c r="S535" s="47"/>
      <c r="T535" s="47"/>
      <c r="U535" s="47"/>
      <c r="V535" s="47"/>
      <c r="W535" s="47"/>
      <c r="X535" s="47"/>
      <c r="Y535" s="47"/>
      <c r="Z535" s="47"/>
      <c r="AA535" s="47"/>
      <c r="AB535" s="47"/>
      <c r="AC535" s="47"/>
      <c r="AD535" s="47"/>
      <c r="AE535" s="47"/>
      <c r="AF535" s="47"/>
      <c r="AG535" s="47"/>
      <c r="AH535" s="47"/>
    </row>
    <row r="536" spans="1:34" ht="14.25" customHeight="1">
      <c r="A536" s="47"/>
      <c r="B536" s="47"/>
      <c r="C536" s="47"/>
      <c r="D536" s="47"/>
      <c r="E536" s="47"/>
      <c r="F536" s="47"/>
      <c r="G536" s="47"/>
      <c r="H536" s="47"/>
      <c r="I536" s="47"/>
      <c r="J536" s="357"/>
      <c r="K536" s="357"/>
      <c r="L536" s="47"/>
      <c r="M536" s="47"/>
      <c r="N536" s="47"/>
      <c r="O536" s="47"/>
      <c r="P536" s="47"/>
      <c r="Q536" s="47"/>
      <c r="R536" s="47"/>
      <c r="S536" s="47"/>
      <c r="T536" s="47"/>
      <c r="U536" s="47"/>
      <c r="V536" s="47"/>
      <c r="W536" s="47"/>
      <c r="X536" s="47"/>
      <c r="Y536" s="47"/>
      <c r="Z536" s="47"/>
      <c r="AA536" s="47"/>
      <c r="AB536" s="47"/>
      <c r="AC536" s="47"/>
      <c r="AD536" s="47"/>
      <c r="AE536" s="47"/>
      <c r="AF536" s="47"/>
      <c r="AG536" s="47"/>
      <c r="AH536" s="47"/>
    </row>
    <row r="537" spans="1:34" ht="14.25" customHeight="1">
      <c r="A537" s="47"/>
      <c r="B537" s="47"/>
      <c r="C537" s="47"/>
      <c r="D537" s="47"/>
      <c r="E537" s="47"/>
      <c r="F537" s="47"/>
      <c r="G537" s="47"/>
      <c r="H537" s="47"/>
      <c r="I537" s="47"/>
      <c r="J537" s="357"/>
      <c r="K537" s="357"/>
      <c r="L537" s="47"/>
      <c r="M537" s="47"/>
      <c r="N537" s="47"/>
      <c r="O537" s="47"/>
      <c r="P537" s="47"/>
      <c r="Q537" s="47"/>
      <c r="R537" s="47"/>
      <c r="S537" s="47"/>
      <c r="T537" s="47"/>
      <c r="U537" s="47"/>
      <c r="V537" s="47"/>
      <c r="W537" s="47"/>
      <c r="X537" s="47"/>
      <c r="Y537" s="47"/>
      <c r="Z537" s="47"/>
      <c r="AA537" s="47"/>
      <c r="AB537" s="47"/>
      <c r="AC537" s="47"/>
      <c r="AD537" s="47"/>
      <c r="AE537" s="47"/>
      <c r="AF537" s="47"/>
      <c r="AG537" s="47"/>
      <c r="AH537" s="47"/>
    </row>
    <row r="538" spans="1:34" ht="14.25" customHeight="1">
      <c r="A538" s="47"/>
      <c r="B538" s="47"/>
      <c r="C538" s="47"/>
      <c r="D538" s="47"/>
      <c r="E538" s="47"/>
      <c r="F538" s="47"/>
      <c r="G538" s="47"/>
      <c r="H538" s="47"/>
      <c r="I538" s="47"/>
      <c r="J538" s="357"/>
      <c r="K538" s="357"/>
      <c r="L538" s="47"/>
      <c r="M538" s="47"/>
      <c r="N538" s="47"/>
      <c r="O538" s="47"/>
      <c r="P538" s="47"/>
      <c r="Q538" s="47"/>
      <c r="R538" s="47"/>
      <c r="S538" s="47"/>
      <c r="T538" s="47"/>
      <c r="U538" s="47"/>
      <c r="V538" s="47"/>
      <c r="W538" s="47"/>
      <c r="X538" s="47"/>
      <c r="Y538" s="47"/>
      <c r="Z538" s="47"/>
      <c r="AA538" s="47"/>
      <c r="AB538" s="47"/>
      <c r="AC538" s="47"/>
      <c r="AD538" s="47"/>
      <c r="AE538" s="47"/>
      <c r="AF538" s="47"/>
      <c r="AG538" s="47"/>
      <c r="AH538" s="47"/>
    </row>
    <row r="539" spans="1:34" ht="14.25" customHeight="1">
      <c r="A539" s="47"/>
      <c r="B539" s="47"/>
      <c r="C539" s="47"/>
      <c r="D539" s="47"/>
      <c r="E539" s="47"/>
      <c r="F539" s="47"/>
      <c r="G539" s="47"/>
      <c r="H539" s="47"/>
      <c r="I539" s="47"/>
      <c r="J539" s="357"/>
      <c r="K539" s="357"/>
      <c r="L539" s="47"/>
      <c r="M539" s="47"/>
      <c r="N539" s="47"/>
      <c r="O539" s="47"/>
      <c r="P539" s="47"/>
      <c r="Q539" s="47"/>
      <c r="R539" s="47"/>
      <c r="S539" s="47"/>
      <c r="T539" s="47"/>
      <c r="U539" s="47"/>
      <c r="V539" s="47"/>
      <c r="W539" s="47"/>
      <c r="X539" s="47"/>
      <c r="Y539" s="47"/>
      <c r="Z539" s="47"/>
      <c r="AA539" s="47"/>
      <c r="AB539" s="47"/>
      <c r="AC539" s="47"/>
      <c r="AD539" s="47"/>
      <c r="AE539" s="47"/>
      <c r="AF539" s="47"/>
      <c r="AG539" s="47"/>
      <c r="AH539" s="47"/>
    </row>
    <row r="540" spans="1:34" ht="14.25" customHeight="1">
      <c r="A540" s="47"/>
      <c r="B540" s="47"/>
      <c r="C540" s="47"/>
      <c r="D540" s="47"/>
      <c r="E540" s="47"/>
      <c r="F540" s="47"/>
      <c r="G540" s="47"/>
      <c r="H540" s="47"/>
      <c r="I540" s="47"/>
      <c r="J540" s="357"/>
      <c r="K540" s="357"/>
      <c r="L540" s="47"/>
      <c r="M540" s="47"/>
      <c r="N540" s="47"/>
      <c r="O540" s="47"/>
      <c r="P540" s="47"/>
      <c r="Q540" s="47"/>
      <c r="R540" s="47"/>
      <c r="S540" s="47"/>
      <c r="T540" s="47"/>
      <c r="U540" s="47"/>
      <c r="V540" s="47"/>
      <c r="W540" s="47"/>
      <c r="X540" s="47"/>
      <c r="Y540" s="47"/>
      <c r="Z540" s="47"/>
      <c r="AA540" s="47"/>
      <c r="AB540" s="47"/>
      <c r="AC540" s="47"/>
      <c r="AD540" s="47"/>
      <c r="AE540" s="47"/>
      <c r="AF540" s="47"/>
      <c r="AG540" s="47"/>
      <c r="AH540" s="47"/>
    </row>
    <row r="541" spans="1:34" ht="14.25" customHeight="1">
      <c r="A541" s="47"/>
      <c r="B541" s="47"/>
      <c r="C541" s="47"/>
      <c r="D541" s="47"/>
      <c r="E541" s="47"/>
      <c r="F541" s="47"/>
      <c r="G541" s="47"/>
      <c r="H541" s="47"/>
      <c r="I541" s="47"/>
      <c r="J541" s="357"/>
      <c r="K541" s="357"/>
      <c r="L541" s="47"/>
      <c r="M541" s="47"/>
      <c r="N541" s="47"/>
      <c r="O541" s="47"/>
      <c r="P541" s="47"/>
      <c r="Q541" s="47"/>
      <c r="R541" s="47"/>
      <c r="S541" s="47"/>
      <c r="T541" s="47"/>
      <c r="U541" s="47"/>
      <c r="V541" s="47"/>
      <c r="W541" s="47"/>
      <c r="X541" s="47"/>
      <c r="Y541" s="47"/>
      <c r="Z541" s="47"/>
      <c r="AA541" s="47"/>
      <c r="AB541" s="47"/>
      <c r="AC541" s="47"/>
      <c r="AD541" s="47"/>
      <c r="AE541" s="47"/>
      <c r="AF541" s="47"/>
      <c r="AG541" s="47"/>
      <c r="AH541" s="47"/>
    </row>
    <row r="542" spans="1:34" ht="14.25" customHeight="1">
      <c r="A542" s="47"/>
      <c r="B542" s="47"/>
      <c r="C542" s="47"/>
      <c r="D542" s="47"/>
      <c r="E542" s="47"/>
      <c r="F542" s="47"/>
      <c r="G542" s="47"/>
      <c r="H542" s="47"/>
      <c r="I542" s="47"/>
      <c r="J542" s="357"/>
      <c r="K542" s="357"/>
      <c r="L542" s="47"/>
      <c r="M542" s="47"/>
      <c r="N542" s="47"/>
      <c r="O542" s="47"/>
      <c r="P542" s="47"/>
      <c r="Q542" s="47"/>
      <c r="R542" s="47"/>
      <c r="S542" s="47"/>
      <c r="T542" s="47"/>
      <c r="U542" s="47"/>
      <c r="V542" s="47"/>
      <c r="W542" s="47"/>
      <c r="X542" s="47"/>
      <c r="Y542" s="47"/>
      <c r="Z542" s="47"/>
      <c r="AA542" s="47"/>
      <c r="AB542" s="47"/>
      <c r="AC542" s="47"/>
      <c r="AD542" s="47"/>
      <c r="AE542" s="47"/>
      <c r="AF542" s="47"/>
      <c r="AG542" s="47"/>
      <c r="AH542" s="47"/>
    </row>
    <row r="543" spans="1:34" ht="14.25" customHeight="1">
      <c r="A543" s="47"/>
      <c r="B543" s="47"/>
      <c r="C543" s="47"/>
      <c r="D543" s="47"/>
      <c r="E543" s="47"/>
      <c r="F543" s="47"/>
      <c r="G543" s="47"/>
      <c r="H543" s="47"/>
      <c r="I543" s="47"/>
      <c r="J543" s="357"/>
      <c r="K543" s="357"/>
      <c r="L543" s="47"/>
      <c r="M543" s="47"/>
      <c r="N543" s="47"/>
      <c r="O543" s="47"/>
      <c r="P543" s="47"/>
      <c r="Q543" s="47"/>
      <c r="R543" s="47"/>
      <c r="S543" s="47"/>
      <c r="T543" s="47"/>
      <c r="U543" s="47"/>
      <c r="V543" s="47"/>
      <c r="W543" s="47"/>
      <c r="X543" s="47"/>
      <c r="Y543" s="47"/>
      <c r="Z543" s="47"/>
      <c r="AA543" s="47"/>
      <c r="AB543" s="47"/>
      <c r="AC543" s="47"/>
      <c r="AD543" s="47"/>
      <c r="AE543" s="47"/>
      <c r="AF543" s="47"/>
      <c r="AG543" s="47"/>
      <c r="AH543" s="47"/>
    </row>
    <row r="544" spans="1:34" ht="14.25" customHeight="1">
      <c r="A544" s="47"/>
      <c r="B544" s="47"/>
      <c r="C544" s="47"/>
      <c r="D544" s="47"/>
      <c r="E544" s="47"/>
      <c r="F544" s="47"/>
      <c r="G544" s="47"/>
      <c r="H544" s="47"/>
      <c r="I544" s="47"/>
      <c r="J544" s="357"/>
      <c r="K544" s="357"/>
      <c r="L544" s="47"/>
      <c r="M544" s="47"/>
      <c r="N544" s="47"/>
      <c r="O544" s="47"/>
      <c r="P544" s="47"/>
      <c r="Q544" s="47"/>
      <c r="R544" s="47"/>
      <c r="S544" s="47"/>
      <c r="T544" s="47"/>
      <c r="U544" s="47"/>
      <c r="V544" s="47"/>
      <c r="W544" s="47"/>
      <c r="X544" s="47"/>
      <c r="Y544" s="47"/>
      <c r="Z544" s="47"/>
      <c r="AA544" s="47"/>
      <c r="AB544" s="47"/>
      <c r="AC544" s="47"/>
      <c r="AD544" s="47"/>
      <c r="AE544" s="47"/>
      <c r="AF544" s="47"/>
      <c r="AG544" s="47"/>
      <c r="AH544" s="47"/>
    </row>
    <row r="545" spans="1:34" ht="14.25" customHeight="1">
      <c r="A545" s="47"/>
      <c r="B545" s="47"/>
      <c r="C545" s="47"/>
      <c r="D545" s="47"/>
      <c r="E545" s="47"/>
      <c r="F545" s="47"/>
      <c r="G545" s="47"/>
      <c r="H545" s="47"/>
      <c r="I545" s="47"/>
      <c r="J545" s="357"/>
      <c r="K545" s="357"/>
      <c r="L545" s="47"/>
      <c r="M545" s="47"/>
      <c r="N545" s="47"/>
      <c r="O545" s="47"/>
      <c r="P545" s="47"/>
      <c r="Q545" s="47"/>
      <c r="R545" s="47"/>
      <c r="S545" s="47"/>
      <c r="T545" s="47"/>
      <c r="U545" s="47"/>
      <c r="V545" s="47"/>
      <c r="W545" s="47"/>
      <c r="X545" s="47"/>
      <c r="Y545" s="47"/>
      <c r="Z545" s="47"/>
      <c r="AA545" s="47"/>
      <c r="AB545" s="47"/>
      <c r="AC545" s="47"/>
      <c r="AD545" s="47"/>
      <c r="AE545" s="47"/>
      <c r="AF545" s="47"/>
      <c r="AG545" s="47"/>
      <c r="AH545" s="47"/>
    </row>
    <row r="546" spans="1:34" ht="14.25" customHeight="1">
      <c r="A546" s="47"/>
      <c r="B546" s="47"/>
      <c r="C546" s="47"/>
      <c r="D546" s="47"/>
      <c r="E546" s="47"/>
      <c r="F546" s="47"/>
      <c r="G546" s="47"/>
      <c r="H546" s="47"/>
      <c r="I546" s="47"/>
      <c r="J546" s="357"/>
      <c r="K546" s="357"/>
      <c r="L546" s="47"/>
      <c r="M546" s="47"/>
      <c r="N546" s="47"/>
      <c r="O546" s="47"/>
      <c r="P546" s="47"/>
      <c r="Q546" s="47"/>
      <c r="R546" s="47"/>
      <c r="S546" s="47"/>
      <c r="T546" s="47"/>
      <c r="U546" s="47"/>
      <c r="V546" s="47"/>
      <c r="W546" s="47"/>
      <c r="X546" s="47"/>
      <c r="Y546" s="47"/>
      <c r="Z546" s="47"/>
      <c r="AA546" s="47"/>
      <c r="AB546" s="47"/>
      <c r="AC546" s="47"/>
      <c r="AD546" s="47"/>
      <c r="AE546" s="47"/>
      <c r="AF546" s="47"/>
      <c r="AG546" s="47"/>
      <c r="AH546" s="47"/>
    </row>
    <row r="547" spans="1:34" ht="14.25" customHeight="1">
      <c r="A547" s="47"/>
      <c r="B547" s="47"/>
      <c r="C547" s="47"/>
      <c r="D547" s="47"/>
      <c r="E547" s="47"/>
      <c r="F547" s="47"/>
      <c r="G547" s="47"/>
      <c r="H547" s="47"/>
      <c r="I547" s="47"/>
      <c r="J547" s="357"/>
      <c r="K547" s="357"/>
      <c r="L547" s="47"/>
      <c r="M547" s="47"/>
      <c r="N547" s="47"/>
      <c r="O547" s="47"/>
      <c r="P547" s="47"/>
      <c r="Q547" s="47"/>
      <c r="R547" s="47"/>
      <c r="S547" s="47"/>
      <c r="T547" s="47"/>
      <c r="U547" s="47"/>
      <c r="V547" s="47"/>
      <c r="W547" s="47"/>
      <c r="X547" s="47"/>
      <c r="Y547" s="47"/>
      <c r="Z547" s="47"/>
      <c r="AA547" s="47"/>
      <c r="AB547" s="47"/>
      <c r="AC547" s="47"/>
      <c r="AD547" s="47"/>
      <c r="AE547" s="47"/>
      <c r="AF547" s="47"/>
      <c r="AG547" s="47"/>
      <c r="AH547" s="47"/>
    </row>
    <row r="548" spans="1:34" ht="14.25" customHeight="1">
      <c r="A548" s="47"/>
      <c r="B548" s="47"/>
      <c r="C548" s="47"/>
      <c r="D548" s="47"/>
      <c r="E548" s="47"/>
      <c r="F548" s="47"/>
      <c r="G548" s="47"/>
      <c r="H548" s="47"/>
      <c r="I548" s="47"/>
      <c r="J548" s="357"/>
      <c r="K548" s="357"/>
      <c r="L548" s="47"/>
      <c r="M548" s="47"/>
      <c r="N548" s="47"/>
      <c r="O548" s="47"/>
      <c r="P548" s="47"/>
      <c r="Q548" s="47"/>
      <c r="R548" s="47"/>
      <c r="S548" s="47"/>
      <c r="T548" s="47"/>
      <c r="U548" s="47"/>
      <c r="V548" s="47"/>
      <c r="W548" s="47"/>
      <c r="X548" s="47"/>
      <c r="Y548" s="47"/>
      <c r="Z548" s="47"/>
      <c r="AA548" s="47"/>
      <c r="AB548" s="47"/>
      <c r="AC548" s="47"/>
      <c r="AD548" s="47"/>
      <c r="AE548" s="47"/>
      <c r="AF548" s="47"/>
      <c r="AG548" s="47"/>
      <c r="AH548" s="47"/>
    </row>
    <row r="549" spans="1:34" ht="14.25" customHeight="1">
      <c r="A549" s="47"/>
      <c r="B549" s="47"/>
      <c r="C549" s="47"/>
      <c r="D549" s="47"/>
      <c r="E549" s="47"/>
      <c r="F549" s="47"/>
      <c r="G549" s="47"/>
      <c r="H549" s="47"/>
      <c r="I549" s="47"/>
      <c r="J549" s="357"/>
      <c r="K549" s="357"/>
      <c r="L549" s="47"/>
      <c r="M549" s="47"/>
      <c r="N549" s="47"/>
      <c r="O549" s="47"/>
      <c r="P549" s="47"/>
      <c r="Q549" s="47"/>
      <c r="R549" s="47"/>
      <c r="S549" s="47"/>
      <c r="T549" s="47"/>
      <c r="U549" s="47"/>
      <c r="V549" s="47"/>
      <c r="W549" s="47"/>
      <c r="X549" s="47"/>
      <c r="Y549" s="47"/>
      <c r="Z549" s="47"/>
      <c r="AA549" s="47"/>
      <c r="AB549" s="47"/>
      <c r="AC549" s="47"/>
      <c r="AD549" s="47"/>
      <c r="AE549" s="47"/>
      <c r="AF549" s="47"/>
      <c r="AG549" s="47"/>
      <c r="AH549" s="47"/>
    </row>
    <row r="550" spans="1:34" ht="14.25" customHeight="1">
      <c r="A550" s="47"/>
      <c r="B550" s="47"/>
      <c r="C550" s="47"/>
      <c r="D550" s="47"/>
      <c r="E550" s="47"/>
      <c r="F550" s="47"/>
      <c r="G550" s="47"/>
      <c r="H550" s="47"/>
      <c r="I550" s="47"/>
      <c r="J550" s="357"/>
      <c r="K550" s="357"/>
      <c r="L550" s="47"/>
      <c r="M550" s="47"/>
      <c r="N550" s="47"/>
      <c r="O550" s="47"/>
      <c r="P550" s="47"/>
      <c r="Q550" s="47"/>
      <c r="R550" s="47"/>
      <c r="S550" s="47"/>
      <c r="T550" s="47"/>
      <c r="U550" s="47"/>
      <c r="V550" s="47"/>
      <c r="W550" s="47"/>
      <c r="X550" s="47"/>
      <c r="Y550" s="47"/>
      <c r="Z550" s="47"/>
      <c r="AA550" s="47"/>
      <c r="AB550" s="47"/>
      <c r="AC550" s="47"/>
      <c r="AD550" s="47"/>
      <c r="AE550" s="47"/>
      <c r="AF550" s="47"/>
      <c r="AG550" s="47"/>
      <c r="AH550" s="47"/>
    </row>
    <row r="551" spans="1:34" ht="14.25" customHeight="1">
      <c r="A551" s="47"/>
      <c r="B551" s="47"/>
      <c r="C551" s="47"/>
      <c r="D551" s="47"/>
      <c r="E551" s="47"/>
      <c r="F551" s="47"/>
      <c r="G551" s="47"/>
      <c r="H551" s="47"/>
      <c r="I551" s="47"/>
      <c r="J551" s="357"/>
      <c r="K551" s="357"/>
      <c r="L551" s="47"/>
      <c r="M551" s="47"/>
      <c r="N551" s="47"/>
      <c r="O551" s="47"/>
      <c r="P551" s="47"/>
      <c r="Q551" s="47"/>
      <c r="R551" s="47"/>
      <c r="S551" s="47"/>
      <c r="T551" s="47"/>
      <c r="U551" s="47"/>
      <c r="V551" s="47"/>
      <c r="W551" s="47"/>
      <c r="X551" s="47"/>
      <c r="Y551" s="47"/>
      <c r="Z551" s="47"/>
      <c r="AA551" s="47"/>
      <c r="AB551" s="47"/>
      <c r="AC551" s="47"/>
      <c r="AD551" s="47"/>
      <c r="AE551" s="47"/>
      <c r="AF551" s="47"/>
      <c r="AG551" s="47"/>
      <c r="AH551" s="47"/>
    </row>
    <row r="552" spans="1:34" ht="14.25" customHeight="1">
      <c r="A552" s="47"/>
      <c r="B552" s="47"/>
      <c r="C552" s="47"/>
      <c r="D552" s="47"/>
      <c r="E552" s="47"/>
      <c r="F552" s="47"/>
      <c r="G552" s="47"/>
      <c r="H552" s="47"/>
      <c r="I552" s="47"/>
      <c r="J552" s="357"/>
      <c r="K552" s="357"/>
      <c r="L552" s="47"/>
      <c r="M552" s="47"/>
      <c r="N552" s="47"/>
      <c r="O552" s="47"/>
      <c r="P552" s="47"/>
      <c r="Q552" s="47"/>
      <c r="R552" s="47"/>
      <c r="S552" s="47"/>
      <c r="T552" s="47"/>
      <c r="U552" s="47"/>
      <c r="V552" s="47"/>
      <c r="W552" s="47"/>
      <c r="X552" s="47"/>
      <c r="Y552" s="47"/>
      <c r="Z552" s="47"/>
      <c r="AA552" s="47"/>
      <c r="AB552" s="47"/>
      <c r="AC552" s="47"/>
      <c r="AD552" s="47"/>
      <c r="AE552" s="47"/>
      <c r="AF552" s="47"/>
      <c r="AG552" s="47"/>
      <c r="AH552" s="47"/>
    </row>
    <row r="553" spans="1:34" ht="14.25" customHeight="1">
      <c r="A553" s="47"/>
      <c r="B553" s="47"/>
      <c r="C553" s="47"/>
      <c r="D553" s="47"/>
      <c r="E553" s="47"/>
      <c r="F553" s="47"/>
      <c r="G553" s="47"/>
      <c r="H553" s="47"/>
      <c r="I553" s="47"/>
      <c r="J553" s="357"/>
      <c r="K553" s="357"/>
      <c r="L553" s="47"/>
      <c r="M553" s="47"/>
      <c r="N553" s="47"/>
      <c r="O553" s="47"/>
      <c r="P553" s="47"/>
      <c r="Q553" s="47"/>
      <c r="R553" s="47"/>
      <c r="S553" s="47"/>
      <c r="T553" s="47"/>
      <c r="U553" s="47"/>
      <c r="V553" s="47"/>
      <c r="W553" s="47"/>
      <c r="X553" s="47"/>
      <c r="Y553" s="47"/>
      <c r="Z553" s="47"/>
      <c r="AA553" s="47"/>
      <c r="AB553" s="47"/>
      <c r="AC553" s="47"/>
      <c r="AD553" s="47"/>
      <c r="AE553" s="47"/>
      <c r="AF553" s="47"/>
      <c r="AG553" s="47"/>
      <c r="AH553" s="47"/>
    </row>
    <row r="554" spans="1:34" ht="14.25" customHeight="1">
      <c r="A554" s="47"/>
      <c r="B554" s="47"/>
      <c r="C554" s="47"/>
      <c r="D554" s="47"/>
      <c r="E554" s="47"/>
      <c r="F554" s="47"/>
      <c r="G554" s="47"/>
      <c r="H554" s="47"/>
      <c r="I554" s="47"/>
      <c r="J554" s="357"/>
      <c r="K554" s="357"/>
      <c r="L554" s="47"/>
      <c r="M554" s="47"/>
      <c r="N554" s="47"/>
      <c r="O554" s="47"/>
      <c r="P554" s="47"/>
      <c r="Q554" s="47"/>
      <c r="R554" s="47"/>
      <c r="S554" s="47"/>
      <c r="T554" s="47"/>
      <c r="U554" s="47"/>
      <c r="V554" s="47"/>
      <c r="W554" s="47"/>
      <c r="X554" s="47"/>
      <c r="Y554" s="47"/>
      <c r="Z554" s="47"/>
      <c r="AA554" s="47"/>
      <c r="AB554" s="47"/>
      <c r="AC554" s="47"/>
      <c r="AD554" s="47"/>
      <c r="AE554" s="47"/>
      <c r="AF554" s="47"/>
      <c r="AG554" s="47"/>
      <c r="AH554" s="47"/>
    </row>
    <row r="555" spans="1:34" ht="14.25" customHeight="1">
      <c r="A555" s="47"/>
      <c r="B555" s="47"/>
      <c r="C555" s="47"/>
      <c r="D555" s="47"/>
      <c r="E555" s="47"/>
      <c r="F555" s="47"/>
      <c r="G555" s="47"/>
      <c r="H555" s="47"/>
      <c r="I555" s="47"/>
      <c r="J555" s="357"/>
      <c r="K555" s="357"/>
      <c r="L555" s="47"/>
      <c r="M555" s="47"/>
      <c r="N555" s="47"/>
      <c r="O555" s="47"/>
      <c r="P555" s="47"/>
      <c r="Q555" s="47"/>
      <c r="R555" s="47"/>
      <c r="S555" s="47"/>
      <c r="T555" s="47"/>
      <c r="U555" s="47"/>
      <c r="V555" s="47"/>
      <c r="W555" s="47"/>
      <c r="X555" s="47"/>
      <c r="Y555" s="47"/>
      <c r="Z555" s="47"/>
      <c r="AA555" s="47"/>
      <c r="AB555" s="47"/>
      <c r="AC555" s="47"/>
      <c r="AD555" s="47"/>
      <c r="AE555" s="47"/>
      <c r="AF555" s="47"/>
      <c r="AG555" s="47"/>
      <c r="AH555" s="47"/>
    </row>
    <row r="556" spans="1:34" ht="14.25" customHeight="1">
      <c r="A556" s="47"/>
      <c r="B556" s="47"/>
      <c r="C556" s="47"/>
      <c r="D556" s="47"/>
      <c r="E556" s="47"/>
      <c r="F556" s="47"/>
      <c r="G556" s="47"/>
      <c r="H556" s="47"/>
      <c r="I556" s="47"/>
      <c r="J556" s="357"/>
      <c r="K556" s="357"/>
      <c r="L556" s="47"/>
      <c r="M556" s="47"/>
      <c r="N556" s="47"/>
      <c r="O556" s="47"/>
      <c r="P556" s="47"/>
      <c r="Q556" s="47"/>
      <c r="R556" s="47"/>
      <c r="S556" s="47"/>
      <c r="T556" s="47"/>
      <c r="U556" s="47"/>
      <c r="V556" s="47"/>
      <c r="W556" s="47"/>
      <c r="X556" s="47"/>
      <c r="Y556" s="47"/>
      <c r="Z556" s="47"/>
      <c r="AA556" s="47"/>
      <c r="AB556" s="47"/>
      <c r="AC556" s="47"/>
      <c r="AD556" s="47"/>
      <c r="AE556" s="47"/>
      <c r="AF556" s="47"/>
      <c r="AG556" s="47"/>
      <c r="AH556" s="47"/>
    </row>
    <row r="557" spans="1:34" ht="14.25" customHeight="1">
      <c r="A557" s="47"/>
      <c r="B557" s="47"/>
      <c r="C557" s="47"/>
      <c r="D557" s="47"/>
      <c r="E557" s="47"/>
      <c r="F557" s="47"/>
      <c r="G557" s="47"/>
      <c r="H557" s="47"/>
      <c r="I557" s="47"/>
      <c r="J557" s="357"/>
      <c r="K557" s="357"/>
      <c r="L557" s="47"/>
      <c r="M557" s="47"/>
      <c r="N557" s="47"/>
      <c r="O557" s="47"/>
      <c r="P557" s="47"/>
      <c r="Q557" s="47"/>
      <c r="R557" s="47"/>
      <c r="S557" s="47"/>
      <c r="T557" s="47"/>
      <c r="U557" s="47"/>
      <c r="V557" s="47"/>
      <c r="W557" s="47"/>
      <c r="X557" s="47"/>
      <c r="Y557" s="47"/>
      <c r="Z557" s="47"/>
      <c r="AA557" s="47"/>
      <c r="AB557" s="47"/>
      <c r="AC557" s="47"/>
      <c r="AD557" s="47"/>
      <c r="AE557" s="47"/>
      <c r="AF557" s="47"/>
      <c r="AG557" s="47"/>
      <c r="AH557" s="47"/>
    </row>
    <row r="558" spans="1:34" ht="14.25" customHeight="1">
      <c r="A558" s="47"/>
      <c r="B558" s="47"/>
      <c r="C558" s="47"/>
      <c r="D558" s="47"/>
      <c r="E558" s="47"/>
      <c r="F558" s="47"/>
      <c r="G558" s="47"/>
      <c r="H558" s="47"/>
      <c r="I558" s="47"/>
      <c r="J558" s="357"/>
      <c r="K558" s="357"/>
      <c r="L558" s="47"/>
      <c r="M558" s="47"/>
      <c r="N558" s="47"/>
      <c r="O558" s="47"/>
      <c r="P558" s="47"/>
      <c r="Q558" s="47"/>
      <c r="R558" s="47"/>
      <c r="S558" s="47"/>
      <c r="T558" s="47"/>
      <c r="U558" s="47"/>
      <c r="V558" s="47"/>
      <c r="W558" s="47"/>
      <c r="X558" s="47"/>
      <c r="Y558" s="47"/>
      <c r="Z558" s="47"/>
      <c r="AA558" s="47"/>
      <c r="AB558" s="47"/>
      <c r="AC558" s="47"/>
      <c r="AD558" s="47"/>
      <c r="AE558" s="47"/>
      <c r="AF558" s="47"/>
      <c r="AG558" s="47"/>
      <c r="AH558" s="47"/>
    </row>
    <row r="559" spans="1:34" ht="14.25" customHeight="1">
      <c r="A559" s="47"/>
      <c r="B559" s="47"/>
      <c r="C559" s="47"/>
      <c r="D559" s="47"/>
      <c r="E559" s="47"/>
      <c r="F559" s="47"/>
      <c r="G559" s="47"/>
      <c r="H559" s="47"/>
      <c r="I559" s="47"/>
      <c r="J559" s="357"/>
      <c r="K559" s="357"/>
      <c r="L559" s="47"/>
      <c r="M559" s="47"/>
      <c r="N559" s="47"/>
      <c r="O559" s="47"/>
      <c r="P559" s="47"/>
      <c r="Q559" s="47"/>
      <c r="R559" s="47"/>
      <c r="S559" s="47"/>
      <c r="T559" s="47"/>
      <c r="U559" s="47"/>
      <c r="V559" s="47"/>
      <c r="W559" s="47"/>
      <c r="X559" s="47"/>
      <c r="Y559" s="47"/>
      <c r="Z559" s="47"/>
      <c r="AA559" s="47"/>
      <c r="AB559" s="47"/>
      <c r="AC559" s="47"/>
      <c r="AD559" s="47"/>
      <c r="AE559" s="47"/>
      <c r="AF559" s="47"/>
      <c r="AG559" s="47"/>
      <c r="AH559" s="47"/>
    </row>
    <row r="560" spans="1:34" ht="14.25" customHeight="1">
      <c r="A560" s="47"/>
      <c r="B560" s="47"/>
      <c r="C560" s="47"/>
      <c r="D560" s="47"/>
      <c r="E560" s="47"/>
      <c r="F560" s="47"/>
      <c r="G560" s="47"/>
      <c r="H560" s="47"/>
      <c r="I560" s="47"/>
      <c r="J560" s="357"/>
      <c r="K560" s="357"/>
      <c r="L560" s="47"/>
      <c r="M560" s="47"/>
      <c r="N560" s="47"/>
      <c r="O560" s="47"/>
      <c r="P560" s="47"/>
      <c r="Q560" s="47"/>
      <c r="R560" s="47"/>
      <c r="S560" s="47"/>
      <c r="T560" s="47"/>
      <c r="U560" s="47"/>
      <c r="V560" s="47"/>
      <c r="W560" s="47"/>
      <c r="X560" s="47"/>
      <c r="Y560" s="47"/>
      <c r="Z560" s="47"/>
      <c r="AA560" s="47"/>
      <c r="AB560" s="47"/>
      <c r="AC560" s="47"/>
      <c r="AD560" s="47"/>
      <c r="AE560" s="47"/>
      <c r="AF560" s="47"/>
      <c r="AG560" s="47"/>
      <c r="AH560" s="47"/>
    </row>
    <row r="561" spans="1:34" ht="14.25" customHeight="1">
      <c r="A561" s="47"/>
      <c r="B561" s="47"/>
      <c r="C561" s="47"/>
      <c r="D561" s="47"/>
      <c r="E561" s="47"/>
      <c r="F561" s="47"/>
      <c r="G561" s="47"/>
      <c r="H561" s="47"/>
      <c r="I561" s="47"/>
      <c r="J561" s="357"/>
      <c r="K561" s="357"/>
      <c r="L561" s="47"/>
      <c r="M561" s="47"/>
      <c r="N561" s="47"/>
      <c r="O561" s="47"/>
      <c r="P561" s="47"/>
      <c r="Q561" s="47"/>
      <c r="R561" s="47"/>
      <c r="S561" s="47"/>
      <c r="T561" s="47"/>
      <c r="U561" s="47"/>
      <c r="V561" s="47"/>
      <c r="W561" s="47"/>
      <c r="X561" s="47"/>
      <c r="Y561" s="47"/>
      <c r="Z561" s="47"/>
      <c r="AA561" s="47"/>
      <c r="AB561" s="47"/>
      <c r="AC561" s="47"/>
      <c r="AD561" s="47"/>
      <c r="AE561" s="47"/>
      <c r="AF561" s="47"/>
      <c r="AG561" s="47"/>
      <c r="AH561" s="47"/>
    </row>
    <row r="562" spans="1:34" ht="14.25" customHeight="1">
      <c r="A562" s="47"/>
      <c r="B562" s="47"/>
      <c r="C562" s="47"/>
      <c r="D562" s="47"/>
      <c r="E562" s="47"/>
      <c r="F562" s="47"/>
      <c r="G562" s="47"/>
      <c r="H562" s="47"/>
      <c r="I562" s="47"/>
      <c r="J562" s="357"/>
      <c r="K562" s="357"/>
      <c r="L562" s="47"/>
      <c r="M562" s="47"/>
      <c r="N562" s="47"/>
      <c r="O562" s="47"/>
      <c r="P562" s="47"/>
      <c r="Q562" s="47"/>
      <c r="R562" s="47"/>
      <c r="S562" s="47"/>
      <c r="T562" s="47"/>
      <c r="U562" s="47"/>
      <c r="V562" s="47"/>
      <c r="W562" s="47"/>
      <c r="X562" s="47"/>
      <c r="Y562" s="47"/>
      <c r="Z562" s="47"/>
      <c r="AA562" s="47"/>
      <c r="AB562" s="47"/>
      <c r="AC562" s="47"/>
      <c r="AD562" s="47"/>
      <c r="AE562" s="47"/>
      <c r="AF562" s="47"/>
      <c r="AG562" s="47"/>
      <c r="AH562" s="47"/>
    </row>
    <row r="563" spans="1:34" ht="14.25" customHeight="1">
      <c r="A563" s="47"/>
      <c r="B563" s="47"/>
      <c r="C563" s="47"/>
      <c r="D563" s="47"/>
      <c r="E563" s="47"/>
      <c r="F563" s="47"/>
      <c r="G563" s="47"/>
      <c r="H563" s="47"/>
      <c r="I563" s="47"/>
      <c r="J563" s="357"/>
      <c r="K563" s="357"/>
      <c r="L563" s="47"/>
      <c r="M563" s="47"/>
      <c r="N563" s="47"/>
      <c r="O563" s="47"/>
      <c r="P563" s="47"/>
      <c r="Q563" s="47"/>
      <c r="R563" s="47"/>
      <c r="S563" s="47"/>
      <c r="T563" s="47"/>
      <c r="U563" s="47"/>
      <c r="V563" s="47"/>
      <c r="W563" s="47"/>
      <c r="X563" s="47"/>
      <c r="Y563" s="47"/>
      <c r="Z563" s="47"/>
      <c r="AA563" s="47"/>
      <c r="AB563" s="47"/>
      <c r="AC563" s="47"/>
      <c r="AD563" s="47"/>
      <c r="AE563" s="47"/>
      <c r="AF563" s="47"/>
      <c r="AG563" s="47"/>
      <c r="AH563" s="47"/>
    </row>
    <row r="564" spans="1:34" ht="14.25" customHeight="1">
      <c r="A564" s="47"/>
      <c r="B564" s="47"/>
      <c r="C564" s="47"/>
      <c r="D564" s="47"/>
      <c r="E564" s="47"/>
      <c r="F564" s="47"/>
      <c r="G564" s="47"/>
      <c r="H564" s="47"/>
      <c r="I564" s="47"/>
      <c r="J564" s="357"/>
      <c r="K564" s="357"/>
      <c r="L564" s="47"/>
      <c r="M564" s="47"/>
      <c r="N564" s="47"/>
      <c r="O564" s="47"/>
      <c r="P564" s="47"/>
      <c r="Q564" s="47"/>
      <c r="R564" s="47"/>
      <c r="S564" s="47"/>
      <c r="T564" s="47"/>
      <c r="U564" s="47"/>
      <c r="V564" s="47"/>
      <c r="W564" s="47"/>
      <c r="X564" s="47"/>
      <c r="Y564" s="47"/>
      <c r="Z564" s="47"/>
      <c r="AA564" s="47"/>
      <c r="AB564" s="47"/>
      <c r="AC564" s="47"/>
      <c r="AD564" s="47"/>
      <c r="AE564" s="47"/>
      <c r="AF564" s="47"/>
      <c r="AG564" s="47"/>
      <c r="AH564" s="47"/>
    </row>
    <row r="565" spans="1:34" ht="14.25" customHeight="1">
      <c r="A565" s="47"/>
      <c r="B565" s="47"/>
      <c r="C565" s="47"/>
      <c r="D565" s="47"/>
      <c r="E565" s="47"/>
      <c r="F565" s="47"/>
      <c r="G565" s="47"/>
      <c r="H565" s="47"/>
      <c r="I565" s="47"/>
      <c r="J565" s="357"/>
      <c r="K565" s="357"/>
      <c r="L565" s="47"/>
      <c r="M565" s="47"/>
      <c r="N565" s="47"/>
      <c r="O565" s="47"/>
      <c r="P565" s="47"/>
      <c r="Q565" s="47"/>
      <c r="R565" s="47"/>
      <c r="S565" s="47"/>
      <c r="T565" s="47"/>
      <c r="U565" s="47"/>
      <c r="V565" s="47"/>
      <c r="W565" s="47"/>
      <c r="X565" s="47"/>
      <c r="Y565" s="47"/>
      <c r="Z565" s="47"/>
      <c r="AA565" s="47"/>
      <c r="AB565" s="47"/>
      <c r="AC565" s="47"/>
      <c r="AD565" s="47"/>
      <c r="AE565" s="47"/>
      <c r="AF565" s="47"/>
      <c r="AG565" s="47"/>
      <c r="AH565" s="47"/>
    </row>
    <row r="566" spans="1:34" ht="14.25" customHeight="1">
      <c r="A566" s="47"/>
      <c r="B566" s="47"/>
      <c r="C566" s="47"/>
      <c r="D566" s="47"/>
      <c r="E566" s="47"/>
      <c r="F566" s="47"/>
      <c r="G566" s="47"/>
      <c r="H566" s="47"/>
      <c r="I566" s="47"/>
      <c r="J566" s="357"/>
      <c r="K566" s="357"/>
      <c r="L566" s="47"/>
      <c r="M566" s="47"/>
      <c r="N566" s="47"/>
      <c r="O566" s="47"/>
      <c r="P566" s="47"/>
      <c r="Q566" s="47"/>
      <c r="R566" s="47"/>
      <c r="S566" s="47"/>
      <c r="T566" s="47"/>
      <c r="U566" s="47"/>
      <c r="V566" s="47"/>
      <c r="W566" s="47"/>
      <c r="X566" s="47"/>
      <c r="Y566" s="47"/>
      <c r="Z566" s="47"/>
      <c r="AA566" s="47"/>
      <c r="AB566" s="47"/>
      <c r="AC566" s="47"/>
      <c r="AD566" s="47"/>
      <c r="AE566" s="47"/>
      <c r="AF566" s="47"/>
      <c r="AG566" s="47"/>
      <c r="AH566" s="47"/>
    </row>
    <row r="567" spans="1:34" ht="14.25" customHeight="1">
      <c r="A567" s="47"/>
      <c r="B567" s="47"/>
      <c r="C567" s="47"/>
      <c r="D567" s="47"/>
      <c r="E567" s="47"/>
      <c r="F567" s="47"/>
      <c r="G567" s="47"/>
      <c r="H567" s="47"/>
      <c r="I567" s="47"/>
      <c r="J567" s="357"/>
      <c r="K567" s="357"/>
      <c r="L567" s="47"/>
      <c r="M567" s="47"/>
      <c r="N567" s="47"/>
      <c r="O567" s="47"/>
      <c r="P567" s="47"/>
      <c r="Q567" s="47"/>
      <c r="R567" s="47"/>
      <c r="S567" s="47"/>
      <c r="T567" s="47"/>
      <c r="U567" s="47"/>
      <c r="V567" s="47"/>
      <c r="W567" s="47"/>
      <c r="X567" s="47"/>
      <c r="Y567" s="47"/>
      <c r="Z567" s="47"/>
      <c r="AA567" s="47"/>
      <c r="AB567" s="47"/>
      <c r="AC567" s="47"/>
      <c r="AD567" s="47"/>
      <c r="AE567" s="47"/>
      <c r="AF567" s="47"/>
      <c r="AG567" s="47"/>
      <c r="AH567" s="47"/>
    </row>
    <row r="568" spans="1:34" ht="14.25" customHeight="1">
      <c r="A568" s="47"/>
      <c r="B568" s="47"/>
      <c r="C568" s="47"/>
      <c r="D568" s="47"/>
      <c r="E568" s="47"/>
      <c r="F568" s="47"/>
      <c r="G568" s="47"/>
      <c r="H568" s="47"/>
      <c r="I568" s="47"/>
      <c r="J568" s="357"/>
      <c r="K568" s="357"/>
      <c r="L568" s="47"/>
      <c r="M568" s="47"/>
      <c r="N568" s="47"/>
      <c r="O568" s="47"/>
      <c r="P568" s="47"/>
      <c r="Q568" s="47"/>
      <c r="R568" s="47"/>
      <c r="S568" s="47"/>
      <c r="T568" s="47"/>
      <c r="U568" s="47"/>
      <c r="V568" s="47"/>
      <c r="W568" s="47"/>
      <c r="X568" s="47"/>
      <c r="Y568" s="47"/>
      <c r="Z568" s="47"/>
      <c r="AA568" s="47"/>
      <c r="AB568" s="47"/>
      <c r="AC568" s="47"/>
      <c r="AD568" s="47"/>
      <c r="AE568" s="47"/>
      <c r="AF568" s="47"/>
      <c r="AG568" s="47"/>
      <c r="AH568" s="47"/>
    </row>
    <row r="569" spans="1:34" ht="14.25" customHeight="1">
      <c r="A569" s="47"/>
      <c r="B569" s="47"/>
      <c r="C569" s="47"/>
      <c r="D569" s="47"/>
      <c r="E569" s="47"/>
      <c r="F569" s="47"/>
      <c r="G569" s="47"/>
      <c r="H569" s="47"/>
      <c r="I569" s="47"/>
      <c r="J569" s="357"/>
      <c r="K569" s="357"/>
      <c r="L569" s="47"/>
      <c r="M569" s="47"/>
      <c r="N569" s="47"/>
      <c r="O569" s="47"/>
      <c r="P569" s="47"/>
      <c r="Q569" s="47"/>
      <c r="R569" s="47"/>
      <c r="S569" s="47"/>
      <c r="T569" s="47"/>
      <c r="U569" s="47"/>
      <c r="V569" s="47"/>
      <c r="W569" s="47"/>
      <c r="X569" s="47"/>
      <c r="Y569" s="47"/>
      <c r="Z569" s="47"/>
      <c r="AA569" s="47"/>
      <c r="AB569" s="47"/>
      <c r="AC569" s="47"/>
      <c r="AD569" s="47"/>
      <c r="AE569" s="47"/>
      <c r="AF569" s="47"/>
      <c r="AG569" s="47"/>
      <c r="AH569" s="47"/>
    </row>
    <row r="570" spans="1:34" ht="14.25" customHeight="1">
      <c r="A570" s="47"/>
      <c r="B570" s="47"/>
      <c r="C570" s="47"/>
      <c r="D570" s="47"/>
      <c r="E570" s="47"/>
      <c r="F570" s="47"/>
      <c r="G570" s="47"/>
      <c r="H570" s="47"/>
      <c r="I570" s="47"/>
      <c r="J570" s="357"/>
      <c r="K570" s="357"/>
      <c r="L570" s="47"/>
      <c r="M570" s="47"/>
      <c r="N570" s="47"/>
      <c r="O570" s="47"/>
      <c r="P570" s="47"/>
      <c r="Q570" s="47"/>
      <c r="R570" s="47"/>
      <c r="S570" s="47"/>
      <c r="T570" s="47"/>
      <c r="U570" s="47"/>
      <c r="V570" s="47"/>
      <c r="W570" s="47"/>
      <c r="X570" s="47"/>
      <c r="Y570" s="47"/>
      <c r="Z570" s="47"/>
      <c r="AA570" s="47"/>
      <c r="AB570" s="47"/>
      <c r="AC570" s="47"/>
      <c r="AD570" s="47"/>
      <c r="AE570" s="47"/>
      <c r="AF570" s="47"/>
      <c r="AG570" s="47"/>
      <c r="AH570" s="47"/>
    </row>
    <row r="571" spans="1:34" ht="14.25" customHeight="1">
      <c r="A571" s="47"/>
      <c r="B571" s="47"/>
      <c r="C571" s="47"/>
      <c r="D571" s="47"/>
      <c r="E571" s="47"/>
      <c r="F571" s="47"/>
      <c r="G571" s="47"/>
      <c r="H571" s="47"/>
      <c r="I571" s="47"/>
      <c r="J571" s="357"/>
      <c r="K571" s="357"/>
      <c r="L571" s="47"/>
      <c r="M571" s="47"/>
      <c r="N571" s="47"/>
      <c r="O571" s="47"/>
      <c r="P571" s="47"/>
      <c r="Q571" s="47"/>
      <c r="R571" s="47"/>
      <c r="S571" s="47"/>
      <c r="T571" s="47"/>
      <c r="U571" s="47"/>
      <c r="V571" s="47"/>
      <c r="W571" s="47"/>
      <c r="X571" s="47"/>
      <c r="Y571" s="47"/>
      <c r="Z571" s="47"/>
      <c r="AA571" s="47"/>
      <c r="AB571" s="47"/>
      <c r="AC571" s="47"/>
      <c r="AD571" s="47"/>
      <c r="AE571" s="47"/>
      <c r="AF571" s="47"/>
      <c r="AG571" s="47"/>
      <c r="AH571" s="47"/>
    </row>
    <row r="572" spans="1:34" ht="14.25" customHeight="1">
      <c r="A572" s="47"/>
      <c r="B572" s="47"/>
      <c r="C572" s="47"/>
      <c r="D572" s="47"/>
      <c r="E572" s="47"/>
      <c r="F572" s="47"/>
      <c r="G572" s="47"/>
      <c r="H572" s="47"/>
      <c r="I572" s="47"/>
      <c r="J572" s="357"/>
      <c r="K572" s="357"/>
      <c r="L572" s="47"/>
      <c r="M572" s="47"/>
      <c r="N572" s="47"/>
      <c r="O572" s="47"/>
      <c r="P572" s="47"/>
      <c r="Q572" s="47"/>
      <c r="R572" s="47"/>
      <c r="S572" s="47"/>
      <c r="T572" s="47"/>
      <c r="U572" s="47"/>
      <c r="V572" s="47"/>
      <c r="W572" s="47"/>
      <c r="X572" s="47"/>
      <c r="Y572" s="47"/>
      <c r="Z572" s="47"/>
      <c r="AA572" s="47"/>
      <c r="AB572" s="47"/>
      <c r="AC572" s="47"/>
      <c r="AD572" s="47"/>
      <c r="AE572" s="47"/>
      <c r="AF572" s="47"/>
      <c r="AG572" s="47"/>
      <c r="AH572" s="47"/>
    </row>
    <row r="573" spans="1:34" ht="14.25" customHeight="1">
      <c r="A573" s="47"/>
      <c r="B573" s="47"/>
      <c r="C573" s="47"/>
      <c r="D573" s="47"/>
      <c r="E573" s="47"/>
      <c r="F573" s="47"/>
      <c r="G573" s="47"/>
      <c r="H573" s="47"/>
      <c r="I573" s="47"/>
      <c r="J573" s="357"/>
      <c r="K573" s="357"/>
      <c r="L573" s="47"/>
      <c r="M573" s="47"/>
      <c r="N573" s="47"/>
      <c r="O573" s="47"/>
      <c r="P573" s="47"/>
      <c r="Q573" s="47"/>
      <c r="R573" s="47"/>
      <c r="S573" s="47"/>
      <c r="T573" s="47"/>
      <c r="U573" s="47"/>
      <c r="V573" s="47"/>
      <c r="W573" s="47"/>
      <c r="X573" s="47"/>
      <c r="Y573" s="47"/>
      <c r="Z573" s="47"/>
      <c r="AA573" s="47"/>
      <c r="AB573" s="47"/>
      <c r="AC573" s="47"/>
      <c r="AD573" s="47"/>
      <c r="AE573" s="47"/>
      <c r="AF573" s="47"/>
      <c r="AG573" s="47"/>
      <c r="AH573" s="47"/>
    </row>
    <row r="574" spans="1:34" ht="14.25" customHeight="1">
      <c r="A574" s="47"/>
      <c r="B574" s="47"/>
      <c r="C574" s="47"/>
      <c r="D574" s="47"/>
      <c r="E574" s="47"/>
      <c r="F574" s="47"/>
      <c r="G574" s="47"/>
      <c r="H574" s="47"/>
      <c r="I574" s="47"/>
      <c r="J574" s="357"/>
      <c r="K574" s="357"/>
      <c r="L574" s="47"/>
      <c r="M574" s="47"/>
      <c r="N574" s="47"/>
      <c r="O574" s="47"/>
      <c r="P574" s="47"/>
      <c r="Q574" s="47"/>
      <c r="R574" s="47"/>
      <c r="S574" s="47"/>
      <c r="T574" s="47"/>
      <c r="U574" s="47"/>
      <c r="V574" s="47"/>
      <c r="W574" s="47"/>
      <c r="X574" s="47"/>
      <c r="Y574" s="47"/>
      <c r="Z574" s="47"/>
      <c r="AA574" s="47"/>
      <c r="AB574" s="47"/>
      <c r="AC574" s="47"/>
      <c r="AD574" s="47"/>
      <c r="AE574" s="47"/>
      <c r="AF574" s="47"/>
      <c r="AG574" s="47"/>
      <c r="AH574" s="47"/>
    </row>
    <row r="575" spans="1:34" ht="14.25" customHeight="1">
      <c r="A575" s="47"/>
      <c r="B575" s="47"/>
      <c r="C575" s="47"/>
      <c r="D575" s="47"/>
      <c r="E575" s="47"/>
      <c r="F575" s="47"/>
      <c r="G575" s="47"/>
      <c r="H575" s="47"/>
      <c r="I575" s="47"/>
      <c r="J575" s="357"/>
      <c r="K575" s="357"/>
      <c r="L575" s="47"/>
      <c r="M575" s="47"/>
      <c r="N575" s="47"/>
      <c r="O575" s="47"/>
      <c r="P575" s="47"/>
      <c r="Q575" s="47"/>
      <c r="R575" s="47"/>
      <c r="S575" s="47"/>
      <c r="T575" s="47"/>
      <c r="U575" s="47"/>
      <c r="V575" s="47"/>
      <c r="W575" s="47"/>
      <c r="X575" s="47"/>
      <c r="Y575" s="47"/>
      <c r="Z575" s="47"/>
      <c r="AA575" s="47"/>
      <c r="AB575" s="47"/>
      <c r="AC575" s="47"/>
      <c r="AD575" s="47"/>
      <c r="AE575" s="47"/>
      <c r="AF575" s="47"/>
      <c r="AG575" s="47"/>
      <c r="AH575" s="47"/>
    </row>
    <row r="576" spans="1:34" ht="14.25" customHeight="1">
      <c r="A576" s="47"/>
      <c r="B576" s="47"/>
      <c r="C576" s="47"/>
      <c r="D576" s="47"/>
      <c r="E576" s="47"/>
      <c r="F576" s="47"/>
      <c r="G576" s="47"/>
      <c r="H576" s="47"/>
      <c r="I576" s="47"/>
      <c r="J576" s="357"/>
      <c r="K576" s="357"/>
      <c r="L576" s="47"/>
      <c r="M576" s="47"/>
      <c r="N576" s="47"/>
      <c r="O576" s="47"/>
      <c r="P576" s="47"/>
      <c r="Q576" s="47"/>
      <c r="R576" s="47"/>
      <c r="S576" s="47"/>
      <c r="T576" s="47"/>
      <c r="U576" s="47"/>
      <c r="V576" s="47"/>
      <c r="W576" s="47"/>
      <c r="X576" s="47"/>
      <c r="Y576" s="47"/>
      <c r="Z576" s="47"/>
      <c r="AA576" s="47"/>
      <c r="AB576" s="47"/>
      <c r="AC576" s="47"/>
      <c r="AD576" s="47"/>
      <c r="AE576" s="47"/>
      <c r="AF576" s="47"/>
      <c r="AG576" s="47"/>
      <c r="AH576" s="47"/>
    </row>
    <row r="577" spans="1:34" ht="14.25" customHeight="1">
      <c r="A577" s="47"/>
      <c r="B577" s="47"/>
      <c r="C577" s="47"/>
      <c r="D577" s="47"/>
      <c r="E577" s="47"/>
      <c r="F577" s="47"/>
      <c r="G577" s="47"/>
      <c r="H577" s="47"/>
      <c r="I577" s="47"/>
      <c r="J577" s="357"/>
      <c r="K577" s="357"/>
      <c r="L577" s="47"/>
      <c r="M577" s="47"/>
      <c r="N577" s="47"/>
      <c r="O577" s="47"/>
      <c r="P577" s="47"/>
      <c r="Q577" s="47"/>
      <c r="R577" s="47"/>
      <c r="S577" s="47"/>
      <c r="T577" s="47"/>
      <c r="U577" s="47"/>
      <c r="V577" s="47"/>
      <c r="W577" s="47"/>
      <c r="X577" s="47"/>
      <c r="Y577" s="47"/>
      <c r="Z577" s="47"/>
      <c r="AA577" s="47"/>
      <c r="AB577" s="47"/>
      <c r="AC577" s="47"/>
      <c r="AD577" s="47"/>
      <c r="AE577" s="47"/>
      <c r="AF577" s="47"/>
      <c r="AG577" s="47"/>
      <c r="AH577" s="47"/>
    </row>
    <row r="578" spans="1:34" ht="14.25" customHeight="1">
      <c r="A578" s="47"/>
      <c r="B578" s="47"/>
      <c r="C578" s="47"/>
      <c r="D578" s="47"/>
      <c r="E578" s="47"/>
      <c r="F578" s="47"/>
      <c r="G578" s="47"/>
      <c r="H578" s="47"/>
      <c r="I578" s="47"/>
      <c r="J578" s="357"/>
      <c r="K578" s="357"/>
      <c r="L578" s="47"/>
      <c r="M578" s="47"/>
      <c r="N578" s="47"/>
      <c r="O578" s="47"/>
      <c r="P578" s="47"/>
      <c r="Q578" s="47"/>
      <c r="R578" s="47"/>
      <c r="S578" s="47"/>
      <c r="T578" s="47"/>
      <c r="U578" s="47"/>
      <c r="V578" s="47"/>
      <c r="W578" s="47"/>
      <c r="X578" s="47"/>
      <c r="Y578" s="47"/>
      <c r="Z578" s="47"/>
      <c r="AA578" s="47"/>
      <c r="AB578" s="47"/>
      <c r="AC578" s="47"/>
      <c r="AD578" s="47"/>
      <c r="AE578" s="47"/>
      <c r="AF578" s="47"/>
      <c r="AG578" s="47"/>
      <c r="AH578" s="47"/>
    </row>
    <row r="579" spans="1:34" ht="14.25" customHeight="1">
      <c r="A579" s="47"/>
      <c r="B579" s="47"/>
      <c r="C579" s="47"/>
      <c r="D579" s="47"/>
      <c r="E579" s="47"/>
      <c r="F579" s="47"/>
      <c r="G579" s="47"/>
      <c r="H579" s="47"/>
      <c r="I579" s="47"/>
      <c r="J579" s="357"/>
      <c r="K579" s="357"/>
      <c r="L579" s="47"/>
      <c r="M579" s="47"/>
      <c r="N579" s="47"/>
      <c r="O579" s="47"/>
      <c r="P579" s="47"/>
      <c r="Q579" s="47"/>
      <c r="R579" s="47"/>
      <c r="S579" s="47"/>
      <c r="T579" s="47"/>
      <c r="U579" s="47"/>
      <c r="V579" s="47"/>
      <c r="W579" s="47"/>
      <c r="X579" s="47"/>
      <c r="Y579" s="47"/>
      <c r="Z579" s="47"/>
      <c r="AA579" s="47"/>
      <c r="AB579" s="47"/>
      <c r="AC579" s="47"/>
      <c r="AD579" s="47"/>
      <c r="AE579" s="47"/>
      <c r="AF579" s="47"/>
      <c r="AG579" s="47"/>
      <c r="AH579" s="47"/>
    </row>
    <row r="580" spans="1:34" ht="14.25" customHeight="1">
      <c r="A580" s="47"/>
      <c r="B580" s="47"/>
      <c r="C580" s="47"/>
      <c r="D580" s="47"/>
      <c r="E580" s="47"/>
      <c r="F580" s="47"/>
      <c r="G580" s="47"/>
      <c r="H580" s="47"/>
      <c r="I580" s="47"/>
      <c r="J580" s="357"/>
      <c r="K580" s="357"/>
      <c r="L580" s="47"/>
      <c r="M580" s="47"/>
      <c r="N580" s="47"/>
      <c r="O580" s="47"/>
      <c r="P580" s="47"/>
      <c r="Q580" s="47"/>
      <c r="R580" s="47"/>
      <c r="S580" s="47"/>
      <c r="T580" s="47"/>
      <c r="U580" s="47"/>
      <c r="V580" s="47"/>
      <c r="W580" s="47"/>
      <c r="X580" s="47"/>
      <c r="Y580" s="47"/>
      <c r="Z580" s="47"/>
      <c r="AA580" s="47"/>
      <c r="AB580" s="47"/>
      <c r="AC580" s="47"/>
      <c r="AD580" s="47"/>
      <c r="AE580" s="47"/>
      <c r="AF580" s="47"/>
      <c r="AG580" s="47"/>
      <c r="AH580" s="47"/>
    </row>
    <row r="581" spans="1:34" ht="14.25" customHeight="1">
      <c r="A581" s="47"/>
      <c r="B581" s="47"/>
      <c r="C581" s="47"/>
      <c r="D581" s="47"/>
      <c r="E581" s="47"/>
      <c r="F581" s="47"/>
      <c r="G581" s="47"/>
      <c r="H581" s="47"/>
      <c r="I581" s="47"/>
      <c r="J581" s="357"/>
      <c r="K581" s="357"/>
      <c r="L581" s="47"/>
      <c r="M581" s="47"/>
      <c r="N581" s="47"/>
      <c r="O581" s="47"/>
      <c r="P581" s="47"/>
      <c r="Q581" s="47"/>
      <c r="R581" s="47"/>
      <c r="S581" s="47"/>
      <c r="T581" s="47"/>
      <c r="U581" s="47"/>
      <c r="V581" s="47"/>
      <c r="W581" s="47"/>
      <c r="X581" s="47"/>
      <c r="Y581" s="47"/>
      <c r="Z581" s="47"/>
      <c r="AA581" s="47"/>
      <c r="AB581" s="47"/>
      <c r="AC581" s="47"/>
      <c r="AD581" s="47"/>
      <c r="AE581" s="47"/>
      <c r="AF581" s="47"/>
      <c r="AG581" s="47"/>
      <c r="AH581" s="47"/>
    </row>
    <row r="582" spans="1:34" ht="14.25" customHeight="1">
      <c r="A582" s="47"/>
      <c r="B582" s="47"/>
      <c r="C582" s="47"/>
      <c r="D582" s="47"/>
      <c r="E582" s="47"/>
      <c r="F582" s="47"/>
      <c r="G582" s="47"/>
      <c r="H582" s="47"/>
      <c r="I582" s="47"/>
      <c r="J582" s="357"/>
      <c r="K582" s="357"/>
      <c r="L582" s="47"/>
      <c r="M582" s="47"/>
      <c r="N582" s="47"/>
      <c r="O582" s="47"/>
      <c r="P582" s="47"/>
      <c r="Q582" s="47"/>
      <c r="R582" s="47"/>
      <c r="S582" s="47"/>
      <c r="T582" s="47"/>
      <c r="U582" s="47"/>
      <c r="V582" s="47"/>
      <c r="W582" s="47"/>
      <c r="X582" s="47"/>
      <c r="Y582" s="47"/>
      <c r="Z582" s="47"/>
      <c r="AA582" s="47"/>
      <c r="AB582" s="47"/>
      <c r="AC582" s="47"/>
      <c r="AD582" s="47"/>
      <c r="AE582" s="47"/>
      <c r="AF582" s="47"/>
      <c r="AG582" s="47"/>
      <c r="AH582" s="47"/>
    </row>
    <row r="583" spans="1:34" ht="14.25" customHeight="1">
      <c r="A583" s="47"/>
      <c r="B583" s="47"/>
      <c r="C583" s="47"/>
      <c r="D583" s="47"/>
      <c r="E583" s="47"/>
      <c r="F583" s="47"/>
      <c r="G583" s="47"/>
      <c r="H583" s="47"/>
      <c r="I583" s="47"/>
      <c r="J583" s="357"/>
      <c r="K583" s="357"/>
      <c r="L583" s="47"/>
      <c r="M583" s="47"/>
      <c r="N583" s="47"/>
      <c r="O583" s="47"/>
      <c r="P583" s="47"/>
      <c r="Q583" s="47"/>
      <c r="R583" s="47"/>
      <c r="S583" s="47"/>
      <c r="T583" s="47"/>
      <c r="U583" s="47"/>
      <c r="V583" s="47"/>
      <c r="W583" s="47"/>
      <c r="X583" s="47"/>
      <c r="Y583" s="47"/>
      <c r="Z583" s="47"/>
      <c r="AA583" s="47"/>
      <c r="AB583" s="47"/>
      <c r="AC583" s="47"/>
      <c r="AD583" s="47"/>
      <c r="AE583" s="47"/>
      <c r="AF583" s="47"/>
      <c r="AG583" s="47"/>
      <c r="AH583" s="47"/>
    </row>
    <row r="584" spans="1:34" ht="14.25" customHeight="1">
      <c r="A584" s="47"/>
      <c r="B584" s="47"/>
      <c r="C584" s="47"/>
      <c r="D584" s="47"/>
      <c r="E584" s="47"/>
      <c r="F584" s="47"/>
      <c r="G584" s="47"/>
      <c r="H584" s="47"/>
      <c r="I584" s="47"/>
      <c r="J584" s="357"/>
      <c r="K584" s="357"/>
      <c r="L584" s="47"/>
      <c r="M584" s="47"/>
      <c r="N584" s="47"/>
      <c r="O584" s="47"/>
      <c r="P584" s="47"/>
      <c r="Q584" s="47"/>
      <c r="R584" s="47"/>
      <c r="S584" s="47"/>
      <c r="T584" s="47"/>
      <c r="U584" s="47"/>
      <c r="V584" s="47"/>
      <c r="W584" s="47"/>
      <c r="X584" s="47"/>
      <c r="Y584" s="47"/>
      <c r="Z584" s="47"/>
      <c r="AA584" s="47"/>
      <c r="AB584" s="47"/>
      <c r="AC584" s="47"/>
      <c r="AD584" s="47"/>
      <c r="AE584" s="47"/>
      <c r="AF584" s="47"/>
      <c r="AG584" s="47"/>
      <c r="AH584" s="47"/>
    </row>
    <row r="585" spans="1:34" ht="14.25" customHeight="1">
      <c r="A585" s="47"/>
      <c r="B585" s="47"/>
      <c r="C585" s="47"/>
      <c r="D585" s="47"/>
      <c r="E585" s="47"/>
      <c r="F585" s="47"/>
      <c r="G585" s="47"/>
      <c r="H585" s="47"/>
      <c r="I585" s="47"/>
      <c r="J585" s="357"/>
      <c r="K585" s="357"/>
      <c r="L585" s="47"/>
      <c r="M585" s="47"/>
      <c r="N585" s="47"/>
      <c r="O585" s="47"/>
      <c r="P585" s="47"/>
      <c r="Q585" s="47"/>
      <c r="R585" s="47"/>
      <c r="S585" s="47"/>
      <c r="T585" s="47"/>
      <c r="U585" s="47"/>
      <c r="V585" s="47"/>
      <c r="W585" s="47"/>
      <c r="X585" s="47"/>
      <c r="Y585" s="47"/>
      <c r="Z585" s="47"/>
      <c r="AA585" s="47"/>
      <c r="AB585" s="47"/>
      <c r="AC585" s="47"/>
      <c r="AD585" s="47"/>
      <c r="AE585" s="47"/>
      <c r="AF585" s="47"/>
      <c r="AG585" s="47"/>
      <c r="AH585" s="47"/>
    </row>
    <row r="586" spans="1:34" ht="14.25" customHeight="1">
      <c r="A586" s="47"/>
      <c r="B586" s="47"/>
      <c r="C586" s="47"/>
      <c r="D586" s="47"/>
      <c r="E586" s="47"/>
      <c r="F586" s="47"/>
      <c r="G586" s="47"/>
      <c r="H586" s="47"/>
      <c r="I586" s="47"/>
      <c r="J586" s="357"/>
      <c r="K586" s="357"/>
      <c r="L586" s="47"/>
      <c r="M586" s="47"/>
      <c r="N586" s="47"/>
      <c r="O586" s="47"/>
      <c r="P586" s="47"/>
      <c r="Q586" s="47"/>
      <c r="R586" s="47"/>
      <c r="S586" s="47"/>
      <c r="T586" s="47"/>
      <c r="U586" s="47"/>
      <c r="V586" s="47"/>
      <c r="W586" s="47"/>
      <c r="X586" s="47"/>
      <c r="Y586" s="47"/>
      <c r="Z586" s="47"/>
      <c r="AA586" s="47"/>
      <c r="AB586" s="47"/>
      <c r="AC586" s="47"/>
      <c r="AD586" s="47"/>
      <c r="AE586" s="47"/>
      <c r="AF586" s="47"/>
      <c r="AG586" s="47"/>
      <c r="AH586" s="47"/>
    </row>
    <row r="587" spans="1:34" ht="14.25" customHeight="1">
      <c r="A587" s="47"/>
      <c r="B587" s="47"/>
      <c r="C587" s="47"/>
      <c r="D587" s="47"/>
      <c r="E587" s="47"/>
      <c r="F587" s="47"/>
      <c r="G587" s="47"/>
      <c r="H587" s="47"/>
      <c r="I587" s="47"/>
      <c r="J587" s="357"/>
      <c r="K587" s="357"/>
      <c r="L587" s="47"/>
      <c r="M587" s="47"/>
      <c r="N587" s="47"/>
      <c r="O587" s="47"/>
      <c r="P587" s="47"/>
      <c r="Q587" s="47"/>
      <c r="R587" s="47"/>
      <c r="S587" s="47"/>
      <c r="T587" s="47"/>
      <c r="U587" s="47"/>
      <c r="V587" s="47"/>
      <c r="W587" s="47"/>
      <c r="X587" s="47"/>
      <c r="Y587" s="47"/>
      <c r="Z587" s="47"/>
      <c r="AA587" s="47"/>
      <c r="AB587" s="47"/>
      <c r="AC587" s="47"/>
      <c r="AD587" s="47"/>
      <c r="AE587" s="47"/>
      <c r="AF587" s="47"/>
      <c r="AG587" s="47"/>
      <c r="AH587" s="47"/>
    </row>
    <row r="588" spans="1:34" ht="14.25" customHeight="1">
      <c r="A588" s="47"/>
      <c r="B588" s="47"/>
      <c r="C588" s="47"/>
      <c r="D588" s="47"/>
      <c r="E588" s="47"/>
      <c r="F588" s="47"/>
      <c r="G588" s="47"/>
      <c r="H588" s="47"/>
      <c r="I588" s="47"/>
      <c r="J588" s="357"/>
      <c r="K588" s="357"/>
      <c r="L588" s="47"/>
      <c r="M588" s="47"/>
      <c r="N588" s="47"/>
      <c r="O588" s="47"/>
      <c r="P588" s="47"/>
      <c r="Q588" s="47"/>
      <c r="R588" s="47"/>
      <c r="S588" s="47"/>
      <c r="T588" s="47"/>
      <c r="U588" s="47"/>
      <c r="V588" s="47"/>
      <c r="W588" s="47"/>
      <c r="X588" s="47"/>
      <c r="Y588" s="47"/>
      <c r="Z588" s="47"/>
      <c r="AA588" s="47"/>
      <c r="AB588" s="47"/>
      <c r="AC588" s="47"/>
      <c r="AD588" s="47"/>
      <c r="AE588" s="47"/>
      <c r="AF588" s="47"/>
      <c r="AG588" s="47"/>
      <c r="AH588" s="47"/>
    </row>
    <row r="589" spans="1:34" ht="14.25" customHeight="1">
      <c r="A589" s="47"/>
      <c r="B589" s="47"/>
      <c r="C589" s="47"/>
      <c r="D589" s="47"/>
      <c r="E589" s="47"/>
      <c r="F589" s="47"/>
      <c r="G589" s="47"/>
      <c r="H589" s="47"/>
      <c r="I589" s="47"/>
      <c r="J589" s="357"/>
      <c r="K589" s="357"/>
      <c r="L589" s="47"/>
      <c r="M589" s="47"/>
      <c r="N589" s="47"/>
      <c r="O589" s="47"/>
      <c r="P589" s="47"/>
      <c r="Q589" s="47"/>
      <c r="R589" s="47"/>
      <c r="S589" s="47"/>
      <c r="T589" s="47"/>
      <c r="U589" s="47"/>
      <c r="V589" s="47"/>
      <c r="W589" s="47"/>
      <c r="X589" s="47"/>
      <c r="Y589" s="47"/>
      <c r="Z589" s="47"/>
      <c r="AA589" s="47"/>
      <c r="AB589" s="47"/>
      <c r="AC589" s="47"/>
      <c r="AD589" s="47"/>
      <c r="AE589" s="47"/>
      <c r="AF589" s="47"/>
      <c r="AG589" s="47"/>
      <c r="AH589" s="47"/>
    </row>
    <row r="590" spans="1:34" ht="14.25" customHeight="1">
      <c r="A590" s="47"/>
      <c r="B590" s="47"/>
      <c r="C590" s="47"/>
      <c r="D590" s="47"/>
      <c r="E590" s="47"/>
      <c r="F590" s="47"/>
      <c r="G590" s="47"/>
      <c r="H590" s="47"/>
      <c r="I590" s="47"/>
      <c r="J590" s="357"/>
      <c r="K590" s="357"/>
      <c r="L590" s="47"/>
      <c r="M590" s="47"/>
      <c r="N590" s="47"/>
      <c r="O590" s="47"/>
      <c r="P590" s="47"/>
      <c r="Q590" s="47"/>
      <c r="R590" s="47"/>
      <c r="S590" s="47"/>
      <c r="T590" s="47"/>
      <c r="U590" s="47"/>
      <c r="V590" s="47"/>
      <c r="W590" s="47"/>
      <c r="X590" s="47"/>
      <c r="Y590" s="47"/>
      <c r="Z590" s="47"/>
      <c r="AA590" s="47"/>
      <c r="AB590" s="47"/>
      <c r="AC590" s="47"/>
      <c r="AD590" s="47"/>
      <c r="AE590" s="47"/>
      <c r="AF590" s="47"/>
      <c r="AG590" s="47"/>
      <c r="AH590" s="47"/>
    </row>
    <row r="591" spans="1:34" ht="14.25" customHeight="1">
      <c r="A591" s="47"/>
      <c r="B591" s="47"/>
      <c r="C591" s="47"/>
      <c r="D591" s="47"/>
      <c r="E591" s="47"/>
      <c r="F591" s="47"/>
      <c r="G591" s="47"/>
      <c r="H591" s="47"/>
      <c r="I591" s="47"/>
      <c r="J591" s="357"/>
      <c r="K591" s="357"/>
      <c r="L591" s="47"/>
      <c r="M591" s="47"/>
      <c r="N591" s="47"/>
      <c r="O591" s="47"/>
      <c r="P591" s="47"/>
      <c r="Q591" s="47"/>
      <c r="R591" s="47"/>
      <c r="S591" s="47"/>
      <c r="T591" s="47"/>
      <c r="U591" s="47"/>
      <c r="V591" s="47"/>
      <c r="W591" s="47"/>
      <c r="X591" s="47"/>
      <c r="Y591" s="47"/>
      <c r="Z591" s="47"/>
      <c r="AA591" s="47"/>
      <c r="AB591" s="47"/>
      <c r="AC591" s="47"/>
      <c r="AD591" s="47"/>
      <c r="AE591" s="47"/>
      <c r="AF591" s="47"/>
      <c r="AG591" s="47"/>
      <c r="AH591" s="47"/>
    </row>
    <row r="592" spans="1:34" ht="14.25" customHeight="1">
      <c r="A592" s="47"/>
      <c r="B592" s="47"/>
      <c r="C592" s="47"/>
      <c r="D592" s="47"/>
      <c r="E592" s="47"/>
      <c r="F592" s="47"/>
      <c r="G592" s="47"/>
      <c r="H592" s="47"/>
      <c r="I592" s="47"/>
      <c r="J592" s="357"/>
      <c r="K592" s="357"/>
      <c r="L592" s="47"/>
      <c r="M592" s="47"/>
      <c r="N592" s="47"/>
      <c r="O592" s="47"/>
      <c r="P592" s="47"/>
      <c r="Q592" s="47"/>
      <c r="R592" s="47"/>
      <c r="S592" s="47"/>
      <c r="T592" s="47"/>
      <c r="U592" s="47"/>
      <c r="V592" s="47"/>
      <c r="W592" s="47"/>
      <c r="X592" s="47"/>
      <c r="Y592" s="47"/>
      <c r="Z592" s="47"/>
      <c r="AA592" s="47"/>
      <c r="AB592" s="47"/>
      <c r="AC592" s="47"/>
      <c r="AD592" s="47"/>
      <c r="AE592" s="47"/>
      <c r="AF592" s="47"/>
      <c r="AG592" s="47"/>
      <c r="AH592" s="47"/>
    </row>
    <row r="593" spans="1:34" ht="14.25" customHeight="1">
      <c r="A593" s="47"/>
      <c r="B593" s="47"/>
      <c r="C593" s="47"/>
      <c r="D593" s="47"/>
      <c r="E593" s="47"/>
      <c r="F593" s="47"/>
      <c r="G593" s="47"/>
      <c r="H593" s="47"/>
      <c r="I593" s="47"/>
      <c r="J593" s="357"/>
      <c r="K593" s="357"/>
      <c r="L593" s="47"/>
      <c r="M593" s="47"/>
      <c r="N593" s="47"/>
      <c r="O593" s="47"/>
      <c r="P593" s="47"/>
      <c r="Q593" s="47"/>
      <c r="R593" s="47"/>
      <c r="S593" s="47"/>
      <c r="T593" s="47"/>
      <c r="U593" s="47"/>
      <c r="V593" s="47"/>
      <c r="W593" s="47"/>
      <c r="X593" s="47"/>
      <c r="Y593" s="47"/>
      <c r="Z593" s="47"/>
      <c r="AA593" s="47"/>
      <c r="AB593" s="47"/>
      <c r="AC593" s="47"/>
      <c r="AD593" s="47"/>
      <c r="AE593" s="47"/>
      <c r="AF593" s="47"/>
      <c r="AG593" s="47"/>
      <c r="AH593" s="47"/>
    </row>
    <row r="594" spans="1:34" ht="14.25" customHeight="1">
      <c r="A594" s="47"/>
      <c r="B594" s="47"/>
      <c r="C594" s="47"/>
      <c r="D594" s="47"/>
      <c r="E594" s="47"/>
      <c r="F594" s="47"/>
      <c r="G594" s="47"/>
      <c r="H594" s="47"/>
      <c r="I594" s="47"/>
      <c r="J594" s="357"/>
      <c r="K594" s="357"/>
      <c r="L594" s="47"/>
      <c r="M594" s="47"/>
      <c r="N594" s="47"/>
      <c r="O594" s="47"/>
      <c r="P594" s="47"/>
      <c r="Q594" s="47"/>
      <c r="R594" s="47"/>
      <c r="S594" s="47"/>
      <c r="T594" s="47"/>
      <c r="U594" s="47"/>
      <c r="V594" s="47"/>
      <c r="W594" s="47"/>
      <c r="X594" s="47"/>
      <c r="Y594" s="47"/>
      <c r="Z594" s="47"/>
      <c r="AA594" s="47"/>
      <c r="AB594" s="47"/>
      <c r="AC594" s="47"/>
      <c r="AD594" s="47"/>
      <c r="AE594" s="47"/>
      <c r="AF594" s="47"/>
      <c r="AG594" s="47"/>
      <c r="AH594" s="47"/>
    </row>
    <row r="595" spans="1:34" ht="14.25" customHeight="1">
      <c r="A595" s="47"/>
      <c r="B595" s="47"/>
      <c r="C595" s="47"/>
      <c r="D595" s="47"/>
      <c r="E595" s="47"/>
      <c r="F595" s="47"/>
      <c r="G595" s="47"/>
      <c r="H595" s="47"/>
      <c r="I595" s="47"/>
      <c r="J595" s="357"/>
      <c r="K595" s="357"/>
      <c r="L595" s="47"/>
      <c r="M595" s="47"/>
      <c r="N595" s="47"/>
      <c r="O595" s="47"/>
      <c r="P595" s="47"/>
      <c r="Q595" s="47"/>
      <c r="R595" s="47"/>
      <c r="S595" s="47"/>
      <c r="T595" s="47"/>
      <c r="U595" s="47"/>
      <c r="V595" s="47"/>
      <c r="W595" s="47"/>
      <c r="X595" s="47"/>
      <c r="Y595" s="47"/>
      <c r="Z595" s="47"/>
      <c r="AA595" s="47"/>
      <c r="AB595" s="47"/>
      <c r="AC595" s="47"/>
      <c r="AD595" s="47"/>
      <c r="AE595" s="47"/>
      <c r="AF595" s="47"/>
      <c r="AG595" s="47"/>
      <c r="AH595" s="47"/>
    </row>
    <row r="596" spans="1:34" ht="14.25" customHeight="1">
      <c r="A596" s="47"/>
      <c r="B596" s="47"/>
      <c r="C596" s="47"/>
      <c r="D596" s="47"/>
      <c r="E596" s="47"/>
      <c r="F596" s="47"/>
      <c r="G596" s="47"/>
      <c r="H596" s="47"/>
      <c r="I596" s="47"/>
      <c r="J596" s="357"/>
      <c r="K596" s="357"/>
      <c r="L596" s="47"/>
      <c r="M596" s="47"/>
      <c r="N596" s="47"/>
      <c r="O596" s="47"/>
      <c r="P596" s="47"/>
      <c r="Q596" s="47"/>
      <c r="R596" s="47"/>
      <c r="S596" s="47"/>
      <c r="T596" s="47"/>
      <c r="U596" s="47"/>
      <c r="V596" s="47"/>
      <c r="W596" s="47"/>
      <c r="X596" s="47"/>
      <c r="Y596" s="47"/>
      <c r="Z596" s="47"/>
      <c r="AA596" s="47"/>
      <c r="AB596" s="47"/>
      <c r="AC596" s="47"/>
      <c r="AD596" s="47"/>
      <c r="AE596" s="47"/>
      <c r="AF596" s="47"/>
      <c r="AG596" s="47"/>
      <c r="AH596" s="47"/>
    </row>
    <row r="597" spans="1:34" ht="14.25" customHeight="1">
      <c r="A597" s="47"/>
      <c r="B597" s="47"/>
      <c r="C597" s="47"/>
      <c r="D597" s="47"/>
      <c r="E597" s="47"/>
      <c r="F597" s="47"/>
      <c r="G597" s="47"/>
      <c r="H597" s="47"/>
      <c r="I597" s="47"/>
      <c r="J597" s="357"/>
      <c r="K597" s="357"/>
      <c r="L597" s="47"/>
      <c r="M597" s="47"/>
      <c r="N597" s="47"/>
      <c r="O597" s="47"/>
      <c r="P597" s="47"/>
      <c r="Q597" s="47"/>
      <c r="R597" s="47"/>
      <c r="S597" s="47"/>
      <c r="T597" s="47"/>
      <c r="U597" s="47"/>
      <c r="V597" s="47"/>
      <c r="W597" s="47"/>
      <c r="X597" s="47"/>
      <c r="Y597" s="47"/>
      <c r="Z597" s="47"/>
      <c r="AA597" s="47"/>
      <c r="AB597" s="47"/>
      <c r="AC597" s="47"/>
      <c r="AD597" s="47"/>
      <c r="AE597" s="47"/>
      <c r="AF597" s="47"/>
      <c r="AG597" s="47"/>
      <c r="AH597" s="47"/>
    </row>
    <row r="598" spans="1:34" ht="14.25" customHeight="1">
      <c r="A598" s="47"/>
      <c r="B598" s="47"/>
      <c r="C598" s="47"/>
      <c r="D598" s="47"/>
      <c r="E598" s="47"/>
      <c r="F598" s="47"/>
      <c r="G598" s="47"/>
      <c r="H598" s="47"/>
      <c r="I598" s="47"/>
      <c r="J598" s="357"/>
      <c r="K598" s="357"/>
      <c r="L598" s="47"/>
      <c r="M598" s="47"/>
      <c r="N598" s="47"/>
      <c r="O598" s="47"/>
      <c r="P598" s="47"/>
      <c r="Q598" s="47"/>
      <c r="R598" s="47"/>
      <c r="S598" s="47"/>
      <c r="T598" s="47"/>
      <c r="U598" s="47"/>
      <c r="V598" s="47"/>
      <c r="W598" s="47"/>
      <c r="X598" s="47"/>
      <c r="Y598" s="47"/>
      <c r="Z598" s="47"/>
      <c r="AA598" s="47"/>
      <c r="AB598" s="47"/>
      <c r="AC598" s="47"/>
      <c r="AD598" s="47"/>
      <c r="AE598" s="47"/>
      <c r="AF598" s="47"/>
      <c r="AG598" s="47"/>
      <c r="AH598" s="47"/>
    </row>
    <row r="599" spans="1:34" ht="14.25" customHeight="1">
      <c r="A599" s="47"/>
      <c r="B599" s="47"/>
      <c r="C599" s="47"/>
      <c r="D599" s="47"/>
      <c r="E599" s="47"/>
      <c r="F599" s="47"/>
      <c r="G599" s="47"/>
      <c r="H599" s="47"/>
      <c r="I599" s="47"/>
      <c r="J599" s="357"/>
      <c r="K599" s="357"/>
      <c r="L599" s="47"/>
      <c r="M599" s="47"/>
      <c r="N599" s="47"/>
      <c r="O599" s="47"/>
      <c r="P599" s="47"/>
      <c r="Q599" s="47"/>
      <c r="R599" s="47"/>
      <c r="S599" s="47"/>
      <c r="T599" s="47"/>
      <c r="U599" s="47"/>
      <c r="V599" s="47"/>
      <c r="W599" s="47"/>
      <c r="X599" s="47"/>
      <c r="Y599" s="47"/>
      <c r="Z599" s="47"/>
      <c r="AA599" s="47"/>
      <c r="AB599" s="47"/>
      <c r="AC599" s="47"/>
      <c r="AD599" s="47"/>
      <c r="AE599" s="47"/>
      <c r="AF599" s="47"/>
      <c r="AG599" s="47"/>
      <c r="AH599" s="47"/>
    </row>
    <row r="600" spans="1:34" ht="14.25" customHeight="1">
      <c r="A600" s="47"/>
      <c r="B600" s="47"/>
      <c r="C600" s="47"/>
      <c r="D600" s="47"/>
      <c r="E600" s="47"/>
      <c r="F600" s="47"/>
      <c r="G600" s="47"/>
      <c r="H600" s="47"/>
      <c r="I600" s="47"/>
      <c r="J600" s="357"/>
      <c r="K600" s="357"/>
      <c r="L600" s="47"/>
      <c r="M600" s="47"/>
      <c r="N600" s="47"/>
      <c r="O600" s="47"/>
      <c r="P600" s="47"/>
      <c r="Q600" s="47"/>
      <c r="R600" s="47"/>
      <c r="S600" s="47"/>
      <c r="T600" s="47"/>
      <c r="U600" s="47"/>
      <c r="V600" s="47"/>
      <c r="W600" s="47"/>
      <c r="X600" s="47"/>
      <c r="Y600" s="47"/>
      <c r="Z600" s="47"/>
      <c r="AA600" s="47"/>
      <c r="AB600" s="47"/>
      <c r="AC600" s="47"/>
      <c r="AD600" s="47"/>
      <c r="AE600" s="47"/>
      <c r="AF600" s="47"/>
      <c r="AG600" s="47"/>
      <c r="AH600" s="47"/>
    </row>
    <row r="601" spans="1:34" ht="14.25" customHeight="1">
      <c r="A601" s="47"/>
      <c r="B601" s="47"/>
      <c r="C601" s="47"/>
      <c r="D601" s="47"/>
      <c r="E601" s="47"/>
      <c r="F601" s="47"/>
      <c r="G601" s="47"/>
      <c r="H601" s="47"/>
      <c r="I601" s="47"/>
      <c r="J601" s="357"/>
      <c r="K601" s="357"/>
      <c r="L601" s="47"/>
      <c r="M601" s="47"/>
      <c r="N601" s="47"/>
      <c r="O601" s="47"/>
      <c r="P601" s="47"/>
      <c r="Q601" s="47"/>
      <c r="R601" s="47"/>
      <c r="S601" s="47"/>
      <c r="T601" s="47"/>
      <c r="U601" s="47"/>
      <c r="V601" s="47"/>
      <c r="W601" s="47"/>
      <c r="X601" s="47"/>
      <c r="Y601" s="47"/>
      <c r="Z601" s="47"/>
      <c r="AA601" s="47"/>
      <c r="AB601" s="47"/>
      <c r="AC601" s="47"/>
      <c r="AD601" s="47"/>
      <c r="AE601" s="47"/>
      <c r="AF601" s="47"/>
      <c r="AG601" s="47"/>
      <c r="AH601" s="47"/>
    </row>
    <row r="602" spans="1:34" ht="14.25" customHeight="1">
      <c r="A602" s="47"/>
      <c r="B602" s="47"/>
      <c r="C602" s="47"/>
      <c r="D602" s="47"/>
      <c r="E602" s="47"/>
      <c r="F602" s="47"/>
      <c r="G602" s="47"/>
      <c r="H602" s="47"/>
      <c r="I602" s="47"/>
      <c r="J602" s="357"/>
      <c r="K602" s="357"/>
      <c r="L602" s="47"/>
      <c r="M602" s="47"/>
      <c r="N602" s="47"/>
      <c r="O602" s="47"/>
      <c r="P602" s="47"/>
      <c r="Q602" s="47"/>
      <c r="R602" s="47"/>
      <c r="S602" s="47"/>
      <c r="T602" s="47"/>
      <c r="U602" s="47"/>
      <c r="V602" s="47"/>
      <c r="W602" s="47"/>
      <c r="X602" s="47"/>
      <c r="Y602" s="47"/>
      <c r="Z602" s="47"/>
      <c r="AA602" s="47"/>
      <c r="AB602" s="47"/>
      <c r="AC602" s="47"/>
      <c r="AD602" s="47"/>
      <c r="AE602" s="47"/>
      <c r="AF602" s="47"/>
      <c r="AG602" s="47"/>
      <c r="AH602" s="47"/>
    </row>
    <row r="603" spans="1:34" ht="14.25" customHeight="1">
      <c r="A603" s="47"/>
      <c r="B603" s="47"/>
      <c r="C603" s="47"/>
      <c r="D603" s="47"/>
      <c r="E603" s="47"/>
      <c r="F603" s="47"/>
      <c r="G603" s="47"/>
      <c r="H603" s="47"/>
      <c r="I603" s="47"/>
      <c r="J603" s="357"/>
      <c r="K603" s="357"/>
      <c r="L603" s="47"/>
      <c r="M603" s="47"/>
      <c r="N603" s="47"/>
      <c r="O603" s="47"/>
      <c r="P603" s="47"/>
      <c r="Q603" s="47"/>
      <c r="R603" s="47"/>
      <c r="S603" s="47"/>
      <c r="T603" s="47"/>
      <c r="U603" s="47"/>
      <c r="V603" s="47"/>
      <c r="W603" s="47"/>
      <c r="X603" s="47"/>
      <c r="Y603" s="47"/>
      <c r="Z603" s="47"/>
      <c r="AA603" s="47"/>
      <c r="AB603" s="47"/>
      <c r="AC603" s="47"/>
      <c r="AD603" s="47"/>
      <c r="AE603" s="47"/>
      <c r="AF603" s="47"/>
      <c r="AG603" s="47"/>
      <c r="AH603" s="47"/>
    </row>
    <row r="604" spans="1:34" ht="14.25" customHeight="1">
      <c r="A604" s="47"/>
      <c r="B604" s="47"/>
      <c r="C604" s="47"/>
      <c r="D604" s="47"/>
      <c r="E604" s="47"/>
      <c r="F604" s="47"/>
      <c r="G604" s="47"/>
      <c r="H604" s="47"/>
      <c r="I604" s="47"/>
      <c r="J604" s="357"/>
      <c r="K604" s="357"/>
      <c r="L604" s="47"/>
      <c r="M604" s="47"/>
      <c r="N604" s="47"/>
      <c r="O604" s="47"/>
      <c r="P604" s="47"/>
      <c r="Q604" s="47"/>
      <c r="R604" s="47"/>
      <c r="S604" s="47"/>
      <c r="T604" s="47"/>
      <c r="U604" s="47"/>
      <c r="V604" s="47"/>
      <c r="W604" s="47"/>
      <c r="X604" s="47"/>
      <c r="Y604" s="47"/>
      <c r="Z604" s="47"/>
      <c r="AA604" s="47"/>
      <c r="AB604" s="47"/>
      <c r="AC604" s="47"/>
      <c r="AD604" s="47"/>
      <c r="AE604" s="47"/>
      <c r="AF604" s="47"/>
      <c r="AG604" s="47"/>
      <c r="AH604" s="47"/>
    </row>
    <row r="605" spans="1:34" ht="14.25" customHeight="1">
      <c r="A605" s="47"/>
      <c r="B605" s="47"/>
      <c r="C605" s="47"/>
      <c r="D605" s="47"/>
      <c r="E605" s="47"/>
      <c r="F605" s="47"/>
      <c r="G605" s="47"/>
      <c r="H605" s="47"/>
      <c r="I605" s="47"/>
      <c r="J605" s="357"/>
      <c r="K605" s="357"/>
      <c r="L605" s="47"/>
      <c r="M605" s="47"/>
      <c r="N605" s="47"/>
      <c r="O605" s="47"/>
      <c r="P605" s="47"/>
      <c r="Q605" s="47"/>
      <c r="R605" s="47"/>
      <c r="S605" s="47"/>
      <c r="T605" s="47"/>
      <c r="U605" s="47"/>
      <c r="V605" s="47"/>
      <c r="W605" s="47"/>
      <c r="X605" s="47"/>
      <c r="Y605" s="47"/>
      <c r="Z605" s="47"/>
      <c r="AA605" s="47"/>
      <c r="AB605" s="47"/>
      <c r="AC605" s="47"/>
      <c r="AD605" s="47"/>
      <c r="AE605" s="47"/>
      <c r="AF605" s="47"/>
      <c r="AG605" s="47"/>
      <c r="AH605" s="47"/>
    </row>
    <row r="606" spans="1:34" ht="14.25" customHeight="1">
      <c r="A606" s="47"/>
      <c r="B606" s="47"/>
      <c r="C606" s="47"/>
      <c r="D606" s="47"/>
      <c r="E606" s="47"/>
      <c r="F606" s="47"/>
      <c r="G606" s="47"/>
      <c r="H606" s="47"/>
      <c r="I606" s="47"/>
      <c r="J606" s="357"/>
      <c r="K606" s="357"/>
      <c r="L606" s="47"/>
      <c r="M606" s="47"/>
      <c r="N606" s="47"/>
      <c r="O606" s="47"/>
      <c r="P606" s="47"/>
      <c r="Q606" s="47"/>
      <c r="R606" s="47"/>
      <c r="S606" s="47"/>
      <c r="T606" s="47"/>
      <c r="U606" s="47"/>
      <c r="V606" s="47"/>
      <c r="W606" s="47"/>
      <c r="X606" s="47"/>
      <c r="Y606" s="47"/>
      <c r="Z606" s="47"/>
      <c r="AA606" s="47"/>
      <c r="AB606" s="47"/>
      <c r="AC606" s="47"/>
      <c r="AD606" s="47"/>
      <c r="AE606" s="47"/>
      <c r="AF606" s="47"/>
      <c r="AG606" s="47"/>
      <c r="AH606" s="47"/>
    </row>
    <row r="607" spans="1:34" ht="14.25" customHeight="1">
      <c r="A607" s="47"/>
      <c r="B607" s="47"/>
      <c r="C607" s="47"/>
      <c r="D607" s="47"/>
      <c r="E607" s="47"/>
      <c r="F607" s="47"/>
      <c r="G607" s="47"/>
      <c r="H607" s="47"/>
      <c r="I607" s="47"/>
      <c r="J607" s="357"/>
      <c r="K607" s="357"/>
      <c r="L607" s="47"/>
      <c r="M607" s="47"/>
      <c r="N607" s="47"/>
      <c r="O607" s="47"/>
      <c r="P607" s="47"/>
      <c r="Q607" s="47"/>
      <c r="R607" s="47"/>
      <c r="S607" s="47"/>
      <c r="T607" s="47"/>
      <c r="U607" s="47"/>
      <c r="V607" s="47"/>
      <c r="W607" s="47"/>
      <c r="X607" s="47"/>
      <c r="Y607" s="47"/>
      <c r="Z607" s="47"/>
      <c r="AA607" s="47"/>
      <c r="AB607" s="47"/>
      <c r="AC607" s="47"/>
      <c r="AD607" s="47"/>
      <c r="AE607" s="47"/>
      <c r="AF607" s="47"/>
      <c r="AG607" s="47"/>
      <c r="AH607" s="47"/>
    </row>
    <row r="608" spans="1:34" ht="14.25" customHeight="1">
      <c r="A608" s="47"/>
      <c r="B608" s="47"/>
      <c r="C608" s="47"/>
      <c r="D608" s="47"/>
      <c r="E608" s="47"/>
      <c r="F608" s="47"/>
      <c r="G608" s="47"/>
      <c r="H608" s="47"/>
      <c r="I608" s="47"/>
      <c r="J608" s="357"/>
      <c r="K608" s="357"/>
      <c r="L608" s="47"/>
      <c r="M608" s="47"/>
      <c r="N608" s="47"/>
      <c r="O608" s="47"/>
      <c r="P608" s="47"/>
      <c r="Q608" s="47"/>
      <c r="R608" s="47"/>
      <c r="S608" s="47"/>
      <c r="T608" s="47"/>
      <c r="U608" s="47"/>
      <c r="V608" s="47"/>
      <c r="W608" s="47"/>
      <c r="X608" s="47"/>
      <c r="Y608" s="47"/>
      <c r="Z608" s="47"/>
      <c r="AA608" s="47"/>
      <c r="AB608" s="47"/>
      <c r="AC608" s="47"/>
      <c r="AD608" s="47"/>
      <c r="AE608" s="47"/>
      <c r="AF608" s="47"/>
      <c r="AG608" s="47"/>
      <c r="AH608" s="47"/>
    </row>
    <row r="609" spans="1:34" ht="14.25" customHeight="1">
      <c r="A609" s="47"/>
      <c r="B609" s="47"/>
      <c r="C609" s="47"/>
      <c r="D609" s="47"/>
      <c r="E609" s="47"/>
      <c r="F609" s="47"/>
      <c r="G609" s="47"/>
      <c r="H609" s="47"/>
      <c r="I609" s="47"/>
      <c r="J609" s="357"/>
      <c r="K609" s="357"/>
      <c r="L609" s="47"/>
      <c r="M609" s="47"/>
      <c r="N609" s="47"/>
      <c r="O609" s="47"/>
      <c r="P609" s="47"/>
      <c r="Q609" s="47"/>
      <c r="R609" s="47"/>
      <c r="S609" s="47"/>
      <c r="T609" s="47"/>
      <c r="U609" s="47"/>
      <c r="V609" s="47"/>
      <c r="W609" s="47"/>
      <c r="X609" s="47"/>
      <c r="Y609" s="47"/>
      <c r="Z609" s="47"/>
      <c r="AA609" s="47"/>
      <c r="AB609" s="47"/>
      <c r="AC609" s="47"/>
      <c r="AD609" s="47"/>
      <c r="AE609" s="47"/>
      <c r="AF609" s="47"/>
      <c r="AG609" s="47"/>
      <c r="AH609" s="47"/>
    </row>
    <row r="610" spans="1:34" ht="14.25" customHeight="1">
      <c r="A610" s="47"/>
      <c r="B610" s="47"/>
      <c r="C610" s="47"/>
      <c r="D610" s="47"/>
      <c r="E610" s="47"/>
      <c r="F610" s="47"/>
      <c r="G610" s="47"/>
      <c r="H610" s="47"/>
      <c r="I610" s="47"/>
      <c r="J610" s="357"/>
      <c r="K610" s="357"/>
      <c r="L610" s="47"/>
      <c r="M610" s="47"/>
      <c r="N610" s="47"/>
      <c r="O610" s="47"/>
      <c r="P610" s="47"/>
      <c r="Q610" s="47"/>
      <c r="R610" s="47"/>
      <c r="S610" s="47"/>
      <c r="T610" s="47"/>
      <c r="U610" s="47"/>
      <c r="V610" s="47"/>
      <c r="W610" s="47"/>
      <c r="X610" s="47"/>
      <c r="Y610" s="47"/>
      <c r="Z610" s="47"/>
      <c r="AA610" s="47"/>
      <c r="AB610" s="47"/>
      <c r="AC610" s="47"/>
      <c r="AD610" s="47"/>
      <c r="AE610" s="47"/>
      <c r="AF610" s="47"/>
      <c r="AG610" s="47"/>
      <c r="AH610" s="47"/>
    </row>
    <row r="611" spans="1:34" ht="14.25" customHeight="1">
      <c r="A611" s="47"/>
      <c r="B611" s="47"/>
      <c r="C611" s="47"/>
      <c r="D611" s="47"/>
      <c r="E611" s="47"/>
      <c r="F611" s="47"/>
      <c r="G611" s="47"/>
      <c r="H611" s="47"/>
      <c r="I611" s="47"/>
      <c r="J611" s="357"/>
      <c r="K611" s="357"/>
      <c r="L611" s="47"/>
      <c r="M611" s="47"/>
      <c r="N611" s="47"/>
      <c r="O611" s="47"/>
      <c r="P611" s="47"/>
      <c r="Q611" s="47"/>
      <c r="R611" s="47"/>
      <c r="S611" s="47"/>
      <c r="T611" s="47"/>
      <c r="U611" s="47"/>
      <c r="V611" s="47"/>
      <c r="W611" s="47"/>
      <c r="X611" s="47"/>
      <c r="Y611" s="47"/>
      <c r="Z611" s="47"/>
      <c r="AA611" s="47"/>
      <c r="AB611" s="47"/>
      <c r="AC611" s="47"/>
      <c r="AD611" s="47"/>
      <c r="AE611" s="47"/>
      <c r="AF611" s="47"/>
      <c r="AG611" s="47"/>
      <c r="AH611" s="47"/>
    </row>
    <row r="612" spans="1:34" ht="14.25" customHeight="1">
      <c r="A612" s="47"/>
      <c r="B612" s="47"/>
      <c r="C612" s="47"/>
      <c r="D612" s="47"/>
      <c r="E612" s="47"/>
      <c r="F612" s="47"/>
      <c r="G612" s="47"/>
      <c r="H612" s="47"/>
      <c r="I612" s="47"/>
      <c r="J612" s="357"/>
      <c r="K612" s="357"/>
      <c r="L612" s="47"/>
      <c r="M612" s="47"/>
      <c r="N612" s="47"/>
      <c r="O612" s="47"/>
      <c r="P612" s="47"/>
      <c r="Q612" s="47"/>
      <c r="R612" s="47"/>
      <c r="S612" s="47"/>
      <c r="T612" s="47"/>
      <c r="U612" s="47"/>
      <c r="V612" s="47"/>
      <c r="W612" s="47"/>
      <c r="X612" s="47"/>
      <c r="Y612" s="47"/>
      <c r="Z612" s="47"/>
      <c r="AA612" s="47"/>
      <c r="AB612" s="47"/>
      <c r="AC612" s="47"/>
      <c r="AD612" s="47"/>
      <c r="AE612" s="47"/>
      <c r="AF612" s="47"/>
      <c r="AG612" s="47"/>
      <c r="AH612" s="47"/>
    </row>
    <row r="613" spans="1:34" ht="14.25" customHeight="1">
      <c r="A613" s="47"/>
      <c r="B613" s="47"/>
      <c r="C613" s="47"/>
      <c r="D613" s="47"/>
      <c r="E613" s="47"/>
      <c r="F613" s="47"/>
      <c r="G613" s="47"/>
      <c r="H613" s="47"/>
      <c r="I613" s="47"/>
      <c r="J613" s="357"/>
      <c r="K613" s="357"/>
      <c r="L613" s="47"/>
      <c r="M613" s="47"/>
      <c r="N613" s="47"/>
      <c r="O613" s="47"/>
      <c r="P613" s="47"/>
      <c r="Q613" s="47"/>
      <c r="R613" s="47"/>
      <c r="S613" s="47"/>
      <c r="T613" s="47"/>
      <c r="U613" s="47"/>
      <c r="V613" s="47"/>
      <c r="W613" s="47"/>
      <c r="X613" s="47"/>
      <c r="Y613" s="47"/>
      <c r="Z613" s="47"/>
      <c r="AA613" s="47"/>
      <c r="AB613" s="47"/>
      <c r="AC613" s="47"/>
      <c r="AD613" s="47"/>
      <c r="AE613" s="47"/>
      <c r="AF613" s="47"/>
      <c r="AG613" s="47"/>
      <c r="AH613" s="47"/>
    </row>
    <row r="614" spans="1:34" ht="14.25" customHeight="1">
      <c r="A614" s="47"/>
      <c r="B614" s="47"/>
      <c r="C614" s="47"/>
      <c r="D614" s="47"/>
      <c r="E614" s="47"/>
      <c r="F614" s="47"/>
      <c r="G614" s="47"/>
      <c r="H614" s="47"/>
      <c r="I614" s="47"/>
      <c r="J614" s="357"/>
      <c r="K614" s="357"/>
      <c r="L614" s="47"/>
      <c r="M614" s="47"/>
      <c r="N614" s="47"/>
      <c r="O614" s="47"/>
      <c r="P614" s="47"/>
      <c r="Q614" s="47"/>
      <c r="R614" s="47"/>
      <c r="S614" s="47"/>
      <c r="T614" s="47"/>
      <c r="U614" s="47"/>
      <c r="V614" s="47"/>
      <c r="W614" s="47"/>
      <c r="X614" s="47"/>
      <c r="Y614" s="47"/>
      <c r="Z614" s="47"/>
      <c r="AA614" s="47"/>
      <c r="AB614" s="47"/>
      <c r="AC614" s="47"/>
      <c r="AD614" s="47"/>
      <c r="AE614" s="47"/>
      <c r="AF614" s="47"/>
      <c r="AG614" s="47"/>
      <c r="AH614" s="47"/>
    </row>
    <row r="615" spans="1:34" ht="14.25" customHeight="1">
      <c r="A615" s="47"/>
      <c r="B615" s="47"/>
      <c r="C615" s="47"/>
      <c r="D615" s="47"/>
      <c r="E615" s="47"/>
      <c r="F615" s="47"/>
      <c r="G615" s="47"/>
      <c r="H615" s="47"/>
      <c r="I615" s="47"/>
      <c r="J615" s="357"/>
      <c r="K615" s="357"/>
      <c r="L615" s="47"/>
      <c r="M615" s="47"/>
      <c r="N615" s="47"/>
      <c r="O615" s="47"/>
      <c r="P615" s="47"/>
      <c r="Q615" s="47"/>
      <c r="R615" s="47"/>
      <c r="S615" s="47"/>
      <c r="T615" s="47"/>
      <c r="U615" s="47"/>
      <c r="V615" s="47"/>
      <c r="W615" s="47"/>
      <c r="X615" s="47"/>
      <c r="Y615" s="47"/>
      <c r="Z615" s="47"/>
      <c r="AA615" s="47"/>
      <c r="AB615" s="47"/>
      <c r="AC615" s="47"/>
      <c r="AD615" s="47"/>
      <c r="AE615" s="47"/>
      <c r="AF615" s="47"/>
      <c r="AG615" s="47"/>
      <c r="AH615" s="47"/>
    </row>
    <row r="616" spans="1:34" ht="14.25" customHeight="1">
      <c r="A616" s="47"/>
      <c r="B616" s="47"/>
      <c r="C616" s="47"/>
      <c r="D616" s="47"/>
      <c r="E616" s="47"/>
      <c r="F616" s="47"/>
      <c r="G616" s="47"/>
      <c r="H616" s="47"/>
      <c r="I616" s="47"/>
      <c r="J616" s="357"/>
      <c r="K616" s="357"/>
      <c r="L616" s="47"/>
      <c r="M616" s="47"/>
      <c r="N616" s="47"/>
      <c r="O616" s="47"/>
      <c r="P616" s="47"/>
      <c r="Q616" s="47"/>
      <c r="R616" s="47"/>
      <c r="S616" s="47"/>
      <c r="T616" s="47"/>
      <c r="U616" s="47"/>
      <c r="V616" s="47"/>
      <c r="W616" s="47"/>
      <c r="X616" s="47"/>
      <c r="Y616" s="47"/>
      <c r="Z616" s="47"/>
      <c r="AA616" s="47"/>
      <c r="AB616" s="47"/>
      <c r="AC616" s="47"/>
      <c r="AD616" s="47"/>
      <c r="AE616" s="47"/>
      <c r="AF616" s="47"/>
      <c r="AG616" s="47"/>
      <c r="AH616" s="47"/>
    </row>
    <row r="617" spans="1:34" ht="14.25" customHeight="1">
      <c r="A617" s="47"/>
      <c r="B617" s="47"/>
      <c r="C617" s="47"/>
      <c r="D617" s="47"/>
      <c r="E617" s="47"/>
      <c r="F617" s="47"/>
      <c r="G617" s="47"/>
      <c r="H617" s="47"/>
      <c r="I617" s="47"/>
      <c r="J617" s="357"/>
      <c r="K617" s="357"/>
      <c r="L617" s="47"/>
      <c r="M617" s="47"/>
      <c r="N617" s="47"/>
      <c r="O617" s="47"/>
      <c r="P617" s="47"/>
      <c r="Q617" s="47"/>
      <c r="R617" s="47"/>
      <c r="S617" s="47"/>
      <c r="T617" s="47"/>
      <c r="U617" s="47"/>
      <c r="V617" s="47"/>
      <c r="W617" s="47"/>
      <c r="X617" s="47"/>
      <c r="Y617" s="47"/>
      <c r="Z617" s="47"/>
      <c r="AA617" s="47"/>
      <c r="AB617" s="47"/>
      <c r="AC617" s="47"/>
      <c r="AD617" s="47"/>
      <c r="AE617" s="47"/>
      <c r="AF617" s="47"/>
      <c r="AG617" s="47"/>
      <c r="AH617" s="47"/>
    </row>
    <row r="618" spans="1:34" ht="14.25" customHeight="1">
      <c r="A618" s="47"/>
      <c r="B618" s="47"/>
      <c r="C618" s="47"/>
      <c r="D618" s="47"/>
      <c r="E618" s="47"/>
      <c r="F618" s="47"/>
      <c r="G618" s="47"/>
      <c r="H618" s="47"/>
      <c r="I618" s="47"/>
      <c r="J618" s="357"/>
      <c r="K618" s="357"/>
      <c r="L618" s="47"/>
      <c r="M618" s="47"/>
      <c r="N618" s="47"/>
      <c r="O618" s="47"/>
      <c r="P618" s="47"/>
      <c r="Q618" s="47"/>
      <c r="R618" s="47"/>
      <c r="S618" s="47"/>
      <c r="T618" s="47"/>
      <c r="U618" s="47"/>
      <c r="V618" s="47"/>
      <c r="W618" s="47"/>
      <c r="X618" s="47"/>
      <c r="Y618" s="47"/>
      <c r="Z618" s="47"/>
      <c r="AA618" s="47"/>
      <c r="AB618" s="47"/>
      <c r="AC618" s="47"/>
      <c r="AD618" s="47"/>
      <c r="AE618" s="47"/>
      <c r="AF618" s="47"/>
      <c r="AG618" s="47"/>
      <c r="AH618" s="47"/>
    </row>
    <row r="619" spans="1:34" ht="14.25" customHeight="1">
      <c r="A619" s="47"/>
      <c r="B619" s="47"/>
      <c r="C619" s="47"/>
      <c r="D619" s="47"/>
      <c r="E619" s="47"/>
      <c r="F619" s="47"/>
      <c r="G619" s="47"/>
      <c r="H619" s="47"/>
      <c r="I619" s="47"/>
      <c r="J619" s="357"/>
      <c r="K619" s="357"/>
      <c r="L619" s="47"/>
      <c r="M619" s="47"/>
      <c r="N619" s="47"/>
      <c r="O619" s="47"/>
      <c r="P619" s="47"/>
      <c r="Q619" s="47"/>
      <c r="R619" s="47"/>
      <c r="S619" s="47"/>
      <c r="T619" s="47"/>
      <c r="U619" s="47"/>
      <c r="V619" s="47"/>
      <c r="W619" s="47"/>
      <c r="X619" s="47"/>
      <c r="Y619" s="47"/>
      <c r="Z619" s="47"/>
      <c r="AA619" s="47"/>
      <c r="AB619" s="47"/>
      <c r="AC619" s="47"/>
      <c r="AD619" s="47"/>
      <c r="AE619" s="47"/>
      <c r="AF619" s="47"/>
      <c r="AG619" s="47"/>
      <c r="AH619" s="47"/>
    </row>
    <row r="620" spans="1:34" ht="14.25" customHeight="1">
      <c r="A620" s="47"/>
      <c r="B620" s="47"/>
      <c r="C620" s="47"/>
      <c r="D620" s="47"/>
      <c r="E620" s="47"/>
      <c r="F620" s="47"/>
      <c r="G620" s="47"/>
      <c r="H620" s="47"/>
      <c r="I620" s="47"/>
      <c r="J620" s="357"/>
      <c r="K620" s="357"/>
      <c r="L620" s="47"/>
      <c r="M620" s="47"/>
      <c r="N620" s="47"/>
      <c r="O620" s="47"/>
      <c r="P620" s="47"/>
      <c r="Q620" s="47"/>
      <c r="R620" s="47"/>
      <c r="S620" s="47"/>
      <c r="T620" s="47"/>
      <c r="U620" s="47"/>
      <c r="V620" s="47"/>
      <c r="W620" s="47"/>
      <c r="X620" s="47"/>
      <c r="Y620" s="47"/>
      <c r="Z620" s="47"/>
      <c r="AA620" s="47"/>
      <c r="AB620" s="47"/>
      <c r="AC620" s="47"/>
      <c r="AD620" s="47"/>
      <c r="AE620" s="47"/>
      <c r="AF620" s="47"/>
      <c r="AG620" s="47"/>
      <c r="AH620" s="47"/>
    </row>
    <row r="621" spans="1:34" ht="14.25" customHeight="1">
      <c r="A621" s="47"/>
      <c r="B621" s="47"/>
      <c r="C621" s="47"/>
      <c r="D621" s="47"/>
      <c r="E621" s="47"/>
      <c r="F621" s="47"/>
      <c r="G621" s="47"/>
      <c r="H621" s="47"/>
      <c r="I621" s="47"/>
      <c r="J621" s="357"/>
      <c r="K621" s="357"/>
      <c r="L621" s="47"/>
      <c r="M621" s="47"/>
      <c r="N621" s="47"/>
      <c r="O621" s="47"/>
      <c r="P621" s="47"/>
      <c r="Q621" s="47"/>
      <c r="R621" s="47"/>
      <c r="S621" s="47"/>
      <c r="T621" s="47"/>
      <c r="U621" s="47"/>
      <c r="V621" s="47"/>
      <c r="W621" s="47"/>
      <c r="X621" s="47"/>
      <c r="Y621" s="47"/>
      <c r="Z621" s="47"/>
      <c r="AA621" s="47"/>
      <c r="AB621" s="47"/>
      <c r="AC621" s="47"/>
      <c r="AD621" s="47"/>
      <c r="AE621" s="47"/>
      <c r="AF621" s="47"/>
      <c r="AG621" s="47"/>
      <c r="AH621" s="47"/>
    </row>
    <row r="622" spans="1:34" ht="14.25" customHeight="1">
      <c r="A622" s="47"/>
      <c r="B622" s="47"/>
      <c r="C622" s="47"/>
      <c r="D622" s="47"/>
      <c r="E622" s="47"/>
      <c r="F622" s="47"/>
      <c r="G622" s="47"/>
      <c r="H622" s="47"/>
      <c r="I622" s="47"/>
      <c r="J622" s="357"/>
      <c r="K622" s="357"/>
      <c r="L622" s="47"/>
      <c r="M622" s="47"/>
      <c r="N622" s="47"/>
      <c r="O622" s="47"/>
      <c r="P622" s="47"/>
      <c r="Q622" s="47"/>
      <c r="R622" s="47"/>
      <c r="S622" s="47"/>
      <c r="T622" s="47"/>
      <c r="U622" s="47"/>
      <c r="V622" s="47"/>
      <c r="W622" s="47"/>
      <c r="X622" s="47"/>
      <c r="Y622" s="47"/>
      <c r="Z622" s="47"/>
      <c r="AA622" s="47"/>
      <c r="AB622" s="47"/>
      <c r="AC622" s="47"/>
      <c r="AD622" s="47"/>
      <c r="AE622" s="47"/>
      <c r="AF622" s="47"/>
      <c r="AG622" s="47"/>
      <c r="AH622" s="47"/>
    </row>
    <row r="623" spans="1:34" ht="14.25" customHeight="1">
      <c r="A623" s="47"/>
      <c r="B623" s="47"/>
      <c r="C623" s="47"/>
      <c r="D623" s="47"/>
      <c r="E623" s="47"/>
      <c r="F623" s="47"/>
      <c r="G623" s="47"/>
      <c r="H623" s="47"/>
      <c r="I623" s="47"/>
      <c r="J623" s="357"/>
      <c r="K623" s="357"/>
      <c r="L623" s="47"/>
      <c r="M623" s="47"/>
      <c r="N623" s="47"/>
      <c r="O623" s="47"/>
      <c r="P623" s="47"/>
      <c r="Q623" s="47"/>
      <c r="R623" s="47"/>
      <c r="S623" s="47"/>
      <c r="T623" s="47"/>
      <c r="U623" s="47"/>
      <c r="V623" s="47"/>
      <c r="W623" s="47"/>
      <c r="X623" s="47"/>
      <c r="Y623" s="47"/>
      <c r="Z623" s="47"/>
      <c r="AA623" s="47"/>
      <c r="AB623" s="47"/>
      <c r="AC623" s="47"/>
      <c r="AD623" s="47"/>
      <c r="AE623" s="47"/>
      <c r="AF623" s="47"/>
      <c r="AG623" s="47"/>
      <c r="AH623" s="47"/>
    </row>
    <row r="624" spans="1:34" ht="14.25" customHeight="1">
      <c r="A624" s="47"/>
      <c r="B624" s="47"/>
      <c r="C624" s="47"/>
      <c r="D624" s="47"/>
      <c r="E624" s="47"/>
      <c r="F624" s="47"/>
      <c r="G624" s="47"/>
      <c r="H624" s="47"/>
      <c r="I624" s="47"/>
      <c r="J624" s="357"/>
      <c r="K624" s="357"/>
      <c r="L624" s="47"/>
      <c r="M624" s="47"/>
      <c r="N624" s="47"/>
      <c r="O624" s="47"/>
      <c r="P624" s="47"/>
      <c r="Q624" s="47"/>
      <c r="R624" s="47"/>
      <c r="S624" s="47"/>
      <c r="T624" s="47"/>
      <c r="U624" s="47"/>
      <c r="V624" s="47"/>
      <c r="W624" s="47"/>
      <c r="X624" s="47"/>
      <c r="Y624" s="47"/>
      <c r="Z624" s="47"/>
      <c r="AA624" s="47"/>
      <c r="AB624" s="47"/>
      <c r="AC624" s="47"/>
      <c r="AD624" s="47"/>
      <c r="AE624" s="47"/>
      <c r="AF624" s="47"/>
      <c r="AG624" s="47"/>
      <c r="AH624" s="47"/>
    </row>
    <row r="625" spans="1:34" ht="14.25" customHeight="1">
      <c r="A625" s="47"/>
      <c r="B625" s="47"/>
      <c r="C625" s="47"/>
      <c r="D625" s="47"/>
      <c r="E625" s="47"/>
      <c r="F625" s="47"/>
      <c r="G625" s="47"/>
      <c r="H625" s="47"/>
      <c r="I625" s="47"/>
      <c r="J625" s="357"/>
      <c r="K625" s="357"/>
      <c r="L625" s="47"/>
      <c r="M625" s="47"/>
      <c r="N625" s="47"/>
      <c r="O625" s="47"/>
      <c r="P625" s="47"/>
      <c r="Q625" s="47"/>
      <c r="R625" s="47"/>
      <c r="S625" s="47"/>
      <c r="T625" s="47"/>
      <c r="U625" s="47"/>
      <c r="V625" s="47"/>
      <c r="W625" s="47"/>
      <c r="X625" s="47"/>
      <c r="Y625" s="47"/>
      <c r="Z625" s="47"/>
      <c r="AA625" s="47"/>
      <c r="AB625" s="47"/>
      <c r="AC625" s="47"/>
      <c r="AD625" s="47"/>
      <c r="AE625" s="47"/>
      <c r="AF625" s="47"/>
      <c r="AG625" s="47"/>
      <c r="AH625" s="47"/>
    </row>
    <row r="626" spans="1:34" ht="14.25" customHeight="1">
      <c r="A626" s="47"/>
      <c r="B626" s="47"/>
      <c r="C626" s="47"/>
      <c r="D626" s="47"/>
      <c r="E626" s="47"/>
      <c r="F626" s="47"/>
      <c r="G626" s="47"/>
      <c r="H626" s="47"/>
      <c r="I626" s="47"/>
      <c r="J626" s="357"/>
      <c r="K626" s="357"/>
      <c r="L626" s="47"/>
      <c r="M626" s="47"/>
      <c r="N626" s="47"/>
      <c r="O626" s="47"/>
      <c r="P626" s="47"/>
      <c r="Q626" s="47"/>
      <c r="R626" s="47"/>
      <c r="S626" s="47"/>
      <c r="T626" s="47"/>
      <c r="U626" s="47"/>
      <c r="V626" s="47"/>
      <c r="W626" s="47"/>
      <c r="X626" s="47"/>
      <c r="Y626" s="47"/>
      <c r="Z626" s="47"/>
      <c r="AA626" s="47"/>
      <c r="AB626" s="47"/>
      <c r="AC626" s="47"/>
      <c r="AD626" s="47"/>
      <c r="AE626" s="47"/>
      <c r="AF626" s="47"/>
      <c r="AG626" s="47"/>
      <c r="AH626" s="47"/>
    </row>
    <row r="627" spans="1:34" ht="14.25" customHeight="1">
      <c r="A627" s="47"/>
      <c r="B627" s="47"/>
      <c r="C627" s="47"/>
      <c r="D627" s="47"/>
      <c r="E627" s="47"/>
      <c r="F627" s="47"/>
      <c r="G627" s="47"/>
      <c r="H627" s="47"/>
      <c r="I627" s="47"/>
      <c r="J627" s="357"/>
      <c r="K627" s="357"/>
      <c r="L627" s="47"/>
      <c r="M627" s="47"/>
      <c r="N627" s="47"/>
      <c r="O627" s="47"/>
      <c r="P627" s="47"/>
      <c r="Q627" s="47"/>
      <c r="R627" s="47"/>
      <c r="S627" s="47"/>
      <c r="T627" s="47"/>
      <c r="U627" s="47"/>
      <c r="V627" s="47"/>
      <c r="W627" s="47"/>
      <c r="X627" s="47"/>
      <c r="Y627" s="47"/>
      <c r="Z627" s="47"/>
      <c r="AA627" s="47"/>
      <c r="AB627" s="47"/>
      <c r="AC627" s="47"/>
      <c r="AD627" s="47"/>
      <c r="AE627" s="47"/>
      <c r="AF627" s="47"/>
      <c r="AG627" s="47"/>
      <c r="AH627" s="47"/>
    </row>
    <row r="628" spans="1:34" ht="14.25" customHeight="1">
      <c r="A628" s="47"/>
      <c r="B628" s="47"/>
      <c r="C628" s="47"/>
      <c r="D628" s="47"/>
      <c r="E628" s="47"/>
      <c r="F628" s="47"/>
      <c r="G628" s="47"/>
      <c r="H628" s="47"/>
      <c r="I628" s="47"/>
      <c r="J628" s="357"/>
      <c r="K628" s="357"/>
      <c r="L628" s="47"/>
      <c r="M628" s="47"/>
      <c r="N628" s="47"/>
      <c r="O628" s="47"/>
      <c r="P628" s="47"/>
      <c r="Q628" s="47"/>
      <c r="R628" s="47"/>
      <c r="S628" s="47"/>
      <c r="T628" s="47"/>
      <c r="U628" s="47"/>
      <c r="V628" s="47"/>
      <c r="W628" s="47"/>
      <c r="X628" s="47"/>
      <c r="Y628" s="47"/>
      <c r="Z628" s="47"/>
      <c r="AA628" s="47"/>
      <c r="AB628" s="47"/>
      <c r="AC628" s="47"/>
      <c r="AD628" s="47"/>
      <c r="AE628" s="47"/>
      <c r="AF628" s="47"/>
      <c r="AG628" s="47"/>
      <c r="AH628" s="47"/>
    </row>
    <row r="629" spans="1:34" ht="14.25" customHeight="1">
      <c r="A629" s="47"/>
      <c r="B629" s="47"/>
      <c r="C629" s="47"/>
      <c r="D629" s="47"/>
      <c r="E629" s="47"/>
      <c r="F629" s="47"/>
      <c r="G629" s="47"/>
      <c r="H629" s="47"/>
      <c r="I629" s="47"/>
      <c r="J629" s="357"/>
      <c r="K629" s="357"/>
      <c r="L629" s="47"/>
      <c r="M629" s="47"/>
      <c r="N629" s="47"/>
      <c r="O629" s="47"/>
      <c r="P629" s="47"/>
      <c r="Q629" s="47"/>
      <c r="R629" s="47"/>
      <c r="S629" s="47"/>
      <c r="T629" s="47"/>
      <c r="U629" s="47"/>
      <c r="V629" s="47"/>
      <c r="W629" s="47"/>
      <c r="X629" s="47"/>
      <c r="Y629" s="47"/>
      <c r="Z629" s="47"/>
      <c r="AA629" s="47"/>
      <c r="AB629" s="47"/>
      <c r="AC629" s="47"/>
      <c r="AD629" s="47"/>
      <c r="AE629" s="47"/>
      <c r="AF629" s="47"/>
      <c r="AG629" s="47"/>
      <c r="AH629" s="47"/>
    </row>
    <row r="630" spans="1:34" ht="14.25" customHeight="1">
      <c r="A630" s="47"/>
      <c r="B630" s="47"/>
      <c r="C630" s="47"/>
      <c r="D630" s="47"/>
      <c r="E630" s="47"/>
      <c r="F630" s="47"/>
      <c r="G630" s="47"/>
      <c r="H630" s="47"/>
      <c r="I630" s="47"/>
      <c r="J630" s="357"/>
      <c r="K630" s="357"/>
      <c r="L630" s="47"/>
      <c r="M630" s="47"/>
      <c r="N630" s="47"/>
      <c r="O630" s="47"/>
      <c r="P630" s="47"/>
      <c r="Q630" s="47"/>
      <c r="R630" s="47"/>
      <c r="S630" s="47"/>
      <c r="T630" s="47"/>
      <c r="U630" s="47"/>
      <c r="V630" s="47"/>
      <c r="W630" s="47"/>
      <c r="X630" s="47"/>
      <c r="Y630" s="47"/>
      <c r="Z630" s="47"/>
      <c r="AA630" s="47"/>
      <c r="AB630" s="47"/>
      <c r="AC630" s="47"/>
      <c r="AD630" s="47"/>
      <c r="AE630" s="47"/>
      <c r="AF630" s="47"/>
      <c r="AG630" s="47"/>
      <c r="AH630" s="47"/>
    </row>
    <row r="631" spans="1:34" ht="14.25" customHeight="1">
      <c r="A631" s="47"/>
      <c r="B631" s="47"/>
      <c r="C631" s="47"/>
      <c r="D631" s="47"/>
      <c r="E631" s="47"/>
      <c r="F631" s="47"/>
      <c r="G631" s="47"/>
      <c r="H631" s="47"/>
      <c r="I631" s="47"/>
      <c r="J631" s="357"/>
      <c r="K631" s="357"/>
      <c r="L631" s="47"/>
      <c r="M631" s="47"/>
      <c r="N631" s="47"/>
      <c r="O631" s="47"/>
      <c r="P631" s="47"/>
      <c r="Q631" s="47"/>
      <c r="R631" s="47"/>
      <c r="S631" s="47"/>
      <c r="T631" s="47"/>
      <c r="U631" s="47"/>
      <c r="V631" s="47"/>
      <c r="W631" s="47"/>
      <c r="X631" s="47"/>
      <c r="Y631" s="47"/>
      <c r="Z631" s="47"/>
      <c r="AA631" s="47"/>
      <c r="AB631" s="47"/>
      <c r="AC631" s="47"/>
      <c r="AD631" s="47"/>
      <c r="AE631" s="47"/>
      <c r="AF631" s="47"/>
      <c r="AG631" s="47"/>
      <c r="AH631" s="47"/>
    </row>
    <row r="632" spans="1:34" ht="14.25" customHeight="1">
      <c r="A632" s="47"/>
      <c r="B632" s="47"/>
      <c r="C632" s="47"/>
      <c r="D632" s="47"/>
      <c r="E632" s="47"/>
      <c r="F632" s="47"/>
      <c r="G632" s="47"/>
      <c r="H632" s="47"/>
      <c r="I632" s="47"/>
      <c r="J632" s="357"/>
      <c r="K632" s="357"/>
      <c r="L632" s="47"/>
      <c r="M632" s="47"/>
      <c r="N632" s="47"/>
      <c r="O632" s="47"/>
      <c r="P632" s="47"/>
      <c r="Q632" s="47"/>
      <c r="R632" s="47"/>
      <c r="S632" s="47"/>
      <c r="T632" s="47"/>
      <c r="U632" s="47"/>
      <c r="V632" s="47"/>
      <c r="W632" s="47"/>
      <c r="X632" s="47"/>
      <c r="Y632" s="47"/>
      <c r="Z632" s="47"/>
      <c r="AA632" s="47"/>
      <c r="AB632" s="47"/>
      <c r="AC632" s="47"/>
      <c r="AD632" s="47"/>
      <c r="AE632" s="47"/>
      <c r="AF632" s="47"/>
      <c r="AG632" s="47"/>
      <c r="AH632" s="47"/>
    </row>
    <row r="633" spans="1:34" ht="14.25" customHeight="1">
      <c r="A633" s="47"/>
      <c r="B633" s="47"/>
      <c r="C633" s="47"/>
      <c r="D633" s="47"/>
      <c r="E633" s="47"/>
      <c r="F633" s="47"/>
      <c r="G633" s="47"/>
      <c r="H633" s="47"/>
      <c r="I633" s="47"/>
      <c r="J633" s="357"/>
      <c r="K633" s="357"/>
      <c r="L633" s="47"/>
      <c r="M633" s="47"/>
      <c r="N633" s="47"/>
      <c r="O633" s="47"/>
      <c r="P633" s="47"/>
      <c r="Q633" s="47"/>
      <c r="R633" s="47"/>
      <c r="S633" s="47"/>
      <c r="T633" s="47"/>
      <c r="U633" s="47"/>
      <c r="V633" s="47"/>
      <c r="W633" s="47"/>
      <c r="X633" s="47"/>
      <c r="Y633" s="47"/>
      <c r="Z633" s="47"/>
      <c r="AA633" s="47"/>
      <c r="AB633" s="47"/>
      <c r="AC633" s="47"/>
      <c r="AD633" s="47"/>
      <c r="AE633" s="47"/>
      <c r="AF633" s="47"/>
      <c r="AG633" s="47"/>
      <c r="AH633" s="47"/>
    </row>
    <row r="634" spans="1:34" ht="14.25" customHeight="1">
      <c r="A634" s="47"/>
      <c r="B634" s="47"/>
      <c r="C634" s="47"/>
      <c r="D634" s="47"/>
      <c r="E634" s="47"/>
      <c r="F634" s="47"/>
      <c r="G634" s="47"/>
      <c r="H634" s="47"/>
      <c r="I634" s="47"/>
      <c r="J634" s="357"/>
      <c r="K634" s="357"/>
      <c r="L634" s="47"/>
      <c r="M634" s="47"/>
      <c r="N634" s="47"/>
      <c r="O634" s="47"/>
      <c r="P634" s="47"/>
      <c r="Q634" s="47"/>
      <c r="R634" s="47"/>
      <c r="S634" s="47"/>
      <c r="T634" s="47"/>
      <c r="U634" s="47"/>
      <c r="V634" s="47"/>
      <c r="W634" s="47"/>
      <c r="X634" s="47"/>
      <c r="Y634" s="47"/>
      <c r="Z634" s="47"/>
      <c r="AA634" s="47"/>
      <c r="AB634" s="47"/>
      <c r="AC634" s="47"/>
      <c r="AD634" s="47"/>
      <c r="AE634" s="47"/>
      <c r="AF634" s="47"/>
      <c r="AG634" s="47"/>
      <c r="AH634" s="47"/>
    </row>
    <row r="635" spans="1:34" ht="14.25" customHeight="1">
      <c r="A635" s="47"/>
      <c r="B635" s="47"/>
      <c r="C635" s="47"/>
      <c r="D635" s="47"/>
      <c r="E635" s="47"/>
      <c r="F635" s="47"/>
      <c r="G635" s="47"/>
      <c r="H635" s="47"/>
      <c r="I635" s="47"/>
      <c r="J635" s="357"/>
      <c r="K635" s="357"/>
      <c r="L635" s="47"/>
      <c r="M635" s="47"/>
      <c r="N635" s="47"/>
      <c r="O635" s="47"/>
      <c r="P635" s="47"/>
      <c r="Q635" s="47"/>
      <c r="R635" s="47"/>
      <c r="S635" s="47"/>
      <c r="T635" s="47"/>
      <c r="U635" s="47"/>
      <c r="V635" s="47"/>
      <c r="W635" s="47"/>
      <c r="X635" s="47"/>
      <c r="Y635" s="47"/>
      <c r="Z635" s="47"/>
      <c r="AA635" s="47"/>
      <c r="AB635" s="47"/>
      <c r="AC635" s="47"/>
      <c r="AD635" s="47"/>
      <c r="AE635" s="47"/>
      <c r="AF635" s="47"/>
      <c r="AG635" s="47"/>
      <c r="AH635" s="47"/>
    </row>
    <row r="636" spans="1:34" ht="14.25" customHeight="1">
      <c r="A636" s="47"/>
      <c r="B636" s="47"/>
      <c r="C636" s="47"/>
      <c r="D636" s="47"/>
      <c r="E636" s="47"/>
      <c r="F636" s="47"/>
      <c r="G636" s="47"/>
      <c r="H636" s="47"/>
      <c r="I636" s="47"/>
      <c r="J636" s="357"/>
      <c r="K636" s="357"/>
      <c r="L636" s="47"/>
      <c r="M636" s="47"/>
      <c r="N636" s="47"/>
      <c r="O636" s="47"/>
      <c r="P636" s="47"/>
      <c r="Q636" s="47"/>
      <c r="R636" s="47"/>
      <c r="S636" s="47"/>
      <c r="T636" s="47"/>
      <c r="U636" s="47"/>
      <c r="V636" s="47"/>
      <c r="W636" s="47"/>
      <c r="X636" s="47"/>
      <c r="Y636" s="47"/>
      <c r="Z636" s="47"/>
      <c r="AA636" s="47"/>
      <c r="AB636" s="47"/>
      <c r="AC636" s="47"/>
      <c r="AD636" s="47"/>
      <c r="AE636" s="47"/>
      <c r="AF636" s="47"/>
      <c r="AG636" s="47"/>
      <c r="AH636" s="47"/>
    </row>
    <row r="637" spans="1:34" ht="14.25" customHeight="1">
      <c r="A637" s="47"/>
      <c r="B637" s="47"/>
      <c r="C637" s="47"/>
      <c r="D637" s="47"/>
      <c r="E637" s="47"/>
      <c r="F637" s="47"/>
      <c r="G637" s="47"/>
      <c r="H637" s="47"/>
      <c r="I637" s="47"/>
      <c r="J637" s="357"/>
      <c r="K637" s="357"/>
      <c r="L637" s="47"/>
      <c r="M637" s="47"/>
      <c r="N637" s="47"/>
      <c r="O637" s="47"/>
      <c r="P637" s="47"/>
      <c r="Q637" s="47"/>
      <c r="R637" s="47"/>
      <c r="S637" s="47"/>
      <c r="T637" s="47"/>
      <c r="U637" s="47"/>
      <c r="V637" s="47"/>
      <c r="W637" s="47"/>
      <c r="X637" s="47"/>
      <c r="Y637" s="47"/>
      <c r="Z637" s="47"/>
      <c r="AA637" s="47"/>
      <c r="AB637" s="47"/>
      <c r="AC637" s="47"/>
      <c r="AD637" s="47"/>
      <c r="AE637" s="47"/>
      <c r="AF637" s="47"/>
      <c r="AG637" s="47"/>
      <c r="AH637" s="47"/>
    </row>
    <row r="638" spans="1:34" ht="14.25" customHeight="1">
      <c r="A638" s="47"/>
      <c r="B638" s="47"/>
      <c r="C638" s="47"/>
      <c r="D638" s="47"/>
      <c r="E638" s="47"/>
      <c r="F638" s="47"/>
      <c r="G638" s="47"/>
      <c r="H638" s="47"/>
      <c r="I638" s="47"/>
      <c r="J638" s="357"/>
      <c r="K638" s="357"/>
      <c r="L638" s="47"/>
      <c r="M638" s="47"/>
      <c r="N638" s="47"/>
      <c r="O638" s="47"/>
      <c r="P638" s="47"/>
      <c r="Q638" s="47"/>
      <c r="R638" s="47"/>
      <c r="S638" s="47"/>
      <c r="T638" s="47"/>
      <c r="U638" s="47"/>
      <c r="V638" s="47"/>
      <c r="W638" s="47"/>
      <c r="X638" s="47"/>
      <c r="Y638" s="47"/>
      <c r="Z638" s="47"/>
      <c r="AA638" s="47"/>
      <c r="AB638" s="47"/>
      <c r="AC638" s="47"/>
      <c r="AD638" s="47"/>
      <c r="AE638" s="47"/>
      <c r="AF638" s="47"/>
      <c r="AG638" s="47"/>
      <c r="AH638" s="47"/>
    </row>
    <row r="639" spans="1:34" ht="14.25" customHeight="1">
      <c r="A639" s="47"/>
      <c r="B639" s="47"/>
      <c r="C639" s="47"/>
      <c r="D639" s="47"/>
      <c r="E639" s="47"/>
      <c r="F639" s="47"/>
      <c r="G639" s="47"/>
      <c r="H639" s="47"/>
      <c r="I639" s="47"/>
      <c r="J639" s="357"/>
      <c r="K639" s="357"/>
      <c r="L639" s="47"/>
      <c r="M639" s="47"/>
      <c r="N639" s="47"/>
      <c r="O639" s="47"/>
      <c r="P639" s="47"/>
      <c r="Q639" s="47"/>
      <c r="R639" s="47"/>
      <c r="S639" s="47"/>
      <c r="T639" s="47"/>
      <c r="U639" s="47"/>
      <c r="V639" s="47"/>
      <c r="W639" s="47"/>
      <c r="X639" s="47"/>
      <c r="Y639" s="47"/>
      <c r="Z639" s="47"/>
      <c r="AA639" s="47"/>
      <c r="AB639" s="47"/>
      <c r="AC639" s="47"/>
      <c r="AD639" s="47"/>
      <c r="AE639" s="47"/>
      <c r="AF639" s="47"/>
      <c r="AG639" s="47"/>
      <c r="AH639" s="47"/>
    </row>
    <row r="640" spans="1:34" ht="14.25" customHeight="1">
      <c r="A640" s="47"/>
      <c r="B640" s="47"/>
      <c r="C640" s="47"/>
      <c r="D640" s="47"/>
      <c r="E640" s="47"/>
      <c r="F640" s="47"/>
      <c r="G640" s="47"/>
      <c r="H640" s="47"/>
      <c r="I640" s="47"/>
      <c r="J640" s="357"/>
      <c r="K640" s="357"/>
      <c r="L640" s="47"/>
      <c r="M640" s="47"/>
      <c r="N640" s="47"/>
      <c r="O640" s="47"/>
      <c r="P640" s="47"/>
      <c r="Q640" s="47"/>
      <c r="R640" s="47"/>
      <c r="S640" s="47"/>
      <c r="T640" s="47"/>
      <c r="U640" s="47"/>
      <c r="V640" s="47"/>
      <c r="W640" s="47"/>
      <c r="X640" s="47"/>
      <c r="Y640" s="47"/>
      <c r="Z640" s="47"/>
      <c r="AA640" s="47"/>
      <c r="AB640" s="47"/>
      <c r="AC640" s="47"/>
      <c r="AD640" s="47"/>
      <c r="AE640" s="47"/>
      <c r="AF640" s="47"/>
      <c r="AG640" s="47"/>
      <c r="AH640" s="47"/>
    </row>
    <row r="641" spans="1:34" ht="14.25" customHeight="1">
      <c r="A641" s="47"/>
      <c r="B641" s="47"/>
      <c r="C641" s="47"/>
      <c r="D641" s="47"/>
      <c r="E641" s="47"/>
      <c r="F641" s="47"/>
      <c r="G641" s="47"/>
      <c r="H641" s="47"/>
      <c r="I641" s="47"/>
      <c r="J641" s="357"/>
      <c r="K641" s="357"/>
      <c r="L641" s="47"/>
      <c r="M641" s="47"/>
      <c r="N641" s="47"/>
      <c r="O641" s="47"/>
      <c r="P641" s="47"/>
      <c r="Q641" s="47"/>
      <c r="R641" s="47"/>
      <c r="S641" s="47"/>
      <c r="T641" s="47"/>
      <c r="U641" s="47"/>
      <c r="V641" s="47"/>
      <c r="W641" s="47"/>
      <c r="X641" s="47"/>
      <c r="Y641" s="47"/>
      <c r="Z641" s="47"/>
      <c r="AA641" s="47"/>
      <c r="AB641" s="47"/>
      <c r="AC641" s="47"/>
      <c r="AD641" s="47"/>
      <c r="AE641" s="47"/>
      <c r="AF641" s="47"/>
      <c r="AG641" s="47"/>
      <c r="AH641" s="47"/>
    </row>
    <row r="642" spans="1:34" ht="14.25" customHeight="1">
      <c r="A642" s="47"/>
      <c r="B642" s="47"/>
      <c r="C642" s="47"/>
      <c r="D642" s="47"/>
      <c r="E642" s="47"/>
      <c r="F642" s="47"/>
      <c r="G642" s="47"/>
      <c r="H642" s="47"/>
      <c r="I642" s="47"/>
      <c r="J642" s="357"/>
      <c r="K642" s="357"/>
      <c r="L642" s="47"/>
      <c r="M642" s="47"/>
      <c r="N642" s="47"/>
      <c r="O642" s="47"/>
      <c r="P642" s="47"/>
      <c r="Q642" s="47"/>
      <c r="R642" s="47"/>
      <c r="S642" s="47"/>
      <c r="T642" s="47"/>
      <c r="U642" s="47"/>
      <c r="V642" s="47"/>
      <c r="W642" s="47"/>
      <c r="X642" s="47"/>
      <c r="Y642" s="47"/>
      <c r="Z642" s="47"/>
      <c r="AA642" s="47"/>
      <c r="AB642" s="47"/>
      <c r="AC642" s="47"/>
      <c r="AD642" s="47"/>
      <c r="AE642" s="47"/>
      <c r="AF642" s="47"/>
      <c r="AG642" s="47"/>
      <c r="AH642" s="47"/>
    </row>
    <row r="643" spans="1:34" ht="14.25" customHeight="1">
      <c r="A643" s="47"/>
      <c r="B643" s="47"/>
      <c r="C643" s="47"/>
      <c r="D643" s="47"/>
      <c r="E643" s="47"/>
      <c r="F643" s="47"/>
      <c r="G643" s="47"/>
      <c r="H643" s="47"/>
      <c r="I643" s="47"/>
      <c r="J643" s="357"/>
      <c r="K643" s="357"/>
      <c r="L643" s="47"/>
      <c r="M643" s="47"/>
      <c r="N643" s="47"/>
      <c r="O643" s="47"/>
      <c r="P643" s="47"/>
      <c r="Q643" s="47"/>
      <c r="R643" s="47"/>
      <c r="S643" s="47"/>
      <c r="T643" s="47"/>
      <c r="U643" s="47"/>
      <c r="V643" s="47"/>
      <c r="W643" s="47"/>
      <c r="X643" s="47"/>
      <c r="Y643" s="47"/>
      <c r="Z643" s="47"/>
      <c r="AA643" s="47"/>
      <c r="AB643" s="47"/>
      <c r="AC643" s="47"/>
      <c r="AD643" s="47"/>
      <c r="AE643" s="47"/>
      <c r="AF643" s="47"/>
      <c r="AG643" s="47"/>
      <c r="AH643" s="47"/>
    </row>
    <row r="644" spans="1:34" ht="14.25" customHeight="1">
      <c r="A644" s="47"/>
      <c r="B644" s="47"/>
      <c r="C644" s="47"/>
      <c r="D644" s="47"/>
      <c r="E644" s="47"/>
      <c r="F644" s="47"/>
      <c r="G644" s="47"/>
      <c r="H644" s="47"/>
      <c r="I644" s="47"/>
      <c r="J644" s="357"/>
      <c r="K644" s="357"/>
      <c r="L644" s="47"/>
      <c r="M644" s="47"/>
      <c r="N644" s="47"/>
      <c r="O644" s="47"/>
      <c r="P644" s="47"/>
      <c r="Q644" s="47"/>
      <c r="R644" s="47"/>
      <c r="S644" s="47"/>
      <c r="T644" s="47"/>
      <c r="U644" s="47"/>
      <c r="V644" s="47"/>
      <c r="W644" s="47"/>
      <c r="X644" s="47"/>
      <c r="Y644" s="47"/>
      <c r="Z644" s="47"/>
      <c r="AA644" s="47"/>
      <c r="AB644" s="47"/>
      <c r="AC644" s="47"/>
      <c r="AD644" s="47"/>
      <c r="AE644" s="47"/>
      <c r="AF644" s="47"/>
      <c r="AG644" s="47"/>
      <c r="AH644" s="47"/>
    </row>
    <row r="645" spans="1:34" ht="14.25" customHeight="1">
      <c r="A645" s="47"/>
      <c r="B645" s="47"/>
      <c r="C645" s="47"/>
      <c r="D645" s="47"/>
      <c r="E645" s="47"/>
      <c r="F645" s="47"/>
      <c r="G645" s="47"/>
      <c r="H645" s="47"/>
      <c r="I645" s="47"/>
      <c r="J645" s="357"/>
      <c r="K645" s="357"/>
      <c r="L645" s="47"/>
      <c r="M645" s="47"/>
      <c r="N645" s="47"/>
      <c r="O645" s="47"/>
      <c r="P645" s="47"/>
      <c r="Q645" s="47"/>
      <c r="R645" s="47"/>
      <c r="S645" s="47"/>
      <c r="T645" s="47"/>
      <c r="U645" s="47"/>
      <c r="V645" s="47"/>
      <c r="W645" s="47"/>
      <c r="X645" s="47"/>
      <c r="Y645" s="47"/>
      <c r="Z645" s="47"/>
      <c r="AA645" s="47"/>
      <c r="AB645" s="47"/>
      <c r="AC645" s="47"/>
      <c r="AD645" s="47"/>
      <c r="AE645" s="47"/>
      <c r="AF645" s="47"/>
      <c r="AG645" s="47"/>
      <c r="AH645" s="47"/>
    </row>
    <row r="646" spans="1:34" ht="14.25" customHeight="1">
      <c r="A646" s="47"/>
      <c r="B646" s="47"/>
      <c r="C646" s="47"/>
      <c r="D646" s="47"/>
      <c r="E646" s="47"/>
      <c r="F646" s="47"/>
      <c r="G646" s="47"/>
      <c r="H646" s="47"/>
      <c r="I646" s="47"/>
      <c r="J646" s="357"/>
      <c r="K646" s="357"/>
      <c r="L646" s="47"/>
      <c r="M646" s="47"/>
      <c r="N646" s="47"/>
      <c r="O646" s="47"/>
      <c r="P646" s="47"/>
      <c r="Q646" s="47"/>
      <c r="R646" s="47"/>
      <c r="S646" s="47"/>
      <c r="T646" s="47"/>
      <c r="U646" s="47"/>
      <c r="V646" s="47"/>
      <c r="W646" s="47"/>
      <c r="X646" s="47"/>
      <c r="Y646" s="47"/>
      <c r="Z646" s="47"/>
      <c r="AA646" s="47"/>
      <c r="AB646" s="47"/>
      <c r="AC646" s="47"/>
      <c r="AD646" s="47"/>
      <c r="AE646" s="47"/>
      <c r="AF646" s="47"/>
      <c r="AG646" s="47"/>
      <c r="AH646" s="47"/>
    </row>
    <row r="647" spans="1:34" ht="14.25" customHeight="1">
      <c r="A647" s="47"/>
      <c r="B647" s="47"/>
      <c r="C647" s="47"/>
      <c r="D647" s="47"/>
      <c r="E647" s="47"/>
      <c r="F647" s="47"/>
      <c r="G647" s="47"/>
      <c r="H647" s="47"/>
      <c r="I647" s="47"/>
      <c r="J647" s="357"/>
      <c r="K647" s="357"/>
      <c r="L647" s="47"/>
      <c r="M647" s="47"/>
      <c r="N647" s="47"/>
      <c r="O647" s="47"/>
      <c r="P647" s="47"/>
      <c r="Q647" s="47"/>
      <c r="R647" s="47"/>
      <c r="S647" s="47"/>
      <c r="T647" s="47"/>
      <c r="U647" s="47"/>
      <c r="V647" s="47"/>
      <c r="W647" s="47"/>
      <c r="X647" s="47"/>
      <c r="Y647" s="47"/>
      <c r="Z647" s="47"/>
      <c r="AA647" s="47"/>
      <c r="AB647" s="47"/>
      <c r="AC647" s="47"/>
      <c r="AD647" s="47"/>
      <c r="AE647" s="47"/>
      <c r="AF647" s="47"/>
      <c r="AG647" s="47"/>
      <c r="AH647" s="47"/>
    </row>
    <row r="648" spans="1:34" ht="14.25" customHeight="1">
      <c r="A648" s="47"/>
      <c r="B648" s="47"/>
      <c r="C648" s="47"/>
      <c r="D648" s="47"/>
      <c r="E648" s="47"/>
      <c r="F648" s="47"/>
      <c r="G648" s="47"/>
      <c r="H648" s="47"/>
      <c r="I648" s="47"/>
      <c r="J648" s="357"/>
      <c r="K648" s="357"/>
      <c r="L648" s="47"/>
      <c r="M648" s="47"/>
      <c r="N648" s="47"/>
      <c r="O648" s="47"/>
      <c r="P648" s="47"/>
      <c r="Q648" s="47"/>
      <c r="R648" s="47"/>
      <c r="S648" s="47"/>
      <c r="T648" s="47"/>
      <c r="U648" s="47"/>
      <c r="V648" s="47"/>
      <c r="W648" s="47"/>
      <c r="X648" s="47"/>
      <c r="Y648" s="47"/>
      <c r="Z648" s="47"/>
      <c r="AA648" s="47"/>
      <c r="AB648" s="47"/>
      <c r="AC648" s="47"/>
      <c r="AD648" s="47"/>
      <c r="AE648" s="47"/>
      <c r="AF648" s="47"/>
      <c r="AG648" s="47"/>
      <c r="AH648" s="47"/>
    </row>
    <row r="649" spans="1:34" ht="14.25" customHeight="1">
      <c r="A649" s="47"/>
      <c r="B649" s="47"/>
      <c r="C649" s="47"/>
      <c r="D649" s="47"/>
      <c r="E649" s="47"/>
      <c r="F649" s="47"/>
      <c r="G649" s="47"/>
      <c r="H649" s="47"/>
      <c r="I649" s="47"/>
      <c r="J649" s="357"/>
      <c r="K649" s="357"/>
      <c r="L649" s="47"/>
      <c r="M649" s="47"/>
      <c r="N649" s="47"/>
      <c r="O649" s="47"/>
      <c r="P649" s="47"/>
      <c r="Q649" s="47"/>
      <c r="R649" s="47"/>
      <c r="S649" s="47"/>
      <c r="T649" s="47"/>
      <c r="U649" s="47"/>
      <c r="V649" s="47"/>
      <c r="W649" s="47"/>
      <c r="X649" s="47"/>
      <c r="Y649" s="47"/>
      <c r="Z649" s="47"/>
      <c r="AA649" s="47"/>
      <c r="AB649" s="47"/>
      <c r="AC649" s="47"/>
      <c r="AD649" s="47"/>
      <c r="AE649" s="47"/>
      <c r="AF649" s="47"/>
      <c r="AG649" s="47"/>
      <c r="AH649" s="47"/>
    </row>
    <row r="650" spans="1:34" ht="14.25" customHeight="1">
      <c r="A650" s="47"/>
      <c r="B650" s="47"/>
      <c r="C650" s="47"/>
      <c r="D650" s="47"/>
      <c r="E650" s="47"/>
      <c r="F650" s="47"/>
      <c r="G650" s="47"/>
      <c r="H650" s="47"/>
      <c r="I650" s="47"/>
      <c r="J650" s="357"/>
      <c r="K650" s="357"/>
      <c r="L650" s="47"/>
      <c r="M650" s="47"/>
      <c r="N650" s="47"/>
      <c r="O650" s="47"/>
      <c r="P650" s="47"/>
      <c r="Q650" s="47"/>
      <c r="R650" s="47"/>
      <c r="S650" s="47"/>
      <c r="T650" s="47"/>
      <c r="U650" s="47"/>
      <c r="V650" s="47"/>
      <c r="W650" s="47"/>
      <c r="X650" s="47"/>
      <c r="Y650" s="47"/>
      <c r="Z650" s="47"/>
      <c r="AA650" s="47"/>
      <c r="AB650" s="47"/>
      <c r="AC650" s="47"/>
      <c r="AD650" s="47"/>
      <c r="AE650" s="47"/>
      <c r="AF650" s="47"/>
      <c r="AG650" s="47"/>
      <c r="AH650" s="47"/>
    </row>
    <row r="651" spans="1:34" ht="14.25" customHeight="1">
      <c r="A651" s="47"/>
      <c r="B651" s="47"/>
      <c r="C651" s="47"/>
      <c r="D651" s="47"/>
      <c r="E651" s="47"/>
      <c r="F651" s="47"/>
      <c r="G651" s="47"/>
      <c r="H651" s="47"/>
      <c r="I651" s="47"/>
      <c r="J651" s="357"/>
      <c r="K651" s="357"/>
      <c r="L651" s="47"/>
      <c r="M651" s="47"/>
      <c r="N651" s="47"/>
      <c r="O651" s="47"/>
      <c r="P651" s="47"/>
      <c r="Q651" s="47"/>
      <c r="R651" s="47"/>
      <c r="S651" s="47"/>
      <c r="T651" s="47"/>
      <c r="U651" s="47"/>
      <c r="V651" s="47"/>
      <c r="W651" s="47"/>
      <c r="X651" s="47"/>
      <c r="Y651" s="47"/>
      <c r="Z651" s="47"/>
      <c r="AA651" s="47"/>
      <c r="AB651" s="47"/>
      <c r="AC651" s="47"/>
      <c r="AD651" s="47"/>
      <c r="AE651" s="47"/>
      <c r="AF651" s="47"/>
      <c r="AG651" s="47"/>
      <c r="AH651" s="47"/>
    </row>
    <row r="652" spans="1:34" ht="14.25" customHeight="1">
      <c r="A652" s="47"/>
      <c r="B652" s="47"/>
      <c r="C652" s="47"/>
      <c r="D652" s="47"/>
      <c r="E652" s="47"/>
      <c r="F652" s="47"/>
      <c r="G652" s="47"/>
      <c r="H652" s="47"/>
      <c r="I652" s="47"/>
      <c r="J652" s="357"/>
      <c r="K652" s="357"/>
      <c r="L652" s="47"/>
      <c r="M652" s="47"/>
      <c r="N652" s="47"/>
      <c r="O652" s="47"/>
      <c r="P652" s="47"/>
      <c r="Q652" s="47"/>
      <c r="R652" s="47"/>
      <c r="S652" s="47"/>
      <c r="T652" s="47"/>
      <c r="U652" s="47"/>
      <c r="V652" s="47"/>
      <c r="W652" s="47"/>
      <c r="X652" s="47"/>
      <c r="Y652" s="47"/>
      <c r="Z652" s="47"/>
      <c r="AA652" s="47"/>
      <c r="AB652" s="47"/>
      <c r="AC652" s="47"/>
      <c r="AD652" s="47"/>
      <c r="AE652" s="47"/>
      <c r="AF652" s="47"/>
      <c r="AG652" s="47"/>
      <c r="AH652" s="47"/>
    </row>
    <row r="653" spans="1:34" ht="14.25" customHeight="1">
      <c r="A653" s="47"/>
      <c r="B653" s="47"/>
      <c r="C653" s="47"/>
      <c r="D653" s="47"/>
      <c r="E653" s="47"/>
      <c r="F653" s="47"/>
      <c r="G653" s="47"/>
      <c r="H653" s="47"/>
      <c r="I653" s="47"/>
      <c r="J653" s="357"/>
      <c r="K653" s="357"/>
      <c r="L653" s="47"/>
      <c r="M653" s="47"/>
      <c r="N653" s="47"/>
      <c r="O653" s="47"/>
      <c r="P653" s="47"/>
      <c r="Q653" s="47"/>
      <c r="R653" s="47"/>
      <c r="S653" s="47"/>
      <c r="T653" s="47"/>
      <c r="U653" s="47"/>
      <c r="V653" s="47"/>
      <c r="W653" s="47"/>
      <c r="X653" s="47"/>
      <c r="Y653" s="47"/>
      <c r="Z653" s="47"/>
      <c r="AA653" s="47"/>
      <c r="AB653" s="47"/>
      <c r="AC653" s="47"/>
      <c r="AD653" s="47"/>
      <c r="AE653" s="47"/>
      <c r="AF653" s="47"/>
      <c r="AG653" s="47"/>
      <c r="AH653" s="47"/>
    </row>
    <row r="654" spans="1:34" ht="14.25" customHeight="1">
      <c r="A654" s="47"/>
      <c r="B654" s="47"/>
      <c r="C654" s="47"/>
      <c r="D654" s="47"/>
      <c r="E654" s="47"/>
      <c r="F654" s="47"/>
      <c r="G654" s="47"/>
      <c r="H654" s="47"/>
      <c r="I654" s="47"/>
      <c r="J654" s="357"/>
      <c r="K654" s="357"/>
      <c r="L654" s="47"/>
      <c r="M654" s="47"/>
      <c r="N654" s="47"/>
      <c r="O654" s="47"/>
      <c r="P654" s="47"/>
      <c r="Q654" s="47"/>
      <c r="R654" s="47"/>
      <c r="S654" s="47"/>
      <c r="T654" s="47"/>
      <c r="U654" s="47"/>
      <c r="V654" s="47"/>
      <c r="W654" s="47"/>
      <c r="X654" s="47"/>
      <c r="Y654" s="47"/>
      <c r="Z654" s="47"/>
      <c r="AA654" s="47"/>
      <c r="AB654" s="47"/>
      <c r="AC654" s="47"/>
      <c r="AD654" s="47"/>
      <c r="AE654" s="47"/>
      <c r="AF654" s="47"/>
      <c r="AG654" s="47"/>
      <c r="AH654" s="47"/>
    </row>
    <row r="655" spans="1:34" ht="14.25" customHeight="1">
      <c r="A655" s="47"/>
      <c r="B655" s="47"/>
      <c r="C655" s="47"/>
      <c r="D655" s="47"/>
      <c r="E655" s="47"/>
      <c r="F655" s="47"/>
      <c r="G655" s="47"/>
      <c r="H655" s="47"/>
      <c r="I655" s="47"/>
      <c r="J655" s="357"/>
      <c r="K655" s="357"/>
      <c r="L655" s="47"/>
      <c r="M655" s="47"/>
      <c r="N655" s="47"/>
      <c r="O655" s="47"/>
      <c r="P655" s="47"/>
      <c r="Q655" s="47"/>
      <c r="R655" s="47"/>
      <c r="S655" s="47"/>
      <c r="T655" s="47"/>
      <c r="U655" s="47"/>
      <c r="V655" s="47"/>
      <c r="W655" s="47"/>
      <c r="X655" s="47"/>
      <c r="Y655" s="47"/>
      <c r="Z655" s="47"/>
      <c r="AA655" s="47"/>
      <c r="AB655" s="47"/>
      <c r="AC655" s="47"/>
      <c r="AD655" s="47"/>
      <c r="AE655" s="47"/>
      <c r="AF655" s="47"/>
      <c r="AG655" s="47"/>
      <c r="AH655" s="47"/>
    </row>
    <row r="656" spans="1:34" ht="14.25" customHeight="1">
      <c r="A656" s="47"/>
      <c r="B656" s="47"/>
      <c r="C656" s="47"/>
      <c r="D656" s="47"/>
      <c r="E656" s="47"/>
      <c r="F656" s="47"/>
      <c r="G656" s="47"/>
      <c r="H656" s="47"/>
      <c r="I656" s="47"/>
      <c r="J656" s="357"/>
      <c r="K656" s="357"/>
      <c r="L656" s="47"/>
      <c r="M656" s="47"/>
      <c r="N656" s="47"/>
      <c r="O656" s="47"/>
      <c r="P656" s="47"/>
      <c r="Q656" s="47"/>
      <c r="R656" s="47"/>
      <c r="S656" s="47"/>
      <c r="T656" s="47"/>
      <c r="U656" s="47"/>
      <c r="V656" s="47"/>
      <c r="W656" s="47"/>
      <c r="X656" s="47"/>
      <c r="Y656" s="47"/>
      <c r="Z656" s="47"/>
      <c r="AA656" s="47"/>
      <c r="AB656" s="47"/>
      <c r="AC656" s="47"/>
      <c r="AD656" s="47"/>
      <c r="AE656" s="47"/>
      <c r="AF656" s="47"/>
      <c r="AG656" s="47"/>
      <c r="AH656" s="47"/>
    </row>
    <row r="657" spans="1:34" ht="14.25" customHeight="1">
      <c r="A657" s="47"/>
      <c r="B657" s="47"/>
      <c r="C657" s="47"/>
      <c r="D657" s="47"/>
      <c r="E657" s="47"/>
      <c r="F657" s="47"/>
      <c r="G657" s="47"/>
      <c r="H657" s="47"/>
      <c r="I657" s="47"/>
      <c r="J657" s="357"/>
      <c r="K657" s="357"/>
      <c r="L657" s="47"/>
      <c r="M657" s="47"/>
      <c r="N657" s="47"/>
      <c r="O657" s="47"/>
      <c r="P657" s="47"/>
      <c r="Q657" s="47"/>
      <c r="R657" s="47"/>
      <c r="S657" s="47"/>
      <c r="T657" s="47"/>
      <c r="U657" s="47"/>
      <c r="V657" s="47"/>
      <c r="W657" s="47"/>
      <c r="X657" s="47"/>
      <c r="Y657" s="47"/>
      <c r="Z657" s="47"/>
      <c r="AA657" s="47"/>
      <c r="AB657" s="47"/>
      <c r="AC657" s="47"/>
      <c r="AD657" s="47"/>
      <c r="AE657" s="47"/>
      <c r="AF657" s="47"/>
      <c r="AG657" s="47"/>
      <c r="AH657" s="47"/>
    </row>
    <row r="658" spans="1:34" ht="14.25" customHeight="1">
      <c r="A658" s="47"/>
      <c r="B658" s="47"/>
      <c r="C658" s="47"/>
      <c r="D658" s="47"/>
      <c r="E658" s="47"/>
      <c r="F658" s="47"/>
      <c r="G658" s="47"/>
      <c r="H658" s="47"/>
      <c r="I658" s="47"/>
      <c r="J658" s="357"/>
      <c r="K658" s="357"/>
      <c r="L658" s="47"/>
      <c r="M658" s="47"/>
      <c r="N658" s="47"/>
      <c r="O658" s="47"/>
      <c r="P658" s="47"/>
      <c r="Q658" s="47"/>
      <c r="R658" s="47"/>
      <c r="S658" s="47"/>
      <c r="T658" s="47"/>
      <c r="U658" s="47"/>
      <c r="V658" s="47"/>
      <c r="W658" s="47"/>
      <c r="X658" s="47"/>
      <c r="Y658" s="47"/>
      <c r="Z658" s="47"/>
      <c r="AA658" s="47"/>
      <c r="AB658" s="47"/>
      <c r="AC658" s="47"/>
      <c r="AD658" s="47"/>
      <c r="AE658" s="47"/>
      <c r="AF658" s="47"/>
      <c r="AG658" s="47"/>
      <c r="AH658" s="47"/>
    </row>
    <row r="659" spans="1:34" ht="14.25" customHeight="1">
      <c r="A659" s="47"/>
      <c r="B659" s="47"/>
      <c r="C659" s="47"/>
      <c r="D659" s="47"/>
      <c r="E659" s="47"/>
      <c r="F659" s="47"/>
      <c r="G659" s="47"/>
      <c r="H659" s="47"/>
      <c r="I659" s="47"/>
      <c r="J659" s="357"/>
      <c r="K659" s="357"/>
      <c r="L659" s="47"/>
      <c r="M659" s="47"/>
      <c r="N659" s="47"/>
      <c r="O659" s="47"/>
      <c r="P659" s="47"/>
      <c r="Q659" s="47"/>
      <c r="R659" s="47"/>
      <c r="S659" s="47"/>
      <c r="T659" s="47"/>
      <c r="U659" s="47"/>
      <c r="V659" s="47"/>
      <c r="W659" s="47"/>
      <c r="X659" s="47"/>
      <c r="Y659" s="47"/>
      <c r="Z659" s="47"/>
      <c r="AA659" s="47"/>
      <c r="AB659" s="47"/>
      <c r="AC659" s="47"/>
      <c r="AD659" s="47"/>
      <c r="AE659" s="47"/>
      <c r="AF659" s="47"/>
      <c r="AG659" s="47"/>
      <c r="AH659" s="47"/>
    </row>
    <row r="660" spans="1:34" ht="14.25" customHeight="1">
      <c r="A660" s="47"/>
      <c r="B660" s="47"/>
      <c r="C660" s="47"/>
      <c r="D660" s="47"/>
      <c r="E660" s="47"/>
      <c r="F660" s="47"/>
      <c r="G660" s="47"/>
      <c r="H660" s="47"/>
      <c r="I660" s="47"/>
      <c r="J660" s="357"/>
      <c r="K660" s="357"/>
      <c r="L660" s="47"/>
      <c r="M660" s="47"/>
      <c r="N660" s="47"/>
      <c r="O660" s="47"/>
      <c r="P660" s="47"/>
      <c r="Q660" s="47"/>
      <c r="R660" s="47"/>
      <c r="S660" s="47"/>
      <c r="T660" s="47"/>
      <c r="U660" s="47"/>
      <c r="V660" s="47"/>
      <c r="W660" s="47"/>
      <c r="X660" s="47"/>
      <c r="Y660" s="47"/>
      <c r="Z660" s="47"/>
      <c r="AA660" s="47"/>
      <c r="AB660" s="47"/>
      <c r="AC660" s="47"/>
      <c r="AD660" s="47"/>
      <c r="AE660" s="47"/>
      <c r="AF660" s="47"/>
      <c r="AG660" s="47"/>
      <c r="AH660" s="47"/>
    </row>
    <row r="661" spans="1:34" ht="14.25" customHeight="1">
      <c r="A661" s="47"/>
      <c r="B661" s="47"/>
      <c r="C661" s="47"/>
      <c r="D661" s="47"/>
      <c r="E661" s="47"/>
      <c r="F661" s="47"/>
      <c r="G661" s="47"/>
      <c r="H661" s="47"/>
      <c r="I661" s="47"/>
      <c r="J661" s="357"/>
      <c r="K661" s="357"/>
      <c r="L661" s="47"/>
      <c r="M661" s="47"/>
      <c r="N661" s="47"/>
      <c r="O661" s="47"/>
      <c r="P661" s="47"/>
      <c r="Q661" s="47"/>
      <c r="R661" s="47"/>
      <c r="S661" s="47"/>
      <c r="T661" s="47"/>
      <c r="U661" s="47"/>
      <c r="V661" s="47"/>
      <c r="W661" s="47"/>
      <c r="X661" s="47"/>
      <c r="Y661" s="47"/>
      <c r="Z661" s="47"/>
      <c r="AA661" s="47"/>
      <c r="AB661" s="47"/>
      <c r="AC661" s="47"/>
      <c r="AD661" s="47"/>
      <c r="AE661" s="47"/>
      <c r="AF661" s="47"/>
      <c r="AG661" s="47"/>
      <c r="AH661" s="47"/>
    </row>
    <row r="662" spans="1:34" ht="14.25" customHeight="1">
      <c r="A662" s="47"/>
      <c r="B662" s="47"/>
      <c r="C662" s="47"/>
      <c r="D662" s="47"/>
      <c r="E662" s="47"/>
      <c r="F662" s="47"/>
      <c r="G662" s="47"/>
      <c r="H662" s="47"/>
      <c r="I662" s="47"/>
      <c r="J662" s="357"/>
      <c r="K662" s="357"/>
      <c r="L662" s="47"/>
      <c r="M662" s="47"/>
      <c r="N662" s="47"/>
      <c r="O662" s="47"/>
      <c r="P662" s="47"/>
      <c r="Q662" s="47"/>
      <c r="R662" s="47"/>
      <c r="S662" s="47"/>
      <c r="T662" s="47"/>
      <c r="U662" s="47"/>
      <c r="V662" s="47"/>
      <c r="W662" s="47"/>
      <c r="X662" s="47"/>
      <c r="Y662" s="47"/>
      <c r="Z662" s="47"/>
      <c r="AA662" s="47"/>
      <c r="AB662" s="47"/>
      <c r="AC662" s="47"/>
      <c r="AD662" s="47"/>
      <c r="AE662" s="47"/>
      <c r="AF662" s="47"/>
      <c r="AG662" s="47"/>
      <c r="AH662" s="47"/>
    </row>
    <row r="663" spans="1:34" ht="14.25" customHeight="1">
      <c r="A663" s="47"/>
      <c r="B663" s="47"/>
      <c r="C663" s="47"/>
      <c r="D663" s="47"/>
      <c r="E663" s="47"/>
      <c r="F663" s="47"/>
      <c r="G663" s="47"/>
      <c r="H663" s="47"/>
      <c r="I663" s="47"/>
      <c r="J663" s="357"/>
      <c r="K663" s="357"/>
      <c r="L663" s="47"/>
      <c r="M663" s="47"/>
      <c r="N663" s="47"/>
      <c r="O663" s="47"/>
      <c r="P663" s="47"/>
      <c r="Q663" s="47"/>
      <c r="R663" s="47"/>
      <c r="S663" s="47"/>
      <c r="T663" s="47"/>
      <c r="U663" s="47"/>
      <c r="V663" s="47"/>
      <c r="W663" s="47"/>
      <c r="X663" s="47"/>
      <c r="Y663" s="47"/>
      <c r="Z663" s="47"/>
      <c r="AA663" s="47"/>
      <c r="AB663" s="47"/>
      <c r="AC663" s="47"/>
      <c r="AD663" s="47"/>
      <c r="AE663" s="47"/>
      <c r="AF663" s="47"/>
      <c r="AG663" s="47"/>
      <c r="AH663" s="47"/>
    </row>
    <row r="664" spans="1:34" ht="14.25" customHeight="1">
      <c r="A664" s="47"/>
      <c r="B664" s="47"/>
      <c r="C664" s="47"/>
      <c r="D664" s="47"/>
      <c r="E664" s="47"/>
      <c r="F664" s="47"/>
      <c r="G664" s="47"/>
      <c r="H664" s="47"/>
      <c r="I664" s="47"/>
      <c r="J664" s="357"/>
      <c r="K664" s="357"/>
      <c r="L664" s="47"/>
      <c r="M664" s="47"/>
      <c r="N664" s="47"/>
      <c r="O664" s="47"/>
      <c r="P664" s="47"/>
      <c r="Q664" s="47"/>
      <c r="R664" s="47"/>
      <c r="S664" s="47"/>
      <c r="T664" s="47"/>
      <c r="U664" s="47"/>
      <c r="V664" s="47"/>
      <c r="W664" s="47"/>
      <c r="X664" s="47"/>
      <c r="Y664" s="47"/>
      <c r="Z664" s="47"/>
      <c r="AA664" s="47"/>
      <c r="AB664" s="47"/>
      <c r="AC664" s="47"/>
      <c r="AD664" s="47"/>
      <c r="AE664" s="47"/>
      <c r="AF664" s="47"/>
      <c r="AG664" s="47"/>
      <c r="AH664" s="47"/>
    </row>
    <row r="665" spans="1:34" ht="14.25" customHeight="1">
      <c r="A665" s="47"/>
      <c r="B665" s="47"/>
      <c r="C665" s="47"/>
      <c r="D665" s="47"/>
      <c r="E665" s="47"/>
      <c r="F665" s="47"/>
      <c r="G665" s="47"/>
      <c r="H665" s="47"/>
      <c r="I665" s="47"/>
      <c r="J665" s="357"/>
      <c r="K665" s="357"/>
      <c r="L665" s="47"/>
      <c r="M665" s="47"/>
      <c r="N665" s="47"/>
      <c r="O665" s="47"/>
      <c r="P665" s="47"/>
      <c r="Q665" s="47"/>
      <c r="R665" s="47"/>
      <c r="S665" s="47"/>
      <c r="T665" s="47"/>
      <c r="U665" s="47"/>
      <c r="V665" s="47"/>
      <c r="W665" s="47"/>
      <c r="X665" s="47"/>
      <c r="Y665" s="47"/>
      <c r="Z665" s="47"/>
      <c r="AA665" s="47"/>
      <c r="AB665" s="47"/>
      <c r="AC665" s="47"/>
      <c r="AD665" s="47"/>
      <c r="AE665" s="47"/>
      <c r="AF665" s="47"/>
      <c r="AG665" s="47"/>
      <c r="AH665" s="47"/>
    </row>
    <row r="666" spans="1:34" ht="14.25" customHeight="1">
      <c r="A666" s="47"/>
      <c r="B666" s="47"/>
      <c r="C666" s="47"/>
      <c r="D666" s="47"/>
      <c r="E666" s="47"/>
      <c r="F666" s="47"/>
      <c r="G666" s="47"/>
      <c r="H666" s="47"/>
      <c r="I666" s="47"/>
      <c r="J666" s="357"/>
      <c r="K666" s="357"/>
      <c r="L666" s="47"/>
      <c r="M666" s="47"/>
      <c r="N666" s="47"/>
      <c r="O666" s="47"/>
      <c r="P666" s="47"/>
      <c r="Q666" s="47"/>
      <c r="R666" s="47"/>
      <c r="S666" s="47"/>
      <c r="T666" s="47"/>
      <c r="U666" s="47"/>
      <c r="V666" s="47"/>
      <c r="W666" s="47"/>
      <c r="X666" s="47"/>
      <c r="Y666" s="47"/>
      <c r="Z666" s="47"/>
      <c r="AA666" s="47"/>
      <c r="AB666" s="47"/>
      <c r="AC666" s="47"/>
      <c r="AD666" s="47"/>
      <c r="AE666" s="47"/>
      <c r="AF666" s="47"/>
      <c r="AG666" s="47"/>
      <c r="AH666" s="47"/>
    </row>
    <row r="667" spans="1:34" ht="14.25" customHeight="1">
      <c r="A667" s="47"/>
      <c r="B667" s="47"/>
      <c r="C667" s="47"/>
      <c r="D667" s="47"/>
      <c r="E667" s="47"/>
      <c r="F667" s="47"/>
      <c r="G667" s="47"/>
      <c r="H667" s="47"/>
      <c r="I667" s="47"/>
      <c r="J667" s="357"/>
      <c r="K667" s="357"/>
      <c r="L667" s="47"/>
      <c r="M667" s="47"/>
      <c r="N667" s="47"/>
      <c r="O667" s="47"/>
      <c r="P667" s="47"/>
      <c r="Q667" s="47"/>
      <c r="R667" s="47"/>
      <c r="S667" s="47"/>
      <c r="T667" s="47"/>
      <c r="U667" s="47"/>
      <c r="V667" s="47"/>
      <c r="W667" s="47"/>
      <c r="X667" s="47"/>
      <c r="Y667" s="47"/>
      <c r="Z667" s="47"/>
      <c r="AA667" s="47"/>
      <c r="AB667" s="47"/>
      <c r="AC667" s="47"/>
      <c r="AD667" s="47"/>
      <c r="AE667" s="47"/>
      <c r="AF667" s="47"/>
      <c r="AG667" s="47"/>
      <c r="AH667" s="47"/>
    </row>
    <row r="668" spans="1:34" ht="14.25" customHeight="1">
      <c r="A668" s="47"/>
      <c r="B668" s="47"/>
      <c r="C668" s="47"/>
      <c r="D668" s="47"/>
      <c r="E668" s="47"/>
      <c r="F668" s="47"/>
      <c r="G668" s="47"/>
      <c r="H668" s="47"/>
      <c r="I668" s="47"/>
      <c r="J668" s="357"/>
      <c r="K668" s="357"/>
      <c r="L668" s="47"/>
      <c r="M668" s="47"/>
      <c r="N668" s="47"/>
      <c r="O668" s="47"/>
      <c r="P668" s="47"/>
      <c r="Q668" s="47"/>
      <c r="R668" s="47"/>
      <c r="S668" s="47"/>
      <c r="T668" s="47"/>
      <c r="U668" s="47"/>
      <c r="V668" s="47"/>
      <c r="W668" s="47"/>
      <c r="X668" s="47"/>
      <c r="Y668" s="47"/>
      <c r="Z668" s="47"/>
      <c r="AA668" s="47"/>
      <c r="AB668" s="47"/>
      <c r="AC668" s="47"/>
      <c r="AD668" s="47"/>
      <c r="AE668" s="47"/>
      <c r="AF668" s="47"/>
      <c r="AG668" s="47"/>
      <c r="AH668" s="47"/>
    </row>
    <row r="669" spans="1:34" ht="14.25" customHeight="1">
      <c r="A669" s="47"/>
      <c r="B669" s="47"/>
      <c r="C669" s="47"/>
      <c r="D669" s="47"/>
      <c r="E669" s="47"/>
      <c r="F669" s="47"/>
      <c r="G669" s="47"/>
      <c r="H669" s="47"/>
      <c r="I669" s="47"/>
      <c r="J669" s="357"/>
      <c r="K669" s="357"/>
      <c r="L669" s="47"/>
      <c r="M669" s="47"/>
      <c r="N669" s="47"/>
      <c r="O669" s="47"/>
      <c r="P669" s="47"/>
      <c r="Q669" s="47"/>
      <c r="R669" s="47"/>
      <c r="S669" s="47"/>
      <c r="T669" s="47"/>
      <c r="U669" s="47"/>
      <c r="V669" s="47"/>
      <c r="W669" s="47"/>
      <c r="X669" s="47"/>
      <c r="Y669" s="47"/>
      <c r="Z669" s="47"/>
      <c r="AA669" s="47"/>
      <c r="AB669" s="47"/>
      <c r="AC669" s="47"/>
      <c r="AD669" s="47"/>
      <c r="AE669" s="47"/>
      <c r="AF669" s="47"/>
      <c r="AG669" s="47"/>
      <c r="AH669" s="47"/>
    </row>
    <row r="670" spans="1:34" ht="14.25" customHeight="1">
      <c r="A670" s="47"/>
      <c r="B670" s="47"/>
      <c r="C670" s="47"/>
      <c r="D670" s="47"/>
      <c r="E670" s="47"/>
      <c r="F670" s="47"/>
      <c r="G670" s="47"/>
      <c r="H670" s="47"/>
      <c r="I670" s="47"/>
      <c r="J670" s="357"/>
      <c r="K670" s="357"/>
      <c r="L670" s="47"/>
      <c r="M670" s="47"/>
      <c r="N670" s="47"/>
      <c r="O670" s="47"/>
      <c r="P670" s="47"/>
      <c r="Q670" s="47"/>
      <c r="R670" s="47"/>
      <c r="S670" s="47"/>
      <c r="T670" s="47"/>
      <c r="U670" s="47"/>
      <c r="V670" s="47"/>
      <c r="W670" s="47"/>
      <c r="X670" s="47"/>
      <c r="Y670" s="47"/>
      <c r="Z670" s="47"/>
      <c r="AA670" s="47"/>
      <c r="AB670" s="47"/>
      <c r="AC670" s="47"/>
      <c r="AD670" s="47"/>
      <c r="AE670" s="47"/>
      <c r="AF670" s="47"/>
      <c r="AG670" s="47"/>
      <c r="AH670" s="47"/>
    </row>
    <row r="671" spans="1:34" ht="14.25" customHeight="1">
      <c r="A671" s="47"/>
      <c r="B671" s="47"/>
      <c r="C671" s="47"/>
      <c r="D671" s="47"/>
      <c r="E671" s="47"/>
      <c r="F671" s="47"/>
      <c r="G671" s="47"/>
      <c r="H671" s="47"/>
      <c r="I671" s="47"/>
      <c r="J671" s="357"/>
      <c r="K671" s="357"/>
      <c r="L671" s="47"/>
      <c r="M671" s="47"/>
      <c r="N671" s="47"/>
      <c r="O671" s="47"/>
      <c r="P671" s="47"/>
      <c r="Q671" s="47"/>
      <c r="R671" s="47"/>
      <c r="S671" s="47"/>
      <c r="T671" s="47"/>
      <c r="U671" s="47"/>
      <c r="V671" s="47"/>
      <c r="W671" s="47"/>
      <c r="X671" s="47"/>
      <c r="Y671" s="47"/>
      <c r="Z671" s="47"/>
      <c r="AA671" s="47"/>
      <c r="AB671" s="47"/>
      <c r="AC671" s="47"/>
      <c r="AD671" s="47"/>
      <c r="AE671" s="47"/>
      <c r="AF671" s="47"/>
      <c r="AG671" s="47"/>
      <c r="AH671" s="47"/>
    </row>
    <row r="672" spans="1:34" ht="14.25" customHeight="1">
      <c r="A672" s="47"/>
      <c r="B672" s="47"/>
      <c r="C672" s="47"/>
      <c r="D672" s="47"/>
      <c r="E672" s="47"/>
      <c r="F672" s="47"/>
      <c r="G672" s="47"/>
      <c r="H672" s="47"/>
      <c r="I672" s="47"/>
      <c r="J672" s="357"/>
      <c r="K672" s="357"/>
      <c r="L672" s="47"/>
      <c r="M672" s="47"/>
      <c r="N672" s="47"/>
      <c r="O672" s="47"/>
      <c r="P672" s="47"/>
      <c r="Q672" s="47"/>
      <c r="R672" s="47"/>
      <c r="S672" s="47"/>
      <c r="T672" s="47"/>
      <c r="U672" s="47"/>
      <c r="V672" s="47"/>
      <c r="W672" s="47"/>
      <c r="X672" s="47"/>
      <c r="Y672" s="47"/>
      <c r="Z672" s="47"/>
      <c r="AA672" s="47"/>
      <c r="AB672" s="47"/>
      <c r="AC672" s="47"/>
      <c r="AD672" s="47"/>
      <c r="AE672" s="47"/>
      <c r="AF672" s="47"/>
      <c r="AG672" s="47"/>
      <c r="AH672" s="47"/>
    </row>
    <row r="673" spans="1:34" ht="14.25" customHeight="1">
      <c r="A673" s="47"/>
      <c r="B673" s="47"/>
      <c r="C673" s="47"/>
      <c r="D673" s="47"/>
      <c r="E673" s="47"/>
      <c r="F673" s="47"/>
      <c r="G673" s="47"/>
      <c r="H673" s="47"/>
      <c r="I673" s="47"/>
      <c r="J673" s="357"/>
      <c r="K673" s="357"/>
      <c r="L673" s="47"/>
      <c r="M673" s="47"/>
      <c r="N673" s="47"/>
      <c r="O673" s="47"/>
      <c r="P673" s="47"/>
      <c r="Q673" s="47"/>
      <c r="R673" s="47"/>
      <c r="S673" s="47"/>
      <c r="T673" s="47"/>
      <c r="U673" s="47"/>
      <c r="V673" s="47"/>
      <c r="W673" s="47"/>
      <c r="X673" s="47"/>
      <c r="Y673" s="47"/>
      <c r="Z673" s="47"/>
      <c r="AA673" s="47"/>
      <c r="AB673" s="47"/>
      <c r="AC673" s="47"/>
      <c r="AD673" s="47"/>
      <c r="AE673" s="47"/>
      <c r="AF673" s="47"/>
      <c r="AG673" s="47"/>
      <c r="AH673" s="47"/>
    </row>
    <row r="674" spans="1:34" ht="14.25" customHeight="1">
      <c r="A674" s="47"/>
      <c r="B674" s="47"/>
      <c r="C674" s="47"/>
      <c r="D674" s="47"/>
      <c r="E674" s="47"/>
      <c r="F674" s="47"/>
      <c r="G674" s="47"/>
      <c r="H674" s="47"/>
      <c r="I674" s="47"/>
      <c r="J674" s="357"/>
      <c r="K674" s="357"/>
      <c r="L674" s="47"/>
      <c r="M674" s="47"/>
      <c r="N674" s="47"/>
      <c r="O674" s="47"/>
      <c r="P674" s="47"/>
      <c r="Q674" s="47"/>
      <c r="R674" s="47"/>
      <c r="S674" s="47"/>
      <c r="T674" s="47"/>
      <c r="U674" s="47"/>
      <c r="V674" s="47"/>
      <c r="W674" s="47"/>
      <c r="X674" s="47"/>
      <c r="Y674" s="47"/>
      <c r="Z674" s="47"/>
      <c r="AA674" s="47"/>
      <c r="AB674" s="47"/>
      <c r="AC674" s="47"/>
      <c r="AD674" s="47"/>
      <c r="AE674" s="47"/>
      <c r="AF674" s="47"/>
      <c r="AG674" s="47"/>
      <c r="AH674" s="47"/>
    </row>
    <row r="675" spans="1:34" ht="14.25" customHeight="1">
      <c r="A675" s="47"/>
      <c r="B675" s="47"/>
      <c r="C675" s="47"/>
      <c r="D675" s="47"/>
      <c r="E675" s="47"/>
      <c r="F675" s="47"/>
      <c r="G675" s="47"/>
      <c r="H675" s="47"/>
      <c r="I675" s="47"/>
      <c r="J675" s="357"/>
      <c r="K675" s="357"/>
      <c r="L675" s="47"/>
      <c r="M675" s="47"/>
      <c r="N675" s="47"/>
      <c r="O675" s="47"/>
      <c r="P675" s="47"/>
      <c r="Q675" s="47"/>
      <c r="R675" s="47"/>
      <c r="S675" s="47"/>
      <c r="T675" s="47"/>
      <c r="U675" s="47"/>
      <c r="V675" s="47"/>
      <c r="W675" s="47"/>
      <c r="X675" s="47"/>
      <c r="Y675" s="47"/>
      <c r="Z675" s="47"/>
      <c r="AA675" s="47"/>
      <c r="AB675" s="47"/>
      <c r="AC675" s="47"/>
      <c r="AD675" s="47"/>
      <c r="AE675" s="47"/>
      <c r="AF675" s="47"/>
      <c r="AG675" s="47"/>
      <c r="AH675" s="47"/>
    </row>
    <row r="676" spans="1:34" ht="14.25" customHeight="1">
      <c r="A676" s="47"/>
      <c r="B676" s="47"/>
      <c r="C676" s="47"/>
      <c r="D676" s="47"/>
      <c r="E676" s="47"/>
      <c r="F676" s="47"/>
      <c r="G676" s="47"/>
      <c r="H676" s="47"/>
      <c r="I676" s="47"/>
      <c r="J676" s="357"/>
      <c r="K676" s="357"/>
      <c r="L676" s="47"/>
      <c r="M676" s="47"/>
      <c r="N676" s="47"/>
      <c r="O676" s="47"/>
      <c r="P676" s="47"/>
      <c r="Q676" s="47"/>
      <c r="R676" s="47"/>
      <c r="S676" s="47"/>
      <c r="T676" s="47"/>
      <c r="U676" s="47"/>
      <c r="V676" s="47"/>
      <c r="W676" s="47"/>
      <c r="X676" s="47"/>
      <c r="Y676" s="47"/>
      <c r="Z676" s="47"/>
      <c r="AA676" s="47"/>
      <c r="AB676" s="47"/>
      <c r="AC676" s="47"/>
      <c r="AD676" s="47"/>
      <c r="AE676" s="47"/>
      <c r="AF676" s="47"/>
      <c r="AG676" s="47"/>
      <c r="AH676" s="47"/>
    </row>
    <row r="677" spans="1:34" ht="14.25" customHeight="1">
      <c r="A677" s="47"/>
      <c r="B677" s="47"/>
      <c r="C677" s="47"/>
      <c r="D677" s="47"/>
      <c r="E677" s="47"/>
      <c r="F677" s="47"/>
      <c r="G677" s="47"/>
      <c r="H677" s="47"/>
      <c r="I677" s="47"/>
      <c r="J677" s="357"/>
      <c r="K677" s="357"/>
      <c r="L677" s="47"/>
      <c r="M677" s="47"/>
      <c r="N677" s="47"/>
      <c r="O677" s="47"/>
      <c r="P677" s="47"/>
      <c r="Q677" s="47"/>
      <c r="R677" s="47"/>
      <c r="S677" s="47"/>
      <c r="T677" s="47"/>
      <c r="U677" s="47"/>
      <c r="V677" s="47"/>
      <c r="W677" s="47"/>
      <c r="X677" s="47"/>
      <c r="Y677" s="47"/>
      <c r="Z677" s="47"/>
      <c r="AA677" s="47"/>
      <c r="AB677" s="47"/>
      <c r="AC677" s="47"/>
      <c r="AD677" s="47"/>
      <c r="AE677" s="47"/>
      <c r="AF677" s="47"/>
      <c r="AG677" s="47"/>
      <c r="AH677" s="47"/>
    </row>
    <row r="678" spans="1:34" ht="14.25" customHeight="1">
      <c r="A678" s="47"/>
      <c r="B678" s="47"/>
      <c r="C678" s="47"/>
      <c r="D678" s="47"/>
      <c r="E678" s="47"/>
      <c r="F678" s="47"/>
      <c r="G678" s="47"/>
      <c r="H678" s="47"/>
      <c r="I678" s="47"/>
      <c r="J678" s="357"/>
      <c r="K678" s="357"/>
      <c r="L678" s="47"/>
      <c r="M678" s="47"/>
      <c r="N678" s="47"/>
      <c r="O678" s="47"/>
      <c r="P678" s="47"/>
      <c r="Q678" s="47"/>
      <c r="R678" s="47"/>
      <c r="S678" s="47"/>
      <c r="T678" s="47"/>
      <c r="U678" s="47"/>
      <c r="V678" s="47"/>
      <c r="W678" s="47"/>
      <c r="X678" s="47"/>
      <c r="Y678" s="47"/>
      <c r="Z678" s="47"/>
      <c r="AA678" s="47"/>
      <c r="AB678" s="47"/>
      <c r="AC678" s="47"/>
      <c r="AD678" s="47"/>
      <c r="AE678" s="47"/>
      <c r="AF678" s="47"/>
      <c r="AG678" s="47"/>
      <c r="AH678" s="47"/>
    </row>
    <row r="679" spans="1:34" ht="14.25" customHeight="1">
      <c r="A679" s="47"/>
      <c r="B679" s="47"/>
      <c r="C679" s="47"/>
      <c r="D679" s="47"/>
      <c r="E679" s="47"/>
      <c r="F679" s="47"/>
      <c r="G679" s="47"/>
      <c r="H679" s="47"/>
      <c r="I679" s="47"/>
      <c r="J679" s="357"/>
      <c r="K679" s="357"/>
      <c r="L679" s="47"/>
      <c r="M679" s="47"/>
      <c r="N679" s="47"/>
      <c r="O679" s="47"/>
      <c r="P679" s="47"/>
      <c r="Q679" s="47"/>
      <c r="R679" s="47"/>
      <c r="S679" s="47"/>
      <c r="T679" s="47"/>
      <c r="U679" s="47"/>
      <c r="V679" s="47"/>
      <c r="W679" s="47"/>
      <c r="X679" s="47"/>
      <c r="Y679" s="47"/>
      <c r="Z679" s="47"/>
      <c r="AA679" s="47"/>
      <c r="AB679" s="47"/>
      <c r="AC679" s="47"/>
      <c r="AD679" s="47"/>
      <c r="AE679" s="47"/>
      <c r="AF679" s="47"/>
      <c r="AG679" s="47"/>
      <c r="AH679" s="47"/>
    </row>
    <row r="680" spans="1:34" ht="14.25" customHeight="1">
      <c r="A680" s="47"/>
      <c r="B680" s="47"/>
      <c r="C680" s="47"/>
      <c r="D680" s="47"/>
      <c r="E680" s="47"/>
      <c r="F680" s="47"/>
      <c r="G680" s="47"/>
      <c r="H680" s="47"/>
      <c r="I680" s="47"/>
      <c r="J680" s="357"/>
      <c r="K680" s="357"/>
      <c r="L680" s="47"/>
      <c r="M680" s="47"/>
      <c r="N680" s="47"/>
      <c r="O680" s="47"/>
      <c r="P680" s="47"/>
      <c r="Q680" s="47"/>
      <c r="R680" s="47"/>
      <c r="S680" s="47"/>
      <c r="T680" s="47"/>
      <c r="U680" s="47"/>
      <c r="V680" s="47"/>
      <c r="W680" s="47"/>
      <c r="X680" s="47"/>
      <c r="Y680" s="47"/>
      <c r="Z680" s="47"/>
      <c r="AA680" s="47"/>
      <c r="AB680" s="47"/>
      <c r="AC680" s="47"/>
      <c r="AD680" s="47"/>
      <c r="AE680" s="47"/>
      <c r="AF680" s="47"/>
      <c r="AG680" s="47"/>
      <c r="AH680" s="47"/>
    </row>
    <row r="681" spans="1:34" ht="14.25" customHeight="1">
      <c r="A681" s="47"/>
      <c r="B681" s="47"/>
      <c r="C681" s="47"/>
      <c r="D681" s="47"/>
      <c r="E681" s="47"/>
      <c r="F681" s="47"/>
      <c r="G681" s="47"/>
      <c r="H681" s="47"/>
      <c r="I681" s="47"/>
      <c r="J681" s="357"/>
      <c r="K681" s="357"/>
      <c r="L681" s="47"/>
      <c r="M681" s="47"/>
      <c r="N681" s="47"/>
      <c r="O681" s="47"/>
      <c r="P681" s="47"/>
      <c r="Q681" s="47"/>
      <c r="R681" s="47"/>
      <c r="S681" s="47"/>
      <c r="T681" s="47"/>
      <c r="U681" s="47"/>
      <c r="V681" s="47"/>
      <c r="W681" s="47"/>
      <c r="X681" s="47"/>
      <c r="Y681" s="47"/>
      <c r="Z681" s="47"/>
      <c r="AA681" s="47"/>
      <c r="AB681" s="47"/>
      <c r="AC681" s="47"/>
      <c r="AD681" s="47"/>
      <c r="AE681" s="47"/>
      <c r="AF681" s="47"/>
      <c r="AG681" s="47"/>
      <c r="AH681" s="47"/>
    </row>
    <row r="682" spans="1:34" ht="14.25" customHeight="1">
      <c r="A682" s="47"/>
      <c r="B682" s="47"/>
      <c r="C682" s="47"/>
      <c r="D682" s="47"/>
      <c r="E682" s="47"/>
      <c r="F682" s="47"/>
      <c r="G682" s="47"/>
      <c r="H682" s="47"/>
      <c r="I682" s="47"/>
      <c r="J682" s="357"/>
      <c r="K682" s="357"/>
      <c r="L682" s="47"/>
      <c r="M682" s="47"/>
      <c r="N682" s="47"/>
      <c r="O682" s="47"/>
      <c r="P682" s="47"/>
      <c r="Q682" s="47"/>
      <c r="R682" s="47"/>
      <c r="S682" s="47"/>
      <c r="T682" s="47"/>
      <c r="U682" s="47"/>
      <c r="V682" s="47"/>
      <c r="W682" s="47"/>
      <c r="X682" s="47"/>
      <c r="Y682" s="47"/>
      <c r="Z682" s="47"/>
      <c r="AA682" s="47"/>
      <c r="AB682" s="47"/>
      <c r="AC682" s="47"/>
      <c r="AD682" s="47"/>
      <c r="AE682" s="47"/>
      <c r="AF682" s="47"/>
      <c r="AG682" s="47"/>
      <c r="AH682" s="47"/>
    </row>
    <row r="683" spans="1:34" ht="14.25" customHeight="1">
      <c r="A683" s="47"/>
      <c r="B683" s="47"/>
      <c r="C683" s="47"/>
      <c r="D683" s="47"/>
      <c r="E683" s="47"/>
      <c r="F683" s="47"/>
      <c r="G683" s="47"/>
      <c r="H683" s="47"/>
      <c r="I683" s="47"/>
      <c r="J683" s="357"/>
      <c r="K683" s="357"/>
      <c r="L683" s="47"/>
      <c r="M683" s="47"/>
      <c r="N683" s="47"/>
      <c r="O683" s="47"/>
      <c r="P683" s="47"/>
      <c r="Q683" s="47"/>
      <c r="R683" s="47"/>
      <c r="S683" s="47"/>
      <c r="T683" s="47"/>
      <c r="U683" s="47"/>
      <c r="V683" s="47"/>
      <c r="W683" s="47"/>
      <c r="X683" s="47"/>
      <c r="Y683" s="47"/>
      <c r="Z683" s="47"/>
      <c r="AA683" s="47"/>
      <c r="AB683" s="47"/>
      <c r="AC683" s="47"/>
      <c r="AD683" s="47"/>
      <c r="AE683" s="47"/>
      <c r="AF683" s="47"/>
      <c r="AG683" s="47"/>
      <c r="AH683" s="47"/>
    </row>
    <row r="684" spans="1:34" ht="14.25" customHeight="1">
      <c r="A684" s="47"/>
      <c r="B684" s="47"/>
      <c r="C684" s="47"/>
      <c r="D684" s="47"/>
      <c r="E684" s="47"/>
      <c r="F684" s="47"/>
      <c r="G684" s="47"/>
      <c r="H684" s="47"/>
      <c r="I684" s="47"/>
      <c r="J684" s="357"/>
      <c r="K684" s="357"/>
      <c r="L684" s="47"/>
      <c r="M684" s="47"/>
      <c r="N684" s="47"/>
      <c r="O684" s="47"/>
      <c r="P684" s="47"/>
      <c r="Q684" s="47"/>
      <c r="R684" s="47"/>
      <c r="S684" s="47"/>
      <c r="T684" s="47"/>
      <c r="U684" s="47"/>
      <c r="V684" s="47"/>
      <c r="W684" s="47"/>
      <c r="X684" s="47"/>
      <c r="Y684" s="47"/>
      <c r="Z684" s="47"/>
      <c r="AA684" s="47"/>
      <c r="AB684" s="47"/>
      <c r="AC684" s="47"/>
      <c r="AD684" s="47"/>
      <c r="AE684" s="47"/>
      <c r="AF684" s="47"/>
      <c r="AG684" s="47"/>
      <c r="AH684" s="47"/>
    </row>
    <row r="685" spans="1:34" ht="14.25" customHeight="1">
      <c r="A685" s="47"/>
      <c r="B685" s="47"/>
      <c r="C685" s="47"/>
      <c r="D685" s="47"/>
      <c r="E685" s="47"/>
      <c r="F685" s="47"/>
      <c r="G685" s="47"/>
      <c r="H685" s="47"/>
      <c r="I685" s="47"/>
      <c r="J685" s="357"/>
      <c r="K685" s="357"/>
      <c r="L685" s="47"/>
      <c r="M685" s="47"/>
      <c r="N685" s="47"/>
      <c r="O685" s="47"/>
      <c r="P685" s="47"/>
      <c r="Q685" s="47"/>
      <c r="R685" s="47"/>
      <c r="S685" s="47"/>
      <c r="T685" s="47"/>
      <c r="U685" s="47"/>
      <c r="V685" s="47"/>
      <c r="W685" s="47"/>
      <c r="X685" s="47"/>
      <c r="Y685" s="47"/>
      <c r="Z685" s="47"/>
      <c r="AA685" s="47"/>
      <c r="AB685" s="47"/>
      <c r="AC685" s="47"/>
      <c r="AD685" s="47"/>
      <c r="AE685" s="47"/>
      <c r="AF685" s="47"/>
      <c r="AG685" s="47"/>
      <c r="AH685" s="47"/>
    </row>
    <row r="686" spans="1:34" ht="14.25" customHeight="1">
      <c r="A686" s="47"/>
      <c r="B686" s="47"/>
      <c r="C686" s="47"/>
      <c r="D686" s="47"/>
      <c r="E686" s="47"/>
      <c r="F686" s="47"/>
      <c r="G686" s="47"/>
      <c r="H686" s="47"/>
      <c r="I686" s="47"/>
      <c r="J686" s="357"/>
      <c r="K686" s="357"/>
      <c r="L686" s="47"/>
      <c r="M686" s="47"/>
      <c r="N686" s="47"/>
      <c r="O686" s="47"/>
      <c r="P686" s="47"/>
      <c r="Q686" s="47"/>
      <c r="R686" s="47"/>
      <c r="S686" s="47"/>
      <c r="T686" s="47"/>
      <c r="U686" s="47"/>
      <c r="V686" s="47"/>
      <c r="W686" s="47"/>
      <c r="X686" s="47"/>
      <c r="Y686" s="47"/>
      <c r="Z686" s="47"/>
      <c r="AA686" s="47"/>
      <c r="AB686" s="47"/>
      <c r="AC686" s="47"/>
      <c r="AD686" s="47"/>
      <c r="AE686" s="47"/>
      <c r="AF686" s="47"/>
      <c r="AG686" s="47"/>
      <c r="AH686" s="47"/>
    </row>
    <row r="687" spans="1:34" ht="14.25" customHeight="1">
      <c r="A687" s="47"/>
      <c r="B687" s="47"/>
      <c r="C687" s="47"/>
      <c r="D687" s="47"/>
      <c r="E687" s="47"/>
      <c r="F687" s="47"/>
      <c r="G687" s="47"/>
      <c r="H687" s="47"/>
      <c r="I687" s="47"/>
      <c r="J687" s="357"/>
      <c r="K687" s="357"/>
      <c r="L687" s="47"/>
      <c r="M687" s="47"/>
      <c r="N687" s="47"/>
      <c r="O687" s="47"/>
      <c r="P687" s="47"/>
      <c r="Q687" s="47"/>
      <c r="R687" s="47"/>
      <c r="S687" s="47"/>
      <c r="T687" s="47"/>
      <c r="U687" s="47"/>
      <c r="V687" s="47"/>
      <c r="W687" s="47"/>
      <c r="X687" s="47"/>
      <c r="Y687" s="47"/>
      <c r="Z687" s="47"/>
      <c r="AA687" s="47"/>
      <c r="AB687" s="47"/>
      <c r="AC687" s="47"/>
      <c r="AD687" s="47"/>
      <c r="AE687" s="47"/>
      <c r="AF687" s="47"/>
      <c r="AG687" s="47"/>
      <c r="AH687" s="47"/>
    </row>
    <row r="688" spans="1:34" ht="14.25" customHeight="1">
      <c r="A688" s="47"/>
      <c r="B688" s="47"/>
      <c r="C688" s="47"/>
      <c r="D688" s="47"/>
      <c r="E688" s="47"/>
      <c r="F688" s="47"/>
      <c r="G688" s="47"/>
      <c r="H688" s="47"/>
      <c r="I688" s="47"/>
      <c r="J688" s="357"/>
      <c r="K688" s="357"/>
      <c r="L688" s="47"/>
      <c r="M688" s="47"/>
      <c r="N688" s="47"/>
      <c r="O688" s="47"/>
      <c r="P688" s="47"/>
      <c r="Q688" s="47"/>
      <c r="R688" s="47"/>
      <c r="S688" s="47"/>
      <c r="T688" s="47"/>
      <c r="U688" s="47"/>
      <c r="V688" s="47"/>
      <c r="W688" s="47"/>
      <c r="X688" s="47"/>
      <c r="Y688" s="47"/>
      <c r="Z688" s="47"/>
      <c r="AA688" s="47"/>
      <c r="AB688" s="47"/>
      <c r="AC688" s="47"/>
      <c r="AD688" s="47"/>
      <c r="AE688" s="47"/>
      <c r="AF688" s="47"/>
      <c r="AG688" s="47"/>
      <c r="AH688" s="47"/>
    </row>
    <row r="689" spans="1:34" ht="14.25" customHeight="1">
      <c r="A689" s="47"/>
      <c r="B689" s="47"/>
      <c r="C689" s="47"/>
      <c r="D689" s="47"/>
      <c r="E689" s="47"/>
      <c r="F689" s="47"/>
      <c r="G689" s="47"/>
      <c r="H689" s="47"/>
      <c r="I689" s="47"/>
      <c r="J689" s="357"/>
      <c r="K689" s="357"/>
      <c r="L689" s="47"/>
      <c r="M689" s="47"/>
      <c r="N689" s="47"/>
      <c r="O689" s="47"/>
      <c r="P689" s="47"/>
      <c r="Q689" s="47"/>
      <c r="R689" s="47"/>
      <c r="S689" s="47"/>
      <c r="T689" s="47"/>
      <c r="U689" s="47"/>
      <c r="V689" s="47"/>
      <c r="W689" s="47"/>
      <c r="X689" s="47"/>
      <c r="Y689" s="47"/>
      <c r="Z689" s="47"/>
      <c r="AA689" s="47"/>
      <c r="AB689" s="47"/>
      <c r="AC689" s="47"/>
      <c r="AD689" s="47"/>
      <c r="AE689" s="47"/>
      <c r="AF689" s="47"/>
      <c r="AG689" s="47"/>
      <c r="AH689" s="47"/>
    </row>
    <row r="690" spans="1:34" ht="14.25" customHeight="1">
      <c r="A690" s="47"/>
      <c r="B690" s="47"/>
      <c r="C690" s="47"/>
      <c r="D690" s="47"/>
      <c r="E690" s="47"/>
      <c r="F690" s="47"/>
      <c r="G690" s="47"/>
      <c r="H690" s="47"/>
      <c r="I690" s="47"/>
      <c r="J690" s="357"/>
      <c r="K690" s="357"/>
      <c r="L690" s="47"/>
      <c r="M690" s="47"/>
      <c r="N690" s="47"/>
      <c r="O690" s="47"/>
      <c r="P690" s="47"/>
      <c r="Q690" s="47"/>
      <c r="R690" s="47"/>
      <c r="S690" s="47"/>
      <c r="T690" s="47"/>
      <c r="U690" s="47"/>
      <c r="V690" s="47"/>
      <c r="W690" s="47"/>
      <c r="X690" s="47"/>
      <c r="Y690" s="47"/>
      <c r="Z690" s="47"/>
      <c r="AA690" s="47"/>
      <c r="AB690" s="47"/>
      <c r="AC690" s="47"/>
      <c r="AD690" s="47"/>
      <c r="AE690" s="47"/>
      <c r="AF690" s="47"/>
      <c r="AG690" s="47"/>
      <c r="AH690" s="47"/>
    </row>
    <row r="691" spans="1:34" ht="14.25" customHeight="1">
      <c r="A691" s="47"/>
      <c r="B691" s="47"/>
      <c r="C691" s="47"/>
      <c r="D691" s="47"/>
      <c r="E691" s="47"/>
      <c r="F691" s="47"/>
      <c r="G691" s="47"/>
      <c r="H691" s="47"/>
      <c r="I691" s="47"/>
      <c r="J691" s="357"/>
      <c r="K691" s="357"/>
      <c r="L691" s="47"/>
      <c r="M691" s="47"/>
      <c r="N691" s="47"/>
      <c r="O691" s="47"/>
      <c r="P691" s="47"/>
      <c r="Q691" s="47"/>
      <c r="R691" s="47"/>
      <c r="S691" s="47"/>
      <c r="T691" s="47"/>
      <c r="U691" s="47"/>
      <c r="V691" s="47"/>
      <c r="W691" s="47"/>
      <c r="X691" s="47"/>
      <c r="Y691" s="47"/>
      <c r="Z691" s="47"/>
      <c r="AA691" s="47"/>
      <c r="AB691" s="47"/>
      <c r="AC691" s="47"/>
      <c r="AD691" s="47"/>
      <c r="AE691" s="47"/>
      <c r="AF691" s="47"/>
      <c r="AG691" s="47"/>
      <c r="AH691" s="47"/>
    </row>
    <row r="692" spans="1:34" ht="14.25" customHeight="1">
      <c r="A692" s="47"/>
      <c r="B692" s="47"/>
      <c r="C692" s="47"/>
      <c r="D692" s="47"/>
      <c r="E692" s="47"/>
      <c r="F692" s="47"/>
      <c r="G692" s="47"/>
      <c r="H692" s="47"/>
      <c r="I692" s="47"/>
      <c r="J692" s="357"/>
      <c r="K692" s="357"/>
      <c r="L692" s="47"/>
      <c r="M692" s="47"/>
      <c r="N692" s="47"/>
      <c r="O692" s="47"/>
      <c r="P692" s="47"/>
      <c r="Q692" s="47"/>
      <c r="R692" s="47"/>
      <c r="S692" s="47"/>
      <c r="T692" s="47"/>
      <c r="U692" s="47"/>
      <c r="V692" s="47"/>
      <c r="W692" s="47"/>
      <c r="X692" s="47"/>
      <c r="Y692" s="47"/>
      <c r="Z692" s="47"/>
      <c r="AA692" s="47"/>
      <c r="AB692" s="47"/>
      <c r="AC692" s="47"/>
      <c r="AD692" s="47"/>
      <c r="AE692" s="47"/>
      <c r="AF692" s="47"/>
      <c r="AG692" s="47"/>
      <c r="AH692" s="47"/>
    </row>
    <row r="693" spans="1:34" ht="14.25" customHeight="1">
      <c r="A693" s="47"/>
      <c r="B693" s="47"/>
      <c r="C693" s="47"/>
      <c r="D693" s="47"/>
      <c r="E693" s="47"/>
      <c r="F693" s="47"/>
      <c r="G693" s="47"/>
      <c r="H693" s="47"/>
      <c r="I693" s="47"/>
      <c r="J693" s="357"/>
      <c r="K693" s="357"/>
      <c r="L693" s="47"/>
      <c r="M693" s="47"/>
      <c r="N693" s="47"/>
      <c r="O693" s="47"/>
      <c r="P693" s="47"/>
      <c r="Q693" s="47"/>
      <c r="R693" s="47"/>
      <c r="S693" s="47"/>
      <c r="T693" s="47"/>
      <c r="U693" s="47"/>
      <c r="V693" s="47"/>
      <c r="W693" s="47"/>
      <c r="X693" s="47"/>
      <c r="Y693" s="47"/>
      <c r="Z693" s="47"/>
      <c r="AA693" s="47"/>
      <c r="AB693" s="47"/>
      <c r="AC693" s="47"/>
      <c r="AD693" s="47"/>
      <c r="AE693" s="47"/>
      <c r="AF693" s="47"/>
      <c r="AG693" s="47"/>
      <c r="AH693" s="47"/>
    </row>
    <row r="694" spans="1:34" ht="14.25" customHeight="1">
      <c r="A694" s="47"/>
      <c r="B694" s="47"/>
      <c r="C694" s="47"/>
      <c r="D694" s="47"/>
      <c r="E694" s="47"/>
      <c r="F694" s="47"/>
      <c r="G694" s="47"/>
      <c r="H694" s="47"/>
      <c r="I694" s="47"/>
      <c r="J694" s="357"/>
      <c r="K694" s="357"/>
      <c r="L694" s="47"/>
      <c r="M694" s="47"/>
      <c r="N694" s="47"/>
      <c r="O694" s="47"/>
      <c r="P694" s="47"/>
      <c r="Q694" s="47"/>
      <c r="R694" s="47"/>
      <c r="S694" s="47"/>
      <c r="T694" s="47"/>
      <c r="U694" s="47"/>
      <c r="V694" s="47"/>
      <c r="W694" s="47"/>
      <c r="X694" s="47"/>
      <c r="Y694" s="47"/>
      <c r="Z694" s="47"/>
      <c r="AA694" s="47"/>
      <c r="AB694" s="47"/>
      <c r="AC694" s="47"/>
      <c r="AD694" s="47"/>
      <c r="AE694" s="47"/>
      <c r="AF694" s="47"/>
      <c r="AG694" s="47"/>
      <c r="AH694" s="47"/>
    </row>
    <row r="695" spans="1:34" ht="14.25" customHeight="1">
      <c r="A695" s="47"/>
      <c r="B695" s="47"/>
      <c r="C695" s="47"/>
      <c r="D695" s="47"/>
      <c r="E695" s="47"/>
      <c r="F695" s="47"/>
      <c r="G695" s="47"/>
      <c r="H695" s="47"/>
      <c r="I695" s="47"/>
      <c r="J695" s="357"/>
      <c r="K695" s="357"/>
      <c r="L695" s="47"/>
      <c r="M695" s="47"/>
      <c r="N695" s="47"/>
      <c r="O695" s="47"/>
      <c r="P695" s="47"/>
      <c r="Q695" s="47"/>
      <c r="R695" s="47"/>
      <c r="S695" s="47"/>
      <c r="T695" s="47"/>
      <c r="U695" s="47"/>
      <c r="V695" s="47"/>
      <c r="W695" s="47"/>
      <c r="X695" s="47"/>
      <c r="Y695" s="47"/>
      <c r="Z695" s="47"/>
      <c r="AA695" s="47"/>
      <c r="AB695" s="47"/>
      <c r="AC695" s="47"/>
      <c r="AD695" s="47"/>
      <c r="AE695" s="47"/>
      <c r="AF695" s="47"/>
      <c r="AG695" s="47"/>
      <c r="AH695" s="47"/>
    </row>
    <row r="696" spans="1:34" ht="14.25" customHeight="1">
      <c r="A696" s="47"/>
      <c r="B696" s="47"/>
      <c r="C696" s="47"/>
      <c r="D696" s="47"/>
      <c r="E696" s="47"/>
      <c r="F696" s="47"/>
      <c r="G696" s="47"/>
      <c r="H696" s="47"/>
      <c r="I696" s="47"/>
      <c r="J696" s="357"/>
      <c r="K696" s="357"/>
      <c r="L696" s="47"/>
      <c r="M696" s="47"/>
      <c r="N696" s="47"/>
      <c r="O696" s="47"/>
      <c r="P696" s="47"/>
      <c r="Q696" s="47"/>
      <c r="R696" s="47"/>
      <c r="S696" s="47"/>
      <c r="T696" s="47"/>
      <c r="U696" s="47"/>
      <c r="V696" s="47"/>
      <c r="W696" s="47"/>
      <c r="X696" s="47"/>
      <c r="Y696" s="47"/>
      <c r="Z696" s="47"/>
      <c r="AA696" s="47"/>
      <c r="AB696" s="47"/>
      <c r="AC696" s="47"/>
      <c r="AD696" s="47"/>
      <c r="AE696" s="47"/>
      <c r="AF696" s="47"/>
      <c r="AG696" s="47"/>
      <c r="AH696" s="47"/>
    </row>
    <row r="697" spans="1:34" ht="14.25" customHeight="1">
      <c r="A697" s="47"/>
      <c r="B697" s="47"/>
      <c r="C697" s="47"/>
      <c r="D697" s="47"/>
      <c r="E697" s="47"/>
      <c r="F697" s="47"/>
      <c r="G697" s="47"/>
      <c r="H697" s="47"/>
      <c r="I697" s="47"/>
      <c r="J697" s="357"/>
      <c r="K697" s="357"/>
      <c r="L697" s="47"/>
      <c r="M697" s="47"/>
      <c r="N697" s="47"/>
      <c r="O697" s="47"/>
      <c r="P697" s="47"/>
      <c r="Q697" s="47"/>
      <c r="R697" s="47"/>
      <c r="S697" s="47"/>
      <c r="T697" s="47"/>
      <c r="U697" s="47"/>
      <c r="V697" s="47"/>
      <c r="W697" s="47"/>
      <c r="X697" s="47"/>
      <c r="Y697" s="47"/>
      <c r="Z697" s="47"/>
      <c r="AA697" s="47"/>
      <c r="AB697" s="47"/>
      <c r="AC697" s="47"/>
      <c r="AD697" s="47"/>
      <c r="AE697" s="47"/>
      <c r="AF697" s="47"/>
      <c r="AG697" s="47"/>
      <c r="AH697" s="47"/>
    </row>
    <row r="698" spans="1:34" ht="14.25" customHeight="1">
      <c r="A698" s="47"/>
      <c r="B698" s="47"/>
      <c r="C698" s="47"/>
      <c r="D698" s="47"/>
      <c r="E698" s="47"/>
      <c r="F698" s="47"/>
      <c r="G698" s="47"/>
      <c r="H698" s="47"/>
      <c r="I698" s="47"/>
      <c r="J698" s="357"/>
      <c r="K698" s="357"/>
      <c r="L698" s="47"/>
      <c r="M698" s="47"/>
      <c r="N698" s="47"/>
      <c r="O698" s="47"/>
      <c r="P698" s="47"/>
      <c r="Q698" s="47"/>
      <c r="R698" s="47"/>
      <c r="S698" s="47"/>
      <c r="T698" s="47"/>
      <c r="U698" s="47"/>
      <c r="V698" s="47"/>
      <c r="W698" s="47"/>
      <c r="X698" s="47"/>
      <c r="Y698" s="47"/>
      <c r="Z698" s="47"/>
      <c r="AA698" s="47"/>
      <c r="AB698" s="47"/>
      <c r="AC698" s="47"/>
      <c r="AD698" s="47"/>
      <c r="AE698" s="47"/>
      <c r="AF698" s="47"/>
      <c r="AG698" s="47"/>
      <c r="AH698" s="47"/>
    </row>
    <row r="699" spans="1:34" ht="14.25" customHeight="1">
      <c r="A699" s="47"/>
      <c r="B699" s="47"/>
      <c r="C699" s="47"/>
      <c r="D699" s="47"/>
      <c r="E699" s="47"/>
      <c r="F699" s="47"/>
      <c r="G699" s="47"/>
      <c r="H699" s="47"/>
      <c r="I699" s="47"/>
      <c r="J699" s="357"/>
      <c r="K699" s="357"/>
      <c r="L699" s="47"/>
      <c r="M699" s="47"/>
      <c r="N699" s="47"/>
      <c r="O699" s="47"/>
      <c r="P699" s="47"/>
      <c r="Q699" s="47"/>
      <c r="R699" s="47"/>
      <c r="S699" s="47"/>
      <c r="T699" s="47"/>
      <c r="U699" s="47"/>
      <c r="V699" s="47"/>
      <c r="W699" s="47"/>
      <c r="X699" s="47"/>
      <c r="Y699" s="47"/>
      <c r="Z699" s="47"/>
      <c r="AA699" s="47"/>
      <c r="AB699" s="47"/>
      <c r="AC699" s="47"/>
      <c r="AD699" s="47"/>
      <c r="AE699" s="47"/>
      <c r="AF699" s="47"/>
      <c r="AG699" s="47"/>
      <c r="AH699" s="47"/>
    </row>
    <row r="700" spans="1:34" ht="14.25" customHeight="1">
      <c r="A700" s="47"/>
      <c r="B700" s="47"/>
      <c r="C700" s="47"/>
      <c r="D700" s="47"/>
      <c r="E700" s="47"/>
      <c r="F700" s="47"/>
      <c r="G700" s="47"/>
      <c r="H700" s="47"/>
      <c r="I700" s="47"/>
      <c r="J700" s="357"/>
      <c r="K700" s="357"/>
      <c r="L700" s="47"/>
      <c r="M700" s="47"/>
      <c r="N700" s="47"/>
      <c r="O700" s="47"/>
      <c r="P700" s="47"/>
      <c r="Q700" s="47"/>
      <c r="R700" s="47"/>
      <c r="S700" s="47"/>
      <c r="T700" s="47"/>
      <c r="U700" s="47"/>
      <c r="V700" s="47"/>
      <c r="W700" s="47"/>
      <c r="X700" s="47"/>
      <c r="Y700" s="47"/>
      <c r="Z700" s="47"/>
      <c r="AA700" s="47"/>
      <c r="AB700" s="47"/>
      <c r="AC700" s="47"/>
      <c r="AD700" s="47"/>
      <c r="AE700" s="47"/>
      <c r="AF700" s="47"/>
      <c r="AG700" s="47"/>
      <c r="AH700" s="47"/>
    </row>
    <row r="701" spans="1:34" ht="14.25" customHeight="1">
      <c r="A701" s="47"/>
      <c r="B701" s="47"/>
      <c r="C701" s="47"/>
      <c r="D701" s="47"/>
      <c r="E701" s="47"/>
      <c r="F701" s="47"/>
      <c r="G701" s="47"/>
      <c r="H701" s="47"/>
      <c r="I701" s="47"/>
      <c r="J701" s="357"/>
      <c r="K701" s="357"/>
      <c r="L701" s="47"/>
      <c r="M701" s="47"/>
      <c r="N701" s="47"/>
      <c r="O701" s="47"/>
      <c r="P701" s="47"/>
      <c r="Q701" s="47"/>
      <c r="R701" s="47"/>
      <c r="S701" s="47"/>
      <c r="T701" s="47"/>
      <c r="U701" s="47"/>
      <c r="V701" s="47"/>
      <c r="W701" s="47"/>
      <c r="X701" s="47"/>
      <c r="Y701" s="47"/>
      <c r="Z701" s="47"/>
      <c r="AA701" s="47"/>
      <c r="AB701" s="47"/>
      <c r="AC701" s="47"/>
      <c r="AD701" s="47"/>
      <c r="AE701" s="47"/>
      <c r="AF701" s="47"/>
      <c r="AG701" s="47"/>
      <c r="AH701" s="47"/>
    </row>
    <row r="702" spans="1:34" ht="14.25" customHeight="1">
      <c r="A702" s="47"/>
      <c r="B702" s="47"/>
      <c r="C702" s="47"/>
      <c r="D702" s="47"/>
      <c r="E702" s="47"/>
      <c r="F702" s="47"/>
      <c r="G702" s="47"/>
      <c r="H702" s="47"/>
      <c r="I702" s="47"/>
      <c r="J702" s="357"/>
      <c r="K702" s="357"/>
      <c r="L702" s="47"/>
      <c r="M702" s="47"/>
      <c r="N702" s="47"/>
      <c r="O702" s="47"/>
      <c r="P702" s="47"/>
      <c r="Q702" s="47"/>
      <c r="R702" s="47"/>
      <c r="S702" s="47"/>
      <c r="T702" s="47"/>
      <c r="U702" s="47"/>
      <c r="V702" s="47"/>
      <c r="W702" s="47"/>
      <c r="X702" s="47"/>
      <c r="Y702" s="47"/>
      <c r="Z702" s="47"/>
      <c r="AA702" s="47"/>
      <c r="AB702" s="47"/>
      <c r="AC702" s="47"/>
      <c r="AD702" s="47"/>
      <c r="AE702" s="47"/>
      <c r="AF702" s="47"/>
      <c r="AG702" s="47"/>
      <c r="AH702" s="47"/>
    </row>
    <row r="703" spans="1:34" ht="14.25" customHeight="1">
      <c r="A703" s="47"/>
      <c r="B703" s="47"/>
      <c r="C703" s="47"/>
      <c r="D703" s="47"/>
      <c r="E703" s="47"/>
      <c r="F703" s="47"/>
      <c r="G703" s="47"/>
      <c r="H703" s="47"/>
      <c r="I703" s="47"/>
      <c r="J703" s="357"/>
      <c r="K703" s="357"/>
      <c r="L703" s="47"/>
      <c r="M703" s="47"/>
      <c r="N703" s="47"/>
      <c r="O703" s="47"/>
      <c r="P703" s="47"/>
      <c r="Q703" s="47"/>
      <c r="R703" s="47"/>
      <c r="S703" s="47"/>
      <c r="T703" s="47"/>
      <c r="U703" s="47"/>
      <c r="V703" s="47"/>
      <c r="W703" s="47"/>
      <c r="X703" s="47"/>
      <c r="Y703" s="47"/>
      <c r="Z703" s="47"/>
      <c r="AA703" s="47"/>
      <c r="AB703" s="47"/>
      <c r="AC703" s="47"/>
      <c r="AD703" s="47"/>
      <c r="AE703" s="47"/>
      <c r="AF703" s="47"/>
      <c r="AG703" s="47"/>
      <c r="AH703" s="47"/>
    </row>
    <row r="704" spans="1:34" ht="14.25" customHeight="1">
      <c r="A704" s="47"/>
      <c r="B704" s="47"/>
      <c r="C704" s="47"/>
      <c r="D704" s="47"/>
      <c r="E704" s="47"/>
      <c r="F704" s="47"/>
      <c r="G704" s="47"/>
      <c r="H704" s="47"/>
      <c r="I704" s="47"/>
      <c r="J704" s="357"/>
      <c r="K704" s="357"/>
      <c r="L704" s="47"/>
      <c r="M704" s="47"/>
      <c r="N704" s="47"/>
      <c r="O704" s="47"/>
      <c r="P704" s="47"/>
      <c r="Q704" s="47"/>
      <c r="R704" s="47"/>
      <c r="S704" s="47"/>
      <c r="T704" s="47"/>
      <c r="U704" s="47"/>
      <c r="V704" s="47"/>
      <c r="W704" s="47"/>
      <c r="X704" s="47"/>
      <c r="Y704" s="47"/>
      <c r="Z704" s="47"/>
      <c r="AA704" s="47"/>
      <c r="AB704" s="47"/>
      <c r="AC704" s="47"/>
      <c r="AD704" s="47"/>
      <c r="AE704" s="47"/>
      <c r="AF704" s="47"/>
      <c r="AG704" s="47"/>
      <c r="AH704" s="47"/>
    </row>
    <row r="705" spans="1:34" ht="14.25" customHeight="1">
      <c r="A705" s="47"/>
      <c r="B705" s="47"/>
      <c r="C705" s="47"/>
      <c r="D705" s="47"/>
      <c r="E705" s="47"/>
      <c r="F705" s="47"/>
      <c r="G705" s="47"/>
      <c r="H705" s="47"/>
      <c r="I705" s="47"/>
      <c r="J705" s="357"/>
      <c r="K705" s="357"/>
      <c r="L705" s="47"/>
      <c r="M705" s="47"/>
      <c r="N705" s="47"/>
      <c r="O705" s="47"/>
      <c r="P705" s="47"/>
      <c r="Q705" s="47"/>
      <c r="R705" s="47"/>
      <c r="S705" s="47"/>
      <c r="T705" s="47"/>
      <c r="U705" s="47"/>
      <c r="V705" s="47"/>
      <c r="W705" s="47"/>
      <c r="X705" s="47"/>
      <c r="Y705" s="47"/>
      <c r="Z705" s="47"/>
      <c r="AA705" s="47"/>
      <c r="AB705" s="47"/>
      <c r="AC705" s="47"/>
      <c r="AD705" s="47"/>
      <c r="AE705" s="47"/>
      <c r="AF705" s="47"/>
      <c r="AG705" s="47"/>
      <c r="AH705" s="47"/>
    </row>
    <row r="706" spans="1:34" ht="14.25" customHeight="1">
      <c r="A706" s="47"/>
      <c r="B706" s="47"/>
      <c r="C706" s="47"/>
      <c r="D706" s="47"/>
      <c r="E706" s="47"/>
      <c r="F706" s="47"/>
      <c r="G706" s="47"/>
      <c r="H706" s="47"/>
      <c r="I706" s="47"/>
      <c r="J706" s="357"/>
      <c r="K706" s="357"/>
      <c r="L706" s="47"/>
      <c r="M706" s="47"/>
      <c r="N706" s="47"/>
      <c r="O706" s="47"/>
      <c r="P706" s="47"/>
      <c r="Q706" s="47"/>
      <c r="R706" s="47"/>
      <c r="S706" s="47"/>
      <c r="T706" s="47"/>
      <c r="U706" s="47"/>
      <c r="V706" s="47"/>
      <c r="W706" s="47"/>
      <c r="X706" s="47"/>
      <c r="Y706" s="47"/>
      <c r="Z706" s="47"/>
      <c r="AA706" s="47"/>
      <c r="AB706" s="47"/>
      <c r="AC706" s="47"/>
      <c r="AD706" s="47"/>
      <c r="AE706" s="47"/>
      <c r="AF706" s="47"/>
      <c r="AG706" s="47"/>
      <c r="AH706" s="47"/>
    </row>
    <row r="707" spans="1:34" ht="14.25" customHeight="1">
      <c r="A707" s="47"/>
      <c r="B707" s="47"/>
      <c r="C707" s="47"/>
      <c r="D707" s="47"/>
      <c r="E707" s="47"/>
      <c r="F707" s="47"/>
      <c r="G707" s="47"/>
      <c r="H707" s="47"/>
      <c r="I707" s="47"/>
      <c r="J707" s="357"/>
      <c r="K707" s="357"/>
      <c r="L707" s="47"/>
      <c r="M707" s="47"/>
      <c r="N707" s="47"/>
      <c r="O707" s="47"/>
      <c r="P707" s="47"/>
      <c r="Q707" s="47"/>
      <c r="R707" s="47"/>
      <c r="S707" s="47"/>
      <c r="T707" s="47"/>
      <c r="U707" s="47"/>
      <c r="V707" s="47"/>
      <c r="W707" s="47"/>
      <c r="X707" s="47"/>
      <c r="Y707" s="47"/>
      <c r="Z707" s="47"/>
      <c r="AA707" s="47"/>
      <c r="AB707" s="47"/>
      <c r="AC707" s="47"/>
      <c r="AD707" s="47"/>
      <c r="AE707" s="47"/>
      <c r="AF707" s="47"/>
      <c r="AG707" s="47"/>
      <c r="AH707" s="47"/>
    </row>
    <row r="708" spans="1:34" ht="14.25" customHeight="1">
      <c r="A708" s="47"/>
      <c r="B708" s="47"/>
      <c r="C708" s="47"/>
      <c r="D708" s="47"/>
      <c r="E708" s="47"/>
      <c r="F708" s="47"/>
      <c r="G708" s="47"/>
      <c r="H708" s="47"/>
      <c r="I708" s="47"/>
      <c r="J708" s="357"/>
      <c r="K708" s="357"/>
      <c r="L708" s="47"/>
      <c r="M708" s="47"/>
      <c r="N708" s="47"/>
      <c r="O708" s="47"/>
      <c r="P708" s="47"/>
      <c r="Q708" s="47"/>
      <c r="R708" s="47"/>
      <c r="S708" s="47"/>
      <c r="T708" s="47"/>
      <c r="U708" s="47"/>
      <c r="V708" s="47"/>
      <c r="W708" s="47"/>
      <c r="X708" s="47"/>
      <c r="Y708" s="47"/>
      <c r="Z708" s="47"/>
      <c r="AA708" s="47"/>
      <c r="AB708" s="47"/>
      <c r="AC708" s="47"/>
      <c r="AD708" s="47"/>
      <c r="AE708" s="47"/>
      <c r="AF708" s="47"/>
      <c r="AG708" s="47"/>
      <c r="AH708" s="47"/>
    </row>
    <row r="709" spans="1:34" ht="14.25" customHeight="1">
      <c r="A709" s="47"/>
      <c r="B709" s="47"/>
      <c r="C709" s="47"/>
      <c r="D709" s="47"/>
      <c r="E709" s="47"/>
      <c r="F709" s="47"/>
      <c r="G709" s="47"/>
      <c r="H709" s="47"/>
      <c r="I709" s="47"/>
      <c r="J709" s="357"/>
      <c r="K709" s="357"/>
      <c r="L709" s="47"/>
      <c r="M709" s="47"/>
      <c r="N709" s="47"/>
      <c r="O709" s="47"/>
      <c r="P709" s="47"/>
      <c r="Q709" s="47"/>
      <c r="R709" s="47"/>
      <c r="S709" s="47"/>
      <c r="T709" s="47"/>
      <c r="U709" s="47"/>
      <c r="V709" s="47"/>
      <c r="W709" s="47"/>
      <c r="X709" s="47"/>
      <c r="Y709" s="47"/>
      <c r="Z709" s="47"/>
      <c r="AA709" s="47"/>
      <c r="AB709" s="47"/>
      <c r="AC709" s="47"/>
      <c r="AD709" s="47"/>
      <c r="AE709" s="47"/>
      <c r="AF709" s="47"/>
      <c r="AG709" s="47"/>
      <c r="AH709" s="47"/>
    </row>
    <row r="710" spans="1:34" ht="14.25" customHeight="1">
      <c r="A710" s="47"/>
      <c r="B710" s="47"/>
      <c r="C710" s="47"/>
      <c r="D710" s="47"/>
      <c r="E710" s="47"/>
      <c r="F710" s="47"/>
      <c r="G710" s="47"/>
      <c r="H710" s="47"/>
      <c r="I710" s="47"/>
      <c r="J710" s="357"/>
      <c r="K710" s="357"/>
      <c r="L710" s="47"/>
      <c r="M710" s="47"/>
      <c r="N710" s="47"/>
      <c r="O710" s="47"/>
      <c r="P710" s="47"/>
      <c r="Q710" s="47"/>
      <c r="R710" s="47"/>
      <c r="S710" s="47"/>
      <c r="T710" s="47"/>
      <c r="U710" s="47"/>
      <c r="V710" s="47"/>
      <c r="W710" s="47"/>
      <c r="X710" s="47"/>
      <c r="Y710" s="47"/>
      <c r="Z710" s="47"/>
      <c r="AA710" s="47"/>
      <c r="AB710" s="47"/>
      <c r="AC710" s="47"/>
      <c r="AD710" s="47"/>
      <c r="AE710" s="47"/>
      <c r="AF710" s="47"/>
      <c r="AG710" s="47"/>
      <c r="AH710" s="47"/>
    </row>
    <row r="711" spans="1:34" ht="14.25" customHeight="1">
      <c r="A711" s="47"/>
      <c r="B711" s="47"/>
      <c r="C711" s="47"/>
      <c r="D711" s="47"/>
      <c r="E711" s="47"/>
      <c r="F711" s="47"/>
      <c r="G711" s="47"/>
      <c r="H711" s="47"/>
      <c r="I711" s="47"/>
      <c r="J711" s="357"/>
      <c r="K711" s="357"/>
      <c r="L711" s="47"/>
      <c r="M711" s="47"/>
      <c r="N711" s="47"/>
      <c r="O711" s="47"/>
      <c r="P711" s="47"/>
      <c r="Q711" s="47"/>
      <c r="R711" s="47"/>
      <c r="S711" s="47"/>
      <c r="T711" s="47"/>
      <c r="U711" s="47"/>
      <c r="V711" s="47"/>
      <c r="W711" s="47"/>
      <c r="X711" s="47"/>
      <c r="Y711" s="47"/>
      <c r="Z711" s="47"/>
      <c r="AA711" s="47"/>
      <c r="AB711" s="47"/>
      <c r="AC711" s="47"/>
      <c r="AD711" s="47"/>
      <c r="AE711" s="47"/>
      <c r="AF711" s="47"/>
      <c r="AG711" s="47"/>
      <c r="AH711" s="47"/>
    </row>
    <row r="712" spans="1:34" ht="14.25" customHeight="1">
      <c r="A712" s="47"/>
      <c r="B712" s="47"/>
      <c r="C712" s="47"/>
      <c r="D712" s="47"/>
      <c r="E712" s="47"/>
      <c r="F712" s="47"/>
      <c r="G712" s="47"/>
      <c r="H712" s="47"/>
      <c r="I712" s="47"/>
      <c r="J712" s="357"/>
      <c r="K712" s="357"/>
      <c r="L712" s="47"/>
      <c r="M712" s="47"/>
      <c r="N712" s="47"/>
      <c r="O712" s="47"/>
      <c r="P712" s="47"/>
      <c r="Q712" s="47"/>
      <c r="R712" s="47"/>
      <c r="S712" s="47"/>
      <c r="T712" s="47"/>
      <c r="U712" s="47"/>
      <c r="V712" s="47"/>
      <c r="W712" s="47"/>
      <c r="X712" s="47"/>
      <c r="Y712" s="47"/>
      <c r="Z712" s="47"/>
      <c r="AA712" s="47"/>
      <c r="AB712" s="47"/>
      <c r="AC712" s="47"/>
      <c r="AD712" s="47"/>
      <c r="AE712" s="47"/>
      <c r="AF712" s="47"/>
      <c r="AG712" s="47"/>
      <c r="AH712" s="47"/>
    </row>
    <row r="713" spans="1:34" ht="14.25" customHeight="1">
      <c r="A713" s="47"/>
      <c r="B713" s="47"/>
      <c r="C713" s="47"/>
      <c r="D713" s="47"/>
      <c r="E713" s="47"/>
      <c r="F713" s="47"/>
      <c r="G713" s="47"/>
      <c r="H713" s="47"/>
      <c r="I713" s="47"/>
      <c r="J713" s="357"/>
      <c r="K713" s="357"/>
      <c r="L713" s="47"/>
      <c r="M713" s="47"/>
      <c r="N713" s="47"/>
      <c r="O713" s="47"/>
      <c r="P713" s="47"/>
      <c r="Q713" s="47"/>
      <c r="R713" s="47"/>
      <c r="S713" s="47"/>
      <c r="T713" s="47"/>
      <c r="U713" s="47"/>
      <c r="V713" s="47"/>
      <c r="W713" s="47"/>
      <c r="X713" s="47"/>
      <c r="Y713" s="47"/>
      <c r="Z713" s="47"/>
      <c r="AA713" s="47"/>
      <c r="AB713" s="47"/>
      <c r="AC713" s="47"/>
      <c r="AD713" s="47"/>
      <c r="AE713" s="47"/>
      <c r="AF713" s="47"/>
      <c r="AG713" s="47"/>
      <c r="AH713" s="47"/>
    </row>
    <row r="714" spans="1:34" ht="14.25" customHeight="1">
      <c r="A714" s="47"/>
      <c r="B714" s="47"/>
      <c r="C714" s="47"/>
      <c r="D714" s="47"/>
      <c r="E714" s="47"/>
      <c r="F714" s="47"/>
      <c r="G714" s="47"/>
      <c r="H714" s="47"/>
      <c r="I714" s="47"/>
      <c r="J714" s="357"/>
      <c r="K714" s="357"/>
      <c r="L714" s="47"/>
      <c r="M714" s="47"/>
      <c r="N714" s="47"/>
      <c r="O714" s="47"/>
      <c r="P714" s="47"/>
      <c r="Q714" s="47"/>
      <c r="R714" s="47"/>
      <c r="S714" s="47"/>
      <c r="T714" s="47"/>
      <c r="U714" s="47"/>
      <c r="V714" s="47"/>
      <c r="W714" s="47"/>
      <c r="X714" s="47"/>
      <c r="Y714" s="47"/>
      <c r="Z714" s="47"/>
      <c r="AA714" s="47"/>
      <c r="AB714" s="47"/>
      <c r="AC714" s="47"/>
      <c r="AD714" s="47"/>
      <c r="AE714" s="47"/>
      <c r="AF714" s="47"/>
      <c r="AG714" s="47"/>
      <c r="AH714" s="47"/>
    </row>
    <row r="715" spans="1:34" ht="14.25" customHeight="1">
      <c r="A715" s="47"/>
      <c r="B715" s="47"/>
      <c r="C715" s="47"/>
      <c r="D715" s="47"/>
      <c r="E715" s="47"/>
      <c r="F715" s="47"/>
      <c r="G715" s="47"/>
      <c r="H715" s="47"/>
      <c r="I715" s="47"/>
      <c r="J715" s="357"/>
      <c r="K715" s="357"/>
      <c r="L715" s="47"/>
      <c r="M715" s="47"/>
      <c r="N715" s="47"/>
      <c r="O715" s="47"/>
      <c r="P715" s="47"/>
      <c r="Q715" s="47"/>
      <c r="R715" s="47"/>
      <c r="S715" s="47"/>
      <c r="T715" s="47"/>
      <c r="U715" s="47"/>
      <c r="V715" s="47"/>
      <c r="W715" s="47"/>
      <c r="X715" s="47"/>
      <c r="Y715" s="47"/>
      <c r="Z715" s="47"/>
      <c r="AA715" s="47"/>
      <c r="AB715" s="47"/>
      <c r="AC715" s="47"/>
      <c r="AD715" s="47"/>
      <c r="AE715" s="47"/>
      <c r="AF715" s="47"/>
      <c r="AG715" s="47"/>
      <c r="AH715" s="47"/>
    </row>
    <row r="716" spans="1:34" ht="14.25" customHeight="1">
      <c r="A716" s="47"/>
      <c r="B716" s="47"/>
      <c r="C716" s="47"/>
      <c r="D716" s="47"/>
      <c r="E716" s="47"/>
      <c r="F716" s="47"/>
      <c r="G716" s="47"/>
      <c r="H716" s="47"/>
      <c r="I716" s="47"/>
      <c r="J716" s="357"/>
      <c r="K716" s="357"/>
      <c r="L716" s="47"/>
      <c r="M716" s="47"/>
      <c r="N716" s="47"/>
      <c r="O716" s="47"/>
      <c r="P716" s="47"/>
      <c r="Q716" s="47"/>
      <c r="R716" s="47"/>
      <c r="S716" s="47"/>
      <c r="T716" s="47"/>
      <c r="U716" s="47"/>
      <c r="V716" s="47"/>
      <c r="W716" s="47"/>
      <c r="X716" s="47"/>
      <c r="Y716" s="47"/>
      <c r="Z716" s="47"/>
      <c r="AA716" s="47"/>
      <c r="AB716" s="47"/>
      <c r="AC716" s="47"/>
      <c r="AD716" s="47"/>
      <c r="AE716" s="47"/>
      <c r="AF716" s="47"/>
      <c r="AG716" s="47"/>
      <c r="AH716" s="47"/>
    </row>
    <row r="717" spans="1:34" ht="14.25" customHeight="1">
      <c r="A717" s="47"/>
      <c r="B717" s="47"/>
      <c r="C717" s="47"/>
      <c r="D717" s="47"/>
      <c r="E717" s="47"/>
      <c r="F717" s="47"/>
      <c r="G717" s="47"/>
      <c r="H717" s="47"/>
      <c r="I717" s="47"/>
      <c r="J717" s="357"/>
      <c r="K717" s="357"/>
      <c r="L717" s="47"/>
      <c r="M717" s="47"/>
      <c r="N717" s="47"/>
      <c r="O717" s="47"/>
      <c r="P717" s="47"/>
      <c r="Q717" s="47"/>
      <c r="R717" s="47"/>
      <c r="S717" s="47"/>
      <c r="T717" s="47"/>
      <c r="U717" s="47"/>
      <c r="V717" s="47"/>
      <c r="W717" s="47"/>
      <c r="X717" s="47"/>
      <c r="Y717" s="47"/>
      <c r="Z717" s="47"/>
      <c r="AA717" s="47"/>
      <c r="AB717" s="47"/>
      <c r="AC717" s="47"/>
      <c r="AD717" s="47"/>
      <c r="AE717" s="47"/>
      <c r="AF717" s="47"/>
      <c r="AG717" s="47"/>
      <c r="AH717" s="47"/>
    </row>
    <row r="718" spans="1:34" ht="14.25" customHeight="1">
      <c r="A718" s="47"/>
      <c r="B718" s="47"/>
      <c r="C718" s="47"/>
      <c r="D718" s="47"/>
      <c r="E718" s="47"/>
      <c r="F718" s="47"/>
      <c r="G718" s="47"/>
      <c r="H718" s="47"/>
      <c r="I718" s="47"/>
      <c r="J718" s="357"/>
      <c r="K718" s="357"/>
      <c r="L718" s="47"/>
      <c r="M718" s="47"/>
      <c r="N718" s="47"/>
      <c r="O718" s="47"/>
      <c r="P718" s="47"/>
      <c r="Q718" s="47"/>
      <c r="R718" s="47"/>
      <c r="S718" s="47"/>
      <c r="T718" s="47"/>
      <c r="U718" s="47"/>
      <c r="V718" s="47"/>
      <c r="W718" s="47"/>
      <c r="X718" s="47"/>
      <c r="Y718" s="47"/>
      <c r="Z718" s="47"/>
      <c r="AA718" s="47"/>
      <c r="AB718" s="47"/>
      <c r="AC718" s="47"/>
      <c r="AD718" s="47"/>
      <c r="AE718" s="47"/>
      <c r="AF718" s="47"/>
      <c r="AG718" s="47"/>
      <c r="AH718" s="47"/>
    </row>
    <row r="719" spans="1:34" ht="14.25" customHeight="1">
      <c r="A719" s="47"/>
      <c r="B719" s="47"/>
      <c r="C719" s="47"/>
      <c r="D719" s="47"/>
      <c r="E719" s="47"/>
      <c r="F719" s="47"/>
      <c r="G719" s="47"/>
      <c r="H719" s="47"/>
      <c r="I719" s="47"/>
      <c r="J719" s="357"/>
      <c r="K719" s="357"/>
      <c r="L719" s="47"/>
      <c r="M719" s="47"/>
      <c r="N719" s="47"/>
      <c r="O719" s="47"/>
      <c r="P719" s="47"/>
      <c r="Q719" s="47"/>
      <c r="R719" s="47"/>
      <c r="S719" s="47"/>
      <c r="T719" s="47"/>
      <c r="U719" s="47"/>
      <c r="V719" s="47"/>
      <c r="W719" s="47"/>
      <c r="X719" s="47"/>
      <c r="Y719" s="47"/>
      <c r="Z719" s="47"/>
      <c r="AA719" s="47"/>
      <c r="AB719" s="47"/>
      <c r="AC719" s="47"/>
      <c r="AD719" s="47"/>
      <c r="AE719" s="47"/>
      <c r="AF719" s="47"/>
      <c r="AG719" s="47"/>
      <c r="AH719" s="47"/>
    </row>
    <row r="720" spans="1:34" ht="14.25" customHeight="1">
      <c r="A720" s="47"/>
      <c r="B720" s="47"/>
      <c r="C720" s="47"/>
      <c r="D720" s="47"/>
      <c r="E720" s="47"/>
      <c r="F720" s="47"/>
      <c r="G720" s="47"/>
      <c r="H720" s="47"/>
      <c r="I720" s="47"/>
      <c r="J720" s="357"/>
      <c r="K720" s="357"/>
      <c r="L720" s="47"/>
      <c r="M720" s="47"/>
      <c r="N720" s="47"/>
      <c r="O720" s="47"/>
      <c r="P720" s="47"/>
      <c r="Q720" s="47"/>
      <c r="R720" s="47"/>
      <c r="S720" s="47"/>
      <c r="T720" s="47"/>
      <c r="U720" s="47"/>
      <c r="V720" s="47"/>
      <c r="W720" s="47"/>
      <c r="X720" s="47"/>
      <c r="Y720" s="47"/>
      <c r="Z720" s="47"/>
      <c r="AA720" s="47"/>
      <c r="AB720" s="47"/>
      <c r="AC720" s="47"/>
      <c r="AD720" s="47"/>
      <c r="AE720" s="47"/>
      <c r="AF720" s="47"/>
      <c r="AG720" s="47"/>
      <c r="AH720" s="47"/>
    </row>
    <row r="721" spans="1:34" ht="14.25" customHeight="1">
      <c r="A721" s="47"/>
      <c r="B721" s="47"/>
      <c r="C721" s="47"/>
      <c r="D721" s="47"/>
      <c r="E721" s="47"/>
      <c r="F721" s="47"/>
      <c r="G721" s="47"/>
      <c r="H721" s="47"/>
      <c r="I721" s="47"/>
      <c r="J721" s="357"/>
      <c r="K721" s="357"/>
      <c r="L721" s="47"/>
      <c r="M721" s="47"/>
      <c r="N721" s="47"/>
      <c r="O721" s="47"/>
      <c r="P721" s="47"/>
      <c r="Q721" s="47"/>
      <c r="R721" s="47"/>
      <c r="S721" s="47"/>
      <c r="T721" s="47"/>
      <c r="U721" s="47"/>
      <c r="V721" s="47"/>
      <c r="W721" s="47"/>
      <c r="X721" s="47"/>
      <c r="Y721" s="47"/>
      <c r="Z721" s="47"/>
      <c r="AA721" s="47"/>
      <c r="AB721" s="47"/>
      <c r="AC721" s="47"/>
      <c r="AD721" s="47"/>
      <c r="AE721" s="47"/>
      <c r="AF721" s="47"/>
      <c r="AG721" s="47"/>
      <c r="AH721" s="47"/>
    </row>
    <row r="722" spans="1:34" ht="14.25" customHeight="1">
      <c r="A722" s="47"/>
      <c r="B722" s="47"/>
      <c r="C722" s="47"/>
      <c r="D722" s="47"/>
      <c r="E722" s="47"/>
      <c r="F722" s="47"/>
      <c r="G722" s="47"/>
      <c r="H722" s="47"/>
      <c r="I722" s="47"/>
      <c r="J722" s="357"/>
      <c r="K722" s="357"/>
      <c r="L722" s="47"/>
      <c r="M722" s="47"/>
      <c r="N722" s="47"/>
      <c r="O722" s="47"/>
      <c r="P722" s="47"/>
      <c r="Q722" s="47"/>
      <c r="R722" s="47"/>
      <c r="S722" s="47"/>
      <c r="T722" s="47"/>
      <c r="U722" s="47"/>
      <c r="V722" s="47"/>
      <c r="W722" s="47"/>
      <c r="X722" s="47"/>
      <c r="Y722" s="47"/>
      <c r="Z722" s="47"/>
      <c r="AA722" s="47"/>
      <c r="AB722" s="47"/>
      <c r="AC722" s="47"/>
      <c r="AD722" s="47"/>
      <c r="AE722" s="47"/>
      <c r="AF722" s="47"/>
      <c r="AG722" s="47"/>
      <c r="AH722" s="47"/>
    </row>
    <row r="723" spans="1:34" ht="14.25" customHeight="1">
      <c r="A723" s="47"/>
      <c r="B723" s="47"/>
      <c r="C723" s="47"/>
      <c r="D723" s="47"/>
      <c r="E723" s="47"/>
      <c r="F723" s="47"/>
      <c r="G723" s="47"/>
      <c r="H723" s="47"/>
      <c r="I723" s="47"/>
      <c r="J723" s="357"/>
      <c r="K723" s="357"/>
      <c r="L723" s="47"/>
      <c r="M723" s="47"/>
      <c r="N723" s="47"/>
      <c r="O723" s="47"/>
      <c r="P723" s="47"/>
      <c r="Q723" s="47"/>
      <c r="R723" s="47"/>
      <c r="S723" s="47"/>
      <c r="T723" s="47"/>
      <c r="U723" s="47"/>
      <c r="V723" s="47"/>
      <c r="W723" s="47"/>
      <c r="X723" s="47"/>
      <c r="Y723" s="47"/>
      <c r="Z723" s="47"/>
      <c r="AA723" s="47"/>
      <c r="AB723" s="47"/>
      <c r="AC723" s="47"/>
      <c r="AD723" s="47"/>
      <c r="AE723" s="47"/>
      <c r="AF723" s="47"/>
      <c r="AG723" s="47"/>
      <c r="AH723" s="47"/>
    </row>
    <row r="724" spans="1:34" ht="14.25" customHeight="1">
      <c r="A724" s="47"/>
      <c r="B724" s="47"/>
      <c r="C724" s="47"/>
      <c r="D724" s="47"/>
      <c r="E724" s="47"/>
      <c r="F724" s="47"/>
      <c r="G724" s="47"/>
      <c r="H724" s="47"/>
      <c r="I724" s="47"/>
      <c r="J724" s="357"/>
      <c r="K724" s="357"/>
      <c r="L724" s="47"/>
      <c r="M724" s="47"/>
      <c r="N724" s="47"/>
      <c r="O724" s="47"/>
      <c r="P724" s="47"/>
      <c r="Q724" s="47"/>
      <c r="R724" s="47"/>
      <c r="S724" s="47"/>
      <c r="T724" s="47"/>
      <c r="U724" s="47"/>
      <c r="V724" s="47"/>
      <c r="W724" s="47"/>
      <c r="X724" s="47"/>
      <c r="Y724" s="47"/>
      <c r="Z724" s="47"/>
      <c r="AA724" s="47"/>
      <c r="AB724" s="47"/>
      <c r="AC724" s="47"/>
      <c r="AD724" s="47"/>
      <c r="AE724" s="47"/>
      <c r="AF724" s="47"/>
      <c r="AG724" s="47"/>
      <c r="AH724" s="47"/>
    </row>
    <row r="725" spans="1:34" ht="14.25" customHeight="1">
      <c r="A725" s="47"/>
      <c r="B725" s="47"/>
      <c r="C725" s="47"/>
      <c r="D725" s="47"/>
      <c r="E725" s="47"/>
      <c r="F725" s="47"/>
      <c r="G725" s="47"/>
      <c r="H725" s="47"/>
      <c r="I725" s="47"/>
      <c r="J725" s="357"/>
      <c r="K725" s="357"/>
      <c r="L725" s="47"/>
      <c r="M725" s="47"/>
      <c r="N725" s="47"/>
      <c r="O725" s="47"/>
      <c r="P725" s="47"/>
      <c r="Q725" s="47"/>
      <c r="R725" s="47"/>
      <c r="S725" s="47"/>
      <c r="T725" s="47"/>
      <c r="U725" s="47"/>
      <c r="V725" s="47"/>
      <c r="W725" s="47"/>
      <c r="X725" s="47"/>
      <c r="Y725" s="47"/>
      <c r="Z725" s="47"/>
      <c r="AA725" s="47"/>
      <c r="AB725" s="47"/>
      <c r="AC725" s="47"/>
      <c r="AD725" s="47"/>
      <c r="AE725" s="47"/>
      <c r="AF725" s="47"/>
      <c r="AG725" s="47"/>
      <c r="AH725" s="47"/>
    </row>
    <row r="726" spans="1:34" ht="14.25" customHeight="1">
      <c r="A726" s="47"/>
      <c r="B726" s="47"/>
      <c r="C726" s="47"/>
      <c r="D726" s="47"/>
      <c r="E726" s="47"/>
      <c r="F726" s="47"/>
      <c r="G726" s="47"/>
      <c r="H726" s="47"/>
      <c r="I726" s="47"/>
      <c r="J726" s="357"/>
      <c r="K726" s="357"/>
      <c r="L726" s="47"/>
      <c r="M726" s="47"/>
      <c r="N726" s="47"/>
      <c r="O726" s="47"/>
      <c r="P726" s="47"/>
      <c r="Q726" s="47"/>
      <c r="R726" s="47"/>
      <c r="S726" s="47"/>
      <c r="T726" s="47"/>
      <c r="U726" s="47"/>
      <c r="V726" s="47"/>
      <c r="W726" s="47"/>
      <c r="X726" s="47"/>
      <c r="Y726" s="47"/>
      <c r="Z726" s="47"/>
      <c r="AA726" s="47"/>
      <c r="AB726" s="47"/>
      <c r="AC726" s="47"/>
      <c r="AD726" s="47"/>
      <c r="AE726" s="47"/>
      <c r="AF726" s="47"/>
      <c r="AG726" s="47"/>
      <c r="AH726" s="47"/>
    </row>
    <row r="727" spans="1:34" ht="14.25" customHeight="1">
      <c r="A727" s="47"/>
      <c r="B727" s="47"/>
      <c r="C727" s="47"/>
      <c r="D727" s="47"/>
      <c r="E727" s="47"/>
      <c r="F727" s="47"/>
      <c r="G727" s="47"/>
      <c r="H727" s="47"/>
      <c r="I727" s="47"/>
      <c r="J727" s="357"/>
      <c r="K727" s="357"/>
      <c r="L727" s="47"/>
      <c r="M727" s="47"/>
      <c r="N727" s="47"/>
      <c r="O727" s="47"/>
      <c r="P727" s="47"/>
      <c r="Q727" s="47"/>
      <c r="R727" s="47"/>
      <c r="S727" s="47"/>
      <c r="T727" s="47"/>
      <c r="U727" s="47"/>
      <c r="V727" s="47"/>
      <c r="W727" s="47"/>
      <c r="X727" s="47"/>
      <c r="Y727" s="47"/>
      <c r="Z727" s="47"/>
      <c r="AA727" s="47"/>
      <c r="AB727" s="47"/>
      <c r="AC727" s="47"/>
      <c r="AD727" s="47"/>
      <c r="AE727" s="47"/>
      <c r="AF727" s="47"/>
      <c r="AG727" s="47"/>
      <c r="AH727" s="47"/>
    </row>
    <row r="728" spans="1:34" ht="14.25" customHeight="1">
      <c r="A728" s="47"/>
      <c r="B728" s="47"/>
      <c r="C728" s="47"/>
      <c r="D728" s="47"/>
      <c r="E728" s="47"/>
      <c r="F728" s="47"/>
      <c r="G728" s="47"/>
      <c r="H728" s="47"/>
      <c r="I728" s="47"/>
      <c r="J728" s="357"/>
      <c r="K728" s="357"/>
      <c r="L728" s="47"/>
      <c r="M728" s="47"/>
      <c r="N728" s="47"/>
      <c r="O728" s="47"/>
      <c r="P728" s="47"/>
      <c r="Q728" s="47"/>
      <c r="R728" s="47"/>
      <c r="S728" s="47"/>
      <c r="T728" s="47"/>
      <c r="U728" s="47"/>
      <c r="V728" s="47"/>
      <c r="W728" s="47"/>
      <c r="X728" s="47"/>
      <c r="Y728" s="47"/>
      <c r="Z728" s="47"/>
      <c r="AA728" s="47"/>
      <c r="AB728" s="47"/>
      <c r="AC728" s="47"/>
      <c r="AD728" s="47"/>
      <c r="AE728" s="47"/>
      <c r="AF728" s="47"/>
      <c r="AG728" s="47"/>
      <c r="AH728" s="47"/>
    </row>
    <row r="729" spans="1:34" ht="14.25" customHeight="1">
      <c r="A729" s="47"/>
      <c r="B729" s="47"/>
      <c r="C729" s="47"/>
      <c r="D729" s="47"/>
      <c r="E729" s="47"/>
      <c r="F729" s="47"/>
      <c r="G729" s="47"/>
      <c r="H729" s="47"/>
      <c r="I729" s="47"/>
      <c r="J729" s="357"/>
      <c r="K729" s="357"/>
      <c r="L729" s="47"/>
      <c r="M729" s="47"/>
      <c r="N729" s="47"/>
      <c r="O729" s="47"/>
      <c r="P729" s="47"/>
      <c r="Q729" s="47"/>
      <c r="R729" s="47"/>
      <c r="S729" s="47"/>
      <c r="T729" s="47"/>
      <c r="U729" s="47"/>
      <c r="V729" s="47"/>
      <c r="W729" s="47"/>
      <c r="X729" s="47"/>
      <c r="Y729" s="47"/>
      <c r="Z729" s="47"/>
      <c r="AA729" s="47"/>
      <c r="AB729" s="47"/>
      <c r="AC729" s="47"/>
      <c r="AD729" s="47"/>
      <c r="AE729" s="47"/>
      <c r="AF729" s="47"/>
      <c r="AG729" s="47"/>
      <c r="AH729" s="47"/>
    </row>
    <row r="730" spans="1:34" ht="14.25" customHeight="1">
      <c r="A730" s="47"/>
      <c r="B730" s="47"/>
      <c r="C730" s="47"/>
      <c r="D730" s="47"/>
      <c r="E730" s="47"/>
      <c r="F730" s="47"/>
      <c r="G730" s="47"/>
      <c r="H730" s="47"/>
      <c r="I730" s="47"/>
      <c r="J730" s="357"/>
      <c r="K730" s="357"/>
      <c r="L730" s="47"/>
      <c r="M730" s="47"/>
      <c r="N730" s="47"/>
      <c r="O730" s="47"/>
      <c r="P730" s="47"/>
      <c r="Q730" s="47"/>
      <c r="R730" s="47"/>
      <c r="S730" s="47"/>
      <c r="T730" s="47"/>
      <c r="U730" s="47"/>
      <c r="V730" s="47"/>
      <c r="W730" s="47"/>
      <c r="X730" s="47"/>
      <c r="Y730" s="47"/>
      <c r="Z730" s="47"/>
      <c r="AA730" s="47"/>
      <c r="AB730" s="47"/>
      <c r="AC730" s="47"/>
      <c r="AD730" s="47"/>
      <c r="AE730" s="47"/>
      <c r="AF730" s="47"/>
      <c r="AG730" s="47"/>
      <c r="AH730" s="47"/>
    </row>
    <row r="731" spans="1:34" ht="14.25" customHeight="1">
      <c r="A731" s="47"/>
      <c r="B731" s="47"/>
      <c r="C731" s="47"/>
      <c r="D731" s="47"/>
      <c r="E731" s="47"/>
      <c r="F731" s="47"/>
      <c r="G731" s="47"/>
      <c r="H731" s="47"/>
      <c r="I731" s="47"/>
      <c r="J731" s="357"/>
      <c r="K731" s="357"/>
      <c r="L731" s="47"/>
      <c r="M731" s="47"/>
      <c r="N731" s="47"/>
      <c r="O731" s="47"/>
      <c r="P731" s="47"/>
      <c r="Q731" s="47"/>
      <c r="R731" s="47"/>
      <c r="S731" s="47"/>
      <c r="T731" s="47"/>
      <c r="U731" s="47"/>
      <c r="V731" s="47"/>
      <c r="W731" s="47"/>
      <c r="X731" s="47"/>
      <c r="Y731" s="47"/>
      <c r="Z731" s="47"/>
      <c r="AA731" s="47"/>
      <c r="AB731" s="47"/>
      <c r="AC731" s="47"/>
      <c r="AD731" s="47"/>
      <c r="AE731" s="47"/>
      <c r="AF731" s="47"/>
      <c r="AG731" s="47"/>
      <c r="AH731" s="47"/>
    </row>
    <row r="732" spans="1:34" ht="14.25" customHeight="1">
      <c r="A732" s="47"/>
      <c r="B732" s="47"/>
      <c r="C732" s="47"/>
      <c r="D732" s="47"/>
      <c r="E732" s="47"/>
      <c r="F732" s="47"/>
      <c r="G732" s="47"/>
      <c r="H732" s="47"/>
      <c r="I732" s="47"/>
      <c r="J732" s="357"/>
      <c r="K732" s="357"/>
      <c r="L732" s="47"/>
      <c r="M732" s="47"/>
      <c r="N732" s="47"/>
      <c r="O732" s="47"/>
      <c r="P732" s="47"/>
      <c r="Q732" s="47"/>
      <c r="R732" s="47"/>
      <c r="S732" s="47"/>
      <c r="T732" s="47"/>
      <c r="U732" s="47"/>
      <c r="V732" s="47"/>
      <c r="W732" s="47"/>
      <c r="X732" s="47"/>
      <c r="Y732" s="47"/>
      <c r="Z732" s="47"/>
      <c r="AA732" s="47"/>
      <c r="AB732" s="47"/>
      <c r="AC732" s="47"/>
      <c r="AD732" s="47"/>
      <c r="AE732" s="47"/>
      <c r="AF732" s="47"/>
      <c r="AG732" s="47"/>
      <c r="AH732" s="47"/>
    </row>
    <row r="733" spans="1:34" ht="14.25" customHeight="1">
      <c r="A733" s="47"/>
      <c r="B733" s="47"/>
      <c r="C733" s="47"/>
      <c r="D733" s="47"/>
      <c r="E733" s="47"/>
      <c r="F733" s="47"/>
      <c r="G733" s="47"/>
      <c r="H733" s="47"/>
      <c r="I733" s="47"/>
      <c r="J733" s="357"/>
      <c r="K733" s="357"/>
      <c r="L733" s="47"/>
      <c r="M733" s="47"/>
      <c r="N733" s="47"/>
      <c r="O733" s="47"/>
      <c r="P733" s="47"/>
      <c r="Q733" s="47"/>
      <c r="R733" s="47"/>
      <c r="S733" s="47"/>
      <c r="T733" s="47"/>
      <c r="U733" s="47"/>
      <c r="V733" s="47"/>
      <c r="W733" s="47"/>
      <c r="X733" s="47"/>
      <c r="Y733" s="47"/>
      <c r="Z733" s="47"/>
      <c r="AA733" s="47"/>
      <c r="AB733" s="47"/>
      <c r="AC733" s="47"/>
      <c r="AD733" s="47"/>
      <c r="AE733" s="47"/>
      <c r="AF733" s="47"/>
      <c r="AG733" s="47"/>
      <c r="AH733" s="47"/>
    </row>
    <row r="734" spans="1:34" ht="14.25" customHeight="1">
      <c r="A734" s="47"/>
      <c r="B734" s="47"/>
      <c r="C734" s="47"/>
      <c r="D734" s="47"/>
      <c r="E734" s="47"/>
      <c r="F734" s="47"/>
      <c r="G734" s="47"/>
      <c r="H734" s="47"/>
      <c r="I734" s="47"/>
      <c r="J734" s="357"/>
      <c r="K734" s="357"/>
      <c r="L734" s="47"/>
      <c r="M734" s="47"/>
      <c r="N734" s="47"/>
      <c r="O734" s="47"/>
      <c r="P734" s="47"/>
      <c r="Q734" s="47"/>
      <c r="R734" s="47"/>
      <c r="S734" s="47"/>
      <c r="T734" s="47"/>
      <c r="U734" s="47"/>
      <c r="V734" s="47"/>
      <c r="W734" s="47"/>
      <c r="X734" s="47"/>
      <c r="Y734" s="47"/>
      <c r="Z734" s="47"/>
      <c r="AA734" s="47"/>
      <c r="AB734" s="47"/>
      <c r="AC734" s="47"/>
      <c r="AD734" s="47"/>
      <c r="AE734" s="47"/>
      <c r="AF734" s="47"/>
      <c r="AG734" s="47"/>
      <c r="AH734" s="47"/>
    </row>
    <row r="735" spans="1:34" ht="14.25" customHeight="1">
      <c r="A735" s="47"/>
      <c r="B735" s="47"/>
      <c r="C735" s="47"/>
      <c r="D735" s="47"/>
      <c r="E735" s="47"/>
      <c r="F735" s="47"/>
      <c r="G735" s="47"/>
      <c r="H735" s="47"/>
      <c r="I735" s="47"/>
      <c r="J735" s="357"/>
      <c r="K735" s="357"/>
      <c r="L735" s="47"/>
      <c r="M735" s="47"/>
      <c r="N735" s="47"/>
      <c r="O735" s="47"/>
      <c r="P735" s="47"/>
      <c r="Q735" s="47"/>
      <c r="R735" s="47"/>
      <c r="S735" s="47"/>
      <c r="T735" s="47"/>
      <c r="U735" s="47"/>
      <c r="V735" s="47"/>
      <c r="W735" s="47"/>
      <c r="X735" s="47"/>
      <c r="Y735" s="47"/>
      <c r="Z735" s="47"/>
      <c r="AA735" s="47"/>
      <c r="AB735" s="47"/>
      <c r="AC735" s="47"/>
      <c r="AD735" s="47"/>
      <c r="AE735" s="47"/>
      <c r="AF735" s="47"/>
      <c r="AG735" s="47"/>
      <c r="AH735" s="47"/>
    </row>
    <row r="736" spans="1:34" ht="14.25" customHeight="1">
      <c r="A736" s="47"/>
      <c r="B736" s="47"/>
      <c r="C736" s="47"/>
      <c r="D736" s="47"/>
      <c r="E736" s="47"/>
      <c r="F736" s="47"/>
      <c r="G736" s="47"/>
      <c r="H736" s="47"/>
      <c r="I736" s="47"/>
      <c r="J736" s="357"/>
      <c r="K736" s="357"/>
      <c r="L736" s="47"/>
      <c r="M736" s="47"/>
      <c r="N736" s="47"/>
      <c r="O736" s="47"/>
      <c r="P736" s="47"/>
      <c r="Q736" s="47"/>
      <c r="R736" s="47"/>
      <c r="S736" s="47"/>
      <c r="T736" s="47"/>
      <c r="U736" s="47"/>
      <c r="V736" s="47"/>
      <c r="W736" s="47"/>
      <c r="X736" s="47"/>
      <c r="Y736" s="47"/>
      <c r="Z736" s="47"/>
      <c r="AA736" s="47"/>
      <c r="AB736" s="47"/>
      <c r="AC736" s="47"/>
      <c r="AD736" s="47"/>
      <c r="AE736" s="47"/>
      <c r="AF736" s="47"/>
      <c r="AG736" s="47"/>
      <c r="AH736" s="47"/>
    </row>
    <row r="737" spans="1:34" ht="14.25" customHeight="1">
      <c r="A737" s="47"/>
      <c r="B737" s="47"/>
      <c r="C737" s="47"/>
      <c r="D737" s="47"/>
      <c r="E737" s="47"/>
      <c r="F737" s="47"/>
      <c r="G737" s="47"/>
      <c r="H737" s="47"/>
      <c r="I737" s="47"/>
      <c r="J737" s="357"/>
      <c r="K737" s="357"/>
      <c r="L737" s="47"/>
      <c r="M737" s="47"/>
      <c r="N737" s="47"/>
      <c r="O737" s="47"/>
      <c r="P737" s="47"/>
      <c r="Q737" s="47"/>
      <c r="R737" s="47"/>
      <c r="S737" s="47"/>
      <c r="T737" s="47"/>
      <c r="U737" s="47"/>
      <c r="V737" s="47"/>
      <c r="W737" s="47"/>
      <c r="X737" s="47"/>
      <c r="Y737" s="47"/>
      <c r="Z737" s="47"/>
      <c r="AA737" s="47"/>
      <c r="AB737" s="47"/>
      <c r="AC737" s="47"/>
      <c r="AD737" s="47"/>
      <c r="AE737" s="47"/>
      <c r="AF737" s="47"/>
      <c r="AG737" s="47"/>
      <c r="AH737" s="47"/>
    </row>
    <row r="738" spans="1:34" ht="14.25" customHeight="1">
      <c r="A738" s="47"/>
      <c r="B738" s="47"/>
      <c r="C738" s="47"/>
      <c r="D738" s="47"/>
      <c r="E738" s="47"/>
      <c r="F738" s="47"/>
      <c r="G738" s="47"/>
      <c r="H738" s="47"/>
      <c r="I738" s="47"/>
      <c r="J738" s="357"/>
      <c r="K738" s="357"/>
      <c r="L738" s="47"/>
      <c r="M738" s="47"/>
      <c r="N738" s="47"/>
      <c r="O738" s="47"/>
      <c r="P738" s="47"/>
      <c r="Q738" s="47"/>
      <c r="R738" s="47"/>
      <c r="S738" s="47"/>
      <c r="T738" s="47"/>
      <c r="U738" s="47"/>
      <c r="V738" s="47"/>
      <c r="W738" s="47"/>
      <c r="X738" s="47"/>
      <c r="Y738" s="47"/>
      <c r="Z738" s="47"/>
      <c r="AA738" s="47"/>
      <c r="AB738" s="47"/>
      <c r="AC738" s="47"/>
      <c r="AD738" s="47"/>
      <c r="AE738" s="47"/>
      <c r="AF738" s="47"/>
      <c r="AG738" s="47"/>
      <c r="AH738" s="47"/>
    </row>
    <row r="739" spans="1:34" ht="14.25" customHeight="1">
      <c r="A739" s="47"/>
      <c r="B739" s="47"/>
      <c r="C739" s="47"/>
      <c r="D739" s="47"/>
      <c r="E739" s="47"/>
      <c r="F739" s="47"/>
      <c r="G739" s="47"/>
      <c r="H739" s="47"/>
      <c r="I739" s="47"/>
      <c r="J739" s="357"/>
      <c r="K739" s="357"/>
      <c r="L739" s="47"/>
      <c r="M739" s="47"/>
      <c r="N739" s="47"/>
      <c r="O739" s="47"/>
      <c r="P739" s="47"/>
      <c r="Q739" s="47"/>
      <c r="R739" s="47"/>
      <c r="S739" s="47"/>
      <c r="T739" s="47"/>
      <c r="U739" s="47"/>
      <c r="V739" s="47"/>
      <c r="W739" s="47"/>
      <c r="X739" s="47"/>
      <c r="Y739" s="47"/>
      <c r="Z739" s="47"/>
      <c r="AA739" s="47"/>
      <c r="AB739" s="47"/>
      <c r="AC739" s="47"/>
      <c r="AD739" s="47"/>
      <c r="AE739" s="47"/>
      <c r="AF739" s="47"/>
      <c r="AG739" s="47"/>
      <c r="AH739" s="47"/>
    </row>
    <row r="740" spans="1:34" ht="14.25" customHeight="1">
      <c r="A740" s="47"/>
      <c r="B740" s="47"/>
      <c r="C740" s="47"/>
      <c r="D740" s="47"/>
      <c r="E740" s="47"/>
      <c r="F740" s="47"/>
      <c r="G740" s="47"/>
      <c r="H740" s="47"/>
      <c r="I740" s="47"/>
      <c r="J740" s="357"/>
      <c r="K740" s="357"/>
      <c r="L740" s="47"/>
      <c r="M740" s="47"/>
      <c r="N740" s="47"/>
      <c r="O740" s="47"/>
      <c r="P740" s="47"/>
      <c r="Q740" s="47"/>
      <c r="R740" s="47"/>
      <c r="S740" s="47"/>
      <c r="T740" s="47"/>
      <c r="U740" s="47"/>
      <c r="V740" s="47"/>
      <c r="W740" s="47"/>
      <c r="X740" s="47"/>
      <c r="Y740" s="47"/>
      <c r="Z740" s="47"/>
      <c r="AA740" s="47"/>
      <c r="AB740" s="47"/>
      <c r="AC740" s="47"/>
      <c r="AD740" s="47"/>
      <c r="AE740" s="47"/>
      <c r="AF740" s="47"/>
      <c r="AG740" s="47"/>
      <c r="AH740" s="47"/>
    </row>
    <row r="741" spans="1:34" ht="14.25" customHeight="1">
      <c r="A741" s="47"/>
      <c r="B741" s="47"/>
      <c r="C741" s="47"/>
      <c r="D741" s="47"/>
      <c r="E741" s="47"/>
      <c r="F741" s="47"/>
      <c r="G741" s="47"/>
      <c r="H741" s="47"/>
      <c r="I741" s="47"/>
      <c r="J741" s="357"/>
      <c r="K741" s="357"/>
      <c r="L741" s="47"/>
      <c r="M741" s="47"/>
      <c r="N741" s="47"/>
      <c r="O741" s="47"/>
      <c r="P741" s="47"/>
      <c r="Q741" s="47"/>
      <c r="R741" s="47"/>
      <c r="S741" s="47"/>
      <c r="T741" s="47"/>
      <c r="U741" s="47"/>
      <c r="V741" s="47"/>
      <c r="W741" s="47"/>
      <c r="X741" s="47"/>
      <c r="Y741" s="47"/>
      <c r="Z741" s="47"/>
      <c r="AA741" s="47"/>
      <c r="AB741" s="47"/>
      <c r="AC741" s="47"/>
      <c r="AD741" s="47"/>
      <c r="AE741" s="47"/>
      <c r="AF741" s="47"/>
      <c r="AG741" s="47"/>
      <c r="AH741" s="47"/>
    </row>
    <row r="742" spans="1:34" ht="14.25" customHeight="1">
      <c r="A742" s="47"/>
      <c r="B742" s="47"/>
      <c r="C742" s="47"/>
      <c r="D742" s="47"/>
      <c r="E742" s="47"/>
      <c r="F742" s="47"/>
      <c r="G742" s="47"/>
      <c r="H742" s="47"/>
      <c r="I742" s="47"/>
      <c r="J742" s="357"/>
      <c r="K742" s="357"/>
      <c r="L742" s="47"/>
      <c r="M742" s="47"/>
      <c r="N742" s="47"/>
      <c r="O742" s="47"/>
      <c r="P742" s="47"/>
      <c r="Q742" s="47"/>
      <c r="R742" s="47"/>
      <c r="S742" s="47"/>
      <c r="T742" s="47"/>
      <c r="U742" s="47"/>
      <c r="V742" s="47"/>
      <c r="W742" s="47"/>
      <c r="X742" s="47"/>
      <c r="Y742" s="47"/>
      <c r="Z742" s="47"/>
      <c r="AA742" s="47"/>
      <c r="AB742" s="47"/>
      <c r="AC742" s="47"/>
      <c r="AD742" s="47"/>
      <c r="AE742" s="47"/>
      <c r="AF742" s="47"/>
      <c r="AG742" s="47"/>
      <c r="AH742" s="47"/>
    </row>
    <row r="743" spans="1:34" ht="14.25" customHeight="1">
      <c r="A743" s="47"/>
      <c r="B743" s="47"/>
      <c r="C743" s="47"/>
      <c r="D743" s="47"/>
      <c r="E743" s="47"/>
      <c r="F743" s="47"/>
      <c r="G743" s="47"/>
      <c r="H743" s="47"/>
      <c r="I743" s="47"/>
      <c r="J743" s="357"/>
      <c r="K743" s="357"/>
      <c r="L743" s="47"/>
      <c r="M743" s="47"/>
      <c r="N743" s="47"/>
      <c r="O743" s="47"/>
      <c r="P743" s="47"/>
      <c r="Q743" s="47"/>
      <c r="R743" s="47"/>
      <c r="S743" s="47"/>
      <c r="T743" s="47"/>
      <c r="U743" s="47"/>
      <c r="V743" s="47"/>
      <c r="W743" s="47"/>
      <c r="X743" s="47"/>
      <c r="Y743" s="47"/>
      <c r="Z743" s="47"/>
      <c r="AA743" s="47"/>
      <c r="AB743" s="47"/>
      <c r="AC743" s="47"/>
      <c r="AD743" s="47"/>
      <c r="AE743" s="47"/>
      <c r="AF743" s="47"/>
      <c r="AG743" s="47"/>
      <c r="AH743" s="47"/>
    </row>
    <row r="744" spans="1:34" ht="14.25" customHeight="1">
      <c r="A744" s="47"/>
      <c r="B744" s="47"/>
      <c r="C744" s="47"/>
      <c r="D744" s="47"/>
      <c r="E744" s="47"/>
      <c r="F744" s="47"/>
      <c r="G744" s="47"/>
      <c r="H744" s="47"/>
      <c r="I744" s="47"/>
      <c r="J744" s="357"/>
      <c r="K744" s="357"/>
      <c r="L744" s="47"/>
      <c r="M744" s="47"/>
      <c r="N744" s="47"/>
      <c r="O744" s="47"/>
      <c r="P744" s="47"/>
      <c r="Q744" s="47"/>
      <c r="R744" s="47"/>
      <c r="S744" s="47"/>
      <c r="T744" s="47"/>
      <c r="U744" s="47"/>
      <c r="V744" s="47"/>
      <c r="W744" s="47"/>
      <c r="X744" s="47"/>
      <c r="Y744" s="47"/>
      <c r="Z744" s="47"/>
      <c r="AA744" s="47"/>
      <c r="AB744" s="47"/>
      <c r="AC744" s="47"/>
      <c r="AD744" s="47"/>
      <c r="AE744" s="47"/>
      <c r="AF744" s="47"/>
      <c r="AG744" s="47"/>
      <c r="AH744" s="47"/>
    </row>
    <row r="745" spans="1:34" ht="14.25" customHeight="1">
      <c r="A745" s="47"/>
      <c r="B745" s="47"/>
      <c r="C745" s="47"/>
      <c r="D745" s="47"/>
      <c r="E745" s="47"/>
      <c r="F745" s="47"/>
      <c r="G745" s="47"/>
      <c r="H745" s="47"/>
      <c r="I745" s="47"/>
      <c r="J745" s="357"/>
      <c r="K745" s="357"/>
      <c r="L745" s="47"/>
      <c r="M745" s="47"/>
      <c r="N745" s="47"/>
      <c r="O745" s="47"/>
      <c r="P745" s="47"/>
      <c r="Q745" s="47"/>
      <c r="R745" s="47"/>
      <c r="S745" s="47"/>
      <c r="T745" s="47"/>
      <c r="U745" s="47"/>
      <c r="V745" s="47"/>
      <c r="W745" s="47"/>
      <c r="X745" s="47"/>
      <c r="Y745" s="47"/>
      <c r="Z745" s="47"/>
      <c r="AA745" s="47"/>
      <c r="AB745" s="47"/>
      <c r="AC745" s="47"/>
      <c r="AD745" s="47"/>
      <c r="AE745" s="47"/>
      <c r="AF745" s="47"/>
      <c r="AG745" s="47"/>
      <c r="AH745" s="47"/>
    </row>
    <row r="746" spans="1:34" ht="14.25" customHeight="1">
      <c r="A746" s="47"/>
      <c r="B746" s="47"/>
      <c r="C746" s="47"/>
      <c r="D746" s="47"/>
      <c r="E746" s="47"/>
      <c r="F746" s="47"/>
      <c r="G746" s="47"/>
      <c r="H746" s="47"/>
      <c r="I746" s="47"/>
      <c r="J746" s="357"/>
      <c r="K746" s="357"/>
      <c r="L746" s="47"/>
      <c r="M746" s="47"/>
      <c r="N746" s="47"/>
      <c r="O746" s="47"/>
      <c r="P746" s="47"/>
      <c r="Q746" s="47"/>
      <c r="R746" s="47"/>
      <c r="S746" s="47"/>
      <c r="T746" s="47"/>
      <c r="U746" s="47"/>
      <c r="V746" s="47"/>
      <c r="W746" s="47"/>
      <c r="X746" s="47"/>
      <c r="Y746" s="47"/>
      <c r="Z746" s="47"/>
      <c r="AA746" s="47"/>
      <c r="AB746" s="47"/>
      <c r="AC746" s="47"/>
      <c r="AD746" s="47"/>
      <c r="AE746" s="47"/>
      <c r="AF746" s="47"/>
      <c r="AG746" s="47"/>
      <c r="AH746" s="47"/>
    </row>
    <row r="747" spans="1:34" ht="14.25" customHeight="1">
      <c r="A747" s="47"/>
      <c r="B747" s="47"/>
      <c r="C747" s="47"/>
      <c r="D747" s="47"/>
      <c r="E747" s="47"/>
      <c r="F747" s="47"/>
      <c r="G747" s="47"/>
      <c r="H747" s="47"/>
      <c r="I747" s="47"/>
      <c r="J747" s="357"/>
      <c r="K747" s="357"/>
      <c r="L747" s="47"/>
      <c r="M747" s="47"/>
      <c r="N747" s="47"/>
      <c r="O747" s="47"/>
      <c r="P747" s="47"/>
      <c r="Q747" s="47"/>
      <c r="R747" s="47"/>
      <c r="S747" s="47"/>
      <c r="T747" s="47"/>
      <c r="U747" s="47"/>
      <c r="V747" s="47"/>
      <c r="W747" s="47"/>
      <c r="X747" s="47"/>
      <c r="Y747" s="47"/>
      <c r="Z747" s="47"/>
      <c r="AA747" s="47"/>
      <c r="AB747" s="47"/>
      <c r="AC747" s="47"/>
      <c r="AD747" s="47"/>
      <c r="AE747" s="47"/>
      <c r="AF747" s="47"/>
      <c r="AG747" s="47"/>
      <c r="AH747" s="47"/>
    </row>
    <row r="748" spans="1:34" ht="14.25" customHeight="1">
      <c r="A748" s="47"/>
      <c r="B748" s="47"/>
      <c r="C748" s="47"/>
      <c r="D748" s="47"/>
      <c r="E748" s="47"/>
      <c r="F748" s="47"/>
      <c r="G748" s="47"/>
      <c r="H748" s="47"/>
      <c r="I748" s="47"/>
      <c r="J748" s="357"/>
      <c r="K748" s="357"/>
      <c r="L748" s="47"/>
      <c r="M748" s="47"/>
      <c r="N748" s="47"/>
      <c r="O748" s="47"/>
      <c r="P748" s="47"/>
      <c r="Q748" s="47"/>
      <c r="R748" s="47"/>
      <c r="S748" s="47"/>
      <c r="T748" s="47"/>
      <c r="U748" s="47"/>
      <c r="V748" s="47"/>
      <c r="W748" s="47"/>
      <c r="X748" s="47"/>
      <c r="Y748" s="47"/>
      <c r="Z748" s="47"/>
      <c r="AA748" s="47"/>
      <c r="AB748" s="47"/>
      <c r="AC748" s="47"/>
      <c r="AD748" s="47"/>
      <c r="AE748" s="47"/>
      <c r="AF748" s="47"/>
      <c r="AG748" s="47"/>
      <c r="AH748" s="47"/>
    </row>
    <row r="749" spans="1:34" ht="14.25" customHeight="1">
      <c r="A749" s="47"/>
      <c r="B749" s="47"/>
      <c r="C749" s="47"/>
      <c r="D749" s="47"/>
      <c r="E749" s="47"/>
      <c r="F749" s="47"/>
      <c r="G749" s="47"/>
      <c r="H749" s="47"/>
      <c r="I749" s="47"/>
      <c r="J749" s="357"/>
      <c r="K749" s="357"/>
      <c r="L749" s="47"/>
      <c r="M749" s="47"/>
      <c r="N749" s="47"/>
      <c r="O749" s="47"/>
      <c r="P749" s="47"/>
      <c r="Q749" s="47"/>
      <c r="R749" s="47"/>
      <c r="S749" s="47"/>
      <c r="T749" s="47"/>
      <c r="U749" s="47"/>
      <c r="V749" s="47"/>
      <c r="W749" s="47"/>
      <c r="X749" s="47"/>
      <c r="Y749" s="47"/>
      <c r="Z749" s="47"/>
      <c r="AA749" s="47"/>
      <c r="AB749" s="47"/>
      <c r="AC749" s="47"/>
      <c r="AD749" s="47"/>
      <c r="AE749" s="47"/>
      <c r="AF749" s="47"/>
      <c r="AG749" s="47"/>
      <c r="AH749" s="47"/>
    </row>
    <row r="750" spans="1:34" ht="14.25" customHeight="1">
      <c r="A750" s="47"/>
      <c r="B750" s="47"/>
      <c r="C750" s="47"/>
      <c r="D750" s="47"/>
      <c r="E750" s="47"/>
      <c r="F750" s="47"/>
      <c r="G750" s="47"/>
      <c r="H750" s="47"/>
      <c r="I750" s="47"/>
      <c r="J750" s="357"/>
      <c r="K750" s="357"/>
      <c r="L750" s="47"/>
      <c r="M750" s="47"/>
      <c r="N750" s="47"/>
      <c r="O750" s="47"/>
      <c r="P750" s="47"/>
      <c r="Q750" s="47"/>
      <c r="R750" s="47"/>
      <c r="S750" s="47"/>
      <c r="T750" s="47"/>
      <c r="U750" s="47"/>
      <c r="V750" s="47"/>
      <c r="W750" s="47"/>
      <c r="X750" s="47"/>
      <c r="Y750" s="47"/>
      <c r="Z750" s="47"/>
      <c r="AA750" s="47"/>
      <c r="AB750" s="47"/>
      <c r="AC750" s="47"/>
      <c r="AD750" s="47"/>
      <c r="AE750" s="47"/>
      <c r="AF750" s="47"/>
      <c r="AG750" s="47"/>
      <c r="AH750" s="47"/>
    </row>
    <row r="751" spans="1:34" ht="14.25" customHeight="1">
      <c r="A751" s="47"/>
      <c r="B751" s="47"/>
      <c r="C751" s="47"/>
      <c r="D751" s="47"/>
      <c r="E751" s="47"/>
      <c r="F751" s="47"/>
      <c r="G751" s="47"/>
      <c r="H751" s="47"/>
      <c r="I751" s="47"/>
      <c r="J751" s="357"/>
      <c r="K751" s="357"/>
      <c r="L751" s="47"/>
      <c r="M751" s="47"/>
      <c r="N751" s="47"/>
      <c r="O751" s="47"/>
      <c r="P751" s="47"/>
      <c r="Q751" s="47"/>
      <c r="R751" s="47"/>
      <c r="S751" s="47"/>
      <c r="T751" s="47"/>
      <c r="U751" s="47"/>
      <c r="V751" s="47"/>
      <c r="W751" s="47"/>
      <c r="X751" s="47"/>
      <c r="Y751" s="47"/>
      <c r="Z751" s="47"/>
      <c r="AA751" s="47"/>
      <c r="AB751" s="47"/>
      <c r="AC751" s="47"/>
      <c r="AD751" s="47"/>
      <c r="AE751" s="47"/>
      <c r="AF751" s="47"/>
      <c r="AG751" s="47"/>
      <c r="AH751" s="47"/>
    </row>
    <row r="752" spans="1:34" ht="14.25" customHeight="1">
      <c r="A752" s="47"/>
      <c r="B752" s="47"/>
      <c r="C752" s="47"/>
      <c r="D752" s="47"/>
      <c r="E752" s="47"/>
      <c r="F752" s="47"/>
      <c r="G752" s="47"/>
      <c r="H752" s="47"/>
      <c r="I752" s="47"/>
      <c r="J752" s="357"/>
      <c r="K752" s="357"/>
      <c r="L752" s="47"/>
      <c r="M752" s="47"/>
      <c r="N752" s="47"/>
      <c r="O752" s="47"/>
      <c r="P752" s="47"/>
      <c r="Q752" s="47"/>
      <c r="R752" s="47"/>
      <c r="S752" s="47"/>
      <c r="T752" s="47"/>
      <c r="U752" s="47"/>
      <c r="V752" s="47"/>
      <c r="W752" s="47"/>
      <c r="X752" s="47"/>
      <c r="Y752" s="47"/>
      <c r="Z752" s="47"/>
      <c r="AA752" s="47"/>
      <c r="AB752" s="47"/>
      <c r="AC752" s="47"/>
      <c r="AD752" s="47"/>
      <c r="AE752" s="47"/>
      <c r="AF752" s="47"/>
      <c r="AG752" s="47"/>
      <c r="AH752" s="47"/>
    </row>
    <row r="753" spans="1:34" ht="14.25" customHeight="1">
      <c r="A753" s="47"/>
      <c r="B753" s="47"/>
      <c r="C753" s="47"/>
      <c r="D753" s="47"/>
      <c r="E753" s="47"/>
      <c r="F753" s="47"/>
      <c r="G753" s="47"/>
      <c r="H753" s="47"/>
      <c r="I753" s="47"/>
      <c r="J753" s="357"/>
      <c r="K753" s="357"/>
      <c r="L753" s="47"/>
      <c r="M753" s="47"/>
      <c r="N753" s="47"/>
      <c r="O753" s="47"/>
      <c r="P753" s="47"/>
      <c r="Q753" s="47"/>
      <c r="R753" s="47"/>
      <c r="S753" s="47"/>
      <c r="T753" s="47"/>
      <c r="U753" s="47"/>
      <c r="V753" s="47"/>
      <c r="W753" s="47"/>
      <c r="X753" s="47"/>
      <c r="Y753" s="47"/>
      <c r="Z753" s="47"/>
      <c r="AA753" s="47"/>
      <c r="AB753" s="47"/>
      <c r="AC753" s="47"/>
      <c r="AD753" s="47"/>
      <c r="AE753" s="47"/>
      <c r="AF753" s="47"/>
      <c r="AG753" s="47"/>
      <c r="AH753" s="47"/>
    </row>
    <row r="754" spans="1:34" ht="14.25" customHeight="1">
      <c r="A754" s="47"/>
      <c r="B754" s="47"/>
      <c r="C754" s="47"/>
      <c r="D754" s="47"/>
      <c r="E754" s="47"/>
      <c r="F754" s="47"/>
      <c r="G754" s="47"/>
      <c r="H754" s="47"/>
      <c r="I754" s="47"/>
      <c r="J754" s="357"/>
      <c r="K754" s="357"/>
      <c r="L754" s="47"/>
      <c r="M754" s="47"/>
      <c r="N754" s="47"/>
      <c r="O754" s="47"/>
      <c r="P754" s="47"/>
      <c r="Q754" s="47"/>
      <c r="R754" s="47"/>
      <c r="S754" s="47"/>
      <c r="T754" s="47"/>
      <c r="U754" s="47"/>
      <c r="V754" s="47"/>
      <c r="W754" s="47"/>
      <c r="X754" s="47"/>
      <c r="Y754" s="47"/>
      <c r="Z754" s="47"/>
      <c r="AA754" s="47"/>
      <c r="AB754" s="47"/>
      <c r="AC754" s="47"/>
      <c r="AD754" s="47"/>
      <c r="AE754" s="47"/>
      <c r="AF754" s="47"/>
      <c r="AG754" s="47"/>
      <c r="AH754" s="47"/>
    </row>
    <row r="755" spans="1:34" ht="14.25" customHeight="1">
      <c r="A755" s="47"/>
      <c r="B755" s="47"/>
      <c r="C755" s="47"/>
      <c r="D755" s="47"/>
      <c r="E755" s="47"/>
      <c r="F755" s="47"/>
      <c r="G755" s="47"/>
      <c r="H755" s="47"/>
      <c r="I755" s="47"/>
      <c r="J755" s="357"/>
      <c r="K755" s="357"/>
      <c r="L755" s="47"/>
      <c r="M755" s="47"/>
      <c r="N755" s="47"/>
      <c r="O755" s="47"/>
      <c r="P755" s="47"/>
      <c r="Q755" s="47"/>
      <c r="R755" s="47"/>
      <c r="S755" s="47"/>
      <c r="T755" s="47"/>
      <c r="U755" s="47"/>
      <c r="V755" s="47"/>
      <c r="W755" s="47"/>
      <c r="X755" s="47"/>
      <c r="Y755" s="47"/>
      <c r="Z755" s="47"/>
      <c r="AA755" s="47"/>
      <c r="AB755" s="47"/>
      <c r="AC755" s="47"/>
      <c r="AD755" s="47"/>
      <c r="AE755" s="47"/>
      <c r="AF755" s="47"/>
      <c r="AG755" s="47"/>
      <c r="AH755" s="47"/>
    </row>
    <row r="756" spans="1:34" ht="14.25" customHeight="1">
      <c r="A756" s="47"/>
      <c r="B756" s="47"/>
      <c r="C756" s="47"/>
      <c r="D756" s="47"/>
      <c r="E756" s="47"/>
      <c r="F756" s="47"/>
      <c r="G756" s="47"/>
      <c r="H756" s="47"/>
      <c r="I756" s="47"/>
      <c r="J756" s="357"/>
      <c r="K756" s="357"/>
      <c r="L756" s="47"/>
      <c r="M756" s="47"/>
      <c r="N756" s="47"/>
      <c r="O756" s="47"/>
      <c r="P756" s="47"/>
      <c r="Q756" s="47"/>
      <c r="R756" s="47"/>
      <c r="S756" s="47"/>
      <c r="T756" s="47"/>
      <c r="U756" s="47"/>
      <c r="V756" s="47"/>
      <c r="W756" s="47"/>
      <c r="X756" s="47"/>
      <c r="Y756" s="47"/>
      <c r="Z756" s="47"/>
      <c r="AA756" s="47"/>
      <c r="AB756" s="47"/>
      <c r="AC756" s="47"/>
      <c r="AD756" s="47"/>
      <c r="AE756" s="47"/>
      <c r="AF756" s="47"/>
      <c r="AG756" s="47"/>
      <c r="AH756" s="47"/>
    </row>
    <row r="757" spans="1:34" ht="14.25" customHeight="1">
      <c r="A757" s="47"/>
      <c r="B757" s="47"/>
      <c r="C757" s="47"/>
      <c r="D757" s="47"/>
      <c r="E757" s="47"/>
      <c r="F757" s="47"/>
      <c r="G757" s="47"/>
      <c r="H757" s="47"/>
      <c r="I757" s="47"/>
      <c r="J757" s="357"/>
      <c r="K757" s="357"/>
      <c r="L757" s="47"/>
      <c r="M757" s="47"/>
      <c r="N757" s="47"/>
      <c r="O757" s="47"/>
      <c r="P757" s="47"/>
      <c r="Q757" s="47"/>
      <c r="R757" s="47"/>
      <c r="S757" s="47"/>
      <c r="T757" s="47"/>
      <c r="U757" s="47"/>
      <c r="V757" s="47"/>
      <c r="W757" s="47"/>
      <c r="X757" s="47"/>
      <c r="Y757" s="47"/>
      <c r="Z757" s="47"/>
      <c r="AA757" s="47"/>
      <c r="AB757" s="47"/>
      <c r="AC757" s="47"/>
      <c r="AD757" s="47"/>
      <c r="AE757" s="47"/>
      <c r="AF757" s="47"/>
      <c r="AG757" s="47"/>
      <c r="AH757" s="47"/>
    </row>
    <row r="758" spans="1:34" ht="14.25" customHeight="1">
      <c r="A758" s="47"/>
      <c r="B758" s="47"/>
      <c r="C758" s="47"/>
      <c r="D758" s="47"/>
      <c r="E758" s="47"/>
      <c r="F758" s="47"/>
      <c r="G758" s="47"/>
      <c r="H758" s="47"/>
      <c r="I758" s="47"/>
      <c r="J758" s="357"/>
      <c r="K758" s="357"/>
      <c r="L758" s="47"/>
      <c r="M758" s="47"/>
      <c r="N758" s="47"/>
      <c r="O758" s="47"/>
      <c r="P758" s="47"/>
      <c r="Q758" s="47"/>
      <c r="R758" s="47"/>
      <c r="S758" s="47"/>
      <c r="T758" s="47"/>
      <c r="U758" s="47"/>
      <c r="V758" s="47"/>
      <c r="W758" s="47"/>
      <c r="X758" s="47"/>
      <c r="Y758" s="47"/>
      <c r="Z758" s="47"/>
      <c r="AA758" s="47"/>
      <c r="AB758" s="47"/>
      <c r="AC758" s="47"/>
      <c r="AD758" s="47"/>
      <c r="AE758" s="47"/>
      <c r="AF758" s="47"/>
      <c r="AG758" s="47"/>
      <c r="AH758" s="47"/>
    </row>
    <row r="759" spans="1:34" ht="14.25" customHeight="1">
      <c r="A759" s="47"/>
      <c r="B759" s="47"/>
      <c r="C759" s="47"/>
      <c r="D759" s="47"/>
      <c r="E759" s="47"/>
      <c r="F759" s="47"/>
      <c r="G759" s="47"/>
      <c r="H759" s="47"/>
      <c r="I759" s="47"/>
      <c r="J759" s="357"/>
      <c r="K759" s="357"/>
      <c r="L759" s="47"/>
      <c r="M759" s="47"/>
      <c r="N759" s="47"/>
      <c r="O759" s="47"/>
      <c r="P759" s="47"/>
      <c r="Q759" s="47"/>
      <c r="R759" s="47"/>
      <c r="S759" s="47"/>
      <c r="T759" s="47"/>
      <c r="U759" s="47"/>
      <c r="V759" s="47"/>
      <c r="W759" s="47"/>
      <c r="X759" s="47"/>
      <c r="Y759" s="47"/>
      <c r="Z759" s="47"/>
      <c r="AA759" s="47"/>
      <c r="AB759" s="47"/>
      <c r="AC759" s="47"/>
      <c r="AD759" s="47"/>
      <c r="AE759" s="47"/>
      <c r="AF759" s="47"/>
      <c r="AG759" s="47"/>
      <c r="AH759" s="47"/>
    </row>
    <row r="760" spans="1:34" ht="14.25" customHeight="1">
      <c r="A760" s="47"/>
      <c r="B760" s="47"/>
      <c r="C760" s="47"/>
      <c r="D760" s="47"/>
      <c r="E760" s="47"/>
      <c r="F760" s="47"/>
      <c r="G760" s="47"/>
      <c r="H760" s="47"/>
      <c r="I760" s="47"/>
      <c r="J760" s="357"/>
      <c r="K760" s="357"/>
      <c r="L760" s="47"/>
      <c r="M760" s="47"/>
      <c r="N760" s="47"/>
      <c r="O760" s="47"/>
      <c r="P760" s="47"/>
      <c r="Q760" s="47"/>
      <c r="R760" s="47"/>
      <c r="S760" s="47"/>
      <c r="T760" s="47"/>
      <c r="U760" s="47"/>
      <c r="V760" s="47"/>
      <c r="W760" s="47"/>
      <c r="X760" s="47"/>
      <c r="Y760" s="47"/>
      <c r="Z760" s="47"/>
      <c r="AA760" s="47"/>
      <c r="AB760" s="47"/>
      <c r="AC760" s="47"/>
      <c r="AD760" s="47"/>
      <c r="AE760" s="47"/>
      <c r="AF760" s="47"/>
      <c r="AG760" s="47"/>
      <c r="AH760" s="47"/>
    </row>
    <row r="761" spans="1:34" ht="14.25" customHeight="1">
      <c r="A761" s="47"/>
      <c r="B761" s="47"/>
      <c r="C761" s="47"/>
      <c r="D761" s="47"/>
      <c r="E761" s="47"/>
      <c r="F761" s="47"/>
      <c r="G761" s="47"/>
      <c r="H761" s="47"/>
      <c r="I761" s="47"/>
      <c r="J761" s="357"/>
      <c r="K761" s="357"/>
      <c r="L761" s="47"/>
      <c r="M761" s="47"/>
      <c r="N761" s="47"/>
      <c r="O761" s="47"/>
      <c r="P761" s="47"/>
      <c r="Q761" s="47"/>
      <c r="R761" s="47"/>
      <c r="S761" s="47"/>
      <c r="T761" s="47"/>
      <c r="U761" s="47"/>
      <c r="V761" s="47"/>
      <c r="W761" s="47"/>
      <c r="X761" s="47"/>
      <c r="Y761" s="47"/>
      <c r="Z761" s="47"/>
      <c r="AA761" s="47"/>
      <c r="AB761" s="47"/>
      <c r="AC761" s="47"/>
      <c r="AD761" s="47"/>
      <c r="AE761" s="47"/>
      <c r="AF761" s="47"/>
      <c r="AG761" s="47"/>
      <c r="AH761" s="47"/>
    </row>
    <row r="762" spans="1:34" ht="14.25" customHeight="1">
      <c r="A762" s="47"/>
      <c r="B762" s="47"/>
      <c r="C762" s="47"/>
      <c r="D762" s="47"/>
      <c r="E762" s="47"/>
      <c r="F762" s="47"/>
      <c r="G762" s="47"/>
      <c r="H762" s="47"/>
      <c r="I762" s="47"/>
      <c r="J762" s="357"/>
      <c r="K762" s="357"/>
      <c r="L762" s="47"/>
      <c r="M762" s="47"/>
      <c r="N762" s="47"/>
      <c r="O762" s="47"/>
      <c r="P762" s="47"/>
      <c r="Q762" s="47"/>
      <c r="R762" s="47"/>
      <c r="S762" s="47"/>
      <c r="T762" s="47"/>
      <c r="U762" s="47"/>
      <c r="V762" s="47"/>
      <c r="W762" s="47"/>
      <c r="X762" s="47"/>
      <c r="Y762" s="47"/>
      <c r="Z762" s="47"/>
      <c r="AA762" s="47"/>
      <c r="AB762" s="47"/>
      <c r="AC762" s="47"/>
      <c r="AD762" s="47"/>
      <c r="AE762" s="47"/>
      <c r="AF762" s="47"/>
      <c r="AG762" s="47"/>
      <c r="AH762" s="47"/>
    </row>
    <row r="763" spans="1:34" ht="14.25" customHeight="1">
      <c r="A763" s="47"/>
      <c r="B763" s="47"/>
      <c r="C763" s="47"/>
      <c r="D763" s="47"/>
      <c r="E763" s="47"/>
      <c r="F763" s="47"/>
      <c r="G763" s="47"/>
      <c r="H763" s="47"/>
      <c r="I763" s="47"/>
      <c r="J763" s="357"/>
      <c r="K763" s="357"/>
      <c r="L763" s="47"/>
      <c r="M763" s="47"/>
      <c r="N763" s="47"/>
      <c r="O763" s="47"/>
      <c r="P763" s="47"/>
      <c r="Q763" s="47"/>
      <c r="R763" s="47"/>
      <c r="S763" s="47"/>
      <c r="T763" s="47"/>
      <c r="U763" s="47"/>
      <c r="V763" s="47"/>
      <c r="W763" s="47"/>
      <c r="X763" s="47"/>
      <c r="Y763" s="47"/>
      <c r="Z763" s="47"/>
      <c r="AA763" s="47"/>
      <c r="AB763" s="47"/>
      <c r="AC763" s="47"/>
      <c r="AD763" s="47"/>
      <c r="AE763" s="47"/>
      <c r="AF763" s="47"/>
      <c r="AG763" s="47"/>
      <c r="AH763" s="47"/>
    </row>
    <row r="764" spans="1:34" ht="14.25" customHeight="1">
      <c r="A764" s="47"/>
      <c r="B764" s="47"/>
      <c r="C764" s="47"/>
      <c r="D764" s="47"/>
      <c r="E764" s="47"/>
      <c r="F764" s="47"/>
      <c r="G764" s="47"/>
      <c r="H764" s="47"/>
      <c r="I764" s="47"/>
      <c r="J764" s="357"/>
      <c r="K764" s="357"/>
      <c r="L764" s="47"/>
      <c r="M764" s="47"/>
      <c r="N764" s="47"/>
      <c r="O764" s="47"/>
      <c r="P764" s="47"/>
      <c r="Q764" s="47"/>
      <c r="R764" s="47"/>
      <c r="S764" s="47"/>
      <c r="T764" s="47"/>
      <c r="U764" s="47"/>
      <c r="V764" s="47"/>
      <c r="W764" s="47"/>
      <c r="X764" s="47"/>
      <c r="Y764" s="47"/>
      <c r="Z764" s="47"/>
      <c r="AA764" s="47"/>
      <c r="AB764" s="47"/>
      <c r="AC764" s="47"/>
      <c r="AD764" s="47"/>
      <c r="AE764" s="47"/>
      <c r="AF764" s="47"/>
      <c r="AG764" s="47"/>
      <c r="AH764" s="47"/>
    </row>
    <row r="765" spans="1:34" ht="14.25" customHeight="1">
      <c r="A765" s="47"/>
      <c r="B765" s="47"/>
      <c r="C765" s="47"/>
      <c r="D765" s="47"/>
      <c r="E765" s="47"/>
      <c r="F765" s="47"/>
      <c r="G765" s="47"/>
      <c r="H765" s="47"/>
      <c r="I765" s="47"/>
      <c r="J765" s="357"/>
      <c r="K765" s="357"/>
      <c r="L765" s="47"/>
      <c r="M765" s="47"/>
      <c r="N765" s="47"/>
      <c r="O765" s="47"/>
      <c r="P765" s="47"/>
      <c r="Q765" s="47"/>
      <c r="R765" s="47"/>
      <c r="S765" s="47"/>
      <c r="T765" s="47"/>
      <c r="U765" s="47"/>
      <c r="V765" s="47"/>
      <c r="W765" s="47"/>
      <c r="X765" s="47"/>
      <c r="Y765" s="47"/>
      <c r="Z765" s="47"/>
      <c r="AA765" s="47"/>
      <c r="AB765" s="47"/>
      <c r="AC765" s="47"/>
      <c r="AD765" s="47"/>
      <c r="AE765" s="47"/>
      <c r="AF765" s="47"/>
      <c r="AG765" s="47"/>
      <c r="AH765" s="47"/>
    </row>
    <row r="766" spans="1:34" ht="14.25" customHeight="1">
      <c r="A766" s="47"/>
      <c r="B766" s="47"/>
      <c r="C766" s="47"/>
      <c r="D766" s="47"/>
      <c r="E766" s="47"/>
      <c r="F766" s="47"/>
      <c r="G766" s="47"/>
      <c r="H766" s="47"/>
      <c r="I766" s="47"/>
      <c r="J766" s="357"/>
      <c r="K766" s="357"/>
      <c r="L766" s="47"/>
      <c r="M766" s="47"/>
      <c r="N766" s="47"/>
      <c r="O766" s="47"/>
      <c r="P766" s="47"/>
      <c r="Q766" s="47"/>
      <c r="R766" s="47"/>
      <c r="S766" s="47"/>
      <c r="T766" s="47"/>
      <c r="U766" s="47"/>
      <c r="V766" s="47"/>
      <c r="W766" s="47"/>
      <c r="X766" s="47"/>
      <c r="Y766" s="47"/>
      <c r="Z766" s="47"/>
      <c r="AA766" s="47"/>
      <c r="AB766" s="47"/>
      <c r="AC766" s="47"/>
      <c r="AD766" s="47"/>
      <c r="AE766" s="47"/>
      <c r="AF766" s="47"/>
      <c r="AG766" s="47"/>
      <c r="AH766" s="47"/>
    </row>
    <row r="767" spans="1:34" ht="14.25" customHeight="1">
      <c r="A767" s="47"/>
      <c r="B767" s="47"/>
      <c r="C767" s="47"/>
      <c r="D767" s="47"/>
      <c r="E767" s="47"/>
      <c r="F767" s="47"/>
      <c r="G767" s="47"/>
      <c r="H767" s="47"/>
      <c r="I767" s="47"/>
      <c r="J767" s="357"/>
      <c r="K767" s="357"/>
      <c r="L767" s="47"/>
      <c r="M767" s="47"/>
      <c r="N767" s="47"/>
      <c r="O767" s="47"/>
      <c r="P767" s="47"/>
      <c r="Q767" s="47"/>
      <c r="R767" s="47"/>
      <c r="S767" s="47"/>
      <c r="T767" s="47"/>
      <c r="U767" s="47"/>
      <c r="V767" s="47"/>
      <c r="W767" s="47"/>
      <c r="X767" s="47"/>
      <c r="Y767" s="47"/>
      <c r="Z767" s="47"/>
      <c r="AA767" s="47"/>
      <c r="AB767" s="47"/>
      <c r="AC767" s="47"/>
      <c r="AD767" s="47"/>
      <c r="AE767" s="47"/>
      <c r="AF767" s="47"/>
      <c r="AG767" s="47"/>
      <c r="AH767" s="47"/>
    </row>
    <row r="768" spans="1:34" ht="14.25" customHeight="1">
      <c r="A768" s="47"/>
      <c r="B768" s="47"/>
      <c r="C768" s="47"/>
      <c r="D768" s="47"/>
      <c r="E768" s="47"/>
      <c r="F768" s="47"/>
      <c r="G768" s="47"/>
      <c r="H768" s="47"/>
      <c r="I768" s="47"/>
      <c r="J768" s="357"/>
      <c r="K768" s="357"/>
      <c r="L768" s="47"/>
      <c r="M768" s="47"/>
      <c r="N768" s="47"/>
      <c r="O768" s="47"/>
      <c r="P768" s="47"/>
      <c r="Q768" s="47"/>
      <c r="R768" s="47"/>
      <c r="S768" s="47"/>
      <c r="T768" s="47"/>
      <c r="U768" s="47"/>
      <c r="V768" s="47"/>
      <c r="W768" s="47"/>
      <c r="X768" s="47"/>
      <c r="Y768" s="47"/>
      <c r="Z768" s="47"/>
      <c r="AA768" s="47"/>
      <c r="AB768" s="47"/>
      <c r="AC768" s="47"/>
      <c r="AD768" s="47"/>
      <c r="AE768" s="47"/>
      <c r="AF768" s="47"/>
      <c r="AG768" s="47"/>
      <c r="AH768" s="47"/>
    </row>
    <row r="769" spans="1:34" ht="14.25" customHeight="1">
      <c r="A769" s="47"/>
      <c r="B769" s="47"/>
      <c r="C769" s="47"/>
      <c r="D769" s="47"/>
      <c r="E769" s="47"/>
      <c r="F769" s="47"/>
      <c r="G769" s="47"/>
      <c r="H769" s="47"/>
      <c r="I769" s="47"/>
      <c r="J769" s="357"/>
      <c r="K769" s="357"/>
      <c r="L769" s="47"/>
      <c r="M769" s="47"/>
      <c r="N769" s="47"/>
      <c r="O769" s="47"/>
      <c r="P769" s="47"/>
      <c r="Q769" s="47"/>
      <c r="R769" s="47"/>
      <c r="S769" s="47"/>
      <c r="T769" s="47"/>
      <c r="U769" s="47"/>
      <c r="V769" s="47"/>
      <c r="W769" s="47"/>
      <c r="X769" s="47"/>
      <c r="Y769" s="47"/>
      <c r="Z769" s="47"/>
      <c r="AA769" s="47"/>
      <c r="AB769" s="47"/>
      <c r="AC769" s="47"/>
      <c r="AD769" s="47"/>
      <c r="AE769" s="47"/>
      <c r="AF769" s="47"/>
      <c r="AG769" s="47"/>
      <c r="AH769" s="47"/>
    </row>
    <row r="770" spans="1:34" ht="14.25" customHeight="1">
      <c r="A770" s="47"/>
      <c r="B770" s="47"/>
      <c r="C770" s="47"/>
      <c r="D770" s="47"/>
      <c r="E770" s="47"/>
      <c r="F770" s="47"/>
      <c r="G770" s="47"/>
      <c r="H770" s="47"/>
      <c r="I770" s="47"/>
      <c r="J770" s="357"/>
      <c r="K770" s="357"/>
      <c r="L770" s="47"/>
      <c r="M770" s="47"/>
      <c r="N770" s="47"/>
      <c r="O770" s="47"/>
      <c r="P770" s="47"/>
      <c r="Q770" s="47"/>
      <c r="R770" s="47"/>
      <c r="S770" s="47"/>
      <c r="T770" s="47"/>
      <c r="U770" s="47"/>
      <c r="V770" s="47"/>
      <c r="W770" s="47"/>
      <c r="X770" s="47"/>
      <c r="Y770" s="47"/>
      <c r="Z770" s="47"/>
      <c r="AA770" s="47"/>
      <c r="AB770" s="47"/>
      <c r="AC770" s="47"/>
      <c r="AD770" s="47"/>
      <c r="AE770" s="47"/>
      <c r="AF770" s="47"/>
      <c r="AG770" s="47"/>
      <c r="AH770" s="47"/>
    </row>
    <row r="771" spans="1:34" ht="14.25" customHeight="1">
      <c r="A771" s="47"/>
      <c r="B771" s="47"/>
      <c r="C771" s="47"/>
      <c r="D771" s="47"/>
      <c r="E771" s="47"/>
      <c r="F771" s="47"/>
      <c r="G771" s="47"/>
      <c r="H771" s="47"/>
      <c r="I771" s="47"/>
      <c r="J771" s="357"/>
      <c r="K771" s="357"/>
      <c r="L771" s="47"/>
      <c r="M771" s="47"/>
      <c r="N771" s="47"/>
      <c r="O771" s="47"/>
      <c r="P771" s="47"/>
      <c r="Q771" s="47"/>
      <c r="R771" s="47"/>
      <c r="S771" s="47"/>
      <c r="T771" s="47"/>
      <c r="U771" s="47"/>
      <c r="V771" s="47"/>
      <c r="W771" s="47"/>
      <c r="X771" s="47"/>
      <c r="Y771" s="47"/>
      <c r="Z771" s="47"/>
      <c r="AA771" s="47"/>
      <c r="AB771" s="47"/>
      <c r="AC771" s="47"/>
      <c r="AD771" s="47"/>
      <c r="AE771" s="47"/>
      <c r="AF771" s="47"/>
      <c r="AG771" s="47"/>
      <c r="AH771" s="47"/>
    </row>
    <row r="772" spans="1:34" ht="14.25" customHeight="1">
      <c r="A772" s="47"/>
      <c r="B772" s="47"/>
      <c r="C772" s="47"/>
      <c r="D772" s="47"/>
      <c r="E772" s="47"/>
      <c r="F772" s="47"/>
      <c r="G772" s="47"/>
      <c r="H772" s="47"/>
      <c r="I772" s="47"/>
      <c r="J772" s="357"/>
      <c r="K772" s="357"/>
      <c r="L772" s="47"/>
      <c r="M772" s="47"/>
      <c r="N772" s="47"/>
      <c r="O772" s="47"/>
      <c r="P772" s="47"/>
      <c r="Q772" s="47"/>
      <c r="R772" s="47"/>
      <c r="S772" s="47"/>
      <c r="T772" s="47"/>
      <c r="U772" s="47"/>
      <c r="V772" s="47"/>
      <c r="W772" s="47"/>
      <c r="X772" s="47"/>
      <c r="Y772" s="47"/>
      <c r="Z772" s="47"/>
      <c r="AA772" s="47"/>
      <c r="AB772" s="47"/>
      <c r="AC772" s="47"/>
      <c r="AD772" s="47"/>
      <c r="AE772" s="47"/>
      <c r="AF772" s="47"/>
      <c r="AG772" s="47"/>
      <c r="AH772" s="47"/>
    </row>
    <row r="773" spans="1:34" ht="14.25" customHeight="1">
      <c r="A773" s="47"/>
      <c r="B773" s="47"/>
      <c r="C773" s="47"/>
      <c r="D773" s="47"/>
      <c r="E773" s="47"/>
      <c r="F773" s="47"/>
      <c r="G773" s="47"/>
      <c r="H773" s="47"/>
      <c r="I773" s="47"/>
      <c r="J773" s="357"/>
      <c r="K773" s="357"/>
      <c r="L773" s="47"/>
      <c r="M773" s="47"/>
      <c r="N773" s="47"/>
      <c r="O773" s="47"/>
      <c r="P773" s="47"/>
      <c r="Q773" s="47"/>
      <c r="R773" s="47"/>
      <c r="S773" s="47"/>
      <c r="T773" s="47"/>
      <c r="U773" s="47"/>
      <c r="V773" s="47"/>
      <c r="W773" s="47"/>
      <c r="X773" s="47"/>
      <c r="Y773" s="47"/>
      <c r="Z773" s="47"/>
      <c r="AA773" s="47"/>
      <c r="AB773" s="47"/>
      <c r="AC773" s="47"/>
      <c r="AD773" s="47"/>
      <c r="AE773" s="47"/>
      <c r="AF773" s="47"/>
      <c r="AG773" s="47"/>
      <c r="AH773" s="47"/>
    </row>
    <row r="774" spans="1:34" ht="14.25" customHeight="1">
      <c r="A774" s="47"/>
      <c r="B774" s="47"/>
      <c r="C774" s="47"/>
      <c r="D774" s="47"/>
      <c r="E774" s="47"/>
      <c r="F774" s="47"/>
      <c r="G774" s="47"/>
      <c r="H774" s="47"/>
      <c r="I774" s="47"/>
      <c r="J774" s="357"/>
      <c r="K774" s="357"/>
      <c r="L774" s="47"/>
      <c r="M774" s="47"/>
      <c r="N774" s="47"/>
      <c r="O774" s="47"/>
      <c r="P774" s="47"/>
      <c r="Q774" s="47"/>
      <c r="R774" s="47"/>
      <c r="S774" s="47"/>
      <c r="T774" s="47"/>
      <c r="U774" s="47"/>
      <c r="V774" s="47"/>
      <c r="W774" s="47"/>
      <c r="X774" s="47"/>
      <c r="Y774" s="47"/>
      <c r="Z774" s="47"/>
      <c r="AA774" s="47"/>
      <c r="AB774" s="47"/>
      <c r="AC774" s="47"/>
      <c r="AD774" s="47"/>
      <c r="AE774" s="47"/>
      <c r="AF774" s="47"/>
      <c r="AG774" s="47"/>
      <c r="AH774" s="47"/>
    </row>
    <row r="775" spans="1:34" ht="14.25" customHeight="1">
      <c r="A775" s="47"/>
      <c r="B775" s="47"/>
      <c r="C775" s="47"/>
      <c r="D775" s="47"/>
      <c r="E775" s="47"/>
      <c r="F775" s="47"/>
      <c r="G775" s="47"/>
      <c r="H775" s="47"/>
      <c r="I775" s="47"/>
      <c r="J775" s="357"/>
      <c r="K775" s="357"/>
      <c r="L775" s="47"/>
      <c r="M775" s="47"/>
      <c r="N775" s="47"/>
      <c r="O775" s="47"/>
      <c r="P775" s="47"/>
      <c r="Q775" s="47"/>
      <c r="R775" s="47"/>
      <c r="S775" s="47"/>
      <c r="T775" s="47"/>
      <c r="U775" s="47"/>
      <c r="V775" s="47"/>
      <c r="W775" s="47"/>
      <c r="X775" s="47"/>
      <c r="Y775" s="47"/>
      <c r="Z775" s="47"/>
      <c r="AA775" s="47"/>
      <c r="AB775" s="47"/>
      <c r="AC775" s="47"/>
      <c r="AD775" s="47"/>
      <c r="AE775" s="47"/>
      <c r="AF775" s="47"/>
      <c r="AG775" s="47"/>
      <c r="AH775" s="47"/>
    </row>
    <row r="776" spans="1:34" ht="14.25" customHeight="1">
      <c r="A776" s="47"/>
      <c r="B776" s="47"/>
      <c r="C776" s="47"/>
      <c r="D776" s="47"/>
      <c r="E776" s="47"/>
      <c r="F776" s="47"/>
      <c r="G776" s="47"/>
      <c r="H776" s="47"/>
      <c r="I776" s="47"/>
      <c r="J776" s="357"/>
      <c r="K776" s="357"/>
      <c r="L776" s="47"/>
      <c r="M776" s="47"/>
      <c r="N776" s="47"/>
      <c r="O776" s="47"/>
      <c r="P776" s="47"/>
      <c r="Q776" s="47"/>
      <c r="R776" s="47"/>
      <c r="S776" s="47"/>
      <c r="T776" s="47"/>
      <c r="U776" s="47"/>
      <c r="V776" s="47"/>
      <c r="W776" s="47"/>
      <c r="X776" s="47"/>
      <c r="Y776" s="47"/>
      <c r="Z776" s="47"/>
      <c r="AA776" s="47"/>
      <c r="AB776" s="47"/>
      <c r="AC776" s="47"/>
      <c r="AD776" s="47"/>
      <c r="AE776" s="47"/>
      <c r="AF776" s="47"/>
      <c r="AG776" s="47"/>
      <c r="AH776" s="47"/>
    </row>
    <row r="777" spans="1:34" ht="14.25" customHeight="1">
      <c r="A777" s="47"/>
      <c r="B777" s="47"/>
      <c r="C777" s="47"/>
      <c r="D777" s="47"/>
      <c r="E777" s="47"/>
      <c r="F777" s="47"/>
      <c r="G777" s="47"/>
      <c r="H777" s="47"/>
      <c r="I777" s="47"/>
      <c r="J777" s="357"/>
      <c r="K777" s="357"/>
      <c r="L777" s="47"/>
      <c r="M777" s="47"/>
      <c r="N777" s="47"/>
      <c r="O777" s="47"/>
      <c r="P777" s="47"/>
      <c r="Q777" s="47"/>
      <c r="R777" s="47"/>
      <c r="S777" s="47"/>
      <c r="T777" s="47"/>
      <c r="U777" s="47"/>
      <c r="V777" s="47"/>
      <c r="W777" s="47"/>
      <c r="X777" s="47"/>
      <c r="Y777" s="47"/>
      <c r="Z777" s="47"/>
      <c r="AA777" s="47"/>
      <c r="AB777" s="47"/>
      <c r="AC777" s="47"/>
      <c r="AD777" s="47"/>
      <c r="AE777" s="47"/>
      <c r="AF777" s="47"/>
      <c r="AG777" s="47"/>
      <c r="AH777" s="47"/>
    </row>
    <row r="778" spans="1:34" ht="14.25" customHeight="1">
      <c r="A778" s="47"/>
      <c r="B778" s="47"/>
      <c r="C778" s="47"/>
      <c r="D778" s="47"/>
      <c r="E778" s="47"/>
      <c r="F778" s="47"/>
      <c r="G778" s="47"/>
      <c r="H778" s="47"/>
      <c r="I778" s="47"/>
      <c r="J778" s="357"/>
      <c r="K778" s="357"/>
      <c r="L778" s="47"/>
      <c r="M778" s="47"/>
      <c r="N778" s="47"/>
      <c r="O778" s="47"/>
      <c r="P778" s="47"/>
      <c r="Q778" s="47"/>
      <c r="R778" s="47"/>
      <c r="S778" s="47"/>
      <c r="T778" s="47"/>
      <c r="U778" s="47"/>
      <c r="V778" s="47"/>
      <c r="W778" s="47"/>
      <c r="X778" s="47"/>
      <c r="Y778" s="47"/>
      <c r="Z778" s="47"/>
      <c r="AA778" s="47"/>
      <c r="AB778" s="47"/>
      <c r="AC778" s="47"/>
      <c r="AD778" s="47"/>
      <c r="AE778" s="47"/>
      <c r="AF778" s="47"/>
      <c r="AG778" s="47"/>
      <c r="AH778" s="47"/>
    </row>
    <row r="779" spans="1:34" ht="14.25" customHeight="1">
      <c r="A779" s="47"/>
      <c r="B779" s="47"/>
      <c r="C779" s="47"/>
      <c r="D779" s="47"/>
      <c r="E779" s="47"/>
      <c r="F779" s="47"/>
      <c r="G779" s="47"/>
      <c r="H779" s="47"/>
      <c r="I779" s="47"/>
      <c r="J779" s="357"/>
      <c r="K779" s="357"/>
      <c r="L779" s="47"/>
      <c r="M779" s="47"/>
      <c r="N779" s="47"/>
      <c r="O779" s="47"/>
      <c r="P779" s="47"/>
      <c r="Q779" s="47"/>
      <c r="R779" s="47"/>
      <c r="S779" s="47"/>
      <c r="T779" s="47"/>
      <c r="U779" s="47"/>
      <c r="V779" s="47"/>
      <c r="W779" s="47"/>
      <c r="X779" s="47"/>
      <c r="Y779" s="47"/>
      <c r="Z779" s="47"/>
      <c r="AA779" s="47"/>
      <c r="AB779" s="47"/>
      <c r="AC779" s="47"/>
      <c r="AD779" s="47"/>
      <c r="AE779" s="47"/>
      <c r="AF779" s="47"/>
      <c r="AG779" s="47"/>
      <c r="AH779" s="47"/>
    </row>
    <row r="780" spans="1:34" ht="14.25" customHeight="1">
      <c r="A780" s="47"/>
      <c r="B780" s="47"/>
      <c r="C780" s="47"/>
      <c r="D780" s="47"/>
      <c r="E780" s="47"/>
      <c r="F780" s="47"/>
      <c r="G780" s="47"/>
      <c r="H780" s="47"/>
      <c r="I780" s="47"/>
      <c r="J780" s="357"/>
      <c r="K780" s="357"/>
      <c r="L780" s="47"/>
      <c r="M780" s="47"/>
      <c r="N780" s="47"/>
      <c r="O780" s="47"/>
      <c r="P780" s="47"/>
      <c r="Q780" s="47"/>
      <c r="R780" s="47"/>
      <c r="S780" s="47"/>
      <c r="T780" s="47"/>
      <c r="U780" s="47"/>
      <c r="V780" s="47"/>
      <c r="W780" s="47"/>
      <c r="X780" s="47"/>
      <c r="Y780" s="47"/>
      <c r="Z780" s="47"/>
      <c r="AA780" s="47"/>
      <c r="AB780" s="47"/>
      <c r="AC780" s="47"/>
      <c r="AD780" s="47"/>
      <c r="AE780" s="47"/>
      <c r="AF780" s="47"/>
      <c r="AG780" s="47"/>
      <c r="AH780" s="47"/>
    </row>
    <row r="781" spans="1:34" ht="14.25" customHeight="1">
      <c r="A781" s="47"/>
      <c r="B781" s="47"/>
      <c r="C781" s="47"/>
      <c r="D781" s="47"/>
      <c r="E781" s="47"/>
      <c r="F781" s="47"/>
      <c r="G781" s="47"/>
      <c r="H781" s="47"/>
      <c r="I781" s="47"/>
      <c r="J781" s="357"/>
      <c r="K781" s="357"/>
      <c r="L781" s="47"/>
      <c r="M781" s="47"/>
      <c r="N781" s="47"/>
      <c r="O781" s="47"/>
      <c r="P781" s="47"/>
      <c r="Q781" s="47"/>
      <c r="R781" s="47"/>
      <c r="S781" s="47"/>
      <c r="T781" s="47"/>
      <c r="U781" s="47"/>
      <c r="V781" s="47"/>
      <c r="W781" s="47"/>
      <c r="X781" s="47"/>
      <c r="Y781" s="47"/>
      <c r="Z781" s="47"/>
      <c r="AA781" s="47"/>
      <c r="AB781" s="47"/>
      <c r="AC781" s="47"/>
      <c r="AD781" s="47"/>
      <c r="AE781" s="47"/>
      <c r="AF781" s="47"/>
      <c r="AG781" s="47"/>
      <c r="AH781" s="47"/>
    </row>
    <row r="782" spans="1:34" ht="14.25" customHeight="1">
      <c r="A782" s="47"/>
      <c r="B782" s="47"/>
      <c r="C782" s="47"/>
      <c r="D782" s="47"/>
      <c r="E782" s="47"/>
      <c r="F782" s="47"/>
      <c r="G782" s="47"/>
      <c r="H782" s="47"/>
      <c r="I782" s="47"/>
      <c r="J782" s="357"/>
      <c r="K782" s="357"/>
      <c r="L782" s="47"/>
      <c r="M782" s="47"/>
      <c r="N782" s="47"/>
      <c r="O782" s="47"/>
      <c r="P782" s="47"/>
      <c r="Q782" s="47"/>
      <c r="R782" s="47"/>
      <c r="S782" s="47"/>
      <c r="T782" s="47"/>
      <c r="U782" s="47"/>
      <c r="V782" s="47"/>
      <c r="W782" s="47"/>
      <c r="X782" s="47"/>
      <c r="Y782" s="47"/>
      <c r="Z782" s="47"/>
      <c r="AA782" s="47"/>
      <c r="AB782" s="47"/>
      <c r="AC782" s="47"/>
      <c r="AD782" s="47"/>
      <c r="AE782" s="47"/>
      <c r="AF782" s="47"/>
      <c r="AG782" s="47"/>
      <c r="AH782" s="47"/>
    </row>
    <row r="783" spans="1:34" ht="14.25" customHeight="1">
      <c r="A783" s="47"/>
      <c r="B783" s="47"/>
      <c r="C783" s="47"/>
      <c r="D783" s="47"/>
      <c r="E783" s="47"/>
      <c r="F783" s="47"/>
      <c r="G783" s="47"/>
      <c r="H783" s="47"/>
      <c r="I783" s="47"/>
      <c r="J783" s="357"/>
      <c r="K783" s="357"/>
      <c r="L783" s="47"/>
      <c r="M783" s="47"/>
      <c r="N783" s="47"/>
      <c r="O783" s="47"/>
      <c r="P783" s="47"/>
      <c r="Q783" s="47"/>
      <c r="R783" s="47"/>
      <c r="S783" s="47"/>
      <c r="T783" s="47"/>
      <c r="U783" s="47"/>
      <c r="V783" s="47"/>
      <c r="W783" s="47"/>
      <c r="X783" s="47"/>
      <c r="Y783" s="47"/>
      <c r="Z783" s="47"/>
      <c r="AA783" s="47"/>
      <c r="AB783" s="47"/>
      <c r="AC783" s="47"/>
      <c r="AD783" s="47"/>
      <c r="AE783" s="47"/>
      <c r="AF783" s="47"/>
      <c r="AG783" s="47"/>
      <c r="AH783" s="47"/>
    </row>
    <row r="784" spans="1:34" ht="14.25" customHeight="1">
      <c r="A784" s="47"/>
      <c r="B784" s="47"/>
      <c r="C784" s="47"/>
      <c r="D784" s="47"/>
      <c r="E784" s="47"/>
      <c r="F784" s="47"/>
      <c r="G784" s="47"/>
      <c r="H784" s="47"/>
      <c r="I784" s="47"/>
      <c r="J784" s="357"/>
      <c r="K784" s="357"/>
      <c r="L784" s="47"/>
      <c r="M784" s="47"/>
      <c r="N784" s="47"/>
      <c r="O784" s="47"/>
      <c r="P784" s="47"/>
      <c r="Q784" s="47"/>
      <c r="R784" s="47"/>
      <c r="S784" s="47"/>
      <c r="T784" s="47"/>
      <c r="U784" s="47"/>
      <c r="V784" s="47"/>
      <c r="W784" s="47"/>
      <c r="X784" s="47"/>
      <c r="Y784" s="47"/>
      <c r="Z784" s="47"/>
      <c r="AA784" s="47"/>
      <c r="AB784" s="47"/>
      <c r="AC784" s="47"/>
      <c r="AD784" s="47"/>
      <c r="AE784" s="47"/>
      <c r="AF784" s="47"/>
      <c r="AG784" s="47"/>
      <c r="AH784" s="47"/>
    </row>
    <row r="785" spans="1:34" ht="14.25" customHeight="1">
      <c r="A785" s="47"/>
      <c r="B785" s="47"/>
      <c r="C785" s="47"/>
      <c r="D785" s="47"/>
      <c r="E785" s="47"/>
      <c r="F785" s="47"/>
      <c r="G785" s="47"/>
      <c r="H785" s="47"/>
      <c r="I785" s="47"/>
      <c r="J785" s="357"/>
      <c r="K785" s="357"/>
      <c r="L785" s="47"/>
      <c r="M785" s="47"/>
      <c r="N785" s="47"/>
      <c r="O785" s="47"/>
      <c r="P785" s="47"/>
      <c r="Q785" s="47"/>
      <c r="R785" s="47"/>
      <c r="S785" s="47"/>
      <c r="T785" s="47"/>
      <c r="U785" s="47"/>
      <c r="V785" s="47"/>
      <c r="W785" s="47"/>
      <c r="X785" s="47"/>
      <c r="Y785" s="47"/>
      <c r="Z785" s="47"/>
      <c r="AA785" s="47"/>
      <c r="AB785" s="47"/>
      <c r="AC785" s="47"/>
      <c r="AD785" s="47"/>
      <c r="AE785" s="47"/>
      <c r="AF785" s="47"/>
      <c r="AG785" s="47"/>
      <c r="AH785" s="47"/>
    </row>
    <row r="786" spans="1:34" ht="14.25" customHeight="1">
      <c r="A786" s="47"/>
      <c r="B786" s="47"/>
      <c r="C786" s="47"/>
      <c r="D786" s="47"/>
      <c r="E786" s="47"/>
      <c r="F786" s="47"/>
      <c r="G786" s="47"/>
      <c r="H786" s="47"/>
      <c r="I786" s="47"/>
      <c r="J786" s="357"/>
      <c r="K786" s="357"/>
      <c r="L786" s="47"/>
      <c r="M786" s="47"/>
      <c r="N786" s="47"/>
      <c r="O786" s="47"/>
      <c r="P786" s="47"/>
      <c r="Q786" s="47"/>
      <c r="R786" s="47"/>
      <c r="S786" s="47"/>
      <c r="T786" s="47"/>
      <c r="U786" s="47"/>
      <c r="V786" s="47"/>
      <c r="W786" s="47"/>
      <c r="X786" s="47"/>
      <c r="Y786" s="47"/>
      <c r="Z786" s="47"/>
      <c r="AA786" s="47"/>
      <c r="AB786" s="47"/>
      <c r="AC786" s="47"/>
      <c r="AD786" s="47"/>
      <c r="AE786" s="47"/>
      <c r="AF786" s="47"/>
      <c r="AG786" s="47"/>
      <c r="AH786" s="47"/>
    </row>
    <row r="787" spans="1:34" ht="14.25" customHeight="1">
      <c r="A787" s="47"/>
      <c r="B787" s="47"/>
      <c r="C787" s="47"/>
      <c r="D787" s="47"/>
      <c r="E787" s="47"/>
      <c r="F787" s="47"/>
      <c r="G787" s="47"/>
      <c r="H787" s="47"/>
      <c r="I787" s="47"/>
      <c r="J787" s="357"/>
      <c r="K787" s="357"/>
      <c r="L787" s="47"/>
      <c r="M787" s="47"/>
      <c r="N787" s="47"/>
      <c r="O787" s="47"/>
      <c r="P787" s="47"/>
      <c r="Q787" s="47"/>
      <c r="R787" s="47"/>
      <c r="S787" s="47"/>
      <c r="T787" s="47"/>
      <c r="U787" s="47"/>
      <c r="V787" s="47"/>
      <c r="W787" s="47"/>
      <c r="X787" s="47"/>
      <c r="Y787" s="47"/>
      <c r="Z787" s="47"/>
      <c r="AA787" s="47"/>
      <c r="AB787" s="47"/>
      <c r="AC787" s="47"/>
      <c r="AD787" s="47"/>
      <c r="AE787" s="47"/>
      <c r="AF787" s="47"/>
      <c r="AG787" s="47"/>
      <c r="AH787" s="47"/>
    </row>
    <row r="788" spans="1:34" ht="14.25" customHeight="1">
      <c r="A788" s="47"/>
      <c r="B788" s="47"/>
      <c r="C788" s="47"/>
      <c r="D788" s="47"/>
      <c r="E788" s="47"/>
      <c r="F788" s="47"/>
      <c r="G788" s="47"/>
      <c r="H788" s="47"/>
      <c r="I788" s="47"/>
      <c r="J788" s="357"/>
      <c r="K788" s="357"/>
      <c r="L788" s="47"/>
      <c r="M788" s="47"/>
      <c r="N788" s="47"/>
      <c r="O788" s="47"/>
      <c r="P788" s="47"/>
      <c r="Q788" s="47"/>
      <c r="R788" s="47"/>
      <c r="S788" s="47"/>
      <c r="T788" s="47"/>
      <c r="U788" s="47"/>
      <c r="V788" s="47"/>
      <c r="W788" s="47"/>
      <c r="X788" s="47"/>
      <c r="Y788" s="47"/>
      <c r="Z788" s="47"/>
      <c r="AA788" s="47"/>
      <c r="AB788" s="47"/>
      <c r="AC788" s="47"/>
      <c r="AD788" s="47"/>
      <c r="AE788" s="47"/>
      <c r="AF788" s="47"/>
      <c r="AG788" s="47"/>
      <c r="AH788" s="47"/>
    </row>
    <row r="789" spans="1:34" ht="14.25" customHeight="1">
      <c r="A789" s="47"/>
      <c r="B789" s="47"/>
      <c r="C789" s="47"/>
      <c r="D789" s="47"/>
      <c r="E789" s="47"/>
      <c r="F789" s="47"/>
      <c r="G789" s="47"/>
      <c r="H789" s="47"/>
      <c r="I789" s="47"/>
      <c r="J789" s="357"/>
      <c r="K789" s="357"/>
      <c r="L789" s="47"/>
      <c r="M789" s="47"/>
      <c r="N789" s="47"/>
      <c r="O789" s="47"/>
      <c r="P789" s="47"/>
      <c r="Q789" s="47"/>
      <c r="R789" s="47"/>
      <c r="S789" s="47"/>
      <c r="T789" s="47"/>
      <c r="U789" s="47"/>
      <c r="V789" s="47"/>
      <c r="W789" s="47"/>
      <c r="X789" s="47"/>
      <c r="Y789" s="47"/>
      <c r="Z789" s="47"/>
      <c r="AA789" s="47"/>
      <c r="AB789" s="47"/>
      <c r="AC789" s="47"/>
      <c r="AD789" s="47"/>
      <c r="AE789" s="47"/>
      <c r="AF789" s="47"/>
      <c r="AG789" s="47"/>
      <c r="AH789" s="47"/>
    </row>
    <row r="790" spans="1:34" ht="14.25" customHeight="1">
      <c r="A790" s="47"/>
      <c r="B790" s="47"/>
      <c r="C790" s="47"/>
      <c r="D790" s="47"/>
      <c r="E790" s="47"/>
      <c r="F790" s="47"/>
      <c r="G790" s="47"/>
      <c r="H790" s="47"/>
      <c r="I790" s="47"/>
      <c r="J790" s="357"/>
      <c r="K790" s="357"/>
      <c r="L790" s="47"/>
      <c r="M790" s="47"/>
      <c r="N790" s="47"/>
      <c r="O790" s="47"/>
      <c r="P790" s="47"/>
      <c r="Q790" s="47"/>
      <c r="R790" s="47"/>
      <c r="S790" s="47"/>
      <c r="T790" s="47"/>
      <c r="U790" s="47"/>
      <c r="V790" s="47"/>
      <c r="W790" s="47"/>
      <c r="X790" s="47"/>
      <c r="Y790" s="47"/>
      <c r="Z790" s="47"/>
      <c r="AA790" s="47"/>
      <c r="AB790" s="47"/>
      <c r="AC790" s="47"/>
      <c r="AD790" s="47"/>
      <c r="AE790" s="47"/>
      <c r="AF790" s="47"/>
      <c r="AG790" s="47"/>
      <c r="AH790" s="47"/>
    </row>
    <row r="791" spans="1:34" ht="14.25" customHeight="1">
      <c r="A791" s="47"/>
      <c r="B791" s="47"/>
      <c r="C791" s="47"/>
      <c r="D791" s="47"/>
      <c r="E791" s="47"/>
      <c r="F791" s="47"/>
      <c r="G791" s="47"/>
      <c r="H791" s="47"/>
      <c r="I791" s="47"/>
      <c r="J791" s="357"/>
      <c r="K791" s="357"/>
      <c r="L791" s="47"/>
      <c r="M791" s="47"/>
      <c r="N791" s="47"/>
      <c r="O791" s="47"/>
      <c r="P791" s="47"/>
      <c r="Q791" s="47"/>
      <c r="R791" s="47"/>
      <c r="S791" s="47"/>
      <c r="T791" s="47"/>
      <c r="U791" s="47"/>
      <c r="V791" s="47"/>
      <c r="W791" s="47"/>
      <c r="X791" s="47"/>
      <c r="Y791" s="47"/>
      <c r="Z791" s="47"/>
      <c r="AA791" s="47"/>
      <c r="AB791" s="47"/>
      <c r="AC791" s="47"/>
      <c r="AD791" s="47"/>
      <c r="AE791" s="47"/>
      <c r="AF791" s="47"/>
      <c r="AG791" s="47"/>
      <c r="AH791" s="47"/>
    </row>
    <row r="792" spans="1:34" ht="14.25" customHeight="1">
      <c r="A792" s="47"/>
      <c r="B792" s="47"/>
      <c r="C792" s="47"/>
      <c r="D792" s="47"/>
      <c r="E792" s="47"/>
      <c r="F792" s="47"/>
      <c r="G792" s="47"/>
      <c r="H792" s="47"/>
      <c r="I792" s="47"/>
      <c r="J792" s="357"/>
      <c r="K792" s="357"/>
      <c r="L792" s="47"/>
      <c r="M792" s="47"/>
      <c r="N792" s="47"/>
      <c r="O792" s="47"/>
      <c r="P792" s="47"/>
      <c r="Q792" s="47"/>
      <c r="R792" s="47"/>
      <c r="S792" s="47"/>
      <c r="T792" s="47"/>
      <c r="U792" s="47"/>
      <c r="V792" s="47"/>
      <c r="W792" s="47"/>
      <c r="X792" s="47"/>
      <c r="Y792" s="47"/>
      <c r="Z792" s="47"/>
      <c r="AA792" s="47"/>
      <c r="AB792" s="47"/>
      <c r="AC792" s="47"/>
      <c r="AD792" s="47"/>
      <c r="AE792" s="47"/>
      <c r="AF792" s="47"/>
      <c r="AG792" s="47"/>
      <c r="AH792" s="47"/>
    </row>
    <row r="793" spans="1:34" ht="14.25" customHeight="1">
      <c r="A793" s="47"/>
      <c r="B793" s="47"/>
      <c r="C793" s="47"/>
      <c r="D793" s="47"/>
      <c r="E793" s="47"/>
      <c r="F793" s="47"/>
      <c r="G793" s="47"/>
      <c r="H793" s="47"/>
      <c r="I793" s="47"/>
      <c r="J793" s="357"/>
      <c r="K793" s="357"/>
      <c r="L793" s="47"/>
      <c r="M793" s="47"/>
      <c r="N793" s="47"/>
      <c r="O793" s="47"/>
      <c r="P793" s="47"/>
      <c r="Q793" s="47"/>
      <c r="R793" s="47"/>
      <c r="S793" s="47"/>
      <c r="T793" s="47"/>
      <c r="U793" s="47"/>
      <c r="V793" s="47"/>
      <c r="W793" s="47"/>
      <c r="X793" s="47"/>
      <c r="Y793" s="47"/>
      <c r="Z793" s="47"/>
      <c r="AA793" s="47"/>
      <c r="AB793" s="47"/>
      <c r="AC793" s="47"/>
      <c r="AD793" s="47"/>
      <c r="AE793" s="47"/>
      <c r="AF793" s="47"/>
      <c r="AG793" s="47"/>
      <c r="AH793" s="47"/>
    </row>
    <row r="794" spans="1:34" ht="14.25" customHeight="1">
      <c r="A794" s="47"/>
      <c r="B794" s="47"/>
      <c r="C794" s="47"/>
      <c r="D794" s="47"/>
      <c r="E794" s="47"/>
      <c r="F794" s="47"/>
      <c r="G794" s="47"/>
      <c r="H794" s="47"/>
      <c r="I794" s="47"/>
      <c r="J794" s="357"/>
      <c r="K794" s="357"/>
      <c r="L794" s="47"/>
      <c r="M794" s="47"/>
      <c r="N794" s="47"/>
      <c r="O794" s="47"/>
      <c r="P794" s="47"/>
      <c r="Q794" s="47"/>
      <c r="R794" s="47"/>
      <c r="S794" s="47"/>
      <c r="T794" s="47"/>
      <c r="U794" s="47"/>
      <c r="V794" s="47"/>
      <c r="W794" s="47"/>
      <c r="X794" s="47"/>
      <c r="Y794" s="47"/>
      <c r="Z794" s="47"/>
      <c r="AA794" s="47"/>
      <c r="AB794" s="47"/>
      <c r="AC794" s="47"/>
      <c r="AD794" s="47"/>
      <c r="AE794" s="47"/>
      <c r="AF794" s="47"/>
      <c r="AG794" s="47"/>
      <c r="AH794" s="47"/>
    </row>
    <row r="795" spans="1:34" ht="14.25" customHeight="1">
      <c r="A795" s="47"/>
      <c r="B795" s="47"/>
      <c r="C795" s="47"/>
      <c r="D795" s="47"/>
      <c r="E795" s="47"/>
      <c r="F795" s="47"/>
      <c r="G795" s="47"/>
      <c r="H795" s="47"/>
      <c r="I795" s="47"/>
      <c r="J795" s="357"/>
      <c r="K795" s="357"/>
      <c r="L795" s="47"/>
      <c r="M795" s="47"/>
      <c r="N795" s="47"/>
      <c r="O795" s="47"/>
      <c r="P795" s="47"/>
      <c r="Q795" s="47"/>
      <c r="R795" s="47"/>
      <c r="S795" s="47"/>
      <c r="T795" s="47"/>
      <c r="U795" s="47"/>
      <c r="V795" s="47"/>
      <c r="W795" s="47"/>
      <c r="X795" s="47"/>
      <c r="Y795" s="47"/>
      <c r="Z795" s="47"/>
      <c r="AA795" s="47"/>
      <c r="AB795" s="47"/>
      <c r="AC795" s="47"/>
      <c r="AD795" s="47"/>
      <c r="AE795" s="47"/>
      <c r="AF795" s="47"/>
      <c r="AG795" s="47"/>
      <c r="AH795" s="47"/>
    </row>
    <row r="796" spans="1:34" ht="14.25" customHeight="1">
      <c r="A796" s="47"/>
      <c r="B796" s="47"/>
      <c r="C796" s="47"/>
      <c r="D796" s="47"/>
      <c r="E796" s="47"/>
      <c r="F796" s="47"/>
      <c r="G796" s="47"/>
      <c r="H796" s="47"/>
      <c r="I796" s="47"/>
      <c r="J796" s="357"/>
      <c r="K796" s="357"/>
      <c r="L796" s="47"/>
      <c r="M796" s="47"/>
      <c r="N796" s="47"/>
      <c r="O796" s="47"/>
      <c r="P796" s="47"/>
      <c r="Q796" s="47"/>
      <c r="R796" s="47"/>
      <c r="S796" s="47"/>
      <c r="T796" s="47"/>
      <c r="U796" s="47"/>
      <c r="V796" s="47"/>
      <c r="W796" s="47"/>
      <c r="X796" s="47"/>
      <c r="Y796" s="47"/>
      <c r="Z796" s="47"/>
      <c r="AA796" s="47"/>
      <c r="AB796" s="47"/>
      <c r="AC796" s="47"/>
      <c r="AD796" s="47"/>
      <c r="AE796" s="47"/>
      <c r="AF796" s="47"/>
      <c r="AG796" s="47"/>
      <c r="AH796" s="47"/>
    </row>
    <row r="797" spans="1:34" ht="14.25" customHeight="1">
      <c r="A797" s="47"/>
      <c r="B797" s="47"/>
      <c r="C797" s="47"/>
      <c r="D797" s="47"/>
      <c r="E797" s="47"/>
      <c r="F797" s="47"/>
      <c r="G797" s="47"/>
      <c r="H797" s="47"/>
      <c r="I797" s="47"/>
      <c r="J797" s="357"/>
      <c r="K797" s="357"/>
      <c r="L797" s="47"/>
      <c r="M797" s="47"/>
      <c r="N797" s="47"/>
      <c r="O797" s="47"/>
      <c r="P797" s="47"/>
      <c r="Q797" s="47"/>
      <c r="R797" s="47"/>
      <c r="S797" s="47"/>
      <c r="T797" s="47"/>
      <c r="U797" s="47"/>
      <c r="V797" s="47"/>
      <c r="W797" s="47"/>
      <c r="X797" s="47"/>
      <c r="Y797" s="47"/>
      <c r="Z797" s="47"/>
      <c r="AA797" s="47"/>
      <c r="AB797" s="47"/>
      <c r="AC797" s="47"/>
      <c r="AD797" s="47"/>
      <c r="AE797" s="47"/>
      <c r="AF797" s="47"/>
      <c r="AG797" s="47"/>
      <c r="AH797" s="47"/>
    </row>
    <row r="798" spans="1:34" ht="14.25" customHeight="1">
      <c r="A798" s="47"/>
      <c r="B798" s="47"/>
      <c r="C798" s="47"/>
      <c r="D798" s="47"/>
      <c r="E798" s="47"/>
      <c r="F798" s="47"/>
      <c r="G798" s="47"/>
      <c r="H798" s="47"/>
      <c r="I798" s="47"/>
      <c r="J798" s="357"/>
      <c r="K798" s="357"/>
      <c r="L798" s="47"/>
      <c r="M798" s="47"/>
      <c r="N798" s="47"/>
      <c r="O798" s="47"/>
      <c r="P798" s="47"/>
      <c r="Q798" s="47"/>
      <c r="R798" s="47"/>
      <c r="S798" s="47"/>
      <c r="T798" s="47"/>
      <c r="U798" s="47"/>
      <c r="V798" s="47"/>
      <c r="W798" s="47"/>
      <c r="X798" s="47"/>
      <c r="Y798" s="47"/>
      <c r="Z798" s="47"/>
      <c r="AA798" s="47"/>
      <c r="AB798" s="47"/>
      <c r="AC798" s="47"/>
      <c r="AD798" s="47"/>
      <c r="AE798" s="47"/>
      <c r="AF798" s="47"/>
      <c r="AG798" s="47"/>
      <c r="AH798" s="47"/>
    </row>
    <row r="799" spans="1:34" ht="14.25" customHeight="1">
      <c r="A799" s="47"/>
      <c r="B799" s="47"/>
      <c r="C799" s="47"/>
      <c r="D799" s="47"/>
      <c r="E799" s="47"/>
      <c r="F799" s="47"/>
      <c r="G799" s="47"/>
      <c r="H799" s="47"/>
      <c r="I799" s="47"/>
      <c r="J799" s="357"/>
      <c r="K799" s="357"/>
      <c r="L799" s="47"/>
      <c r="M799" s="47"/>
      <c r="N799" s="47"/>
      <c r="O799" s="47"/>
      <c r="P799" s="47"/>
      <c r="Q799" s="47"/>
      <c r="R799" s="47"/>
      <c r="S799" s="47"/>
      <c r="T799" s="47"/>
      <c r="U799" s="47"/>
      <c r="V799" s="47"/>
      <c r="W799" s="47"/>
      <c r="X799" s="47"/>
      <c r="Y799" s="47"/>
      <c r="Z799" s="47"/>
      <c r="AA799" s="47"/>
      <c r="AB799" s="47"/>
      <c r="AC799" s="47"/>
      <c r="AD799" s="47"/>
      <c r="AE799" s="47"/>
      <c r="AF799" s="47"/>
      <c r="AG799" s="47"/>
      <c r="AH799" s="47"/>
    </row>
    <row r="800" spans="1:34" ht="14.25" customHeight="1">
      <c r="A800" s="47"/>
      <c r="B800" s="47"/>
      <c r="C800" s="47"/>
      <c r="D800" s="47"/>
      <c r="E800" s="47"/>
      <c r="F800" s="47"/>
      <c r="G800" s="47"/>
      <c r="H800" s="47"/>
      <c r="I800" s="47"/>
      <c r="J800" s="357"/>
      <c r="K800" s="357"/>
      <c r="L800" s="47"/>
      <c r="M800" s="47"/>
      <c r="N800" s="47"/>
      <c r="O800" s="47"/>
      <c r="P800" s="47"/>
      <c r="Q800" s="47"/>
      <c r="R800" s="47"/>
      <c r="S800" s="47"/>
      <c r="T800" s="47"/>
      <c r="U800" s="47"/>
      <c r="V800" s="47"/>
      <c r="W800" s="47"/>
      <c r="X800" s="47"/>
      <c r="Y800" s="47"/>
      <c r="Z800" s="47"/>
      <c r="AA800" s="47"/>
      <c r="AB800" s="47"/>
      <c r="AC800" s="47"/>
      <c r="AD800" s="47"/>
      <c r="AE800" s="47"/>
      <c r="AF800" s="47"/>
      <c r="AG800" s="47"/>
      <c r="AH800" s="47"/>
    </row>
    <row r="801" spans="1:34" ht="14.25" customHeight="1">
      <c r="A801" s="47"/>
      <c r="B801" s="47"/>
      <c r="C801" s="47"/>
      <c r="D801" s="47"/>
      <c r="E801" s="47"/>
      <c r="F801" s="47"/>
      <c r="G801" s="47"/>
      <c r="H801" s="47"/>
      <c r="I801" s="47"/>
      <c r="J801" s="357"/>
      <c r="K801" s="357"/>
      <c r="L801" s="47"/>
      <c r="M801" s="47"/>
      <c r="N801" s="47"/>
      <c r="O801" s="47"/>
      <c r="P801" s="47"/>
      <c r="Q801" s="47"/>
      <c r="R801" s="47"/>
      <c r="S801" s="47"/>
      <c r="T801" s="47"/>
      <c r="U801" s="47"/>
      <c r="V801" s="47"/>
      <c r="W801" s="47"/>
      <c r="X801" s="47"/>
      <c r="Y801" s="47"/>
      <c r="Z801" s="47"/>
      <c r="AA801" s="47"/>
      <c r="AB801" s="47"/>
      <c r="AC801" s="47"/>
      <c r="AD801" s="47"/>
      <c r="AE801" s="47"/>
      <c r="AF801" s="47"/>
      <c r="AG801" s="47"/>
      <c r="AH801" s="47"/>
    </row>
    <row r="802" spans="1:34" ht="14.25" customHeight="1">
      <c r="A802" s="47"/>
      <c r="B802" s="47"/>
      <c r="C802" s="47"/>
      <c r="D802" s="47"/>
      <c r="E802" s="47"/>
      <c r="F802" s="47"/>
      <c r="G802" s="47"/>
      <c r="H802" s="47"/>
      <c r="I802" s="47"/>
      <c r="J802" s="357"/>
      <c r="K802" s="357"/>
      <c r="L802" s="47"/>
      <c r="M802" s="47"/>
      <c r="N802" s="47"/>
      <c r="O802" s="47"/>
      <c r="P802" s="47"/>
      <c r="Q802" s="47"/>
      <c r="R802" s="47"/>
      <c r="S802" s="47"/>
      <c r="T802" s="47"/>
      <c r="U802" s="47"/>
      <c r="V802" s="47"/>
      <c r="W802" s="47"/>
      <c r="X802" s="47"/>
      <c r="Y802" s="47"/>
      <c r="Z802" s="47"/>
      <c r="AA802" s="47"/>
      <c r="AB802" s="47"/>
      <c r="AC802" s="47"/>
      <c r="AD802" s="47"/>
      <c r="AE802" s="47"/>
      <c r="AF802" s="47"/>
      <c r="AG802" s="47"/>
      <c r="AH802" s="47"/>
    </row>
    <row r="803" spans="1:34" ht="14.25" customHeight="1">
      <c r="A803" s="47"/>
      <c r="B803" s="47"/>
      <c r="C803" s="47"/>
      <c r="D803" s="47"/>
      <c r="E803" s="47"/>
      <c r="F803" s="47"/>
      <c r="G803" s="47"/>
      <c r="H803" s="47"/>
      <c r="I803" s="47"/>
      <c r="J803" s="357"/>
      <c r="K803" s="357"/>
      <c r="L803" s="47"/>
      <c r="M803" s="47"/>
      <c r="N803" s="47"/>
      <c r="O803" s="47"/>
      <c r="P803" s="47"/>
      <c r="Q803" s="47"/>
      <c r="R803" s="47"/>
      <c r="S803" s="47"/>
      <c r="T803" s="47"/>
      <c r="U803" s="47"/>
      <c r="V803" s="47"/>
      <c r="W803" s="47"/>
      <c r="X803" s="47"/>
      <c r="Y803" s="47"/>
      <c r="Z803" s="47"/>
      <c r="AA803" s="47"/>
      <c r="AB803" s="47"/>
      <c r="AC803" s="47"/>
      <c r="AD803" s="47"/>
      <c r="AE803" s="47"/>
      <c r="AF803" s="47"/>
      <c r="AG803" s="47"/>
      <c r="AH803" s="47"/>
    </row>
    <row r="804" spans="1:34" ht="14.25" customHeight="1">
      <c r="A804" s="47"/>
      <c r="B804" s="47"/>
      <c r="C804" s="47"/>
      <c r="D804" s="47"/>
      <c r="E804" s="47"/>
      <c r="F804" s="47"/>
      <c r="G804" s="47"/>
      <c r="H804" s="47"/>
      <c r="I804" s="47"/>
      <c r="J804" s="357"/>
      <c r="K804" s="357"/>
      <c r="L804" s="47"/>
      <c r="M804" s="47"/>
      <c r="N804" s="47"/>
      <c r="O804" s="47"/>
      <c r="P804" s="47"/>
      <c r="Q804" s="47"/>
      <c r="R804" s="47"/>
      <c r="S804" s="47"/>
      <c r="T804" s="47"/>
      <c r="U804" s="47"/>
      <c r="V804" s="47"/>
      <c r="W804" s="47"/>
      <c r="X804" s="47"/>
      <c r="Y804" s="47"/>
      <c r="Z804" s="47"/>
      <c r="AA804" s="47"/>
      <c r="AB804" s="47"/>
      <c r="AC804" s="47"/>
      <c r="AD804" s="47"/>
      <c r="AE804" s="47"/>
      <c r="AF804" s="47"/>
      <c r="AG804" s="47"/>
      <c r="AH804" s="47"/>
    </row>
    <row r="805" spans="1:34" ht="14.25" customHeight="1">
      <c r="A805" s="47"/>
      <c r="B805" s="47"/>
      <c r="C805" s="47"/>
      <c r="D805" s="47"/>
      <c r="E805" s="47"/>
      <c r="F805" s="47"/>
      <c r="G805" s="47"/>
      <c r="H805" s="47"/>
      <c r="I805" s="47"/>
      <c r="J805" s="357"/>
      <c r="K805" s="357"/>
      <c r="L805" s="47"/>
      <c r="M805" s="47"/>
      <c r="N805" s="47"/>
      <c r="O805" s="47"/>
      <c r="P805" s="47"/>
      <c r="Q805" s="47"/>
      <c r="R805" s="47"/>
      <c r="S805" s="47"/>
      <c r="T805" s="47"/>
      <c r="U805" s="47"/>
      <c r="V805" s="47"/>
      <c r="W805" s="47"/>
      <c r="X805" s="47"/>
      <c r="Y805" s="47"/>
      <c r="Z805" s="47"/>
      <c r="AA805" s="47"/>
      <c r="AB805" s="47"/>
      <c r="AC805" s="47"/>
      <c r="AD805" s="47"/>
      <c r="AE805" s="47"/>
      <c r="AF805" s="47"/>
      <c r="AG805" s="47"/>
      <c r="AH805" s="47"/>
    </row>
    <row r="806" spans="1:34" ht="14.25" customHeight="1">
      <c r="A806" s="47"/>
      <c r="B806" s="47"/>
      <c r="C806" s="47"/>
      <c r="D806" s="47"/>
      <c r="E806" s="47"/>
      <c r="F806" s="47"/>
      <c r="G806" s="47"/>
      <c r="H806" s="47"/>
      <c r="I806" s="47"/>
      <c r="J806" s="357"/>
      <c r="K806" s="357"/>
      <c r="L806" s="47"/>
      <c r="M806" s="47"/>
      <c r="N806" s="47"/>
      <c r="O806" s="47"/>
      <c r="P806" s="47"/>
      <c r="Q806" s="47"/>
      <c r="R806" s="47"/>
      <c r="S806" s="47"/>
      <c r="T806" s="47"/>
      <c r="U806" s="47"/>
      <c r="V806" s="47"/>
      <c r="W806" s="47"/>
      <c r="X806" s="47"/>
      <c r="Y806" s="47"/>
      <c r="Z806" s="47"/>
      <c r="AA806" s="47"/>
      <c r="AB806" s="47"/>
      <c r="AC806" s="47"/>
      <c r="AD806" s="47"/>
      <c r="AE806" s="47"/>
      <c r="AF806" s="47"/>
      <c r="AG806" s="47"/>
      <c r="AH806" s="47"/>
    </row>
    <row r="807" spans="1:34" ht="14.25" customHeight="1">
      <c r="A807" s="47"/>
      <c r="B807" s="47"/>
      <c r="C807" s="47"/>
      <c r="D807" s="47"/>
      <c r="E807" s="47"/>
      <c r="F807" s="47"/>
      <c r="G807" s="47"/>
      <c r="H807" s="47"/>
      <c r="I807" s="47"/>
      <c r="J807" s="357"/>
      <c r="K807" s="357"/>
      <c r="L807" s="47"/>
      <c r="M807" s="47"/>
      <c r="N807" s="47"/>
      <c r="O807" s="47"/>
      <c r="P807" s="47"/>
      <c r="Q807" s="47"/>
      <c r="R807" s="47"/>
      <c r="S807" s="47"/>
      <c r="T807" s="47"/>
      <c r="U807" s="47"/>
      <c r="V807" s="47"/>
      <c r="W807" s="47"/>
      <c r="X807" s="47"/>
      <c r="Y807" s="47"/>
      <c r="Z807" s="47"/>
      <c r="AA807" s="47"/>
      <c r="AB807" s="47"/>
      <c r="AC807" s="47"/>
      <c r="AD807" s="47"/>
      <c r="AE807" s="47"/>
      <c r="AF807" s="47"/>
      <c r="AG807" s="47"/>
      <c r="AH807" s="47"/>
    </row>
    <row r="808" spans="1:34" ht="14.25" customHeight="1">
      <c r="A808" s="47"/>
      <c r="B808" s="47"/>
      <c r="C808" s="47"/>
      <c r="D808" s="47"/>
      <c r="E808" s="47"/>
      <c r="F808" s="47"/>
      <c r="G808" s="47"/>
      <c r="H808" s="47"/>
      <c r="I808" s="47"/>
      <c r="J808" s="357"/>
      <c r="K808" s="357"/>
      <c r="L808" s="47"/>
      <c r="M808" s="47"/>
      <c r="N808" s="47"/>
      <c r="O808" s="47"/>
      <c r="P808" s="47"/>
      <c r="Q808" s="47"/>
      <c r="R808" s="47"/>
      <c r="S808" s="47"/>
      <c r="T808" s="47"/>
      <c r="U808" s="47"/>
      <c r="V808" s="47"/>
      <c r="W808" s="47"/>
      <c r="X808" s="47"/>
      <c r="Y808" s="47"/>
      <c r="Z808" s="47"/>
      <c r="AA808" s="47"/>
      <c r="AB808" s="47"/>
      <c r="AC808" s="47"/>
      <c r="AD808" s="47"/>
      <c r="AE808" s="47"/>
      <c r="AF808" s="47"/>
      <c r="AG808" s="47"/>
      <c r="AH808" s="47"/>
    </row>
    <row r="809" spans="1:34" ht="14.25" customHeight="1">
      <c r="A809" s="47"/>
      <c r="B809" s="47"/>
      <c r="C809" s="47"/>
      <c r="D809" s="47"/>
      <c r="E809" s="47"/>
      <c r="F809" s="47"/>
      <c r="G809" s="47"/>
      <c r="H809" s="47"/>
      <c r="I809" s="47"/>
      <c r="J809" s="357"/>
      <c r="K809" s="357"/>
      <c r="L809" s="47"/>
      <c r="M809" s="47"/>
      <c r="N809" s="47"/>
      <c r="O809" s="47"/>
      <c r="P809" s="47"/>
      <c r="Q809" s="47"/>
      <c r="R809" s="47"/>
      <c r="S809" s="47"/>
      <c r="T809" s="47"/>
      <c r="U809" s="47"/>
      <c r="V809" s="47"/>
      <c r="W809" s="47"/>
      <c r="X809" s="47"/>
      <c r="Y809" s="47"/>
      <c r="Z809" s="47"/>
      <c r="AA809" s="47"/>
      <c r="AB809" s="47"/>
      <c r="AC809" s="47"/>
      <c r="AD809" s="47"/>
      <c r="AE809" s="47"/>
      <c r="AF809" s="47"/>
      <c r="AG809" s="47"/>
      <c r="AH809" s="47"/>
    </row>
    <row r="810" spans="1:34" ht="14.25" customHeight="1">
      <c r="A810" s="47"/>
      <c r="B810" s="47"/>
      <c r="C810" s="47"/>
      <c r="D810" s="47"/>
      <c r="E810" s="47"/>
      <c r="F810" s="47"/>
      <c r="G810" s="47"/>
      <c r="H810" s="47"/>
      <c r="I810" s="47"/>
      <c r="J810" s="357"/>
      <c r="K810" s="357"/>
      <c r="L810" s="47"/>
      <c r="M810" s="47"/>
      <c r="N810" s="47"/>
      <c r="O810" s="47"/>
      <c r="P810" s="47"/>
      <c r="Q810" s="47"/>
      <c r="R810" s="47"/>
      <c r="S810" s="47"/>
      <c r="T810" s="47"/>
      <c r="U810" s="47"/>
      <c r="V810" s="47"/>
      <c r="W810" s="47"/>
      <c r="X810" s="47"/>
      <c r="Y810" s="47"/>
      <c r="Z810" s="47"/>
      <c r="AA810" s="47"/>
      <c r="AB810" s="47"/>
      <c r="AC810" s="47"/>
      <c r="AD810" s="47"/>
      <c r="AE810" s="47"/>
      <c r="AF810" s="47"/>
      <c r="AG810" s="47"/>
      <c r="AH810" s="47"/>
    </row>
    <row r="811" spans="1:34" ht="14.25" customHeight="1">
      <c r="A811" s="47"/>
      <c r="B811" s="47"/>
      <c r="C811" s="47"/>
      <c r="D811" s="47"/>
      <c r="E811" s="47"/>
      <c r="F811" s="47"/>
      <c r="G811" s="47"/>
      <c r="H811" s="47"/>
      <c r="I811" s="47"/>
      <c r="J811" s="357"/>
      <c r="K811" s="357"/>
      <c r="L811" s="47"/>
      <c r="M811" s="47"/>
      <c r="N811" s="47"/>
      <c r="O811" s="47"/>
      <c r="P811" s="47"/>
      <c r="Q811" s="47"/>
      <c r="R811" s="47"/>
      <c r="S811" s="47"/>
      <c r="T811" s="47"/>
      <c r="U811" s="47"/>
      <c r="V811" s="47"/>
      <c r="W811" s="47"/>
      <c r="X811" s="47"/>
      <c r="Y811" s="47"/>
      <c r="Z811" s="47"/>
      <c r="AA811" s="47"/>
      <c r="AB811" s="47"/>
      <c r="AC811" s="47"/>
      <c r="AD811" s="47"/>
      <c r="AE811" s="47"/>
      <c r="AF811" s="47"/>
      <c r="AG811" s="47"/>
      <c r="AH811" s="47"/>
    </row>
    <row r="812" spans="1:34" ht="14.25" customHeight="1">
      <c r="A812" s="47"/>
      <c r="B812" s="47"/>
      <c r="C812" s="47"/>
      <c r="D812" s="47"/>
      <c r="E812" s="47"/>
      <c r="F812" s="47"/>
      <c r="G812" s="47"/>
      <c r="H812" s="47"/>
      <c r="I812" s="47"/>
      <c r="J812" s="357"/>
      <c r="K812" s="357"/>
      <c r="L812" s="47"/>
      <c r="M812" s="47"/>
      <c r="N812" s="47"/>
      <c r="O812" s="47"/>
      <c r="P812" s="47"/>
      <c r="Q812" s="47"/>
      <c r="R812" s="47"/>
      <c r="S812" s="47"/>
      <c r="T812" s="47"/>
      <c r="U812" s="47"/>
      <c r="V812" s="47"/>
      <c r="W812" s="47"/>
      <c r="X812" s="47"/>
      <c r="Y812" s="47"/>
      <c r="Z812" s="47"/>
      <c r="AA812" s="47"/>
      <c r="AB812" s="47"/>
      <c r="AC812" s="47"/>
      <c r="AD812" s="47"/>
      <c r="AE812" s="47"/>
      <c r="AF812" s="47"/>
      <c r="AG812" s="47"/>
      <c r="AH812" s="47"/>
    </row>
    <row r="813" spans="1:34" ht="14.25" customHeight="1">
      <c r="A813" s="47"/>
      <c r="B813" s="47"/>
      <c r="C813" s="47"/>
      <c r="D813" s="47"/>
      <c r="E813" s="47"/>
      <c r="F813" s="47"/>
      <c r="G813" s="47"/>
      <c r="H813" s="47"/>
      <c r="I813" s="47"/>
      <c r="J813" s="357"/>
      <c r="K813" s="357"/>
      <c r="L813" s="47"/>
      <c r="M813" s="47"/>
      <c r="N813" s="47"/>
      <c r="O813" s="47"/>
      <c r="P813" s="47"/>
      <c r="Q813" s="47"/>
      <c r="R813" s="47"/>
      <c r="S813" s="47"/>
      <c r="T813" s="47"/>
      <c r="U813" s="47"/>
      <c r="V813" s="47"/>
      <c r="W813" s="47"/>
      <c r="X813" s="47"/>
      <c r="Y813" s="47"/>
      <c r="Z813" s="47"/>
      <c r="AA813" s="47"/>
      <c r="AB813" s="47"/>
      <c r="AC813" s="47"/>
      <c r="AD813" s="47"/>
      <c r="AE813" s="47"/>
      <c r="AF813" s="47"/>
      <c r="AG813" s="47"/>
      <c r="AH813" s="47"/>
    </row>
    <row r="814" spans="1:34" ht="14.25" customHeight="1">
      <c r="A814" s="47"/>
      <c r="B814" s="47"/>
      <c r="C814" s="47"/>
      <c r="D814" s="47"/>
      <c r="E814" s="47"/>
      <c r="F814" s="47"/>
      <c r="G814" s="47"/>
      <c r="H814" s="47"/>
      <c r="I814" s="47"/>
      <c r="J814" s="357"/>
      <c r="K814" s="357"/>
      <c r="L814" s="47"/>
      <c r="M814" s="47"/>
      <c r="N814" s="47"/>
      <c r="O814" s="47"/>
      <c r="P814" s="47"/>
      <c r="Q814" s="47"/>
      <c r="R814" s="47"/>
      <c r="S814" s="47"/>
      <c r="T814" s="47"/>
      <c r="U814" s="47"/>
      <c r="V814" s="47"/>
      <c r="W814" s="47"/>
      <c r="X814" s="47"/>
      <c r="Y814" s="47"/>
      <c r="Z814" s="47"/>
      <c r="AA814" s="47"/>
      <c r="AB814" s="47"/>
      <c r="AC814" s="47"/>
      <c r="AD814" s="47"/>
      <c r="AE814" s="47"/>
      <c r="AF814" s="47"/>
      <c r="AG814" s="47"/>
      <c r="AH814" s="47"/>
    </row>
    <row r="815" spans="1:34" ht="14.25" customHeight="1">
      <c r="A815" s="47"/>
      <c r="B815" s="47"/>
      <c r="C815" s="47"/>
      <c r="D815" s="47"/>
      <c r="E815" s="47"/>
      <c r="F815" s="47"/>
      <c r="G815" s="47"/>
      <c r="H815" s="47"/>
      <c r="I815" s="47"/>
      <c r="J815" s="357"/>
      <c r="K815" s="357"/>
      <c r="L815" s="47"/>
      <c r="M815" s="47"/>
      <c r="N815" s="47"/>
      <c r="O815" s="47"/>
      <c r="P815" s="47"/>
      <c r="Q815" s="47"/>
      <c r="R815" s="47"/>
      <c r="S815" s="47"/>
      <c r="T815" s="47"/>
      <c r="U815" s="47"/>
      <c r="V815" s="47"/>
      <c r="W815" s="47"/>
      <c r="X815" s="47"/>
      <c r="Y815" s="47"/>
      <c r="Z815" s="47"/>
      <c r="AA815" s="47"/>
      <c r="AB815" s="47"/>
      <c r="AC815" s="47"/>
      <c r="AD815" s="47"/>
      <c r="AE815" s="47"/>
      <c r="AF815" s="47"/>
      <c r="AG815" s="47"/>
      <c r="AH815" s="47"/>
    </row>
    <row r="816" spans="1:34" ht="14.25" customHeight="1">
      <c r="A816" s="47"/>
      <c r="B816" s="47"/>
      <c r="C816" s="47"/>
      <c r="D816" s="47"/>
      <c r="E816" s="47"/>
      <c r="F816" s="47"/>
      <c r="G816" s="47"/>
      <c r="H816" s="47"/>
      <c r="I816" s="47"/>
      <c r="J816" s="357"/>
      <c r="K816" s="357"/>
      <c r="L816" s="47"/>
      <c r="M816" s="47"/>
      <c r="N816" s="47"/>
      <c r="O816" s="47"/>
      <c r="P816" s="47"/>
      <c r="Q816" s="47"/>
      <c r="R816" s="47"/>
      <c r="S816" s="47"/>
      <c r="T816" s="47"/>
      <c r="U816" s="47"/>
      <c r="V816" s="47"/>
      <c r="W816" s="47"/>
      <c r="X816" s="47"/>
      <c r="Y816" s="47"/>
      <c r="Z816" s="47"/>
      <c r="AA816" s="47"/>
      <c r="AB816" s="47"/>
      <c r="AC816" s="47"/>
      <c r="AD816" s="47"/>
      <c r="AE816" s="47"/>
      <c r="AF816" s="47"/>
      <c r="AG816" s="47"/>
      <c r="AH816" s="47"/>
    </row>
    <row r="817" spans="1:34" ht="14.25" customHeight="1">
      <c r="A817" s="47"/>
      <c r="B817" s="47"/>
      <c r="C817" s="47"/>
      <c r="D817" s="47"/>
      <c r="E817" s="47"/>
      <c r="F817" s="47"/>
      <c r="G817" s="47"/>
      <c r="H817" s="47"/>
      <c r="I817" s="47"/>
      <c r="J817" s="357"/>
      <c r="K817" s="357"/>
      <c r="L817" s="47"/>
      <c r="M817" s="47"/>
      <c r="N817" s="47"/>
      <c r="O817" s="47"/>
      <c r="P817" s="47"/>
      <c r="Q817" s="47"/>
      <c r="R817" s="47"/>
      <c r="S817" s="47"/>
      <c r="T817" s="47"/>
      <c r="U817" s="47"/>
      <c r="V817" s="47"/>
      <c r="W817" s="47"/>
      <c r="X817" s="47"/>
      <c r="Y817" s="47"/>
      <c r="Z817" s="47"/>
      <c r="AA817" s="47"/>
      <c r="AB817" s="47"/>
      <c r="AC817" s="47"/>
      <c r="AD817" s="47"/>
      <c r="AE817" s="47"/>
      <c r="AF817" s="47"/>
      <c r="AG817" s="47"/>
      <c r="AH817" s="47"/>
    </row>
    <row r="818" spans="1:34" ht="14.25" customHeight="1">
      <c r="A818" s="47"/>
      <c r="B818" s="47"/>
      <c r="C818" s="47"/>
      <c r="D818" s="47"/>
      <c r="E818" s="47"/>
      <c r="F818" s="47"/>
      <c r="G818" s="47"/>
      <c r="H818" s="47"/>
      <c r="I818" s="47"/>
      <c r="J818" s="357"/>
      <c r="K818" s="357"/>
      <c r="L818" s="47"/>
      <c r="M818" s="47"/>
      <c r="N818" s="47"/>
      <c r="O818" s="47"/>
      <c r="P818" s="47"/>
      <c r="Q818" s="47"/>
      <c r="R818" s="47"/>
      <c r="S818" s="47"/>
      <c r="T818" s="47"/>
      <c r="U818" s="47"/>
      <c r="V818" s="47"/>
      <c r="W818" s="47"/>
      <c r="X818" s="47"/>
      <c r="Y818" s="47"/>
      <c r="Z818" s="47"/>
      <c r="AA818" s="47"/>
      <c r="AB818" s="47"/>
      <c r="AC818" s="47"/>
      <c r="AD818" s="47"/>
      <c r="AE818" s="47"/>
      <c r="AF818" s="47"/>
      <c r="AG818" s="47"/>
      <c r="AH818" s="47"/>
    </row>
    <row r="819" spans="1:34" ht="14.25" customHeight="1">
      <c r="A819" s="47"/>
      <c r="B819" s="47"/>
      <c r="C819" s="47"/>
      <c r="D819" s="47"/>
      <c r="E819" s="47"/>
      <c r="F819" s="47"/>
      <c r="G819" s="47"/>
      <c r="H819" s="47"/>
      <c r="I819" s="47"/>
      <c r="J819" s="357"/>
      <c r="K819" s="357"/>
      <c r="L819" s="47"/>
      <c r="M819" s="47"/>
      <c r="N819" s="47"/>
      <c r="O819" s="47"/>
      <c r="P819" s="47"/>
      <c r="Q819" s="47"/>
      <c r="R819" s="47"/>
      <c r="S819" s="47"/>
      <c r="T819" s="47"/>
      <c r="U819" s="47"/>
      <c r="V819" s="47"/>
      <c r="W819" s="47"/>
      <c r="X819" s="47"/>
      <c r="Y819" s="47"/>
      <c r="Z819" s="47"/>
      <c r="AA819" s="47"/>
      <c r="AB819" s="47"/>
      <c r="AC819" s="47"/>
      <c r="AD819" s="47"/>
      <c r="AE819" s="47"/>
      <c r="AF819" s="47"/>
      <c r="AG819" s="47"/>
      <c r="AH819" s="47"/>
    </row>
    <row r="820" spans="1:34" ht="14.25" customHeight="1">
      <c r="A820" s="47"/>
      <c r="B820" s="47"/>
      <c r="C820" s="47"/>
      <c r="D820" s="47"/>
      <c r="E820" s="47"/>
      <c r="F820" s="47"/>
      <c r="G820" s="47"/>
      <c r="H820" s="47"/>
      <c r="I820" s="47"/>
      <c r="J820" s="357"/>
      <c r="K820" s="357"/>
      <c r="L820" s="47"/>
      <c r="M820" s="47"/>
      <c r="N820" s="47"/>
      <c r="O820" s="47"/>
      <c r="P820" s="47"/>
      <c r="Q820" s="47"/>
      <c r="R820" s="47"/>
      <c r="S820" s="47"/>
      <c r="T820" s="47"/>
      <c r="U820" s="47"/>
      <c r="V820" s="47"/>
      <c r="W820" s="47"/>
      <c r="X820" s="47"/>
      <c r="Y820" s="47"/>
      <c r="Z820" s="47"/>
      <c r="AA820" s="47"/>
      <c r="AB820" s="47"/>
      <c r="AC820" s="47"/>
      <c r="AD820" s="47"/>
      <c r="AE820" s="47"/>
      <c r="AF820" s="47"/>
      <c r="AG820" s="47"/>
      <c r="AH820" s="47"/>
    </row>
    <row r="821" spans="1:34" ht="14.25" customHeight="1">
      <c r="A821" s="47"/>
      <c r="B821" s="47"/>
      <c r="C821" s="47"/>
      <c r="D821" s="47"/>
      <c r="E821" s="47"/>
      <c r="F821" s="47"/>
      <c r="G821" s="47"/>
      <c r="H821" s="47"/>
      <c r="I821" s="47"/>
      <c r="J821" s="357"/>
      <c r="K821" s="357"/>
      <c r="L821" s="47"/>
      <c r="M821" s="47"/>
      <c r="N821" s="47"/>
      <c r="O821" s="47"/>
      <c r="P821" s="47"/>
      <c r="Q821" s="47"/>
      <c r="R821" s="47"/>
      <c r="S821" s="47"/>
      <c r="T821" s="47"/>
      <c r="U821" s="47"/>
      <c r="V821" s="47"/>
      <c r="W821" s="47"/>
      <c r="X821" s="47"/>
      <c r="Y821" s="47"/>
      <c r="Z821" s="47"/>
      <c r="AA821" s="47"/>
      <c r="AB821" s="47"/>
      <c r="AC821" s="47"/>
      <c r="AD821" s="47"/>
      <c r="AE821" s="47"/>
      <c r="AF821" s="47"/>
      <c r="AG821" s="47"/>
      <c r="AH821" s="47"/>
    </row>
    <row r="822" spans="1:34" ht="14.25" customHeight="1">
      <c r="A822" s="47"/>
      <c r="B822" s="47"/>
      <c r="C822" s="47"/>
      <c r="D822" s="47"/>
      <c r="E822" s="47"/>
      <c r="F822" s="47"/>
      <c r="G822" s="47"/>
      <c r="H822" s="47"/>
      <c r="I822" s="47"/>
      <c r="J822" s="357"/>
      <c r="K822" s="357"/>
      <c r="L822" s="47"/>
      <c r="M822" s="47"/>
      <c r="N822" s="47"/>
      <c r="O822" s="47"/>
      <c r="P822" s="47"/>
      <c r="Q822" s="47"/>
      <c r="R822" s="47"/>
      <c r="S822" s="47"/>
      <c r="T822" s="47"/>
      <c r="U822" s="47"/>
      <c r="V822" s="47"/>
      <c r="W822" s="47"/>
      <c r="X822" s="47"/>
      <c r="Y822" s="47"/>
      <c r="Z822" s="47"/>
      <c r="AA822" s="47"/>
      <c r="AB822" s="47"/>
      <c r="AC822" s="47"/>
      <c r="AD822" s="47"/>
      <c r="AE822" s="47"/>
      <c r="AF822" s="47"/>
      <c r="AG822" s="47"/>
      <c r="AH822" s="47"/>
    </row>
    <row r="823" spans="1:34" ht="14.25" customHeight="1">
      <c r="A823" s="47"/>
      <c r="B823" s="47"/>
      <c r="C823" s="47"/>
      <c r="D823" s="47"/>
      <c r="E823" s="47"/>
      <c r="F823" s="47"/>
      <c r="G823" s="47"/>
      <c r="H823" s="47"/>
      <c r="I823" s="47"/>
      <c r="J823" s="357"/>
      <c r="K823" s="357"/>
      <c r="L823" s="47"/>
      <c r="M823" s="47"/>
      <c r="N823" s="47"/>
      <c r="O823" s="47"/>
      <c r="P823" s="47"/>
      <c r="Q823" s="47"/>
      <c r="R823" s="47"/>
      <c r="S823" s="47"/>
      <c r="T823" s="47"/>
      <c r="U823" s="47"/>
      <c r="V823" s="47"/>
      <c r="W823" s="47"/>
      <c r="X823" s="47"/>
      <c r="Y823" s="47"/>
      <c r="Z823" s="47"/>
      <c r="AA823" s="47"/>
      <c r="AB823" s="47"/>
      <c r="AC823" s="47"/>
      <c r="AD823" s="47"/>
      <c r="AE823" s="47"/>
      <c r="AF823" s="47"/>
      <c r="AG823" s="47"/>
      <c r="AH823" s="47"/>
    </row>
    <row r="824" spans="1:34" ht="14.25" customHeight="1">
      <c r="A824" s="47"/>
      <c r="B824" s="47"/>
      <c r="C824" s="47"/>
      <c r="D824" s="47"/>
      <c r="E824" s="47"/>
      <c r="F824" s="47"/>
      <c r="G824" s="47"/>
      <c r="H824" s="47"/>
      <c r="I824" s="47"/>
      <c r="J824" s="357"/>
      <c r="K824" s="357"/>
      <c r="L824" s="47"/>
      <c r="M824" s="47"/>
      <c r="N824" s="47"/>
      <c r="O824" s="47"/>
      <c r="P824" s="47"/>
      <c r="Q824" s="47"/>
      <c r="R824" s="47"/>
      <c r="S824" s="47"/>
      <c r="T824" s="47"/>
      <c r="U824" s="47"/>
      <c r="V824" s="47"/>
      <c r="W824" s="47"/>
      <c r="X824" s="47"/>
      <c r="Y824" s="47"/>
      <c r="Z824" s="47"/>
      <c r="AA824" s="47"/>
      <c r="AB824" s="47"/>
      <c r="AC824" s="47"/>
      <c r="AD824" s="47"/>
      <c r="AE824" s="47"/>
      <c r="AF824" s="47"/>
      <c r="AG824" s="47"/>
      <c r="AH824" s="47"/>
    </row>
    <row r="825" spans="1:34" ht="14.25" customHeight="1">
      <c r="A825" s="47"/>
      <c r="B825" s="47"/>
      <c r="C825" s="47"/>
      <c r="D825" s="47"/>
      <c r="E825" s="47"/>
      <c r="F825" s="47"/>
      <c r="G825" s="47"/>
      <c r="H825" s="47"/>
      <c r="I825" s="47"/>
      <c r="J825" s="357"/>
      <c r="K825" s="357"/>
      <c r="L825" s="47"/>
      <c r="M825" s="47"/>
      <c r="N825" s="47"/>
      <c r="O825" s="47"/>
      <c r="P825" s="47"/>
      <c r="Q825" s="47"/>
      <c r="R825" s="47"/>
      <c r="S825" s="47"/>
      <c r="T825" s="47"/>
      <c r="U825" s="47"/>
      <c r="V825" s="47"/>
      <c r="W825" s="47"/>
      <c r="X825" s="47"/>
      <c r="Y825" s="47"/>
      <c r="Z825" s="47"/>
      <c r="AA825" s="47"/>
      <c r="AB825" s="47"/>
      <c r="AC825" s="47"/>
      <c r="AD825" s="47"/>
      <c r="AE825" s="47"/>
      <c r="AF825" s="47"/>
      <c r="AG825" s="47"/>
      <c r="AH825" s="47"/>
    </row>
    <row r="826" spans="1:34" ht="14.25" customHeight="1">
      <c r="A826" s="47"/>
      <c r="B826" s="47"/>
      <c r="C826" s="47"/>
      <c r="D826" s="47"/>
      <c r="E826" s="47"/>
      <c r="F826" s="47"/>
      <c r="G826" s="47"/>
      <c r="H826" s="47"/>
      <c r="I826" s="47"/>
      <c r="J826" s="357"/>
      <c r="K826" s="357"/>
      <c r="L826" s="47"/>
      <c r="M826" s="47"/>
      <c r="N826" s="47"/>
      <c r="O826" s="47"/>
      <c r="P826" s="47"/>
      <c r="Q826" s="47"/>
      <c r="R826" s="47"/>
      <c r="S826" s="47"/>
      <c r="T826" s="47"/>
      <c r="U826" s="47"/>
      <c r="V826" s="47"/>
      <c r="W826" s="47"/>
      <c r="X826" s="47"/>
      <c r="Y826" s="47"/>
      <c r="Z826" s="47"/>
      <c r="AA826" s="47"/>
      <c r="AB826" s="47"/>
      <c r="AC826" s="47"/>
      <c r="AD826" s="47"/>
      <c r="AE826" s="47"/>
      <c r="AF826" s="47"/>
      <c r="AG826" s="47"/>
      <c r="AH826" s="47"/>
    </row>
    <row r="827" spans="1:34" ht="14.25" customHeight="1">
      <c r="A827" s="47"/>
      <c r="B827" s="47"/>
      <c r="C827" s="47"/>
      <c r="D827" s="47"/>
      <c r="E827" s="47"/>
      <c r="F827" s="47"/>
      <c r="G827" s="47"/>
      <c r="H827" s="47"/>
      <c r="I827" s="47"/>
      <c r="J827" s="357"/>
      <c r="K827" s="357"/>
      <c r="L827" s="47"/>
      <c r="M827" s="47"/>
      <c r="N827" s="47"/>
      <c r="O827" s="47"/>
      <c r="P827" s="47"/>
      <c r="Q827" s="47"/>
      <c r="R827" s="47"/>
      <c r="S827" s="47"/>
      <c r="T827" s="47"/>
      <c r="U827" s="47"/>
      <c r="V827" s="47"/>
      <c r="W827" s="47"/>
      <c r="X827" s="47"/>
      <c r="Y827" s="47"/>
      <c r="Z827" s="47"/>
      <c r="AA827" s="47"/>
      <c r="AB827" s="47"/>
      <c r="AC827" s="47"/>
      <c r="AD827" s="47"/>
      <c r="AE827" s="47"/>
      <c r="AF827" s="47"/>
      <c r="AG827" s="47"/>
      <c r="AH827" s="47"/>
    </row>
    <row r="828" spans="1:34" ht="14.25" customHeight="1">
      <c r="A828" s="47"/>
      <c r="B828" s="47"/>
      <c r="C828" s="47"/>
      <c r="D828" s="47"/>
      <c r="E828" s="47"/>
      <c r="F828" s="47"/>
      <c r="G828" s="47"/>
      <c r="H828" s="47"/>
      <c r="I828" s="47"/>
      <c r="J828" s="357"/>
      <c r="K828" s="357"/>
      <c r="L828" s="47"/>
      <c r="M828" s="47"/>
      <c r="N828" s="47"/>
      <c r="O828" s="47"/>
      <c r="P828" s="47"/>
      <c r="Q828" s="47"/>
      <c r="R828" s="47"/>
      <c r="S828" s="47"/>
      <c r="T828" s="47"/>
      <c r="U828" s="47"/>
      <c r="V828" s="47"/>
      <c r="W828" s="47"/>
      <c r="X828" s="47"/>
      <c r="Y828" s="47"/>
      <c r="Z828" s="47"/>
      <c r="AA828" s="47"/>
      <c r="AB828" s="47"/>
      <c r="AC828" s="47"/>
      <c r="AD828" s="47"/>
      <c r="AE828" s="47"/>
      <c r="AF828" s="47"/>
      <c r="AG828" s="47"/>
      <c r="AH828" s="47"/>
    </row>
    <row r="829" spans="1:34" ht="14.25" customHeight="1">
      <c r="A829" s="47"/>
      <c r="B829" s="47"/>
      <c r="C829" s="47"/>
      <c r="D829" s="47"/>
      <c r="E829" s="47"/>
      <c r="F829" s="47"/>
      <c r="G829" s="47"/>
      <c r="H829" s="47"/>
      <c r="I829" s="47"/>
      <c r="J829" s="357"/>
      <c r="K829" s="357"/>
      <c r="L829" s="47"/>
      <c r="M829" s="47"/>
      <c r="N829" s="47"/>
      <c r="O829" s="47"/>
      <c r="P829" s="47"/>
      <c r="Q829" s="47"/>
      <c r="R829" s="47"/>
      <c r="S829" s="47"/>
      <c r="T829" s="47"/>
      <c r="U829" s="47"/>
      <c r="V829" s="47"/>
      <c r="W829" s="47"/>
      <c r="X829" s="47"/>
      <c r="Y829" s="47"/>
      <c r="Z829" s="47"/>
      <c r="AA829" s="47"/>
      <c r="AB829" s="47"/>
      <c r="AC829" s="47"/>
      <c r="AD829" s="47"/>
      <c r="AE829" s="47"/>
      <c r="AF829" s="47"/>
      <c r="AG829" s="47"/>
      <c r="AH829" s="47"/>
    </row>
    <row r="830" spans="1:34" ht="14.25" customHeight="1">
      <c r="A830" s="47"/>
      <c r="B830" s="47"/>
      <c r="C830" s="47"/>
      <c r="D830" s="47"/>
      <c r="E830" s="47"/>
      <c r="F830" s="47"/>
      <c r="G830" s="47"/>
      <c r="H830" s="47"/>
      <c r="I830" s="47"/>
      <c r="J830" s="357"/>
      <c r="K830" s="357"/>
      <c r="L830" s="47"/>
      <c r="M830" s="47"/>
      <c r="N830" s="47"/>
      <c r="O830" s="47"/>
      <c r="P830" s="47"/>
      <c r="Q830" s="47"/>
      <c r="R830" s="47"/>
      <c r="S830" s="47"/>
      <c r="T830" s="47"/>
      <c r="U830" s="47"/>
      <c r="V830" s="47"/>
      <c r="W830" s="47"/>
      <c r="X830" s="47"/>
      <c r="Y830" s="47"/>
      <c r="Z830" s="47"/>
      <c r="AA830" s="47"/>
      <c r="AB830" s="47"/>
      <c r="AC830" s="47"/>
      <c r="AD830" s="47"/>
      <c r="AE830" s="47"/>
      <c r="AF830" s="47"/>
      <c r="AG830" s="47"/>
      <c r="AH830" s="47"/>
    </row>
    <row r="831" spans="1:34" ht="14.25" customHeight="1">
      <c r="A831" s="47"/>
      <c r="B831" s="47"/>
      <c r="C831" s="47"/>
      <c r="D831" s="47"/>
      <c r="E831" s="47"/>
      <c r="F831" s="47"/>
      <c r="G831" s="47"/>
      <c r="H831" s="47"/>
      <c r="I831" s="47"/>
      <c r="J831" s="357"/>
      <c r="K831" s="357"/>
      <c r="L831" s="47"/>
      <c r="M831" s="47"/>
      <c r="N831" s="47"/>
      <c r="O831" s="47"/>
      <c r="P831" s="47"/>
      <c r="Q831" s="47"/>
      <c r="R831" s="47"/>
      <c r="S831" s="47"/>
      <c r="T831" s="47"/>
      <c r="U831" s="47"/>
      <c r="V831" s="47"/>
      <c r="W831" s="47"/>
      <c r="X831" s="47"/>
      <c r="Y831" s="47"/>
      <c r="Z831" s="47"/>
      <c r="AA831" s="47"/>
      <c r="AB831" s="47"/>
      <c r="AC831" s="47"/>
      <c r="AD831" s="47"/>
      <c r="AE831" s="47"/>
      <c r="AF831" s="47"/>
      <c r="AG831" s="47"/>
      <c r="AH831" s="47"/>
    </row>
    <row r="832" spans="1:34" ht="14.25" customHeight="1">
      <c r="A832" s="47"/>
      <c r="B832" s="47"/>
      <c r="C832" s="47"/>
      <c r="D832" s="47"/>
      <c r="E832" s="47"/>
      <c r="F832" s="47"/>
      <c r="G832" s="47"/>
      <c r="H832" s="47"/>
      <c r="I832" s="47"/>
      <c r="J832" s="357"/>
      <c r="K832" s="357"/>
      <c r="L832" s="47"/>
      <c r="M832" s="47"/>
      <c r="N832" s="47"/>
      <c r="O832" s="47"/>
      <c r="P832" s="47"/>
      <c r="Q832" s="47"/>
      <c r="R832" s="47"/>
      <c r="S832" s="47"/>
      <c r="T832" s="47"/>
      <c r="U832" s="47"/>
      <c r="V832" s="47"/>
      <c r="W832" s="47"/>
      <c r="X832" s="47"/>
      <c r="Y832" s="47"/>
      <c r="Z832" s="47"/>
      <c r="AA832" s="47"/>
      <c r="AB832" s="47"/>
      <c r="AC832" s="47"/>
      <c r="AD832" s="47"/>
      <c r="AE832" s="47"/>
      <c r="AF832" s="47"/>
      <c r="AG832" s="47"/>
      <c r="AH832" s="47"/>
    </row>
    <row r="833" spans="1:34" ht="14.25" customHeight="1">
      <c r="A833" s="47"/>
      <c r="B833" s="47"/>
      <c r="C833" s="47"/>
      <c r="D833" s="47"/>
      <c r="E833" s="47"/>
      <c r="F833" s="47"/>
      <c r="G833" s="47"/>
      <c r="H833" s="47"/>
      <c r="I833" s="47"/>
      <c r="J833" s="357"/>
      <c r="K833" s="357"/>
      <c r="L833" s="47"/>
      <c r="M833" s="47"/>
      <c r="N833" s="47"/>
      <c r="O833" s="47"/>
      <c r="P833" s="47"/>
      <c r="Q833" s="47"/>
      <c r="R833" s="47"/>
      <c r="S833" s="47"/>
      <c r="T833" s="47"/>
      <c r="U833" s="47"/>
      <c r="V833" s="47"/>
      <c r="W833" s="47"/>
      <c r="X833" s="47"/>
      <c r="Y833" s="47"/>
      <c r="Z833" s="47"/>
      <c r="AA833" s="47"/>
      <c r="AB833" s="47"/>
      <c r="AC833" s="47"/>
      <c r="AD833" s="47"/>
      <c r="AE833" s="47"/>
      <c r="AF833" s="47"/>
      <c r="AG833" s="47"/>
      <c r="AH833" s="47"/>
    </row>
    <row r="834" spans="1:34" ht="14.25" customHeight="1">
      <c r="A834" s="47"/>
      <c r="B834" s="47"/>
      <c r="C834" s="47"/>
      <c r="D834" s="47"/>
      <c r="E834" s="47"/>
      <c r="F834" s="47"/>
      <c r="G834" s="47"/>
      <c r="H834" s="47"/>
      <c r="I834" s="47"/>
      <c r="J834" s="357"/>
      <c r="K834" s="357"/>
      <c r="L834" s="47"/>
      <c r="M834" s="47"/>
      <c r="N834" s="47"/>
      <c r="O834" s="47"/>
      <c r="P834" s="47"/>
      <c r="Q834" s="47"/>
      <c r="R834" s="47"/>
      <c r="S834" s="47"/>
      <c r="T834" s="47"/>
      <c r="U834" s="47"/>
      <c r="V834" s="47"/>
      <c r="W834" s="47"/>
      <c r="X834" s="47"/>
      <c r="Y834" s="47"/>
      <c r="Z834" s="47"/>
      <c r="AA834" s="47"/>
      <c r="AB834" s="47"/>
      <c r="AC834" s="47"/>
      <c r="AD834" s="47"/>
      <c r="AE834" s="47"/>
      <c r="AF834" s="47"/>
      <c r="AG834" s="47"/>
      <c r="AH834" s="47"/>
    </row>
    <row r="835" spans="1:34" ht="14.25" customHeight="1">
      <c r="A835" s="47"/>
      <c r="B835" s="47"/>
      <c r="C835" s="47"/>
      <c r="D835" s="47"/>
      <c r="E835" s="47"/>
      <c r="F835" s="47"/>
      <c r="G835" s="47"/>
      <c r="H835" s="47"/>
      <c r="I835" s="47"/>
      <c r="J835" s="357"/>
      <c r="K835" s="357"/>
      <c r="L835" s="47"/>
      <c r="M835" s="47"/>
      <c r="N835" s="47"/>
      <c r="O835" s="47"/>
      <c r="P835" s="47"/>
      <c r="Q835" s="47"/>
      <c r="R835" s="47"/>
      <c r="S835" s="47"/>
      <c r="T835" s="47"/>
      <c r="U835" s="47"/>
      <c r="V835" s="47"/>
      <c r="W835" s="47"/>
      <c r="X835" s="47"/>
      <c r="Y835" s="47"/>
      <c r="Z835" s="47"/>
      <c r="AA835" s="47"/>
      <c r="AB835" s="47"/>
      <c r="AC835" s="47"/>
      <c r="AD835" s="47"/>
      <c r="AE835" s="47"/>
      <c r="AF835" s="47"/>
      <c r="AG835" s="47"/>
      <c r="AH835" s="47"/>
    </row>
    <row r="836" spans="1:34" ht="14.25" customHeight="1">
      <c r="A836" s="47"/>
      <c r="B836" s="47"/>
      <c r="C836" s="47"/>
      <c r="D836" s="47"/>
      <c r="E836" s="47"/>
      <c r="F836" s="47"/>
      <c r="G836" s="47"/>
      <c r="H836" s="47"/>
      <c r="I836" s="47"/>
      <c r="J836" s="357"/>
      <c r="K836" s="357"/>
      <c r="L836" s="47"/>
      <c r="M836" s="47"/>
      <c r="N836" s="47"/>
      <c r="O836" s="47"/>
      <c r="P836" s="47"/>
      <c r="Q836" s="47"/>
      <c r="R836" s="47"/>
      <c r="S836" s="47"/>
      <c r="T836" s="47"/>
      <c r="U836" s="47"/>
      <c r="V836" s="47"/>
      <c r="W836" s="47"/>
      <c r="X836" s="47"/>
      <c r="Y836" s="47"/>
      <c r="Z836" s="47"/>
      <c r="AA836" s="47"/>
      <c r="AB836" s="47"/>
      <c r="AC836" s="47"/>
      <c r="AD836" s="47"/>
      <c r="AE836" s="47"/>
      <c r="AF836" s="47"/>
      <c r="AG836" s="47"/>
      <c r="AH836" s="47"/>
    </row>
    <row r="837" spans="1:34" ht="14.25" customHeight="1">
      <c r="A837" s="47"/>
      <c r="B837" s="47"/>
      <c r="C837" s="47"/>
      <c r="D837" s="47"/>
      <c r="E837" s="47"/>
      <c r="F837" s="47"/>
      <c r="G837" s="47"/>
      <c r="H837" s="47"/>
      <c r="I837" s="47"/>
      <c r="J837" s="357"/>
      <c r="K837" s="357"/>
      <c r="L837" s="47"/>
      <c r="M837" s="47"/>
      <c r="N837" s="47"/>
      <c r="O837" s="47"/>
      <c r="P837" s="47"/>
      <c r="Q837" s="47"/>
      <c r="R837" s="47"/>
      <c r="S837" s="47"/>
      <c r="T837" s="47"/>
      <c r="U837" s="47"/>
      <c r="V837" s="47"/>
      <c r="W837" s="47"/>
      <c r="X837" s="47"/>
      <c r="Y837" s="47"/>
      <c r="Z837" s="47"/>
      <c r="AA837" s="47"/>
      <c r="AB837" s="47"/>
      <c r="AC837" s="47"/>
      <c r="AD837" s="47"/>
      <c r="AE837" s="47"/>
      <c r="AF837" s="47"/>
      <c r="AG837" s="47"/>
      <c r="AH837" s="47"/>
    </row>
    <row r="838" spans="1:34" ht="14.25" customHeight="1">
      <c r="A838" s="47"/>
      <c r="B838" s="47"/>
      <c r="C838" s="47"/>
      <c r="D838" s="47"/>
      <c r="E838" s="47"/>
      <c r="F838" s="47"/>
      <c r="G838" s="47"/>
      <c r="H838" s="47"/>
      <c r="I838" s="47"/>
      <c r="J838" s="357"/>
      <c r="K838" s="357"/>
      <c r="L838" s="47"/>
      <c r="M838" s="47"/>
      <c r="N838" s="47"/>
      <c r="O838" s="47"/>
      <c r="P838" s="47"/>
      <c r="Q838" s="47"/>
      <c r="R838" s="47"/>
      <c r="S838" s="47"/>
      <c r="T838" s="47"/>
      <c r="U838" s="47"/>
      <c r="V838" s="47"/>
      <c r="W838" s="47"/>
      <c r="X838" s="47"/>
      <c r="Y838" s="47"/>
      <c r="Z838" s="47"/>
      <c r="AA838" s="47"/>
      <c r="AB838" s="47"/>
      <c r="AC838" s="47"/>
      <c r="AD838" s="47"/>
      <c r="AE838" s="47"/>
      <c r="AF838" s="47"/>
      <c r="AG838" s="47"/>
      <c r="AH838" s="47"/>
    </row>
    <row r="839" spans="1:34" ht="14.25" customHeight="1">
      <c r="A839" s="47"/>
      <c r="B839" s="47"/>
      <c r="C839" s="47"/>
      <c r="D839" s="47"/>
      <c r="E839" s="47"/>
      <c r="F839" s="47"/>
      <c r="G839" s="47"/>
      <c r="H839" s="47"/>
      <c r="I839" s="47"/>
      <c r="J839" s="357"/>
      <c r="K839" s="357"/>
      <c r="L839" s="47"/>
      <c r="M839" s="47"/>
      <c r="N839" s="47"/>
      <c r="O839" s="47"/>
      <c r="P839" s="47"/>
      <c r="Q839" s="47"/>
      <c r="R839" s="47"/>
      <c r="S839" s="47"/>
      <c r="T839" s="47"/>
      <c r="U839" s="47"/>
      <c r="V839" s="47"/>
      <c r="W839" s="47"/>
      <c r="X839" s="47"/>
      <c r="Y839" s="47"/>
      <c r="Z839" s="47"/>
      <c r="AA839" s="47"/>
      <c r="AB839" s="47"/>
      <c r="AC839" s="47"/>
      <c r="AD839" s="47"/>
      <c r="AE839" s="47"/>
      <c r="AF839" s="47"/>
      <c r="AG839" s="47"/>
      <c r="AH839" s="47"/>
    </row>
    <row r="840" spans="1:34" ht="14.25" customHeight="1">
      <c r="A840" s="47"/>
      <c r="B840" s="47"/>
      <c r="C840" s="47"/>
      <c r="D840" s="47"/>
      <c r="E840" s="47"/>
      <c r="F840" s="47"/>
      <c r="G840" s="47"/>
      <c r="H840" s="47"/>
      <c r="I840" s="47"/>
      <c r="J840" s="357"/>
      <c r="K840" s="357"/>
      <c r="L840" s="47"/>
      <c r="M840" s="47"/>
      <c r="N840" s="47"/>
      <c r="O840" s="47"/>
      <c r="P840" s="47"/>
      <c r="Q840" s="47"/>
      <c r="R840" s="47"/>
      <c r="S840" s="47"/>
      <c r="T840" s="47"/>
      <c r="U840" s="47"/>
      <c r="V840" s="47"/>
      <c r="W840" s="47"/>
      <c r="X840" s="47"/>
      <c r="Y840" s="47"/>
      <c r="Z840" s="47"/>
      <c r="AA840" s="47"/>
      <c r="AB840" s="47"/>
      <c r="AC840" s="47"/>
      <c r="AD840" s="47"/>
      <c r="AE840" s="47"/>
      <c r="AF840" s="47"/>
      <c r="AG840" s="47"/>
      <c r="AH840" s="47"/>
    </row>
    <row r="841" spans="1:34" ht="14.25" customHeight="1">
      <c r="A841" s="47"/>
      <c r="B841" s="47"/>
      <c r="C841" s="47"/>
      <c r="D841" s="47"/>
      <c r="E841" s="47"/>
      <c r="F841" s="47"/>
      <c r="G841" s="47"/>
      <c r="H841" s="47"/>
      <c r="I841" s="47"/>
      <c r="J841" s="357"/>
      <c r="K841" s="357"/>
      <c r="L841" s="47"/>
      <c r="M841" s="47"/>
      <c r="N841" s="47"/>
      <c r="O841" s="47"/>
      <c r="P841" s="47"/>
      <c r="Q841" s="47"/>
      <c r="R841" s="47"/>
      <c r="S841" s="47"/>
      <c r="T841" s="47"/>
      <c r="U841" s="47"/>
      <c r="V841" s="47"/>
      <c r="W841" s="47"/>
      <c r="X841" s="47"/>
      <c r="Y841" s="47"/>
      <c r="Z841" s="47"/>
      <c r="AA841" s="47"/>
      <c r="AB841" s="47"/>
      <c r="AC841" s="47"/>
      <c r="AD841" s="47"/>
      <c r="AE841" s="47"/>
      <c r="AF841" s="47"/>
      <c r="AG841" s="47"/>
      <c r="AH841" s="47"/>
    </row>
    <row r="842" spans="1:34" ht="14.25" customHeight="1">
      <c r="A842" s="47"/>
      <c r="B842" s="47"/>
      <c r="C842" s="47"/>
      <c r="D842" s="47"/>
      <c r="E842" s="47"/>
      <c r="F842" s="47"/>
      <c r="G842" s="47"/>
      <c r="H842" s="47"/>
      <c r="I842" s="47"/>
      <c r="J842" s="357"/>
      <c r="K842" s="357"/>
      <c r="L842" s="47"/>
      <c r="M842" s="47"/>
      <c r="N842" s="47"/>
      <c r="O842" s="47"/>
      <c r="P842" s="47"/>
      <c r="Q842" s="47"/>
      <c r="R842" s="47"/>
      <c r="S842" s="47"/>
      <c r="T842" s="47"/>
      <c r="U842" s="47"/>
      <c r="V842" s="47"/>
      <c r="W842" s="47"/>
      <c r="X842" s="47"/>
      <c r="Y842" s="47"/>
      <c r="Z842" s="47"/>
      <c r="AA842" s="47"/>
      <c r="AB842" s="47"/>
      <c r="AC842" s="47"/>
      <c r="AD842" s="47"/>
      <c r="AE842" s="47"/>
      <c r="AF842" s="47"/>
      <c r="AG842" s="47"/>
      <c r="AH842" s="47"/>
    </row>
    <row r="843" spans="1:34" ht="14.25" customHeight="1">
      <c r="A843" s="47"/>
      <c r="B843" s="47"/>
      <c r="C843" s="47"/>
      <c r="D843" s="47"/>
      <c r="E843" s="47"/>
      <c r="F843" s="47"/>
      <c r="G843" s="47"/>
      <c r="H843" s="47"/>
      <c r="I843" s="47"/>
      <c r="J843" s="357"/>
      <c r="K843" s="357"/>
      <c r="L843" s="47"/>
      <c r="M843" s="47"/>
      <c r="N843" s="47"/>
      <c r="O843" s="47"/>
      <c r="P843" s="47"/>
      <c r="Q843" s="47"/>
      <c r="R843" s="47"/>
      <c r="S843" s="47"/>
      <c r="T843" s="47"/>
      <c r="U843" s="47"/>
      <c r="V843" s="47"/>
      <c r="W843" s="47"/>
      <c r="X843" s="47"/>
      <c r="Y843" s="47"/>
      <c r="Z843" s="47"/>
      <c r="AA843" s="47"/>
      <c r="AB843" s="47"/>
      <c r="AC843" s="47"/>
      <c r="AD843" s="47"/>
      <c r="AE843" s="47"/>
      <c r="AF843" s="47"/>
      <c r="AG843" s="47"/>
      <c r="AH843" s="47"/>
    </row>
    <row r="844" spans="1:34" ht="14.25" customHeight="1">
      <c r="A844" s="47"/>
      <c r="B844" s="47"/>
      <c r="C844" s="47"/>
      <c r="D844" s="47"/>
      <c r="E844" s="47"/>
      <c r="F844" s="47"/>
      <c r="G844" s="47"/>
      <c r="H844" s="47"/>
      <c r="I844" s="47"/>
      <c r="J844" s="357"/>
      <c r="K844" s="357"/>
      <c r="L844" s="47"/>
      <c r="M844" s="47"/>
      <c r="N844" s="47"/>
      <c r="O844" s="47"/>
      <c r="P844" s="47"/>
      <c r="Q844" s="47"/>
      <c r="R844" s="47"/>
      <c r="S844" s="47"/>
      <c r="T844" s="47"/>
      <c r="U844" s="47"/>
      <c r="V844" s="47"/>
      <c r="W844" s="47"/>
      <c r="X844" s="47"/>
      <c r="Y844" s="47"/>
      <c r="Z844" s="47"/>
      <c r="AA844" s="47"/>
      <c r="AB844" s="47"/>
      <c r="AC844" s="47"/>
      <c r="AD844" s="47"/>
      <c r="AE844" s="47"/>
      <c r="AF844" s="47"/>
      <c r="AG844" s="47"/>
      <c r="AH844" s="47"/>
    </row>
    <row r="845" spans="1:34" ht="14.25" customHeight="1">
      <c r="A845" s="47"/>
      <c r="B845" s="47"/>
      <c r="C845" s="47"/>
      <c r="D845" s="47"/>
      <c r="E845" s="47"/>
      <c r="F845" s="47"/>
      <c r="G845" s="47"/>
      <c r="H845" s="47"/>
      <c r="I845" s="47"/>
      <c r="J845" s="357"/>
      <c r="K845" s="357"/>
      <c r="L845" s="47"/>
      <c r="M845" s="47"/>
      <c r="N845" s="47"/>
      <c r="O845" s="47"/>
      <c r="P845" s="47"/>
      <c r="Q845" s="47"/>
      <c r="R845" s="47"/>
      <c r="S845" s="47"/>
      <c r="T845" s="47"/>
      <c r="U845" s="47"/>
      <c r="V845" s="47"/>
      <c r="W845" s="47"/>
      <c r="X845" s="47"/>
      <c r="Y845" s="47"/>
      <c r="Z845" s="47"/>
      <c r="AA845" s="47"/>
      <c r="AB845" s="47"/>
      <c r="AC845" s="47"/>
      <c r="AD845" s="47"/>
      <c r="AE845" s="47"/>
      <c r="AF845" s="47"/>
      <c r="AG845" s="47"/>
      <c r="AH845" s="47"/>
    </row>
    <row r="846" spans="1:34" ht="14.25" customHeight="1">
      <c r="A846" s="47"/>
      <c r="B846" s="47"/>
      <c r="C846" s="47"/>
      <c r="D846" s="47"/>
      <c r="E846" s="47"/>
      <c r="F846" s="47"/>
      <c r="G846" s="47"/>
      <c r="H846" s="47"/>
      <c r="I846" s="47"/>
      <c r="J846" s="357"/>
      <c r="K846" s="357"/>
      <c r="L846" s="47"/>
      <c r="M846" s="47"/>
      <c r="N846" s="47"/>
      <c r="O846" s="47"/>
      <c r="P846" s="47"/>
      <c r="Q846" s="47"/>
      <c r="R846" s="47"/>
      <c r="S846" s="47"/>
      <c r="T846" s="47"/>
      <c r="U846" s="47"/>
      <c r="V846" s="47"/>
      <c r="W846" s="47"/>
      <c r="X846" s="47"/>
      <c r="Y846" s="47"/>
      <c r="Z846" s="47"/>
      <c r="AA846" s="47"/>
      <c r="AB846" s="47"/>
      <c r="AC846" s="47"/>
      <c r="AD846" s="47"/>
      <c r="AE846" s="47"/>
      <c r="AF846" s="47"/>
      <c r="AG846" s="47"/>
      <c r="AH846" s="47"/>
    </row>
    <row r="847" spans="1:34" ht="14.25" customHeight="1">
      <c r="A847" s="47"/>
      <c r="B847" s="47"/>
      <c r="C847" s="47"/>
      <c r="D847" s="47"/>
      <c r="E847" s="47"/>
      <c r="F847" s="47"/>
      <c r="G847" s="47"/>
      <c r="H847" s="47"/>
      <c r="I847" s="47"/>
      <c r="J847" s="357"/>
      <c r="K847" s="357"/>
      <c r="L847" s="47"/>
      <c r="M847" s="47"/>
      <c r="N847" s="47"/>
      <c r="O847" s="47"/>
      <c r="P847" s="47"/>
      <c r="Q847" s="47"/>
      <c r="R847" s="47"/>
      <c r="S847" s="47"/>
      <c r="T847" s="47"/>
      <c r="U847" s="47"/>
      <c r="V847" s="47"/>
      <c r="W847" s="47"/>
      <c r="X847" s="47"/>
      <c r="Y847" s="47"/>
      <c r="Z847" s="47"/>
      <c r="AA847" s="47"/>
      <c r="AB847" s="47"/>
      <c r="AC847" s="47"/>
      <c r="AD847" s="47"/>
      <c r="AE847" s="47"/>
      <c r="AF847" s="47"/>
      <c r="AG847" s="47"/>
      <c r="AH847" s="47"/>
    </row>
    <row r="848" spans="1:34" ht="14.25" customHeight="1">
      <c r="A848" s="47"/>
      <c r="B848" s="47"/>
      <c r="C848" s="47"/>
      <c r="D848" s="47"/>
      <c r="E848" s="47"/>
      <c r="F848" s="47"/>
      <c r="G848" s="47"/>
      <c r="H848" s="47"/>
      <c r="I848" s="47"/>
      <c r="J848" s="357"/>
      <c r="K848" s="357"/>
      <c r="L848" s="47"/>
      <c r="M848" s="47"/>
      <c r="N848" s="47"/>
      <c r="O848" s="47"/>
      <c r="P848" s="47"/>
      <c r="Q848" s="47"/>
      <c r="R848" s="47"/>
      <c r="S848" s="47"/>
      <c r="T848" s="47"/>
      <c r="U848" s="47"/>
      <c r="V848" s="47"/>
      <c r="W848" s="47"/>
      <c r="X848" s="47"/>
      <c r="Y848" s="47"/>
      <c r="Z848" s="47"/>
      <c r="AA848" s="47"/>
      <c r="AB848" s="47"/>
      <c r="AC848" s="47"/>
      <c r="AD848" s="47"/>
      <c r="AE848" s="47"/>
      <c r="AF848" s="47"/>
      <c r="AG848" s="47"/>
      <c r="AH848" s="47"/>
    </row>
    <row r="849" spans="1:34" ht="14.25" customHeight="1">
      <c r="A849" s="47"/>
      <c r="B849" s="47"/>
      <c r="C849" s="47"/>
      <c r="D849" s="47"/>
      <c r="E849" s="47"/>
      <c r="F849" s="47"/>
      <c r="G849" s="47"/>
      <c r="H849" s="47"/>
      <c r="I849" s="47"/>
      <c r="J849" s="357"/>
      <c r="K849" s="357"/>
      <c r="L849" s="47"/>
      <c r="M849" s="47"/>
      <c r="N849" s="47"/>
      <c r="O849" s="47"/>
      <c r="P849" s="47"/>
      <c r="Q849" s="47"/>
      <c r="R849" s="47"/>
      <c r="S849" s="47"/>
      <c r="T849" s="47"/>
      <c r="U849" s="47"/>
      <c r="V849" s="47"/>
      <c r="W849" s="47"/>
      <c r="X849" s="47"/>
      <c r="Y849" s="47"/>
      <c r="Z849" s="47"/>
      <c r="AA849" s="47"/>
      <c r="AB849" s="47"/>
      <c r="AC849" s="47"/>
      <c r="AD849" s="47"/>
      <c r="AE849" s="47"/>
      <c r="AF849" s="47"/>
      <c r="AG849" s="47"/>
      <c r="AH849" s="47"/>
    </row>
    <row r="850" spans="1:34" ht="14.25" customHeight="1">
      <c r="A850" s="47"/>
      <c r="B850" s="47"/>
      <c r="C850" s="47"/>
      <c r="D850" s="47"/>
      <c r="E850" s="47"/>
      <c r="F850" s="47"/>
      <c r="G850" s="47"/>
      <c r="H850" s="47"/>
      <c r="I850" s="47"/>
      <c r="J850" s="357"/>
      <c r="K850" s="357"/>
      <c r="L850" s="47"/>
      <c r="M850" s="47"/>
      <c r="N850" s="47"/>
      <c r="O850" s="47"/>
      <c r="P850" s="47"/>
      <c r="Q850" s="47"/>
      <c r="R850" s="47"/>
      <c r="S850" s="47"/>
      <c r="T850" s="47"/>
      <c r="U850" s="47"/>
      <c r="V850" s="47"/>
      <c r="W850" s="47"/>
      <c r="X850" s="47"/>
      <c r="Y850" s="47"/>
      <c r="Z850" s="47"/>
      <c r="AA850" s="47"/>
      <c r="AB850" s="47"/>
      <c r="AC850" s="47"/>
      <c r="AD850" s="47"/>
      <c r="AE850" s="47"/>
      <c r="AF850" s="47"/>
      <c r="AG850" s="47"/>
      <c r="AH850" s="47"/>
    </row>
    <row r="851" spans="1:34" ht="14.25" customHeight="1">
      <c r="A851" s="47"/>
      <c r="B851" s="47"/>
      <c r="C851" s="47"/>
      <c r="D851" s="47"/>
      <c r="E851" s="47"/>
      <c r="F851" s="47"/>
      <c r="G851" s="47"/>
      <c r="H851" s="47"/>
      <c r="I851" s="47"/>
      <c r="J851" s="357"/>
      <c r="K851" s="357"/>
      <c r="L851" s="47"/>
      <c r="M851" s="47"/>
      <c r="N851" s="47"/>
      <c r="O851" s="47"/>
      <c r="P851" s="47"/>
      <c r="Q851" s="47"/>
      <c r="R851" s="47"/>
      <c r="S851" s="47"/>
      <c r="T851" s="47"/>
      <c r="U851" s="47"/>
      <c r="V851" s="47"/>
      <c r="W851" s="47"/>
      <c r="X851" s="47"/>
      <c r="Y851" s="47"/>
      <c r="Z851" s="47"/>
      <c r="AA851" s="47"/>
      <c r="AB851" s="47"/>
      <c r="AC851" s="47"/>
      <c r="AD851" s="47"/>
      <c r="AE851" s="47"/>
      <c r="AF851" s="47"/>
      <c r="AG851" s="47"/>
      <c r="AH851" s="47"/>
    </row>
    <row r="852" spans="1:34" ht="14.25" customHeight="1">
      <c r="A852" s="47"/>
      <c r="B852" s="47"/>
      <c r="C852" s="47"/>
      <c r="D852" s="47"/>
      <c r="E852" s="47"/>
      <c r="F852" s="47"/>
      <c r="G852" s="47"/>
      <c r="H852" s="47"/>
      <c r="I852" s="47"/>
      <c r="J852" s="357"/>
      <c r="K852" s="357"/>
      <c r="L852" s="47"/>
      <c r="M852" s="47"/>
      <c r="N852" s="47"/>
      <c r="O852" s="47"/>
      <c r="P852" s="47"/>
      <c r="Q852" s="47"/>
      <c r="R852" s="47"/>
      <c r="S852" s="47"/>
      <c r="T852" s="47"/>
      <c r="U852" s="47"/>
      <c r="V852" s="47"/>
      <c r="W852" s="47"/>
      <c r="X852" s="47"/>
      <c r="Y852" s="47"/>
      <c r="Z852" s="47"/>
      <c r="AA852" s="47"/>
      <c r="AB852" s="47"/>
      <c r="AC852" s="47"/>
      <c r="AD852" s="47"/>
      <c r="AE852" s="47"/>
      <c r="AF852" s="47"/>
      <c r="AG852" s="47"/>
      <c r="AH852" s="47"/>
    </row>
    <row r="853" spans="1:34" ht="14.25" customHeight="1">
      <c r="A853" s="47"/>
      <c r="B853" s="47"/>
      <c r="C853" s="47"/>
      <c r="D853" s="47"/>
      <c r="E853" s="47"/>
      <c r="F853" s="47"/>
      <c r="G853" s="47"/>
      <c r="H853" s="47"/>
      <c r="I853" s="47"/>
      <c r="J853" s="357"/>
      <c r="K853" s="357"/>
      <c r="L853" s="47"/>
      <c r="M853" s="47"/>
      <c r="N853" s="47"/>
      <c r="O853" s="47"/>
      <c r="P853" s="47"/>
      <c r="Q853" s="47"/>
      <c r="R853" s="47"/>
      <c r="S853" s="47"/>
      <c r="T853" s="47"/>
      <c r="U853" s="47"/>
      <c r="V853" s="47"/>
      <c r="W853" s="47"/>
      <c r="X853" s="47"/>
      <c r="Y853" s="47"/>
      <c r="Z853" s="47"/>
      <c r="AA853" s="47"/>
      <c r="AB853" s="47"/>
      <c r="AC853" s="47"/>
      <c r="AD853" s="47"/>
      <c r="AE853" s="47"/>
      <c r="AF853" s="47"/>
      <c r="AG853" s="47"/>
      <c r="AH853" s="47"/>
    </row>
    <row r="854" spans="1:34" ht="14.25" customHeight="1">
      <c r="A854" s="47"/>
      <c r="B854" s="47"/>
      <c r="C854" s="47"/>
      <c r="D854" s="47"/>
      <c r="E854" s="47"/>
      <c r="F854" s="47"/>
      <c r="G854" s="47"/>
      <c r="H854" s="47"/>
      <c r="I854" s="47"/>
      <c r="J854" s="357"/>
      <c r="K854" s="357"/>
      <c r="L854" s="47"/>
      <c r="M854" s="47"/>
      <c r="N854" s="47"/>
      <c r="O854" s="47"/>
      <c r="P854" s="47"/>
      <c r="Q854" s="47"/>
      <c r="R854" s="47"/>
      <c r="S854" s="47"/>
      <c r="T854" s="47"/>
      <c r="U854" s="47"/>
      <c r="V854" s="47"/>
      <c r="W854" s="47"/>
      <c r="X854" s="47"/>
      <c r="Y854" s="47"/>
      <c r="Z854" s="47"/>
      <c r="AA854" s="47"/>
      <c r="AB854" s="47"/>
      <c r="AC854" s="47"/>
      <c r="AD854" s="47"/>
      <c r="AE854" s="47"/>
      <c r="AF854" s="47"/>
      <c r="AG854" s="47"/>
      <c r="AH854" s="47"/>
    </row>
    <row r="855" spans="1:34" ht="14.25" customHeight="1">
      <c r="A855" s="47"/>
      <c r="B855" s="47"/>
      <c r="C855" s="47"/>
      <c r="D855" s="47"/>
      <c r="E855" s="47"/>
      <c r="F855" s="47"/>
      <c r="G855" s="47"/>
      <c r="H855" s="47"/>
      <c r="I855" s="47"/>
      <c r="J855" s="357"/>
      <c r="K855" s="357"/>
      <c r="L855" s="47"/>
      <c r="M855" s="47"/>
      <c r="N855" s="47"/>
      <c r="O855" s="47"/>
      <c r="P855" s="47"/>
      <c r="Q855" s="47"/>
      <c r="R855" s="47"/>
      <c r="S855" s="47"/>
      <c r="T855" s="47"/>
      <c r="U855" s="47"/>
      <c r="V855" s="47"/>
      <c r="W855" s="47"/>
      <c r="X855" s="47"/>
      <c r="Y855" s="47"/>
      <c r="Z855" s="47"/>
      <c r="AA855" s="47"/>
      <c r="AB855" s="47"/>
      <c r="AC855" s="47"/>
      <c r="AD855" s="47"/>
      <c r="AE855" s="47"/>
      <c r="AF855" s="47"/>
      <c r="AG855" s="47"/>
      <c r="AH855" s="47"/>
    </row>
    <row r="856" spans="1:34" ht="14.25" customHeight="1">
      <c r="A856" s="47"/>
      <c r="B856" s="47"/>
      <c r="C856" s="47"/>
      <c r="D856" s="47"/>
      <c r="E856" s="47"/>
      <c r="F856" s="47"/>
      <c r="G856" s="47"/>
      <c r="H856" s="47"/>
      <c r="I856" s="47"/>
      <c r="J856" s="357"/>
      <c r="K856" s="357"/>
      <c r="L856" s="47"/>
      <c r="M856" s="47"/>
      <c r="N856" s="47"/>
      <c r="O856" s="47"/>
      <c r="P856" s="47"/>
      <c r="Q856" s="47"/>
      <c r="R856" s="47"/>
      <c r="S856" s="47"/>
      <c r="T856" s="47"/>
      <c r="U856" s="47"/>
      <c r="V856" s="47"/>
      <c r="W856" s="47"/>
      <c r="X856" s="47"/>
      <c r="Y856" s="47"/>
      <c r="Z856" s="47"/>
      <c r="AA856" s="47"/>
      <c r="AB856" s="47"/>
      <c r="AC856" s="47"/>
      <c r="AD856" s="47"/>
      <c r="AE856" s="47"/>
      <c r="AF856" s="47"/>
      <c r="AG856" s="47"/>
      <c r="AH856" s="47"/>
    </row>
    <row r="857" spans="1:34" ht="14.25" customHeight="1">
      <c r="A857" s="47"/>
      <c r="B857" s="47"/>
      <c r="C857" s="47"/>
      <c r="D857" s="47"/>
      <c r="E857" s="47"/>
      <c r="F857" s="47"/>
      <c r="G857" s="47"/>
      <c r="H857" s="47"/>
      <c r="I857" s="47"/>
      <c r="J857" s="357"/>
      <c r="K857" s="357"/>
      <c r="L857" s="47"/>
      <c r="M857" s="47"/>
      <c r="N857" s="47"/>
      <c r="O857" s="47"/>
      <c r="P857" s="47"/>
      <c r="Q857" s="47"/>
      <c r="R857" s="47"/>
      <c r="S857" s="47"/>
      <c r="T857" s="47"/>
      <c r="U857" s="47"/>
      <c r="V857" s="47"/>
      <c r="W857" s="47"/>
      <c r="X857" s="47"/>
      <c r="Y857" s="47"/>
      <c r="Z857" s="47"/>
      <c r="AA857" s="47"/>
      <c r="AB857" s="47"/>
      <c r="AC857" s="47"/>
      <c r="AD857" s="47"/>
      <c r="AE857" s="47"/>
      <c r="AF857" s="47"/>
      <c r="AG857" s="47"/>
      <c r="AH857" s="47"/>
    </row>
    <row r="858" spans="1:34" ht="14.25" customHeight="1">
      <c r="A858" s="47"/>
      <c r="B858" s="47"/>
      <c r="C858" s="47"/>
      <c r="D858" s="47"/>
      <c r="E858" s="47"/>
      <c r="F858" s="47"/>
      <c r="G858" s="47"/>
      <c r="H858" s="47"/>
      <c r="I858" s="47"/>
      <c r="J858" s="357"/>
      <c r="K858" s="357"/>
      <c r="L858" s="47"/>
      <c r="M858" s="47"/>
      <c r="N858" s="47"/>
      <c r="O858" s="47"/>
      <c r="P858" s="47"/>
      <c r="Q858" s="47"/>
      <c r="R858" s="47"/>
      <c r="S858" s="47"/>
      <c r="T858" s="47"/>
      <c r="U858" s="47"/>
      <c r="V858" s="47"/>
      <c r="W858" s="47"/>
      <c r="X858" s="47"/>
      <c r="Y858" s="47"/>
      <c r="Z858" s="47"/>
      <c r="AA858" s="47"/>
      <c r="AB858" s="47"/>
      <c r="AC858" s="47"/>
      <c r="AD858" s="47"/>
      <c r="AE858" s="47"/>
      <c r="AF858" s="47"/>
      <c r="AG858" s="47"/>
      <c r="AH858" s="47"/>
    </row>
    <row r="859" spans="1:34" ht="14.25" customHeight="1">
      <c r="A859" s="47"/>
      <c r="B859" s="47"/>
      <c r="C859" s="47"/>
      <c r="D859" s="47"/>
      <c r="E859" s="47"/>
      <c r="F859" s="47"/>
      <c r="G859" s="47"/>
      <c r="H859" s="47"/>
      <c r="I859" s="47"/>
      <c r="J859" s="357"/>
      <c r="K859" s="357"/>
      <c r="L859" s="47"/>
      <c r="M859" s="47"/>
      <c r="N859" s="47"/>
      <c r="O859" s="47"/>
      <c r="P859" s="47"/>
      <c r="Q859" s="47"/>
      <c r="R859" s="47"/>
      <c r="S859" s="47"/>
      <c r="T859" s="47"/>
      <c r="U859" s="47"/>
      <c r="V859" s="47"/>
      <c r="W859" s="47"/>
      <c r="X859" s="47"/>
      <c r="Y859" s="47"/>
      <c r="Z859" s="47"/>
      <c r="AA859" s="47"/>
      <c r="AB859" s="47"/>
      <c r="AC859" s="47"/>
      <c r="AD859" s="47"/>
      <c r="AE859" s="47"/>
      <c r="AF859" s="47"/>
      <c r="AG859" s="47"/>
      <c r="AH859" s="47"/>
    </row>
    <row r="860" spans="1:34" ht="14.25" customHeight="1">
      <c r="A860" s="47"/>
      <c r="B860" s="47"/>
      <c r="C860" s="47"/>
      <c r="D860" s="47"/>
      <c r="E860" s="47"/>
      <c r="F860" s="47"/>
      <c r="G860" s="47"/>
      <c r="H860" s="47"/>
      <c r="I860" s="47"/>
      <c r="J860" s="357"/>
      <c r="K860" s="357"/>
      <c r="L860" s="47"/>
      <c r="M860" s="47"/>
      <c r="N860" s="47"/>
      <c r="O860" s="47"/>
      <c r="P860" s="47"/>
      <c r="Q860" s="47"/>
      <c r="R860" s="47"/>
      <c r="S860" s="47"/>
      <c r="T860" s="47"/>
      <c r="U860" s="47"/>
      <c r="V860" s="47"/>
      <c r="W860" s="47"/>
      <c r="X860" s="47"/>
      <c r="Y860" s="47"/>
      <c r="Z860" s="47"/>
      <c r="AA860" s="47"/>
      <c r="AB860" s="47"/>
      <c r="AC860" s="47"/>
      <c r="AD860" s="47"/>
      <c r="AE860" s="47"/>
      <c r="AF860" s="47"/>
      <c r="AG860" s="47"/>
      <c r="AH860" s="47"/>
    </row>
    <row r="861" spans="1:34" ht="14.25" customHeight="1">
      <c r="A861" s="47"/>
      <c r="B861" s="47"/>
      <c r="C861" s="47"/>
      <c r="D861" s="47"/>
      <c r="E861" s="47"/>
      <c r="F861" s="47"/>
      <c r="G861" s="47"/>
      <c r="H861" s="47"/>
      <c r="I861" s="47"/>
      <c r="J861" s="357"/>
      <c r="K861" s="357"/>
      <c r="L861" s="47"/>
      <c r="M861" s="47"/>
      <c r="N861" s="47"/>
      <c r="O861" s="47"/>
      <c r="P861" s="47"/>
      <c r="Q861" s="47"/>
      <c r="R861" s="47"/>
      <c r="S861" s="47"/>
      <c r="T861" s="47"/>
      <c r="U861" s="47"/>
      <c r="V861" s="47"/>
      <c r="W861" s="47"/>
      <c r="X861" s="47"/>
      <c r="Y861" s="47"/>
      <c r="Z861" s="47"/>
      <c r="AA861" s="47"/>
      <c r="AB861" s="47"/>
      <c r="AC861" s="47"/>
      <c r="AD861" s="47"/>
      <c r="AE861" s="47"/>
      <c r="AF861" s="47"/>
      <c r="AG861" s="47"/>
      <c r="AH861" s="47"/>
    </row>
    <row r="862" spans="1:34" ht="14.25" customHeight="1">
      <c r="A862" s="47"/>
      <c r="B862" s="47"/>
      <c r="C862" s="47"/>
      <c r="D862" s="47"/>
      <c r="E862" s="47"/>
      <c r="F862" s="47"/>
      <c r="G862" s="47"/>
      <c r="H862" s="47"/>
      <c r="I862" s="47"/>
      <c r="J862" s="357"/>
      <c r="K862" s="357"/>
      <c r="L862" s="47"/>
      <c r="M862" s="47"/>
      <c r="N862" s="47"/>
      <c r="O862" s="47"/>
      <c r="P862" s="47"/>
      <c r="Q862" s="47"/>
      <c r="R862" s="47"/>
      <c r="S862" s="47"/>
      <c r="T862" s="47"/>
      <c r="U862" s="47"/>
      <c r="V862" s="47"/>
      <c r="W862" s="47"/>
      <c r="X862" s="47"/>
      <c r="Y862" s="47"/>
      <c r="Z862" s="47"/>
      <c r="AA862" s="47"/>
      <c r="AB862" s="47"/>
      <c r="AC862" s="47"/>
      <c r="AD862" s="47"/>
      <c r="AE862" s="47"/>
      <c r="AF862" s="47"/>
      <c r="AG862" s="47"/>
      <c r="AH862" s="47"/>
    </row>
    <row r="863" spans="1:34" ht="14.25" customHeight="1">
      <c r="A863" s="47"/>
      <c r="B863" s="47"/>
      <c r="C863" s="47"/>
      <c r="D863" s="47"/>
      <c r="E863" s="47"/>
      <c r="F863" s="47"/>
      <c r="G863" s="47"/>
      <c r="H863" s="47"/>
      <c r="I863" s="47"/>
      <c r="J863" s="357"/>
      <c r="K863" s="357"/>
      <c r="L863" s="47"/>
      <c r="M863" s="47"/>
      <c r="N863" s="47"/>
      <c r="O863" s="47"/>
      <c r="P863" s="47"/>
      <c r="Q863" s="47"/>
      <c r="R863" s="47"/>
      <c r="S863" s="47"/>
      <c r="T863" s="47"/>
      <c r="U863" s="47"/>
      <c r="V863" s="47"/>
      <c r="W863" s="47"/>
      <c r="X863" s="47"/>
      <c r="Y863" s="47"/>
      <c r="Z863" s="47"/>
      <c r="AA863" s="47"/>
      <c r="AB863" s="47"/>
      <c r="AC863" s="47"/>
      <c r="AD863" s="47"/>
      <c r="AE863" s="47"/>
      <c r="AF863" s="47"/>
      <c r="AG863" s="47"/>
      <c r="AH863" s="47"/>
    </row>
    <row r="864" spans="1:34" ht="14.25" customHeight="1">
      <c r="A864" s="47"/>
      <c r="B864" s="47"/>
      <c r="C864" s="47"/>
      <c r="D864" s="47"/>
      <c r="E864" s="47"/>
      <c r="F864" s="47"/>
      <c r="G864" s="47"/>
      <c r="H864" s="47"/>
      <c r="I864" s="47"/>
      <c r="J864" s="357"/>
      <c r="K864" s="357"/>
      <c r="L864" s="47"/>
      <c r="M864" s="47"/>
      <c r="N864" s="47"/>
      <c r="O864" s="47"/>
      <c r="P864" s="47"/>
      <c r="Q864" s="47"/>
      <c r="R864" s="47"/>
      <c r="S864" s="47"/>
      <c r="T864" s="47"/>
      <c r="U864" s="47"/>
      <c r="V864" s="47"/>
      <c r="W864" s="47"/>
      <c r="X864" s="47"/>
      <c r="Y864" s="47"/>
      <c r="Z864" s="47"/>
      <c r="AA864" s="47"/>
      <c r="AB864" s="47"/>
      <c r="AC864" s="47"/>
      <c r="AD864" s="47"/>
      <c r="AE864" s="47"/>
      <c r="AF864" s="47"/>
      <c r="AG864" s="47"/>
      <c r="AH864" s="47"/>
    </row>
    <row r="865" spans="1:34" ht="14.25" customHeight="1">
      <c r="A865" s="47"/>
      <c r="B865" s="47"/>
      <c r="C865" s="47"/>
      <c r="D865" s="47"/>
      <c r="E865" s="47"/>
      <c r="F865" s="47"/>
      <c r="G865" s="47"/>
      <c r="H865" s="47"/>
      <c r="I865" s="47"/>
      <c r="J865" s="357"/>
      <c r="K865" s="357"/>
      <c r="L865" s="47"/>
      <c r="M865" s="47"/>
      <c r="N865" s="47"/>
      <c r="O865" s="47"/>
      <c r="P865" s="47"/>
      <c r="Q865" s="47"/>
      <c r="R865" s="47"/>
      <c r="S865" s="47"/>
      <c r="T865" s="47"/>
      <c r="U865" s="47"/>
      <c r="V865" s="47"/>
      <c r="W865" s="47"/>
      <c r="X865" s="47"/>
      <c r="Y865" s="47"/>
      <c r="Z865" s="47"/>
      <c r="AA865" s="47"/>
      <c r="AB865" s="47"/>
      <c r="AC865" s="47"/>
      <c r="AD865" s="47"/>
      <c r="AE865" s="47"/>
      <c r="AF865" s="47"/>
      <c r="AG865" s="47"/>
      <c r="AH865" s="47"/>
    </row>
    <row r="866" spans="1:34" ht="14.25" customHeight="1">
      <c r="A866" s="47"/>
      <c r="B866" s="47"/>
      <c r="C866" s="47"/>
      <c r="D866" s="47"/>
      <c r="E866" s="47"/>
      <c r="F866" s="47"/>
      <c r="G866" s="47"/>
      <c r="H866" s="47"/>
      <c r="I866" s="47"/>
      <c r="J866" s="357"/>
      <c r="K866" s="357"/>
      <c r="L866" s="47"/>
      <c r="M866" s="47"/>
      <c r="N866" s="47"/>
      <c r="O866" s="47"/>
      <c r="P866" s="47"/>
      <c r="Q866" s="47"/>
      <c r="R866" s="47"/>
      <c r="S866" s="47"/>
      <c r="T866" s="47"/>
      <c r="U866" s="47"/>
      <c r="V866" s="47"/>
      <c r="W866" s="47"/>
      <c r="X866" s="47"/>
      <c r="Y866" s="47"/>
      <c r="Z866" s="47"/>
      <c r="AA866" s="47"/>
      <c r="AB866" s="47"/>
      <c r="AC866" s="47"/>
      <c r="AD866" s="47"/>
      <c r="AE866" s="47"/>
      <c r="AF866" s="47"/>
      <c r="AG866" s="47"/>
      <c r="AH866" s="47"/>
    </row>
    <row r="867" spans="1:34" ht="14.25" customHeight="1">
      <c r="A867" s="47"/>
      <c r="B867" s="47"/>
      <c r="C867" s="47"/>
      <c r="D867" s="47"/>
      <c r="E867" s="47"/>
      <c r="F867" s="47"/>
      <c r="G867" s="47"/>
      <c r="H867" s="47"/>
      <c r="I867" s="47"/>
      <c r="J867" s="357"/>
      <c r="K867" s="357"/>
      <c r="L867" s="47"/>
      <c r="M867" s="47"/>
      <c r="N867" s="47"/>
      <c r="O867" s="47"/>
      <c r="P867" s="47"/>
      <c r="Q867" s="47"/>
      <c r="R867" s="47"/>
      <c r="S867" s="47"/>
      <c r="T867" s="47"/>
      <c r="U867" s="47"/>
      <c r="V867" s="47"/>
      <c r="W867" s="47"/>
      <c r="X867" s="47"/>
      <c r="Y867" s="47"/>
      <c r="Z867" s="47"/>
      <c r="AA867" s="47"/>
      <c r="AB867" s="47"/>
      <c r="AC867" s="47"/>
      <c r="AD867" s="47"/>
      <c r="AE867" s="47"/>
      <c r="AF867" s="47"/>
      <c r="AG867" s="47"/>
      <c r="AH867" s="47"/>
    </row>
    <row r="868" spans="1:34" ht="14.25" customHeight="1">
      <c r="A868" s="47"/>
      <c r="B868" s="47"/>
      <c r="C868" s="47"/>
      <c r="D868" s="47"/>
      <c r="E868" s="47"/>
      <c r="F868" s="47"/>
      <c r="G868" s="47"/>
      <c r="H868" s="47"/>
      <c r="I868" s="47"/>
      <c r="J868" s="357"/>
      <c r="K868" s="357"/>
      <c r="L868" s="47"/>
      <c r="M868" s="47"/>
      <c r="N868" s="47"/>
      <c r="O868" s="47"/>
      <c r="P868" s="47"/>
      <c r="Q868" s="47"/>
      <c r="R868" s="47"/>
      <c r="S868" s="47"/>
      <c r="T868" s="47"/>
      <c r="U868" s="47"/>
      <c r="V868" s="47"/>
      <c r="W868" s="47"/>
      <c r="X868" s="47"/>
      <c r="Y868" s="47"/>
      <c r="Z868" s="47"/>
      <c r="AA868" s="47"/>
      <c r="AB868" s="47"/>
      <c r="AC868" s="47"/>
      <c r="AD868" s="47"/>
      <c r="AE868" s="47"/>
      <c r="AF868" s="47"/>
      <c r="AG868" s="47"/>
      <c r="AH868" s="47"/>
    </row>
    <row r="869" spans="1:34" ht="14.25" customHeight="1">
      <c r="A869" s="47"/>
      <c r="B869" s="47"/>
      <c r="C869" s="47"/>
      <c r="D869" s="47"/>
      <c r="E869" s="47"/>
      <c r="F869" s="47"/>
      <c r="G869" s="47"/>
      <c r="H869" s="47"/>
      <c r="I869" s="47"/>
      <c r="J869" s="357"/>
      <c r="K869" s="357"/>
      <c r="L869" s="47"/>
      <c r="M869" s="47"/>
      <c r="N869" s="47"/>
      <c r="O869" s="47"/>
      <c r="P869" s="47"/>
      <c r="Q869" s="47"/>
      <c r="R869" s="47"/>
      <c r="S869" s="47"/>
      <c r="T869" s="47"/>
      <c r="U869" s="47"/>
      <c r="V869" s="47"/>
      <c r="W869" s="47"/>
      <c r="X869" s="47"/>
      <c r="Y869" s="47"/>
      <c r="Z869" s="47"/>
      <c r="AA869" s="47"/>
      <c r="AB869" s="47"/>
      <c r="AC869" s="47"/>
      <c r="AD869" s="47"/>
      <c r="AE869" s="47"/>
      <c r="AF869" s="47"/>
      <c r="AG869" s="47"/>
      <c r="AH869" s="47"/>
    </row>
    <row r="870" spans="1:34" ht="14.25" customHeight="1">
      <c r="A870" s="47"/>
      <c r="B870" s="47"/>
      <c r="C870" s="47"/>
      <c r="D870" s="47"/>
      <c r="E870" s="47"/>
      <c r="F870" s="47"/>
      <c r="G870" s="47"/>
      <c r="H870" s="47"/>
      <c r="I870" s="47"/>
      <c r="J870" s="357"/>
      <c r="K870" s="357"/>
      <c r="L870" s="47"/>
      <c r="M870" s="47"/>
      <c r="N870" s="47"/>
      <c r="O870" s="47"/>
      <c r="P870" s="47"/>
      <c r="Q870" s="47"/>
      <c r="R870" s="47"/>
      <c r="S870" s="47"/>
      <c r="T870" s="47"/>
      <c r="U870" s="47"/>
      <c r="V870" s="47"/>
      <c r="W870" s="47"/>
      <c r="X870" s="47"/>
      <c r="Y870" s="47"/>
      <c r="Z870" s="47"/>
      <c r="AA870" s="47"/>
      <c r="AB870" s="47"/>
      <c r="AC870" s="47"/>
      <c r="AD870" s="47"/>
      <c r="AE870" s="47"/>
      <c r="AF870" s="47"/>
      <c r="AG870" s="47"/>
      <c r="AH870" s="47"/>
    </row>
    <row r="871" spans="1:34" ht="14.25" customHeight="1">
      <c r="A871" s="47"/>
      <c r="B871" s="47"/>
      <c r="C871" s="47"/>
      <c r="D871" s="47"/>
      <c r="E871" s="47"/>
      <c r="F871" s="47"/>
      <c r="G871" s="47"/>
      <c r="H871" s="47"/>
      <c r="I871" s="47"/>
      <c r="J871" s="357"/>
      <c r="K871" s="357"/>
      <c r="L871" s="47"/>
      <c r="M871" s="47"/>
      <c r="N871" s="47"/>
      <c r="O871" s="47"/>
      <c r="P871" s="47"/>
      <c r="Q871" s="47"/>
      <c r="R871" s="47"/>
      <c r="S871" s="47"/>
      <c r="T871" s="47"/>
      <c r="U871" s="47"/>
      <c r="V871" s="47"/>
      <c r="W871" s="47"/>
      <c r="X871" s="47"/>
      <c r="Y871" s="47"/>
      <c r="Z871" s="47"/>
      <c r="AA871" s="47"/>
      <c r="AB871" s="47"/>
      <c r="AC871" s="47"/>
      <c r="AD871" s="47"/>
      <c r="AE871" s="47"/>
      <c r="AF871" s="47"/>
      <c r="AG871" s="47"/>
      <c r="AH871" s="47"/>
    </row>
    <row r="872" spans="1:34" ht="14.25" customHeight="1">
      <c r="A872" s="47"/>
      <c r="B872" s="47"/>
      <c r="C872" s="47"/>
      <c r="D872" s="47"/>
      <c r="E872" s="47"/>
      <c r="F872" s="47"/>
      <c r="G872" s="47"/>
      <c r="H872" s="47"/>
      <c r="I872" s="47"/>
      <c r="J872" s="357"/>
      <c r="K872" s="357"/>
      <c r="L872" s="47"/>
      <c r="M872" s="47"/>
      <c r="N872" s="47"/>
      <c r="O872" s="47"/>
      <c r="P872" s="47"/>
      <c r="Q872" s="47"/>
      <c r="R872" s="47"/>
      <c r="S872" s="47"/>
      <c r="T872" s="47"/>
      <c r="U872" s="47"/>
      <c r="V872" s="47"/>
      <c r="W872" s="47"/>
      <c r="X872" s="47"/>
      <c r="Y872" s="47"/>
      <c r="Z872" s="47"/>
      <c r="AA872" s="47"/>
      <c r="AB872" s="47"/>
      <c r="AC872" s="47"/>
      <c r="AD872" s="47"/>
      <c r="AE872" s="47"/>
      <c r="AF872" s="47"/>
      <c r="AG872" s="47"/>
      <c r="AH872" s="47"/>
    </row>
    <row r="873" spans="1:34" ht="14.25" customHeight="1">
      <c r="A873" s="47"/>
      <c r="B873" s="47"/>
      <c r="C873" s="47"/>
      <c r="D873" s="47"/>
      <c r="E873" s="47"/>
      <c r="F873" s="47"/>
      <c r="G873" s="47"/>
      <c r="H873" s="47"/>
      <c r="I873" s="47"/>
      <c r="J873" s="357"/>
      <c r="K873" s="357"/>
      <c r="L873" s="47"/>
      <c r="M873" s="47"/>
      <c r="N873" s="47"/>
      <c r="O873" s="47"/>
      <c r="P873" s="47"/>
      <c r="Q873" s="47"/>
      <c r="R873" s="47"/>
      <c r="S873" s="47"/>
      <c r="T873" s="47"/>
      <c r="U873" s="47"/>
      <c r="V873" s="47"/>
      <c r="W873" s="47"/>
      <c r="X873" s="47"/>
      <c r="Y873" s="47"/>
      <c r="Z873" s="47"/>
      <c r="AA873" s="47"/>
      <c r="AB873" s="47"/>
      <c r="AC873" s="47"/>
      <c r="AD873" s="47"/>
      <c r="AE873" s="47"/>
      <c r="AF873" s="47"/>
      <c r="AG873" s="47"/>
      <c r="AH873" s="47"/>
    </row>
    <row r="874" spans="1:34" ht="14.25" customHeight="1">
      <c r="A874" s="47"/>
      <c r="B874" s="47"/>
      <c r="C874" s="47"/>
      <c r="D874" s="47"/>
      <c r="E874" s="47"/>
      <c r="F874" s="47"/>
      <c r="G874" s="47"/>
      <c r="H874" s="47"/>
      <c r="I874" s="47"/>
      <c r="J874" s="357"/>
      <c r="K874" s="357"/>
      <c r="L874" s="47"/>
      <c r="M874" s="47"/>
      <c r="N874" s="47"/>
      <c r="O874" s="47"/>
      <c r="P874" s="47"/>
      <c r="Q874" s="47"/>
      <c r="R874" s="47"/>
      <c r="S874" s="47"/>
      <c r="T874" s="47"/>
      <c r="U874" s="47"/>
      <c r="V874" s="47"/>
      <c r="W874" s="47"/>
      <c r="X874" s="47"/>
      <c r="Y874" s="47"/>
      <c r="Z874" s="47"/>
      <c r="AA874" s="47"/>
      <c r="AB874" s="47"/>
      <c r="AC874" s="47"/>
      <c r="AD874" s="47"/>
      <c r="AE874" s="47"/>
      <c r="AF874" s="47"/>
      <c r="AG874" s="47"/>
      <c r="AH874" s="47"/>
    </row>
    <row r="875" spans="1:34" ht="14.25" customHeight="1">
      <c r="A875" s="47"/>
      <c r="B875" s="47"/>
      <c r="C875" s="47"/>
      <c r="D875" s="47"/>
      <c r="E875" s="47"/>
      <c r="F875" s="47"/>
      <c r="G875" s="47"/>
      <c r="H875" s="47"/>
      <c r="I875" s="47"/>
      <c r="J875" s="357"/>
      <c r="K875" s="357"/>
      <c r="L875" s="47"/>
      <c r="M875" s="47"/>
      <c r="N875" s="47"/>
      <c r="O875" s="47"/>
      <c r="P875" s="47"/>
      <c r="Q875" s="47"/>
      <c r="R875" s="47"/>
      <c r="S875" s="47"/>
      <c r="T875" s="47"/>
      <c r="U875" s="47"/>
      <c r="V875" s="47"/>
      <c r="W875" s="47"/>
      <c r="X875" s="47"/>
      <c r="Y875" s="47"/>
      <c r="Z875" s="47"/>
      <c r="AA875" s="47"/>
      <c r="AB875" s="47"/>
      <c r="AC875" s="47"/>
      <c r="AD875" s="47"/>
      <c r="AE875" s="47"/>
      <c r="AF875" s="47"/>
      <c r="AG875" s="47"/>
      <c r="AH875" s="47"/>
    </row>
    <row r="876" spans="1:34" ht="14.25" customHeight="1">
      <c r="A876" s="47"/>
      <c r="B876" s="47"/>
      <c r="C876" s="47"/>
      <c r="D876" s="47"/>
      <c r="E876" s="47"/>
      <c r="F876" s="47"/>
      <c r="G876" s="47"/>
      <c r="H876" s="47"/>
      <c r="I876" s="47"/>
      <c r="J876" s="357"/>
      <c r="K876" s="357"/>
      <c r="L876" s="47"/>
      <c r="M876" s="47"/>
      <c r="N876" s="47"/>
      <c r="O876" s="47"/>
      <c r="P876" s="47"/>
      <c r="Q876" s="47"/>
      <c r="R876" s="47"/>
      <c r="S876" s="47"/>
      <c r="T876" s="47"/>
      <c r="U876" s="47"/>
      <c r="V876" s="47"/>
      <c r="W876" s="47"/>
      <c r="X876" s="47"/>
      <c r="Y876" s="47"/>
      <c r="Z876" s="47"/>
      <c r="AA876" s="47"/>
      <c r="AB876" s="47"/>
      <c r="AC876" s="47"/>
      <c r="AD876" s="47"/>
      <c r="AE876" s="47"/>
      <c r="AF876" s="47"/>
      <c r="AG876" s="47"/>
      <c r="AH876" s="47"/>
    </row>
    <row r="877" spans="1:34" ht="14.25" customHeight="1">
      <c r="A877" s="47"/>
      <c r="B877" s="47"/>
      <c r="C877" s="47"/>
      <c r="D877" s="47"/>
      <c r="E877" s="47"/>
      <c r="F877" s="47"/>
      <c r="G877" s="47"/>
      <c r="H877" s="47"/>
      <c r="I877" s="47"/>
      <c r="J877" s="357"/>
      <c r="K877" s="357"/>
      <c r="L877" s="47"/>
      <c r="M877" s="47"/>
      <c r="N877" s="47"/>
      <c r="O877" s="47"/>
      <c r="P877" s="47"/>
      <c r="Q877" s="47"/>
      <c r="R877" s="47"/>
      <c r="S877" s="47"/>
      <c r="T877" s="47"/>
      <c r="U877" s="47"/>
      <c r="V877" s="47"/>
      <c r="W877" s="47"/>
      <c r="X877" s="47"/>
      <c r="Y877" s="47"/>
      <c r="Z877" s="47"/>
      <c r="AA877" s="47"/>
      <c r="AB877" s="47"/>
      <c r="AC877" s="47"/>
      <c r="AD877" s="47"/>
      <c r="AE877" s="47"/>
      <c r="AF877" s="47"/>
      <c r="AG877" s="47"/>
      <c r="AH877" s="47"/>
    </row>
    <row r="878" spans="1:34" ht="14.25" customHeight="1">
      <c r="A878" s="47"/>
      <c r="B878" s="47"/>
      <c r="C878" s="47"/>
      <c r="D878" s="47"/>
      <c r="E878" s="47"/>
      <c r="F878" s="47"/>
      <c r="G878" s="47"/>
      <c r="H878" s="47"/>
      <c r="I878" s="47"/>
      <c r="J878" s="357"/>
      <c r="K878" s="357"/>
      <c r="L878" s="47"/>
      <c r="M878" s="47"/>
      <c r="N878" s="47"/>
      <c r="O878" s="47"/>
      <c r="P878" s="47"/>
      <c r="Q878" s="47"/>
      <c r="R878" s="47"/>
      <c r="S878" s="47"/>
      <c r="T878" s="47"/>
      <c r="U878" s="47"/>
      <c r="V878" s="47"/>
      <c r="W878" s="47"/>
      <c r="X878" s="47"/>
      <c r="Y878" s="47"/>
      <c r="Z878" s="47"/>
      <c r="AA878" s="47"/>
      <c r="AB878" s="47"/>
      <c r="AC878" s="47"/>
      <c r="AD878" s="47"/>
      <c r="AE878" s="47"/>
      <c r="AF878" s="47"/>
      <c r="AG878" s="47"/>
      <c r="AH878" s="47"/>
    </row>
    <row r="879" spans="1:34" ht="14.25" customHeight="1">
      <c r="A879" s="47"/>
      <c r="B879" s="47"/>
      <c r="C879" s="47"/>
      <c r="D879" s="47"/>
      <c r="E879" s="47"/>
      <c r="F879" s="47"/>
      <c r="G879" s="47"/>
      <c r="H879" s="47"/>
      <c r="I879" s="47"/>
      <c r="J879" s="357"/>
      <c r="K879" s="357"/>
      <c r="L879" s="47"/>
      <c r="M879" s="47"/>
      <c r="N879" s="47"/>
      <c r="O879" s="47"/>
      <c r="P879" s="47"/>
      <c r="Q879" s="47"/>
      <c r="R879" s="47"/>
      <c r="S879" s="47"/>
      <c r="T879" s="47"/>
      <c r="U879" s="47"/>
      <c r="V879" s="47"/>
      <c r="W879" s="47"/>
      <c r="X879" s="47"/>
      <c r="Y879" s="47"/>
      <c r="Z879" s="47"/>
      <c r="AA879" s="47"/>
      <c r="AB879" s="47"/>
      <c r="AC879" s="47"/>
      <c r="AD879" s="47"/>
      <c r="AE879" s="47"/>
      <c r="AF879" s="47"/>
      <c r="AG879" s="47"/>
      <c r="AH879" s="47"/>
    </row>
    <row r="880" spans="1:34" ht="14.25" customHeight="1">
      <c r="A880" s="47"/>
      <c r="B880" s="47"/>
      <c r="C880" s="47"/>
      <c r="D880" s="47"/>
      <c r="E880" s="47"/>
      <c r="F880" s="47"/>
      <c r="G880" s="47"/>
      <c r="H880" s="47"/>
      <c r="I880" s="47"/>
      <c r="J880" s="357"/>
      <c r="K880" s="357"/>
      <c r="L880" s="47"/>
      <c r="M880" s="47"/>
      <c r="N880" s="47"/>
      <c r="O880" s="47"/>
      <c r="P880" s="47"/>
      <c r="Q880" s="47"/>
      <c r="R880" s="47"/>
      <c r="S880" s="47"/>
      <c r="T880" s="47"/>
      <c r="U880" s="47"/>
      <c r="V880" s="47"/>
      <c r="W880" s="47"/>
      <c r="X880" s="47"/>
      <c r="Y880" s="47"/>
      <c r="Z880" s="47"/>
      <c r="AA880" s="47"/>
      <c r="AB880" s="47"/>
      <c r="AC880" s="47"/>
      <c r="AD880" s="47"/>
      <c r="AE880" s="47"/>
      <c r="AF880" s="47"/>
      <c r="AG880" s="47"/>
      <c r="AH880" s="47"/>
    </row>
    <row r="881" spans="1:34" ht="14.25" customHeight="1">
      <c r="A881" s="47"/>
      <c r="B881" s="47"/>
      <c r="C881" s="47"/>
      <c r="D881" s="47"/>
      <c r="E881" s="47"/>
      <c r="F881" s="47"/>
      <c r="G881" s="47"/>
      <c r="H881" s="47"/>
      <c r="I881" s="47"/>
      <c r="J881" s="357"/>
      <c r="K881" s="357"/>
      <c r="L881" s="47"/>
      <c r="M881" s="47"/>
      <c r="N881" s="47"/>
      <c r="O881" s="47"/>
      <c r="P881" s="47"/>
      <c r="Q881" s="47"/>
      <c r="R881" s="47"/>
      <c r="S881" s="47"/>
      <c r="T881" s="47"/>
      <c r="U881" s="47"/>
      <c r="V881" s="47"/>
      <c r="W881" s="47"/>
      <c r="X881" s="47"/>
      <c r="Y881" s="47"/>
      <c r="Z881" s="47"/>
      <c r="AA881" s="47"/>
      <c r="AB881" s="47"/>
      <c r="AC881" s="47"/>
      <c r="AD881" s="47"/>
      <c r="AE881" s="47"/>
      <c r="AF881" s="47"/>
      <c r="AG881" s="47"/>
      <c r="AH881" s="47"/>
    </row>
    <row r="882" spans="1:34" ht="14.25" customHeight="1">
      <c r="A882" s="47"/>
      <c r="B882" s="47"/>
      <c r="C882" s="47"/>
      <c r="D882" s="47"/>
      <c r="E882" s="47"/>
      <c r="F882" s="47"/>
      <c r="G882" s="47"/>
      <c r="H882" s="47"/>
      <c r="I882" s="47"/>
      <c r="J882" s="357"/>
      <c r="K882" s="357"/>
      <c r="L882" s="47"/>
      <c r="M882" s="47"/>
      <c r="N882" s="47"/>
      <c r="O882" s="47"/>
      <c r="P882" s="47"/>
      <c r="Q882" s="47"/>
      <c r="R882" s="47"/>
      <c r="S882" s="47"/>
      <c r="T882" s="47"/>
      <c r="U882" s="47"/>
      <c r="V882" s="47"/>
      <c r="W882" s="47"/>
      <c r="X882" s="47"/>
      <c r="Y882" s="47"/>
      <c r="Z882" s="47"/>
      <c r="AA882" s="47"/>
      <c r="AB882" s="47"/>
      <c r="AC882" s="47"/>
      <c r="AD882" s="47"/>
      <c r="AE882" s="47"/>
      <c r="AF882" s="47"/>
      <c r="AG882" s="47"/>
      <c r="AH882" s="47"/>
    </row>
    <row r="883" spans="1:34" ht="14.25" customHeight="1">
      <c r="A883" s="47"/>
      <c r="B883" s="47"/>
      <c r="C883" s="47"/>
      <c r="D883" s="47"/>
      <c r="E883" s="47"/>
      <c r="F883" s="47"/>
      <c r="G883" s="47"/>
      <c r="H883" s="47"/>
      <c r="I883" s="47"/>
      <c r="J883" s="357"/>
      <c r="K883" s="357"/>
      <c r="L883" s="47"/>
      <c r="M883" s="47"/>
      <c r="N883" s="47"/>
      <c r="O883" s="47"/>
      <c r="P883" s="47"/>
      <c r="Q883" s="47"/>
      <c r="R883" s="47"/>
      <c r="S883" s="47"/>
      <c r="T883" s="47"/>
      <c r="U883" s="47"/>
      <c r="V883" s="47"/>
      <c r="W883" s="47"/>
      <c r="X883" s="47"/>
      <c r="Y883" s="47"/>
      <c r="Z883" s="47"/>
      <c r="AA883" s="47"/>
      <c r="AB883" s="47"/>
      <c r="AC883" s="47"/>
      <c r="AD883" s="47"/>
      <c r="AE883" s="47"/>
      <c r="AF883" s="47"/>
      <c r="AG883" s="47"/>
      <c r="AH883" s="47"/>
    </row>
    <row r="884" spans="1:34" ht="14.25" customHeight="1">
      <c r="A884" s="47"/>
      <c r="B884" s="47"/>
      <c r="C884" s="47"/>
      <c r="D884" s="47"/>
      <c r="E884" s="47"/>
      <c r="F884" s="47"/>
      <c r="G884" s="47"/>
      <c r="H884" s="47"/>
      <c r="I884" s="47"/>
      <c r="J884" s="357"/>
      <c r="K884" s="357"/>
      <c r="L884" s="47"/>
      <c r="M884" s="47"/>
      <c r="N884" s="47"/>
      <c r="O884" s="47"/>
      <c r="P884" s="47"/>
      <c r="Q884" s="47"/>
      <c r="R884" s="47"/>
      <c r="S884" s="47"/>
      <c r="T884" s="47"/>
      <c r="U884" s="47"/>
      <c r="V884" s="47"/>
      <c r="W884" s="47"/>
      <c r="X884" s="47"/>
      <c r="Y884" s="47"/>
      <c r="Z884" s="47"/>
      <c r="AA884" s="47"/>
      <c r="AB884" s="47"/>
      <c r="AC884" s="47"/>
      <c r="AD884" s="47"/>
      <c r="AE884" s="47"/>
      <c r="AF884" s="47"/>
      <c r="AG884" s="47"/>
      <c r="AH884" s="47"/>
    </row>
    <row r="885" spans="1:34" ht="14.25" customHeight="1">
      <c r="A885" s="47"/>
      <c r="B885" s="47"/>
      <c r="C885" s="47"/>
      <c r="D885" s="47"/>
      <c r="E885" s="47"/>
      <c r="F885" s="47"/>
      <c r="G885" s="47"/>
      <c r="H885" s="47"/>
      <c r="I885" s="47"/>
      <c r="J885" s="357"/>
      <c r="K885" s="357"/>
      <c r="L885" s="47"/>
      <c r="M885" s="47"/>
      <c r="N885" s="47"/>
      <c r="O885" s="47"/>
      <c r="P885" s="47"/>
      <c r="Q885" s="47"/>
      <c r="R885" s="47"/>
      <c r="S885" s="47"/>
      <c r="T885" s="47"/>
      <c r="U885" s="47"/>
      <c r="V885" s="47"/>
      <c r="W885" s="47"/>
      <c r="X885" s="47"/>
      <c r="Y885" s="47"/>
      <c r="Z885" s="47"/>
      <c r="AA885" s="47"/>
      <c r="AB885" s="47"/>
      <c r="AC885" s="47"/>
      <c r="AD885" s="47"/>
      <c r="AE885" s="47"/>
      <c r="AF885" s="47"/>
      <c r="AG885" s="47"/>
      <c r="AH885" s="47"/>
    </row>
    <row r="886" spans="1:34" ht="14.25" customHeight="1">
      <c r="A886" s="47"/>
      <c r="B886" s="47"/>
      <c r="C886" s="47"/>
      <c r="D886" s="47"/>
      <c r="E886" s="47"/>
      <c r="F886" s="47"/>
      <c r="G886" s="47"/>
      <c r="H886" s="47"/>
      <c r="I886" s="47"/>
      <c r="J886" s="357"/>
      <c r="K886" s="357"/>
      <c r="L886" s="47"/>
      <c r="M886" s="47"/>
      <c r="N886" s="47"/>
      <c r="O886" s="47"/>
      <c r="P886" s="47"/>
      <c r="Q886" s="47"/>
      <c r="R886" s="47"/>
      <c r="S886" s="47"/>
      <c r="T886" s="47"/>
      <c r="U886" s="47"/>
      <c r="V886" s="47"/>
      <c r="W886" s="47"/>
      <c r="X886" s="47"/>
      <c r="Y886" s="47"/>
      <c r="Z886" s="47"/>
      <c r="AA886" s="47"/>
      <c r="AB886" s="47"/>
      <c r="AC886" s="47"/>
      <c r="AD886" s="47"/>
      <c r="AE886" s="47"/>
      <c r="AF886" s="47"/>
      <c r="AG886" s="47"/>
      <c r="AH886" s="47"/>
    </row>
    <row r="887" spans="1:34" ht="14.25" customHeight="1">
      <c r="A887" s="47"/>
      <c r="B887" s="47"/>
      <c r="C887" s="47"/>
      <c r="D887" s="47"/>
      <c r="E887" s="47"/>
      <c r="F887" s="47"/>
      <c r="G887" s="47"/>
      <c r="H887" s="47"/>
      <c r="I887" s="47"/>
      <c r="J887" s="357"/>
      <c r="K887" s="357"/>
      <c r="L887" s="47"/>
      <c r="M887" s="47"/>
      <c r="N887" s="47"/>
      <c r="O887" s="47"/>
      <c r="P887" s="47"/>
      <c r="Q887" s="47"/>
      <c r="R887" s="47"/>
      <c r="S887" s="47"/>
      <c r="T887" s="47"/>
      <c r="U887" s="47"/>
      <c r="V887" s="47"/>
      <c r="W887" s="47"/>
      <c r="X887" s="47"/>
      <c r="Y887" s="47"/>
      <c r="Z887" s="47"/>
      <c r="AA887" s="47"/>
      <c r="AB887" s="47"/>
      <c r="AC887" s="47"/>
      <c r="AD887" s="47"/>
      <c r="AE887" s="47"/>
      <c r="AF887" s="47"/>
      <c r="AG887" s="47"/>
      <c r="AH887" s="47"/>
    </row>
    <row r="888" spans="1:34" ht="14.25" customHeight="1">
      <c r="A888" s="47"/>
      <c r="B888" s="47"/>
      <c r="C888" s="47"/>
      <c r="D888" s="47"/>
      <c r="E888" s="47"/>
      <c r="F888" s="47"/>
      <c r="G888" s="47"/>
      <c r="H888" s="47"/>
      <c r="I888" s="47"/>
      <c r="J888" s="357"/>
      <c r="K888" s="357"/>
      <c r="L888" s="47"/>
      <c r="M888" s="47"/>
      <c r="N888" s="47"/>
      <c r="O888" s="47"/>
      <c r="P888" s="47"/>
      <c r="Q888" s="47"/>
      <c r="R888" s="47"/>
      <c r="S888" s="47"/>
      <c r="T888" s="47"/>
      <c r="U888" s="47"/>
      <c r="V888" s="47"/>
      <c r="W888" s="47"/>
      <c r="X888" s="47"/>
      <c r="Y888" s="47"/>
      <c r="Z888" s="47"/>
      <c r="AA888" s="47"/>
      <c r="AB888" s="47"/>
      <c r="AC888" s="47"/>
      <c r="AD888" s="47"/>
      <c r="AE888" s="47"/>
      <c r="AF888" s="47"/>
      <c r="AG888" s="47"/>
      <c r="AH888" s="47"/>
    </row>
    <row r="889" spans="1:34" ht="14.25" customHeight="1">
      <c r="A889" s="47"/>
      <c r="B889" s="47"/>
      <c r="C889" s="47"/>
      <c r="D889" s="47"/>
      <c r="E889" s="47"/>
      <c r="F889" s="47"/>
      <c r="G889" s="47"/>
      <c r="H889" s="47"/>
      <c r="I889" s="47"/>
      <c r="J889" s="357"/>
      <c r="K889" s="357"/>
      <c r="L889" s="47"/>
      <c r="M889" s="47"/>
      <c r="N889" s="47"/>
      <c r="O889" s="47"/>
      <c r="P889" s="47"/>
      <c r="Q889" s="47"/>
      <c r="R889" s="47"/>
      <c r="S889" s="47"/>
      <c r="T889" s="47"/>
      <c r="U889" s="47"/>
      <c r="V889" s="47"/>
      <c r="W889" s="47"/>
      <c r="X889" s="47"/>
      <c r="Y889" s="47"/>
      <c r="Z889" s="47"/>
      <c r="AA889" s="47"/>
      <c r="AB889" s="47"/>
      <c r="AC889" s="47"/>
      <c r="AD889" s="47"/>
      <c r="AE889" s="47"/>
      <c r="AF889" s="47"/>
      <c r="AG889" s="47"/>
      <c r="AH889" s="47"/>
    </row>
    <row r="890" spans="1:34" ht="14.25" customHeight="1">
      <c r="A890" s="47"/>
      <c r="B890" s="47"/>
      <c r="C890" s="47"/>
      <c r="D890" s="47"/>
      <c r="E890" s="47"/>
      <c r="F890" s="47"/>
      <c r="G890" s="47"/>
      <c r="H890" s="47"/>
      <c r="I890" s="47"/>
      <c r="J890" s="357"/>
      <c r="K890" s="357"/>
      <c r="L890" s="47"/>
      <c r="M890" s="47"/>
      <c r="N890" s="47"/>
      <c r="O890" s="47"/>
      <c r="P890" s="47"/>
      <c r="Q890" s="47"/>
      <c r="R890" s="47"/>
      <c r="S890" s="47"/>
      <c r="T890" s="47"/>
      <c r="U890" s="47"/>
      <c r="V890" s="47"/>
      <c r="W890" s="47"/>
      <c r="X890" s="47"/>
      <c r="Y890" s="47"/>
      <c r="Z890" s="47"/>
      <c r="AA890" s="47"/>
      <c r="AB890" s="47"/>
      <c r="AC890" s="47"/>
      <c r="AD890" s="47"/>
      <c r="AE890" s="47"/>
      <c r="AF890" s="47"/>
      <c r="AG890" s="47"/>
      <c r="AH890" s="47"/>
    </row>
    <row r="891" spans="1:34" ht="14.25" customHeight="1">
      <c r="A891" s="47"/>
      <c r="B891" s="47"/>
      <c r="C891" s="47"/>
      <c r="D891" s="47"/>
      <c r="E891" s="47"/>
      <c r="F891" s="47"/>
      <c r="G891" s="47"/>
      <c r="H891" s="47"/>
      <c r="I891" s="47"/>
      <c r="J891" s="357"/>
      <c r="K891" s="357"/>
      <c r="L891" s="47"/>
      <c r="M891" s="47"/>
      <c r="N891" s="47"/>
      <c r="O891" s="47"/>
      <c r="P891" s="47"/>
      <c r="Q891" s="47"/>
      <c r="R891" s="47"/>
      <c r="S891" s="47"/>
      <c r="T891" s="47"/>
      <c r="U891" s="47"/>
      <c r="V891" s="47"/>
      <c r="W891" s="47"/>
      <c r="X891" s="47"/>
      <c r="Y891" s="47"/>
      <c r="Z891" s="47"/>
      <c r="AA891" s="47"/>
      <c r="AB891" s="47"/>
      <c r="AC891" s="47"/>
      <c r="AD891" s="47"/>
      <c r="AE891" s="47"/>
      <c r="AF891" s="47"/>
      <c r="AG891" s="47"/>
      <c r="AH891" s="47"/>
    </row>
    <row r="892" spans="1:34" ht="14.25" customHeight="1">
      <c r="A892" s="47"/>
      <c r="B892" s="47"/>
      <c r="C892" s="47"/>
      <c r="D892" s="47"/>
      <c r="E892" s="47"/>
      <c r="F892" s="47"/>
      <c r="G892" s="47"/>
      <c r="H892" s="47"/>
      <c r="I892" s="47"/>
      <c r="J892" s="357"/>
      <c r="K892" s="357"/>
      <c r="L892" s="47"/>
      <c r="M892" s="47"/>
      <c r="N892" s="47"/>
      <c r="O892" s="47"/>
      <c r="P892" s="47"/>
      <c r="Q892" s="47"/>
      <c r="R892" s="47"/>
      <c r="S892" s="47"/>
      <c r="T892" s="47"/>
      <c r="U892" s="47"/>
      <c r="V892" s="47"/>
      <c r="W892" s="47"/>
      <c r="X892" s="47"/>
      <c r="Y892" s="47"/>
      <c r="Z892" s="47"/>
      <c r="AA892" s="47"/>
      <c r="AB892" s="47"/>
      <c r="AC892" s="47"/>
      <c r="AD892" s="47"/>
      <c r="AE892" s="47"/>
      <c r="AF892" s="47"/>
      <c r="AG892" s="47"/>
      <c r="AH892" s="47"/>
    </row>
    <row r="893" spans="1:34" ht="14.25" customHeight="1">
      <c r="A893" s="47"/>
      <c r="B893" s="47"/>
      <c r="C893" s="47"/>
      <c r="D893" s="47"/>
      <c r="E893" s="47"/>
      <c r="F893" s="47"/>
      <c r="G893" s="47"/>
      <c r="H893" s="47"/>
      <c r="I893" s="47"/>
      <c r="J893" s="357"/>
      <c r="K893" s="357"/>
      <c r="L893" s="47"/>
      <c r="M893" s="47"/>
      <c r="N893" s="47"/>
      <c r="O893" s="47"/>
      <c r="P893" s="47"/>
      <c r="Q893" s="47"/>
      <c r="R893" s="47"/>
      <c r="S893" s="47"/>
      <c r="T893" s="47"/>
      <c r="U893" s="47"/>
      <c r="V893" s="47"/>
      <c r="W893" s="47"/>
      <c r="X893" s="47"/>
      <c r="Y893" s="47"/>
      <c r="Z893" s="47"/>
      <c r="AA893" s="47"/>
      <c r="AB893" s="47"/>
      <c r="AC893" s="47"/>
      <c r="AD893" s="47"/>
      <c r="AE893" s="47"/>
      <c r="AF893" s="47"/>
      <c r="AG893" s="47"/>
      <c r="AH893" s="47"/>
    </row>
    <row r="894" spans="1:34" ht="14.25" customHeight="1">
      <c r="A894" s="47"/>
      <c r="B894" s="47"/>
      <c r="C894" s="47"/>
      <c r="D894" s="47"/>
      <c r="E894" s="47"/>
      <c r="F894" s="47"/>
      <c r="G894" s="47"/>
      <c r="H894" s="47"/>
      <c r="I894" s="47"/>
      <c r="J894" s="357"/>
      <c r="K894" s="357"/>
      <c r="L894" s="47"/>
      <c r="M894" s="47"/>
      <c r="N894" s="47"/>
      <c r="O894" s="47"/>
      <c r="P894" s="47"/>
      <c r="Q894" s="47"/>
      <c r="R894" s="47"/>
      <c r="S894" s="47"/>
      <c r="T894" s="47"/>
      <c r="U894" s="47"/>
      <c r="V894" s="47"/>
      <c r="W894" s="47"/>
      <c r="X894" s="47"/>
      <c r="Y894" s="47"/>
      <c r="Z894" s="47"/>
      <c r="AA894" s="47"/>
      <c r="AB894" s="47"/>
      <c r="AC894" s="47"/>
      <c r="AD894" s="47"/>
      <c r="AE894" s="47"/>
      <c r="AF894" s="47"/>
      <c r="AG894" s="47"/>
      <c r="AH894" s="47"/>
    </row>
    <row r="895" spans="1:34" ht="14.25" customHeight="1">
      <c r="A895" s="47"/>
      <c r="B895" s="47"/>
      <c r="C895" s="47"/>
      <c r="D895" s="47"/>
      <c r="E895" s="47"/>
      <c r="F895" s="47"/>
      <c r="G895" s="47"/>
      <c r="H895" s="47"/>
      <c r="I895" s="47"/>
      <c r="J895" s="357"/>
      <c r="K895" s="357"/>
      <c r="L895" s="47"/>
      <c r="M895" s="47"/>
      <c r="N895" s="47"/>
      <c r="O895" s="47"/>
      <c r="P895" s="47"/>
      <c r="Q895" s="47"/>
      <c r="R895" s="47"/>
      <c r="S895" s="47"/>
      <c r="T895" s="47"/>
      <c r="U895" s="47"/>
      <c r="V895" s="47"/>
      <c r="W895" s="47"/>
      <c r="X895" s="47"/>
      <c r="Y895" s="47"/>
      <c r="Z895" s="47"/>
      <c r="AA895" s="47"/>
      <c r="AB895" s="47"/>
      <c r="AC895" s="47"/>
      <c r="AD895" s="47"/>
      <c r="AE895" s="47"/>
      <c r="AF895" s="47"/>
      <c r="AG895" s="47"/>
      <c r="AH895" s="47"/>
    </row>
    <row r="896" spans="1:34" ht="14.25" customHeight="1">
      <c r="A896" s="47"/>
      <c r="B896" s="47"/>
      <c r="C896" s="47"/>
      <c r="D896" s="47"/>
      <c r="E896" s="47"/>
      <c r="F896" s="47"/>
      <c r="G896" s="47"/>
      <c r="H896" s="47"/>
      <c r="I896" s="47"/>
      <c r="J896" s="357"/>
      <c r="K896" s="357"/>
      <c r="L896" s="47"/>
      <c r="M896" s="47"/>
      <c r="N896" s="47"/>
      <c r="O896" s="47"/>
      <c r="P896" s="47"/>
      <c r="Q896" s="47"/>
      <c r="R896" s="47"/>
      <c r="S896" s="47"/>
      <c r="T896" s="47"/>
      <c r="U896" s="47"/>
      <c r="V896" s="47"/>
      <c r="W896" s="47"/>
      <c r="X896" s="47"/>
      <c r="Y896" s="47"/>
      <c r="Z896" s="47"/>
      <c r="AA896" s="47"/>
      <c r="AB896" s="47"/>
      <c r="AC896" s="47"/>
      <c r="AD896" s="47"/>
      <c r="AE896" s="47"/>
      <c r="AF896" s="47"/>
      <c r="AG896" s="47"/>
      <c r="AH896" s="47"/>
    </row>
    <row r="897" spans="1:34" ht="14.25" customHeight="1">
      <c r="A897" s="47"/>
      <c r="B897" s="47"/>
      <c r="C897" s="47"/>
      <c r="D897" s="47"/>
      <c r="E897" s="47"/>
      <c r="F897" s="47"/>
      <c r="G897" s="47"/>
      <c r="H897" s="47"/>
      <c r="I897" s="47"/>
      <c r="J897" s="357"/>
      <c r="K897" s="357"/>
      <c r="L897" s="47"/>
      <c r="M897" s="47"/>
      <c r="N897" s="47"/>
      <c r="O897" s="47"/>
      <c r="P897" s="47"/>
      <c r="Q897" s="47"/>
      <c r="R897" s="47"/>
      <c r="S897" s="47"/>
      <c r="T897" s="47"/>
      <c r="U897" s="47"/>
      <c r="V897" s="47"/>
      <c r="W897" s="47"/>
      <c r="X897" s="47"/>
      <c r="Y897" s="47"/>
      <c r="Z897" s="47"/>
      <c r="AA897" s="47"/>
      <c r="AB897" s="47"/>
      <c r="AC897" s="47"/>
      <c r="AD897" s="47"/>
      <c r="AE897" s="47"/>
      <c r="AF897" s="47"/>
      <c r="AG897" s="47"/>
      <c r="AH897" s="47"/>
    </row>
    <row r="898" spans="1:34" ht="14.25" customHeight="1">
      <c r="A898" s="47"/>
      <c r="B898" s="47"/>
      <c r="C898" s="47"/>
      <c r="D898" s="47"/>
      <c r="E898" s="47"/>
      <c r="F898" s="47"/>
      <c r="G898" s="47"/>
      <c r="H898" s="47"/>
      <c r="I898" s="47"/>
      <c r="J898" s="357"/>
      <c r="K898" s="357"/>
      <c r="L898" s="47"/>
      <c r="M898" s="47"/>
      <c r="N898" s="47"/>
      <c r="O898" s="47"/>
      <c r="P898" s="47"/>
      <c r="Q898" s="47"/>
      <c r="R898" s="47"/>
      <c r="S898" s="47"/>
      <c r="T898" s="47"/>
      <c r="U898" s="47"/>
      <c r="V898" s="47"/>
      <c r="W898" s="47"/>
      <c r="X898" s="47"/>
      <c r="Y898" s="47"/>
      <c r="Z898" s="47"/>
      <c r="AA898" s="47"/>
      <c r="AB898" s="47"/>
      <c r="AC898" s="47"/>
      <c r="AD898" s="47"/>
      <c r="AE898" s="47"/>
      <c r="AF898" s="47"/>
      <c r="AG898" s="47"/>
      <c r="AH898" s="47"/>
    </row>
    <row r="899" spans="1:34" ht="14.25" customHeight="1">
      <c r="A899" s="47"/>
      <c r="B899" s="47"/>
      <c r="C899" s="47"/>
      <c r="D899" s="47"/>
      <c r="E899" s="47"/>
      <c r="F899" s="47"/>
      <c r="G899" s="47"/>
      <c r="H899" s="47"/>
      <c r="I899" s="47"/>
      <c r="J899" s="357"/>
      <c r="K899" s="357"/>
      <c r="L899" s="47"/>
      <c r="M899" s="47"/>
      <c r="N899" s="47"/>
      <c r="O899" s="47"/>
      <c r="P899" s="47"/>
      <c r="Q899" s="47"/>
      <c r="R899" s="47"/>
      <c r="S899" s="47"/>
      <c r="T899" s="47"/>
      <c r="U899" s="47"/>
      <c r="V899" s="47"/>
      <c r="W899" s="47"/>
      <c r="X899" s="47"/>
      <c r="Y899" s="47"/>
      <c r="Z899" s="47"/>
      <c r="AA899" s="47"/>
      <c r="AB899" s="47"/>
      <c r="AC899" s="47"/>
      <c r="AD899" s="47"/>
      <c r="AE899" s="47"/>
      <c r="AF899" s="47"/>
      <c r="AG899" s="47"/>
      <c r="AH899" s="47"/>
    </row>
    <row r="900" spans="1:34" ht="14.25" customHeight="1">
      <c r="A900" s="47"/>
      <c r="B900" s="47"/>
      <c r="C900" s="47"/>
      <c r="D900" s="47"/>
      <c r="E900" s="47"/>
      <c r="F900" s="47"/>
      <c r="G900" s="47"/>
      <c r="H900" s="47"/>
      <c r="I900" s="47"/>
      <c r="J900" s="357"/>
      <c r="K900" s="357"/>
      <c r="L900" s="47"/>
      <c r="M900" s="47"/>
      <c r="N900" s="47"/>
      <c r="O900" s="47"/>
      <c r="P900" s="47"/>
      <c r="Q900" s="47"/>
      <c r="R900" s="47"/>
      <c r="S900" s="47"/>
      <c r="T900" s="47"/>
      <c r="U900" s="47"/>
      <c r="V900" s="47"/>
      <c r="W900" s="47"/>
      <c r="X900" s="47"/>
      <c r="Y900" s="47"/>
      <c r="Z900" s="47"/>
      <c r="AA900" s="47"/>
      <c r="AB900" s="47"/>
      <c r="AC900" s="47"/>
      <c r="AD900" s="47"/>
      <c r="AE900" s="47"/>
      <c r="AF900" s="47"/>
      <c r="AG900" s="47"/>
      <c r="AH900" s="47"/>
    </row>
    <row r="901" spans="1:34" ht="14.25" customHeight="1">
      <c r="A901" s="47"/>
      <c r="B901" s="47"/>
      <c r="C901" s="47"/>
      <c r="D901" s="47"/>
      <c r="E901" s="47"/>
      <c r="F901" s="47"/>
      <c r="G901" s="47"/>
      <c r="H901" s="47"/>
      <c r="I901" s="47"/>
      <c r="J901" s="357"/>
      <c r="K901" s="357"/>
      <c r="L901" s="47"/>
      <c r="M901" s="47"/>
      <c r="N901" s="47"/>
      <c r="O901" s="47"/>
      <c r="P901" s="47"/>
      <c r="Q901" s="47"/>
      <c r="R901" s="47"/>
      <c r="S901" s="47"/>
      <c r="T901" s="47"/>
      <c r="U901" s="47"/>
      <c r="V901" s="47"/>
      <c r="W901" s="47"/>
      <c r="X901" s="47"/>
      <c r="Y901" s="47"/>
      <c r="Z901" s="47"/>
      <c r="AA901" s="47"/>
      <c r="AB901" s="47"/>
      <c r="AC901" s="47"/>
      <c r="AD901" s="47"/>
      <c r="AE901" s="47"/>
      <c r="AF901" s="47"/>
      <c r="AG901" s="47"/>
      <c r="AH901" s="47"/>
    </row>
    <row r="902" spans="1:34" ht="14.25" customHeight="1">
      <c r="A902" s="47"/>
      <c r="B902" s="47"/>
      <c r="C902" s="47"/>
      <c r="D902" s="47"/>
      <c r="E902" s="47"/>
      <c r="F902" s="47"/>
      <c r="G902" s="47"/>
      <c r="H902" s="47"/>
      <c r="I902" s="47"/>
      <c r="J902" s="357"/>
      <c r="K902" s="357"/>
      <c r="L902" s="47"/>
      <c r="M902" s="47"/>
      <c r="N902" s="47"/>
      <c r="O902" s="47"/>
      <c r="P902" s="47"/>
      <c r="Q902" s="47"/>
      <c r="R902" s="47"/>
      <c r="S902" s="47"/>
      <c r="T902" s="47"/>
      <c r="U902" s="47"/>
      <c r="V902" s="47"/>
      <c r="W902" s="47"/>
      <c r="X902" s="47"/>
      <c r="Y902" s="47"/>
      <c r="Z902" s="47"/>
      <c r="AA902" s="47"/>
      <c r="AB902" s="47"/>
      <c r="AC902" s="47"/>
      <c r="AD902" s="47"/>
      <c r="AE902" s="47"/>
      <c r="AF902" s="47"/>
      <c r="AG902" s="47"/>
      <c r="AH902" s="47"/>
    </row>
    <row r="903" spans="1:34" ht="14.25" customHeight="1">
      <c r="A903" s="47"/>
      <c r="B903" s="47"/>
      <c r="C903" s="47"/>
      <c r="D903" s="47"/>
      <c r="E903" s="47"/>
      <c r="F903" s="47"/>
      <c r="G903" s="47"/>
      <c r="H903" s="47"/>
      <c r="I903" s="47"/>
      <c r="J903" s="357"/>
      <c r="K903" s="357"/>
      <c r="L903" s="47"/>
      <c r="M903" s="47"/>
      <c r="N903" s="47"/>
      <c r="O903" s="47"/>
      <c r="P903" s="47"/>
      <c r="Q903" s="47"/>
      <c r="R903" s="47"/>
      <c r="S903" s="47"/>
      <c r="T903" s="47"/>
      <c r="U903" s="47"/>
      <c r="V903" s="47"/>
      <c r="W903" s="47"/>
      <c r="X903" s="47"/>
      <c r="Y903" s="47"/>
      <c r="Z903" s="47"/>
      <c r="AA903" s="47"/>
      <c r="AB903" s="47"/>
      <c r="AC903" s="47"/>
      <c r="AD903" s="47"/>
      <c r="AE903" s="47"/>
      <c r="AF903" s="47"/>
      <c r="AG903" s="47"/>
      <c r="AH903" s="47"/>
    </row>
    <row r="904" spans="1:34" ht="14.25" customHeight="1">
      <c r="A904" s="47"/>
      <c r="B904" s="47"/>
      <c r="C904" s="47"/>
      <c r="D904" s="47"/>
      <c r="E904" s="47"/>
      <c r="F904" s="47"/>
      <c r="G904" s="47"/>
      <c r="H904" s="47"/>
      <c r="I904" s="47"/>
      <c r="J904" s="357"/>
      <c r="K904" s="357"/>
      <c r="L904" s="47"/>
      <c r="M904" s="47"/>
      <c r="N904" s="47"/>
      <c r="O904" s="47"/>
      <c r="P904" s="47"/>
      <c r="Q904" s="47"/>
      <c r="R904" s="47"/>
      <c r="S904" s="47"/>
      <c r="T904" s="47"/>
      <c r="U904" s="47"/>
      <c r="V904" s="47"/>
      <c r="W904" s="47"/>
      <c r="X904" s="47"/>
      <c r="Y904" s="47"/>
      <c r="Z904" s="47"/>
      <c r="AA904" s="47"/>
      <c r="AB904" s="47"/>
      <c r="AC904" s="47"/>
      <c r="AD904" s="47"/>
      <c r="AE904" s="47"/>
      <c r="AF904" s="47"/>
      <c r="AG904" s="47"/>
      <c r="AH904" s="47"/>
    </row>
    <row r="905" spans="1:34" ht="14.25" customHeight="1">
      <c r="A905" s="47"/>
      <c r="B905" s="47"/>
      <c r="C905" s="47"/>
      <c r="D905" s="47"/>
      <c r="E905" s="47"/>
      <c r="F905" s="47"/>
      <c r="G905" s="47"/>
      <c r="H905" s="47"/>
      <c r="I905" s="47"/>
      <c r="J905" s="357"/>
      <c r="K905" s="357"/>
      <c r="L905" s="47"/>
      <c r="M905" s="47"/>
      <c r="N905" s="47"/>
      <c r="O905" s="47"/>
      <c r="P905" s="47"/>
      <c r="Q905" s="47"/>
      <c r="R905" s="47"/>
      <c r="S905" s="47"/>
      <c r="T905" s="47"/>
      <c r="U905" s="47"/>
      <c r="V905" s="47"/>
      <c r="W905" s="47"/>
      <c r="X905" s="47"/>
      <c r="Y905" s="47"/>
      <c r="Z905" s="47"/>
      <c r="AA905" s="47"/>
      <c r="AB905" s="47"/>
      <c r="AC905" s="47"/>
      <c r="AD905" s="47"/>
      <c r="AE905" s="47"/>
      <c r="AF905" s="47"/>
      <c r="AG905" s="47"/>
      <c r="AH905" s="47"/>
    </row>
    <row r="906" spans="1:34" ht="14.25" customHeight="1">
      <c r="A906" s="47"/>
      <c r="B906" s="47"/>
      <c r="C906" s="47"/>
      <c r="D906" s="47"/>
      <c r="E906" s="47"/>
      <c r="F906" s="47"/>
      <c r="G906" s="47"/>
      <c r="H906" s="47"/>
      <c r="I906" s="47"/>
      <c r="J906" s="357"/>
      <c r="K906" s="357"/>
      <c r="L906" s="47"/>
      <c r="M906" s="47"/>
      <c r="N906" s="47"/>
      <c r="O906" s="47"/>
      <c r="P906" s="47"/>
      <c r="Q906" s="47"/>
      <c r="R906" s="47"/>
      <c r="S906" s="47"/>
      <c r="T906" s="47"/>
      <c r="U906" s="47"/>
      <c r="V906" s="47"/>
      <c r="W906" s="47"/>
      <c r="X906" s="47"/>
      <c r="Y906" s="47"/>
      <c r="Z906" s="47"/>
      <c r="AA906" s="47"/>
      <c r="AB906" s="47"/>
      <c r="AC906" s="47"/>
      <c r="AD906" s="47"/>
      <c r="AE906" s="47"/>
      <c r="AF906" s="47"/>
      <c r="AG906" s="47"/>
      <c r="AH906" s="47"/>
    </row>
    <row r="907" spans="1:34" ht="14.25" customHeight="1">
      <c r="A907" s="47"/>
      <c r="B907" s="47"/>
      <c r="C907" s="47"/>
      <c r="D907" s="47"/>
      <c r="E907" s="47"/>
      <c r="F907" s="47"/>
      <c r="G907" s="47"/>
      <c r="H907" s="47"/>
      <c r="I907" s="47"/>
      <c r="J907" s="357"/>
      <c r="K907" s="357"/>
      <c r="L907" s="47"/>
      <c r="M907" s="47"/>
      <c r="N907" s="47"/>
      <c r="O907" s="47"/>
      <c r="P907" s="47"/>
      <c r="Q907" s="47"/>
      <c r="R907" s="47"/>
      <c r="S907" s="47"/>
      <c r="T907" s="47"/>
      <c r="U907" s="47"/>
      <c r="V907" s="47"/>
      <c r="W907" s="47"/>
      <c r="X907" s="47"/>
      <c r="Y907" s="47"/>
      <c r="Z907" s="47"/>
      <c r="AA907" s="47"/>
      <c r="AB907" s="47"/>
      <c r="AC907" s="47"/>
      <c r="AD907" s="47"/>
      <c r="AE907" s="47"/>
      <c r="AF907" s="47"/>
      <c r="AG907" s="47"/>
      <c r="AH907" s="47"/>
    </row>
    <row r="908" spans="1:34" ht="14.25" customHeight="1">
      <c r="A908" s="47"/>
      <c r="B908" s="47"/>
      <c r="C908" s="47"/>
      <c r="D908" s="47"/>
      <c r="E908" s="47"/>
      <c r="F908" s="47"/>
      <c r="G908" s="47"/>
      <c r="H908" s="47"/>
      <c r="I908" s="47"/>
      <c r="J908" s="357"/>
      <c r="K908" s="357"/>
      <c r="L908" s="47"/>
      <c r="M908" s="47"/>
      <c r="N908" s="47"/>
      <c r="O908" s="47"/>
      <c r="P908" s="47"/>
      <c r="Q908" s="47"/>
      <c r="R908" s="47"/>
      <c r="S908" s="47"/>
      <c r="T908" s="47"/>
      <c r="U908" s="47"/>
      <c r="V908" s="47"/>
      <c r="W908" s="47"/>
      <c r="X908" s="47"/>
      <c r="Y908" s="47"/>
      <c r="Z908" s="47"/>
      <c r="AA908" s="47"/>
      <c r="AB908" s="47"/>
      <c r="AC908" s="47"/>
      <c r="AD908" s="47"/>
      <c r="AE908" s="47"/>
      <c r="AF908" s="47"/>
      <c r="AG908" s="47"/>
      <c r="AH908" s="47"/>
    </row>
    <row r="909" spans="1:34" ht="14.25" customHeight="1">
      <c r="A909" s="47"/>
      <c r="B909" s="47"/>
      <c r="C909" s="47"/>
      <c r="D909" s="47"/>
      <c r="E909" s="47"/>
      <c r="F909" s="47"/>
      <c r="G909" s="47"/>
      <c r="H909" s="47"/>
      <c r="I909" s="47"/>
      <c r="J909" s="357"/>
      <c r="K909" s="357"/>
      <c r="L909" s="47"/>
      <c r="M909" s="47"/>
      <c r="N909" s="47"/>
      <c r="O909" s="47"/>
      <c r="P909" s="47"/>
      <c r="Q909" s="47"/>
      <c r="R909" s="47"/>
      <c r="S909" s="47"/>
      <c r="T909" s="47"/>
      <c r="U909" s="47"/>
      <c r="V909" s="47"/>
      <c r="W909" s="47"/>
      <c r="X909" s="47"/>
      <c r="Y909" s="47"/>
      <c r="Z909" s="47"/>
      <c r="AA909" s="47"/>
      <c r="AB909" s="47"/>
      <c r="AC909" s="47"/>
      <c r="AD909" s="47"/>
      <c r="AE909" s="47"/>
      <c r="AF909" s="47"/>
      <c r="AG909" s="47"/>
      <c r="AH909" s="47"/>
    </row>
    <row r="910" spans="1:34" ht="14.25" customHeight="1">
      <c r="A910" s="47"/>
      <c r="B910" s="47"/>
      <c r="C910" s="47"/>
      <c r="D910" s="47"/>
      <c r="E910" s="47"/>
      <c r="F910" s="47"/>
      <c r="G910" s="47"/>
      <c r="H910" s="47"/>
      <c r="I910" s="47"/>
      <c r="J910" s="357"/>
      <c r="K910" s="357"/>
      <c r="L910" s="47"/>
      <c r="M910" s="47"/>
      <c r="N910" s="47"/>
      <c r="O910" s="47"/>
      <c r="P910" s="47"/>
      <c r="Q910" s="47"/>
      <c r="R910" s="47"/>
      <c r="S910" s="47"/>
      <c r="T910" s="47"/>
      <c r="U910" s="47"/>
      <c r="V910" s="47"/>
      <c r="W910" s="47"/>
      <c r="X910" s="47"/>
      <c r="Y910" s="47"/>
      <c r="Z910" s="47"/>
      <c r="AA910" s="47"/>
      <c r="AB910" s="47"/>
      <c r="AC910" s="47"/>
      <c r="AD910" s="47"/>
      <c r="AE910" s="47"/>
      <c r="AF910" s="47"/>
      <c r="AG910" s="47"/>
      <c r="AH910" s="47"/>
    </row>
    <row r="911" spans="1:34" ht="14.25" customHeight="1">
      <c r="A911" s="47"/>
      <c r="B911" s="47"/>
      <c r="C911" s="47"/>
      <c r="D911" s="47"/>
      <c r="E911" s="47"/>
      <c r="F911" s="47"/>
      <c r="G911" s="47"/>
      <c r="H911" s="47"/>
      <c r="I911" s="47"/>
      <c r="J911" s="357"/>
      <c r="K911" s="357"/>
      <c r="L911" s="47"/>
      <c r="M911" s="47"/>
      <c r="N911" s="47"/>
      <c r="O911" s="47"/>
      <c r="P911" s="47"/>
      <c r="Q911" s="47"/>
      <c r="R911" s="47"/>
      <c r="S911" s="47"/>
      <c r="T911" s="47"/>
      <c r="U911" s="47"/>
      <c r="V911" s="47"/>
      <c r="W911" s="47"/>
      <c r="X911" s="47"/>
      <c r="Y911" s="47"/>
      <c r="Z911" s="47"/>
      <c r="AA911" s="47"/>
      <c r="AB911" s="47"/>
      <c r="AC911" s="47"/>
      <c r="AD911" s="47"/>
      <c r="AE911" s="47"/>
      <c r="AF911" s="47"/>
      <c r="AG911" s="47"/>
      <c r="AH911" s="47"/>
    </row>
    <row r="912" spans="1:34" ht="14.25" customHeight="1">
      <c r="A912" s="47"/>
      <c r="B912" s="47"/>
      <c r="C912" s="47"/>
      <c r="D912" s="47"/>
      <c r="E912" s="47"/>
      <c r="F912" s="47"/>
      <c r="G912" s="47"/>
      <c r="H912" s="47"/>
      <c r="I912" s="47"/>
      <c r="J912" s="357"/>
      <c r="K912" s="357"/>
      <c r="L912" s="47"/>
      <c r="M912" s="47"/>
      <c r="N912" s="47"/>
      <c r="O912" s="47"/>
      <c r="P912" s="47"/>
      <c r="Q912" s="47"/>
      <c r="R912" s="47"/>
      <c r="S912" s="47"/>
      <c r="T912" s="47"/>
      <c r="U912" s="47"/>
      <c r="V912" s="47"/>
      <c r="W912" s="47"/>
      <c r="X912" s="47"/>
      <c r="Y912" s="47"/>
      <c r="Z912" s="47"/>
      <c r="AA912" s="47"/>
      <c r="AB912" s="47"/>
      <c r="AC912" s="47"/>
      <c r="AD912" s="47"/>
      <c r="AE912" s="47"/>
      <c r="AF912" s="47"/>
      <c r="AG912" s="47"/>
      <c r="AH912" s="47"/>
    </row>
    <row r="913" spans="1:34" ht="14.25" customHeight="1">
      <c r="A913" s="47"/>
      <c r="B913" s="47"/>
      <c r="C913" s="47"/>
      <c r="D913" s="47"/>
      <c r="E913" s="47"/>
      <c r="F913" s="47"/>
      <c r="G913" s="47"/>
      <c r="H913" s="47"/>
      <c r="I913" s="47"/>
      <c r="J913" s="357"/>
      <c r="K913" s="357"/>
      <c r="L913" s="47"/>
      <c r="M913" s="47"/>
      <c r="N913" s="47"/>
      <c r="O913" s="47"/>
      <c r="P913" s="47"/>
      <c r="Q913" s="47"/>
      <c r="R913" s="47"/>
      <c r="S913" s="47"/>
      <c r="T913" s="47"/>
      <c r="U913" s="47"/>
      <c r="V913" s="47"/>
      <c r="W913" s="47"/>
      <c r="X913" s="47"/>
      <c r="Y913" s="47"/>
      <c r="Z913" s="47"/>
      <c r="AA913" s="47"/>
      <c r="AB913" s="47"/>
      <c r="AC913" s="47"/>
      <c r="AD913" s="47"/>
      <c r="AE913" s="47"/>
      <c r="AF913" s="47"/>
      <c r="AG913" s="47"/>
      <c r="AH913" s="47"/>
    </row>
    <row r="914" spans="1:34" ht="14.25" customHeight="1">
      <c r="A914" s="47"/>
      <c r="B914" s="47"/>
      <c r="C914" s="47"/>
      <c r="D914" s="47"/>
      <c r="E914" s="47"/>
      <c r="F914" s="47"/>
      <c r="G914" s="47"/>
      <c r="H914" s="47"/>
      <c r="I914" s="47"/>
      <c r="J914" s="357"/>
      <c r="K914" s="357"/>
      <c r="L914" s="47"/>
      <c r="M914" s="47"/>
      <c r="N914" s="47"/>
      <c r="O914" s="47"/>
      <c r="P914" s="47"/>
      <c r="Q914" s="47"/>
      <c r="R914" s="47"/>
      <c r="S914" s="47"/>
      <c r="T914" s="47"/>
      <c r="U914" s="47"/>
      <c r="V914" s="47"/>
      <c r="W914" s="47"/>
      <c r="X914" s="47"/>
      <c r="Y914" s="47"/>
      <c r="Z914" s="47"/>
      <c r="AA914" s="47"/>
      <c r="AB914" s="47"/>
      <c r="AC914" s="47"/>
      <c r="AD914" s="47"/>
      <c r="AE914" s="47"/>
      <c r="AF914" s="47"/>
      <c r="AG914" s="47"/>
      <c r="AH914" s="47"/>
    </row>
    <row r="915" spans="1:34" ht="14.25" customHeight="1">
      <c r="A915" s="47"/>
      <c r="B915" s="47"/>
      <c r="C915" s="47"/>
      <c r="D915" s="47"/>
      <c r="E915" s="47"/>
      <c r="F915" s="47"/>
      <c r="G915" s="47"/>
      <c r="H915" s="47"/>
      <c r="I915" s="47"/>
      <c r="J915" s="357"/>
      <c r="K915" s="357"/>
      <c r="L915" s="47"/>
      <c r="M915" s="47"/>
      <c r="N915" s="47"/>
      <c r="O915" s="47"/>
      <c r="P915" s="47"/>
      <c r="Q915" s="47"/>
      <c r="R915" s="47"/>
      <c r="S915" s="47"/>
      <c r="T915" s="47"/>
      <c r="U915" s="47"/>
      <c r="V915" s="47"/>
      <c r="W915" s="47"/>
      <c r="X915" s="47"/>
      <c r="Y915" s="47"/>
      <c r="Z915" s="47"/>
      <c r="AA915" s="47"/>
      <c r="AB915" s="47"/>
      <c r="AC915" s="47"/>
      <c r="AD915" s="47"/>
      <c r="AE915" s="47"/>
      <c r="AF915" s="47"/>
      <c r="AG915" s="47"/>
      <c r="AH915" s="47"/>
    </row>
    <row r="916" spans="1:34" ht="14.25" customHeight="1">
      <c r="A916" s="47"/>
      <c r="B916" s="47"/>
      <c r="C916" s="47"/>
      <c r="D916" s="47"/>
      <c r="E916" s="47"/>
      <c r="F916" s="47"/>
      <c r="G916" s="47"/>
      <c r="H916" s="47"/>
      <c r="I916" s="47"/>
      <c r="J916" s="357"/>
      <c r="K916" s="357"/>
      <c r="L916" s="47"/>
      <c r="M916" s="47"/>
      <c r="N916" s="47"/>
      <c r="O916" s="47"/>
      <c r="P916" s="47"/>
      <c r="Q916" s="47"/>
      <c r="R916" s="47"/>
      <c r="S916" s="47"/>
      <c r="T916" s="47"/>
      <c r="U916" s="47"/>
      <c r="V916" s="47"/>
      <c r="W916" s="47"/>
      <c r="X916" s="47"/>
      <c r="Y916" s="47"/>
      <c r="Z916" s="47"/>
      <c r="AA916" s="47"/>
      <c r="AB916" s="47"/>
      <c r="AC916" s="47"/>
      <c r="AD916" s="47"/>
      <c r="AE916" s="47"/>
      <c r="AF916" s="47"/>
      <c r="AG916" s="47"/>
      <c r="AH916" s="47"/>
    </row>
    <row r="917" spans="1:34" ht="14.25" customHeight="1">
      <c r="A917" s="47"/>
      <c r="B917" s="47"/>
      <c r="C917" s="47"/>
      <c r="D917" s="47"/>
      <c r="E917" s="47"/>
      <c r="F917" s="47"/>
      <c r="G917" s="47"/>
      <c r="H917" s="47"/>
      <c r="I917" s="47"/>
      <c r="J917" s="357"/>
      <c r="K917" s="357"/>
      <c r="L917" s="47"/>
      <c r="M917" s="47"/>
      <c r="N917" s="47"/>
      <c r="O917" s="47"/>
      <c r="P917" s="47"/>
      <c r="Q917" s="47"/>
      <c r="R917" s="47"/>
      <c r="S917" s="47"/>
      <c r="T917" s="47"/>
      <c r="U917" s="47"/>
      <c r="V917" s="47"/>
      <c r="W917" s="47"/>
      <c r="X917" s="47"/>
      <c r="Y917" s="47"/>
      <c r="Z917" s="47"/>
      <c r="AA917" s="47"/>
      <c r="AB917" s="47"/>
      <c r="AC917" s="47"/>
      <c r="AD917" s="47"/>
      <c r="AE917" s="47"/>
      <c r="AF917" s="47"/>
      <c r="AG917" s="47"/>
      <c r="AH917" s="47"/>
    </row>
    <row r="918" spans="1:34" ht="14.25" customHeight="1">
      <c r="A918" s="47"/>
      <c r="B918" s="47"/>
      <c r="C918" s="47"/>
      <c r="D918" s="47"/>
      <c r="E918" s="47"/>
      <c r="F918" s="47"/>
      <c r="G918" s="47"/>
      <c r="H918" s="47"/>
      <c r="I918" s="47"/>
      <c r="J918" s="357"/>
      <c r="K918" s="357"/>
      <c r="L918" s="47"/>
      <c r="M918" s="47"/>
      <c r="N918" s="47"/>
      <c r="O918" s="47"/>
      <c r="P918" s="47"/>
      <c r="Q918" s="47"/>
      <c r="R918" s="47"/>
      <c r="S918" s="47"/>
      <c r="T918" s="47"/>
      <c r="U918" s="47"/>
      <c r="V918" s="47"/>
      <c r="W918" s="47"/>
      <c r="X918" s="47"/>
      <c r="Y918" s="47"/>
      <c r="Z918" s="47"/>
      <c r="AA918" s="47"/>
      <c r="AB918" s="47"/>
      <c r="AC918" s="47"/>
      <c r="AD918" s="47"/>
      <c r="AE918" s="47"/>
      <c r="AF918" s="47"/>
      <c r="AG918" s="47"/>
      <c r="AH918" s="47"/>
    </row>
    <row r="919" spans="1:34" ht="14.25" customHeight="1">
      <c r="A919" s="47"/>
      <c r="B919" s="47"/>
      <c r="C919" s="47"/>
      <c r="D919" s="47"/>
      <c r="E919" s="47"/>
      <c r="F919" s="47"/>
      <c r="G919" s="47"/>
      <c r="H919" s="47"/>
      <c r="I919" s="47"/>
      <c r="J919" s="357"/>
      <c r="K919" s="357"/>
      <c r="L919" s="47"/>
      <c r="M919" s="47"/>
      <c r="N919" s="47"/>
      <c r="O919" s="47"/>
      <c r="P919" s="47"/>
      <c r="Q919" s="47"/>
      <c r="R919" s="47"/>
      <c r="S919" s="47"/>
      <c r="T919" s="47"/>
      <c r="U919" s="47"/>
      <c r="V919" s="47"/>
      <c r="W919" s="47"/>
      <c r="X919" s="47"/>
      <c r="Y919" s="47"/>
      <c r="Z919" s="47"/>
      <c r="AA919" s="47"/>
      <c r="AB919" s="47"/>
      <c r="AC919" s="47"/>
      <c r="AD919" s="47"/>
      <c r="AE919" s="47"/>
      <c r="AF919" s="47"/>
      <c r="AG919" s="47"/>
      <c r="AH919" s="47"/>
    </row>
    <row r="920" spans="1:34" ht="14.25" customHeight="1">
      <c r="A920" s="47"/>
      <c r="B920" s="47"/>
      <c r="C920" s="47"/>
      <c r="D920" s="47"/>
      <c r="E920" s="47"/>
      <c r="F920" s="47"/>
      <c r="G920" s="47"/>
      <c r="H920" s="47"/>
      <c r="I920" s="47"/>
      <c r="J920" s="357"/>
      <c r="K920" s="357"/>
      <c r="L920" s="47"/>
      <c r="M920" s="47"/>
      <c r="N920" s="47"/>
      <c r="O920" s="47"/>
      <c r="P920" s="47"/>
      <c r="Q920" s="47"/>
      <c r="R920" s="47"/>
      <c r="S920" s="47"/>
      <c r="T920" s="47"/>
      <c r="U920" s="47"/>
      <c r="V920" s="47"/>
      <c r="W920" s="47"/>
      <c r="X920" s="47"/>
      <c r="Y920" s="47"/>
      <c r="Z920" s="47"/>
      <c r="AA920" s="47"/>
      <c r="AB920" s="47"/>
      <c r="AC920" s="47"/>
      <c r="AD920" s="47"/>
      <c r="AE920" s="47"/>
      <c r="AF920" s="47"/>
      <c r="AG920" s="47"/>
      <c r="AH920" s="47"/>
    </row>
    <row r="921" spans="1:34" ht="14.25" customHeight="1">
      <c r="A921" s="47"/>
      <c r="B921" s="47"/>
      <c r="C921" s="47"/>
      <c r="D921" s="47"/>
      <c r="E921" s="47"/>
      <c r="F921" s="47"/>
      <c r="G921" s="47"/>
      <c r="H921" s="47"/>
      <c r="I921" s="47"/>
      <c r="J921" s="357"/>
      <c r="K921" s="357"/>
      <c r="L921" s="47"/>
      <c r="M921" s="47"/>
      <c r="N921" s="47"/>
      <c r="O921" s="47"/>
      <c r="P921" s="47"/>
      <c r="Q921" s="47"/>
      <c r="R921" s="47"/>
      <c r="S921" s="47"/>
      <c r="T921" s="47"/>
      <c r="U921" s="47"/>
      <c r="V921" s="47"/>
      <c r="W921" s="47"/>
      <c r="X921" s="47"/>
      <c r="Y921" s="47"/>
      <c r="Z921" s="47"/>
      <c r="AA921" s="47"/>
      <c r="AB921" s="47"/>
      <c r="AC921" s="47"/>
      <c r="AD921" s="47"/>
      <c r="AE921" s="47"/>
      <c r="AF921" s="47"/>
      <c r="AG921" s="47"/>
      <c r="AH921" s="47"/>
    </row>
    <row r="922" spans="1:34" ht="14.25" customHeight="1">
      <c r="A922" s="47"/>
      <c r="B922" s="47"/>
      <c r="C922" s="47"/>
      <c r="D922" s="47"/>
      <c r="E922" s="47"/>
      <c r="F922" s="47"/>
      <c r="G922" s="47"/>
      <c r="H922" s="47"/>
      <c r="I922" s="47"/>
      <c r="J922" s="357"/>
      <c r="K922" s="357"/>
      <c r="L922" s="47"/>
      <c r="M922" s="47"/>
      <c r="N922" s="47"/>
      <c r="O922" s="47"/>
      <c r="P922" s="47"/>
      <c r="Q922" s="47"/>
      <c r="R922" s="47"/>
      <c r="S922" s="47"/>
      <c r="T922" s="47"/>
      <c r="U922" s="47"/>
      <c r="V922" s="47"/>
      <c r="W922" s="47"/>
      <c r="X922" s="47"/>
      <c r="Y922" s="47"/>
      <c r="Z922" s="47"/>
      <c r="AA922" s="47"/>
      <c r="AB922" s="47"/>
      <c r="AC922" s="47"/>
      <c r="AD922" s="47"/>
      <c r="AE922" s="47"/>
      <c r="AF922" s="47"/>
      <c r="AG922" s="47"/>
      <c r="AH922" s="47"/>
    </row>
    <row r="923" spans="1:34" ht="14.25" customHeight="1">
      <c r="A923" s="47"/>
      <c r="B923" s="47"/>
      <c r="C923" s="47"/>
      <c r="D923" s="47"/>
      <c r="E923" s="47"/>
      <c r="F923" s="47"/>
      <c r="G923" s="47"/>
      <c r="H923" s="47"/>
      <c r="I923" s="47"/>
      <c r="J923" s="357"/>
      <c r="K923" s="357"/>
      <c r="L923" s="47"/>
      <c r="M923" s="47"/>
      <c r="N923" s="47"/>
      <c r="O923" s="47"/>
      <c r="P923" s="47"/>
      <c r="Q923" s="47"/>
      <c r="R923" s="47"/>
      <c r="S923" s="47"/>
      <c r="T923" s="47"/>
      <c r="U923" s="47"/>
      <c r="V923" s="47"/>
      <c r="W923" s="47"/>
      <c r="X923" s="47"/>
      <c r="Y923" s="47"/>
      <c r="Z923" s="47"/>
      <c r="AA923" s="47"/>
      <c r="AB923" s="47"/>
      <c r="AC923" s="47"/>
      <c r="AD923" s="47"/>
      <c r="AE923" s="47"/>
      <c r="AF923" s="47"/>
      <c r="AG923" s="47"/>
      <c r="AH923" s="47"/>
    </row>
    <row r="924" spans="1:34" ht="14.25" customHeight="1">
      <c r="A924" s="47"/>
      <c r="B924" s="47"/>
      <c r="C924" s="47"/>
      <c r="D924" s="47"/>
      <c r="E924" s="47"/>
      <c r="F924" s="47"/>
      <c r="G924" s="47"/>
      <c r="H924" s="47"/>
      <c r="I924" s="47"/>
      <c r="J924" s="357"/>
      <c r="K924" s="357"/>
      <c r="L924" s="47"/>
      <c r="M924" s="47"/>
      <c r="N924" s="47"/>
      <c r="O924" s="47"/>
      <c r="P924" s="47"/>
      <c r="Q924" s="47"/>
      <c r="R924" s="47"/>
      <c r="S924" s="47"/>
      <c r="T924" s="47"/>
      <c r="U924" s="47"/>
      <c r="V924" s="47"/>
      <c r="W924" s="47"/>
      <c r="X924" s="47"/>
      <c r="Y924" s="47"/>
      <c r="Z924" s="47"/>
      <c r="AA924" s="47"/>
      <c r="AB924" s="47"/>
      <c r="AC924" s="47"/>
      <c r="AD924" s="47"/>
      <c r="AE924" s="47"/>
      <c r="AF924" s="47"/>
      <c r="AG924" s="47"/>
      <c r="AH924" s="47"/>
    </row>
    <row r="925" spans="1:34" ht="14.25" customHeight="1">
      <c r="A925" s="47"/>
      <c r="B925" s="47"/>
      <c r="C925" s="47"/>
      <c r="D925" s="47"/>
      <c r="E925" s="47"/>
      <c r="F925" s="47"/>
      <c r="G925" s="47"/>
      <c r="H925" s="47"/>
      <c r="I925" s="47"/>
      <c r="J925" s="357"/>
      <c r="K925" s="357"/>
      <c r="L925" s="47"/>
      <c r="M925" s="47"/>
      <c r="N925" s="47"/>
      <c r="O925" s="47"/>
      <c r="P925" s="47"/>
      <c r="Q925" s="47"/>
      <c r="R925" s="47"/>
      <c r="S925" s="47"/>
      <c r="T925" s="47"/>
      <c r="U925" s="47"/>
      <c r="V925" s="47"/>
      <c r="W925" s="47"/>
      <c r="X925" s="47"/>
      <c r="Y925" s="47"/>
      <c r="Z925" s="47"/>
      <c r="AA925" s="47"/>
      <c r="AB925" s="47"/>
      <c r="AC925" s="47"/>
      <c r="AD925" s="47"/>
      <c r="AE925" s="47"/>
      <c r="AF925" s="47"/>
      <c r="AG925" s="47"/>
      <c r="AH925" s="47"/>
    </row>
    <row r="926" spans="1:34" ht="14.25" customHeight="1">
      <c r="A926" s="47"/>
      <c r="B926" s="47"/>
      <c r="C926" s="47"/>
      <c r="D926" s="47"/>
      <c r="E926" s="47"/>
      <c r="F926" s="47"/>
      <c r="G926" s="47"/>
      <c r="H926" s="47"/>
      <c r="I926" s="47"/>
      <c r="J926" s="357"/>
      <c r="K926" s="357"/>
      <c r="L926" s="47"/>
      <c r="M926" s="47"/>
      <c r="N926" s="47"/>
      <c r="O926" s="47"/>
      <c r="P926" s="47"/>
      <c r="Q926" s="47"/>
      <c r="R926" s="47"/>
      <c r="S926" s="47"/>
      <c r="T926" s="47"/>
      <c r="U926" s="47"/>
      <c r="V926" s="47"/>
      <c r="W926" s="47"/>
      <c r="X926" s="47"/>
      <c r="Y926" s="47"/>
      <c r="Z926" s="47"/>
      <c r="AA926" s="47"/>
      <c r="AB926" s="47"/>
      <c r="AC926" s="47"/>
      <c r="AD926" s="47"/>
      <c r="AE926" s="47"/>
      <c r="AF926" s="47"/>
      <c r="AG926" s="47"/>
      <c r="AH926" s="47"/>
    </row>
    <row r="927" spans="1:34" ht="14.25" customHeight="1">
      <c r="A927" s="47"/>
      <c r="B927" s="47"/>
      <c r="C927" s="47"/>
      <c r="D927" s="47"/>
      <c r="E927" s="47"/>
      <c r="F927" s="47"/>
      <c r="G927" s="47"/>
      <c r="H927" s="47"/>
      <c r="I927" s="47"/>
      <c r="J927" s="357"/>
      <c r="K927" s="357"/>
      <c r="L927" s="47"/>
      <c r="M927" s="47"/>
      <c r="N927" s="47"/>
      <c r="O927" s="47"/>
      <c r="P927" s="47"/>
      <c r="Q927" s="47"/>
      <c r="R927" s="47"/>
      <c r="S927" s="47"/>
      <c r="T927" s="47"/>
      <c r="U927" s="47"/>
      <c r="V927" s="47"/>
      <c r="W927" s="47"/>
      <c r="X927" s="47"/>
      <c r="Y927" s="47"/>
      <c r="Z927" s="47"/>
      <c r="AA927" s="47"/>
      <c r="AB927" s="47"/>
      <c r="AC927" s="47"/>
      <c r="AD927" s="47"/>
      <c r="AE927" s="47"/>
      <c r="AF927" s="47"/>
      <c r="AG927" s="47"/>
      <c r="AH927" s="47"/>
    </row>
    <row r="928" spans="1:34" ht="14.25" customHeight="1">
      <c r="A928" s="47"/>
      <c r="B928" s="47"/>
      <c r="C928" s="47"/>
      <c r="D928" s="47"/>
      <c r="E928" s="47"/>
      <c r="F928" s="47"/>
      <c r="G928" s="47"/>
      <c r="H928" s="47"/>
      <c r="I928" s="47"/>
      <c r="J928" s="357"/>
      <c r="K928" s="357"/>
      <c r="L928" s="47"/>
      <c r="M928" s="47"/>
      <c r="N928" s="47"/>
      <c r="O928" s="47"/>
      <c r="P928" s="47"/>
      <c r="Q928" s="47"/>
      <c r="R928" s="47"/>
      <c r="S928" s="47"/>
      <c r="T928" s="47"/>
      <c r="U928" s="47"/>
      <c r="V928" s="47"/>
      <c r="W928" s="47"/>
      <c r="X928" s="47"/>
      <c r="Y928" s="47"/>
      <c r="Z928" s="47"/>
      <c r="AA928" s="47"/>
      <c r="AB928" s="47"/>
      <c r="AC928" s="47"/>
      <c r="AD928" s="47"/>
      <c r="AE928" s="47"/>
      <c r="AF928" s="47"/>
      <c r="AG928" s="47"/>
      <c r="AH928" s="47"/>
    </row>
    <row r="929" spans="1:34" ht="14.25" customHeight="1">
      <c r="A929" s="47"/>
      <c r="B929" s="47"/>
      <c r="C929" s="47"/>
      <c r="D929" s="47"/>
      <c r="E929" s="47"/>
      <c r="F929" s="47"/>
      <c r="G929" s="47"/>
      <c r="H929" s="47"/>
      <c r="I929" s="47"/>
      <c r="J929" s="357"/>
      <c r="K929" s="357"/>
      <c r="L929" s="47"/>
      <c r="M929" s="47"/>
      <c r="N929" s="47"/>
      <c r="O929" s="47"/>
      <c r="P929" s="47"/>
      <c r="Q929" s="47"/>
      <c r="R929" s="47"/>
      <c r="S929" s="47"/>
      <c r="T929" s="47"/>
      <c r="U929" s="47"/>
      <c r="V929" s="47"/>
      <c r="W929" s="47"/>
      <c r="X929" s="47"/>
      <c r="Y929" s="47"/>
      <c r="Z929" s="47"/>
      <c r="AA929" s="47"/>
      <c r="AB929" s="47"/>
      <c r="AC929" s="47"/>
      <c r="AD929" s="47"/>
      <c r="AE929" s="47"/>
      <c r="AF929" s="47"/>
      <c r="AG929" s="47"/>
      <c r="AH929" s="47"/>
    </row>
    <row r="930" spans="1:34" ht="14.25" customHeight="1">
      <c r="A930" s="47"/>
      <c r="B930" s="47"/>
      <c r="C930" s="47"/>
      <c r="D930" s="47"/>
      <c r="E930" s="47"/>
      <c r="F930" s="47"/>
      <c r="G930" s="47"/>
      <c r="H930" s="47"/>
      <c r="I930" s="47"/>
      <c r="J930" s="357"/>
      <c r="K930" s="357"/>
      <c r="L930" s="47"/>
      <c r="M930" s="47"/>
      <c r="N930" s="47"/>
      <c r="O930" s="47"/>
      <c r="P930" s="47"/>
      <c r="Q930" s="47"/>
      <c r="R930" s="47"/>
      <c r="S930" s="47"/>
      <c r="T930" s="47"/>
      <c r="U930" s="47"/>
      <c r="V930" s="47"/>
      <c r="W930" s="47"/>
      <c r="X930" s="47"/>
      <c r="Y930" s="47"/>
      <c r="Z930" s="47"/>
      <c r="AA930" s="47"/>
      <c r="AB930" s="47"/>
      <c r="AC930" s="47"/>
      <c r="AD930" s="47"/>
      <c r="AE930" s="47"/>
      <c r="AF930" s="47"/>
      <c r="AG930" s="47"/>
      <c r="AH930" s="47"/>
    </row>
    <row r="931" spans="1:34" ht="14.25" customHeight="1">
      <c r="A931" s="47"/>
      <c r="B931" s="47"/>
      <c r="C931" s="47"/>
      <c r="D931" s="47"/>
      <c r="E931" s="47"/>
      <c r="F931" s="47"/>
      <c r="G931" s="47"/>
      <c r="H931" s="47"/>
      <c r="I931" s="47"/>
      <c r="J931" s="357"/>
      <c r="K931" s="357"/>
      <c r="L931" s="47"/>
      <c r="M931" s="47"/>
      <c r="N931" s="47"/>
      <c r="O931" s="47"/>
      <c r="P931" s="47"/>
      <c r="Q931" s="47"/>
      <c r="R931" s="47"/>
      <c r="S931" s="47"/>
      <c r="T931" s="47"/>
      <c r="U931" s="47"/>
      <c r="V931" s="47"/>
      <c r="W931" s="47"/>
      <c r="X931" s="47"/>
      <c r="Y931" s="47"/>
      <c r="Z931" s="47"/>
      <c r="AA931" s="47"/>
      <c r="AB931" s="47"/>
      <c r="AC931" s="47"/>
      <c r="AD931" s="47"/>
      <c r="AE931" s="47"/>
      <c r="AF931" s="47"/>
      <c r="AG931" s="47"/>
      <c r="AH931" s="47"/>
    </row>
    <row r="932" spans="1:34" ht="14.25" customHeight="1">
      <c r="A932" s="47"/>
      <c r="B932" s="47"/>
      <c r="C932" s="47"/>
      <c r="D932" s="47"/>
      <c r="E932" s="47"/>
      <c r="F932" s="47"/>
      <c r="G932" s="47"/>
      <c r="H932" s="47"/>
      <c r="I932" s="47"/>
      <c r="J932" s="357"/>
      <c r="K932" s="357"/>
      <c r="L932" s="47"/>
      <c r="M932" s="47"/>
      <c r="N932" s="47"/>
      <c r="O932" s="47"/>
      <c r="P932" s="47"/>
      <c r="Q932" s="47"/>
      <c r="R932" s="47"/>
      <c r="S932" s="47"/>
      <c r="T932" s="47"/>
      <c r="U932" s="47"/>
      <c r="V932" s="47"/>
      <c r="W932" s="47"/>
      <c r="X932" s="47"/>
      <c r="Y932" s="47"/>
      <c r="Z932" s="47"/>
      <c r="AA932" s="47"/>
      <c r="AB932" s="47"/>
      <c r="AC932" s="47"/>
      <c r="AD932" s="47"/>
      <c r="AE932" s="47"/>
      <c r="AF932" s="47"/>
      <c r="AG932" s="47"/>
      <c r="AH932" s="47"/>
    </row>
    <row r="933" spans="1:34" ht="14.25" customHeight="1">
      <c r="A933" s="47"/>
      <c r="B933" s="47"/>
      <c r="C933" s="47"/>
      <c r="D933" s="47"/>
      <c r="E933" s="47"/>
      <c r="F933" s="47"/>
      <c r="G933" s="47"/>
      <c r="H933" s="47"/>
      <c r="I933" s="47"/>
      <c r="J933" s="357"/>
      <c r="K933" s="357"/>
      <c r="L933" s="47"/>
      <c r="M933" s="47"/>
      <c r="N933" s="47"/>
      <c r="O933" s="47"/>
      <c r="P933" s="47"/>
      <c r="Q933" s="47"/>
      <c r="R933" s="47"/>
      <c r="S933" s="47"/>
      <c r="T933" s="47"/>
      <c r="U933" s="47"/>
      <c r="V933" s="47"/>
      <c r="W933" s="47"/>
      <c r="X933" s="47"/>
      <c r="Y933" s="47"/>
      <c r="Z933" s="47"/>
      <c r="AA933" s="47"/>
      <c r="AB933" s="47"/>
      <c r="AC933" s="47"/>
      <c r="AD933" s="47"/>
      <c r="AE933" s="47"/>
      <c r="AF933" s="47"/>
      <c r="AG933" s="47"/>
      <c r="AH933" s="47"/>
    </row>
    <row r="934" spans="1:34" ht="14.25" customHeight="1">
      <c r="A934" s="47"/>
      <c r="B934" s="47"/>
      <c r="C934" s="47"/>
      <c r="D934" s="47"/>
      <c r="E934" s="47"/>
      <c r="F934" s="47"/>
      <c r="G934" s="47"/>
      <c r="H934" s="47"/>
      <c r="I934" s="47"/>
      <c r="J934" s="357"/>
      <c r="K934" s="357"/>
      <c r="L934" s="47"/>
      <c r="M934" s="47"/>
      <c r="N934" s="47"/>
      <c r="O934" s="47"/>
      <c r="P934" s="47"/>
      <c r="Q934" s="47"/>
      <c r="R934" s="47"/>
      <c r="S934" s="47"/>
      <c r="T934" s="47"/>
      <c r="U934" s="47"/>
      <c r="V934" s="47"/>
      <c r="W934" s="47"/>
      <c r="X934" s="47"/>
      <c r="Y934" s="47"/>
      <c r="Z934" s="47"/>
      <c r="AA934" s="47"/>
      <c r="AB934" s="47"/>
      <c r="AC934" s="47"/>
      <c r="AD934" s="47"/>
      <c r="AE934" s="47"/>
      <c r="AF934" s="47"/>
      <c r="AG934" s="47"/>
      <c r="AH934" s="47"/>
    </row>
    <row r="935" spans="1:34" ht="14.25" customHeight="1">
      <c r="A935" s="47"/>
      <c r="B935" s="47"/>
      <c r="C935" s="47"/>
      <c r="D935" s="47"/>
      <c r="E935" s="47"/>
      <c r="F935" s="47"/>
      <c r="G935" s="47"/>
      <c r="H935" s="47"/>
      <c r="I935" s="47"/>
      <c r="J935" s="357"/>
      <c r="K935" s="357"/>
      <c r="L935" s="47"/>
      <c r="M935" s="47"/>
      <c r="N935" s="47"/>
      <c r="O935" s="47"/>
      <c r="P935" s="47"/>
      <c r="Q935" s="47"/>
      <c r="R935" s="47"/>
      <c r="S935" s="47"/>
      <c r="T935" s="47"/>
      <c r="U935" s="47"/>
      <c r="V935" s="47"/>
      <c r="W935" s="47"/>
      <c r="X935" s="47"/>
      <c r="Y935" s="47"/>
      <c r="Z935" s="47"/>
      <c r="AA935" s="47"/>
      <c r="AB935" s="47"/>
      <c r="AC935" s="47"/>
      <c r="AD935" s="47"/>
      <c r="AE935" s="47"/>
      <c r="AF935" s="47"/>
      <c r="AG935" s="47"/>
      <c r="AH935" s="47"/>
    </row>
    <row r="936" spans="1:34" ht="14.25" customHeight="1">
      <c r="A936" s="47"/>
      <c r="B936" s="47"/>
      <c r="C936" s="47"/>
      <c r="D936" s="47"/>
      <c r="E936" s="47"/>
      <c r="F936" s="47"/>
      <c r="G936" s="47"/>
      <c r="H936" s="47"/>
      <c r="I936" s="47"/>
      <c r="J936" s="357"/>
      <c r="K936" s="357"/>
      <c r="L936" s="47"/>
      <c r="M936" s="47"/>
      <c r="N936" s="47"/>
      <c r="O936" s="47"/>
      <c r="P936" s="47"/>
      <c r="Q936" s="47"/>
      <c r="R936" s="47"/>
      <c r="S936" s="47"/>
      <c r="T936" s="47"/>
      <c r="U936" s="47"/>
      <c r="V936" s="47"/>
      <c r="W936" s="47"/>
      <c r="X936" s="47"/>
      <c r="Y936" s="47"/>
      <c r="Z936" s="47"/>
      <c r="AA936" s="47"/>
      <c r="AB936" s="47"/>
      <c r="AC936" s="47"/>
      <c r="AD936" s="47"/>
      <c r="AE936" s="47"/>
      <c r="AF936" s="47"/>
      <c r="AG936" s="47"/>
      <c r="AH936" s="47"/>
    </row>
    <row r="937" spans="1:34" ht="14.25" customHeight="1">
      <c r="A937" s="47"/>
      <c r="B937" s="47"/>
      <c r="C937" s="47"/>
      <c r="D937" s="47"/>
      <c r="E937" s="47"/>
      <c r="F937" s="47"/>
      <c r="G937" s="47"/>
      <c r="H937" s="47"/>
      <c r="I937" s="47"/>
      <c r="J937" s="357"/>
      <c r="K937" s="357"/>
      <c r="L937" s="47"/>
      <c r="M937" s="47"/>
      <c r="N937" s="47"/>
      <c r="O937" s="47"/>
      <c r="P937" s="47"/>
      <c r="Q937" s="47"/>
      <c r="R937" s="47"/>
      <c r="S937" s="47"/>
      <c r="T937" s="47"/>
      <c r="U937" s="47"/>
      <c r="V937" s="47"/>
      <c r="W937" s="47"/>
      <c r="X937" s="47"/>
      <c r="Y937" s="47"/>
      <c r="Z937" s="47"/>
      <c r="AA937" s="47"/>
      <c r="AB937" s="47"/>
      <c r="AC937" s="47"/>
      <c r="AD937" s="47"/>
      <c r="AE937" s="47"/>
      <c r="AF937" s="47"/>
      <c r="AG937" s="47"/>
      <c r="AH937" s="47"/>
    </row>
    <row r="938" spans="1:34" ht="14.25" customHeight="1">
      <c r="A938" s="47"/>
      <c r="B938" s="47"/>
      <c r="C938" s="47"/>
      <c r="D938" s="47"/>
      <c r="E938" s="47"/>
      <c r="F938" s="47"/>
      <c r="G938" s="47"/>
      <c r="H938" s="47"/>
      <c r="I938" s="47"/>
      <c r="J938" s="357"/>
      <c r="K938" s="357"/>
      <c r="L938" s="47"/>
      <c r="M938" s="47"/>
      <c r="N938" s="47"/>
      <c r="O938" s="47"/>
      <c r="P938" s="47"/>
      <c r="Q938" s="47"/>
      <c r="R938" s="47"/>
      <c r="S938" s="47"/>
      <c r="T938" s="47"/>
      <c r="U938" s="47"/>
      <c r="V938" s="47"/>
      <c r="W938" s="47"/>
      <c r="X938" s="47"/>
      <c r="Y938" s="47"/>
      <c r="Z938" s="47"/>
      <c r="AA938" s="47"/>
      <c r="AB938" s="47"/>
      <c r="AC938" s="47"/>
      <c r="AD938" s="47"/>
      <c r="AE938" s="47"/>
      <c r="AF938" s="47"/>
      <c r="AG938" s="47"/>
      <c r="AH938" s="47"/>
    </row>
    <row r="939" spans="1:34" ht="14.25" customHeight="1">
      <c r="A939" s="47"/>
      <c r="B939" s="47"/>
      <c r="C939" s="47"/>
      <c r="D939" s="47"/>
      <c r="E939" s="47"/>
      <c r="F939" s="47"/>
      <c r="G939" s="47"/>
      <c r="H939" s="47"/>
      <c r="I939" s="47"/>
      <c r="J939" s="357"/>
      <c r="K939" s="357"/>
      <c r="L939" s="47"/>
      <c r="M939" s="47"/>
      <c r="N939" s="47"/>
      <c r="O939" s="47"/>
      <c r="P939" s="47"/>
      <c r="Q939" s="47"/>
      <c r="R939" s="47"/>
      <c r="S939" s="47"/>
      <c r="T939" s="47"/>
      <c r="U939" s="47"/>
      <c r="V939" s="47"/>
      <c r="W939" s="47"/>
      <c r="X939" s="47"/>
      <c r="Y939" s="47"/>
      <c r="Z939" s="47"/>
      <c r="AA939" s="47"/>
      <c r="AB939" s="47"/>
      <c r="AC939" s="47"/>
      <c r="AD939" s="47"/>
      <c r="AE939" s="47"/>
      <c r="AF939" s="47"/>
      <c r="AG939" s="47"/>
      <c r="AH939" s="47"/>
    </row>
    <row r="940" spans="1:34" ht="14.25" customHeight="1">
      <c r="A940" s="47"/>
      <c r="B940" s="47"/>
      <c r="C940" s="47"/>
      <c r="D940" s="47"/>
      <c r="E940" s="47"/>
      <c r="F940" s="47"/>
      <c r="G940" s="47"/>
      <c r="H940" s="47"/>
      <c r="I940" s="47"/>
      <c r="J940" s="357"/>
      <c r="K940" s="357"/>
      <c r="L940" s="47"/>
      <c r="M940" s="47"/>
      <c r="N940" s="47"/>
      <c r="O940" s="47"/>
      <c r="P940" s="47"/>
      <c r="Q940" s="47"/>
      <c r="R940" s="47"/>
      <c r="S940" s="47"/>
      <c r="T940" s="47"/>
      <c r="U940" s="47"/>
      <c r="V940" s="47"/>
      <c r="W940" s="47"/>
      <c r="X940" s="47"/>
      <c r="Y940" s="47"/>
      <c r="Z940" s="47"/>
      <c r="AA940" s="47"/>
      <c r="AB940" s="47"/>
      <c r="AC940" s="47"/>
      <c r="AD940" s="47"/>
      <c r="AE940" s="47"/>
      <c r="AF940" s="47"/>
      <c r="AG940" s="47"/>
      <c r="AH940" s="47"/>
    </row>
    <row r="941" spans="1:34" ht="14.25" customHeight="1">
      <c r="A941" s="47"/>
      <c r="B941" s="47"/>
      <c r="C941" s="47"/>
      <c r="D941" s="47"/>
      <c r="E941" s="47"/>
      <c r="F941" s="47"/>
      <c r="G941" s="47"/>
      <c r="H941" s="47"/>
      <c r="I941" s="47"/>
      <c r="J941" s="357"/>
      <c r="K941" s="357"/>
      <c r="L941" s="47"/>
      <c r="M941" s="47"/>
      <c r="N941" s="47"/>
      <c r="O941" s="47"/>
      <c r="P941" s="47"/>
      <c r="Q941" s="47"/>
      <c r="R941" s="47"/>
      <c r="S941" s="47"/>
      <c r="T941" s="47"/>
      <c r="U941" s="47"/>
      <c r="V941" s="47"/>
      <c r="W941" s="47"/>
      <c r="X941" s="47"/>
      <c r="Y941" s="47"/>
      <c r="Z941" s="47"/>
      <c r="AA941" s="47"/>
      <c r="AB941" s="47"/>
      <c r="AC941" s="47"/>
      <c r="AD941" s="47"/>
      <c r="AE941" s="47"/>
      <c r="AF941" s="47"/>
      <c r="AG941" s="47"/>
      <c r="AH941" s="47"/>
    </row>
    <row r="942" spans="1:34" ht="14.25" customHeight="1">
      <c r="A942" s="47"/>
      <c r="B942" s="47"/>
      <c r="C942" s="47"/>
      <c r="D942" s="47"/>
      <c r="E942" s="47"/>
      <c r="F942" s="47"/>
      <c r="G942" s="47"/>
      <c r="H942" s="47"/>
      <c r="I942" s="47"/>
      <c r="J942" s="357"/>
      <c r="K942" s="357"/>
      <c r="L942" s="47"/>
      <c r="M942" s="47"/>
      <c r="N942" s="47"/>
      <c r="O942" s="47"/>
      <c r="P942" s="47"/>
      <c r="Q942" s="47"/>
      <c r="R942" s="47"/>
      <c r="S942" s="47"/>
      <c r="T942" s="47"/>
      <c r="U942" s="47"/>
      <c r="V942" s="47"/>
      <c r="W942" s="47"/>
      <c r="X942" s="47"/>
      <c r="Y942" s="47"/>
      <c r="Z942" s="47"/>
      <c r="AA942" s="47"/>
      <c r="AB942" s="47"/>
      <c r="AC942" s="47"/>
      <c r="AD942" s="47"/>
      <c r="AE942" s="47"/>
      <c r="AF942" s="47"/>
      <c r="AG942" s="47"/>
      <c r="AH942" s="47"/>
    </row>
    <row r="943" spans="1:34" ht="14.25" customHeight="1">
      <c r="A943" s="47"/>
      <c r="B943" s="47"/>
      <c r="C943" s="47"/>
      <c r="D943" s="47"/>
      <c r="E943" s="47"/>
      <c r="F943" s="47"/>
      <c r="G943" s="47"/>
      <c r="H943" s="47"/>
      <c r="I943" s="47"/>
      <c r="J943" s="357"/>
      <c r="K943" s="357"/>
      <c r="L943" s="47"/>
      <c r="M943" s="47"/>
      <c r="N943" s="47"/>
      <c r="O943" s="47"/>
      <c r="P943" s="47"/>
      <c r="Q943" s="47"/>
      <c r="R943" s="47"/>
      <c r="S943" s="47"/>
      <c r="T943" s="47"/>
      <c r="U943" s="47"/>
      <c r="V943" s="47"/>
      <c r="W943" s="47"/>
      <c r="X943" s="47"/>
      <c r="Y943" s="47"/>
      <c r="Z943" s="47"/>
      <c r="AA943" s="47"/>
      <c r="AB943" s="47"/>
      <c r="AC943" s="47"/>
      <c r="AD943" s="47"/>
      <c r="AE943" s="47"/>
      <c r="AF943" s="47"/>
      <c r="AG943" s="47"/>
      <c r="AH943" s="47"/>
    </row>
    <row r="944" spans="1:34" ht="14.25" customHeight="1">
      <c r="A944" s="47"/>
      <c r="B944" s="47"/>
      <c r="C944" s="47"/>
      <c r="D944" s="47"/>
      <c r="E944" s="47"/>
      <c r="F944" s="47"/>
      <c r="G944" s="47"/>
      <c r="H944" s="47"/>
      <c r="I944" s="47"/>
      <c r="J944" s="357"/>
      <c r="K944" s="357"/>
      <c r="L944" s="47"/>
      <c r="M944" s="47"/>
      <c r="N944" s="47"/>
      <c r="O944" s="47"/>
      <c r="P944" s="47"/>
      <c r="Q944" s="47"/>
      <c r="R944" s="47"/>
      <c r="S944" s="47"/>
      <c r="T944" s="47"/>
      <c r="U944" s="47"/>
      <c r="V944" s="47"/>
      <c r="W944" s="47"/>
      <c r="X944" s="47"/>
      <c r="Y944" s="47"/>
      <c r="Z944" s="47"/>
      <c r="AA944" s="47"/>
      <c r="AB944" s="47"/>
      <c r="AC944" s="47"/>
      <c r="AD944" s="47"/>
      <c r="AE944" s="47"/>
      <c r="AF944" s="47"/>
      <c r="AG944" s="47"/>
      <c r="AH944" s="47"/>
    </row>
    <row r="945" spans="1:34" ht="14.25" customHeight="1">
      <c r="A945" s="47"/>
      <c r="B945" s="47"/>
      <c r="C945" s="47"/>
      <c r="D945" s="47"/>
      <c r="E945" s="47"/>
      <c r="F945" s="47"/>
      <c r="G945" s="47"/>
      <c r="H945" s="47"/>
      <c r="I945" s="47"/>
      <c r="J945" s="357"/>
      <c r="K945" s="357"/>
      <c r="L945" s="47"/>
      <c r="M945" s="47"/>
      <c r="N945" s="47"/>
      <c r="O945" s="47"/>
      <c r="P945" s="47"/>
      <c r="Q945" s="47"/>
      <c r="R945" s="47"/>
      <c r="S945" s="47"/>
      <c r="T945" s="47"/>
      <c r="U945" s="47"/>
      <c r="V945" s="47"/>
      <c r="W945" s="47"/>
      <c r="X945" s="47"/>
      <c r="Y945" s="47"/>
      <c r="Z945" s="47"/>
      <c r="AA945" s="47"/>
      <c r="AB945" s="47"/>
      <c r="AC945" s="47"/>
      <c r="AD945" s="47"/>
      <c r="AE945" s="47"/>
      <c r="AF945" s="47"/>
      <c r="AG945" s="47"/>
      <c r="AH945" s="47"/>
    </row>
    <row r="946" spans="1:34" ht="14.25" customHeight="1">
      <c r="A946" s="47"/>
      <c r="B946" s="47"/>
      <c r="C946" s="47"/>
      <c r="D946" s="47"/>
      <c r="E946" s="47"/>
      <c r="F946" s="47"/>
      <c r="G946" s="47"/>
      <c r="H946" s="47"/>
      <c r="I946" s="47"/>
      <c r="J946" s="357"/>
      <c r="K946" s="357"/>
      <c r="L946" s="47"/>
      <c r="M946" s="47"/>
      <c r="N946" s="47"/>
      <c r="O946" s="47"/>
      <c r="P946" s="47"/>
      <c r="Q946" s="47"/>
      <c r="R946" s="47"/>
      <c r="S946" s="47"/>
      <c r="T946" s="47"/>
      <c r="U946" s="47"/>
      <c r="V946" s="47"/>
      <c r="W946" s="47"/>
      <c r="X946" s="47"/>
      <c r="Y946" s="47"/>
      <c r="Z946" s="47"/>
      <c r="AA946" s="47"/>
      <c r="AB946" s="47"/>
      <c r="AC946" s="47"/>
      <c r="AD946" s="47"/>
      <c r="AE946" s="47"/>
      <c r="AF946" s="47"/>
      <c r="AG946" s="47"/>
      <c r="AH946" s="47"/>
    </row>
    <row r="947" spans="1:34" ht="14.25" customHeight="1">
      <c r="A947" s="47"/>
      <c r="B947" s="47"/>
      <c r="C947" s="47"/>
      <c r="D947" s="47"/>
      <c r="E947" s="47"/>
      <c r="F947" s="47"/>
      <c r="G947" s="47"/>
      <c r="H947" s="47"/>
      <c r="I947" s="47"/>
      <c r="J947" s="357"/>
      <c r="K947" s="357"/>
      <c r="L947" s="47"/>
      <c r="M947" s="47"/>
      <c r="N947" s="47"/>
      <c r="O947" s="47"/>
      <c r="P947" s="47"/>
      <c r="Q947" s="47"/>
      <c r="R947" s="47"/>
      <c r="S947" s="47"/>
      <c r="T947" s="47"/>
      <c r="U947" s="47"/>
      <c r="V947" s="47"/>
      <c r="W947" s="47"/>
      <c r="X947" s="47"/>
      <c r="Y947" s="47"/>
      <c r="Z947" s="47"/>
      <c r="AA947" s="47"/>
      <c r="AB947" s="47"/>
      <c r="AC947" s="47"/>
      <c r="AD947" s="47"/>
      <c r="AE947" s="47"/>
      <c r="AF947" s="47"/>
      <c r="AG947" s="47"/>
      <c r="AH947" s="47"/>
    </row>
    <row r="948" spans="1:34" ht="14.25" customHeight="1">
      <c r="A948" s="47"/>
      <c r="B948" s="47"/>
      <c r="C948" s="47"/>
      <c r="D948" s="47"/>
      <c r="E948" s="47"/>
      <c r="F948" s="47"/>
      <c r="G948" s="47"/>
      <c r="H948" s="47"/>
      <c r="I948" s="47"/>
      <c r="J948" s="357"/>
      <c r="K948" s="357"/>
      <c r="L948" s="47"/>
      <c r="M948" s="47"/>
      <c r="N948" s="47"/>
      <c r="O948" s="47"/>
      <c r="P948" s="47"/>
      <c r="Q948" s="47"/>
      <c r="R948" s="47"/>
      <c r="S948" s="47"/>
      <c r="T948" s="47"/>
      <c r="U948" s="47"/>
      <c r="V948" s="47"/>
      <c r="W948" s="47"/>
      <c r="X948" s="47"/>
      <c r="Y948" s="47"/>
      <c r="Z948" s="47"/>
      <c r="AA948" s="47"/>
      <c r="AB948" s="47"/>
      <c r="AC948" s="47"/>
      <c r="AD948" s="47"/>
      <c r="AE948" s="47"/>
      <c r="AF948" s="47"/>
      <c r="AG948" s="47"/>
      <c r="AH948" s="47"/>
    </row>
    <row r="949" spans="1:34" ht="14.25" customHeight="1">
      <c r="A949" s="47"/>
      <c r="B949" s="47"/>
      <c r="C949" s="47"/>
      <c r="D949" s="47"/>
      <c r="E949" s="47"/>
      <c r="F949" s="47"/>
      <c r="G949" s="47"/>
      <c r="H949" s="47"/>
      <c r="I949" s="47"/>
      <c r="J949" s="357"/>
      <c r="K949" s="357"/>
      <c r="L949" s="47"/>
      <c r="M949" s="47"/>
      <c r="N949" s="47"/>
      <c r="O949" s="47"/>
      <c r="P949" s="47"/>
      <c r="Q949" s="47"/>
      <c r="R949" s="47"/>
      <c r="S949" s="47"/>
      <c r="T949" s="47"/>
      <c r="U949" s="47"/>
      <c r="V949" s="47"/>
      <c r="W949" s="47"/>
      <c r="X949" s="47"/>
      <c r="Y949" s="47"/>
      <c r="Z949" s="47"/>
      <c r="AA949" s="47"/>
      <c r="AB949" s="47"/>
      <c r="AC949" s="47"/>
      <c r="AD949" s="47"/>
      <c r="AE949" s="47"/>
      <c r="AF949" s="47"/>
      <c r="AG949" s="47"/>
      <c r="AH949" s="47"/>
    </row>
    <row r="950" spans="1:34" ht="14.25" customHeight="1">
      <c r="A950" s="47"/>
      <c r="B950" s="47"/>
      <c r="C950" s="47"/>
      <c r="D950" s="47"/>
      <c r="E950" s="47"/>
      <c r="F950" s="47"/>
      <c r="G950" s="47"/>
      <c r="H950" s="47"/>
      <c r="I950" s="47"/>
      <c r="J950" s="357"/>
      <c r="K950" s="357"/>
      <c r="L950" s="47"/>
      <c r="M950" s="47"/>
      <c r="N950" s="47"/>
      <c r="O950" s="47"/>
      <c r="P950" s="47"/>
      <c r="Q950" s="47"/>
      <c r="R950" s="47"/>
      <c r="S950" s="47"/>
      <c r="T950" s="47"/>
      <c r="U950" s="47"/>
      <c r="V950" s="47"/>
      <c r="W950" s="47"/>
      <c r="X950" s="47"/>
      <c r="Y950" s="47"/>
      <c r="Z950" s="47"/>
      <c r="AA950" s="47"/>
      <c r="AB950" s="47"/>
      <c r="AC950" s="47"/>
      <c r="AD950" s="47"/>
      <c r="AE950" s="47"/>
      <c r="AF950" s="47"/>
      <c r="AG950" s="47"/>
      <c r="AH950" s="47"/>
    </row>
    <row r="951" spans="1:34" ht="14.25" customHeight="1">
      <c r="A951" s="47"/>
      <c r="B951" s="47"/>
      <c r="C951" s="47"/>
      <c r="D951" s="47"/>
      <c r="E951" s="47"/>
      <c r="F951" s="47"/>
      <c r="G951" s="47"/>
      <c r="H951" s="47"/>
      <c r="I951" s="47"/>
      <c r="J951" s="357"/>
      <c r="K951" s="357"/>
      <c r="L951" s="47"/>
      <c r="M951" s="47"/>
      <c r="N951" s="47"/>
      <c r="O951" s="47"/>
      <c r="P951" s="47"/>
      <c r="Q951" s="47"/>
      <c r="R951" s="47"/>
      <c r="S951" s="47"/>
      <c r="T951" s="47"/>
      <c r="U951" s="47"/>
      <c r="V951" s="47"/>
      <c r="W951" s="47"/>
      <c r="X951" s="47"/>
      <c r="Y951" s="47"/>
      <c r="Z951" s="47"/>
      <c r="AA951" s="47"/>
      <c r="AB951" s="47"/>
      <c r="AC951" s="47"/>
      <c r="AD951" s="47"/>
      <c r="AE951" s="47"/>
      <c r="AF951" s="47"/>
      <c r="AG951" s="47"/>
      <c r="AH951" s="47"/>
    </row>
    <row r="952" spans="1:34" ht="14.25" customHeight="1">
      <c r="A952" s="47"/>
      <c r="B952" s="47"/>
      <c r="C952" s="47"/>
      <c r="D952" s="47"/>
      <c r="E952" s="47"/>
      <c r="F952" s="47"/>
      <c r="G952" s="47"/>
      <c r="H952" s="47"/>
      <c r="I952" s="47"/>
      <c r="J952" s="357"/>
      <c r="K952" s="357"/>
      <c r="L952" s="47"/>
      <c r="M952" s="47"/>
      <c r="N952" s="47"/>
      <c r="O952" s="47"/>
      <c r="P952" s="47"/>
      <c r="Q952" s="47"/>
      <c r="R952" s="47"/>
      <c r="S952" s="47"/>
      <c r="T952" s="47"/>
      <c r="U952" s="47"/>
      <c r="V952" s="47"/>
      <c r="W952" s="47"/>
      <c r="X952" s="47"/>
      <c r="Y952" s="47"/>
      <c r="Z952" s="47"/>
      <c r="AA952" s="47"/>
      <c r="AB952" s="47"/>
      <c r="AC952" s="47"/>
      <c r="AD952" s="47"/>
      <c r="AE952" s="47"/>
      <c r="AF952" s="47"/>
      <c r="AG952" s="47"/>
      <c r="AH952" s="47"/>
    </row>
    <row r="953" spans="1:34" ht="14.25" customHeight="1">
      <c r="A953" s="47"/>
      <c r="B953" s="47"/>
      <c r="C953" s="47"/>
      <c r="D953" s="47"/>
      <c r="E953" s="47"/>
      <c r="F953" s="47"/>
      <c r="G953" s="47"/>
      <c r="H953" s="47"/>
      <c r="I953" s="47"/>
      <c r="J953" s="357"/>
      <c r="K953" s="357"/>
      <c r="L953" s="47"/>
      <c r="M953" s="47"/>
      <c r="N953" s="47"/>
      <c r="O953" s="47"/>
      <c r="P953" s="47"/>
      <c r="Q953" s="47"/>
      <c r="R953" s="47"/>
      <c r="S953" s="47"/>
      <c r="T953" s="47"/>
      <c r="U953" s="47"/>
      <c r="V953" s="47"/>
      <c r="W953" s="47"/>
      <c r="X953" s="47"/>
      <c r="Y953" s="47"/>
      <c r="Z953" s="47"/>
      <c r="AA953" s="47"/>
      <c r="AB953" s="47"/>
      <c r="AC953" s="47"/>
      <c r="AD953" s="47"/>
      <c r="AE953" s="47"/>
      <c r="AF953" s="47"/>
      <c r="AG953" s="47"/>
      <c r="AH953" s="47"/>
    </row>
    <row r="954" spans="1:34" ht="14.25" customHeight="1">
      <c r="A954" s="47"/>
      <c r="B954" s="47"/>
      <c r="C954" s="47"/>
      <c r="D954" s="47"/>
      <c r="E954" s="47"/>
      <c r="F954" s="47"/>
      <c r="G954" s="47"/>
      <c r="H954" s="47"/>
      <c r="I954" s="47"/>
      <c r="J954" s="357"/>
      <c r="K954" s="357"/>
      <c r="L954" s="47"/>
      <c r="M954" s="47"/>
      <c r="N954" s="47"/>
      <c r="O954" s="47"/>
      <c r="P954" s="47"/>
      <c r="Q954" s="47"/>
      <c r="R954" s="47"/>
      <c r="S954" s="47"/>
      <c r="T954" s="47"/>
      <c r="U954" s="47"/>
      <c r="V954" s="47"/>
      <c r="W954" s="47"/>
      <c r="X954" s="47"/>
      <c r="Y954" s="47"/>
      <c r="Z954" s="47"/>
      <c r="AA954" s="47"/>
      <c r="AB954" s="47"/>
      <c r="AC954" s="47"/>
      <c r="AD954" s="47"/>
      <c r="AE954" s="47"/>
      <c r="AF954" s="47"/>
      <c r="AG954" s="47"/>
      <c r="AH954" s="47"/>
    </row>
    <row r="955" spans="1:34" ht="14.25" customHeight="1">
      <c r="A955" s="47"/>
      <c r="B955" s="47"/>
      <c r="C955" s="47"/>
      <c r="D955" s="47"/>
      <c r="E955" s="47"/>
      <c r="F955" s="47"/>
      <c r="G955" s="47"/>
      <c r="H955" s="47"/>
      <c r="I955" s="47"/>
      <c r="J955" s="357"/>
      <c r="K955" s="357"/>
      <c r="L955" s="47"/>
      <c r="M955" s="47"/>
      <c r="N955" s="47"/>
      <c r="O955" s="47"/>
      <c r="P955" s="47"/>
      <c r="Q955" s="47"/>
      <c r="R955" s="47"/>
      <c r="S955" s="47"/>
      <c r="T955" s="47"/>
      <c r="U955" s="47"/>
      <c r="V955" s="47"/>
      <c r="W955" s="47"/>
      <c r="X955" s="47"/>
      <c r="Y955" s="47"/>
      <c r="Z955" s="47"/>
      <c r="AA955" s="47"/>
      <c r="AB955" s="47"/>
      <c r="AC955" s="47"/>
      <c r="AD955" s="47"/>
      <c r="AE955" s="47"/>
      <c r="AF955" s="47"/>
      <c r="AG955" s="47"/>
      <c r="AH955" s="47"/>
    </row>
    <row r="956" spans="1:34" ht="14.25" customHeight="1">
      <c r="A956" s="47"/>
      <c r="B956" s="47"/>
      <c r="C956" s="47"/>
      <c r="D956" s="47"/>
      <c r="E956" s="47"/>
      <c r="F956" s="47"/>
      <c r="G956" s="47"/>
      <c r="H956" s="47"/>
      <c r="I956" s="47"/>
      <c r="J956" s="357"/>
      <c r="K956" s="357"/>
      <c r="L956" s="47"/>
      <c r="M956" s="47"/>
      <c r="N956" s="47"/>
      <c r="O956" s="47"/>
      <c r="P956" s="47"/>
      <c r="Q956" s="47"/>
      <c r="R956" s="47"/>
      <c r="S956" s="47"/>
      <c r="T956" s="47"/>
      <c r="U956" s="47"/>
      <c r="V956" s="47"/>
      <c r="W956" s="47"/>
      <c r="X956" s="47"/>
      <c r="Y956" s="47"/>
      <c r="Z956" s="47"/>
      <c r="AA956" s="47"/>
      <c r="AB956" s="47"/>
      <c r="AC956" s="47"/>
      <c r="AD956" s="47"/>
      <c r="AE956" s="47"/>
      <c r="AF956" s="47"/>
      <c r="AG956" s="47"/>
      <c r="AH956" s="47"/>
    </row>
    <row r="957" spans="1:34" ht="14.25" customHeight="1">
      <c r="A957" s="47"/>
      <c r="B957" s="47"/>
      <c r="C957" s="47"/>
      <c r="D957" s="47"/>
      <c r="E957" s="47"/>
      <c r="F957" s="47"/>
      <c r="G957" s="47"/>
      <c r="H957" s="47"/>
      <c r="I957" s="47"/>
      <c r="J957" s="357"/>
      <c r="K957" s="357"/>
      <c r="L957" s="47"/>
      <c r="M957" s="47"/>
      <c r="N957" s="47"/>
      <c r="O957" s="47"/>
      <c r="P957" s="47"/>
      <c r="Q957" s="47"/>
      <c r="R957" s="47"/>
      <c r="S957" s="47"/>
      <c r="T957" s="47"/>
      <c r="U957" s="47"/>
      <c r="V957" s="47"/>
      <c r="W957" s="47"/>
      <c r="X957" s="47"/>
      <c r="Y957" s="47"/>
      <c r="Z957" s="47"/>
      <c r="AA957" s="47"/>
      <c r="AB957" s="47"/>
      <c r="AC957" s="47"/>
      <c r="AD957" s="47"/>
      <c r="AE957" s="47"/>
      <c r="AF957" s="47"/>
      <c r="AG957" s="47"/>
      <c r="AH957" s="47"/>
    </row>
    <row r="958" spans="1:34" ht="14.25" customHeight="1">
      <c r="A958" s="47"/>
      <c r="B958" s="47"/>
      <c r="C958" s="47"/>
      <c r="D958" s="47"/>
      <c r="E958" s="47"/>
      <c r="F958" s="47"/>
      <c r="G958" s="47"/>
      <c r="H958" s="47"/>
      <c r="I958" s="47"/>
      <c r="J958" s="357"/>
      <c r="K958" s="357"/>
      <c r="L958" s="47"/>
      <c r="M958" s="47"/>
      <c r="N958" s="47"/>
      <c r="O958" s="47"/>
      <c r="P958" s="47"/>
      <c r="Q958" s="47"/>
      <c r="R958" s="47"/>
      <c r="S958" s="47"/>
      <c r="T958" s="47"/>
      <c r="U958" s="47"/>
      <c r="V958" s="47"/>
      <c r="W958" s="47"/>
      <c r="X958" s="47"/>
      <c r="Y958" s="47"/>
      <c r="Z958" s="47"/>
      <c r="AA958" s="47"/>
      <c r="AB958" s="47"/>
      <c r="AC958" s="47"/>
      <c r="AD958" s="47"/>
      <c r="AE958" s="47"/>
      <c r="AF958" s="47"/>
      <c r="AG958" s="47"/>
      <c r="AH958" s="47"/>
    </row>
    <row r="959" spans="1:34" ht="14.25" customHeight="1">
      <c r="A959" s="47"/>
      <c r="B959" s="47"/>
      <c r="C959" s="47"/>
      <c r="D959" s="47"/>
      <c r="E959" s="47"/>
      <c r="F959" s="47"/>
      <c r="G959" s="47"/>
      <c r="H959" s="47"/>
      <c r="I959" s="47"/>
      <c r="J959" s="357"/>
      <c r="K959" s="357"/>
      <c r="L959" s="47"/>
      <c r="M959" s="47"/>
      <c r="N959" s="47"/>
      <c r="O959" s="47"/>
      <c r="P959" s="47"/>
      <c r="Q959" s="47"/>
      <c r="R959" s="47"/>
      <c r="S959" s="47"/>
      <c r="T959" s="47"/>
      <c r="U959" s="47"/>
      <c r="V959" s="47"/>
      <c r="W959" s="47"/>
      <c r="X959" s="47"/>
      <c r="Y959" s="47"/>
      <c r="Z959" s="47"/>
      <c r="AA959" s="47"/>
      <c r="AB959" s="47"/>
      <c r="AC959" s="47"/>
      <c r="AD959" s="47"/>
      <c r="AE959" s="47"/>
      <c r="AF959" s="47"/>
      <c r="AG959" s="47"/>
      <c r="AH959" s="47"/>
    </row>
    <row r="960" spans="1:34" ht="14.25" customHeight="1">
      <c r="A960" s="47"/>
      <c r="B960" s="47"/>
      <c r="C960" s="47"/>
      <c r="D960" s="47"/>
      <c r="E960" s="47"/>
      <c r="F960" s="47"/>
      <c r="G960" s="47"/>
      <c r="H960" s="47"/>
      <c r="I960" s="47"/>
      <c r="J960" s="357"/>
      <c r="K960" s="357"/>
      <c r="L960" s="47"/>
      <c r="M960" s="47"/>
      <c r="N960" s="47"/>
      <c r="O960" s="47"/>
      <c r="P960" s="47"/>
      <c r="Q960" s="47"/>
      <c r="R960" s="47"/>
      <c r="S960" s="47"/>
      <c r="T960" s="47"/>
      <c r="U960" s="47"/>
      <c r="V960" s="47"/>
      <c r="W960" s="47"/>
      <c r="X960" s="47"/>
      <c r="Y960" s="47"/>
      <c r="Z960" s="47"/>
      <c r="AA960" s="47"/>
      <c r="AB960" s="47"/>
      <c r="AC960" s="47"/>
      <c r="AD960" s="47"/>
      <c r="AE960" s="47"/>
      <c r="AF960" s="47"/>
      <c r="AG960" s="47"/>
      <c r="AH960" s="47"/>
    </row>
    <row r="961" spans="1:34" ht="14.25" customHeight="1">
      <c r="A961" s="47"/>
      <c r="B961" s="47"/>
      <c r="C961" s="47"/>
      <c r="D961" s="47"/>
      <c r="E961" s="47"/>
      <c r="F961" s="47"/>
      <c r="G961" s="47"/>
      <c r="H961" s="47"/>
      <c r="I961" s="47"/>
      <c r="J961" s="357"/>
      <c r="K961" s="357"/>
      <c r="L961" s="47"/>
      <c r="M961" s="47"/>
      <c r="N961" s="47"/>
      <c r="O961" s="47"/>
      <c r="P961" s="47"/>
      <c r="Q961" s="47"/>
      <c r="R961" s="47"/>
      <c r="S961" s="47"/>
      <c r="T961" s="47"/>
      <c r="U961" s="47"/>
      <c r="V961" s="47"/>
      <c r="W961" s="47"/>
      <c r="X961" s="47"/>
      <c r="Y961" s="47"/>
      <c r="Z961" s="47"/>
      <c r="AA961" s="47"/>
      <c r="AB961" s="47"/>
      <c r="AC961" s="47"/>
      <c r="AD961" s="47"/>
      <c r="AE961" s="47"/>
      <c r="AF961" s="47"/>
      <c r="AG961" s="47"/>
      <c r="AH961" s="47"/>
    </row>
    <row r="962" spans="1:34" ht="14.25" customHeight="1">
      <c r="A962" s="47"/>
      <c r="B962" s="47"/>
      <c r="C962" s="47"/>
      <c r="D962" s="47"/>
      <c r="E962" s="47"/>
      <c r="F962" s="47"/>
      <c r="G962" s="47"/>
      <c r="H962" s="47"/>
      <c r="I962" s="47"/>
      <c r="J962" s="357"/>
      <c r="K962" s="357"/>
      <c r="L962" s="47"/>
      <c r="M962" s="47"/>
      <c r="N962" s="47"/>
      <c r="O962" s="47"/>
      <c r="P962" s="47"/>
      <c r="Q962" s="47"/>
      <c r="R962" s="47"/>
      <c r="S962" s="47"/>
      <c r="T962" s="47"/>
      <c r="U962" s="47"/>
      <c r="V962" s="47"/>
      <c r="W962" s="47"/>
      <c r="X962" s="47"/>
      <c r="Y962" s="47"/>
      <c r="Z962" s="47"/>
      <c r="AA962" s="47"/>
      <c r="AB962" s="47"/>
      <c r="AC962" s="47"/>
      <c r="AD962" s="47"/>
      <c r="AE962" s="47"/>
      <c r="AF962" s="47"/>
      <c r="AG962" s="47"/>
      <c r="AH962" s="47"/>
    </row>
    <row r="963" spans="1:34" ht="14.25" customHeight="1">
      <c r="A963" s="47"/>
      <c r="B963" s="47"/>
      <c r="C963" s="47"/>
      <c r="D963" s="47"/>
      <c r="E963" s="47"/>
      <c r="F963" s="47"/>
      <c r="G963" s="47"/>
      <c r="H963" s="47"/>
      <c r="I963" s="47"/>
      <c r="J963" s="357"/>
      <c r="K963" s="357"/>
      <c r="L963" s="47"/>
      <c r="M963" s="47"/>
      <c r="N963" s="47"/>
      <c r="O963" s="47"/>
      <c r="P963" s="47"/>
      <c r="Q963" s="47"/>
      <c r="R963" s="47"/>
      <c r="S963" s="47"/>
      <c r="T963" s="47"/>
      <c r="U963" s="47"/>
      <c r="V963" s="47"/>
      <c r="W963" s="47"/>
      <c r="X963" s="47"/>
      <c r="Y963" s="47"/>
      <c r="Z963" s="47"/>
      <c r="AA963" s="47"/>
      <c r="AB963" s="47"/>
      <c r="AC963" s="47"/>
      <c r="AD963" s="47"/>
      <c r="AE963" s="47"/>
      <c r="AF963" s="47"/>
      <c r="AG963" s="47"/>
      <c r="AH963" s="47"/>
    </row>
    <row r="964" spans="1:34" ht="14.25" customHeight="1">
      <c r="A964" s="47"/>
      <c r="B964" s="47"/>
      <c r="C964" s="47"/>
      <c r="D964" s="47"/>
      <c r="E964" s="47"/>
      <c r="F964" s="47"/>
      <c r="G964" s="47"/>
      <c r="H964" s="47"/>
      <c r="I964" s="47"/>
      <c r="J964" s="357"/>
      <c r="K964" s="357"/>
      <c r="L964" s="47"/>
      <c r="M964" s="47"/>
      <c r="N964" s="47"/>
      <c r="O964" s="47"/>
      <c r="P964" s="47"/>
      <c r="Q964" s="47"/>
      <c r="R964" s="47"/>
      <c r="S964" s="47"/>
      <c r="T964" s="47"/>
      <c r="U964" s="47"/>
      <c r="V964" s="47"/>
      <c r="W964" s="47"/>
      <c r="X964" s="47"/>
      <c r="Y964" s="47"/>
      <c r="Z964" s="47"/>
      <c r="AA964" s="47"/>
      <c r="AB964" s="47"/>
      <c r="AC964" s="47"/>
      <c r="AD964" s="47"/>
      <c r="AE964" s="47"/>
      <c r="AF964" s="47"/>
      <c r="AG964" s="47"/>
      <c r="AH964" s="47"/>
    </row>
    <row r="965" spans="1:34" ht="14.25" customHeight="1">
      <c r="A965" s="47"/>
      <c r="B965" s="47"/>
      <c r="C965" s="47"/>
      <c r="D965" s="47"/>
      <c r="E965" s="47"/>
      <c r="F965" s="47"/>
      <c r="G965" s="47"/>
      <c r="H965" s="47"/>
      <c r="I965" s="47"/>
      <c r="J965" s="357"/>
      <c r="K965" s="357"/>
      <c r="L965" s="47"/>
      <c r="M965" s="47"/>
      <c r="N965" s="47"/>
      <c r="O965" s="47"/>
      <c r="P965" s="47"/>
      <c r="Q965" s="47"/>
      <c r="R965" s="47"/>
      <c r="S965" s="47"/>
      <c r="T965" s="47"/>
      <c r="U965" s="47"/>
      <c r="V965" s="47"/>
      <c r="W965" s="47"/>
      <c r="X965" s="47"/>
      <c r="Y965" s="47"/>
      <c r="Z965" s="47"/>
      <c r="AA965" s="47"/>
      <c r="AB965" s="47"/>
      <c r="AC965" s="47"/>
      <c r="AD965" s="47"/>
      <c r="AE965" s="47"/>
      <c r="AF965" s="47"/>
      <c r="AG965" s="47"/>
      <c r="AH965" s="47"/>
    </row>
    <row r="966" spans="1:34" ht="14.25" customHeight="1">
      <c r="A966" s="47"/>
      <c r="B966" s="47"/>
      <c r="C966" s="47"/>
      <c r="D966" s="47"/>
      <c r="E966" s="47"/>
      <c r="F966" s="47"/>
      <c r="G966" s="47"/>
      <c r="H966" s="47"/>
      <c r="I966" s="47"/>
      <c r="J966" s="357"/>
      <c r="K966" s="357"/>
      <c r="L966" s="47"/>
      <c r="M966" s="47"/>
      <c r="N966" s="47"/>
      <c r="O966" s="47"/>
      <c r="P966" s="47"/>
      <c r="Q966" s="47"/>
      <c r="R966" s="47"/>
      <c r="S966" s="47"/>
      <c r="T966" s="47"/>
      <c r="U966" s="47"/>
      <c r="V966" s="47"/>
      <c r="W966" s="47"/>
      <c r="X966" s="47"/>
      <c r="Y966" s="47"/>
      <c r="Z966" s="47"/>
      <c r="AA966" s="47"/>
      <c r="AB966" s="47"/>
      <c r="AC966" s="47"/>
      <c r="AD966" s="47"/>
      <c r="AE966" s="47"/>
      <c r="AF966" s="47"/>
      <c r="AG966" s="47"/>
      <c r="AH966" s="47"/>
    </row>
    <row r="967" spans="1:34" ht="14.25" customHeight="1">
      <c r="A967" s="47"/>
      <c r="B967" s="47"/>
      <c r="C967" s="47"/>
      <c r="D967" s="47"/>
      <c r="E967" s="47"/>
      <c r="F967" s="47"/>
      <c r="G967" s="47"/>
      <c r="H967" s="47"/>
      <c r="I967" s="47"/>
      <c r="J967" s="357"/>
      <c r="K967" s="357"/>
      <c r="L967" s="47"/>
      <c r="M967" s="47"/>
      <c r="N967" s="47"/>
      <c r="O967" s="47"/>
      <c r="P967" s="47"/>
      <c r="Q967" s="47"/>
      <c r="R967" s="47"/>
      <c r="S967" s="47"/>
      <c r="T967" s="47"/>
      <c r="U967" s="47"/>
      <c r="V967" s="47"/>
      <c r="W967" s="47"/>
      <c r="X967" s="47"/>
      <c r="Y967" s="47"/>
      <c r="Z967" s="47"/>
      <c r="AA967" s="47"/>
      <c r="AB967" s="47"/>
      <c r="AC967" s="47"/>
      <c r="AD967" s="47"/>
      <c r="AE967" s="47"/>
      <c r="AF967" s="47"/>
      <c r="AG967" s="47"/>
      <c r="AH967" s="47"/>
    </row>
    <row r="968" spans="1:34" ht="14.25" customHeight="1">
      <c r="A968" s="47"/>
      <c r="B968" s="47"/>
      <c r="C968" s="47"/>
      <c r="D968" s="47"/>
      <c r="E968" s="47"/>
      <c r="F968" s="47"/>
      <c r="G968" s="47"/>
      <c r="H968" s="47"/>
      <c r="I968" s="47"/>
      <c r="J968" s="357"/>
      <c r="K968" s="357"/>
      <c r="L968" s="47"/>
      <c r="M968" s="47"/>
      <c r="N968" s="47"/>
      <c r="O968" s="47"/>
      <c r="P968" s="47"/>
      <c r="Q968" s="47"/>
      <c r="R968" s="47"/>
      <c r="S968" s="47"/>
      <c r="T968" s="47"/>
      <c r="U968" s="47"/>
      <c r="V968" s="47"/>
      <c r="W968" s="47"/>
      <c r="X968" s="47"/>
      <c r="Y968" s="47"/>
      <c r="Z968" s="47"/>
      <c r="AA968" s="47"/>
      <c r="AB968" s="47"/>
      <c r="AC968" s="47"/>
      <c r="AD968" s="47"/>
      <c r="AE968" s="47"/>
      <c r="AF968" s="47"/>
      <c r="AG968" s="47"/>
      <c r="AH968" s="47"/>
    </row>
    <row r="969" spans="1:34" ht="14.25" customHeight="1">
      <c r="A969" s="47"/>
      <c r="B969" s="47"/>
      <c r="C969" s="47"/>
      <c r="D969" s="47"/>
      <c r="E969" s="47"/>
      <c r="F969" s="47"/>
      <c r="G969" s="47"/>
      <c r="H969" s="47"/>
      <c r="I969" s="47"/>
      <c r="J969" s="357"/>
      <c r="K969" s="357"/>
      <c r="L969" s="47"/>
      <c r="M969" s="47"/>
      <c r="N969" s="47"/>
      <c r="O969" s="47"/>
      <c r="P969" s="47"/>
      <c r="Q969" s="47"/>
      <c r="R969" s="47"/>
      <c r="S969" s="47"/>
      <c r="T969" s="47"/>
      <c r="U969" s="47"/>
      <c r="V969" s="47"/>
      <c r="W969" s="47"/>
      <c r="X969" s="47"/>
      <c r="Y969" s="47"/>
      <c r="Z969" s="47"/>
      <c r="AA969" s="47"/>
      <c r="AB969" s="47"/>
      <c r="AC969" s="47"/>
      <c r="AD969" s="47"/>
      <c r="AE969" s="47"/>
      <c r="AF969" s="47"/>
      <c r="AG969" s="47"/>
      <c r="AH969" s="47"/>
    </row>
    <row r="970" spans="1:34" ht="14.25" customHeight="1">
      <c r="A970" s="47"/>
      <c r="B970" s="47"/>
      <c r="C970" s="47"/>
      <c r="D970" s="47"/>
      <c r="E970" s="47"/>
      <c r="F970" s="47"/>
      <c r="G970" s="47"/>
      <c r="H970" s="47"/>
      <c r="I970" s="47"/>
      <c r="J970" s="357"/>
      <c r="K970" s="357"/>
      <c r="L970" s="47"/>
      <c r="M970" s="47"/>
      <c r="N970" s="47"/>
      <c r="O970" s="47"/>
      <c r="P970" s="47"/>
      <c r="Q970" s="47"/>
      <c r="R970" s="47"/>
      <c r="S970" s="47"/>
      <c r="T970" s="47"/>
      <c r="U970" s="47"/>
      <c r="V970" s="47"/>
      <c r="W970" s="47"/>
      <c r="X970" s="47"/>
      <c r="Y970" s="47"/>
      <c r="Z970" s="47"/>
      <c r="AA970" s="47"/>
      <c r="AB970" s="47"/>
      <c r="AC970" s="47"/>
      <c r="AD970" s="47"/>
      <c r="AE970" s="47"/>
      <c r="AF970" s="47"/>
      <c r="AG970" s="47"/>
      <c r="AH970" s="47"/>
    </row>
    <row r="971" spans="1:34" ht="14.25" customHeight="1">
      <c r="A971" s="47"/>
      <c r="B971" s="47"/>
      <c r="C971" s="47"/>
      <c r="D971" s="47"/>
      <c r="E971" s="47"/>
      <c r="F971" s="47"/>
      <c r="G971" s="47"/>
      <c r="H971" s="47"/>
      <c r="I971" s="47"/>
      <c r="J971" s="357"/>
      <c r="K971" s="357"/>
      <c r="L971" s="47"/>
      <c r="M971" s="47"/>
      <c r="N971" s="47"/>
      <c r="O971" s="47"/>
      <c r="P971" s="47"/>
      <c r="Q971" s="47"/>
      <c r="R971" s="47"/>
      <c r="S971" s="47"/>
      <c r="T971" s="47"/>
      <c r="U971" s="47"/>
      <c r="V971" s="47"/>
      <c r="W971" s="47"/>
      <c r="X971" s="47"/>
      <c r="Y971" s="47"/>
      <c r="Z971" s="47"/>
      <c r="AA971" s="47"/>
      <c r="AB971" s="47"/>
      <c r="AC971" s="47"/>
      <c r="AD971" s="47"/>
      <c r="AE971" s="47"/>
      <c r="AF971" s="47"/>
      <c r="AG971" s="47"/>
      <c r="AH971" s="47"/>
    </row>
    <row r="972" spans="1:34" ht="14.25" customHeight="1">
      <c r="A972" s="47"/>
      <c r="B972" s="47"/>
      <c r="C972" s="47"/>
      <c r="D972" s="47"/>
      <c r="E972" s="47"/>
      <c r="F972" s="47"/>
      <c r="G972" s="47"/>
      <c r="H972" s="47"/>
      <c r="I972" s="47"/>
      <c r="J972" s="357"/>
      <c r="K972" s="357"/>
      <c r="L972" s="47"/>
      <c r="M972" s="47"/>
      <c r="N972" s="47"/>
      <c r="O972" s="47"/>
      <c r="P972" s="47"/>
      <c r="Q972" s="47"/>
      <c r="R972" s="47"/>
      <c r="S972" s="47"/>
      <c r="T972" s="47"/>
      <c r="U972" s="47"/>
      <c r="V972" s="47"/>
      <c r="W972" s="47"/>
      <c r="X972" s="47"/>
      <c r="Y972" s="47"/>
      <c r="Z972" s="47"/>
      <c r="AA972" s="47"/>
      <c r="AB972" s="47"/>
      <c r="AC972" s="47"/>
      <c r="AD972" s="47"/>
      <c r="AE972" s="47"/>
      <c r="AF972" s="47"/>
      <c r="AG972" s="47"/>
      <c r="AH972" s="47"/>
    </row>
    <row r="973" spans="1:34" ht="14.25" customHeight="1">
      <c r="A973" s="47"/>
      <c r="B973" s="47"/>
      <c r="C973" s="47"/>
      <c r="D973" s="47"/>
      <c r="E973" s="47"/>
      <c r="F973" s="47"/>
      <c r="G973" s="47"/>
      <c r="H973" s="47"/>
      <c r="I973" s="47"/>
      <c r="J973" s="357"/>
      <c r="K973" s="357"/>
      <c r="L973" s="47"/>
      <c r="M973" s="47"/>
      <c r="N973" s="47"/>
      <c r="O973" s="47"/>
      <c r="P973" s="47"/>
      <c r="Q973" s="47"/>
      <c r="R973" s="47"/>
      <c r="S973" s="47"/>
      <c r="T973" s="47"/>
      <c r="U973" s="47"/>
      <c r="V973" s="47"/>
      <c r="W973" s="47"/>
      <c r="X973" s="47"/>
      <c r="Y973" s="47"/>
      <c r="Z973" s="47"/>
      <c r="AA973" s="47"/>
      <c r="AB973" s="47"/>
      <c r="AC973" s="47"/>
      <c r="AD973" s="47"/>
      <c r="AE973" s="47"/>
      <c r="AF973" s="47"/>
      <c r="AG973" s="47"/>
      <c r="AH973" s="47"/>
    </row>
    <row r="974" spans="1:34" ht="14.25" customHeight="1">
      <c r="A974" s="47"/>
      <c r="B974" s="47"/>
      <c r="C974" s="47"/>
      <c r="D974" s="47"/>
      <c r="E974" s="47"/>
      <c r="F974" s="47"/>
      <c r="G974" s="47"/>
      <c r="H974" s="47"/>
      <c r="I974" s="47"/>
      <c r="J974" s="357"/>
      <c r="K974" s="357"/>
      <c r="L974" s="47"/>
      <c r="M974" s="47"/>
      <c r="N974" s="47"/>
      <c r="O974" s="47"/>
      <c r="P974" s="47"/>
      <c r="Q974" s="47"/>
      <c r="R974" s="47"/>
      <c r="S974" s="47"/>
      <c r="T974" s="47"/>
      <c r="U974" s="47"/>
      <c r="V974" s="47"/>
      <c r="W974" s="47"/>
      <c r="X974" s="47"/>
      <c r="Y974" s="47"/>
      <c r="Z974" s="47"/>
      <c r="AA974" s="47"/>
      <c r="AB974" s="47"/>
      <c r="AC974" s="47"/>
      <c r="AD974" s="47"/>
      <c r="AE974" s="47"/>
      <c r="AF974" s="47"/>
      <c r="AG974" s="47"/>
      <c r="AH974" s="47"/>
    </row>
    <row r="975" spans="1:34" ht="14.25" customHeight="1">
      <c r="A975" s="47"/>
      <c r="B975" s="47"/>
      <c r="C975" s="47"/>
      <c r="D975" s="47"/>
      <c r="E975" s="47"/>
      <c r="F975" s="47"/>
      <c r="G975" s="47"/>
      <c r="H975" s="47"/>
      <c r="I975" s="47"/>
      <c r="J975" s="357"/>
      <c r="K975" s="357"/>
      <c r="L975" s="47"/>
      <c r="M975" s="47"/>
      <c r="N975" s="47"/>
      <c r="O975" s="47"/>
      <c r="P975" s="47"/>
      <c r="Q975" s="47"/>
      <c r="R975" s="47"/>
      <c r="S975" s="47"/>
      <c r="T975" s="47"/>
      <c r="U975" s="47"/>
      <c r="V975" s="47"/>
      <c r="W975" s="47"/>
      <c r="X975" s="47"/>
      <c r="Y975" s="47"/>
      <c r="Z975" s="47"/>
      <c r="AA975" s="47"/>
      <c r="AB975" s="47"/>
      <c r="AC975" s="47"/>
      <c r="AD975" s="47"/>
      <c r="AE975" s="47"/>
      <c r="AF975" s="47"/>
      <c r="AG975" s="47"/>
      <c r="AH975" s="47"/>
    </row>
    <row r="976" spans="1:34" ht="14.25" customHeight="1">
      <c r="A976" s="47"/>
      <c r="B976" s="47"/>
      <c r="C976" s="47"/>
      <c r="D976" s="47"/>
      <c r="E976" s="47"/>
      <c r="F976" s="47"/>
      <c r="G976" s="47"/>
      <c r="H976" s="47"/>
      <c r="I976" s="47"/>
      <c r="J976" s="357"/>
      <c r="K976" s="357"/>
      <c r="L976" s="47"/>
      <c r="M976" s="47"/>
      <c r="N976" s="47"/>
      <c r="O976" s="47"/>
      <c r="P976" s="47"/>
      <c r="Q976" s="47"/>
      <c r="R976" s="47"/>
      <c r="S976" s="47"/>
      <c r="T976" s="47"/>
      <c r="U976" s="47"/>
      <c r="V976" s="47"/>
      <c r="W976" s="47"/>
      <c r="X976" s="47"/>
      <c r="Y976" s="47"/>
      <c r="Z976" s="47"/>
      <c r="AA976" s="47"/>
      <c r="AB976" s="47"/>
      <c r="AC976" s="47"/>
      <c r="AD976" s="47"/>
      <c r="AE976" s="47"/>
      <c r="AF976" s="47"/>
      <c r="AG976" s="47"/>
      <c r="AH976" s="47"/>
    </row>
    <row r="977" spans="1:34" ht="14.25" customHeight="1">
      <c r="A977" s="47"/>
      <c r="B977" s="47"/>
      <c r="C977" s="47"/>
      <c r="D977" s="47"/>
      <c r="E977" s="47"/>
      <c r="F977" s="47"/>
      <c r="G977" s="47"/>
      <c r="H977" s="47"/>
      <c r="I977" s="47"/>
      <c r="J977" s="357"/>
      <c r="K977" s="357"/>
      <c r="L977" s="47"/>
      <c r="M977" s="47"/>
      <c r="N977" s="47"/>
      <c r="O977" s="47"/>
      <c r="P977" s="47"/>
      <c r="Q977" s="47"/>
      <c r="R977" s="47"/>
      <c r="S977" s="47"/>
      <c r="T977" s="47"/>
      <c r="U977" s="47"/>
      <c r="V977" s="47"/>
      <c r="W977" s="47"/>
      <c r="X977" s="47"/>
      <c r="Y977" s="47"/>
      <c r="Z977" s="47"/>
      <c r="AA977" s="47"/>
      <c r="AB977" s="47"/>
      <c r="AC977" s="47"/>
      <c r="AD977" s="47"/>
      <c r="AE977" s="47"/>
      <c r="AF977" s="47"/>
      <c r="AG977" s="47"/>
      <c r="AH977" s="47"/>
    </row>
    <row r="978" spans="1:34" ht="14.25" customHeight="1">
      <c r="A978" s="47"/>
      <c r="B978" s="47"/>
      <c r="C978" s="47"/>
      <c r="D978" s="47"/>
      <c r="E978" s="47"/>
      <c r="F978" s="47"/>
      <c r="G978" s="47"/>
      <c r="H978" s="47"/>
      <c r="I978" s="47"/>
      <c r="J978" s="357"/>
      <c r="K978" s="357"/>
      <c r="L978" s="47"/>
      <c r="M978" s="47"/>
      <c r="N978" s="47"/>
      <c r="O978" s="47"/>
      <c r="P978" s="47"/>
      <c r="Q978" s="47"/>
      <c r="R978" s="47"/>
      <c r="S978" s="47"/>
      <c r="T978" s="47"/>
      <c r="U978" s="47"/>
      <c r="V978" s="47"/>
      <c r="W978" s="47"/>
      <c r="X978" s="47"/>
      <c r="Y978" s="47"/>
      <c r="Z978" s="47"/>
      <c r="AA978" s="47"/>
      <c r="AB978" s="47"/>
      <c r="AC978" s="47"/>
      <c r="AD978" s="47"/>
      <c r="AE978" s="47"/>
      <c r="AF978" s="47"/>
      <c r="AG978" s="47"/>
      <c r="AH978" s="47"/>
    </row>
    <row r="979" spans="1:34" ht="14.25" customHeight="1">
      <c r="A979" s="47"/>
      <c r="B979" s="47"/>
      <c r="C979" s="47"/>
      <c r="D979" s="47"/>
      <c r="E979" s="47"/>
      <c r="F979" s="47"/>
      <c r="G979" s="47"/>
      <c r="H979" s="47"/>
      <c r="I979" s="47"/>
      <c r="J979" s="357"/>
      <c r="K979" s="357"/>
      <c r="L979" s="47"/>
      <c r="M979" s="47"/>
      <c r="N979" s="47"/>
      <c r="O979" s="47"/>
      <c r="P979" s="47"/>
      <c r="Q979" s="47"/>
      <c r="R979" s="47"/>
      <c r="S979" s="47"/>
      <c r="T979" s="47"/>
      <c r="U979" s="47"/>
      <c r="V979" s="47"/>
      <c r="W979" s="47"/>
      <c r="X979" s="47"/>
      <c r="Y979" s="47"/>
      <c r="Z979" s="47"/>
      <c r="AA979" s="47"/>
      <c r="AB979" s="47"/>
      <c r="AC979" s="47"/>
      <c r="AD979" s="47"/>
      <c r="AE979" s="47"/>
      <c r="AF979" s="47"/>
      <c r="AG979" s="47"/>
      <c r="AH979" s="47"/>
    </row>
    <row r="980" spans="1:34" ht="14.25" customHeight="1">
      <c r="A980" s="47"/>
      <c r="B980" s="47"/>
      <c r="C980" s="47"/>
      <c r="D980" s="47"/>
      <c r="E980" s="47"/>
      <c r="F980" s="47"/>
      <c r="G980" s="47"/>
      <c r="H980" s="47"/>
      <c r="I980" s="47"/>
      <c r="J980" s="357"/>
      <c r="K980" s="357"/>
      <c r="L980" s="47"/>
      <c r="M980" s="47"/>
      <c r="N980" s="47"/>
      <c r="O980" s="47"/>
      <c r="P980" s="47"/>
      <c r="Q980" s="47"/>
      <c r="R980" s="47"/>
      <c r="S980" s="47"/>
      <c r="T980" s="47"/>
      <c r="U980" s="47"/>
      <c r="V980" s="47"/>
      <c r="W980" s="47"/>
      <c r="X980" s="47"/>
      <c r="Y980" s="47"/>
      <c r="Z980" s="47"/>
      <c r="AA980" s="47"/>
      <c r="AB980" s="47"/>
      <c r="AC980" s="47"/>
      <c r="AD980" s="47"/>
      <c r="AE980" s="47"/>
      <c r="AF980" s="47"/>
      <c r="AG980" s="47"/>
      <c r="AH980" s="47"/>
    </row>
    <row r="981" spans="1:34" ht="14.25" customHeight="1">
      <c r="A981" s="47"/>
      <c r="B981" s="47"/>
      <c r="C981" s="47"/>
      <c r="D981" s="47"/>
      <c r="E981" s="47"/>
      <c r="F981" s="47"/>
      <c r="G981" s="47"/>
      <c r="H981" s="47"/>
      <c r="I981" s="47"/>
      <c r="J981" s="357"/>
      <c r="K981" s="357"/>
      <c r="L981" s="47"/>
      <c r="M981" s="47"/>
      <c r="N981" s="47"/>
      <c r="O981" s="47"/>
      <c r="P981" s="47"/>
      <c r="Q981" s="47"/>
      <c r="R981" s="47"/>
      <c r="S981" s="47"/>
      <c r="T981" s="47"/>
      <c r="U981" s="47"/>
      <c r="V981" s="47"/>
      <c r="W981" s="47"/>
      <c r="X981" s="47"/>
      <c r="Y981" s="47"/>
      <c r="Z981" s="47"/>
      <c r="AA981" s="47"/>
      <c r="AB981" s="47"/>
      <c r="AC981" s="47"/>
      <c r="AD981" s="47"/>
      <c r="AE981" s="47"/>
      <c r="AF981" s="47"/>
      <c r="AG981" s="47"/>
      <c r="AH981" s="47"/>
    </row>
    <row r="982" spans="1:34" ht="14.25" customHeight="1">
      <c r="A982" s="47"/>
      <c r="B982" s="47"/>
      <c r="C982" s="47"/>
      <c r="D982" s="47"/>
      <c r="E982" s="47"/>
      <c r="F982" s="47"/>
      <c r="G982" s="47"/>
      <c r="H982" s="47"/>
      <c r="I982" s="47"/>
      <c r="J982" s="357"/>
      <c r="K982" s="357"/>
      <c r="L982" s="47"/>
      <c r="M982" s="47"/>
      <c r="N982" s="47"/>
      <c r="O982" s="47"/>
      <c r="P982" s="47"/>
      <c r="Q982" s="47"/>
      <c r="R982" s="47"/>
      <c r="S982" s="47"/>
      <c r="T982" s="47"/>
      <c r="U982" s="47"/>
      <c r="V982" s="47"/>
      <c r="W982" s="47"/>
      <c r="X982" s="47"/>
      <c r="Y982" s="47"/>
      <c r="Z982" s="47"/>
      <c r="AA982" s="47"/>
      <c r="AB982" s="47"/>
      <c r="AC982" s="47"/>
      <c r="AD982" s="47"/>
      <c r="AE982" s="47"/>
      <c r="AF982" s="47"/>
      <c r="AG982" s="47"/>
      <c r="AH982" s="47"/>
    </row>
    <row r="983" spans="1:34" ht="14.25" customHeight="1">
      <c r="A983" s="47"/>
      <c r="B983" s="47"/>
      <c r="C983" s="47"/>
      <c r="D983" s="47"/>
      <c r="E983" s="47"/>
      <c r="F983" s="47"/>
      <c r="G983" s="47"/>
      <c r="H983" s="47"/>
      <c r="I983" s="47"/>
      <c r="J983" s="357"/>
      <c r="K983" s="357"/>
      <c r="L983" s="47"/>
      <c r="M983" s="47"/>
      <c r="N983" s="47"/>
      <c r="O983" s="47"/>
      <c r="P983" s="47"/>
      <c r="Q983" s="47"/>
      <c r="R983" s="47"/>
      <c r="S983" s="47"/>
      <c r="T983" s="47"/>
      <c r="U983" s="47"/>
      <c r="V983" s="47"/>
      <c r="W983" s="47"/>
      <c r="X983" s="47"/>
      <c r="Y983" s="47"/>
      <c r="Z983" s="47"/>
      <c r="AA983" s="47"/>
      <c r="AB983" s="47"/>
      <c r="AC983" s="47"/>
      <c r="AD983" s="47"/>
      <c r="AE983" s="47"/>
      <c r="AF983" s="47"/>
      <c r="AG983" s="47"/>
      <c r="AH983" s="47"/>
    </row>
    <row r="984" spans="1:34" ht="14.25" customHeight="1">
      <c r="A984" s="47"/>
      <c r="B984" s="47"/>
      <c r="C984" s="47"/>
      <c r="D984" s="47"/>
      <c r="E984" s="47"/>
      <c r="F984" s="47"/>
      <c r="G984" s="47"/>
      <c r="H984" s="47"/>
      <c r="I984" s="47"/>
      <c r="J984" s="357"/>
      <c r="K984" s="357"/>
      <c r="L984" s="47"/>
      <c r="M984" s="47"/>
      <c r="N984" s="47"/>
      <c r="O984" s="47"/>
      <c r="P984" s="47"/>
      <c r="Q984" s="47"/>
      <c r="R984" s="47"/>
      <c r="S984" s="47"/>
      <c r="T984" s="47"/>
      <c r="U984" s="47"/>
      <c r="V984" s="47"/>
      <c r="W984" s="47"/>
      <c r="X984" s="47"/>
      <c r="Y984" s="47"/>
      <c r="Z984" s="47"/>
      <c r="AA984" s="47"/>
      <c r="AB984" s="47"/>
      <c r="AC984" s="47"/>
      <c r="AD984" s="47"/>
      <c r="AE984" s="47"/>
      <c r="AF984" s="47"/>
      <c r="AG984" s="47"/>
      <c r="AH984" s="47"/>
    </row>
    <row r="985" spans="1:34" ht="14.25" customHeight="1">
      <c r="A985" s="47"/>
      <c r="B985" s="47"/>
      <c r="C985" s="47"/>
      <c r="D985" s="47"/>
      <c r="E985" s="47"/>
      <c r="F985" s="47"/>
      <c r="G985" s="47"/>
      <c r="H985" s="47"/>
      <c r="I985" s="47"/>
      <c r="J985" s="357"/>
      <c r="K985" s="357"/>
      <c r="L985" s="47"/>
      <c r="M985" s="47"/>
      <c r="N985" s="47"/>
      <c r="O985" s="47"/>
      <c r="P985" s="47"/>
      <c r="Q985" s="47"/>
      <c r="R985" s="47"/>
      <c r="S985" s="47"/>
      <c r="T985" s="47"/>
      <c r="U985" s="47"/>
      <c r="V985" s="47"/>
      <c r="W985" s="47"/>
      <c r="X985" s="47"/>
      <c r="Y985" s="47"/>
      <c r="Z985" s="47"/>
      <c r="AA985" s="47"/>
      <c r="AB985" s="47"/>
      <c r="AC985" s="47"/>
      <c r="AD985" s="47"/>
      <c r="AE985" s="47"/>
      <c r="AF985" s="47"/>
      <c r="AG985" s="47"/>
      <c r="AH985" s="47"/>
    </row>
    <row r="986" spans="1:34" ht="14.25" customHeight="1">
      <c r="A986" s="47"/>
      <c r="B986" s="47"/>
      <c r="C986" s="47"/>
      <c r="D986" s="47"/>
      <c r="E986" s="47"/>
      <c r="F986" s="47"/>
      <c r="G986" s="47"/>
      <c r="H986" s="47"/>
      <c r="I986" s="47"/>
      <c r="J986" s="357"/>
      <c r="K986" s="357"/>
      <c r="L986" s="47"/>
      <c r="M986" s="47"/>
      <c r="N986" s="47"/>
      <c r="O986" s="47"/>
      <c r="P986" s="47"/>
      <c r="Q986" s="47"/>
      <c r="R986" s="47"/>
      <c r="S986" s="47"/>
      <c r="T986" s="47"/>
      <c r="U986" s="47"/>
      <c r="V986" s="47"/>
      <c r="W986" s="47"/>
      <c r="X986" s="47"/>
      <c r="Y986" s="47"/>
      <c r="Z986" s="47"/>
      <c r="AA986" s="47"/>
      <c r="AB986" s="47"/>
      <c r="AC986" s="47"/>
      <c r="AD986" s="47"/>
      <c r="AE986" s="47"/>
      <c r="AF986" s="47"/>
      <c r="AG986" s="47"/>
      <c r="AH986" s="47"/>
    </row>
    <row r="987" spans="1:34" ht="14.25" customHeight="1">
      <c r="A987" s="47"/>
      <c r="B987" s="47"/>
      <c r="C987" s="47"/>
      <c r="D987" s="47"/>
      <c r="E987" s="47"/>
      <c r="F987" s="47"/>
      <c r="G987" s="47"/>
      <c r="H987" s="47"/>
      <c r="I987" s="47"/>
      <c r="J987" s="357"/>
      <c r="K987" s="357"/>
      <c r="L987" s="47"/>
      <c r="M987" s="47"/>
      <c r="N987" s="47"/>
      <c r="O987" s="47"/>
      <c r="P987" s="47"/>
      <c r="Q987" s="47"/>
      <c r="R987" s="47"/>
      <c r="S987" s="47"/>
      <c r="T987" s="47"/>
      <c r="U987" s="47"/>
      <c r="V987" s="47"/>
      <c r="W987" s="47"/>
      <c r="X987" s="47"/>
      <c r="Y987" s="47"/>
      <c r="Z987" s="47"/>
      <c r="AA987" s="47"/>
      <c r="AB987" s="47"/>
      <c r="AC987" s="47"/>
      <c r="AD987" s="47"/>
      <c r="AE987" s="47"/>
      <c r="AF987" s="47"/>
      <c r="AG987" s="47"/>
      <c r="AH987" s="47"/>
    </row>
    <row r="988" spans="1:34" ht="14.25" customHeight="1">
      <c r="A988" s="47"/>
      <c r="B988" s="47"/>
      <c r="C988" s="47"/>
      <c r="D988" s="47"/>
      <c r="E988" s="47"/>
      <c r="F988" s="47"/>
      <c r="G988" s="47"/>
      <c r="H988" s="47"/>
      <c r="I988" s="47"/>
      <c r="J988" s="357"/>
      <c r="K988" s="357"/>
      <c r="L988" s="47"/>
      <c r="M988" s="47"/>
      <c r="N988" s="47"/>
      <c r="O988" s="47"/>
      <c r="P988" s="47"/>
      <c r="Q988" s="47"/>
      <c r="R988" s="47"/>
      <c r="S988" s="47"/>
      <c r="T988" s="47"/>
      <c r="U988" s="47"/>
      <c r="V988" s="47"/>
      <c r="W988" s="47"/>
      <c r="X988" s="47"/>
      <c r="Y988" s="47"/>
      <c r="Z988" s="47"/>
      <c r="AA988" s="47"/>
      <c r="AB988" s="47"/>
      <c r="AC988" s="47"/>
      <c r="AD988" s="47"/>
      <c r="AE988" s="47"/>
      <c r="AF988" s="47"/>
      <c r="AG988" s="47"/>
      <c r="AH988" s="47"/>
    </row>
    <row r="989" spans="1:34" ht="14.25" customHeight="1">
      <c r="A989" s="47"/>
      <c r="B989" s="47"/>
      <c r="C989" s="47"/>
      <c r="D989" s="47"/>
      <c r="E989" s="47"/>
      <c r="F989" s="47"/>
      <c r="G989" s="47"/>
      <c r="H989" s="47"/>
      <c r="I989" s="47"/>
      <c r="J989" s="357"/>
      <c r="K989" s="357"/>
      <c r="L989" s="47"/>
      <c r="M989" s="47"/>
      <c r="N989" s="47"/>
      <c r="O989" s="47"/>
      <c r="P989" s="47"/>
      <c r="Q989" s="47"/>
      <c r="R989" s="47"/>
      <c r="S989" s="47"/>
      <c r="T989" s="47"/>
      <c r="U989" s="47"/>
      <c r="V989" s="47"/>
      <c r="W989" s="47"/>
      <c r="X989" s="47"/>
      <c r="Y989" s="47"/>
      <c r="Z989" s="47"/>
      <c r="AA989" s="47"/>
      <c r="AB989" s="47"/>
      <c r="AC989" s="47"/>
      <c r="AD989" s="47"/>
      <c r="AE989" s="47"/>
      <c r="AF989" s="47"/>
      <c r="AG989" s="47"/>
      <c r="AH989" s="47"/>
    </row>
    <row r="990" spans="1:34" ht="14.25" customHeight="1">
      <c r="A990" s="47"/>
      <c r="B990" s="47"/>
      <c r="C990" s="47"/>
      <c r="D990" s="47"/>
      <c r="E990" s="47"/>
      <c r="F990" s="47"/>
      <c r="G990" s="47"/>
      <c r="H990" s="47"/>
      <c r="I990" s="47"/>
      <c r="J990" s="357"/>
      <c r="K990" s="357"/>
      <c r="L990" s="47"/>
      <c r="M990" s="47"/>
      <c r="N990" s="47"/>
      <c r="O990" s="47"/>
      <c r="P990" s="47"/>
      <c r="Q990" s="47"/>
      <c r="R990" s="47"/>
      <c r="S990" s="47"/>
      <c r="T990" s="47"/>
      <c r="U990" s="47"/>
      <c r="V990" s="47"/>
      <c r="W990" s="47"/>
      <c r="X990" s="47"/>
      <c r="Y990" s="47"/>
      <c r="Z990" s="47"/>
      <c r="AA990" s="47"/>
      <c r="AB990" s="47"/>
      <c r="AC990" s="47"/>
      <c r="AD990" s="47"/>
      <c r="AE990" s="47"/>
      <c r="AF990" s="47"/>
      <c r="AG990" s="47"/>
      <c r="AH990" s="47"/>
    </row>
    <row r="991" spans="1:34" ht="14.25" customHeight="1">
      <c r="A991" s="47"/>
      <c r="B991" s="47"/>
      <c r="C991" s="47"/>
      <c r="D991" s="47"/>
      <c r="E991" s="47"/>
      <c r="F991" s="47"/>
      <c r="G991" s="47"/>
      <c r="H991" s="47"/>
      <c r="I991" s="47"/>
      <c r="J991" s="357"/>
      <c r="K991" s="357"/>
      <c r="L991" s="47"/>
      <c r="M991" s="47"/>
      <c r="N991" s="47"/>
      <c r="O991" s="47"/>
      <c r="P991" s="47"/>
      <c r="Q991" s="47"/>
      <c r="R991" s="47"/>
      <c r="S991" s="47"/>
      <c r="T991" s="47"/>
      <c r="U991" s="47"/>
      <c r="V991" s="47"/>
      <c r="W991" s="47"/>
      <c r="X991" s="47"/>
      <c r="Y991" s="47"/>
      <c r="Z991" s="47"/>
      <c r="AA991" s="47"/>
      <c r="AB991" s="47"/>
      <c r="AC991" s="47"/>
      <c r="AD991" s="47"/>
      <c r="AE991" s="47"/>
      <c r="AF991" s="47"/>
      <c r="AG991" s="47"/>
      <c r="AH991" s="47"/>
    </row>
    <row r="992" spans="1:34" ht="14.25" customHeight="1">
      <c r="A992" s="47"/>
      <c r="B992" s="47"/>
      <c r="C992" s="47"/>
      <c r="D992" s="47"/>
      <c r="E992" s="47"/>
      <c r="F992" s="47"/>
      <c r="G992" s="47"/>
      <c r="H992" s="47"/>
      <c r="I992" s="47"/>
      <c r="J992" s="357"/>
      <c r="K992" s="357"/>
      <c r="L992" s="47"/>
      <c r="M992" s="47"/>
      <c r="N992" s="47"/>
      <c r="O992" s="47"/>
      <c r="P992" s="47"/>
      <c r="Q992" s="47"/>
      <c r="R992" s="47"/>
      <c r="S992" s="47"/>
      <c r="T992" s="47"/>
      <c r="U992" s="47"/>
      <c r="V992" s="47"/>
      <c r="W992" s="47"/>
      <c r="X992" s="47"/>
      <c r="Y992" s="47"/>
      <c r="Z992" s="47"/>
      <c r="AA992" s="47"/>
      <c r="AB992" s="47"/>
      <c r="AC992" s="47"/>
      <c r="AD992" s="47"/>
      <c r="AE992" s="47"/>
      <c r="AF992" s="47"/>
      <c r="AG992" s="47"/>
      <c r="AH992" s="47"/>
    </row>
    <row r="993" spans="1:34" ht="14.25" customHeight="1">
      <c r="A993" s="47"/>
      <c r="B993" s="47"/>
      <c r="C993" s="47"/>
      <c r="D993" s="47"/>
      <c r="E993" s="47"/>
      <c r="F993" s="47"/>
      <c r="G993" s="47"/>
      <c r="H993" s="47"/>
      <c r="I993" s="47"/>
      <c r="J993" s="357"/>
      <c r="K993" s="357"/>
      <c r="L993" s="47"/>
      <c r="M993" s="47"/>
      <c r="N993" s="47"/>
      <c r="O993" s="47"/>
      <c r="P993" s="47"/>
      <c r="Q993" s="47"/>
      <c r="R993" s="47"/>
      <c r="S993" s="47"/>
      <c r="T993" s="47"/>
      <c r="U993" s="47"/>
      <c r="V993" s="47"/>
      <c r="W993" s="47"/>
      <c r="X993" s="47"/>
      <c r="Y993" s="47"/>
      <c r="Z993" s="47"/>
      <c r="AA993" s="47"/>
      <c r="AB993" s="47"/>
      <c r="AC993" s="47"/>
      <c r="AD993" s="47"/>
      <c r="AE993" s="47"/>
      <c r="AF993" s="47"/>
      <c r="AG993" s="47"/>
      <c r="AH993" s="47"/>
    </row>
    <row r="994" spans="1:34" ht="14.25" customHeight="1">
      <c r="A994" s="47"/>
      <c r="B994" s="47"/>
      <c r="C994" s="47"/>
      <c r="D994" s="47"/>
      <c r="E994" s="47"/>
      <c r="F994" s="47"/>
      <c r="G994" s="47"/>
      <c r="H994" s="47"/>
      <c r="I994" s="47"/>
      <c r="J994" s="357"/>
      <c r="K994" s="357"/>
      <c r="L994" s="47"/>
      <c r="M994" s="47"/>
      <c r="N994" s="47"/>
      <c r="O994" s="47"/>
      <c r="P994" s="47"/>
      <c r="Q994" s="47"/>
      <c r="R994" s="47"/>
      <c r="S994" s="47"/>
      <c r="T994" s="47"/>
      <c r="U994" s="47"/>
      <c r="V994" s="47"/>
      <c r="W994" s="47"/>
      <c r="X994" s="47"/>
      <c r="Y994" s="47"/>
      <c r="Z994" s="47"/>
      <c r="AA994" s="47"/>
      <c r="AB994" s="47"/>
      <c r="AC994" s="47"/>
      <c r="AD994" s="47"/>
      <c r="AE994" s="47"/>
      <c r="AF994" s="47"/>
      <c r="AG994" s="47"/>
      <c r="AH994" s="47"/>
    </row>
    <row r="995" spans="1:34" ht="14.25" customHeight="1">
      <c r="A995" s="47"/>
      <c r="B995" s="47"/>
      <c r="C995" s="47"/>
      <c r="D995" s="47"/>
      <c r="E995" s="47"/>
      <c r="F995" s="47"/>
      <c r="G995" s="47"/>
      <c r="H995" s="47"/>
      <c r="I995" s="47"/>
      <c r="J995" s="357"/>
      <c r="K995" s="357"/>
      <c r="L995" s="47"/>
      <c r="M995" s="47"/>
      <c r="N995" s="47"/>
      <c r="O995" s="47"/>
      <c r="P995" s="47"/>
      <c r="Q995" s="47"/>
      <c r="R995" s="47"/>
      <c r="S995" s="47"/>
      <c r="T995" s="47"/>
      <c r="U995" s="47"/>
      <c r="V995" s="47"/>
      <c r="W995" s="47"/>
      <c r="X995" s="47"/>
      <c r="Y995" s="47"/>
      <c r="Z995" s="47"/>
      <c r="AA995" s="47"/>
      <c r="AB995" s="47"/>
      <c r="AC995" s="47"/>
      <c r="AD995" s="47"/>
      <c r="AE995" s="47"/>
      <c r="AF995" s="47"/>
      <c r="AG995" s="47"/>
      <c r="AH995" s="47"/>
    </row>
    <row r="996" spans="1:34" ht="14.25" customHeight="1">
      <c r="A996" s="47"/>
      <c r="B996" s="47"/>
      <c r="C996" s="47"/>
      <c r="D996" s="47"/>
      <c r="E996" s="47"/>
      <c r="F996" s="47"/>
      <c r="G996" s="47"/>
      <c r="H996" s="47"/>
      <c r="I996" s="47"/>
      <c r="J996" s="357"/>
      <c r="K996" s="357"/>
      <c r="L996" s="47"/>
      <c r="M996" s="47"/>
      <c r="N996" s="47"/>
      <c r="O996" s="47"/>
      <c r="P996" s="47"/>
      <c r="Q996" s="47"/>
      <c r="R996" s="47"/>
      <c r="S996" s="47"/>
      <c r="T996" s="47"/>
      <c r="U996" s="47"/>
      <c r="V996" s="47"/>
      <c r="W996" s="47"/>
      <c r="X996" s="47"/>
      <c r="Y996" s="47"/>
      <c r="Z996" s="47"/>
      <c r="AA996" s="47"/>
      <c r="AB996" s="47"/>
      <c r="AC996" s="47"/>
      <c r="AD996" s="47"/>
      <c r="AE996" s="47"/>
      <c r="AF996" s="47"/>
      <c r="AG996" s="47"/>
      <c r="AH996" s="47"/>
    </row>
    <row r="997" spans="1:34" ht="14.25" customHeight="1">
      <c r="A997" s="47"/>
      <c r="B997" s="47"/>
      <c r="C997" s="47"/>
      <c r="D997" s="47"/>
      <c r="E997" s="47"/>
      <c r="F997" s="47"/>
      <c r="G997" s="47"/>
      <c r="H997" s="47"/>
      <c r="I997" s="47"/>
      <c r="J997" s="357"/>
      <c r="K997" s="357"/>
      <c r="L997" s="47"/>
      <c r="M997" s="47"/>
      <c r="N997" s="47"/>
      <c r="O997" s="47"/>
      <c r="P997" s="47"/>
      <c r="Q997" s="47"/>
      <c r="R997" s="47"/>
      <c r="S997" s="47"/>
      <c r="T997" s="47"/>
      <c r="U997" s="47"/>
      <c r="V997" s="47"/>
      <c r="W997" s="47"/>
      <c r="X997" s="47"/>
      <c r="Y997" s="47"/>
      <c r="Z997" s="47"/>
      <c r="AA997" s="47"/>
      <c r="AB997" s="47"/>
      <c r="AC997" s="47"/>
      <c r="AD997" s="47"/>
      <c r="AE997" s="47"/>
      <c r="AF997" s="47"/>
      <c r="AG997" s="47"/>
      <c r="AH997" s="47"/>
    </row>
    <row r="998" spans="1:34" ht="14.25" customHeight="1">
      <c r="A998" s="47"/>
      <c r="B998" s="47"/>
      <c r="C998" s="47"/>
      <c r="D998" s="47"/>
      <c r="E998" s="47"/>
      <c r="F998" s="47"/>
      <c r="G998" s="47"/>
      <c r="H998" s="47"/>
      <c r="I998" s="47"/>
      <c r="J998" s="357"/>
      <c r="K998" s="357"/>
      <c r="L998" s="47"/>
      <c r="M998" s="47"/>
      <c r="N998" s="47"/>
      <c r="O998" s="47"/>
      <c r="P998" s="47"/>
      <c r="Q998" s="47"/>
      <c r="R998" s="47"/>
      <c r="S998" s="47"/>
      <c r="T998" s="47"/>
      <c r="U998" s="47"/>
      <c r="V998" s="47"/>
      <c r="W998" s="47"/>
      <c r="X998" s="47"/>
      <c r="Y998" s="47"/>
      <c r="Z998" s="47"/>
      <c r="AA998" s="47"/>
      <c r="AB998" s="47"/>
      <c r="AC998" s="47"/>
      <c r="AD998" s="47"/>
      <c r="AE998" s="47"/>
      <c r="AF998" s="47"/>
      <c r="AG998" s="47"/>
      <c r="AH998" s="47"/>
    </row>
    <row r="999" spans="1:34" ht="14.25" customHeight="1">
      <c r="A999" s="47"/>
      <c r="B999" s="47"/>
      <c r="C999" s="47"/>
      <c r="D999" s="47"/>
      <c r="E999" s="47"/>
      <c r="F999" s="47"/>
      <c r="G999" s="47"/>
      <c r="H999" s="47"/>
      <c r="I999" s="47"/>
      <c r="J999" s="357"/>
      <c r="K999" s="357"/>
      <c r="L999" s="47"/>
      <c r="M999" s="47"/>
      <c r="N999" s="47"/>
      <c r="O999" s="47"/>
      <c r="P999" s="47"/>
      <c r="Q999" s="47"/>
      <c r="R999" s="47"/>
      <c r="S999" s="47"/>
      <c r="T999" s="47"/>
      <c r="U999" s="47"/>
      <c r="V999" s="47"/>
      <c r="W999" s="47"/>
      <c r="X999" s="47"/>
      <c r="Y999" s="47"/>
      <c r="Z999" s="47"/>
      <c r="AA999" s="47"/>
      <c r="AB999" s="47"/>
      <c r="AC999" s="47"/>
      <c r="AD999" s="47"/>
      <c r="AE999" s="47"/>
      <c r="AF999" s="47"/>
      <c r="AG999" s="47"/>
      <c r="AH999" s="47"/>
    </row>
    <row r="1000" spans="1:34" ht="14.25" customHeight="1">
      <c r="A1000" s="47"/>
      <c r="B1000" s="47"/>
      <c r="C1000" s="47"/>
      <c r="D1000" s="47"/>
      <c r="E1000" s="47"/>
      <c r="F1000" s="47"/>
      <c r="G1000" s="47"/>
      <c r="H1000" s="47"/>
      <c r="I1000" s="47"/>
      <c r="J1000" s="357"/>
      <c r="K1000" s="357"/>
      <c r="L1000" s="47"/>
      <c r="M1000" s="47"/>
      <c r="N1000" s="47"/>
      <c r="O1000" s="47"/>
      <c r="P1000" s="47"/>
      <c r="Q1000" s="47"/>
      <c r="R1000" s="47"/>
      <c r="S1000" s="47"/>
      <c r="T1000" s="47"/>
      <c r="U1000" s="47"/>
      <c r="V1000" s="47"/>
      <c r="W1000" s="47"/>
      <c r="X1000" s="47"/>
      <c r="Y1000" s="47"/>
      <c r="Z1000" s="47"/>
      <c r="AA1000" s="47"/>
      <c r="AB1000" s="47"/>
      <c r="AC1000" s="47"/>
      <c r="AD1000" s="47"/>
      <c r="AE1000" s="47"/>
      <c r="AF1000" s="47"/>
      <c r="AG1000" s="47"/>
      <c r="AH1000" s="47"/>
    </row>
  </sheetData>
  <mergeCells count="17">
    <mergeCell ref="I29:J29"/>
    <mergeCell ref="A6:I6"/>
    <mergeCell ref="A7:N7"/>
    <mergeCell ref="A15:N15"/>
    <mergeCell ref="E16:F16"/>
    <mergeCell ref="D8:K8"/>
    <mergeCell ref="D9:K9"/>
    <mergeCell ref="D10:K10"/>
    <mergeCell ref="D11:K11"/>
    <mergeCell ref="D12:K12"/>
    <mergeCell ref="D13:K13"/>
    <mergeCell ref="D14:K14"/>
    <mergeCell ref="A1:N1"/>
    <mergeCell ref="H2:I2"/>
    <mergeCell ref="H3:I3"/>
    <mergeCell ref="H4:I4"/>
    <mergeCell ref="H5:M5"/>
  </mergeCells>
  <conditionalFormatting sqref="F25">
    <cfRule type="cellIs" dxfId="2" priority="1" operator="lessThan">
      <formula>0</formula>
    </cfRule>
  </conditionalFormatting>
  <conditionalFormatting sqref="F28:F29">
    <cfRule type="cellIs" dxfId="1" priority="2" operator="greaterThan">
      <formula>0</formula>
    </cfRule>
    <cfRule type="cellIs" dxfId="0" priority="3" operator="lessThan">
      <formula>0</formula>
    </cfRule>
  </conditionalFormatting>
  <pageMargins left="0.59027777777777801" right="0.59027777777777801" top="0.78749999999999998" bottom="0.59097222222222201" header="0" footer="0"/>
  <pageSetup paperSize="9" fitToHeight="0" orientation="landscape"/>
  <headerFooter>
    <oddFooter>&amp;CPágina &amp;P de</oddFooter>
  </headerFooter>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outlinePr summaryBelow="0" summaryRight="0"/>
  </sheetPr>
  <dimension ref="A1:Z999"/>
  <sheetViews>
    <sheetView workbookViewId="0">
      <selection sqref="A1:R1"/>
    </sheetView>
  </sheetViews>
  <sheetFormatPr defaultColWidth="14.44140625" defaultRowHeight="15" customHeight="1"/>
  <cols>
    <col min="2" max="2" width="47.5546875" customWidth="1"/>
    <col min="3" max="3" width="24.88671875" customWidth="1"/>
    <col min="5" max="5" width="19.44140625" customWidth="1"/>
    <col min="6" max="6" width="15.5546875" customWidth="1"/>
    <col min="7" max="12" width="15.6640625" customWidth="1"/>
    <col min="13" max="19" width="17.44140625" customWidth="1"/>
    <col min="21" max="21" width="17.44140625" customWidth="1"/>
  </cols>
  <sheetData>
    <row r="1" spans="1:26" ht="124.5" customHeight="1">
      <c r="A1" s="544"/>
      <c r="B1" s="516"/>
      <c r="C1" s="516"/>
      <c r="D1" s="516"/>
      <c r="E1" s="516"/>
      <c r="F1" s="516"/>
      <c r="G1" s="516"/>
      <c r="H1" s="516"/>
      <c r="I1" s="516"/>
      <c r="J1" s="516"/>
      <c r="K1" s="516"/>
      <c r="L1" s="516"/>
      <c r="M1" s="516"/>
      <c r="N1" s="516"/>
      <c r="O1" s="516"/>
      <c r="P1" s="516"/>
      <c r="Q1" s="516"/>
      <c r="R1" s="516"/>
      <c r="S1" s="358"/>
      <c r="T1" s="358"/>
      <c r="U1" s="359"/>
      <c r="V1" s="359"/>
      <c r="W1" s="359"/>
      <c r="X1" s="359"/>
    </row>
    <row r="2" spans="1:26" ht="14.4">
      <c r="A2" s="359"/>
      <c r="B2" s="359"/>
      <c r="C2" s="359"/>
      <c r="D2" s="359"/>
      <c r="E2" s="359"/>
      <c r="F2" s="359"/>
      <c r="G2" s="359"/>
      <c r="H2" s="359"/>
      <c r="I2" s="359"/>
      <c r="J2" s="359"/>
      <c r="K2" s="359"/>
      <c r="L2" s="359"/>
      <c r="M2" s="359"/>
      <c r="N2" s="359"/>
      <c r="O2" s="359"/>
      <c r="P2" s="359"/>
      <c r="Q2" s="359"/>
      <c r="R2" s="359"/>
      <c r="S2" s="358"/>
      <c r="T2" s="358"/>
      <c r="U2" s="359"/>
      <c r="V2" s="359"/>
      <c r="W2" s="359"/>
      <c r="X2" s="359"/>
    </row>
    <row r="3" spans="1:26" ht="36" customHeight="1">
      <c r="A3" s="545" t="s">
        <v>1245</v>
      </c>
      <c r="B3" s="546"/>
      <c r="C3" s="546"/>
      <c r="D3" s="546"/>
      <c r="E3" s="546"/>
      <c r="F3" s="546"/>
      <c r="G3" s="546"/>
      <c r="H3" s="546"/>
      <c r="I3" s="546"/>
      <c r="J3" s="546"/>
      <c r="K3" s="546"/>
      <c r="L3" s="546"/>
      <c r="M3" s="546"/>
      <c r="N3" s="546"/>
      <c r="O3" s="546"/>
      <c r="P3" s="546"/>
      <c r="Q3" s="546"/>
      <c r="R3" s="546"/>
      <c r="S3" s="546"/>
      <c r="T3" s="360"/>
      <c r="U3" s="144"/>
      <c r="V3" s="144"/>
      <c r="W3" s="144"/>
      <c r="X3" s="144"/>
      <c r="Y3" s="144"/>
      <c r="Z3" s="144"/>
    </row>
    <row r="4" spans="1:26" ht="24.75" customHeight="1">
      <c r="A4" s="361" t="s">
        <v>7</v>
      </c>
      <c r="B4" s="362" t="s">
        <v>1246</v>
      </c>
      <c r="C4" s="362" t="s">
        <v>1247</v>
      </c>
      <c r="D4" s="148" t="s">
        <v>1248</v>
      </c>
      <c r="E4" s="148" t="s">
        <v>1249</v>
      </c>
      <c r="F4" s="148" t="s">
        <v>1250</v>
      </c>
      <c r="G4" s="148" t="s">
        <v>1251</v>
      </c>
      <c r="H4" s="148" t="s">
        <v>1252</v>
      </c>
      <c r="I4" s="148" t="s">
        <v>1253</v>
      </c>
      <c r="J4" s="148" t="s">
        <v>1254</v>
      </c>
      <c r="K4" s="148" t="s">
        <v>1255</v>
      </c>
      <c r="L4" s="148" t="s">
        <v>1256</v>
      </c>
      <c r="M4" s="148" t="s">
        <v>1257</v>
      </c>
      <c r="N4" s="148" t="s">
        <v>1258</v>
      </c>
      <c r="O4" s="148" t="s">
        <v>1259</v>
      </c>
      <c r="P4" s="148" t="s">
        <v>1260</v>
      </c>
      <c r="Q4" s="148" t="s">
        <v>1408</v>
      </c>
      <c r="R4" s="148" t="s">
        <v>1409</v>
      </c>
      <c r="S4" s="148" t="s">
        <v>1410</v>
      </c>
      <c r="T4" s="363"/>
      <c r="U4" s="144" t="s">
        <v>1411</v>
      </c>
      <c r="V4" s="144"/>
      <c r="W4" s="144"/>
      <c r="X4" s="144"/>
      <c r="Y4" s="144"/>
      <c r="Z4" s="144"/>
    </row>
    <row r="5" spans="1:26" ht="14.4">
      <c r="A5" s="486" t="s">
        <v>1262</v>
      </c>
      <c r="B5" s="488" t="str">
        <f>'ORÇ ABART CONSOLIDADA ADITIVO 1'!D5</f>
        <v>ADMINISTRAÇÃO DE OBRA</v>
      </c>
      <c r="C5" s="490">
        <f>'ORÇ ABART CONSOLIDADA ADITIVO 1'!I5</f>
        <v>172855.2</v>
      </c>
      <c r="D5" s="491">
        <f>C5/$C$51</f>
        <v>7.0972607187933787E-2</v>
      </c>
      <c r="E5" s="364">
        <v>9403.32</v>
      </c>
      <c r="F5" s="364">
        <v>3232.39</v>
      </c>
      <c r="G5" s="364">
        <v>3457.1</v>
      </c>
      <c r="H5" s="364">
        <v>3370.68</v>
      </c>
      <c r="I5" s="364">
        <v>5805.05</v>
      </c>
      <c r="J5" s="365">
        <v>11595.7</v>
      </c>
      <c r="K5" s="365">
        <v>9218.94</v>
      </c>
      <c r="L5" s="365">
        <v>10094.77</v>
      </c>
      <c r="M5" s="365">
        <v>15868.105</v>
      </c>
      <c r="N5" s="365">
        <v>13724.7</v>
      </c>
      <c r="O5" s="365">
        <v>17285.52</v>
      </c>
      <c r="P5" s="365">
        <v>19048.64</v>
      </c>
      <c r="Q5" s="366">
        <v>19878.349999999999</v>
      </c>
      <c r="R5" s="366">
        <v>20431.48</v>
      </c>
      <c r="S5" s="366">
        <v>10440.44</v>
      </c>
      <c r="T5" s="367"/>
      <c r="U5" s="132">
        <f t="shared" ref="U5:U50" si="0">SUM(E5:S5)</f>
        <v>172855.185</v>
      </c>
      <c r="V5" s="132">
        <f t="shared" ref="V5:V48" si="1">C5-U5</f>
        <v>1.5000000013969839E-2</v>
      </c>
      <c r="W5" s="359"/>
      <c r="X5" s="359"/>
    </row>
    <row r="6" spans="1:26" ht="14.4">
      <c r="A6" s="487"/>
      <c r="B6" s="489"/>
      <c r="C6" s="489"/>
      <c r="D6" s="489"/>
      <c r="E6" s="155">
        <f t="shared" ref="E6:S6" si="2">E5/$C5</f>
        <v>5.43999833386557E-2</v>
      </c>
      <c r="F6" s="155">
        <f t="shared" si="2"/>
        <v>1.8699987041176661E-2</v>
      </c>
      <c r="G6" s="155">
        <f t="shared" si="2"/>
        <v>1.9999976859244036E-2</v>
      </c>
      <c r="H6" s="155">
        <f t="shared" si="2"/>
        <v>1.9500020826680363E-2</v>
      </c>
      <c r="I6" s="155">
        <f t="shared" si="2"/>
        <v>3.3583311349615168E-2</v>
      </c>
      <c r="J6" s="155">
        <f t="shared" si="2"/>
        <v>6.7083315977766358E-2</v>
      </c>
      <c r="K6" s="155">
        <f t="shared" si="2"/>
        <v>5.3333310192577373E-2</v>
      </c>
      <c r="L6" s="155">
        <f t="shared" si="2"/>
        <v>5.8400152266174232E-2</v>
      </c>
      <c r="M6" s="155">
        <f t="shared" si="2"/>
        <v>9.179998634695398E-2</v>
      </c>
      <c r="N6" s="155">
        <f t="shared" si="2"/>
        <v>7.9399983338655708E-2</v>
      </c>
      <c r="O6" s="155">
        <f t="shared" si="2"/>
        <v>9.9999999999999992E-2</v>
      </c>
      <c r="P6" s="155">
        <f t="shared" si="2"/>
        <v>0.11019998241302546</v>
      </c>
      <c r="Q6" s="155">
        <f t="shared" si="2"/>
        <v>0.11500001157037797</v>
      </c>
      <c r="R6" s="155">
        <f t="shared" si="2"/>
        <v>0.11819997315672308</v>
      </c>
      <c r="S6" s="155">
        <f t="shared" si="2"/>
        <v>6.0399918544539015E-2</v>
      </c>
      <c r="T6" s="368">
        <f>SUM(E6:S6)</f>
        <v>0.99999991322216497</v>
      </c>
      <c r="U6" s="369">
        <f t="shared" si="0"/>
        <v>0.99999991322216497</v>
      </c>
      <c r="V6" s="132">
        <f t="shared" si="1"/>
        <v>-0.99999991322216497</v>
      </c>
      <c r="W6" s="359"/>
      <c r="X6" s="359"/>
    </row>
    <row r="7" spans="1:26" ht="14.4">
      <c r="A7" s="486" t="s">
        <v>1263</v>
      </c>
      <c r="B7" s="488" t="str">
        <f>'ORÇ ABART CONSOLIDADA ADITIVO 1'!D7</f>
        <v>MOBILIZAÇÃO</v>
      </c>
      <c r="C7" s="490">
        <f>'ORÇ ABART CONSOLIDADA ADITIVO 1'!I7</f>
        <v>4778.3999999999996</v>
      </c>
      <c r="D7" s="492">
        <f>C7/$C$51</f>
        <v>1.9619629966979458E-3</v>
      </c>
      <c r="E7" s="364">
        <v>259.94</v>
      </c>
      <c r="F7" s="364">
        <v>89.36</v>
      </c>
      <c r="G7" s="364">
        <v>95.57</v>
      </c>
      <c r="H7" s="364">
        <v>93.18</v>
      </c>
      <c r="I7" s="364">
        <v>160.87</v>
      </c>
      <c r="J7" s="364">
        <v>320.55</v>
      </c>
      <c r="K7" s="364">
        <v>254.85</v>
      </c>
      <c r="L7" s="364">
        <v>279.06</v>
      </c>
      <c r="M7" s="364">
        <v>438.65899999999999</v>
      </c>
      <c r="N7" s="364">
        <v>379.4</v>
      </c>
      <c r="O7" s="364">
        <v>477.84</v>
      </c>
      <c r="P7" s="364">
        <v>526.58000000000004</v>
      </c>
      <c r="Q7" s="366">
        <v>549.52</v>
      </c>
      <c r="R7" s="366">
        <v>564.80579999999998</v>
      </c>
      <c r="S7" s="366">
        <v>288.62</v>
      </c>
      <c r="T7" s="367"/>
      <c r="U7" s="132">
        <f t="shared" si="0"/>
        <v>4778.8047999999999</v>
      </c>
      <c r="V7" s="132">
        <f t="shared" si="1"/>
        <v>-0.40480000000025029</v>
      </c>
      <c r="W7" s="359"/>
      <c r="X7" s="359"/>
    </row>
    <row r="8" spans="1:26" ht="14.4">
      <c r="A8" s="487"/>
      <c r="B8" s="489"/>
      <c r="C8" s="489"/>
      <c r="D8" s="489"/>
      <c r="E8" s="155">
        <f t="shared" ref="E8:S8" si="3">E7/$C7</f>
        <v>5.4398961995647081E-2</v>
      </c>
      <c r="F8" s="155">
        <f t="shared" si="3"/>
        <v>1.8700820358278924E-2</v>
      </c>
      <c r="G8" s="155">
        <f t="shared" si="3"/>
        <v>2.0000418550142306E-2</v>
      </c>
      <c r="H8" s="155">
        <f t="shared" si="3"/>
        <v>1.9500251130085387E-2</v>
      </c>
      <c r="I8" s="155">
        <f t="shared" si="3"/>
        <v>3.366608069646744E-2</v>
      </c>
      <c r="J8" s="155">
        <f t="shared" si="3"/>
        <v>6.7083124058262181E-2</v>
      </c>
      <c r="K8" s="155">
        <f t="shared" si="3"/>
        <v>5.3333751883475645E-2</v>
      </c>
      <c r="L8" s="155">
        <f t="shared" si="3"/>
        <v>5.8400301356102469E-2</v>
      </c>
      <c r="M8" s="155">
        <f t="shared" si="3"/>
        <v>9.1800393437133768E-2</v>
      </c>
      <c r="N8" s="155">
        <f t="shared" si="3"/>
        <v>7.9398961995647083E-2</v>
      </c>
      <c r="O8" s="155">
        <f t="shared" si="3"/>
        <v>0.1</v>
      </c>
      <c r="P8" s="155">
        <f t="shared" si="3"/>
        <v>0.11020006696802279</v>
      </c>
      <c r="Q8" s="155">
        <f t="shared" si="3"/>
        <v>0.11500083710028462</v>
      </c>
      <c r="R8" s="155">
        <f t="shared" si="3"/>
        <v>0.11819977398292315</v>
      </c>
      <c r="S8" s="155">
        <f t="shared" si="3"/>
        <v>6.0400971036330159E-2</v>
      </c>
      <c r="T8" s="368">
        <f>SUM(E8:S8)</f>
        <v>1.000084714548803</v>
      </c>
      <c r="U8" s="369">
        <f t="shared" si="0"/>
        <v>1.000084714548803</v>
      </c>
      <c r="V8" s="132">
        <f t="shared" si="1"/>
        <v>-1.000084714548803</v>
      </c>
      <c r="W8" s="359"/>
      <c r="X8" s="359"/>
    </row>
    <row r="9" spans="1:26" ht="14.4">
      <c r="A9" s="486" t="s">
        <v>1264</v>
      </c>
      <c r="B9" s="488" t="str">
        <f>'ORÇ ABART CONSOLIDADA ADITIVO 1'!D9</f>
        <v>SERVIÇOS PRELIMINARES</v>
      </c>
      <c r="C9" s="490">
        <f>'ORÇ ABART CONSOLIDADA ADITIVO 1'!I9</f>
        <v>76367.260000000009</v>
      </c>
      <c r="D9" s="492">
        <f>C9/$C$51</f>
        <v>3.1355629139295828E-2</v>
      </c>
      <c r="E9" s="364">
        <v>72458.92</v>
      </c>
      <c r="F9" s="364">
        <v>1720.25</v>
      </c>
      <c r="G9" s="364">
        <v>1343.63</v>
      </c>
      <c r="H9" s="364">
        <v>843.81</v>
      </c>
      <c r="I9" s="364">
        <f>I10*$C$9</f>
        <v>0.64999999999741775</v>
      </c>
      <c r="J9" s="370">
        <f t="shared" ref="J9:O9" si="4">J10*$C$11</f>
        <v>0</v>
      </c>
      <c r="K9" s="370">
        <f t="shared" si="4"/>
        <v>0</v>
      </c>
      <c r="L9" s="370">
        <f t="shared" si="4"/>
        <v>0</v>
      </c>
      <c r="M9" s="370">
        <f t="shared" si="4"/>
        <v>0</v>
      </c>
      <c r="N9" s="370">
        <f t="shared" si="4"/>
        <v>0</v>
      </c>
      <c r="O9" s="370">
        <f t="shared" si="4"/>
        <v>0</v>
      </c>
      <c r="P9" s="371">
        <f t="shared" ref="P9:S9" si="5">P10*$C9</f>
        <v>0</v>
      </c>
      <c r="Q9" s="371">
        <f t="shared" si="5"/>
        <v>0</v>
      </c>
      <c r="R9" s="371">
        <f t="shared" si="5"/>
        <v>0</v>
      </c>
      <c r="S9" s="371">
        <f t="shared" si="5"/>
        <v>0</v>
      </c>
      <c r="T9" s="367"/>
      <c r="U9" s="132">
        <f t="shared" si="0"/>
        <v>76367.259999999995</v>
      </c>
      <c r="V9" s="132">
        <f t="shared" si="1"/>
        <v>0</v>
      </c>
      <c r="W9" s="359"/>
      <c r="X9" s="359"/>
    </row>
    <row r="10" spans="1:26" ht="14.4">
      <c r="A10" s="487"/>
      <c r="B10" s="489"/>
      <c r="C10" s="489"/>
      <c r="D10" s="489"/>
      <c r="E10" s="155">
        <f t="shared" ref="E10:H10" si="6">E9/$C9</f>
        <v>0.94882178567097986</v>
      </c>
      <c r="F10" s="155">
        <f t="shared" si="6"/>
        <v>2.252601442031572E-2</v>
      </c>
      <c r="G10" s="155">
        <f t="shared" si="6"/>
        <v>1.7594319869535715E-2</v>
      </c>
      <c r="H10" s="155">
        <f t="shared" si="6"/>
        <v>1.1049368538297693E-2</v>
      </c>
      <c r="I10" s="155">
        <f>1-(SUM(E10:H10))</f>
        <v>8.5115008708891438E-6</v>
      </c>
      <c r="J10" s="372"/>
      <c r="K10" s="372"/>
      <c r="L10" s="372"/>
      <c r="M10" s="372"/>
      <c r="N10" s="372"/>
      <c r="O10" s="372"/>
      <c r="P10" s="373"/>
      <c r="Q10" s="373"/>
      <c r="R10" s="373"/>
      <c r="S10" s="373"/>
      <c r="T10" s="368">
        <f>SUM(E10:S10)</f>
        <v>1</v>
      </c>
      <c r="U10" s="369">
        <f t="shared" si="0"/>
        <v>1</v>
      </c>
      <c r="V10" s="132">
        <f t="shared" si="1"/>
        <v>-1</v>
      </c>
      <c r="W10" s="359"/>
      <c r="X10" s="359"/>
    </row>
    <row r="11" spans="1:26" ht="14.4">
      <c r="A11" s="486" t="s">
        <v>1265</v>
      </c>
      <c r="B11" s="488" t="str">
        <f>'ORÇ ABART CONSOLIDADA ADITIVO 1'!D24</f>
        <v>TERRAPLANAGEM</v>
      </c>
      <c r="C11" s="493">
        <f>'ORÇ ABART CONSOLIDADA ADITIVO 1'!I24</f>
        <v>58839.91</v>
      </c>
      <c r="D11" s="492">
        <f>C11/$C$51</f>
        <v>2.4159075453925462E-2</v>
      </c>
      <c r="E11" s="364">
        <v>47137</v>
      </c>
      <c r="F11" s="370"/>
      <c r="G11" s="374">
        <v>1997.16</v>
      </c>
      <c r="H11" s="374">
        <v>1003.4</v>
      </c>
      <c r="I11" s="374">
        <f t="shared" ref="I11:O11" si="7">I12*$C$11</f>
        <v>8702.3499999999967</v>
      </c>
      <c r="J11" s="370">
        <f t="shared" si="7"/>
        <v>0</v>
      </c>
      <c r="K11" s="370">
        <f t="shared" si="7"/>
        <v>0</v>
      </c>
      <c r="L11" s="370">
        <f t="shared" si="7"/>
        <v>0</v>
      </c>
      <c r="M11" s="370">
        <f t="shared" si="7"/>
        <v>0</v>
      </c>
      <c r="N11" s="370">
        <f t="shared" si="7"/>
        <v>0</v>
      </c>
      <c r="O11" s="370">
        <f t="shared" si="7"/>
        <v>0</v>
      </c>
      <c r="P11" s="371">
        <f t="shared" ref="P11:S11" si="8">P12*$C11</f>
        <v>0</v>
      </c>
      <c r="Q11" s="371">
        <f t="shared" si="8"/>
        <v>0</v>
      </c>
      <c r="R11" s="371">
        <f t="shared" si="8"/>
        <v>0</v>
      </c>
      <c r="S11" s="371">
        <f t="shared" si="8"/>
        <v>0</v>
      </c>
      <c r="T11" s="367"/>
      <c r="U11" s="132">
        <f t="shared" si="0"/>
        <v>58839.91</v>
      </c>
      <c r="V11" s="132">
        <f t="shared" si="1"/>
        <v>0</v>
      </c>
      <c r="W11" s="359"/>
      <c r="X11" s="359"/>
    </row>
    <row r="12" spans="1:26" ht="14.4">
      <c r="A12" s="487"/>
      <c r="B12" s="489"/>
      <c r="C12" s="489"/>
      <c r="D12" s="489"/>
      <c r="E12" s="155">
        <f t="shared" ref="E12:H12" si="9">E11/$C11</f>
        <v>0.80110591603556158</v>
      </c>
      <c r="F12" s="163">
        <f t="shared" si="9"/>
        <v>0</v>
      </c>
      <c r="G12" s="164">
        <f t="shared" si="9"/>
        <v>3.394226809660314E-2</v>
      </c>
      <c r="H12" s="164">
        <f t="shared" si="9"/>
        <v>1.7053051236822082E-2</v>
      </c>
      <c r="I12" s="164">
        <f>1-(SUM(E12:H12))</f>
        <v>0.14789876463101315</v>
      </c>
      <c r="J12" s="372"/>
      <c r="K12" s="372"/>
      <c r="L12" s="372"/>
      <c r="M12" s="372"/>
      <c r="N12" s="372"/>
      <c r="O12" s="372"/>
      <c r="P12" s="373"/>
      <c r="Q12" s="373"/>
      <c r="R12" s="373"/>
      <c r="S12" s="373"/>
      <c r="T12" s="368">
        <f>SUM(E12:S12)</f>
        <v>1</v>
      </c>
      <c r="U12" s="369">
        <f t="shared" si="0"/>
        <v>1</v>
      </c>
      <c r="V12" s="132">
        <f t="shared" si="1"/>
        <v>-1</v>
      </c>
      <c r="W12" s="359"/>
      <c r="X12" s="359"/>
    </row>
    <row r="13" spans="1:26" ht="14.4">
      <c r="A13" s="486" t="s">
        <v>1266</v>
      </c>
      <c r="B13" s="488" t="str">
        <f>'ORÇ ABART CONSOLIDADA ADITIVO 1'!D33</f>
        <v>ESTRUTURA</v>
      </c>
      <c r="C13" s="493">
        <f>'ORÇ ABART CONSOLIDADA ADITIVO 1'!I33</f>
        <v>753145.36</v>
      </c>
      <c r="D13" s="492">
        <f>C13/$C$51</f>
        <v>0.30923391249262372</v>
      </c>
      <c r="E13" s="364">
        <v>6754.82</v>
      </c>
      <c r="F13" s="364">
        <v>43655.05</v>
      </c>
      <c r="G13" s="364">
        <v>37708.6</v>
      </c>
      <c r="H13" s="364">
        <v>35636.400000000001</v>
      </c>
      <c r="I13" s="364">
        <v>48617.760000000002</v>
      </c>
      <c r="J13" s="364">
        <v>150450.60999999999</v>
      </c>
      <c r="K13" s="364">
        <v>113900.46</v>
      </c>
      <c r="L13" s="364">
        <v>99566.274000000005</v>
      </c>
      <c r="M13" s="364">
        <v>188286.34</v>
      </c>
      <c r="N13" s="365">
        <v>28569.05</v>
      </c>
      <c r="O13" s="370">
        <f>O14*$C$11</f>
        <v>0</v>
      </c>
      <c r="P13" s="371">
        <f t="shared" ref="P13:S13" si="10">P14*$C13</f>
        <v>0</v>
      </c>
      <c r="Q13" s="371">
        <f t="shared" si="10"/>
        <v>0</v>
      </c>
      <c r="R13" s="371">
        <f t="shared" si="10"/>
        <v>0</v>
      </c>
      <c r="S13" s="371">
        <f t="shared" si="10"/>
        <v>0</v>
      </c>
      <c r="T13" s="367"/>
      <c r="U13" s="132">
        <f t="shared" si="0"/>
        <v>753145.36400000006</v>
      </c>
      <c r="V13" s="132">
        <f t="shared" si="1"/>
        <v>-4.0000000735744834E-3</v>
      </c>
      <c r="W13" s="359"/>
      <c r="X13" s="359"/>
    </row>
    <row r="14" spans="1:26" ht="14.4">
      <c r="A14" s="487"/>
      <c r="B14" s="489"/>
      <c r="C14" s="489"/>
      <c r="D14" s="489"/>
      <c r="E14" s="155">
        <f t="shared" ref="E14:N14" si="11">E13/$C13</f>
        <v>8.9688131385420727E-3</v>
      </c>
      <c r="F14" s="155">
        <f t="shared" si="11"/>
        <v>5.7963644627645326E-2</v>
      </c>
      <c r="G14" s="155">
        <f t="shared" si="11"/>
        <v>5.0068156829645737E-2</v>
      </c>
      <c r="H14" s="155">
        <f t="shared" si="11"/>
        <v>4.7316762331245064E-2</v>
      </c>
      <c r="I14" s="155">
        <f t="shared" si="11"/>
        <v>6.4552956948443527E-2</v>
      </c>
      <c r="J14" s="155">
        <f t="shared" si="11"/>
        <v>0.19976304441416196</v>
      </c>
      <c r="K14" s="155">
        <f t="shared" si="11"/>
        <v>0.15123303687351936</v>
      </c>
      <c r="L14" s="155">
        <f t="shared" si="11"/>
        <v>0.13220060733030342</v>
      </c>
      <c r="M14" s="155">
        <f t="shared" si="11"/>
        <v>0.25</v>
      </c>
      <c r="N14" s="155">
        <f t="shared" si="11"/>
        <v>3.7932982817553307E-2</v>
      </c>
      <c r="O14" s="372"/>
      <c r="P14" s="373"/>
      <c r="Q14" s="373"/>
      <c r="R14" s="373"/>
      <c r="S14" s="373"/>
      <c r="T14" s="368">
        <f>SUM(E14:S14)</f>
        <v>1.00000000531106</v>
      </c>
      <c r="U14" s="369">
        <f t="shared" si="0"/>
        <v>1.00000000531106</v>
      </c>
      <c r="V14" s="132">
        <f t="shared" si="1"/>
        <v>-1.00000000531106</v>
      </c>
      <c r="W14" s="359"/>
      <c r="X14" s="359"/>
    </row>
    <row r="15" spans="1:26">
      <c r="A15" s="486" t="s">
        <v>1267</v>
      </c>
      <c r="B15" s="488" t="str">
        <f>'ORÇ ABART CONSOLIDADA ADITIVO 1'!D141</f>
        <v>VEDAÇÃO E ELEVAÇÕES INTERNAS E EXTERNAS</v>
      </c>
      <c r="C15" s="493">
        <f>'ORÇ ABART CONSOLIDADA ADITIVO 1'!I141</f>
        <v>211436.5</v>
      </c>
      <c r="D15" s="492">
        <f>C15/$C$51</f>
        <v>8.6813701061301943E-2</v>
      </c>
      <c r="E15" s="375">
        <f t="shared" ref="E15:F15" si="12">E16*$C$15</f>
        <v>0</v>
      </c>
      <c r="F15" s="376">
        <f t="shared" si="12"/>
        <v>0</v>
      </c>
      <c r="G15" s="364">
        <v>6928.3</v>
      </c>
      <c r="H15" s="364">
        <v>6432.93</v>
      </c>
      <c r="I15" s="364">
        <v>17767.990000000002</v>
      </c>
      <c r="J15" s="376"/>
      <c r="K15" s="376"/>
      <c r="L15" s="364">
        <v>19091.849999999999</v>
      </c>
      <c r="M15" s="370">
        <f t="shared" ref="M15:N15" si="13">M16*$C$11</f>
        <v>0</v>
      </c>
      <c r="N15" s="370">
        <f t="shared" si="13"/>
        <v>0</v>
      </c>
      <c r="O15" s="364">
        <v>148005.54999999999</v>
      </c>
      <c r="P15" s="364">
        <v>13209.88</v>
      </c>
      <c r="Q15" s="371">
        <f t="shared" ref="Q15:S15" si="14">Q16*$C15</f>
        <v>0</v>
      </c>
      <c r="R15" s="371">
        <f t="shared" si="14"/>
        <v>0</v>
      </c>
      <c r="S15" s="371">
        <f t="shared" si="14"/>
        <v>0</v>
      </c>
      <c r="T15" s="367"/>
      <c r="U15" s="132">
        <f t="shared" si="0"/>
        <v>211436.5</v>
      </c>
      <c r="V15" s="132">
        <f t="shared" si="1"/>
        <v>0</v>
      </c>
      <c r="W15" s="359"/>
      <c r="X15" s="359"/>
    </row>
    <row r="16" spans="1:26">
      <c r="A16" s="487"/>
      <c r="B16" s="489"/>
      <c r="C16" s="489"/>
      <c r="D16" s="489"/>
      <c r="E16" s="167"/>
      <c r="F16" s="377"/>
      <c r="G16" s="155">
        <f t="shared" ref="G16:I16" si="15">G15/$C15</f>
        <v>3.2767757695572906E-2</v>
      </c>
      <c r="H16" s="155">
        <f t="shared" si="15"/>
        <v>3.0424879337295124E-2</v>
      </c>
      <c r="I16" s="155">
        <f t="shared" si="15"/>
        <v>8.4034639241568995E-2</v>
      </c>
      <c r="J16" s="378"/>
      <c r="K16" s="372"/>
      <c r="L16" s="155">
        <f>L15/$C15</f>
        <v>9.0295904444123873E-2</v>
      </c>
      <c r="M16" s="372"/>
      <c r="N16" s="372"/>
      <c r="O16" s="155">
        <f t="shared" ref="O16:P16" si="16">O15/$C15</f>
        <v>0.7</v>
      </c>
      <c r="P16" s="155">
        <f t="shared" si="16"/>
        <v>6.2476819281439104E-2</v>
      </c>
      <c r="Q16" s="373"/>
      <c r="R16" s="373"/>
      <c r="S16" s="373"/>
      <c r="T16" s="368">
        <f>SUM(E16:S16)</f>
        <v>1</v>
      </c>
      <c r="U16" s="369">
        <f t="shared" si="0"/>
        <v>1</v>
      </c>
      <c r="V16" s="132">
        <f t="shared" si="1"/>
        <v>-1</v>
      </c>
      <c r="W16" s="359"/>
      <c r="X16" s="359"/>
    </row>
    <row r="17" spans="1:24">
      <c r="A17" s="486" t="s">
        <v>1268</v>
      </c>
      <c r="B17" s="488" t="str">
        <f>'ORÇ ABART CONSOLIDADA ADITIVO 1'!D166</f>
        <v>COBERTURA</v>
      </c>
      <c r="C17" s="494">
        <f>'ORÇ ABART CONSOLIDADA ADITIVO 1'!I166</f>
        <v>42440.759999999995</v>
      </c>
      <c r="D17" s="492">
        <f>C17/$C$51</f>
        <v>1.7425749345332808E-2</v>
      </c>
      <c r="E17" s="375">
        <f t="shared" ref="E17:I17" si="17">E18*$C$17</f>
        <v>0</v>
      </c>
      <c r="F17" s="375">
        <f t="shared" si="17"/>
        <v>0</v>
      </c>
      <c r="G17" s="375">
        <f t="shared" si="17"/>
        <v>0</v>
      </c>
      <c r="H17" s="375">
        <f t="shared" si="17"/>
        <v>0</v>
      </c>
      <c r="I17" s="375">
        <f t="shared" si="17"/>
        <v>0</v>
      </c>
      <c r="J17" s="375"/>
      <c r="K17" s="375"/>
      <c r="L17" s="370">
        <f t="shared" ref="L17:M17" si="18">L18*$C$11</f>
        <v>0</v>
      </c>
      <c r="M17" s="370">
        <f t="shared" si="18"/>
        <v>0</v>
      </c>
      <c r="N17" s="364">
        <v>29708.534</v>
      </c>
      <c r="O17" s="364">
        <v>12732.23</v>
      </c>
      <c r="P17" s="371">
        <f t="shared" ref="P17:S17" si="19">P18*$C17</f>
        <v>0</v>
      </c>
      <c r="Q17" s="371">
        <f t="shared" si="19"/>
        <v>0</v>
      </c>
      <c r="R17" s="371">
        <f t="shared" si="19"/>
        <v>0</v>
      </c>
      <c r="S17" s="371">
        <f t="shared" si="19"/>
        <v>0</v>
      </c>
      <c r="T17" s="367"/>
      <c r="U17" s="132">
        <f t="shared" si="0"/>
        <v>42440.763999999996</v>
      </c>
      <c r="V17" s="132">
        <f t="shared" si="1"/>
        <v>-4.0000000008149073E-3</v>
      </c>
      <c r="W17" s="359"/>
      <c r="X17" s="359"/>
    </row>
    <row r="18" spans="1:24" ht="15.6">
      <c r="A18" s="487"/>
      <c r="B18" s="489"/>
      <c r="C18" s="489"/>
      <c r="D18" s="489"/>
      <c r="E18" s="167"/>
      <c r="F18" s="379"/>
      <c r="G18" s="379"/>
      <c r="H18" s="379"/>
      <c r="I18" s="380"/>
      <c r="J18" s="379"/>
      <c r="K18" s="372"/>
      <c r="L18" s="372"/>
      <c r="M18" s="372"/>
      <c r="N18" s="155">
        <f t="shared" ref="N18:O18" si="20">N17/$C17</f>
        <v>0.70000004712450958</v>
      </c>
      <c r="O18" s="155">
        <f t="shared" si="20"/>
        <v>0.30000004712450956</v>
      </c>
      <c r="P18" s="373"/>
      <c r="Q18" s="373"/>
      <c r="R18" s="373"/>
      <c r="S18" s="373"/>
      <c r="T18" s="368">
        <f>SUM(E18:S18)</f>
        <v>1.0000000942490193</v>
      </c>
      <c r="U18" s="369">
        <f t="shared" si="0"/>
        <v>1.0000000942490193</v>
      </c>
      <c r="V18" s="132">
        <f t="shared" si="1"/>
        <v>-1.0000000942490193</v>
      </c>
      <c r="W18" s="359"/>
      <c r="X18" s="359"/>
    </row>
    <row r="19" spans="1:24">
      <c r="A19" s="486" t="s">
        <v>1269</v>
      </c>
      <c r="B19" s="488" t="str">
        <f>'ORÇ ABART CONSOLIDADA ADITIVO 1'!D172</f>
        <v>IMPERMEABILIZAÇÃO</v>
      </c>
      <c r="C19" s="494">
        <f>'ORÇ ABART CONSOLIDADA ADITIVO 1'!I172</f>
        <v>35324.53</v>
      </c>
      <c r="D19" s="492">
        <f>C19/$C$51</f>
        <v>1.4503896855798276E-2</v>
      </c>
      <c r="E19" s="375">
        <f t="shared" ref="E19:I19" si="21">E20*$C$19</f>
        <v>0</v>
      </c>
      <c r="F19" s="375">
        <f t="shared" si="21"/>
        <v>0</v>
      </c>
      <c r="G19" s="375">
        <f t="shared" si="21"/>
        <v>0</v>
      </c>
      <c r="H19" s="375">
        <f t="shared" si="21"/>
        <v>0</v>
      </c>
      <c r="I19" s="375">
        <f t="shared" si="21"/>
        <v>0</v>
      </c>
      <c r="J19" s="375"/>
      <c r="K19" s="370"/>
      <c r="L19" s="370">
        <f>L20*$C$19</f>
        <v>0</v>
      </c>
      <c r="M19" s="370">
        <f>M20*$C$11</f>
        <v>0</v>
      </c>
      <c r="N19" s="365">
        <v>28259.621999999999</v>
      </c>
      <c r="O19" s="364">
        <v>7064.91</v>
      </c>
      <c r="P19" s="371">
        <f t="shared" ref="P19:S19" si="22">P20*$C19</f>
        <v>0</v>
      </c>
      <c r="Q19" s="371">
        <f t="shared" si="22"/>
        <v>0</v>
      </c>
      <c r="R19" s="371">
        <f t="shared" si="22"/>
        <v>0</v>
      </c>
      <c r="S19" s="371">
        <f t="shared" si="22"/>
        <v>0</v>
      </c>
      <c r="T19" s="367"/>
      <c r="U19" s="132">
        <f t="shared" si="0"/>
        <v>35324.531999999999</v>
      </c>
      <c r="V19" s="132">
        <f t="shared" si="1"/>
        <v>-2.0000000004074536E-3</v>
      </c>
      <c r="W19" s="359"/>
      <c r="X19" s="359"/>
    </row>
    <row r="20" spans="1:24" ht="15.6">
      <c r="A20" s="487"/>
      <c r="B20" s="489"/>
      <c r="C20" s="489"/>
      <c r="D20" s="489"/>
      <c r="E20" s="167"/>
      <c r="F20" s="379"/>
      <c r="G20" s="379"/>
      <c r="H20" s="379"/>
      <c r="I20" s="380"/>
      <c r="J20" s="379"/>
      <c r="K20" s="381"/>
      <c r="L20" s="381"/>
      <c r="M20" s="372"/>
      <c r="N20" s="155">
        <f t="shared" ref="N20:O20" si="23">N19/$C19</f>
        <v>0.79999994338211999</v>
      </c>
      <c r="O20" s="155">
        <f t="shared" si="23"/>
        <v>0.20000011323575997</v>
      </c>
      <c r="P20" s="373"/>
      <c r="Q20" s="373"/>
      <c r="R20" s="373"/>
      <c r="S20" s="373"/>
      <c r="T20" s="368">
        <f>SUM(E20:S20)</f>
        <v>1.0000000566178799</v>
      </c>
      <c r="U20" s="369">
        <f t="shared" si="0"/>
        <v>1.0000000566178799</v>
      </c>
      <c r="V20" s="132">
        <f t="shared" si="1"/>
        <v>-1.0000000566178799</v>
      </c>
      <c r="W20" s="359"/>
      <c r="X20" s="359"/>
    </row>
    <row r="21" spans="1:24">
      <c r="A21" s="486" t="s">
        <v>1270</v>
      </c>
      <c r="B21" s="488" t="str">
        <f>'ORÇ ABART CONSOLIDADA ADITIVO 1'!D180</f>
        <v>PAVIMENTAÇÃO</v>
      </c>
      <c r="C21" s="494">
        <f>'ORÇ ABART CONSOLIDADA ADITIVO 1'!I180</f>
        <v>83931.8</v>
      </c>
      <c r="D21" s="492">
        <f>C21/$C$51</f>
        <v>3.4461553207402615E-2</v>
      </c>
      <c r="E21" s="375">
        <f t="shared" ref="E21:I21" si="24">E22*$C$21</f>
        <v>0</v>
      </c>
      <c r="F21" s="375">
        <f t="shared" si="24"/>
        <v>0</v>
      </c>
      <c r="G21" s="375">
        <f t="shared" si="24"/>
        <v>0</v>
      </c>
      <c r="H21" s="375">
        <f t="shared" si="24"/>
        <v>0</v>
      </c>
      <c r="I21" s="375">
        <f t="shared" si="24"/>
        <v>0</v>
      </c>
      <c r="J21" s="370"/>
      <c r="K21" s="370">
        <f>K22*$C$21</f>
        <v>0</v>
      </c>
      <c r="L21" s="364">
        <v>13251.17</v>
      </c>
      <c r="M21" s="364">
        <v>16786.36</v>
      </c>
      <c r="N21" s="364">
        <v>53894.27</v>
      </c>
      <c r="O21" s="371"/>
      <c r="P21" s="371">
        <f t="shared" ref="P21:S21" si="25">P22*$C21</f>
        <v>0</v>
      </c>
      <c r="Q21" s="371">
        <f t="shared" si="25"/>
        <v>0</v>
      </c>
      <c r="R21" s="371">
        <f t="shared" si="25"/>
        <v>0</v>
      </c>
      <c r="S21" s="371">
        <f t="shared" si="25"/>
        <v>0</v>
      </c>
      <c r="T21" s="367"/>
      <c r="U21" s="132">
        <f t="shared" si="0"/>
        <v>83931.799999999988</v>
      </c>
      <c r="V21" s="132">
        <f t="shared" si="1"/>
        <v>0</v>
      </c>
      <c r="W21" s="359"/>
      <c r="X21" s="359"/>
    </row>
    <row r="22" spans="1:24" ht="15.6">
      <c r="A22" s="487"/>
      <c r="B22" s="489"/>
      <c r="C22" s="489"/>
      <c r="D22" s="489"/>
      <c r="E22" s="167"/>
      <c r="F22" s="379"/>
      <c r="G22" s="379"/>
      <c r="H22" s="379"/>
      <c r="I22" s="380"/>
      <c r="J22" s="372"/>
      <c r="K22" s="372"/>
      <c r="L22" s="155">
        <f t="shared" ref="L22:N22" si="26">L21/$C21</f>
        <v>0.15788020750180504</v>
      </c>
      <c r="M22" s="155">
        <f t="shared" si="26"/>
        <v>0.2</v>
      </c>
      <c r="N22" s="155">
        <f t="shared" si="26"/>
        <v>0.64211979249819495</v>
      </c>
      <c r="O22" s="373"/>
      <c r="P22" s="373"/>
      <c r="Q22" s="373"/>
      <c r="R22" s="373"/>
      <c r="S22" s="373"/>
      <c r="T22" s="368">
        <f>SUM(E22:S22)</f>
        <v>1</v>
      </c>
      <c r="U22" s="369">
        <f t="shared" si="0"/>
        <v>1</v>
      </c>
      <c r="V22" s="132">
        <f t="shared" si="1"/>
        <v>-1</v>
      </c>
      <c r="W22" s="359"/>
      <c r="X22" s="359"/>
    </row>
    <row r="23" spans="1:24">
      <c r="A23" s="486" t="s">
        <v>1271</v>
      </c>
      <c r="B23" s="488" t="str">
        <f>'ORÇ ABART CONSOLIDADA ADITIVO 1'!D194</f>
        <v>REVESTIMENTOS INTERNOS E EXTERNOS</v>
      </c>
      <c r="C23" s="494">
        <f>'ORÇ ABART CONSOLIDADA ADITIVO 1'!I194</f>
        <v>317669.01999999996</v>
      </c>
      <c r="D23" s="492">
        <f>C23/$C$51</f>
        <v>0.13043170568334581</v>
      </c>
      <c r="E23" s="375">
        <f t="shared" ref="E23:I23" si="27">E24*$C$23</f>
        <v>0</v>
      </c>
      <c r="F23" s="375">
        <f t="shared" si="27"/>
        <v>0</v>
      </c>
      <c r="G23" s="375">
        <f t="shared" si="27"/>
        <v>0</v>
      </c>
      <c r="H23" s="376">
        <f t="shared" si="27"/>
        <v>0</v>
      </c>
      <c r="I23" s="376">
        <f t="shared" si="27"/>
        <v>0</v>
      </c>
      <c r="J23" s="376"/>
      <c r="K23" s="375">
        <f>K24*$C$23</f>
        <v>0</v>
      </c>
      <c r="L23" s="370">
        <f>L24*$C$11</f>
        <v>0</v>
      </c>
      <c r="M23" s="370">
        <f t="shared" ref="M23:O23" si="28">M24*$C$23</f>
        <v>0</v>
      </c>
      <c r="N23" s="370">
        <f t="shared" si="28"/>
        <v>0</v>
      </c>
      <c r="O23" s="370">
        <f t="shared" si="28"/>
        <v>0</v>
      </c>
      <c r="P23" s="365">
        <v>158834.51</v>
      </c>
      <c r="Q23" s="365">
        <v>158834.51</v>
      </c>
      <c r="R23" s="371">
        <f t="shared" ref="R23:S23" si="29">R24*$C23</f>
        <v>0</v>
      </c>
      <c r="S23" s="371">
        <f t="shared" si="29"/>
        <v>0</v>
      </c>
      <c r="T23" s="367"/>
      <c r="U23" s="132">
        <f t="shared" si="0"/>
        <v>317669.02</v>
      </c>
      <c r="V23" s="132">
        <f t="shared" si="1"/>
        <v>0</v>
      </c>
      <c r="W23" s="359"/>
      <c r="X23" s="359"/>
    </row>
    <row r="24" spans="1:24" ht="15.6">
      <c r="A24" s="487"/>
      <c r="B24" s="489"/>
      <c r="C24" s="489"/>
      <c r="D24" s="489"/>
      <c r="E24" s="167"/>
      <c r="F24" s="379"/>
      <c r="G24" s="379"/>
      <c r="H24" s="377"/>
      <c r="I24" s="377"/>
      <c r="J24" s="377"/>
      <c r="K24" s="379"/>
      <c r="L24" s="372"/>
      <c r="M24" s="382"/>
      <c r="N24" s="382"/>
      <c r="O24" s="382"/>
      <c r="P24" s="155">
        <f t="shared" ref="P24:Q24" si="30">P23/$C23</f>
        <v>0.50000000000000011</v>
      </c>
      <c r="Q24" s="155">
        <f t="shared" si="30"/>
        <v>0.50000000000000011</v>
      </c>
      <c r="R24" s="373"/>
      <c r="S24" s="373"/>
      <c r="T24" s="368">
        <f>SUM(E24:S24)</f>
        <v>1.0000000000000002</v>
      </c>
      <c r="U24" s="369">
        <f t="shared" si="0"/>
        <v>1.0000000000000002</v>
      </c>
      <c r="V24" s="132">
        <f t="shared" si="1"/>
        <v>-1.0000000000000002</v>
      </c>
      <c r="W24" s="359"/>
      <c r="X24" s="359"/>
    </row>
    <row r="25" spans="1:24">
      <c r="A25" s="486" t="s">
        <v>1272</v>
      </c>
      <c r="B25" s="488" t="str">
        <f>'ORÇ ABART CONSOLIDADA ADITIVO 1'!D214</f>
        <v>ESQUADRIAS</v>
      </c>
      <c r="C25" s="494">
        <f>'ORÇ ABART CONSOLIDADA ADITIVO 1'!I214</f>
        <v>85836.62</v>
      </c>
      <c r="D25" s="492">
        <f>C25/$C$51</f>
        <v>3.5243653147836687E-2</v>
      </c>
      <c r="E25" s="375">
        <f t="shared" ref="E25:I25" si="31">E26*$C$25</f>
        <v>0</v>
      </c>
      <c r="F25" s="375">
        <f t="shared" si="31"/>
        <v>0</v>
      </c>
      <c r="G25" s="375">
        <f t="shared" si="31"/>
        <v>0</v>
      </c>
      <c r="H25" s="375">
        <f t="shared" si="31"/>
        <v>0</v>
      </c>
      <c r="I25" s="376">
        <f t="shared" si="31"/>
        <v>0</v>
      </c>
      <c r="J25" s="376"/>
      <c r="K25" s="376">
        <f>K26*$C$25</f>
        <v>0</v>
      </c>
      <c r="L25" s="370">
        <f t="shared" ref="L25:M25" si="32">L26*$C$11</f>
        <v>0</v>
      </c>
      <c r="M25" s="370">
        <f t="shared" si="32"/>
        <v>0</v>
      </c>
      <c r="N25" s="370">
        <f t="shared" ref="N25:P25" si="33">N26*$C$23</f>
        <v>0</v>
      </c>
      <c r="O25" s="370">
        <f t="shared" si="33"/>
        <v>0</v>
      </c>
      <c r="P25" s="370">
        <f t="shared" si="33"/>
        <v>0</v>
      </c>
      <c r="Q25" s="364">
        <v>34334.650999999998</v>
      </c>
      <c r="R25" s="364">
        <v>51501.97</v>
      </c>
      <c r="S25" s="371">
        <f>S26*$C25</f>
        <v>0</v>
      </c>
      <c r="T25" s="367"/>
      <c r="U25" s="132">
        <f t="shared" si="0"/>
        <v>85836.620999999999</v>
      </c>
      <c r="V25" s="132">
        <f t="shared" si="1"/>
        <v>-1.0000000038417056E-3</v>
      </c>
      <c r="W25" s="359"/>
      <c r="X25" s="359"/>
    </row>
    <row r="26" spans="1:24" ht="15.6">
      <c r="A26" s="487"/>
      <c r="B26" s="489"/>
      <c r="C26" s="489"/>
      <c r="D26" s="489"/>
      <c r="E26" s="167"/>
      <c r="F26" s="379"/>
      <c r="G26" s="379"/>
      <c r="H26" s="379"/>
      <c r="I26" s="377"/>
      <c r="J26" s="377"/>
      <c r="K26" s="377"/>
      <c r="L26" s="372"/>
      <c r="M26" s="372"/>
      <c r="N26" s="382"/>
      <c r="O26" s="382"/>
      <c r="P26" s="382"/>
      <c r="Q26" s="155">
        <f t="shared" ref="Q26:R26" si="34">Q25/$C25</f>
        <v>0.40000003495011804</v>
      </c>
      <c r="R26" s="155">
        <f t="shared" si="34"/>
        <v>0.59999997669992133</v>
      </c>
      <c r="S26" s="373"/>
      <c r="T26" s="368">
        <f>SUM(E26:S26)</f>
        <v>1.0000000116500394</v>
      </c>
      <c r="U26" s="369">
        <f t="shared" si="0"/>
        <v>1.0000000116500394</v>
      </c>
      <c r="V26" s="132">
        <f t="shared" si="1"/>
        <v>-1.0000000116500394</v>
      </c>
      <c r="W26" s="359"/>
      <c r="X26" s="359"/>
    </row>
    <row r="27" spans="1:24">
      <c r="A27" s="486" t="s">
        <v>1273</v>
      </c>
      <c r="B27" s="488" t="str">
        <f>'ORÇ ABART CONSOLIDADA ADITIVO 1'!D232</f>
        <v>INSTALAÇÕES HIDROSSANITÁRIAS</v>
      </c>
      <c r="C27" s="494">
        <f>'ORÇ ABART CONSOLIDADA ADITIVO 1'!I232</f>
        <v>45772.729999999996</v>
      </c>
      <c r="D27" s="492">
        <f>C27/$C$51</f>
        <v>1.8793822726821938E-2</v>
      </c>
      <c r="E27" s="375">
        <f t="shared" ref="E27:I27" si="35">E28*$C$27</f>
        <v>0</v>
      </c>
      <c r="F27" s="375">
        <f t="shared" si="35"/>
        <v>0</v>
      </c>
      <c r="G27" s="375">
        <f t="shared" si="35"/>
        <v>0</v>
      </c>
      <c r="H27" s="376">
        <f t="shared" si="35"/>
        <v>0</v>
      </c>
      <c r="I27" s="376">
        <f t="shared" si="35"/>
        <v>0</v>
      </c>
      <c r="J27" s="376"/>
      <c r="K27" s="376">
        <f>K28*$C$27</f>
        <v>0</v>
      </c>
      <c r="L27" s="370">
        <f>L28*$C$19</f>
        <v>0</v>
      </c>
      <c r="M27" s="370">
        <f>M28*$C$11</f>
        <v>0</v>
      </c>
      <c r="N27" s="364">
        <v>9154.5499999999993</v>
      </c>
      <c r="O27" s="364">
        <v>18309.09</v>
      </c>
      <c r="P27" s="364">
        <v>18309.09</v>
      </c>
      <c r="Q27" s="371">
        <f t="shared" ref="Q27:S27" si="36">Q28*$C27</f>
        <v>0</v>
      </c>
      <c r="R27" s="371">
        <f t="shared" si="36"/>
        <v>0</v>
      </c>
      <c r="S27" s="371">
        <f t="shared" si="36"/>
        <v>0</v>
      </c>
      <c r="T27" s="367"/>
      <c r="U27" s="132">
        <f t="shared" si="0"/>
        <v>45772.729999999996</v>
      </c>
      <c r="V27" s="132">
        <f t="shared" si="1"/>
        <v>0</v>
      </c>
      <c r="W27" s="359"/>
      <c r="X27" s="359"/>
    </row>
    <row r="28" spans="1:24" ht="15.6">
      <c r="A28" s="487"/>
      <c r="B28" s="489"/>
      <c r="C28" s="489"/>
      <c r="D28" s="489"/>
      <c r="E28" s="167"/>
      <c r="F28" s="379"/>
      <c r="G28" s="379"/>
      <c r="H28" s="377"/>
      <c r="I28" s="377"/>
      <c r="J28" s="377"/>
      <c r="K28" s="377"/>
      <c r="L28" s="381"/>
      <c r="M28" s="372"/>
      <c r="N28" s="155">
        <f t="shared" ref="N28:P28" si="37">N27/$C27</f>
        <v>0.20000008738827682</v>
      </c>
      <c r="O28" s="155">
        <f t="shared" si="37"/>
        <v>0.3999999563058616</v>
      </c>
      <c r="P28" s="155">
        <f t="shared" si="37"/>
        <v>0.3999999563058616</v>
      </c>
      <c r="Q28" s="373"/>
      <c r="R28" s="373"/>
      <c r="S28" s="373"/>
      <c r="T28" s="368">
        <f>SUM(E28:S28)</f>
        <v>1</v>
      </c>
      <c r="U28" s="369">
        <f t="shared" si="0"/>
        <v>1</v>
      </c>
      <c r="V28" s="132">
        <f t="shared" si="1"/>
        <v>-1</v>
      </c>
      <c r="W28" s="359"/>
      <c r="X28" s="359"/>
    </row>
    <row r="29" spans="1:24">
      <c r="A29" s="486" t="s">
        <v>1274</v>
      </c>
      <c r="B29" s="488" t="str">
        <f>'ORÇ ABART CONSOLIDADA ADITIVO 1'!D356</f>
        <v>BANCADAS , LOUÇAS E METAIS</v>
      </c>
      <c r="C29" s="494">
        <f>'ORÇ ABART CONSOLIDADA ADITIVO 1'!I356</f>
        <v>41036.450000000004</v>
      </c>
      <c r="D29" s="492">
        <f>C29/$C$51</f>
        <v>1.6849153778638336E-2</v>
      </c>
      <c r="E29" s="375">
        <f t="shared" ref="E29:I29" si="38">E30*$C$29</f>
        <v>0</v>
      </c>
      <c r="F29" s="376">
        <f t="shared" si="38"/>
        <v>0</v>
      </c>
      <c r="G29" s="376">
        <f t="shared" si="38"/>
        <v>0</v>
      </c>
      <c r="H29" s="376">
        <f t="shared" si="38"/>
        <v>0</v>
      </c>
      <c r="I29" s="376">
        <f t="shared" si="38"/>
        <v>0</v>
      </c>
      <c r="J29" s="376"/>
      <c r="K29" s="376">
        <f>K30*$C$29</f>
        <v>0</v>
      </c>
      <c r="L29" s="370">
        <f t="shared" ref="L29:N29" si="39">L30*$C$11</f>
        <v>0</v>
      </c>
      <c r="M29" s="370">
        <f t="shared" si="39"/>
        <v>0</v>
      </c>
      <c r="N29" s="370">
        <f t="shared" si="39"/>
        <v>0</v>
      </c>
      <c r="O29" s="370">
        <f>O30*$C$35</f>
        <v>0</v>
      </c>
      <c r="P29" s="364">
        <v>28725.52</v>
      </c>
      <c r="Q29" s="370">
        <f>Q30*$C$35</f>
        <v>0</v>
      </c>
      <c r="R29" s="364">
        <v>12310.94</v>
      </c>
      <c r="S29" s="371">
        <f>S30*$C29</f>
        <v>0</v>
      </c>
      <c r="T29" s="367"/>
      <c r="U29" s="132">
        <f t="shared" si="0"/>
        <v>41036.46</v>
      </c>
      <c r="V29" s="132">
        <f t="shared" si="1"/>
        <v>-9.9999999947613105E-3</v>
      </c>
      <c r="W29" s="359"/>
      <c r="X29" s="359"/>
    </row>
    <row r="30" spans="1:24">
      <c r="A30" s="487"/>
      <c r="B30" s="489"/>
      <c r="C30" s="489"/>
      <c r="D30" s="489"/>
      <c r="E30" s="167"/>
      <c r="F30" s="377"/>
      <c r="G30" s="377"/>
      <c r="H30" s="377"/>
      <c r="I30" s="377"/>
      <c r="J30" s="377"/>
      <c r="K30" s="377"/>
      <c r="L30" s="372"/>
      <c r="M30" s="372"/>
      <c r="N30" s="372"/>
      <c r="O30" s="372"/>
      <c r="P30" s="155">
        <f>P29/$C29</f>
        <v>0.70000012184289817</v>
      </c>
      <c r="Q30" s="372"/>
      <c r="R30" s="155">
        <f>R29/$C29</f>
        <v>0.3000001218428982</v>
      </c>
      <c r="S30" s="373"/>
      <c r="T30" s="368">
        <f>SUM(E30:S30)</f>
        <v>1.0000002436857964</v>
      </c>
      <c r="U30" s="369">
        <f t="shared" si="0"/>
        <v>1.0000002436857964</v>
      </c>
      <c r="V30" s="132">
        <f t="shared" si="1"/>
        <v>-1.0000002436857964</v>
      </c>
      <c r="W30" s="359"/>
      <c r="X30" s="359"/>
    </row>
    <row r="31" spans="1:24">
      <c r="A31" s="486" t="s">
        <v>1275</v>
      </c>
      <c r="B31" s="488" t="str">
        <f>'ORÇ ABART CONSOLIDADA ADITIVO 1'!D373</f>
        <v>INSTALAÇÕES ELÉTRICAS</v>
      </c>
      <c r="C31" s="494">
        <f>'ORÇ ABART CONSOLIDADA ADITIVO 1'!I373</f>
        <v>87693.64</v>
      </c>
      <c r="D31" s="492">
        <f>C31/$C$51</f>
        <v>3.6006126888864648E-2</v>
      </c>
      <c r="E31" s="375">
        <f t="shared" ref="E31:I31" si="40">E32*$C$31</f>
        <v>0</v>
      </c>
      <c r="F31" s="376">
        <f t="shared" si="40"/>
        <v>0</v>
      </c>
      <c r="G31" s="376">
        <f t="shared" si="40"/>
        <v>0</v>
      </c>
      <c r="H31" s="376">
        <f t="shared" si="40"/>
        <v>0</v>
      </c>
      <c r="I31" s="376">
        <f t="shared" si="40"/>
        <v>0</v>
      </c>
      <c r="J31" s="376"/>
      <c r="K31" s="376">
        <f>K32*$C$31</f>
        <v>0</v>
      </c>
      <c r="L31" s="370">
        <f t="shared" ref="L31:M31" si="41">L32*$C$11</f>
        <v>0</v>
      </c>
      <c r="M31" s="370">
        <f t="shared" si="41"/>
        <v>0</v>
      </c>
      <c r="N31" s="364">
        <v>17538.73</v>
      </c>
      <c r="O31" s="364">
        <v>26308.09</v>
      </c>
      <c r="P31" s="364">
        <v>26308.09</v>
      </c>
      <c r="Q31" s="370">
        <f>Q32*$C$35</f>
        <v>0</v>
      </c>
      <c r="R31" s="364">
        <v>17538.73</v>
      </c>
      <c r="S31" s="371">
        <f>S32*$C31</f>
        <v>0</v>
      </c>
      <c r="T31" s="367"/>
      <c r="U31" s="132">
        <f t="shared" si="0"/>
        <v>87693.64</v>
      </c>
      <c r="V31" s="132">
        <f t="shared" si="1"/>
        <v>0</v>
      </c>
      <c r="W31" s="359"/>
      <c r="X31" s="359"/>
    </row>
    <row r="32" spans="1:24">
      <c r="A32" s="487"/>
      <c r="B32" s="489"/>
      <c r="C32" s="495"/>
      <c r="D32" s="497"/>
      <c r="E32" s="167"/>
      <c r="F32" s="377"/>
      <c r="G32" s="377"/>
      <c r="H32" s="377"/>
      <c r="I32" s="377"/>
      <c r="J32" s="377"/>
      <c r="K32" s="383"/>
      <c r="L32" s="372"/>
      <c r="M32" s="372"/>
      <c r="N32" s="155">
        <f t="shared" ref="N32:P32" si="42">N31/$C31</f>
        <v>0.20000002280667104</v>
      </c>
      <c r="O32" s="155">
        <f t="shared" si="42"/>
        <v>0.29999997719332894</v>
      </c>
      <c r="P32" s="155">
        <f t="shared" si="42"/>
        <v>0.29999997719332894</v>
      </c>
      <c r="Q32" s="372"/>
      <c r="R32" s="155">
        <f>R31/$C31</f>
        <v>0.20000002280667104</v>
      </c>
      <c r="S32" s="373"/>
      <c r="T32" s="368">
        <f>SUM(E32:S32)</f>
        <v>1</v>
      </c>
      <c r="U32" s="369">
        <f t="shared" si="0"/>
        <v>1</v>
      </c>
      <c r="V32" s="132">
        <f t="shared" si="1"/>
        <v>-1</v>
      </c>
      <c r="W32" s="359"/>
      <c r="X32" s="359"/>
    </row>
    <row r="33" spans="1:24">
      <c r="A33" s="486" t="s">
        <v>1276</v>
      </c>
      <c r="B33" s="488" t="str">
        <f>'ORÇ ABART CONSOLIDADA ADITIVO 1'!D450</f>
        <v>SPDA</v>
      </c>
      <c r="C33" s="494">
        <f>'ORÇ ABART CONSOLIDADA ADITIVO 1'!I450</f>
        <v>13825.970000000001</v>
      </c>
      <c r="D33" s="492">
        <f>C33/$C$51</f>
        <v>5.6768042720274359E-3</v>
      </c>
      <c r="E33" s="375">
        <f t="shared" ref="E33:I33" si="43">E34*$C$33</f>
        <v>0</v>
      </c>
      <c r="F33" s="375">
        <f t="shared" si="43"/>
        <v>0</v>
      </c>
      <c r="G33" s="375">
        <f t="shared" si="43"/>
        <v>0</v>
      </c>
      <c r="H33" s="364">
        <f t="shared" si="43"/>
        <v>1212.5375690000001</v>
      </c>
      <c r="I33" s="364">
        <f t="shared" si="43"/>
        <v>544.74321799999996</v>
      </c>
      <c r="J33" s="364">
        <v>946.46</v>
      </c>
      <c r="K33" s="364">
        <v>1591.96</v>
      </c>
      <c r="L33" s="370">
        <f>L34*$C$19</f>
        <v>0</v>
      </c>
      <c r="M33" s="370">
        <f>M34*$C$11</f>
        <v>0</v>
      </c>
      <c r="N33" s="364">
        <v>2765.194</v>
      </c>
      <c r="O33" s="364">
        <v>2765.19</v>
      </c>
      <c r="P33" s="364">
        <v>3999.884</v>
      </c>
      <c r="Q33" s="370">
        <f>Q34*$C$35</f>
        <v>0</v>
      </c>
      <c r="R33" s="371">
        <f t="shared" ref="R33:S33" si="44">R34*$C33</f>
        <v>0</v>
      </c>
      <c r="S33" s="371">
        <f t="shared" si="44"/>
        <v>0</v>
      </c>
      <c r="T33" s="367"/>
      <c r="U33" s="132">
        <f t="shared" si="0"/>
        <v>13825.968787</v>
      </c>
      <c r="V33" s="132">
        <f t="shared" si="1"/>
        <v>1.2130000013712561E-3</v>
      </c>
      <c r="W33" s="359"/>
      <c r="X33" s="359"/>
    </row>
    <row r="34" spans="1:24" ht="15.6">
      <c r="A34" s="487"/>
      <c r="B34" s="489"/>
      <c r="C34" s="495"/>
      <c r="D34" s="489"/>
      <c r="E34" s="174"/>
      <c r="F34" s="379"/>
      <c r="G34" s="379"/>
      <c r="H34" s="384">
        <v>8.77E-2</v>
      </c>
      <c r="I34" s="385">
        <v>3.9399999999999998E-2</v>
      </c>
      <c r="J34" s="384">
        <f>J33/C33</f>
        <v>6.8455233159047793E-2</v>
      </c>
      <c r="K34" s="155">
        <f>K33/$C33</f>
        <v>0.11514273501244397</v>
      </c>
      <c r="L34" s="381"/>
      <c r="M34" s="372"/>
      <c r="N34" s="155">
        <f t="shared" ref="N34:P34" si="45">N33/$C33</f>
        <v>0.19999999999999998</v>
      </c>
      <c r="O34" s="155">
        <f t="shared" si="45"/>
        <v>0.19999971068937658</v>
      </c>
      <c r="P34" s="155">
        <f t="shared" si="45"/>
        <v>0.28930223340568506</v>
      </c>
      <c r="Q34" s="372"/>
      <c r="R34" s="373"/>
      <c r="S34" s="373"/>
      <c r="T34" s="368">
        <f>SUM(E34:S34)</f>
        <v>0.99999991226655338</v>
      </c>
      <c r="U34" s="369">
        <f t="shared" si="0"/>
        <v>0.99999991226655338</v>
      </c>
      <c r="V34" s="386">
        <f t="shared" si="1"/>
        <v>-0.99999991226655338</v>
      </c>
      <c r="W34" s="387">
        <f t="shared" ref="W34:W48" si="46">100%</f>
        <v>1</v>
      </c>
      <c r="X34" s="388">
        <f t="shared" ref="X34:X37" si="47">W34-H34-I34-J34</f>
        <v>0.80444476684095223</v>
      </c>
    </row>
    <row r="35" spans="1:24">
      <c r="A35" s="486" t="s">
        <v>1277</v>
      </c>
      <c r="B35" s="488" t="str">
        <f>'ORÇ ABART CONSOLIDADA ADITIVO 1'!D469</f>
        <v>INSTALAÇÕES DE AR CONDICIONADO</v>
      </c>
      <c r="C35" s="494">
        <f>'ORÇ ABART CONSOLIDADA ADITIVO 1'!I469</f>
        <v>71737.33</v>
      </c>
      <c r="D35" s="492">
        <f>C35/$C$51</f>
        <v>2.9454626431841085E-2</v>
      </c>
      <c r="E35" s="375">
        <f t="shared" ref="E35:K35" si="48">E36*$C$35</f>
        <v>0</v>
      </c>
      <c r="F35" s="375">
        <f t="shared" si="48"/>
        <v>0</v>
      </c>
      <c r="G35" s="375">
        <f t="shared" si="48"/>
        <v>0</v>
      </c>
      <c r="H35" s="375">
        <f t="shared" si="48"/>
        <v>0</v>
      </c>
      <c r="I35" s="375">
        <f t="shared" si="48"/>
        <v>0</v>
      </c>
      <c r="J35" s="375">
        <f t="shared" si="48"/>
        <v>0</v>
      </c>
      <c r="K35" s="375">
        <f t="shared" si="48"/>
        <v>0</v>
      </c>
      <c r="L35" s="370">
        <f t="shared" ref="L35:N35" si="49">L36*$C$11</f>
        <v>0</v>
      </c>
      <c r="M35" s="370">
        <f t="shared" si="49"/>
        <v>0</v>
      </c>
      <c r="N35" s="370">
        <f t="shared" si="49"/>
        <v>0</v>
      </c>
      <c r="O35" s="364">
        <v>10760.6</v>
      </c>
      <c r="P35" s="370">
        <f t="shared" ref="P35:Q35" si="50">P36*$C$35</f>
        <v>0</v>
      </c>
      <c r="Q35" s="370">
        <f t="shared" si="50"/>
        <v>0</v>
      </c>
      <c r="R35" s="371">
        <f>R36*$C35</f>
        <v>0</v>
      </c>
      <c r="S35" s="366">
        <v>60976.73</v>
      </c>
      <c r="T35" s="367"/>
      <c r="U35" s="132">
        <f t="shared" si="0"/>
        <v>71737.33</v>
      </c>
      <c r="V35" s="132">
        <f t="shared" si="1"/>
        <v>0</v>
      </c>
      <c r="W35" s="387">
        <f t="shared" si="46"/>
        <v>1</v>
      </c>
      <c r="X35" s="388">
        <f t="shared" si="47"/>
        <v>1</v>
      </c>
    </row>
    <row r="36" spans="1:24" ht="15.6">
      <c r="A36" s="487"/>
      <c r="B36" s="489"/>
      <c r="C36" s="495"/>
      <c r="D36" s="489"/>
      <c r="E36" s="174"/>
      <c r="F36" s="379"/>
      <c r="G36" s="379"/>
      <c r="H36" s="379"/>
      <c r="I36" s="380"/>
      <c r="J36" s="379"/>
      <c r="K36" s="379"/>
      <c r="L36" s="372"/>
      <c r="M36" s="372"/>
      <c r="N36" s="372"/>
      <c r="O36" s="155">
        <f>O35/$C35</f>
        <v>0.1500000069698719</v>
      </c>
      <c r="P36" s="372"/>
      <c r="Q36" s="372"/>
      <c r="R36" s="373"/>
      <c r="S36" s="155">
        <f>S35/$C35</f>
        <v>0.84999999303012819</v>
      </c>
      <c r="T36" s="368">
        <f>SUM(E36:S36)</f>
        <v>1</v>
      </c>
      <c r="U36" s="369">
        <f t="shared" si="0"/>
        <v>1</v>
      </c>
      <c r="V36" s="132">
        <f t="shared" si="1"/>
        <v>-1</v>
      </c>
      <c r="W36" s="387">
        <f t="shared" si="46"/>
        <v>1</v>
      </c>
      <c r="X36" s="388">
        <f t="shared" si="47"/>
        <v>1</v>
      </c>
    </row>
    <row r="37" spans="1:24">
      <c r="A37" s="486" t="s">
        <v>1278</v>
      </c>
      <c r="B37" s="488" t="str">
        <f>'ORÇ ABART CONSOLIDADA ADITIVO 1'!D484</f>
        <v>CABEAMENTO ESTRUTURADO , CFTV E ALARME</v>
      </c>
      <c r="C37" s="494">
        <f>'ORÇ ABART CONSOLIDADA ADITIVO 1'!I484</f>
        <v>79522.309999999983</v>
      </c>
      <c r="D37" s="492">
        <f>C37/$C$51</f>
        <v>3.2651060947585589E-2</v>
      </c>
      <c r="E37" s="375">
        <f t="shared" ref="E37:K37" si="51">E38*$C$37</f>
        <v>0</v>
      </c>
      <c r="F37" s="375">
        <f t="shared" si="51"/>
        <v>0</v>
      </c>
      <c r="G37" s="375">
        <f t="shared" si="51"/>
        <v>0</v>
      </c>
      <c r="H37" s="375">
        <f t="shared" si="51"/>
        <v>0</v>
      </c>
      <c r="I37" s="375">
        <f t="shared" si="51"/>
        <v>0</v>
      </c>
      <c r="J37" s="375">
        <f t="shared" si="51"/>
        <v>0</v>
      </c>
      <c r="K37" s="375">
        <f t="shared" si="51"/>
        <v>0</v>
      </c>
      <c r="L37" s="370">
        <f t="shared" ref="L37:N37" si="52">L38*$C$11</f>
        <v>0</v>
      </c>
      <c r="M37" s="370">
        <f t="shared" si="52"/>
        <v>0</v>
      </c>
      <c r="N37" s="370">
        <f t="shared" si="52"/>
        <v>0</v>
      </c>
      <c r="O37" s="370">
        <f t="shared" ref="O37:Q37" si="53">O38*$C$35</f>
        <v>0</v>
      </c>
      <c r="P37" s="370">
        <f t="shared" si="53"/>
        <v>0</v>
      </c>
      <c r="Q37" s="370">
        <f t="shared" si="53"/>
        <v>0</v>
      </c>
      <c r="R37" s="364">
        <v>79522.31</v>
      </c>
      <c r="S37" s="371">
        <f>S38*$C37</f>
        <v>0</v>
      </c>
      <c r="T37" s="367"/>
      <c r="U37" s="132">
        <f t="shared" si="0"/>
        <v>79522.31</v>
      </c>
      <c r="V37" s="132">
        <f t="shared" si="1"/>
        <v>0</v>
      </c>
      <c r="W37" s="387">
        <f t="shared" si="46"/>
        <v>1</v>
      </c>
      <c r="X37" s="388">
        <f t="shared" si="47"/>
        <v>1</v>
      </c>
    </row>
    <row r="38" spans="1:24" ht="15.6">
      <c r="A38" s="487"/>
      <c r="B38" s="489"/>
      <c r="C38" s="495"/>
      <c r="D38" s="489"/>
      <c r="E38" s="174"/>
      <c r="F38" s="379"/>
      <c r="G38" s="379"/>
      <c r="H38" s="379"/>
      <c r="I38" s="380"/>
      <c r="J38" s="379"/>
      <c r="K38" s="379"/>
      <c r="L38" s="372"/>
      <c r="M38" s="370">
        <f t="shared" ref="M38:N38" si="54">M39*$C$11</f>
        <v>0</v>
      </c>
      <c r="N38" s="370">
        <f t="shared" si="54"/>
        <v>0</v>
      </c>
      <c r="O38" s="372"/>
      <c r="P38" s="372"/>
      <c r="Q38" s="372"/>
      <c r="R38" s="155">
        <f>R37/$C37</f>
        <v>1.0000000000000002</v>
      </c>
      <c r="S38" s="373"/>
      <c r="T38" s="368">
        <f>SUM(E38:S38)</f>
        <v>1.0000000000000002</v>
      </c>
      <c r="U38" s="369">
        <f t="shared" si="0"/>
        <v>1.0000000000000002</v>
      </c>
      <c r="V38" s="132">
        <f t="shared" si="1"/>
        <v>-1.0000000000000002</v>
      </c>
      <c r="W38" s="387">
        <f t="shared" si="46"/>
        <v>1</v>
      </c>
      <c r="X38" s="388">
        <f>SUM(L38:N38)</f>
        <v>0</v>
      </c>
    </row>
    <row r="39" spans="1:24">
      <c r="A39" s="486" t="s">
        <v>1279</v>
      </c>
      <c r="B39" s="488" t="str">
        <f>'ORÇ ABART CONSOLIDADA ADITIVO 1'!D521</f>
        <v>COMBATE A INCÊNDIO E PÂNICO</v>
      </c>
      <c r="C39" s="494">
        <f>'ORÇ ABART CONSOLIDADA ADITIVO 1'!I521</f>
        <v>5032.5600000000013</v>
      </c>
      <c r="D39" s="492">
        <f>C39/$C$51</f>
        <v>2.066318537305838E-3</v>
      </c>
      <c r="E39" s="375">
        <f t="shared" ref="E39:K39" si="55">E40*$C$39</f>
        <v>0</v>
      </c>
      <c r="F39" s="375">
        <f t="shared" si="55"/>
        <v>0</v>
      </c>
      <c r="G39" s="375">
        <f t="shared" si="55"/>
        <v>0</v>
      </c>
      <c r="H39" s="375">
        <f t="shared" si="55"/>
        <v>0</v>
      </c>
      <c r="I39" s="375">
        <f t="shared" si="55"/>
        <v>0</v>
      </c>
      <c r="J39" s="375">
        <f t="shared" si="55"/>
        <v>0</v>
      </c>
      <c r="K39" s="375">
        <f t="shared" si="55"/>
        <v>0</v>
      </c>
      <c r="L39" s="370">
        <f>L40*$C$19</f>
        <v>0</v>
      </c>
      <c r="M39" s="370">
        <f t="shared" ref="M39:N39" si="56">M40*$C$23</f>
        <v>0</v>
      </c>
      <c r="N39" s="370">
        <f t="shared" si="56"/>
        <v>0</v>
      </c>
      <c r="O39" s="370">
        <f t="shared" ref="O39:Q39" si="57">O40*$C$35</f>
        <v>0</v>
      </c>
      <c r="P39" s="370">
        <f t="shared" si="57"/>
        <v>0</v>
      </c>
      <c r="Q39" s="370">
        <f t="shared" si="57"/>
        <v>0</v>
      </c>
      <c r="R39" s="371">
        <f>R40*$C39</f>
        <v>0</v>
      </c>
      <c r="S39" s="366">
        <v>5032.5600000000004</v>
      </c>
      <c r="T39" s="367"/>
      <c r="U39" s="132">
        <f t="shared" si="0"/>
        <v>5032.5600000000004</v>
      </c>
      <c r="V39" s="132">
        <f t="shared" si="1"/>
        <v>0</v>
      </c>
      <c r="W39" s="387">
        <f t="shared" si="46"/>
        <v>1</v>
      </c>
      <c r="X39" s="388">
        <f t="shared" ref="X39:X48" si="58">W39-H39-I39-J39</f>
        <v>1</v>
      </c>
    </row>
    <row r="40" spans="1:24" ht="15.6">
      <c r="A40" s="487"/>
      <c r="B40" s="489"/>
      <c r="C40" s="495"/>
      <c r="D40" s="489"/>
      <c r="E40" s="174"/>
      <c r="F40" s="379"/>
      <c r="G40" s="379"/>
      <c r="H40" s="379"/>
      <c r="I40" s="380"/>
      <c r="J40" s="379"/>
      <c r="K40" s="379"/>
      <c r="L40" s="381"/>
      <c r="M40" s="382"/>
      <c r="N40" s="382"/>
      <c r="O40" s="372"/>
      <c r="P40" s="372"/>
      <c r="Q40" s="372"/>
      <c r="R40" s="373"/>
      <c r="S40" s="155">
        <f>S39/$C39</f>
        <v>0.99999999999999978</v>
      </c>
      <c r="T40" s="368">
        <f>SUM(E40:S40)</f>
        <v>0.99999999999999978</v>
      </c>
      <c r="U40" s="369">
        <f t="shared" si="0"/>
        <v>0.99999999999999978</v>
      </c>
      <c r="V40" s="132">
        <f t="shared" si="1"/>
        <v>-0.99999999999999978</v>
      </c>
      <c r="W40" s="387">
        <f t="shared" si="46"/>
        <v>1</v>
      </c>
      <c r="X40" s="388">
        <f t="shared" si="58"/>
        <v>1</v>
      </c>
    </row>
    <row r="41" spans="1:24">
      <c r="A41" s="486" t="s">
        <v>1280</v>
      </c>
      <c r="B41" s="488" t="str">
        <f>'ORÇ ABART CONSOLIDADA ADITIVO 1'!D528</f>
        <v>PINTURA</v>
      </c>
      <c r="C41" s="494">
        <f>'ORÇ ABART CONSOLIDADA ADITIVO 1'!I528</f>
        <v>28587.72</v>
      </c>
      <c r="D41" s="492">
        <f>C41/$C$51</f>
        <v>1.1737830403474344E-2</v>
      </c>
      <c r="E41" s="375">
        <f t="shared" ref="E41:K41" si="59">E42*$C$41</f>
        <v>0</v>
      </c>
      <c r="F41" s="375">
        <f t="shared" si="59"/>
        <v>0</v>
      </c>
      <c r="G41" s="375">
        <f t="shared" si="59"/>
        <v>0</v>
      </c>
      <c r="H41" s="375">
        <f t="shared" si="59"/>
        <v>0</v>
      </c>
      <c r="I41" s="375">
        <f t="shared" si="59"/>
        <v>0</v>
      </c>
      <c r="J41" s="375">
        <f t="shared" si="59"/>
        <v>0</v>
      </c>
      <c r="K41" s="375">
        <f t="shared" si="59"/>
        <v>0</v>
      </c>
      <c r="L41" s="370">
        <f>L42*$C$11</f>
        <v>0</v>
      </c>
      <c r="M41" s="370">
        <f t="shared" ref="M41:N41" si="60">M42*$C$23</f>
        <v>0</v>
      </c>
      <c r="N41" s="370">
        <f t="shared" si="60"/>
        <v>0</v>
      </c>
      <c r="O41" s="370">
        <f t="shared" ref="O41:P41" si="61">O42*$C$35</f>
        <v>0</v>
      </c>
      <c r="P41" s="370">
        <f t="shared" si="61"/>
        <v>0</v>
      </c>
      <c r="Q41" s="364">
        <v>14293.855998999999</v>
      </c>
      <c r="R41" s="364">
        <v>14293.86</v>
      </c>
      <c r="S41" s="371">
        <f>S42*$C41</f>
        <v>0</v>
      </c>
      <c r="T41" s="367"/>
      <c r="U41" s="132">
        <f t="shared" si="0"/>
        <v>28587.715999</v>
      </c>
      <c r="V41" s="132">
        <f t="shared" si="1"/>
        <v>4.001000001153443E-3</v>
      </c>
      <c r="W41" s="387">
        <f t="shared" si="46"/>
        <v>1</v>
      </c>
      <c r="X41" s="388">
        <f t="shared" si="58"/>
        <v>1</v>
      </c>
    </row>
    <row r="42" spans="1:24" ht="15.6">
      <c r="A42" s="487"/>
      <c r="B42" s="489"/>
      <c r="C42" s="495"/>
      <c r="D42" s="489"/>
      <c r="E42" s="174"/>
      <c r="F42" s="379"/>
      <c r="G42" s="379"/>
      <c r="H42" s="379"/>
      <c r="I42" s="380"/>
      <c r="J42" s="379"/>
      <c r="K42" s="379"/>
      <c r="L42" s="372"/>
      <c r="M42" s="382"/>
      <c r="N42" s="382"/>
      <c r="O42" s="372"/>
      <c r="P42" s="372"/>
      <c r="Q42" s="155">
        <f t="shared" ref="Q42:R42" si="62">Q41/$C41</f>
        <v>0.4999998600448024</v>
      </c>
      <c r="R42" s="155">
        <f t="shared" si="62"/>
        <v>0.5</v>
      </c>
      <c r="S42" s="373"/>
      <c r="T42" s="368">
        <f>SUM(E42:S42)</f>
        <v>0.99999986004480235</v>
      </c>
      <c r="U42" s="369">
        <f t="shared" si="0"/>
        <v>0.99999986004480235</v>
      </c>
      <c r="V42" s="132">
        <f t="shared" si="1"/>
        <v>-0.99999986004480235</v>
      </c>
      <c r="W42" s="387">
        <f t="shared" si="46"/>
        <v>1</v>
      </c>
      <c r="X42" s="388">
        <f t="shared" si="58"/>
        <v>1</v>
      </c>
    </row>
    <row r="43" spans="1:24">
      <c r="A43" s="486" t="s">
        <v>1281</v>
      </c>
      <c r="B43" s="488" t="str">
        <f>'ORÇ ABART CONSOLIDADA ADITIVO 1'!D538</f>
        <v>ACESSIBILIDADE</v>
      </c>
      <c r="C43" s="494">
        <f>'ORÇ ABART CONSOLIDADA ADITIVO 1'!I538</f>
        <v>177538.94</v>
      </c>
      <c r="D43" s="492">
        <f>C43/$C$51</f>
        <v>7.2895703740368495E-2</v>
      </c>
      <c r="E43" s="375">
        <f t="shared" ref="E43:I43" si="63">E44*$C$41</f>
        <v>0</v>
      </c>
      <c r="F43" s="375">
        <f t="shared" si="63"/>
        <v>0</v>
      </c>
      <c r="G43" s="375">
        <f t="shared" si="63"/>
        <v>0</v>
      </c>
      <c r="H43" s="375">
        <f t="shared" si="63"/>
        <v>0</v>
      </c>
      <c r="I43" s="375">
        <f t="shared" si="63"/>
        <v>0</v>
      </c>
      <c r="J43" s="375"/>
      <c r="K43" s="375"/>
      <c r="L43" s="370">
        <f>L44*$C$11</f>
        <v>0</v>
      </c>
      <c r="M43" s="370">
        <f t="shared" ref="M43:N43" si="64">M44*$C$23</f>
        <v>0</v>
      </c>
      <c r="N43" s="370">
        <f t="shared" si="64"/>
        <v>0</v>
      </c>
      <c r="O43" s="370">
        <f t="shared" ref="O43:P43" si="65">O44*$C$35</f>
        <v>0</v>
      </c>
      <c r="P43" s="370">
        <f t="shared" si="65"/>
        <v>0</v>
      </c>
      <c r="Q43" s="364">
        <v>53261.675990000003</v>
      </c>
      <c r="R43" s="364">
        <v>88769.47</v>
      </c>
      <c r="S43" s="366">
        <v>35507.79</v>
      </c>
      <c r="T43" s="367"/>
      <c r="U43" s="132">
        <f t="shared" si="0"/>
        <v>177538.93599</v>
      </c>
      <c r="V43" s="132">
        <f t="shared" si="1"/>
        <v>4.0100000042002648E-3</v>
      </c>
      <c r="W43" s="387">
        <f t="shared" si="46"/>
        <v>1</v>
      </c>
      <c r="X43" s="388">
        <f t="shared" si="58"/>
        <v>1</v>
      </c>
    </row>
    <row r="44" spans="1:24" ht="15.6">
      <c r="A44" s="487"/>
      <c r="B44" s="489"/>
      <c r="C44" s="495"/>
      <c r="D44" s="489"/>
      <c r="E44" s="174"/>
      <c r="F44" s="379"/>
      <c r="G44" s="379"/>
      <c r="H44" s="379"/>
      <c r="I44" s="380"/>
      <c r="J44" s="380"/>
      <c r="K44" s="379"/>
      <c r="L44" s="372"/>
      <c r="M44" s="382"/>
      <c r="N44" s="382"/>
      <c r="O44" s="372"/>
      <c r="P44" s="372"/>
      <c r="Q44" s="155">
        <f t="shared" ref="Q44:S44" si="66">Q43/$C43</f>
        <v>0.29999996614827151</v>
      </c>
      <c r="R44" s="155">
        <f t="shared" si="66"/>
        <v>0.5</v>
      </c>
      <c r="S44" s="155">
        <f t="shared" si="66"/>
        <v>0.20000001126513428</v>
      </c>
      <c r="T44" s="368">
        <f>SUM(E44:S44)</f>
        <v>0.99999997741340585</v>
      </c>
      <c r="U44" s="369">
        <f t="shared" si="0"/>
        <v>0.99999997741340585</v>
      </c>
      <c r="V44" s="132">
        <f t="shared" si="1"/>
        <v>-0.99999997741340585</v>
      </c>
      <c r="W44" s="387">
        <f t="shared" si="46"/>
        <v>1</v>
      </c>
      <c r="X44" s="388">
        <f t="shared" si="58"/>
        <v>1</v>
      </c>
    </row>
    <row r="45" spans="1:24">
      <c r="A45" s="486" t="s">
        <v>1282</v>
      </c>
      <c r="B45" s="488" t="str">
        <f>'ORÇ ABART CONSOLIDADA ADITIVO 1'!D552</f>
        <v>PAISAGISMO</v>
      </c>
      <c r="C45" s="494">
        <f>'ORÇ ABART CONSOLIDADA ADITIVO 1'!I552</f>
        <v>7509.8600000000006</v>
      </c>
      <c r="D45" s="492">
        <f>C45/$C$51</f>
        <v>3.0834730098740241E-3</v>
      </c>
      <c r="E45" s="375">
        <f t="shared" ref="E45:K45" si="67">E46*$C$41</f>
        <v>0</v>
      </c>
      <c r="F45" s="375">
        <f t="shared" si="67"/>
        <v>0</v>
      </c>
      <c r="G45" s="375">
        <f t="shared" si="67"/>
        <v>0</v>
      </c>
      <c r="H45" s="375">
        <f t="shared" si="67"/>
        <v>0</v>
      </c>
      <c r="I45" s="375">
        <f t="shared" si="67"/>
        <v>0</v>
      </c>
      <c r="J45" s="375">
        <f t="shared" si="67"/>
        <v>0</v>
      </c>
      <c r="K45" s="375">
        <f t="shared" si="67"/>
        <v>0</v>
      </c>
      <c r="L45" s="370">
        <f>L46*$C$19</f>
        <v>0</v>
      </c>
      <c r="M45" s="370">
        <f t="shared" ref="M45:N45" si="68">M46*$C$23</f>
        <v>0</v>
      </c>
      <c r="N45" s="370">
        <f t="shared" si="68"/>
        <v>0</v>
      </c>
      <c r="O45" s="370">
        <f t="shared" ref="O45:P45" si="69">O46*$C$35</f>
        <v>0</v>
      </c>
      <c r="P45" s="370">
        <f t="shared" si="69"/>
        <v>0</v>
      </c>
      <c r="Q45" s="371">
        <f t="shared" ref="Q45:R45" si="70">Q46*$C45</f>
        <v>0</v>
      </c>
      <c r="R45" s="371">
        <f t="shared" si="70"/>
        <v>0</v>
      </c>
      <c r="S45" s="366">
        <v>7509.86</v>
      </c>
      <c r="T45" s="367"/>
      <c r="U45" s="132">
        <f t="shared" si="0"/>
        <v>7509.86</v>
      </c>
      <c r="V45" s="132">
        <f t="shared" si="1"/>
        <v>0</v>
      </c>
      <c r="W45" s="387">
        <f t="shared" si="46"/>
        <v>1</v>
      </c>
      <c r="X45" s="388">
        <f t="shared" si="58"/>
        <v>1</v>
      </c>
    </row>
    <row r="46" spans="1:24" ht="15.6">
      <c r="A46" s="487"/>
      <c r="B46" s="489"/>
      <c r="C46" s="495"/>
      <c r="D46" s="489"/>
      <c r="E46" s="174"/>
      <c r="F46" s="379"/>
      <c r="G46" s="379"/>
      <c r="H46" s="379"/>
      <c r="I46" s="380"/>
      <c r="J46" s="379"/>
      <c r="K46" s="379"/>
      <c r="L46" s="381"/>
      <c r="M46" s="382"/>
      <c r="N46" s="382"/>
      <c r="O46" s="372"/>
      <c r="P46" s="373"/>
      <c r="Q46" s="373"/>
      <c r="R46" s="373"/>
      <c r="S46" s="155">
        <f>S45/$C45</f>
        <v>0.99999999999999989</v>
      </c>
      <c r="T46" s="368">
        <f>SUM(E46:S46)</f>
        <v>0.99999999999999989</v>
      </c>
      <c r="U46" s="369">
        <f t="shared" si="0"/>
        <v>0.99999999999999989</v>
      </c>
      <c r="V46" s="132">
        <f t="shared" si="1"/>
        <v>-0.99999999999999989</v>
      </c>
      <c r="W46" s="387">
        <f t="shared" si="46"/>
        <v>1</v>
      </c>
      <c r="X46" s="388">
        <f t="shared" si="58"/>
        <v>1</v>
      </c>
    </row>
    <row r="47" spans="1:24">
      <c r="A47" s="486" t="s">
        <v>1283</v>
      </c>
      <c r="B47" s="488" t="str">
        <f>'ORÇ ABART CONSOLIDADA ADITIVO 1'!D559</f>
        <v>SERVIÇOS COMPLEMENTARES</v>
      </c>
      <c r="C47" s="494">
        <f>'ORÇ ABART CONSOLIDADA ADITIVO 1'!I559</f>
        <v>34981.61</v>
      </c>
      <c r="D47" s="492">
        <f>C47/$C$51</f>
        <v>1.4363097351606987E-2</v>
      </c>
      <c r="E47" s="376">
        <f t="shared" ref="E47:K47" si="71">E48*$C$47</f>
        <v>0</v>
      </c>
      <c r="F47" s="375">
        <f t="shared" si="71"/>
        <v>0</v>
      </c>
      <c r="G47" s="370">
        <f t="shared" si="71"/>
        <v>0</v>
      </c>
      <c r="H47" s="370">
        <f t="shared" si="71"/>
        <v>0</v>
      </c>
      <c r="I47" s="370">
        <f t="shared" si="71"/>
        <v>0</v>
      </c>
      <c r="J47" s="370">
        <f t="shared" si="71"/>
        <v>0</v>
      </c>
      <c r="K47" s="370">
        <f t="shared" si="71"/>
        <v>0</v>
      </c>
      <c r="L47" s="370">
        <f>L48*$C$19</f>
        <v>0</v>
      </c>
      <c r="M47" s="370">
        <f t="shared" ref="M47:N47" si="72">M48*$C$23</f>
        <v>0</v>
      </c>
      <c r="N47" s="370">
        <f t="shared" si="72"/>
        <v>0</v>
      </c>
      <c r="O47" s="370">
        <f>O48*$C$35</f>
        <v>0</v>
      </c>
      <c r="P47" s="371">
        <f t="shared" ref="P47:R47" si="73">P48*$C47</f>
        <v>0</v>
      </c>
      <c r="Q47" s="371">
        <f t="shared" si="73"/>
        <v>0</v>
      </c>
      <c r="R47" s="371">
        <f t="shared" si="73"/>
        <v>0</v>
      </c>
      <c r="S47" s="366">
        <v>34981.61</v>
      </c>
      <c r="T47" s="367"/>
      <c r="U47" s="132">
        <f t="shared" si="0"/>
        <v>34981.61</v>
      </c>
      <c r="V47" s="132">
        <f t="shared" si="1"/>
        <v>0</v>
      </c>
      <c r="W47" s="387">
        <f t="shared" si="46"/>
        <v>1</v>
      </c>
      <c r="X47" s="388">
        <f t="shared" si="58"/>
        <v>1</v>
      </c>
    </row>
    <row r="48" spans="1:24" ht="15.6">
      <c r="A48" s="487"/>
      <c r="B48" s="489"/>
      <c r="C48" s="495"/>
      <c r="D48" s="489"/>
      <c r="E48" s="186"/>
      <c r="F48" s="379"/>
      <c r="G48" s="372"/>
      <c r="H48" s="372"/>
      <c r="I48" s="372"/>
      <c r="J48" s="372"/>
      <c r="K48" s="372"/>
      <c r="L48" s="381"/>
      <c r="M48" s="382"/>
      <c r="N48" s="382"/>
      <c r="O48" s="372"/>
      <c r="P48" s="373"/>
      <c r="Q48" s="373"/>
      <c r="R48" s="373"/>
      <c r="S48" s="155">
        <f>S47/$C47</f>
        <v>1</v>
      </c>
      <c r="T48" s="368">
        <f>SUM(E48:S48)</f>
        <v>1</v>
      </c>
      <c r="U48" s="369">
        <f t="shared" si="0"/>
        <v>1</v>
      </c>
      <c r="V48" s="132">
        <f t="shared" si="1"/>
        <v>-1</v>
      </c>
      <c r="W48" s="387">
        <f t="shared" si="46"/>
        <v>1</v>
      </c>
      <c r="X48" s="388">
        <f t="shared" si="58"/>
        <v>1</v>
      </c>
    </row>
    <row r="49" spans="1:24" ht="15.6">
      <c r="A49" s="496">
        <v>23</v>
      </c>
      <c r="B49" s="488" t="str">
        <f>'ORÇ ABART CONSOLIDADA ADITIVO 1'!D578</f>
        <v>AJUSTE PARA MANUTENÇÃO DO DESCONTO</v>
      </c>
      <c r="C49" s="498">
        <f>'ORÇ ABART CONSOLIDADA ADITIVO 1'!I578</f>
        <v>-344.71</v>
      </c>
      <c r="D49" s="492">
        <f>C49/$C$51</f>
        <v>-1.4153446019415469E-4</v>
      </c>
      <c r="E49" s="389"/>
      <c r="F49" s="390"/>
      <c r="G49" s="165"/>
      <c r="H49" s="165"/>
      <c r="I49" s="165"/>
      <c r="J49" s="165"/>
      <c r="K49" s="165"/>
      <c r="L49" s="390"/>
      <c r="M49" s="370">
        <f t="shared" ref="M49:N49" si="74">M50*$C$23</f>
        <v>0</v>
      </c>
      <c r="N49" s="370">
        <f t="shared" si="74"/>
        <v>0</v>
      </c>
      <c r="O49" s="370">
        <f>O50*$C$35</f>
        <v>0</v>
      </c>
      <c r="P49" s="371">
        <f t="shared" ref="P49:R49" si="75">P50*$C49</f>
        <v>0</v>
      </c>
      <c r="Q49" s="371">
        <f t="shared" si="75"/>
        <v>0</v>
      </c>
      <c r="R49" s="371">
        <f t="shared" si="75"/>
        <v>0</v>
      </c>
      <c r="S49" s="366">
        <v>-344.71</v>
      </c>
      <c r="T49" s="368"/>
      <c r="U49" s="132">
        <f t="shared" si="0"/>
        <v>-344.71</v>
      </c>
      <c r="V49" s="391"/>
      <c r="W49" s="387"/>
      <c r="X49" s="386"/>
    </row>
    <row r="50" spans="1:24" ht="15.6">
      <c r="A50" s="487"/>
      <c r="B50" s="489"/>
      <c r="C50" s="489"/>
      <c r="D50" s="489"/>
      <c r="E50" s="186"/>
      <c r="F50" s="379"/>
      <c r="G50" s="372"/>
      <c r="H50" s="372"/>
      <c r="I50" s="372"/>
      <c r="J50" s="372"/>
      <c r="K50" s="372"/>
      <c r="L50" s="379"/>
      <c r="M50" s="382"/>
      <c r="N50" s="382"/>
      <c r="O50" s="372"/>
      <c r="P50" s="373"/>
      <c r="Q50" s="373"/>
      <c r="R50" s="373"/>
      <c r="S50" s="155">
        <f>S49/$C49</f>
        <v>1</v>
      </c>
      <c r="T50" s="368">
        <f>SUM(E50:S50)</f>
        <v>1</v>
      </c>
      <c r="U50" s="369">
        <f t="shared" si="0"/>
        <v>1</v>
      </c>
      <c r="V50" s="391"/>
      <c r="W50" s="387"/>
      <c r="X50" s="386"/>
    </row>
    <row r="51" spans="1:24" ht="14.4">
      <c r="A51" s="392"/>
      <c r="B51" s="393" t="s">
        <v>1284</v>
      </c>
      <c r="C51" s="394">
        <f>SUM(C5:C50)+0.17</f>
        <v>2435519.9399999995</v>
      </c>
      <c r="D51" s="395">
        <v>1</v>
      </c>
      <c r="E51" s="394">
        <f t="shared" ref="E51:S51" si="76">SUM(E5,E7,E9,E11,E13,E15,E17,E19,E21,E23,E25,E27,E29,E31,E33,E35,E37,E39,E41,E43,E45,E47,E49)</f>
        <v>136014</v>
      </c>
      <c r="F51" s="394">
        <f t="shared" si="76"/>
        <v>48697.05</v>
      </c>
      <c r="G51" s="394">
        <f t="shared" si="76"/>
        <v>51530.36</v>
      </c>
      <c r="H51" s="394">
        <f t="shared" si="76"/>
        <v>48592.937569000002</v>
      </c>
      <c r="I51" s="394">
        <f t="shared" si="76"/>
        <v>81599.413218000002</v>
      </c>
      <c r="J51" s="394">
        <f t="shared" si="76"/>
        <v>163313.31999999998</v>
      </c>
      <c r="K51" s="394">
        <f t="shared" si="76"/>
        <v>124966.21</v>
      </c>
      <c r="L51" s="394">
        <f t="shared" si="76"/>
        <v>142283.12400000001</v>
      </c>
      <c r="M51" s="394">
        <f t="shared" si="76"/>
        <v>221379.46399999998</v>
      </c>
      <c r="N51" s="394">
        <f t="shared" si="76"/>
        <v>183994.05</v>
      </c>
      <c r="O51" s="394">
        <f t="shared" si="76"/>
        <v>243709.02</v>
      </c>
      <c r="P51" s="394">
        <f t="shared" si="76"/>
        <v>268962.19400000002</v>
      </c>
      <c r="Q51" s="394">
        <f t="shared" si="76"/>
        <v>281152.562989</v>
      </c>
      <c r="R51" s="394">
        <f t="shared" si="76"/>
        <v>284933.56579999998</v>
      </c>
      <c r="S51" s="394">
        <f t="shared" si="76"/>
        <v>154392.90000000002</v>
      </c>
      <c r="T51" s="396"/>
      <c r="U51" s="132">
        <f>SUM(E51:R51)</f>
        <v>2281127.2715759994</v>
      </c>
      <c r="V51" s="132">
        <f t="shared" ref="V51:V52" si="77">C51-U51</f>
        <v>154392.66842400003</v>
      </c>
      <c r="W51" s="387">
        <f>100%</f>
        <v>1</v>
      </c>
      <c r="X51" s="388">
        <f>W51-H51-I51-J51</f>
        <v>-293504.67078699998</v>
      </c>
    </row>
    <row r="52" spans="1:24" ht="14.4">
      <c r="A52" s="548" t="s">
        <v>1285</v>
      </c>
      <c r="B52" s="477"/>
      <c r="C52" s="477"/>
      <c r="D52" s="478"/>
      <c r="E52" s="397">
        <f t="shared" ref="E52:S52" si="78">E51/$C$51</f>
        <v>5.5845980879138286E-2</v>
      </c>
      <c r="F52" s="397">
        <f t="shared" si="78"/>
        <v>1.9994519116932383E-2</v>
      </c>
      <c r="G52" s="397">
        <f t="shared" si="78"/>
        <v>2.1157847716081524E-2</v>
      </c>
      <c r="H52" s="397">
        <f t="shared" si="78"/>
        <v>1.9951771599537801E-2</v>
      </c>
      <c r="I52" s="397">
        <f t="shared" si="78"/>
        <v>3.3503898645149265E-2</v>
      </c>
      <c r="J52" s="397">
        <f t="shared" si="78"/>
        <v>6.7054807196528232E-2</v>
      </c>
      <c r="K52" s="397">
        <f t="shared" si="78"/>
        <v>5.1309869382551651E-2</v>
      </c>
      <c r="L52" s="397">
        <f t="shared" si="78"/>
        <v>5.8420020162101419E-2</v>
      </c>
      <c r="M52" s="397">
        <f t="shared" si="78"/>
        <v>9.089618211050246E-2</v>
      </c>
      <c r="N52" s="397">
        <f t="shared" si="78"/>
        <v>7.5546107004978991E-2</v>
      </c>
      <c r="O52" s="397">
        <f t="shared" si="78"/>
        <v>0.10006447329681893</v>
      </c>
      <c r="P52" s="397">
        <f t="shared" si="78"/>
        <v>0.11043317263910395</v>
      </c>
      <c r="Q52" s="397">
        <f t="shared" si="78"/>
        <v>0.11543841558078151</v>
      </c>
      <c r="R52" s="397">
        <f t="shared" si="78"/>
        <v>0.11699085731977216</v>
      </c>
      <c r="S52" s="397">
        <f t="shared" si="78"/>
        <v>6.3392172432798904E-2</v>
      </c>
      <c r="T52" s="398"/>
      <c r="U52" s="359"/>
      <c r="V52" s="132">
        <f t="shared" si="77"/>
        <v>0</v>
      </c>
      <c r="W52" s="359"/>
      <c r="X52" s="359"/>
    </row>
    <row r="53" spans="1:24" ht="14.4">
      <c r="A53" s="549" t="s">
        <v>1286</v>
      </c>
      <c r="B53" s="477"/>
      <c r="C53" s="477"/>
      <c r="D53" s="478"/>
      <c r="E53" s="394">
        <f>E51</f>
        <v>136014</v>
      </c>
      <c r="F53" s="394">
        <f t="shared" ref="F53:S53" si="79">E53+F51</f>
        <v>184711.05</v>
      </c>
      <c r="G53" s="394">
        <f t="shared" si="79"/>
        <v>236241.40999999997</v>
      </c>
      <c r="H53" s="394">
        <f t="shared" si="79"/>
        <v>284834.34756899998</v>
      </c>
      <c r="I53" s="394">
        <f t="shared" si="79"/>
        <v>366433.76078699995</v>
      </c>
      <c r="J53" s="394">
        <f t="shared" si="79"/>
        <v>529747.0807869999</v>
      </c>
      <c r="K53" s="394">
        <f t="shared" si="79"/>
        <v>654713.29078699986</v>
      </c>
      <c r="L53" s="394">
        <f t="shared" si="79"/>
        <v>796996.41478699981</v>
      </c>
      <c r="M53" s="394">
        <f t="shared" si="79"/>
        <v>1018375.8787869997</v>
      </c>
      <c r="N53" s="394">
        <f t="shared" si="79"/>
        <v>1202369.9287869998</v>
      </c>
      <c r="O53" s="394">
        <f t="shared" si="79"/>
        <v>1446078.9487869998</v>
      </c>
      <c r="P53" s="394">
        <f t="shared" si="79"/>
        <v>1715041.1427869997</v>
      </c>
      <c r="Q53" s="394">
        <f t="shared" si="79"/>
        <v>1996193.7057759997</v>
      </c>
      <c r="R53" s="394">
        <f t="shared" si="79"/>
        <v>2281127.2715759994</v>
      </c>
      <c r="S53" s="394">
        <f t="shared" si="79"/>
        <v>2435520.1715759994</v>
      </c>
      <c r="T53" s="396"/>
      <c r="U53" s="359"/>
      <c r="V53" s="359"/>
      <c r="W53" s="359"/>
      <c r="X53" s="359"/>
    </row>
    <row r="54" spans="1:24" ht="14.4">
      <c r="A54" s="550" t="s">
        <v>1287</v>
      </c>
      <c r="B54" s="502"/>
      <c r="C54" s="502"/>
      <c r="D54" s="503"/>
      <c r="E54" s="399">
        <f>E53/$C$51</f>
        <v>5.5845980879138286E-2</v>
      </c>
      <c r="F54" s="399">
        <f t="shared" ref="F54:S54" si="80">E54+F52</f>
        <v>7.5840499996070676E-2</v>
      </c>
      <c r="G54" s="399">
        <f t="shared" si="80"/>
        <v>9.6998347712152197E-2</v>
      </c>
      <c r="H54" s="399">
        <f t="shared" si="80"/>
        <v>0.11695011931169</v>
      </c>
      <c r="I54" s="399">
        <f t="shared" si="80"/>
        <v>0.15045401795683927</v>
      </c>
      <c r="J54" s="399">
        <f t="shared" si="80"/>
        <v>0.2175088251533675</v>
      </c>
      <c r="K54" s="399">
        <f t="shared" si="80"/>
        <v>0.26881869453591917</v>
      </c>
      <c r="L54" s="399">
        <f t="shared" si="80"/>
        <v>0.32723871469802057</v>
      </c>
      <c r="M54" s="399">
        <f t="shared" si="80"/>
        <v>0.418134896808523</v>
      </c>
      <c r="N54" s="399">
        <f t="shared" si="80"/>
        <v>0.493681003813502</v>
      </c>
      <c r="O54" s="399">
        <f t="shared" si="80"/>
        <v>0.59374547711032089</v>
      </c>
      <c r="P54" s="399">
        <f t="shared" si="80"/>
        <v>0.70417864974942479</v>
      </c>
      <c r="Q54" s="399">
        <f t="shared" si="80"/>
        <v>0.81961706533020628</v>
      </c>
      <c r="R54" s="399">
        <f t="shared" si="80"/>
        <v>0.93660792264997839</v>
      </c>
      <c r="S54" s="399">
        <f t="shared" si="80"/>
        <v>1.0000000950827772</v>
      </c>
      <c r="T54" s="398"/>
      <c r="U54" s="359"/>
      <c r="V54" s="359"/>
      <c r="W54" s="359"/>
      <c r="X54" s="359"/>
    </row>
    <row r="55" spans="1:24" ht="18">
      <c r="A55" s="400" t="s">
        <v>1412</v>
      </c>
      <c r="B55" s="359"/>
      <c r="C55" s="359"/>
      <c r="D55" s="359"/>
      <c r="E55" s="359"/>
      <c r="F55" s="359"/>
      <c r="G55" s="359"/>
      <c r="H55" s="359"/>
      <c r="I55" s="359"/>
      <c r="J55" s="359"/>
      <c r="K55" s="359"/>
      <c r="L55" s="359"/>
      <c r="M55" s="359"/>
      <c r="N55" s="359"/>
      <c r="O55" s="359"/>
      <c r="P55" s="359"/>
      <c r="Q55" s="359"/>
      <c r="R55" s="359"/>
      <c r="S55" s="358"/>
      <c r="T55" s="358"/>
      <c r="U55" s="359"/>
      <c r="V55" s="359"/>
      <c r="W55" s="359"/>
      <c r="X55" s="359"/>
    </row>
    <row r="56" spans="1:24" ht="14.4">
      <c r="A56" s="359"/>
      <c r="B56" s="359"/>
      <c r="C56" s="359"/>
      <c r="D56" s="359"/>
      <c r="E56" s="359"/>
      <c r="F56" s="359"/>
      <c r="G56" s="359"/>
      <c r="H56" s="359"/>
      <c r="I56" s="359"/>
      <c r="J56" s="359"/>
      <c r="K56" s="359"/>
      <c r="L56" s="359"/>
      <c r="M56" s="359"/>
      <c r="N56" s="359"/>
      <c r="O56" s="359"/>
      <c r="P56" s="359"/>
      <c r="Q56" s="359"/>
      <c r="R56" s="359"/>
      <c r="S56" s="358"/>
      <c r="T56" s="358"/>
      <c r="U56" s="359"/>
      <c r="V56" s="359"/>
      <c r="W56" s="359"/>
      <c r="X56" s="359"/>
    </row>
    <row r="57" spans="1:24" ht="14.4">
      <c r="A57" s="359"/>
      <c r="B57" s="359"/>
      <c r="C57" s="359"/>
      <c r="D57" s="359"/>
      <c r="E57" s="359"/>
      <c r="F57" s="359"/>
      <c r="G57" s="359"/>
      <c r="H57" s="359"/>
      <c r="I57" s="359"/>
      <c r="J57" s="359"/>
      <c r="K57" s="359"/>
      <c r="L57" s="359"/>
      <c r="M57" s="359"/>
      <c r="N57" s="359"/>
      <c r="O57" s="359"/>
      <c r="P57" s="359"/>
      <c r="Q57" s="359"/>
      <c r="R57" s="359"/>
      <c r="S57" s="358"/>
      <c r="T57" s="358"/>
      <c r="U57" s="359"/>
      <c r="V57" s="359"/>
      <c r="W57" s="359"/>
      <c r="X57" s="359"/>
    </row>
    <row r="58" spans="1:24" ht="14.4">
      <c r="A58" s="359"/>
      <c r="B58" s="401"/>
      <c r="C58" s="359"/>
      <c r="D58" s="359"/>
      <c r="E58" s="359"/>
      <c r="F58" s="359"/>
      <c r="G58" s="359"/>
      <c r="H58" s="359"/>
      <c r="I58" s="359"/>
      <c r="J58" s="359"/>
      <c r="K58" s="359"/>
      <c r="L58" s="359"/>
      <c r="M58" s="359"/>
      <c r="N58" s="359"/>
      <c r="O58" s="359"/>
      <c r="P58" s="359"/>
      <c r="Q58" s="359"/>
      <c r="R58" s="359"/>
      <c r="S58" s="358"/>
      <c r="T58" s="358"/>
      <c r="U58" s="359"/>
      <c r="V58" s="359"/>
      <c r="W58" s="359"/>
      <c r="X58" s="359"/>
    </row>
    <row r="59" spans="1:24" ht="14.4">
      <c r="A59" s="359"/>
      <c r="B59" s="359"/>
      <c r="C59" s="359"/>
      <c r="D59" s="359"/>
      <c r="E59" s="359"/>
      <c r="F59" s="359"/>
      <c r="G59" s="359"/>
      <c r="H59" s="359"/>
      <c r="I59" s="359"/>
      <c r="J59" s="359"/>
      <c r="K59" s="359"/>
      <c r="L59" s="359"/>
      <c r="M59" s="359"/>
      <c r="N59" s="359"/>
      <c r="O59" s="359"/>
      <c r="P59" s="359"/>
      <c r="Q59" s="359"/>
      <c r="R59" s="359"/>
      <c r="S59" s="358"/>
      <c r="T59" s="358"/>
      <c r="U59" s="359"/>
      <c r="V59" s="359"/>
      <c r="W59" s="359"/>
      <c r="X59" s="359"/>
    </row>
    <row r="60" spans="1:24" ht="14.4">
      <c r="A60" s="359"/>
      <c r="B60" s="359"/>
      <c r="C60" s="359"/>
      <c r="D60" s="359"/>
      <c r="E60" s="359"/>
      <c r="F60" s="359"/>
      <c r="G60" s="359"/>
      <c r="H60" s="359"/>
      <c r="I60" s="359"/>
      <c r="J60" s="359"/>
      <c r="K60" s="359"/>
      <c r="L60" s="359"/>
      <c r="M60" s="359"/>
      <c r="N60" s="359"/>
      <c r="O60" s="359"/>
      <c r="P60" s="359"/>
      <c r="Q60" s="359"/>
      <c r="R60" s="359"/>
      <c r="S60" s="358"/>
      <c r="T60" s="358"/>
      <c r="U60" s="359"/>
      <c r="V60" s="359"/>
      <c r="W60" s="359"/>
      <c r="X60" s="359"/>
    </row>
    <row r="61" spans="1:24" ht="14.4">
      <c r="A61" s="359"/>
      <c r="B61" s="359"/>
      <c r="C61" s="359"/>
      <c r="D61" s="359"/>
      <c r="E61" s="547" t="s">
        <v>1094</v>
      </c>
      <c r="F61" s="428"/>
      <c r="G61" s="428"/>
      <c r="H61" s="428"/>
      <c r="I61" s="428"/>
      <c r="J61" s="428"/>
      <c r="K61" s="428"/>
      <c r="L61" s="428"/>
      <c r="M61" s="428"/>
      <c r="N61" s="425"/>
      <c r="O61" s="359"/>
      <c r="P61" s="402">
        <f>C51-P53</f>
        <v>720478.79721299978</v>
      </c>
      <c r="Q61" s="391"/>
      <c r="R61" s="391"/>
      <c r="S61" s="403"/>
      <c r="T61" s="403"/>
      <c r="U61" s="359"/>
      <c r="V61" s="359"/>
      <c r="W61" s="359"/>
      <c r="X61" s="359"/>
    </row>
    <row r="62" spans="1:24" ht="14.4">
      <c r="A62" s="359"/>
      <c r="B62" s="359"/>
      <c r="C62" s="359"/>
      <c r="D62" s="359"/>
      <c r="E62" s="359"/>
      <c r="F62" s="359"/>
      <c r="G62" s="359"/>
      <c r="H62" s="359"/>
      <c r="I62" s="359"/>
      <c r="J62" s="359"/>
      <c r="K62" s="359"/>
      <c r="L62" s="359"/>
      <c r="M62" s="359"/>
      <c r="N62" s="359"/>
      <c r="O62" s="359"/>
      <c r="P62" s="359"/>
      <c r="Q62" s="359"/>
      <c r="R62" s="359"/>
      <c r="S62" s="358"/>
      <c r="T62" s="358"/>
      <c r="U62" s="359"/>
      <c r="V62" s="359"/>
      <c r="W62" s="359"/>
      <c r="X62" s="359"/>
    </row>
    <row r="63" spans="1:24" ht="14.4">
      <c r="A63" s="359"/>
      <c r="B63" s="359"/>
      <c r="C63" s="359"/>
      <c r="D63" s="359"/>
      <c r="E63" s="359"/>
      <c r="F63" s="359"/>
      <c r="G63" s="359"/>
      <c r="H63" s="359"/>
      <c r="I63" s="359"/>
      <c r="J63" s="359"/>
      <c r="K63" s="359"/>
      <c r="L63" s="359"/>
      <c r="M63" s="359"/>
      <c r="N63" s="359"/>
      <c r="O63" s="359"/>
      <c r="P63" s="359"/>
      <c r="Q63" s="359"/>
      <c r="R63" s="359"/>
      <c r="S63" s="358"/>
      <c r="T63" s="358"/>
      <c r="U63" s="359"/>
      <c r="V63" s="359"/>
      <c r="W63" s="359"/>
      <c r="X63" s="359"/>
    </row>
    <row r="64" spans="1:24" ht="14.4">
      <c r="A64" s="359"/>
      <c r="B64" s="359"/>
      <c r="C64" s="359"/>
      <c r="D64" s="359"/>
      <c r="E64" s="359"/>
      <c r="F64" s="359"/>
      <c r="G64" s="359"/>
      <c r="H64" s="359"/>
      <c r="I64" s="359"/>
      <c r="J64" s="359"/>
      <c r="K64" s="359"/>
      <c r="L64" s="359"/>
      <c r="M64" s="359"/>
      <c r="N64" s="359"/>
      <c r="O64" s="359"/>
      <c r="P64" s="359"/>
      <c r="Q64" s="359"/>
      <c r="R64" s="359"/>
      <c r="S64" s="358"/>
      <c r="T64" s="358"/>
      <c r="U64" s="359"/>
      <c r="V64" s="359"/>
      <c r="W64" s="359"/>
      <c r="X64" s="359"/>
    </row>
    <row r="65" spans="1:24" ht="14.4">
      <c r="A65" s="359"/>
      <c r="B65" s="359"/>
      <c r="C65" s="359"/>
      <c r="D65" s="359"/>
      <c r="E65" s="359"/>
      <c r="F65" s="359"/>
      <c r="G65" s="359"/>
      <c r="H65" s="359"/>
      <c r="I65" s="359"/>
      <c r="J65" s="359"/>
      <c r="K65" s="359"/>
      <c r="L65" s="359"/>
      <c r="M65" s="359"/>
      <c r="N65" s="359"/>
      <c r="O65" s="359"/>
      <c r="P65" s="359"/>
      <c r="Q65" s="359"/>
      <c r="R65" s="359"/>
      <c r="S65" s="358"/>
      <c r="T65" s="358"/>
      <c r="U65" s="359"/>
      <c r="V65" s="359"/>
      <c r="W65" s="359"/>
      <c r="X65" s="359"/>
    </row>
    <row r="66" spans="1:24" ht="14.4">
      <c r="A66" s="359"/>
      <c r="B66" s="359"/>
      <c r="C66" s="359"/>
      <c r="D66" s="359"/>
      <c r="E66" s="359"/>
      <c r="F66" s="359"/>
      <c r="G66" s="359"/>
      <c r="H66" s="359"/>
      <c r="I66" s="359"/>
      <c r="J66" s="359"/>
      <c r="K66" s="359"/>
      <c r="L66" s="359"/>
      <c r="M66" s="359"/>
      <c r="N66" s="359"/>
      <c r="O66" s="359"/>
      <c r="P66" s="359"/>
      <c r="Q66" s="359"/>
      <c r="R66" s="359"/>
      <c r="S66" s="358"/>
      <c r="T66" s="358"/>
      <c r="U66" s="359"/>
      <c r="V66" s="359"/>
      <c r="W66" s="359"/>
      <c r="X66" s="359"/>
    </row>
    <row r="67" spans="1:24" ht="14.4">
      <c r="A67" s="359"/>
      <c r="B67" s="359"/>
      <c r="C67" s="359"/>
      <c r="D67" s="359"/>
      <c r="E67" s="359"/>
      <c r="F67" s="359"/>
      <c r="G67" s="359"/>
      <c r="H67" s="359"/>
      <c r="I67" s="359"/>
      <c r="J67" s="359"/>
      <c r="K67" s="359"/>
      <c r="L67" s="359"/>
      <c r="M67" s="359"/>
      <c r="N67" s="359"/>
      <c r="O67" s="359"/>
      <c r="P67" s="359"/>
      <c r="Q67" s="359"/>
      <c r="R67" s="359"/>
      <c r="S67" s="358"/>
      <c r="T67" s="358"/>
      <c r="U67" s="359"/>
      <c r="V67" s="359"/>
      <c r="W67" s="359"/>
      <c r="X67" s="359"/>
    </row>
    <row r="68" spans="1:24" ht="14.4">
      <c r="A68" s="359"/>
      <c r="B68" s="359"/>
      <c r="C68" s="359"/>
      <c r="D68" s="359"/>
      <c r="E68" s="359"/>
      <c r="F68" s="359"/>
      <c r="G68" s="359"/>
      <c r="H68" s="359"/>
      <c r="I68" s="359"/>
      <c r="J68" s="359"/>
      <c r="K68" s="359"/>
      <c r="L68" s="359"/>
      <c r="M68" s="359"/>
      <c r="N68" s="359"/>
      <c r="O68" s="359"/>
      <c r="P68" s="359"/>
      <c r="Q68" s="359"/>
      <c r="R68" s="359"/>
      <c r="S68" s="358"/>
      <c r="T68" s="358"/>
      <c r="U68" s="359"/>
      <c r="V68" s="359"/>
      <c r="W68" s="359"/>
      <c r="X68" s="359"/>
    </row>
    <row r="69" spans="1:24" ht="14.4">
      <c r="A69" s="359"/>
      <c r="B69" s="359"/>
      <c r="C69" s="359"/>
      <c r="D69" s="359"/>
      <c r="E69" s="359"/>
      <c r="F69" s="359"/>
      <c r="G69" s="359"/>
      <c r="H69" s="359"/>
      <c r="I69" s="359"/>
      <c r="J69" s="359"/>
      <c r="K69" s="359"/>
      <c r="L69" s="359"/>
      <c r="M69" s="359"/>
      <c r="N69" s="359"/>
      <c r="O69" s="359"/>
      <c r="P69" s="359"/>
      <c r="Q69" s="359"/>
      <c r="R69" s="359"/>
      <c r="S69" s="358"/>
      <c r="T69" s="358"/>
      <c r="U69" s="359"/>
      <c r="V69" s="359"/>
      <c r="W69" s="359"/>
      <c r="X69" s="359"/>
    </row>
    <row r="70" spans="1:24" ht="14.4">
      <c r="A70" s="359"/>
      <c r="B70" s="359"/>
      <c r="C70" s="359"/>
      <c r="D70" s="359"/>
      <c r="E70" s="359"/>
      <c r="F70" s="359"/>
      <c r="G70" s="359"/>
      <c r="H70" s="359"/>
      <c r="I70" s="359"/>
      <c r="J70" s="359"/>
      <c r="K70" s="359"/>
      <c r="L70" s="359"/>
      <c r="M70" s="359"/>
      <c r="N70" s="359"/>
      <c r="O70" s="359"/>
      <c r="P70" s="359"/>
      <c r="Q70" s="359"/>
      <c r="R70" s="359"/>
      <c r="S70" s="358"/>
      <c r="T70" s="358"/>
      <c r="U70" s="359"/>
      <c r="V70" s="359"/>
      <c r="W70" s="359"/>
      <c r="X70" s="359"/>
    </row>
    <row r="71" spans="1:24" ht="14.4">
      <c r="A71" s="359"/>
      <c r="B71" s="359"/>
      <c r="C71" s="359"/>
      <c r="D71" s="359"/>
      <c r="E71" s="359"/>
      <c r="F71" s="359"/>
      <c r="G71" s="359"/>
      <c r="H71" s="359"/>
      <c r="I71" s="359"/>
      <c r="J71" s="359"/>
      <c r="K71" s="359"/>
      <c r="L71" s="359"/>
      <c r="M71" s="359"/>
      <c r="N71" s="359"/>
      <c r="O71" s="359"/>
      <c r="P71" s="359"/>
      <c r="Q71" s="359"/>
      <c r="R71" s="359"/>
      <c r="S71" s="358"/>
      <c r="T71" s="358"/>
      <c r="U71" s="359"/>
      <c r="V71" s="359"/>
      <c r="W71" s="359"/>
      <c r="X71" s="359"/>
    </row>
    <row r="72" spans="1:24" ht="14.4">
      <c r="A72" s="359"/>
      <c r="B72" s="359"/>
      <c r="C72" s="359"/>
      <c r="D72" s="359"/>
      <c r="E72" s="359"/>
      <c r="F72" s="359"/>
      <c r="G72" s="359"/>
      <c r="H72" s="359"/>
      <c r="I72" s="359"/>
      <c r="J72" s="359"/>
      <c r="K72" s="359"/>
      <c r="L72" s="359"/>
      <c r="M72" s="359"/>
      <c r="N72" s="359"/>
      <c r="O72" s="359"/>
      <c r="P72" s="359"/>
      <c r="Q72" s="359"/>
      <c r="R72" s="359"/>
      <c r="S72" s="358"/>
      <c r="T72" s="358"/>
      <c r="U72" s="359"/>
      <c r="V72" s="359"/>
      <c r="W72" s="359"/>
      <c r="X72" s="359"/>
    </row>
    <row r="73" spans="1:24" ht="14.4">
      <c r="A73" s="359"/>
      <c r="B73" s="359"/>
      <c r="C73" s="359"/>
      <c r="D73" s="359"/>
      <c r="E73" s="359"/>
      <c r="F73" s="359"/>
      <c r="G73" s="359"/>
      <c r="H73" s="359"/>
      <c r="I73" s="359"/>
      <c r="J73" s="359"/>
      <c r="K73" s="359"/>
      <c r="L73" s="359"/>
      <c r="M73" s="359"/>
      <c r="N73" s="359"/>
      <c r="O73" s="359"/>
      <c r="P73" s="359"/>
      <c r="Q73" s="359"/>
      <c r="R73" s="359"/>
      <c r="S73" s="358"/>
      <c r="T73" s="358"/>
      <c r="U73" s="359"/>
      <c r="V73" s="359"/>
      <c r="W73" s="359"/>
      <c r="X73" s="359"/>
    </row>
    <row r="74" spans="1:24" ht="14.4">
      <c r="A74" s="359"/>
      <c r="B74" s="359"/>
      <c r="C74" s="359"/>
      <c r="D74" s="359"/>
      <c r="E74" s="359"/>
      <c r="F74" s="359"/>
      <c r="G74" s="359"/>
      <c r="H74" s="359"/>
      <c r="I74" s="359"/>
      <c r="J74" s="359"/>
      <c r="K74" s="359"/>
      <c r="L74" s="359"/>
      <c r="M74" s="359"/>
      <c r="N74" s="359"/>
      <c r="O74" s="359"/>
      <c r="P74" s="359"/>
      <c r="Q74" s="359"/>
      <c r="R74" s="359"/>
      <c r="S74" s="358"/>
      <c r="T74" s="358"/>
      <c r="U74" s="359"/>
      <c r="V74" s="359"/>
      <c r="W74" s="359"/>
      <c r="X74" s="359"/>
    </row>
    <row r="75" spans="1:24" ht="14.4">
      <c r="A75" s="359"/>
      <c r="B75" s="359"/>
      <c r="C75" s="359"/>
      <c r="D75" s="359"/>
      <c r="E75" s="359"/>
      <c r="F75" s="359"/>
      <c r="G75" s="359"/>
      <c r="H75" s="359"/>
      <c r="I75" s="359"/>
      <c r="J75" s="359"/>
      <c r="K75" s="359"/>
      <c r="L75" s="359"/>
      <c r="M75" s="359"/>
      <c r="N75" s="359"/>
      <c r="O75" s="359"/>
      <c r="P75" s="359"/>
      <c r="Q75" s="359"/>
      <c r="R75" s="359"/>
      <c r="S75" s="358"/>
      <c r="T75" s="358"/>
      <c r="U75" s="359"/>
      <c r="V75" s="359"/>
      <c r="W75" s="359"/>
      <c r="X75" s="359"/>
    </row>
    <row r="76" spans="1:24" ht="14.4">
      <c r="A76" s="359"/>
      <c r="B76" s="359"/>
      <c r="C76" s="359"/>
      <c r="D76" s="359"/>
      <c r="E76" s="359"/>
      <c r="F76" s="359"/>
      <c r="G76" s="359"/>
      <c r="H76" s="359"/>
      <c r="I76" s="359"/>
      <c r="J76" s="359"/>
      <c r="K76" s="359"/>
      <c r="L76" s="359"/>
      <c r="M76" s="359"/>
      <c r="N76" s="359"/>
      <c r="O76" s="359"/>
      <c r="P76" s="359"/>
      <c r="Q76" s="359"/>
      <c r="R76" s="359"/>
      <c r="S76" s="358"/>
      <c r="T76" s="358"/>
      <c r="U76" s="359"/>
      <c r="V76" s="359"/>
      <c r="W76" s="359"/>
      <c r="X76" s="359"/>
    </row>
    <row r="77" spans="1:24" ht="14.4">
      <c r="A77" s="359"/>
      <c r="B77" s="359"/>
      <c r="C77" s="359"/>
      <c r="D77" s="359"/>
      <c r="E77" s="359"/>
      <c r="F77" s="359"/>
      <c r="G77" s="359"/>
      <c r="H77" s="359"/>
      <c r="I77" s="359"/>
      <c r="J77" s="359"/>
      <c r="K77" s="359"/>
      <c r="L77" s="359"/>
      <c r="M77" s="359"/>
      <c r="N77" s="359"/>
      <c r="O77" s="359"/>
      <c r="P77" s="359"/>
      <c r="Q77" s="359"/>
      <c r="R77" s="359"/>
      <c r="S77" s="358"/>
      <c r="T77" s="358"/>
      <c r="U77" s="359"/>
      <c r="V77" s="359"/>
      <c r="W77" s="359"/>
      <c r="X77" s="359"/>
    </row>
    <row r="78" spans="1:24" ht="14.4">
      <c r="A78" s="359"/>
      <c r="B78" s="359"/>
      <c r="C78" s="359"/>
      <c r="D78" s="359"/>
      <c r="E78" s="359"/>
      <c r="F78" s="359"/>
      <c r="G78" s="359"/>
      <c r="H78" s="359"/>
      <c r="I78" s="359"/>
      <c r="J78" s="359"/>
      <c r="K78" s="359"/>
      <c r="L78" s="359"/>
      <c r="M78" s="359"/>
      <c r="N78" s="359"/>
      <c r="O78" s="359"/>
      <c r="P78" s="359"/>
      <c r="Q78" s="359"/>
      <c r="R78" s="359"/>
      <c r="S78" s="358"/>
      <c r="T78" s="358"/>
      <c r="U78" s="359"/>
      <c r="V78" s="359"/>
      <c r="W78" s="359"/>
      <c r="X78" s="359"/>
    </row>
    <row r="79" spans="1:24" ht="14.4">
      <c r="A79" s="359"/>
      <c r="B79" s="359"/>
      <c r="C79" s="359"/>
      <c r="D79" s="359"/>
      <c r="E79" s="359"/>
      <c r="F79" s="359"/>
      <c r="G79" s="359"/>
      <c r="H79" s="359"/>
      <c r="I79" s="359"/>
      <c r="J79" s="359"/>
      <c r="K79" s="359"/>
      <c r="L79" s="359"/>
      <c r="M79" s="359"/>
      <c r="N79" s="359"/>
      <c r="O79" s="359"/>
      <c r="P79" s="359"/>
      <c r="Q79" s="359"/>
      <c r="R79" s="359"/>
      <c r="S79" s="358"/>
      <c r="T79" s="358"/>
      <c r="U79" s="359"/>
      <c r="V79" s="359"/>
      <c r="W79" s="359"/>
      <c r="X79" s="359"/>
    </row>
    <row r="80" spans="1:24" ht="14.4">
      <c r="A80" s="359"/>
      <c r="B80" s="359"/>
      <c r="C80" s="359"/>
      <c r="D80" s="359"/>
      <c r="E80" s="359"/>
      <c r="F80" s="359"/>
      <c r="G80" s="359"/>
      <c r="H80" s="359"/>
      <c r="I80" s="359"/>
      <c r="J80" s="359"/>
      <c r="K80" s="359"/>
      <c r="L80" s="359"/>
      <c r="M80" s="359"/>
      <c r="N80" s="359"/>
      <c r="O80" s="359"/>
      <c r="P80" s="359"/>
      <c r="Q80" s="359"/>
      <c r="R80" s="359"/>
      <c r="S80" s="358"/>
      <c r="T80" s="358"/>
      <c r="U80" s="359"/>
      <c r="V80" s="359"/>
      <c r="W80" s="359"/>
      <c r="X80" s="359"/>
    </row>
    <row r="81" spans="1:24" ht="14.4">
      <c r="A81" s="359"/>
      <c r="B81" s="359"/>
      <c r="C81" s="359"/>
      <c r="D81" s="359"/>
      <c r="E81" s="359"/>
      <c r="F81" s="359"/>
      <c r="G81" s="359"/>
      <c r="H81" s="359"/>
      <c r="I81" s="359"/>
      <c r="J81" s="359"/>
      <c r="K81" s="359"/>
      <c r="L81" s="359"/>
      <c r="M81" s="359"/>
      <c r="N81" s="359"/>
      <c r="O81" s="359"/>
      <c r="P81" s="359"/>
      <c r="Q81" s="359"/>
      <c r="R81" s="359"/>
      <c r="S81" s="358"/>
      <c r="T81" s="358"/>
      <c r="U81" s="359"/>
      <c r="V81" s="359"/>
      <c r="W81" s="359"/>
      <c r="X81" s="359"/>
    </row>
    <row r="82" spans="1:24" ht="14.4">
      <c r="A82" s="359"/>
      <c r="B82" s="359"/>
      <c r="C82" s="359"/>
      <c r="D82" s="359"/>
      <c r="E82" s="359"/>
      <c r="F82" s="359"/>
      <c r="G82" s="359"/>
      <c r="H82" s="359"/>
      <c r="I82" s="359"/>
      <c r="J82" s="359"/>
      <c r="K82" s="359"/>
      <c r="L82" s="359"/>
      <c r="M82" s="359"/>
      <c r="N82" s="359"/>
      <c r="O82" s="359"/>
      <c r="P82" s="359"/>
      <c r="Q82" s="359"/>
      <c r="R82" s="359"/>
      <c r="S82" s="358"/>
      <c r="T82" s="358"/>
      <c r="U82" s="359"/>
      <c r="V82" s="359"/>
      <c r="W82" s="359"/>
      <c r="X82" s="359"/>
    </row>
    <row r="83" spans="1:24" ht="14.4">
      <c r="A83" s="359"/>
      <c r="B83" s="359"/>
      <c r="C83" s="359"/>
      <c r="D83" s="359"/>
      <c r="E83" s="359"/>
      <c r="F83" s="359"/>
      <c r="G83" s="359"/>
      <c r="H83" s="359"/>
      <c r="I83" s="359"/>
      <c r="J83" s="359"/>
      <c r="K83" s="359"/>
      <c r="L83" s="359"/>
      <c r="M83" s="359"/>
      <c r="N83" s="359"/>
      <c r="O83" s="359"/>
      <c r="P83" s="359"/>
      <c r="Q83" s="359"/>
      <c r="R83" s="359"/>
      <c r="S83" s="358"/>
      <c r="T83" s="358"/>
      <c r="U83" s="359"/>
      <c r="V83" s="359"/>
      <c r="W83" s="359"/>
      <c r="X83" s="359"/>
    </row>
    <row r="84" spans="1:24" ht="14.4">
      <c r="A84" s="359"/>
      <c r="B84" s="359"/>
      <c r="C84" s="359"/>
      <c r="D84" s="359"/>
      <c r="E84" s="359"/>
      <c r="F84" s="359"/>
      <c r="G84" s="359"/>
      <c r="H84" s="359"/>
      <c r="I84" s="359"/>
      <c r="J84" s="359"/>
      <c r="K84" s="359"/>
      <c r="L84" s="359"/>
      <c r="M84" s="359"/>
      <c r="N84" s="359"/>
      <c r="O84" s="359"/>
      <c r="P84" s="359"/>
      <c r="Q84" s="359"/>
      <c r="R84" s="359"/>
      <c r="S84" s="358"/>
      <c r="T84" s="358"/>
      <c r="U84" s="359"/>
      <c r="V84" s="359"/>
      <c r="W84" s="359"/>
      <c r="X84" s="359"/>
    </row>
    <row r="85" spans="1:24" ht="14.4">
      <c r="A85" s="359"/>
      <c r="B85" s="359"/>
      <c r="C85" s="359"/>
      <c r="D85" s="359"/>
      <c r="E85" s="359"/>
      <c r="F85" s="359"/>
      <c r="G85" s="359"/>
      <c r="H85" s="359"/>
      <c r="I85" s="359"/>
      <c r="J85" s="359"/>
      <c r="K85" s="359"/>
      <c r="L85" s="359"/>
      <c r="M85" s="359"/>
      <c r="N85" s="359"/>
      <c r="O85" s="359"/>
      <c r="P85" s="359"/>
      <c r="Q85" s="359"/>
      <c r="R85" s="359"/>
      <c r="S85" s="358"/>
      <c r="T85" s="358"/>
      <c r="U85" s="359"/>
      <c r="V85" s="359"/>
      <c r="W85" s="359"/>
      <c r="X85" s="359"/>
    </row>
    <row r="86" spans="1:24" ht="14.4">
      <c r="A86" s="359"/>
      <c r="B86" s="359"/>
      <c r="C86" s="359"/>
      <c r="D86" s="359"/>
      <c r="E86" s="359"/>
      <c r="F86" s="359"/>
      <c r="G86" s="359"/>
      <c r="H86" s="359"/>
      <c r="I86" s="359"/>
      <c r="J86" s="359"/>
      <c r="K86" s="359"/>
      <c r="L86" s="359"/>
      <c r="M86" s="359"/>
      <c r="N86" s="359"/>
      <c r="O86" s="359"/>
      <c r="P86" s="359"/>
      <c r="Q86" s="359"/>
      <c r="R86" s="359"/>
      <c r="S86" s="358"/>
      <c r="T86" s="358"/>
      <c r="U86" s="359"/>
      <c r="V86" s="359"/>
      <c r="W86" s="359"/>
      <c r="X86" s="359"/>
    </row>
    <row r="87" spans="1:24" ht="14.4">
      <c r="A87" s="359"/>
      <c r="B87" s="359"/>
      <c r="C87" s="359"/>
      <c r="D87" s="359"/>
      <c r="E87" s="359"/>
      <c r="F87" s="359"/>
      <c r="G87" s="359"/>
      <c r="H87" s="359"/>
      <c r="I87" s="359"/>
      <c r="J87" s="359"/>
      <c r="K87" s="359"/>
      <c r="L87" s="359"/>
      <c r="M87" s="359"/>
      <c r="N87" s="359"/>
      <c r="O87" s="359"/>
      <c r="P87" s="359"/>
      <c r="Q87" s="359"/>
      <c r="R87" s="359"/>
      <c r="S87" s="358"/>
      <c r="T87" s="358"/>
      <c r="U87" s="359"/>
      <c r="V87" s="359"/>
      <c r="W87" s="359"/>
      <c r="X87" s="359"/>
    </row>
    <row r="88" spans="1:24" ht="14.4">
      <c r="A88" s="359"/>
      <c r="B88" s="359"/>
      <c r="C88" s="359"/>
      <c r="D88" s="359"/>
      <c r="E88" s="359"/>
      <c r="F88" s="359"/>
      <c r="G88" s="359"/>
      <c r="H88" s="359"/>
      <c r="I88" s="359"/>
      <c r="J88" s="359"/>
      <c r="K88" s="359"/>
      <c r="L88" s="359"/>
      <c r="M88" s="359"/>
      <c r="N88" s="359"/>
      <c r="O88" s="359"/>
      <c r="P88" s="359"/>
      <c r="Q88" s="359"/>
      <c r="R88" s="359"/>
      <c r="S88" s="358"/>
      <c r="T88" s="358"/>
      <c r="U88" s="359"/>
      <c r="V88" s="359"/>
      <c r="W88" s="359"/>
      <c r="X88" s="359"/>
    </row>
    <row r="89" spans="1:24" ht="14.4">
      <c r="A89" s="359"/>
      <c r="B89" s="359"/>
      <c r="C89" s="359"/>
      <c r="D89" s="359"/>
      <c r="E89" s="359"/>
      <c r="F89" s="359"/>
      <c r="G89" s="359"/>
      <c r="H89" s="359"/>
      <c r="I89" s="359"/>
      <c r="J89" s="359"/>
      <c r="K89" s="359"/>
      <c r="L89" s="359"/>
      <c r="M89" s="359"/>
      <c r="N89" s="359"/>
      <c r="O89" s="359"/>
      <c r="P89" s="359"/>
      <c r="Q89" s="359"/>
      <c r="R89" s="359"/>
      <c r="S89" s="358"/>
      <c r="T89" s="358"/>
      <c r="U89" s="359"/>
      <c r="V89" s="359"/>
      <c r="W89" s="359"/>
      <c r="X89" s="359"/>
    </row>
    <row r="90" spans="1:24" ht="14.4">
      <c r="A90" s="359"/>
      <c r="B90" s="359"/>
      <c r="C90" s="359"/>
      <c r="D90" s="359"/>
      <c r="E90" s="359"/>
      <c r="F90" s="359"/>
      <c r="G90" s="359"/>
      <c r="H90" s="359"/>
      <c r="I90" s="359"/>
      <c r="J90" s="359"/>
      <c r="K90" s="359"/>
      <c r="L90" s="359"/>
      <c r="M90" s="359"/>
      <c r="N90" s="359"/>
      <c r="O90" s="359"/>
      <c r="P90" s="359"/>
      <c r="Q90" s="359"/>
      <c r="R90" s="359"/>
      <c r="S90" s="358"/>
      <c r="T90" s="358"/>
      <c r="U90" s="359"/>
      <c r="V90" s="359"/>
      <c r="W90" s="359"/>
      <c r="X90" s="359"/>
    </row>
    <row r="91" spans="1:24" ht="14.4">
      <c r="A91" s="359"/>
      <c r="B91" s="359"/>
      <c r="C91" s="359"/>
      <c r="D91" s="359"/>
      <c r="E91" s="359"/>
      <c r="F91" s="359"/>
      <c r="G91" s="359"/>
      <c r="H91" s="359"/>
      <c r="I91" s="359"/>
      <c r="J91" s="359"/>
      <c r="K91" s="359"/>
      <c r="L91" s="359"/>
      <c r="M91" s="359"/>
      <c r="N91" s="359"/>
      <c r="O91" s="359"/>
      <c r="P91" s="359"/>
      <c r="Q91" s="359"/>
      <c r="R91" s="359"/>
      <c r="S91" s="358"/>
      <c r="T91" s="358"/>
      <c r="U91" s="359"/>
      <c r="V91" s="359"/>
      <c r="W91" s="359"/>
      <c r="X91" s="359"/>
    </row>
    <row r="92" spans="1:24" ht="14.4">
      <c r="A92" s="359"/>
      <c r="B92" s="359"/>
      <c r="C92" s="359"/>
      <c r="D92" s="359"/>
      <c r="E92" s="359"/>
      <c r="F92" s="359"/>
      <c r="G92" s="359"/>
      <c r="H92" s="359"/>
      <c r="I92" s="359"/>
      <c r="J92" s="359"/>
      <c r="K92" s="359"/>
      <c r="L92" s="359"/>
      <c r="M92" s="359"/>
      <c r="N92" s="359"/>
      <c r="O92" s="359"/>
      <c r="P92" s="359"/>
      <c r="Q92" s="359"/>
      <c r="R92" s="359"/>
      <c r="S92" s="358"/>
      <c r="T92" s="358"/>
      <c r="U92" s="359"/>
      <c r="V92" s="359"/>
      <c r="W92" s="359"/>
      <c r="X92" s="359"/>
    </row>
    <row r="93" spans="1:24" ht="14.4">
      <c r="A93" s="359"/>
      <c r="B93" s="359"/>
      <c r="C93" s="359"/>
      <c r="D93" s="359"/>
      <c r="E93" s="359"/>
      <c r="F93" s="359"/>
      <c r="G93" s="359"/>
      <c r="H93" s="359"/>
      <c r="I93" s="359"/>
      <c r="J93" s="359"/>
      <c r="K93" s="359"/>
      <c r="L93" s="359"/>
      <c r="M93" s="359"/>
      <c r="N93" s="359"/>
      <c r="O93" s="359"/>
      <c r="P93" s="359"/>
      <c r="Q93" s="359"/>
      <c r="R93" s="359"/>
      <c r="S93" s="358"/>
      <c r="T93" s="358"/>
      <c r="U93" s="359"/>
      <c r="V93" s="359"/>
      <c r="W93" s="359"/>
      <c r="X93" s="359"/>
    </row>
    <row r="94" spans="1:24" ht="14.4">
      <c r="A94" s="359"/>
      <c r="B94" s="359"/>
      <c r="C94" s="359"/>
      <c r="D94" s="359"/>
      <c r="E94" s="359"/>
      <c r="F94" s="359"/>
      <c r="G94" s="359"/>
      <c r="H94" s="359"/>
      <c r="I94" s="359"/>
      <c r="J94" s="359"/>
      <c r="K94" s="359"/>
      <c r="L94" s="359"/>
      <c r="M94" s="359"/>
      <c r="N94" s="359"/>
      <c r="O94" s="359"/>
      <c r="P94" s="359"/>
      <c r="Q94" s="359"/>
      <c r="R94" s="359"/>
      <c r="S94" s="358"/>
      <c r="T94" s="358"/>
      <c r="U94" s="359"/>
      <c r="V94" s="359"/>
      <c r="W94" s="359"/>
      <c r="X94" s="359"/>
    </row>
    <row r="95" spans="1:24" ht="14.4">
      <c r="A95" s="359"/>
      <c r="B95" s="359"/>
      <c r="C95" s="359"/>
      <c r="D95" s="359"/>
      <c r="E95" s="359"/>
      <c r="F95" s="359"/>
      <c r="G95" s="359"/>
      <c r="H95" s="359"/>
      <c r="I95" s="359"/>
      <c r="J95" s="359"/>
      <c r="K95" s="359"/>
      <c r="L95" s="359"/>
      <c r="M95" s="359"/>
      <c r="N95" s="359"/>
      <c r="O95" s="359"/>
      <c r="P95" s="359"/>
      <c r="Q95" s="359"/>
      <c r="R95" s="359"/>
      <c r="S95" s="358"/>
      <c r="T95" s="358"/>
      <c r="U95" s="359"/>
      <c r="V95" s="359"/>
      <c r="W95" s="359"/>
      <c r="X95" s="359"/>
    </row>
    <row r="96" spans="1:24" ht="14.4">
      <c r="A96" s="359"/>
      <c r="B96" s="359"/>
      <c r="C96" s="359"/>
      <c r="D96" s="359"/>
      <c r="E96" s="359"/>
      <c r="F96" s="359"/>
      <c r="G96" s="359"/>
      <c r="H96" s="359"/>
      <c r="I96" s="359"/>
      <c r="J96" s="359"/>
      <c r="K96" s="359"/>
      <c r="L96" s="359"/>
      <c r="M96" s="359"/>
      <c r="N96" s="359"/>
      <c r="O96" s="359"/>
      <c r="P96" s="359"/>
      <c r="Q96" s="359"/>
      <c r="R96" s="359"/>
      <c r="S96" s="358"/>
      <c r="T96" s="358"/>
      <c r="U96" s="359"/>
      <c r="V96" s="359"/>
      <c r="W96" s="359"/>
      <c r="X96" s="359"/>
    </row>
    <row r="97" spans="1:24" ht="14.4">
      <c r="A97" s="359"/>
      <c r="B97" s="359"/>
      <c r="C97" s="359"/>
      <c r="D97" s="359"/>
      <c r="E97" s="359"/>
      <c r="F97" s="359"/>
      <c r="G97" s="359"/>
      <c r="H97" s="359"/>
      <c r="I97" s="359"/>
      <c r="J97" s="359"/>
      <c r="K97" s="359"/>
      <c r="L97" s="359"/>
      <c r="M97" s="359"/>
      <c r="N97" s="359"/>
      <c r="O97" s="359"/>
      <c r="P97" s="359"/>
      <c r="Q97" s="359"/>
      <c r="R97" s="359"/>
      <c r="S97" s="358"/>
      <c r="T97" s="358"/>
      <c r="U97" s="359"/>
      <c r="V97" s="359"/>
      <c r="W97" s="359"/>
      <c r="X97" s="359"/>
    </row>
    <row r="98" spans="1:24" ht="14.4">
      <c r="A98" s="359"/>
      <c r="B98" s="359"/>
      <c r="C98" s="359"/>
      <c r="D98" s="359"/>
      <c r="E98" s="359"/>
      <c r="F98" s="359"/>
      <c r="G98" s="359"/>
      <c r="H98" s="359"/>
      <c r="I98" s="359"/>
      <c r="J98" s="359"/>
      <c r="K98" s="359"/>
      <c r="L98" s="359"/>
      <c r="M98" s="359"/>
      <c r="N98" s="359"/>
      <c r="O98" s="359"/>
      <c r="P98" s="359"/>
      <c r="Q98" s="359"/>
      <c r="R98" s="359"/>
      <c r="S98" s="358"/>
      <c r="T98" s="358"/>
      <c r="U98" s="359"/>
      <c r="V98" s="359"/>
      <c r="W98" s="359"/>
      <c r="X98" s="359"/>
    </row>
    <row r="99" spans="1:24" ht="14.4">
      <c r="A99" s="359"/>
      <c r="B99" s="359"/>
      <c r="C99" s="359"/>
      <c r="D99" s="359"/>
      <c r="E99" s="359"/>
      <c r="F99" s="359"/>
      <c r="G99" s="359"/>
      <c r="H99" s="359"/>
      <c r="I99" s="359"/>
      <c r="J99" s="359"/>
      <c r="K99" s="359"/>
      <c r="L99" s="359"/>
      <c r="M99" s="359"/>
      <c r="N99" s="359"/>
      <c r="O99" s="359"/>
      <c r="P99" s="359"/>
      <c r="Q99" s="359"/>
      <c r="R99" s="359"/>
      <c r="S99" s="358"/>
      <c r="T99" s="358"/>
      <c r="U99" s="359"/>
      <c r="V99" s="359"/>
      <c r="W99" s="359"/>
      <c r="X99" s="359"/>
    </row>
    <row r="100" spans="1:24" ht="14.4">
      <c r="A100" s="359"/>
      <c r="B100" s="359"/>
      <c r="C100" s="359"/>
      <c r="D100" s="359"/>
      <c r="E100" s="359"/>
      <c r="F100" s="359"/>
      <c r="G100" s="359"/>
      <c r="H100" s="359"/>
      <c r="I100" s="359"/>
      <c r="J100" s="359"/>
      <c r="K100" s="359"/>
      <c r="L100" s="359"/>
      <c r="M100" s="359"/>
      <c r="N100" s="359"/>
      <c r="O100" s="359"/>
      <c r="P100" s="359"/>
      <c r="Q100" s="359"/>
      <c r="R100" s="359"/>
      <c r="S100" s="358"/>
      <c r="T100" s="358"/>
      <c r="U100" s="359"/>
      <c r="V100" s="359"/>
      <c r="W100" s="359"/>
      <c r="X100" s="359"/>
    </row>
    <row r="101" spans="1:24" ht="14.4">
      <c r="A101" s="359"/>
      <c r="B101" s="359"/>
      <c r="C101" s="359"/>
      <c r="D101" s="359"/>
      <c r="E101" s="359"/>
      <c r="F101" s="359"/>
      <c r="G101" s="359"/>
      <c r="H101" s="359"/>
      <c r="I101" s="359"/>
      <c r="J101" s="359"/>
      <c r="K101" s="359"/>
      <c r="L101" s="359"/>
      <c r="M101" s="359"/>
      <c r="N101" s="359"/>
      <c r="O101" s="359"/>
      <c r="P101" s="359"/>
      <c r="Q101" s="359"/>
      <c r="R101" s="359"/>
      <c r="S101" s="358"/>
      <c r="T101" s="358"/>
      <c r="U101" s="359"/>
      <c r="V101" s="359"/>
      <c r="W101" s="359"/>
      <c r="X101" s="359"/>
    </row>
    <row r="102" spans="1:24" ht="14.4">
      <c r="A102" s="359"/>
      <c r="B102" s="359"/>
      <c r="C102" s="359"/>
      <c r="D102" s="359"/>
      <c r="E102" s="359"/>
      <c r="F102" s="359"/>
      <c r="G102" s="359"/>
      <c r="H102" s="359"/>
      <c r="I102" s="359"/>
      <c r="J102" s="359"/>
      <c r="K102" s="359"/>
      <c r="L102" s="359"/>
      <c r="M102" s="359"/>
      <c r="N102" s="359"/>
      <c r="O102" s="359"/>
      <c r="P102" s="359"/>
      <c r="Q102" s="359"/>
      <c r="R102" s="359"/>
      <c r="S102" s="358"/>
      <c r="T102" s="358"/>
      <c r="U102" s="359"/>
      <c r="V102" s="359"/>
      <c r="W102" s="359"/>
      <c r="X102" s="359"/>
    </row>
    <row r="103" spans="1:24" ht="14.4">
      <c r="A103" s="359"/>
      <c r="B103" s="359"/>
      <c r="C103" s="359"/>
      <c r="D103" s="359"/>
      <c r="E103" s="359"/>
      <c r="F103" s="359"/>
      <c r="G103" s="359"/>
      <c r="H103" s="359"/>
      <c r="I103" s="359"/>
      <c r="J103" s="359"/>
      <c r="K103" s="359"/>
      <c r="L103" s="359"/>
      <c r="M103" s="359"/>
      <c r="N103" s="359"/>
      <c r="O103" s="359"/>
      <c r="P103" s="359"/>
      <c r="Q103" s="359"/>
      <c r="R103" s="359"/>
      <c r="S103" s="358"/>
      <c r="T103" s="358"/>
      <c r="U103" s="359"/>
      <c r="V103" s="359"/>
      <c r="W103" s="359"/>
      <c r="X103" s="359"/>
    </row>
    <row r="104" spans="1:24" ht="14.4">
      <c r="A104" s="359"/>
      <c r="B104" s="359"/>
      <c r="C104" s="359"/>
      <c r="D104" s="359"/>
      <c r="E104" s="359"/>
      <c r="F104" s="359"/>
      <c r="G104" s="359"/>
      <c r="H104" s="359"/>
      <c r="I104" s="359"/>
      <c r="J104" s="359"/>
      <c r="K104" s="359"/>
      <c r="L104" s="359"/>
      <c r="M104" s="359"/>
      <c r="N104" s="359"/>
      <c r="O104" s="359"/>
      <c r="P104" s="359"/>
      <c r="Q104" s="359"/>
      <c r="R104" s="359"/>
      <c r="S104" s="358"/>
      <c r="T104" s="358"/>
      <c r="U104" s="359"/>
      <c r="V104" s="359"/>
      <c r="W104" s="359"/>
      <c r="X104" s="359"/>
    </row>
    <row r="105" spans="1:24" ht="14.4">
      <c r="A105" s="359"/>
      <c r="B105" s="359"/>
      <c r="C105" s="359"/>
      <c r="D105" s="359"/>
      <c r="E105" s="359"/>
      <c r="F105" s="359"/>
      <c r="G105" s="359"/>
      <c r="H105" s="359"/>
      <c r="I105" s="359"/>
      <c r="J105" s="359"/>
      <c r="K105" s="359"/>
      <c r="L105" s="359"/>
      <c r="M105" s="359"/>
      <c r="N105" s="359"/>
      <c r="O105" s="359"/>
      <c r="P105" s="359"/>
      <c r="Q105" s="359"/>
      <c r="R105" s="359"/>
      <c r="S105" s="358"/>
      <c r="T105" s="358"/>
      <c r="U105" s="359"/>
      <c r="V105" s="359"/>
      <c r="W105" s="359"/>
      <c r="X105" s="359"/>
    </row>
    <row r="106" spans="1:24" ht="14.4">
      <c r="A106" s="359"/>
      <c r="B106" s="359"/>
      <c r="C106" s="359"/>
      <c r="D106" s="359"/>
      <c r="E106" s="359"/>
      <c r="F106" s="359"/>
      <c r="G106" s="359"/>
      <c r="H106" s="359"/>
      <c r="I106" s="359"/>
      <c r="J106" s="359"/>
      <c r="K106" s="359"/>
      <c r="L106" s="359"/>
      <c r="M106" s="359"/>
      <c r="N106" s="359"/>
      <c r="O106" s="359"/>
      <c r="P106" s="359"/>
      <c r="Q106" s="359"/>
      <c r="R106" s="359"/>
      <c r="S106" s="358"/>
      <c r="T106" s="358"/>
      <c r="U106" s="359"/>
      <c r="V106" s="359"/>
      <c r="W106" s="359"/>
      <c r="X106" s="359"/>
    </row>
    <row r="107" spans="1:24" ht="14.4">
      <c r="A107" s="359"/>
      <c r="B107" s="359"/>
      <c r="C107" s="359"/>
      <c r="D107" s="359"/>
      <c r="E107" s="359"/>
      <c r="F107" s="359"/>
      <c r="G107" s="359"/>
      <c r="H107" s="359"/>
      <c r="I107" s="359"/>
      <c r="J107" s="359"/>
      <c r="K107" s="359"/>
      <c r="L107" s="359"/>
      <c r="M107" s="359"/>
      <c r="N107" s="359"/>
      <c r="O107" s="359"/>
      <c r="P107" s="359"/>
      <c r="Q107" s="359"/>
      <c r="R107" s="359"/>
      <c r="S107" s="358"/>
      <c r="T107" s="358"/>
      <c r="U107" s="359"/>
      <c r="V107" s="359"/>
      <c r="W107" s="359"/>
      <c r="X107" s="359"/>
    </row>
    <row r="108" spans="1:24" ht="14.4">
      <c r="A108" s="359"/>
      <c r="B108" s="359"/>
      <c r="C108" s="359"/>
      <c r="D108" s="359"/>
      <c r="E108" s="359"/>
      <c r="F108" s="359"/>
      <c r="G108" s="359"/>
      <c r="H108" s="359"/>
      <c r="I108" s="359"/>
      <c r="J108" s="359"/>
      <c r="K108" s="359"/>
      <c r="L108" s="359"/>
      <c r="M108" s="359"/>
      <c r="N108" s="359"/>
      <c r="O108" s="359"/>
      <c r="P108" s="359"/>
      <c r="Q108" s="359"/>
      <c r="R108" s="359"/>
      <c r="S108" s="358"/>
      <c r="T108" s="358"/>
      <c r="U108" s="359"/>
      <c r="V108" s="359"/>
      <c r="W108" s="359"/>
      <c r="X108" s="359"/>
    </row>
    <row r="109" spans="1:24" ht="14.4">
      <c r="A109" s="359"/>
      <c r="B109" s="359"/>
      <c r="C109" s="359"/>
      <c r="D109" s="359"/>
      <c r="E109" s="359"/>
      <c r="F109" s="359"/>
      <c r="G109" s="359"/>
      <c r="H109" s="359"/>
      <c r="I109" s="359"/>
      <c r="J109" s="359"/>
      <c r="K109" s="359"/>
      <c r="L109" s="359"/>
      <c r="M109" s="359"/>
      <c r="N109" s="359"/>
      <c r="O109" s="359"/>
      <c r="P109" s="359"/>
      <c r="Q109" s="359"/>
      <c r="R109" s="359"/>
      <c r="S109" s="358"/>
      <c r="T109" s="358"/>
      <c r="U109" s="359"/>
      <c r="V109" s="359"/>
      <c r="W109" s="359"/>
      <c r="X109" s="359"/>
    </row>
    <row r="110" spans="1:24" ht="14.4">
      <c r="A110" s="359"/>
      <c r="B110" s="359"/>
      <c r="C110" s="359"/>
      <c r="D110" s="359"/>
      <c r="E110" s="359"/>
      <c r="F110" s="359"/>
      <c r="G110" s="359"/>
      <c r="H110" s="359"/>
      <c r="I110" s="359"/>
      <c r="J110" s="359"/>
      <c r="K110" s="359"/>
      <c r="L110" s="359"/>
      <c r="M110" s="359"/>
      <c r="N110" s="359"/>
      <c r="O110" s="359"/>
      <c r="P110" s="359"/>
      <c r="Q110" s="359"/>
      <c r="R110" s="359"/>
      <c r="S110" s="358"/>
      <c r="T110" s="358"/>
      <c r="U110" s="359"/>
      <c r="V110" s="359"/>
      <c r="W110" s="359"/>
      <c r="X110" s="359"/>
    </row>
    <row r="111" spans="1:24" ht="14.4">
      <c r="A111" s="359"/>
      <c r="B111" s="359"/>
      <c r="C111" s="359"/>
      <c r="D111" s="359"/>
      <c r="E111" s="359"/>
      <c r="F111" s="359"/>
      <c r="G111" s="359"/>
      <c r="H111" s="359"/>
      <c r="I111" s="359"/>
      <c r="J111" s="359"/>
      <c r="K111" s="359"/>
      <c r="L111" s="359"/>
      <c r="M111" s="359"/>
      <c r="N111" s="359"/>
      <c r="O111" s="359"/>
      <c r="P111" s="359"/>
      <c r="Q111" s="359"/>
      <c r="R111" s="359"/>
      <c r="S111" s="358"/>
      <c r="T111" s="358"/>
      <c r="U111" s="359"/>
      <c r="V111" s="359"/>
      <c r="W111" s="359"/>
      <c r="X111" s="359"/>
    </row>
    <row r="112" spans="1:24" ht="14.4">
      <c r="A112" s="359"/>
      <c r="B112" s="359"/>
      <c r="C112" s="359"/>
      <c r="D112" s="359"/>
      <c r="E112" s="359"/>
      <c r="F112" s="359"/>
      <c r="G112" s="359"/>
      <c r="H112" s="359"/>
      <c r="I112" s="359"/>
      <c r="J112" s="359"/>
      <c r="K112" s="359"/>
      <c r="L112" s="359"/>
      <c r="M112" s="359"/>
      <c r="N112" s="359"/>
      <c r="O112" s="359"/>
      <c r="P112" s="359"/>
      <c r="Q112" s="359"/>
      <c r="R112" s="359"/>
      <c r="S112" s="358"/>
      <c r="T112" s="358"/>
      <c r="U112" s="359"/>
      <c r="V112" s="359"/>
      <c r="W112" s="359"/>
      <c r="X112" s="359"/>
    </row>
    <row r="113" spans="1:24" ht="14.4">
      <c r="A113" s="359"/>
      <c r="B113" s="359"/>
      <c r="C113" s="359"/>
      <c r="D113" s="359"/>
      <c r="E113" s="359"/>
      <c r="F113" s="359"/>
      <c r="G113" s="359"/>
      <c r="H113" s="359"/>
      <c r="I113" s="359"/>
      <c r="J113" s="359"/>
      <c r="K113" s="359"/>
      <c r="L113" s="359"/>
      <c r="M113" s="359"/>
      <c r="N113" s="359"/>
      <c r="O113" s="359"/>
      <c r="P113" s="359"/>
      <c r="Q113" s="359"/>
      <c r="R113" s="359"/>
      <c r="S113" s="358"/>
      <c r="T113" s="358"/>
      <c r="U113" s="359"/>
      <c r="V113" s="359"/>
      <c r="W113" s="359"/>
      <c r="X113" s="359"/>
    </row>
    <row r="114" spans="1:24" ht="14.4">
      <c r="A114" s="359"/>
      <c r="B114" s="359"/>
      <c r="C114" s="359"/>
      <c r="D114" s="359"/>
      <c r="E114" s="359"/>
      <c r="F114" s="359"/>
      <c r="G114" s="359"/>
      <c r="H114" s="359"/>
      <c r="I114" s="359"/>
      <c r="J114" s="359"/>
      <c r="K114" s="359"/>
      <c r="L114" s="359"/>
      <c r="M114" s="359"/>
      <c r="N114" s="359"/>
      <c r="O114" s="359"/>
      <c r="P114" s="359"/>
      <c r="Q114" s="359"/>
      <c r="R114" s="359"/>
      <c r="S114" s="358"/>
      <c r="T114" s="358"/>
      <c r="U114" s="359"/>
      <c r="V114" s="359"/>
      <c r="W114" s="359"/>
      <c r="X114" s="359"/>
    </row>
    <row r="115" spans="1:24" ht="14.4">
      <c r="A115" s="359"/>
      <c r="B115" s="359"/>
      <c r="C115" s="359"/>
      <c r="D115" s="359"/>
      <c r="E115" s="359"/>
      <c r="F115" s="359"/>
      <c r="G115" s="359"/>
      <c r="H115" s="359"/>
      <c r="I115" s="359"/>
      <c r="J115" s="359"/>
      <c r="K115" s="359"/>
      <c r="L115" s="359"/>
      <c r="M115" s="359"/>
      <c r="N115" s="359"/>
      <c r="O115" s="359"/>
      <c r="P115" s="359"/>
      <c r="Q115" s="359"/>
      <c r="R115" s="359"/>
      <c r="S115" s="358"/>
      <c r="T115" s="358"/>
      <c r="U115" s="359"/>
      <c r="V115" s="359"/>
      <c r="W115" s="359"/>
      <c r="X115" s="359"/>
    </row>
    <row r="116" spans="1:24" ht="14.4">
      <c r="A116" s="359"/>
      <c r="B116" s="359"/>
      <c r="C116" s="359"/>
      <c r="D116" s="359"/>
      <c r="E116" s="359"/>
      <c r="F116" s="359"/>
      <c r="G116" s="359"/>
      <c r="H116" s="359"/>
      <c r="I116" s="359"/>
      <c r="J116" s="359"/>
      <c r="K116" s="359"/>
      <c r="L116" s="359"/>
      <c r="M116" s="359"/>
      <c r="N116" s="359"/>
      <c r="O116" s="359"/>
      <c r="P116" s="359"/>
      <c r="Q116" s="359"/>
      <c r="R116" s="359"/>
      <c r="S116" s="358"/>
      <c r="T116" s="358"/>
      <c r="U116" s="359"/>
      <c r="V116" s="359"/>
      <c r="W116" s="359"/>
      <c r="X116" s="359"/>
    </row>
    <row r="117" spans="1:24" ht="14.4">
      <c r="A117" s="359"/>
      <c r="B117" s="359"/>
      <c r="C117" s="359"/>
      <c r="D117" s="359"/>
      <c r="E117" s="359"/>
      <c r="F117" s="359"/>
      <c r="G117" s="359"/>
      <c r="H117" s="359"/>
      <c r="I117" s="359"/>
      <c r="J117" s="359"/>
      <c r="K117" s="359"/>
      <c r="L117" s="359"/>
      <c r="M117" s="359"/>
      <c r="N117" s="359"/>
      <c r="O117" s="359"/>
      <c r="P117" s="359"/>
      <c r="Q117" s="359"/>
      <c r="R117" s="359"/>
      <c r="S117" s="358"/>
      <c r="T117" s="358"/>
      <c r="U117" s="359"/>
      <c r="V117" s="359"/>
      <c r="W117" s="359"/>
      <c r="X117" s="359"/>
    </row>
    <row r="118" spans="1:24" ht="14.4">
      <c r="A118" s="359"/>
      <c r="B118" s="359"/>
      <c r="C118" s="359"/>
      <c r="D118" s="359"/>
      <c r="E118" s="359"/>
      <c r="F118" s="359"/>
      <c r="G118" s="359"/>
      <c r="H118" s="359"/>
      <c r="I118" s="359"/>
      <c r="J118" s="359"/>
      <c r="K118" s="359"/>
      <c r="L118" s="359"/>
      <c r="M118" s="359"/>
      <c r="N118" s="359"/>
      <c r="O118" s="359"/>
      <c r="P118" s="359"/>
      <c r="Q118" s="359"/>
      <c r="R118" s="359"/>
      <c r="S118" s="358"/>
      <c r="T118" s="358"/>
      <c r="U118" s="359"/>
      <c r="V118" s="359"/>
      <c r="W118" s="359"/>
      <c r="X118" s="359"/>
    </row>
    <row r="119" spans="1:24" ht="14.4">
      <c r="A119" s="359"/>
      <c r="B119" s="359"/>
      <c r="C119" s="359"/>
      <c r="D119" s="359"/>
      <c r="E119" s="359"/>
      <c r="F119" s="359"/>
      <c r="G119" s="359"/>
      <c r="H119" s="359"/>
      <c r="I119" s="359"/>
      <c r="J119" s="359"/>
      <c r="K119" s="359"/>
      <c r="L119" s="359"/>
      <c r="M119" s="359"/>
      <c r="N119" s="359"/>
      <c r="O119" s="359"/>
      <c r="P119" s="359"/>
      <c r="Q119" s="359"/>
      <c r="R119" s="359"/>
      <c r="S119" s="358"/>
      <c r="T119" s="358"/>
      <c r="U119" s="359"/>
      <c r="V119" s="359"/>
      <c r="W119" s="359"/>
      <c r="X119" s="359"/>
    </row>
    <row r="120" spans="1:24" ht="14.4">
      <c r="A120" s="359"/>
      <c r="B120" s="359"/>
      <c r="C120" s="359"/>
      <c r="D120" s="359"/>
      <c r="E120" s="359"/>
      <c r="F120" s="359"/>
      <c r="G120" s="359"/>
      <c r="H120" s="359"/>
      <c r="I120" s="359"/>
      <c r="J120" s="359"/>
      <c r="K120" s="359"/>
      <c r="L120" s="359"/>
      <c r="M120" s="359"/>
      <c r="N120" s="359"/>
      <c r="O120" s="359"/>
      <c r="P120" s="359"/>
      <c r="Q120" s="359"/>
      <c r="R120" s="359"/>
      <c r="S120" s="358"/>
      <c r="T120" s="358"/>
      <c r="U120" s="359"/>
      <c r="V120" s="359"/>
      <c r="W120" s="359"/>
      <c r="X120" s="359"/>
    </row>
    <row r="121" spans="1:24" ht="14.4">
      <c r="A121" s="359"/>
      <c r="B121" s="359"/>
      <c r="C121" s="359"/>
      <c r="D121" s="359"/>
      <c r="E121" s="359"/>
      <c r="F121" s="359"/>
      <c r="G121" s="359"/>
      <c r="H121" s="359"/>
      <c r="I121" s="359"/>
      <c r="J121" s="359"/>
      <c r="K121" s="359"/>
      <c r="L121" s="359"/>
      <c r="M121" s="359"/>
      <c r="N121" s="359"/>
      <c r="O121" s="359"/>
      <c r="P121" s="359"/>
      <c r="Q121" s="359"/>
      <c r="R121" s="359"/>
      <c r="S121" s="358"/>
      <c r="T121" s="358"/>
      <c r="U121" s="359"/>
      <c r="V121" s="359"/>
      <c r="W121" s="359"/>
      <c r="X121" s="359"/>
    </row>
    <row r="122" spans="1:24" ht="14.4">
      <c r="A122" s="359"/>
      <c r="B122" s="359"/>
      <c r="C122" s="359"/>
      <c r="D122" s="359"/>
      <c r="E122" s="359"/>
      <c r="F122" s="359"/>
      <c r="G122" s="359"/>
      <c r="H122" s="359"/>
      <c r="I122" s="359"/>
      <c r="J122" s="359"/>
      <c r="K122" s="359"/>
      <c r="L122" s="359"/>
      <c r="M122" s="359"/>
      <c r="N122" s="359"/>
      <c r="O122" s="359"/>
      <c r="P122" s="359"/>
      <c r="Q122" s="359"/>
      <c r="R122" s="359"/>
      <c r="S122" s="358"/>
      <c r="T122" s="358"/>
      <c r="U122" s="359"/>
      <c r="V122" s="359"/>
      <c r="W122" s="359"/>
      <c r="X122" s="359"/>
    </row>
    <row r="123" spans="1:24" ht="14.4">
      <c r="A123" s="359"/>
      <c r="B123" s="359"/>
      <c r="C123" s="359"/>
      <c r="D123" s="359"/>
      <c r="E123" s="359"/>
      <c r="F123" s="359"/>
      <c r="G123" s="359"/>
      <c r="H123" s="359"/>
      <c r="I123" s="359"/>
      <c r="J123" s="359"/>
      <c r="K123" s="359"/>
      <c r="L123" s="359"/>
      <c r="M123" s="359"/>
      <c r="N123" s="359"/>
      <c r="O123" s="359"/>
      <c r="P123" s="359"/>
      <c r="Q123" s="359"/>
      <c r="R123" s="359"/>
      <c r="S123" s="358"/>
      <c r="T123" s="358"/>
      <c r="U123" s="359"/>
      <c r="V123" s="359"/>
      <c r="W123" s="359"/>
      <c r="X123" s="359"/>
    </row>
    <row r="124" spans="1:24" ht="14.4">
      <c r="A124" s="359"/>
      <c r="B124" s="359"/>
      <c r="C124" s="359"/>
      <c r="D124" s="359"/>
      <c r="E124" s="359"/>
      <c r="F124" s="359"/>
      <c r="G124" s="359"/>
      <c r="H124" s="359"/>
      <c r="I124" s="359"/>
      <c r="J124" s="359"/>
      <c r="K124" s="359"/>
      <c r="L124" s="359"/>
      <c r="M124" s="359"/>
      <c r="N124" s="359"/>
      <c r="O124" s="359"/>
      <c r="P124" s="359"/>
      <c r="Q124" s="359"/>
      <c r="R124" s="359"/>
      <c r="S124" s="358"/>
      <c r="T124" s="358"/>
      <c r="U124" s="359"/>
      <c r="V124" s="359"/>
      <c r="W124" s="359"/>
      <c r="X124" s="359"/>
    </row>
    <row r="125" spans="1:24" ht="14.4">
      <c r="A125" s="359"/>
      <c r="B125" s="359"/>
      <c r="C125" s="359"/>
      <c r="D125" s="359"/>
      <c r="E125" s="359"/>
      <c r="F125" s="359"/>
      <c r="G125" s="359"/>
      <c r="H125" s="359"/>
      <c r="I125" s="359"/>
      <c r="J125" s="359"/>
      <c r="K125" s="359"/>
      <c r="L125" s="359"/>
      <c r="M125" s="359"/>
      <c r="N125" s="359"/>
      <c r="O125" s="359"/>
      <c r="P125" s="359"/>
      <c r="Q125" s="359"/>
      <c r="R125" s="359"/>
      <c r="S125" s="358"/>
      <c r="T125" s="358"/>
      <c r="U125" s="359"/>
      <c r="V125" s="359"/>
      <c r="W125" s="359"/>
      <c r="X125" s="359"/>
    </row>
    <row r="126" spans="1:24" ht="14.4">
      <c r="A126" s="359"/>
      <c r="B126" s="359"/>
      <c r="C126" s="359"/>
      <c r="D126" s="359"/>
      <c r="E126" s="359"/>
      <c r="F126" s="359"/>
      <c r="G126" s="359"/>
      <c r="H126" s="359"/>
      <c r="I126" s="359"/>
      <c r="J126" s="359"/>
      <c r="K126" s="359"/>
      <c r="L126" s="359"/>
      <c r="M126" s="359"/>
      <c r="N126" s="359"/>
      <c r="O126" s="359"/>
      <c r="P126" s="359"/>
      <c r="Q126" s="359"/>
      <c r="R126" s="359"/>
      <c r="S126" s="358"/>
      <c r="T126" s="358"/>
      <c r="U126" s="359"/>
      <c r="V126" s="359"/>
      <c r="W126" s="359"/>
      <c r="X126" s="359"/>
    </row>
    <row r="127" spans="1:24" ht="14.4">
      <c r="A127" s="359"/>
      <c r="B127" s="359"/>
      <c r="C127" s="359"/>
      <c r="D127" s="359"/>
      <c r="E127" s="359"/>
      <c r="F127" s="359"/>
      <c r="G127" s="359"/>
      <c r="H127" s="359"/>
      <c r="I127" s="359"/>
      <c r="J127" s="359"/>
      <c r="K127" s="359"/>
      <c r="L127" s="359"/>
      <c r="M127" s="359"/>
      <c r="N127" s="359"/>
      <c r="O127" s="359"/>
      <c r="P127" s="359"/>
      <c r="Q127" s="359"/>
      <c r="R127" s="359"/>
      <c r="S127" s="358"/>
      <c r="T127" s="358"/>
      <c r="U127" s="359"/>
      <c r="V127" s="359"/>
      <c r="W127" s="359"/>
      <c r="X127" s="359"/>
    </row>
    <row r="128" spans="1:24" ht="14.4">
      <c r="A128" s="359"/>
      <c r="B128" s="359"/>
      <c r="C128" s="359"/>
      <c r="D128" s="359"/>
      <c r="E128" s="359"/>
      <c r="F128" s="359"/>
      <c r="G128" s="359"/>
      <c r="H128" s="359"/>
      <c r="I128" s="359"/>
      <c r="J128" s="359"/>
      <c r="K128" s="359"/>
      <c r="L128" s="359"/>
      <c r="M128" s="359"/>
      <c r="N128" s="359"/>
      <c r="O128" s="359"/>
      <c r="P128" s="359"/>
      <c r="Q128" s="359"/>
      <c r="R128" s="359"/>
      <c r="S128" s="358"/>
      <c r="T128" s="358"/>
      <c r="U128" s="359"/>
      <c r="V128" s="359"/>
      <c r="W128" s="359"/>
      <c r="X128" s="359"/>
    </row>
    <row r="129" spans="1:24" ht="14.4">
      <c r="A129" s="359"/>
      <c r="B129" s="359"/>
      <c r="C129" s="359"/>
      <c r="D129" s="359"/>
      <c r="E129" s="359"/>
      <c r="F129" s="359"/>
      <c r="G129" s="359"/>
      <c r="H129" s="359"/>
      <c r="I129" s="359"/>
      <c r="J129" s="359"/>
      <c r="K129" s="359"/>
      <c r="L129" s="359"/>
      <c r="M129" s="359"/>
      <c r="N129" s="359"/>
      <c r="O129" s="359"/>
      <c r="P129" s="359"/>
      <c r="Q129" s="359"/>
      <c r="R129" s="359"/>
      <c r="S129" s="358"/>
      <c r="T129" s="358"/>
      <c r="U129" s="359"/>
      <c r="V129" s="359"/>
      <c r="W129" s="359"/>
      <c r="X129" s="359"/>
    </row>
    <row r="130" spans="1:24" ht="14.4">
      <c r="A130" s="359"/>
      <c r="B130" s="359"/>
      <c r="C130" s="359"/>
      <c r="D130" s="359"/>
      <c r="E130" s="359"/>
      <c r="F130" s="359"/>
      <c r="G130" s="359"/>
      <c r="H130" s="359"/>
      <c r="I130" s="359"/>
      <c r="J130" s="359"/>
      <c r="K130" s="359"/>
      <c r="L130" s="359"/>
      <c r="M130" s="359"/>
      <c r="N130" s="359"/>
      <c r="O130" s="359"/>
      <c r="P130" s="359"/>
      <c r="Q130" s="359"/>
      <c r="R130" s="359"/>
      <c r="S130" s="358"/>
      <c r="T130" s="358"/>
      <c r="U130" s="359"/>
      <c r="V130" s="359"/>
      <c r="W130" s="359"/>
      <c r="X130" s="359"/>
    </row>
    <row r="131" spans="1:24" ht="14.4">
      <c r="A131" s="359"/>
      <c r="B131" s="359"/>
      <c r="C131" s="359"/>
      <c r="D131" s="359"/>
      <c r="E131" s="359"/>
      <c r="F131" s="359"/>
      <c r="G131" s="359"/>
      <c r="H131" s="359"/>
      <c r="I131" s="359"/>
      <c r="J131" s="359"/>
      <c r="K131" s="359"/>
      <c r="L131" s="359"/>
      <c r="M131" s="359"/>
      <c r="N131" s="359"/>
      <c r="O131" s="359"/>
      <c r="P131" s="359"/>
      <c r="Q131" s="359"/>
      <c r="R131" s="359"/>
      <c r="S131" s="358"/>
      <c r="T131" s="358"/>
      <c r="U131" s="359"/>
      <c r="V131" s="359"/>
      <c r="W131" s="359"/>
      <c r="X131" s="359"/>
    </row>
    <row r="132" spans="1:24" ht="14.4">
      <c r="A132" s="359"/>
      <c r="B132" s="359"/>
      <c r="C132" s="359"/>
      <c r="D132" s="359"/>
      <c r="E132" s="359"/>
      <c r="F132" s="359"/>
      <c r="G132" s="359"/>
      <c r="H132" s="359"/>
      <c r="I132" s="359"/>
      <c r="J132" s="359"/>
      <c r="K132" s="359"/>
      <c r="L132" s="359"/>
      <c r="M132" s="359"/>
      <c r="N132" s="359"/>
      <c r="O132" s="359"/>
      <c r="P132" s="359"/>
      <c r="Q132" s="359"/>
      <c r="R132" s="359"/>
      <c r="S132" s="358"/>
      <c r="T132" s="358"/>
      <c r="U132" s="359"/>
      <c r="V132" s="359"/>
      <c r="W132" s="359"/>
      <c r="X132" s="359"/>
    </row>
    <row r="133" spans="1:24" ht="14.4">
      <c r="A133" s="359"/>
      <c r="B133" s="359"/>
      <c r="C133" s="359"/>
      <c r="D133" s="359"/>
      <c r="E133" s="359"/>
      <c r="F133" s="359"/>
      <c r="G133" s="359"/>
      <c r="H133" s="359"/>
      <c r="I133" s="359"/>
      <c r="J133" s="359"/>
      <c r="K133" s="359"/>
      <c r="L133" s="359"/>
      <c r="M133" s="359"/>
      <c r="N133" s="359"/>
      <c r="O133" s="359"/>
      <c r="P133" s="359"/>
      <c r="Q133" s="359"/>
      <c r="R133" s="359"/>
      <c r="S133" s="358"/>
      <c r="T133" s="358"/>
      <c r="U133" s="359"/>
      <c r="V133" s="359"/>
      <c r="W133" s="359"/>
      <c r="X133" s="359"/>
    </row>
    <row r="134" spans="1:24" ht="14.4">
      <c r="A134" s="359"/>
      <c r="B134" s="359"/>
      <c r="C134" s="359"/>
      <c r="D134" s="359"/>
      <c r="E134" s="359"/>
      <c r="F134" s="359"/>
      <c r="G134" s="359"/>
      <c r="H134" s="359"/>
      <c r="I134" s="359"/>
      <c r="J134" s="359"/>
      <c r="K134" s="359"/>
      <c r="L134" s="359"/>
      <c r="M134" s="359"/>
      <c r="N134" s="359"/>
      <c r="O134" s="359"/>
      <c r="P134" s="359"/>
      <c r="Q134" s="359"/>
      <c r="R134" s="359"/>
      <c r="S134" s="358"/>
      <c r="T134" s="358"/>
      <c r="U134" s="359"/>
      <c r="V134" s="359"/>
      <c r="W134" s="359"/>
      <c r="X134" s="359"/>
    </row>
    <row r="135" spans="1:24" ht="14.4">
      <c r="A135" s="359"/>
      <c r="B135" s="359"/>
      <c r="C135" s="359"/>
      <c r="D135" s="359"/>
      <c r="E135" s="359"/>
      <c r="F135" s="359"/>
      <c r="G135" s="359"/>
      <c r="H135" s="359"/>
      <c r="I135" s="359"/>
      <c r="J135" s="359"/>
      <c r="K135" s="359"/>
      <c r="L135" s="359"/>
      <c r="M135" s="359"/>
      <c r="N135" s="359"/>
      <c r="O135" s="359"/>
      <c r="P135" s="359"/>
      <c r="Q135" s="359"/>
      <c r="R135" s="359"/>
      <c r="S135" s="358"/>
      <c r="T135" s="358"/>
      <c r="U135" s="359"/>
      <c r="V135" s="359"/>
      <c r="W135" s="359"/>
      <c r="X135" s="359"/>
    </row>
    <row r="136" spans="1:24" ht="14.4">
      <c r="A136" s="359"/>
      <c r="B136" s="359"/>
      <c r="C136" s="359"/>
      <c r="D136" s="359"/>
      <c r="E136" s="359"/>
      <c r="F136" s="359"/>
      <c r="G136" s="359"/>
      <c r="H136" s="359"/>
      <c r="I136" s="359"/>
      <c r="J136" s="359"/>
      <c r="K136" s="359"/>
      <c r="L136" s="359"/>
      <c r="M136" s="359"/>
      <c r="N136" s="359"/>
      <c r="O136" s="359"/>
      <c r="P136" s="359"/>
      <c r="Q136" s="359"/>
      <c r="R136" s="359"/>
      <c r="S136" s="358"/>
      <c r="T136" s="358"/>
      <c r="U136" s="359"/>
      <c r="V136" s="359"/>
      <c r="W136" s="359"/>
      <c r="X136" s="359"/>
    </row>
    <row r="137" spans="1:24" ht="14.4">
      <c r="A137" s="359"/>
      <c r="B137" s="359"/>
      <c r="C137" s="359"/>
      <c r="D137" s="359"/>
      <c r="E137" s="359"/>
      <c r="F137" s="359"/>
      <c r="G137" s="359"/>
      <c r="H137" s="359"/>
      <c r="I137" s="359"/>
      <c r="J137" s="359"/>
      <c r="K137" s="359"/>
      <c r="L137" s="359"/>
      <c r="M137" s="359"/>
      <c r="N137" s="359"/>
      <c r="O137" s="359"/>
      <c r="P137" s="359"/>
      <c r="Q137" s="359"/>
      <c r="R137" s="359"/>
      <c r="S137" s="358"/>
      <c r="T137" s="358"/>
      <c r="U137" s="359"/>
      <c r="V137" s="359"/>
      <c r="W137" s="359"/>
      <c r="X137" s="359"/>
    </row>
    <row r="138" spans="1:24" ht="14.4">
      <c r="A138" s="359"/>
      <c r="B138" s="359"/>
      <c r="C138" s="359"/>
      <c r="D138" s="359"/>
      <c r="E138" s="359"/>
      <c r="F138" s="359"/>
      <c r="G138" s="359"/>
      <c r="H138" s="359"/>
      <c r="I138" s="359"/>
      <c r="J138" s="359"/>
      <c r="K138" s="359"/>
      <c r="L138" s="359"/>
      <c r="M138" s="359"/>
      <c r="N138" s="359"/>
      <c r="O138" s="359"/>
      <c r="P138" s="359"/>
      <c r="Q138" s="359"/>
      <c r="R138" s="359"/>
      <c r="S138" s="358"/>
      <c r="T138" s="358"/>
      <c r="U138" s="359"/>
      <c r="V138" s="359"/>
      <c r="W138" s="359"/>
      <c r="X138" s="359"/>
    </row>
    <row r="139" spans="1:24" ht="14.4">
      <c r="A139" s="359"/>
      <c r="B139" s="359"/>
      <c r="C139" s="359"/>
      <c r="D139" s="359"/>
      <c r="E139" s="359"/>
      <c r="F139" s="359"/>
      <c r="G139" s="359"/>
      <c r="H139" s="359"/>
      <c r="I139" s="359"/>
      <c r="J139" s="359"/>
      <c r="K139" s="359"/>
      <c r="L139" s="359"/>
      <c r="M139" s="359"/>
      <c r="N139" s="359"/>
      <c r="O139" s="359"/>
      <c r="P139" s="359"/>
      <c r="Q139" s="359"/>
      <c r="R139" s="359"/>
      <c r="S139" s="358"/>
      <c r="T139" s="358"/>
      <c r="U139" s="359"/>
      <c r="V139" s="359"/>
      <c r="W139" s="359"/>
      <c r="X139" s="359"/>
    </row>
    <row r="140" spans="1:24" ht="14.4">
      <c r="A140" s="359"/>
      <c r="B140" s="359"/>
      <c r="C140" s="359"/>
      <c r="D140" s="359"/>
      <c r="E140" s="359"/>
      <c r="F140" s="359"/>
      <c r="G140" s="359"/>
      <c r="H140" s="359"/>
      <c r="I140" s="359"/>
      <c r="J140" s="359"/>
      <c r="K140" s="359"/>
      <c r="L140" s="359"/>
      <c r="M140" s="359"/>
      <c r="N140" s="359"/>
      <c r="O140" s="359"/>
      <c r="P140" s="359"/>
      <c r="Q140" s="359"/>
      <c r="R140" s="359"/>
      <c r="S140" s="358"/>
      <c r="T140" s="358"/>
      <c r="U140" s="359"/>
      <c r="V140" s="359"/>
      <c r="W140" s="359"/>
      <c r="X140" s="359"/>
    </row>
    <row r="141" spans="1:24" ht="14.4">
      <c r="A141" s="359"/>
      <c r="B141" s="359"/>
      <c r="C141" s="359"/>
      <c r="D141" s="359"/>
      <c r="E141" s="359"/>
      <c r="F141" s="359"/>
      <c r="G141" s="359"/>
      <c r="H141" s="359"/>
      <c r="I141" s="359"/>
      <c r="J141" s="359"/>
      <c r="K141" s="359"/>
      <c r="L141" s="359"/>
      <c r="M141" s="359"/>
      <c r="N141" s="359"/>
      <c r="O141" s="359"/>
      <c r="P141" s="359"/>
      <c r="Q141" s="359"/>
      <c r="R141" s="359"/>
      <c r="S141" s="358"/>
      <c r="T141" s="358"/>
      <c r="U141" s="359"/>
      <c r="V141" s="359"/>
      <c r="W141" s="359"/>
      <c r="X141" s="359"/>
    </row>
    <row r="142" spans="1:24" ht="14.4">
      <c r="A142" s="359"/>
      <c r="B142" s="359"/>
      <c r="C142" s="359"/>
      <c r="D142" s="359"/>
      <c r="E142" s="359"/>
      <c r="F142" s="359"/>
      <c r="G142" s="359"/>
      <c r="H142" s="359"/>
      <c r="I142" s="359"/>
      <c r="J142" s="359"/>
      <c r="K142" s="359"/>
      <c r="L142" s="359"/>
      <c r="M142" s="359"/>
      <c r="N142" s="359"/>
      <c r="O142" s="359"/>
      <c r="P142" s="359"/>
      <c r="Q142" s="359"/>
      <c r="R142" s="359"/>
      <c r="S142" s="358"/>
      <c r="T142" s="358"/>
      <c r="U142" s="359"/>
      <c r="V142" s="359"/>
      <c r="W142" s="359"/>
      <c r="X142" s="359"/>
    </row>
    <row r="143" spans="1:24" ht="14.4">
      <c r="A143" s="359"/>
      <c r="B143" s="359"/>
      <c r="C143" s="359"/>
      <c r="D143" s="359"/>
      <c r="E143" s="359"/>
      <c r="F143" s="359"/>
      <c r="G143" s="359"/>
      <c r="H143" s="359"/>
      <c r="I143" s="359"/>
      <c r="J143" s="359"/>
      <c r="K143" s="359"/>
      <c r="L143" s="359"/>
      <c r="M143" s="359"/>
      <c r="N143" s="359"/>
      <c r="O143" s="359"/>
      <c r="P143" s="359"/>
      <c r="Q143" s="359"/>
      <c r="R143" s="359"/>
      <c r="S143" s="358"/>
      <c r="T143" s="358"/>
      <c r="U143" s="359"/>
      <c r="V143" s="359"/>
      <c r="W143" s="359"/>
      <c r="X143" s="359"/>
    </row>
    <row r="144" spans="1:24" ht="14.4">
      <c r="A144" s="359"/>
      <c r="B144" s="359"/>
      <c r="C144" s="359"/>
      <c r="D144" s="359"/>
      <c r="E144" s="359"/>
      <c r="F144" s="359"/>
      <c r="G144" s="359"/>
      <c r="H144" s="359"/>
      <c r="I144" s="359"/>
      <c r="J144" s="359"/>
      <c r="K144" s="359"/>
      <c r="L144" s="359"/>
      <c r="M144" s="359"/>
      <c r="N144" s="359"/>
      <c r="O144" s="359"/>
      <c r="P144" s="359"/>
      <c r="Q144" s="359"/>
      <c r="R144" s="359"/>
      <c r="S144" s="358"/>
      <c r="T144" s="358"/>
      <c r="U144" s="359"/>
      <c r="V144" s="359"/>
      <c r="W144" s="359"/>
      <c r="X144" s="359"/>
    </row>
    <row r="145" spans="1:24" ht="14.4">
      <c r="A145" s="359"/>
      <c r="B145" s="359"/>
      <c r="C145" s="359"/>
      <c r="D145" s="359"/>
      <c r="E145" s="359"/>
      <c r="F145" s="359"/>
      <c r="G145" s="359"/>
      <c r="H145" s="359"/>
      <c r="I145" s="359"/>
      <c r="J145" s="359"/>
      <c r="K145" s="359"/>
      <c r="L145" s="359"/>
      <c r="M145" s="359"/>
      <c r="N145" s="359"/>
      <c r="O145" s="359"/>
      <c r="P145" s="359"/>
      <c r="Q145" s="359"/>
      <c r="R145" s="359"/>
      <c r="S145" s="358"/>
      <c r="T145" s="358"/>
      <c r="U145" s="359"/>
      <c r="V145" s="359"/>
      <c r="W145" s="359"/>
      <c r="X145" s="359"/>
    </row>
    <row r="146" spans="1:24" ht="14.4">
      <c r="A146" s="359"/>
      <c r="B146" s="359"/>
      <c r="C146" s="359"/>
      <c r="D146" s="359"/>
      <c r="E146" s="359"/>
      <c r="F146" s="359"/>
      <c r="G146" s="359"/>
      <c r="H146" s="359"/>
      <c r="I146" s="359"/>
      <c r="J146" s="359"/>
      <c r="K146" s="359"/>
      <c r="L146" s="359"/>
      <c r="M146" s="359"/>
      <c r="N146" s="359"/>
      <c r="O146" s="359"/>
      <c r="P146" s="359"/>
      <c r="Q146" s="359"/>
      <c r="R146" s="359"/>
      <c r="S146" s="358"/>
      <c r="T146" s="358"/>
      <c r="U146" s="359"/>
      <c r="V146" s="359"/>
      <c r="W146" s="359"/>
      <c r="X146" s="359"/>
    </row>
    <row r="147" spans="1:24" ht="14.4">
      <c r="A147" s="359"/>
      <c r="B147" s="359"/>
      <c r="C147" s="359"/>
      <c r="D147" s="359"/>
      <c r="E147" s="359"/>
      <c r="F147" s="359"/>
      <c r="G147" s="359"/>
      <c r="H147" s="359"/>
      <c r="I147" s="359"/>
      <c r="J147" s="359"/>
      <c r="K147" s="359"/>
      <c r="L147" s="359"/>
      <c r="M147" s="359"/>
      <c r="N147" s="359"/>
      <c r="O147" s="359"/>
      <c r="P147" s="359"/>
      <c r="Q147" s="359"/>
      <c r="R147" s="359"/>
      <c r="S147" s="358"/>
      <c r="T147" s="358"/>
      <c r="U147" s="359"/>
      <c r="V147" s="359"/>
      <c r="W147" s="359"/>
      <c r="X147" s="359"/>
    </row>
    <row r="148" spans="1:24" ht="14.4">
      <c r="A148" s="359"/>
      <c r="B148" s="359"/>
      <c r="C148" s="359"/>
      <c r="D148" s="359"/>
      <c r="E148" s="359"/>
      <c r="F148" s="359"/>
      <c r="G148" s="359"/>
      <c r="H148" s="359"/>
      <c r="I148" s="359"/>
      <c r="J148" s="359"/>
      <c r="K148" s="359"/>
      <c r="L148" s="359"/>
      <c r="M148" s="359"/>
      <c r="N148" s="359"/>
      <c r="O148" s="359"/>
      <c r="P148" s="359"/>
      <c r="Q148" s="359"/>
      <c r="R148" s="359"/>
      <c r="S148" s="358"/>
      <c r="T148" s="358"/>
      <c r="U148" s="359"/>
      <c r="V148" s="359"/>
      <c r="W148" s="359"/>
      <c r="X148" s="359"/>
    </row>
    <row r="149" spans="1:24" ht="14.4">
      <c r="A149" s="359"/>
      <c r="B149" s="359"/>
      <c r="C149" s="359"/>
      <c r="D149" s="359"/>
      <c r="E149" s="359"/>
      <c r="F149" s="359"/>
      <c r="G149" s="359"/>
      <c r="H149" s="359"/>
      <c r="I149" s="359"/>
      <c r="J149" s="359"/>
      <c r="K149" s="359"/>
      <c r="L149" s="359"/>
      <c r="M149" s="359"/>
      <c r="N149" s="359"/>
      <c r="O149" s="359"/>
      <c r="P149" s="359"/>
      <c r="Q149" s="359"/>
      <c r="R149" s="359"/>
      <c r="S149" s="358"/>
      <c r="T149" s="358"/>
      <c r="U149" s="359"/>
      <c r="V149" s="359"/>
      <c r="W149" s="359"/>
      <c r="X149" s="359"/>
    </row>
    <row r="150" spans="1:24" ht="14.4">
      <c r="A150" s="359"/>
      <c r="B150" s="359"/>
      <c r="C150" s="359"/>
      <c r="D150" s="359"/>
      <c r="E150" s="359"/>
      <c r="F150" s="359"/>
      <c r="G150" s="359"/>
      <c r="H150" s="359"/>
      <c r="I150" s="359"/>
      <c r="J150" s="359"/>
      <c r="K150" s="359"/>
      <c r="L150" s="359"/>
      <c r="M150" s="359"/>
      <c r="N150" s="359"/>
      <c r="O150" s="359"/>
      <c r="P150" s="359"/>
      <c r="Q150" s="359"/>
      <c r="R150" s="359"/>
      <c r="S150" s="358"/>
      <c r="T150" s="358"/>
      <c r="U150" s="359"/>
      <c r="V150" s="359"/>
      <c r="W150" s="359"/>
      <c r="X150" s="359"/>
    </row>
    <row r="151" spans="1:24" ht="14.4">
      <c r="A151" s="359"/>
      <c r="B151" s="359"/>
      <c r="C151" s="359"/>
      <c r="D151" s="359"/>
      <c r="E151" s="359"/>
      <c r="F151" s="359"/>
      <c r="G151" s="359"/>
      <c r="H151" s="359"/>
      <c r="I151" s="359"/>
      <c r="J151" s="359"/>
      <c r="K151" s="359"/>
      <c r="L151" s="359"/>
      <c r="M151" s="359"/>
      <c r="N151" s="359"/>
      <c r="O151" s="359"/>
      <c r="P151" s="359"/>
      <c r="Q151" s="359"/>
      <c r="R151" s="359"/>
      <c r="S151" s="358"/>
      <c r="T151" s="358"/>
      <c r="U151" s="359"/>
      <c r="V151" s="359"/>
      <c r="W151" s="359"/>
      <c r="X151" s="359"/>
    </row>
    <row r="152" spans="1:24" ht="14.4">
      <c r="A152" s="359"/>
      <c r="B152" s="359"/>
      <c r="C152" s="359"/>
      <c r="D152" s="359"/>
      <c r="E152" s="359"/>
      <c r="F152" s="359"/>
      <c r="G152" s="359"/>
      <c r="H152" s="359"/>
      <c r="I152" s="359"/>
      <c r="J152" s="359"/>
      <c r="K152" s="359"/>
      <c r="L152" s="359"/>
      <c r="M152" s="359"/>
      <c r="N152" s="359"/>
      <c r="O152" s="359"/>
      <c r="P152" s="359"/>
      <c r="Q152" s="359"/>
      <c r="R152" s="359"/>
      <c r="S152" s="358"/>
      <c r="T152" s="358"/>
      <c r="U152" s="359"/>
      <c r="V152" s="359"/>
      <c r="W152" s="359"/>
      <c r="X152" s="359"/>
    </row>
    <row r="153" spans="1:24" ht="14.4">
      <c r="A153" s="359"/>
      <c r="B153" s="359"/>
      <c r="C153" s="359"/>
      <c r="D153" s="359"/>
      <c r="E153" s="359"/>
      <c r="F153" s="359"/>
      <c r="G153" s="359"/>
      <c r="H153" s="359"/>
      <c r="I153" s="359"/>
      <c r="J153" s="359"/>
      <c r="K153" s="359"/>
      <c r="L153" s="359"/>
      <c r="M153" s="359"/>
      <c r="N153" s="359"/>
      <c r="O153" s="359"/>
      <c r="P153" s="359"/>
      <c r="Q153" s="359"/>
      <c r="R153" s="359"/>
      <c r="S153" s="358"/>
      <c r="T153" s="358"/>
      <c r="U153" s="359"/>
      <c r="V153" s="359"/>
      <c r="W153" s="359"/>
      <c r="X153" s="359"/>
    </row>
    <row r="154" spans="1:24" ht="14.4">
      <c r="A154" s="359"/>
      <c r="B154" s="359"/>
      <c r="C154" s="359"/>
      <c r="D154" s="359"/>
      <c r="E154" s="359"/>
      <c r="F154" s="359"/>
      <c r="G154" s="359"/>
      <c r="H154" s="359"/>
      <c r="I154" s="359"/>
      <c r="J154" s="359"/>
      <c r="K154" s="359"/>
      <c r="L154" s="359"/>
      <c r="M154" s="359"/>
      <c r="N154" s="359"/>
      <c r="O154" s="359"/>
      <c r="P154" s="359"/>
      <c r="Q154" s="359"/>
      <c r="R154" s="359"/>
      <c r="S154" s="358"/>
      <c r="T154" s="358"/>
      <c r="U154" s="359"/>
      <c r="V154" s="359"/>
      <c r="W154" s="359"/>
      <c r="X154" s="359"/>
    </row>
    <row r="155" spans="1:24" ht="14.4">
      <c r="A155" s="359"/>
      <c r="B155" s="359"/>
      <c r="C155" s="359"/>
      <c r="D155" s="359"/>
      <c r="E155" s="359"/>
      <c r="F155" s="359"/>
      <c r="G155" s="359"/>
      <c r="H155" s="359"/>
      <c r="I155" s="359"/>
      <c r="J155" s="359"/>
      <c r="K155" s="359"/>
      <c r="L155" s="359"/>
      <c r="M155" s="359"/>
      <c r="N155" s="359"/>
      <c r="O155" s="359"/>
      <c r="P155" s="359"/>
      <c r="Q155" s="359"/>
      <c r="R155" s="359"/>
      <c r="S155" s="358"/>
      <c r="T155" s="358"/>
      <c r="U155" s="359"/>
      <c r="V155" s="359"/>
      <c r="W155" s="359"/>
      <c r="X155" s="359"/>
    </row>
    <row r="156" spans="1:24" ht="14.4">
      <c r="A156" s="359"/>
      <c r="B156" s="359"/>
      <c r="C156" s="359"/>
      <c r="D156" s="359"/>
      <c r="E156" s="359"/>
      <c r="F156" s="359"/>
      <c r="G156" s="359"/>
      <c r="H156" s="359"/>
      <c r="I156" s="359"/>
      <c r="J156" s="359"/>
      <c r="K156" s="359"/>
      <c r="L156" s="359"/>
      <c r="M156" s="359"/>
      <c r="N156" s="359"/>
      <c r="O156" s="359"/>
      <c r="P156" s="359"/>
      <c r="Q156" s="359"/>
      <c r="R156" s="359"/>
      <c r="S156" s="358"/>
      <c r="T156" s="358"/>
      <c r="U156" s="359"/>
      <c r="V156" s="359"/>
      <c r="W156" s="359"/>
      <c r="X156" s="359"/>
    </row>
    <row r="157" spans="1:24" ht="14.4">
      <c r="A157" s="359"/>
      <c r="B157" s="359"/>
      <c r="C157" s="359"/>
      <c r="D157" s="359"/>
      <c r="E157" s="359"/>
      <c r="F157" s="359"/>
      <c r="G157" s="359"/>
      <c r="H157" s="359"/>
      <c r="I157" s="359"/>
      <c r="J157" s="359"/>
      <c r="K157" s="359"/>
      <c r="L157" s="359"/>
      <c r="M157" s="359"/>
      <c r="N157" s="359"/>
      <c r="O157" s="359"/>
      <c r="P157" s="359"/>
      <c r="Q157" s="359"/>
      <c r="R157" s="359"/>
      <c r="S157" s="358"/>
      <c r="T157" s="358"/>
      <c r="U157" s="359"/>
      <c r="V157" s="359"/>
      <c r="W157" s="359"/>
      <c r="X157" s="359"/>
    </row>
    <row r="158" spans="1:24" ht="14.4">
      <c r="A158" s="359"/>
      <c r="B158" s="359"/>
      <c r="C158" s="359"/>
      <c r="D158" s="359"/>
      <c r="E158" s="359"/>
      <c r="F158" s="359"/>
      <c r="G158" s="359"/>
      <c r="H158" s="359"/>
      <c r="I158" s="359"/>
      <c r="J158" s="359"/>
      <c r="K158" s="359"/>
      <c r="L158" s="359"/>
      <c r="M158" s="359"/>
      <c r="N158" s="359"/>
      <c r="O158" s="359"/>
      <c r="P158" s="359"/>
      <c r="Q158" s="359"/>
      <c r="R158" s="359"/>
      <c r="S158" s="358"/>
      <c r="T158" s="358"/>
      <c r="U158" s="359"/>
      <c r="V158" s="359"/>
      <c r="W158" s="359"/>
      <c r="X158" s="359"/>
    </row>
    <row r="159" spans="1:24" ht="14.4">
      <c r="A159" s="359"/>
      <c r="B159" s="359"/>
      <c r="C159" s="359"/>
      <c r="D159" s="359"/>
      <c r="E159" s="359"/>
      <c r="F159" s="359"/>
      <c r="G159" s="359"/>
      <c r="H159" s="359"/>
      <c r="I159" s="359"/>
      <c r="J159" s="359"/>
      <c r="K159" s="359"/>
      <c r="L159" s="359"/>
      <c r="M159" s="359"/>
      <c r="N159" s="359"/>
      <c r="O159" s="359"/>
      <c r="P159" s="359"/>
      <c r="Q159" s="359"/>
      <c r="R159" s="359"/>
      <c r="S159" s="358"/>
      <c r="T159" s="358"/>
      <c r="U159" s="359"/>
      <c r="V159" s="359"/>
      <c r="W159" s="359"/>
      <c r="X159" s="359"/>
    </row>
    <row r="160" spans="1:24" ht="14.4">
      <c r="A160" s="359"/>
      <c r="B160" s="359"/>
      <c r="C160" s="359"/>
      <c r="D160" s="359"/>
      <c r="E160" s="359"/>
      <c r="F160" s="359"/>
      <c r="G160" s="359"/>
      <c r="H160" s="359"/>
      <c r="I160" s="359"/>
      <c r="J160" s="359"/>
      <c r="K160" s="359"/>
      <c r="L160" s="359"/>
      <c r="M160" s="359"/>
      <c r="N160" s="359"/>
      <c r="O160" s="359"/>
      <c r="P160" s="359"/>
      <c r="Q160" s="359"/>
      <c r="R160" s="359"/>
      <c r="S160" s="358"/>
      <c r="T160" s="358"/>
      <c r="U160" s="359"/>
      <c r="V160" s="359"/>
      <c r="W160" s="359"/>
      <c r="X160" s="359"/>
    </row>
    <row r="161" spans="1:24" ht="14.4">
      <c r="A161" s="359"/>
      <c r="B161" s="359"/>
      <c r="C161" s="359"/>
      <c r="D161" s="359"/>
      <c r="E161" s="359"/>
      <c r="F161" s="359"/>
      <c r="G161" s="359"/>
      <c r="H161" s="359"/>
      <c r="I161" s="359"/>
      <c r="J161" s="359"/>
      <c r="K161" s="359"/>
      <c r="L161" s="359"/>
      <c r="M161" s="359"/>
      <c r="N161" s="359"/>
      <c r="O161" s="359"/>
      <c r="P161" s="359"/>
      <c r="Q161" s="359"/>
      <c r="R161" s="359"/>
      <c r="S161" s="358"/>
      <c r="T161" s="358"/>
      <c r="U161" s="359"/>
      <c r="V161" s="359"/>
      <c r="W161" s="359"/>
      <c r="X161" s="359"/>
    </row>
    <row r="162" spans="1:24" ht="14.4">
      <c r="A162" s="359"/>
      <c r="B162" s="359"/>
      <c r="C162" s="359"/>
      <c r="D162" s="359"/>
      <c r="E162" s="359"/>
      <c r="F162" s="359"/>
      <c r="G162" s="359"/>
      <c r="H162" s="359"/>
      <c r="I162" s="359"/>
      <c r="J162" s="359"/>
      <c r="K162" s="359"/>
      <c r="L162" s="359"/>
      <c r="M162" s="359"/>
      <c r="N162" s="359"/>
      <c r="O162" s="359"/>
      <c r="P162" s="359"/>
      <c r="Q162" s="359"/>
      <c r="R162" s="359"/>
      <c r="S162" s="358"/>
      <c r="T162" s="358"/>
      <c r="U162" s="359"/>
      <c r="V162" s="359"/>
      <c r="W162" s="359"/>
      <c r="X162" s="359"/>
    </row>
    <row r="163" spans="1:24" ht="14.4">
      <c r="A163" s="359"/>
      <c r="B163" s="359"/>
      <c r="C163" s="359"/>
      <c r="D163" s="359"/>
      <c r="E163" s="359"/>
      <c r="F163" s="359"/>
      <c r="G163" s="359"/>
      <c r="H163" s="359"/>
      <c r="I163" s="359"/>
      <c r="J163" s="359"/>
      <c r="K163" s="359"/>
      <c r="L163" s="359"/>
      <c r="M163" s="359"/>
      <c r="N163" s="359"/>
      <c r="O163" s="359"/>
      <c r="P163" s="359"/>
      <c r="Q163" s="359"/>
      <c r="R163" s="359"/>
      <c r="S163" s="358"/>
      <c r="T163" s="358"/>
      <c r="U163" s="359"/>
      <c r="V163" s="359"/>
      <c r="W163" s="359"/>
      <c r="X163" s="359"/>
    </row>
    <row r="164" spans="1:24" ht="14.4">
      <c r="A164" s="359"/>
      <c r="B164" s="359"/>
      <c r="C164" s="359"/>
      <c r="D164" s="359"/>
      <c r="E164" s="359"/>
      <c r="F164" s="359"/>
      <c r="G164" s="359"/>
      <c r="H164" s="359"/>
      <c r="I164" s="359"/>
      <c r="J164" s="359"/>
      <c r="K164" s="359"/>
      <c r="L164" s="359"/>
      <c r="M164" s="359"/>
      <c r="N164" s="359"/>
      <c r="O164" s="359"/>
      <c r="P164" s="359"/>
      <c r="Q164" s="359"/>
      <c r="R164" s="359"/>
      <c r="S164" s="358"/>
      <c r="T164" s="358"/>
      <c r="U164" s="359"/>
      <c r="V164" s="359"/>
      <c r="W164" s="359"/>
      <c r="X164" s="359"/>
    </row>
    <row r="165" spans="1:24" ht="14.4">
      <c r="A165" s="359"/>
      <c r="B165" s="359"/>
      <c r="C165" s="359"/>
      <c r="D165" s="359"/>
      <c r="E165" s="359"/>
      <c r="F165" s="359"/>
      <c r="G165" s="359"/>
      <c r="H165" s="359"/>
      <c r="I165" s="359"/>
      <c r="J165" s="359"/>
      <c r="K165" s="359"/>
      <c r="L165" s="359"/>
      <c r="M165" s="359"/>
      <c r="N165" s="359"/>
      <c r="O165" s="359"/>
      <c r="P165" s="359"/>
      <c r="Q165" s="359"/>
      <c r="R165" s="359"/>
      <c r="S165" s="358"/>
      <c r="T165" s="358"/>
      <c r="U165" s="359"/>
      <c r="V165" s="359"/>
      <c r="W165" s="359"/>
      <c r="X165" s="359"/>
    </row>
    <row r="166" spans="1:24" ht="14.4">
      <c r="A166" s="359"/>
      <c r="B166" s="359"/>
      <c r="C166" s="359"/>
      <c r="D166" s="359"/>
      <c r="E166" s="359"/>
      <c r="F166" s="359"/>
      <c r="G166" s="359"/>
      <c r="H166" s="359"/>
      <c r="I166" s="359"/>
      <c r="J166" s="359"/>
      <c r="K166" s="359"/>
      <c r="L166" s="359"/>
      <c r="M166" s="359"/>
      <c r="N166" s="359"/>
      <c r="O166" s="359"/>
      <c r="P166" s="359"/>
      <c r="Q166" s="359"/>
      <c r="R166" s="359"/>
      <c r="S166" s="358"/>
      <c r="T166" s="358"/>
      <c r="U166" s="359"/>
      <c r="V166" s="359"/>
      <c r="W166" s="359"/>
      <c r="X166" s="359"/>
    </row>
    <row r="167" spans="1:24" ht="14.4">
      <c r="A167" s="359"/>
      <c r="B167" s="359"/>
      <c r="C167" s="359"/>
      <c r="D167" s="359"/>
      <c r="E167" s="359"/>
      <c r="F167" s="359"/>
      <c r="G167" s="359"/>
      <c r="H167" s="359"/>
      <c r="I167" s="359"/>
      <c r="J167" s="359"/>
      <c r="K167" s="359"/>
      <c r="L167" s="359"/>
      <c r="M167" s="359"/>
      <c r="N167" s="359"/>
      <c r="O167" s="359"/>
      <c r="P167" s="359"/>
      <c r="Q167" s="359"/>
      <c r="R167" s="359"/>
      <c r="S167" s="358"/>
      <c r="T167" s="358"/>
      <c r="U167" s="359"/>
      <c r="V167" s="359"/>
      <c r="W167" s="359"/>
      <c r="X167" s="359"/>
    </row>
    <row r="168" spans="1:24" ht="14.4">
      <c r="A168" s="359"/>
      <c r="B168" s="359"/>
      <c r="C168" s="359"/>
      <c r="D168" s="359"/>
      <c r="E168" s="359"/>
      <c r="F168" s="359"/>
      <c r="G168" s="359"/>
      <c r="H168" s="359"/>
      <c r="I168" s="359"/>
      <c r="J168" s="359"/>
      <c r="K168" s="359"/>
      <c r="L168" s="359"/>
      <c r="M168" s="359"/>
      <c r="N168" s="359"/>
      <c r="O168" s="359"/>
      <c r="P168" s="359"/>
      <c r="Q168" s="359"/>
      <c r="R168" s="359"/>
      <c r="S168" s="358"/>
      <c r="T168" s="358"/>
      <c r="U168" s="359"/>
      <c r="V168" s="359"/>
      <c r="W168" s="359"/>
      <c r="X168" s="359"/>
    </row>
    <row r="169" spans="1:24" ht="14.4">
      <c r="A169" s="359"/>
      <c r="B169" s="359"/>
      <c r="C169" s="359"/>
      <c r="D169" s="359"/>
      <c r="E169" s="359"/>
      <c r="F169" s="359"/>
      <c r="G169" s="359"/>
      <c r="H169" s="359"/>
      <c r="I169" s="359"/>
      <c r="J169" s="359"/>
      <c r="K169" s="359"/>
      <c r="L169" s="359"/>
      <c r="M169" s="359"/>
      <c r="N169" s="359"/>
      <c r="O169" s="359"/>
      <c r="P169" s="359"/>
      <c r="Q169" s="359"/>
      <c r="R169" s="359"/>
      <c r="S169" s="358"/>
      <c r="T169" s="358"/>
      <c r="U169" s="359"/>
      <c r="V169" s="359"/>
      <c r="W169" s="359"/>
      <c r="X169" s="359"/>
    </row>
    <row r="170" spans="1:24" ht="14.4">
      <c r="A170" s="359"/>
      <c r="B170" s="359"/>
      <c r="C170" s="359"/>
      <c r="D170" s="359"/>
      <c r="E170" s="359"/>
      <c r="F170" s="359"/>
      <c r="G170" s="359"/>
      <c r="H170" s="359"/>
      <c r="I170" s="359"/>
      <c r="J170" s="359"/>
      <c r="K170" s="359"/>
      <c r="L170" s="359"/>
      <c r="M170" s="359"/>
      <c r="N170" s="359"/>
      <c r="O170" s="359"/>
      <c r="P170" s="359"/>
      <c r="Q170" s="359"/>
      <c r="R170" s="359"/>
      <c r="S170" s="358"/>
      <c r="T170" s="358"/>
      <c r="U170" s="359"/>
      <c r="V170" s="359"/>
      <c r="W170" s="359"/>
      <c r="X170" s="359"/>
    </row>
    <row r="171" spans="1:24" ht="14.4">
      <c r="A171" s="359"/>
      <c r="B171" s="359"/>
      <c r="C171" s="359"/>
      <c r="D171" s="359"/>
      <c r="E171" s="359"/>
      <c r="F171" s="359"/>
      <c r="G171" s="359"/>
      <c r="H171" s="359"/>
      <c r="I171" s="359"/>
      <c r="J171" s="359"/>
      <c r="K171" s="359"/>
      <c r="L171" s="359"/>
      <c r="M171" s="359"/>
      <c r="N171" s="359"/>
      <c r="O171" s="359"/>
      <c r="P171" s="359"/>
      <c r="Q171" s="359"/>
      <c r="R171" s="359"/>
      <c r="S171" s="358"/>
      <c r="T171" s="358"/>
      <c r="U171" s="359"/>
      <c r="V171" s="359"/>
      <c r="W171" s="359"/>
      <c r="X171" s="359"/>
    </row>
    <row r="172" spans="1:24" ht="14.4">
      <c r="A172" s="359"/>
      <c r="B172" s="359"/>
      <c r="C172" s="359"/>
      <c r="D172" s="359"/>
      <c r="E172" s="359"/>
      <c r="F172" s="359"/>
      <c r="G172" s="359"/>
      <c r="H172" s="359"/>
      <c r="I172" s="359"/>
      <c r="J172" s="359"/>
      <c r="K172" s="359"/>
      <c r="L172" s="359"/>
      <c r="M172" s="359"/>
      <c r="N172" s="359"/>
      <c r="O172" s="359"/>
      <c r="P172" s="359"/>
      <c r="Q172" s="359"/>
      <c r="R172" s="359"/>
      <c r="S172" s="358"/>
      <c r="T172" s="358"/>
      <c r="U172" s="359"/>
      <c r="V172" s="359"/>
      <c r="W172" s="359"/>
      <c r="X172" s="359"/>
    </row>
    <row r="173" spans="1:24" ht="14.4">
      <c r="A173" s="359"/>
      <c r="B173" s="359"/>
      <c r="C173" s="359"/>
      <c r="D173" s="359"/>
      <c r="E173" s="359"/>
      <c r="F173" s="359"/>
      <c r="G173" s="359"/>
      <c r="H173" s="359"/>
      <c r="I173" s="359"/>
      <c r="J173" s="359"/>
      <c r="K173" s="359"/>
      <c r="L173" s="359"/>
      <c r="M173" s="359"/>
      <c r="N173" s="359"/>
      <c r="O173" s="359"/>
      <c r="P173" s="359"/>
      <c r="Q173" s="359"/>
      <c r="R173" s="359"/>
      <c r="S173" s="358"/>
      <c r="T173" s="358"/>
      <c r="U173" s="359"/>
      <c r="V173" s="359"/>
      <c r="W173" s="359"/>
      <c r="X173" s="359"/>
    </row>
    <row r="174" spans="1:24" ht="14.4">
      <c r="A174" s="359"/>
      <c r="B174" s="359"/>
      <c r="C174" s="359"/>
      <c r="D174" s="359"/>
      <c r="E174" s="359"/>
      <c r="F174" s="359"/>
      <c r="G174" s="359"/>
      <c r="H174" s="359"/>
      <c r="I174" s="359"/>
      <c r="J174" s="359"/>
      <c r="K174" s="359"/>
      <c r="L174" s="359"/>
      <c r="M174" s="359"/>
      <c r="N174" s="359"/>
      <c r="O174" s="359"/>
      <c r="P174" s="359"/>
      <c r="Q174" s="359"/>
      <c r="R174" s="359"/>
      <c r="S174" s="358"/>
      <c r="T174" s="358"/>
      <c r="U174" s="359"/>
      <c r="V174" s="359"/>
      <c r="W174" s="359"/>
      <c r="X174" s="359"/>
    </row>
    <row r="175" spans="1:24" ht="14.4">
      <c r="A175" s="359"/>
      <c r="B175" s="359"/>
      <c r="C175" s="359"/>
      <c r="D175" s="359"/>
      <c r="E175" s="359"/>
      <c r="F175" s="359"/>
      <c r="G175" s="359"/>
      <c r="H175" s="359"/>
      <c r="I175" s="359"/>
      <c r="J175" s="359"/>
      <c r="K175" s="359"/>
      <c r="L175" s="359"/>
      <c r="M175" s="359"/>
      <c r="N175" s="359"/>
      <c r="O175" s="359"/>
      <c r="P175" s="359"/>
      <c r="Q175" s="359"/>
      <c r="R175" s="359"/>
      <c r="S175" s="358"/>
      <c r="T175" s="358"/>
      <c r="U175" s="359"/>
      <c r="V175" s="359"/>
      <c r="W175" s="359"/>
      <c r="X175" s="359"/>
    </row>
    <row r="176" spans="1:24" ht="14.4">
      <c r="A176" s="359"/>
      <c r="B176" s="359"/>
      <c r="C176" s="359"/>
      <c r="D176" s="359"/>
      <c r="E176" s="359"/>
      <c r="F176" s="359"/>
      <c r="G176" s="359"/>
      <c r="H176" s="359"/>
      <c r="I176" s="359"/>
      <c r="J176" s="359"/>
      <c r="K176" s="359"/>
      <c r="L176" s="359"/>
      <c r="M176" s="359"/>
      <c r="N176" s="359"/>
      <c r="O176" s="359"/>
      <c r="P176" s="359"/>
      <c r="Q176" s="359"/>
      <c r="R176" s="359"/>
      <c r="S176" s="358"/>
      <c r="T176" s="358"/>
      <c r="U176" s="359"/>
      <c r="V176" s="359"/>
      <c r="W176" s="359"/>
      <c r="X176" s="359"/>
    </row>
    <row r="177" spans="1:24" ht="14.4">
      <c r="A177" s="359"/>
      <c r="B177" s="359"/>
      <c r="C177" s="359"/>
      <c r="D177" s="359"/>
      <c r="E177" s="359"/>
      <c r="F177" s="359"/>
      <c r="G177" s="359"/>
      <c r="H177" s="359"/>
      <c r="I177" s="359"/>
      <c r="J177" s="359"/>
      <c r="K177" s="359"/>
      <c r="L177" s="359"/>
      <c r="M177" s="359"/>
      <c r="N177" s="359"/>
      <c r="O177" s="359"/>
      <c r="P177" s="359"/>
      <c r="Q177" s="359"/>
      <c r="R177" s="359"/>
      <c r="S177" s="358"/>
      <c r="T177" s="358"/>
      <c r="U177" s="359"/>
      <c r="V177" s="359"/>
      <c r="W177" s="359"/>
      <c r="X177" s="359"/>
    </row>
    <row r="178" spans="1:24" ht="14.4">
      <c r="A178" s="359"/>
      <c r="B178" s="359"/>
      <c r="C178" s="359"/>
      <c r="D178" s="359"/>
      <c r="E178" s="359"/>
      <c r="F178" s="359"/>
      <c r="G178" s="359"/>
      <c r="H178" s="359"/>
      <c r="I178" s="359"/>
      <c r="J178" s="359"/>
      <c r="K178" s="359"/>
      <c r="L178" s="359"/>
      <c r="M178" s="359"/>
      <c r="N178" s="359"/>
      <c r="O178" s="359"/>
      <c r="P178" s="359"/>
      <c r="Q178" s="359"/>
      <c r="R178" s="359"/>
      <c r="S178" s="358"/>
      <c r="T178" s="358"/>
      <c r="U178" s="359"/>
      <c r="V178" s="359"/>
      <c r="W178" s="359"/>
      <c r="X178" s="359"/>
    </row>
    <row r="179" spans="1:24" ht="14.4">
      <c r="A179" s="359"/>
      <c r="B179" s="359"/>
      <c r="C179" s="359"/>
      <c r="D179" s="359"/>
      <c r="E179" s="359"/>
      <c r="F179" s="359"/>
      <c r="G179" s="359"/>
      <c r="H179" s="359"/>
      <c r="I179" s="359"/>
      <c r="J179" s="359"/>
      <c r="K179" s="359"/>
      <c r="L179" s="359"/>
      <c r="M179" s="359"/>
      <c r="N179" s="359"/>
      <c r="O179" s="359"/>
      <c r="P179" s="359"/>
      <c r="Q179" s="359"/>
      <c r="R179" s="359"/>
      <c r="S179" s="358"/>
      <c r="T179" s="358"/>
      <c r="U179" s="359"/>
      <c r="V179" s="359"/>
      <c r="W179" s="359"/>
      <c r="X179" s="359"/>
    </row>
    <row r="180" spans="1:24" ht="14.4">
      <c r="A180" s="359"/>
      <c r="B180" s="359"/>
      <c r="C180" s="359"/>
      <c r="D180" s="359"/>
      <c r="E180" s="359"/>
      <c r="F180" s="359"/>
      <c r="G180" s="359"/>
      <c r="H180" s="359"/>
      <c r="I180" s="359"/>
      <c r="J180" s="359"/>
      <c r="K180" s="359"/>
      <c r="L180" s="359"/>
      <c r="M180" s="359"/>
      <c r="N180" s="359"/>
      <c r="O180" s="359"/>
      <c r="P180" s="359"/>
      <c r="Q180" s="359"/>
      <c r="R180" s="359"/>
      <c r="S180" s="358"/>
      <c r="T180" s="358"/>
      <c r="U180" s="359"/>
      <c r="V180" s="359"/>
      <c r="W180" s="359"/>
      <c r="X180" s="359"/>
    </row>
    <row r="181" spans="1:24" ht="14.4">
      <c r="A181" s="359"/>
      <c r="B181" s="359"/>
      <c r="C181" s="359"/>
      <c r="D181" s="359"/>
      <c r="E181" s="359"/>
      <c r="F181" s="359"/>
      <c r="G181" s="359"/>
      <c r="H181" s="359"/>
      <c r="I181" s="359"/>
      <c r="J181" s="359"/>
      <c r="K181" s="359"/>
      <c r="L181" s="359"/>
      <c r="M181" s="359"/>
      <c r="N181" s="359"/>
      <c r="O181" s="359"/>
      <c r="P181" s="359"/>
      <c r="Q181" s="359"/>
      <c r="R181" s="359"/>
      <c r="S181" s="358"/>
      <c r="T181" s="358"/>
      <c r="U181" s="359"/>
      <c r="V181" s="359"/>
      <c r="W181" s="359"/>
      <c r="X181" s="359"/>
    </row>
    <row r="182" spans="1:24" ht="14.4">
      <c r="A182" s="359"/>
      <c r="B182" s="359"/>
      <c r="C182" s="359"/>
      <c r="D182" s="359"/>
      <c r="E182" s="359"/>
      <c r="F182" s="359"/>
      <c r="G182" s="359"/>
      <c r="H182" s="359"/>
      <c r="I182" s="359"/>
      <c r="J182" s="359"/>
      <c r="K182" s="359"/>
      <c r="L182" s="359"/>
      <c r="M182" s="359"/>
      <c r="N182" s="359"/>
      <c r="O182" s="359"/>
      <c r="P182" s="359"/>
      <c r="Q182" s="359"/>
      <c r="R182" s="359"/>
      <c r="S182" s="358"/>
      <c r="T182" s="358"/>
      <c r="U182" s="359"/>
      <c r="V182" s="359"/>
      <c r="W182" s="359"/>
      <c r="X182" s="359"/>
    </row>
    <row r="183" spans="1:24" ht="14.4">
      <c r="A183" s="359"/>
      <c r="B183" s="359"/>
      <c r="C183" s="359"/>
      <c r="D183" s="359"/>
      <c r="E183" s="359"/>
      <c r="F183" s="359"/>
      <c r="G183" s="359"/>
      <c r="H183" s="359"/>
      <c r="I183" s="359"/>
      <c r="J183" s="359"/>
      <c r="K183" s="359"/>
      <c r="L183" s="359"/>
      <c r="M183" s="359"/>
      <c r="N183" s="359"/>
      <c r="O183" s="359"/>
      <c r="P183" s="359"/>
      <c r="Q183" s="359"/>
      <c r="R183" s="359"/>
      <c r="S183" s="358"/>
      <c r="T183" s="358"/>
      <c r="U183" s="359"/>
      <c r="V183" s="359"/>
      <c r="W183" s="359"/>
      <c r="X183" s="359"/>
    </row>
    <row r="184" spans="1:24" ht="14.4">
      <c r="A184" s="359"/>
      <c r="B184" s="359"/>
      <c r="C184" s="359"/>
      <c r="D184" s="359"/>
      <c r="E184" s="359"/>
      <c r="F184" s="359"/>
      <c r="G184" s="359"/>
      <c r="H184" s="359"/>
      <c r="I184" s="359"/>
      <c r="J184" s="359"/>
      <c r="K184" s="359"/>
      <c r="L184" s="359"/>
      <c r="M184" s="359"/>
      <c r="N184" s="359"/>
      <c r="O184" s="359"/>
      <c r="P184" s="359"/>
      <c r="Q184" s="359"/>
      <c r="R184" s="359"/>
      <c r="S184" s="358"/>
      <c r="T184" s="358"/>
      <c r="U184" s="359"/>
      <c r="V184" s="359"/>
      <c r="W184" s="359"/>
      <c r="X184" s="359"/>
    </row>
    <row r="185" spans="1:24" ht="14.4">
      <c r="A185" s="359"/>
      <c r="B185" s="359"/>
      <c r="C185" s="359"/>
      <c r="D185" s="359"/>
      <c r="E185" s="359"/>
      <c r="F185" s="359"/>
      <c r="G185" s="359"/>
      <c r="H185" s="359"/>
      <c r="I185" s="359"/>
      <c r="J185" s="359"/>
      <c r="K185" s="359"/>
      <c r="L185" s="359"/>
      <c r="M185" s="359"/>
      <c r="N185" s="359"/>
      <c r="O185" s="359"/>
      <c r="P185" s="359"/>
      <c r="Q185" s="359"/>
      <c r="R185" s="359"/>
      <c r="S185" s="358"/>
      <c r="T185" s="358"/>
      <c r="U185" s="359"/>
      <c r="V185" s="359"/>
      <c r="W185" s="359"/>
      <c r="X185" s="359"/>
    </row>
    <row r="186" spans="1:24" ht="14.4">
      <c r="A186" s="359"/>
      <c r="B186" s="359"/>
      <c r="C186" s="359"/>
      <c r="D186" s="359"/>
      <c r="E186" s="359"/>
      <c r="F186" s="359"/>
      <c r="G186" s="359"/>
      <c r="H186" s="359"/>
      <c r="I186" s="359"/>
      <c r="J186" s="359"/>
      <c r="K186" s="359"/>
      <c r="L186" s="359"/>
      <c r="M186" s="359"/>
      <c r="N186" s="359"/>
      <c r="O186" s="359"/>
      <c r="P186" s="359"/>
      <c r="Q186" s="359"/>
      <c r="R186" s="359"/>
      <c r="S186" s="358"/>
      <c r="T186" s="358"/>
      <c r="U186" s="359"/>
      <c r="V186" s="359"/>
      <c r="W186" s="359"/>
      <c r="X186" s="359"/>
    </row>
    <row r="187" spans="1:24" ht="14.4">
      <c r="A187" s="359"/>
      <c r="B187" s="359"/>
      <c r="C187" s="359"/>
      <c r="D187" s="359"/>
      <c r="E187" s="359"/>
      <c r="F187" s="359"/>
      <c r="G187" s="359"/>
      <c r="H187" s="359"/>
      <c r="I187" s="359"/>
      <c r="J187" s="359"/>
      <c r="K187" s="359"/>
      <c r="L187" s="359"/>
      <c r="M187" s="359"/>
      <c r="N187" s="359"/>
      <c r="O187" s="359"/>
      <c r="P187" s="359"/>
      <c r="Q187" s="359"/>
      <c r="R187" s="359"/>
      <c r="S187" s="358"/>
      <c r="T187" s="358"/>
      <c r="U187" s="359"/>
      <c r="V187" s="359"/>
      <c r="W187" s="359"/>
      <c r="X187" s="359"/>
    </row>
    <row r="188" spans="1:24" ht="14.4">
      <c r="A188" s="359"/>
      <c r="B188" s="359"/>
      <c r="C188" s="359"/>
      <c r="D188" s="359"/>
      <c r="E188" s="359"/>
      <c r="F188" s="359"/>
      <c r="G188" s="359"/>
      <c r="H188" s="359"/>
      <c r="I188" s="359"/>
      <c r="J188" s="359"/>
      <c r="K188" s="359"/>
      <c r="L188" s="359"/>
      <c r="M188" s="359"/>
      <c r="N188" s="359"/>
      <c r="O188" s="359"/>
      <c r="P188" s="359"/>
      <c r="Q188" s="359"/>
      <c r="R188" s="359"/>
      <c r="S188" s="358"/>
      <c r="T188" s="358"/>
      <c r="U188" s="359"/>
      <c r="V188" s="359"/>
      <c r="W188" s="359"/>
      <c r="X188" s="359"/>
    </row>
    <row r="189" spans="1:24" ht="14.4">
      <c r="A189" s="359"/>
      <c r="B189" s="359"/>
      <c r="C189" s="359"/>
      <c r="D189" s="359"/>
      <c r="E189" s="359"/>
      <c r="F189" s="359"/>
      <c r="G189" s="359"/>
      <c r="H189" s="359"/>
      <c r="I189" s="359"/>
      <c r="J189" s="359"/>
      <c r="K189" s="359"/>
      <c r="L189" s="359"/>
      <c r="M189" s="359"/>
      <c r="N189" s="359"/>
      <c r="O189" s="359"/>
      <c r="P189" s="359"/>
      <c r="Q189" s="359"/>
      <c r="R189" s="359"/>
      <c r="S189" s="358"/>
      <c r="T189" s="358"/>
      <c r="U189" s="359"/>
      <c r="V189" s="359"/>
      <c r="W189" s="359"/>
      <c r="X189" s="359"/>
    </row>
    <row r="190" spans="1:24" ht="14.4">
      <c r="A190" s="359"/>
      <c r="B190" s="359"/>
      <c r="C190" s="359"/>
      <c r="D190" s="359"/>
      <c r="E190" s="359"/>
      <c r="F190" s="359"/>
      <c r="G190" s="359"/>
      <c r="H190" s="359"/>
      <c r="I190" s="359"/>
      <c r="J190" s="359"/>
      <c r="K190" s="359"/>
      <c r="L190" s="359"/>
      <c r="M190" s="359"/>
      <c r="N190" s="359"/>
      <c r="O190" s="359"/>
      <c r="P190" s="359"/>
      <c r="Q190" s="359"/>
      <c r="R190" s="359"/>
      <c r="S190" s="358"/>
      <c r="T190" s="358"/>
      <c r="U190" s="359"/>
      <c r="V190" s="359"/>
      <c r="W190" s="359"/>
      <c r="X190" s="359"/>
    </row>
    <row r="191" spans="1:24" ht="14.4">
      <c r="A191" s="359"/>
      <c r="B191" s="359"/>
      <c r="C191" s="359"/>
      <c r="D191" s="359"/>
      <c r="E191" s="359"/>
      <c r="F191" s="359"/>
      <c r="G191" s="359"/>
      <c r="H191" s="359"/>
      <c r="I191" s="359"/>
      <c r="J191" s="359"/>
      <c r="K191" s="359"/>
      <c r="L191" s="359"/>
      <c r="M191" s="359"/>
      <c r="N191" s="359"/>
      <c r="O191" s="359"/>
      <c r="P191" s="359"/>
      <c r="Q191" s="359"/>
      <c r="R191" s="359"/>
      <c r="S191" s="358"/>
      <c r="T191" s="358"/>
      <c r="U191" s="359"/>
      <c r="V191" s="359"/>
      <c r="W191" s="359"/>
      <c r="X191" s="359"/>
    </row>
    <row r="192" spans="1:24" ht="14.4">
      <c r="A192" s="359"/>
      <c r="B192" s="359"/>
      <c r="C192" s="359"/>
      <c r="D192" s="359"/>
      <c r="E192" s="359"/>
      <c r="F192" s="359"/>
      <c r="G192" s="359"/>
      <c r="H192" s="359"/>
      <c r="I192" s="359"/>
      <c r="J192" s="359"/>
      <c r="K192" s="359"/>
      <c r="L192" s="359"/>
      <c r="M192" s="359"/>
      <c r="N192" s="359"/>
      <c r="O192" s="359"/>
      <c r="P192" s="359"/>
      <c r="Q192" s="359"/>
      <c r="R192" s="359"/>
      <c r="S192" s="358"/>
      <c r="T192" s="358"/>
      <c r="U192" s="359"/>
      <c r="V192" s="359"/>
      <c r="W192" s="359"/>
      <c r="X192" s="359"/>
    </row>
    <row r="193" spans="1:24" ht="14.4">
      <c r="A193" s="359"/>
      <c r="B193" s="359"/>
      <c r="C193" s="359"/>
      <c r="D193" s="359"/>
      <c r="E193" s="359"/>
      <c r="F193" s="359"/>
      <c r="G193" s="359"/>
      <c r="H193" s="359"/>
      <c r="I193" s="359"/>
      <c r="J193" s="359"/>
      <c r="K193" s="359"/>
      <c r="L193" s="359"/>
      <c r="M193" s="359"/>
      <c r="N193" s="359"/>
      <c r="O193" s="359"/>
      <c r="P193" s="359"/>
      <c r="Q193" s="359"/>
      <c r="R193" s="359"/>
      <c r="S193" s="358"/>
      <c r="T193" s="358"/>
      <c r="U193" s="359"/>
      <c r="V193" s="359"/>
      <c r="W193" s="359"/>
      <c r="X193" s="359"/>
    </row>
    <row r="194" spans="1:24" ht="14.4">
      <c r="A194" s="359"/>
      <c r="B194" s="359"/>
      <c r="C194" s="359"/>
      <c r="D194" s="359"/>
      <c r="E194" s="359"/>
      <c r="F194" s="359"/>
      <c r="G194" s="359"/>
      <c r="H194" s="359"/>
      <c r="I194" s="359"/>
      <c r="J194" s="359"/>
      <c r="K194" s="359"/>
      <c r="L194" s="359"/>
      <c r="M194" s="359"/>
      <c r="N194" s="359"/>
      <c r="O194" s="359"/>
      <c r="P194" s="359"/>
      <c r="Q194" s="359"/>
      <c r="R194" s="359"/>
      <c r="S194" s="358"/>
      <c r="T194" s="358"/>
      <c r="U194" s="359"/>
      <c r="V194" s="359"/>
      <c r="W194" s="359"/>
      <c r="X194" s="359"/>
    </row>
    <row r="195" spans="1:24" ht="14.4">
      <c r="A195" s="359"/>
      <c r="B195" s="359"/>
      <c r="C195" s="359"/>
      <c r="D195" s="359"/>
      <c r="E195" s="359"/>
      <c r="F195" s="359"/>
      <c r="G195" s="359"/>
      <c r="H195" s="359"/>
      <c r="I195" s="359"/>
      <c r="J195" s="359"/>
      <c r="K195" s="359"/>
      <c r="L195" s="359"/>
      <c r="M195" s="359"/>
      <c r="N195" s="359"/>
      <c r="O195" s="359"/>
      <c r="P195" s="359"/>
      <c r="Q195" s="359"/>
      <c r="R195" s="359"/>
      <c r="S195" s="358"/>
      <c r="T195" s="358"/>
      <c r="U195" s="359"/>
      <c r="V195" s="359"/>
      <c r="W195" s="359"/>
      <c r="X195" s="359"/>
    </row>
    <row r="196" spans="1:24" ht="14.4">
      <c r="A196" s="359"/>
      <c r="B196" s="359"/>
      <c r="C196" s="359"/>
      <c r="D196" s="359"/>
      <c r="E196" s="359"/>
      <c r="F196" s="359"/>
      <c r="G196" s="359"/>
      <c r="H196" s="359"/>
      <c r="I196" s="359"/>
      <c r="J196" s="359"/>
      <c r="K196" s="359"/>
      <c r="L196" s="359"/>
      <c r="M196" s="359"/>
      <c r="N196" s="359"/>
      <c r="O196" s="359"/>
      <c r="P196" s="359"/>
      <c r="Q196" s="359"/>
      <c r="R196" s="359"/>
      <c r="S196" s="358"/>
      <c r="T196" s="358"/>
      <c r="U196" s="359"/>
      <c r="V196" s="359"/>
      <c r="W196" s="359"/>
      <c r="X196" s="359"/>
    </row>
    <row r="197" spans="1:24" ht="14.4">
      <c r="A197" s="359"/>
      <c r="B197" s="359"/>
      <c r="C197" s="359"/>
      <c r="D197" s="359"/>
      <c r="E197" s="359"/>
      <c r="F197" s="359"/>
      <c r="G197" s="359"/>
      <c r="H197" s="359"/>
      <c r="I197" s="359"/>
      <c r="J197" s="359"/>
      <c r="K197" s="359"/>
      <c r="L197" s="359"/>
      <c r="M197" s="359"/>
      <c r="N197" s="359"/>
      <c r="O197" s="359"/>
      <c r="P197" s="359"/>
      <c r="Q197" s="359"/>
      <c r="R197" s="359"/>
      <c r="S197" s="358"/>
      <c r="T197" s="358"/>
      <c r="U197" s="359"/>
      <c r="V197" s="359"/>
      <c r="W197" s="359"/>
      <c r="X197" s="359"/>
    </row>
    <row r="198" spans="1:24" ht="14.4">
      <c r="A198" s="359"/>
      <c r="B198" s="359"/>
      <c r="C198" s="359"/>
      <c r="D198" s="359"/>
      <c r="E198" s="359"/>
      <c r="F198" s="359"/>
      <c r="G198" s="359"/>
      <c r="H198" s="359"/>
      <c r="I198" s="359"/>
      <c r="J198" s="359"/>
      <c r="K198" s="359"/>
      <c r="L198" s="359"/>
      <c r="M198" s="359"/>
      <c r="N198" s="359"/>
      <c r="O198" s="359"/>
      <c r="P198" s="359"/>
      <c r="Q198" s="359"/>
      <c r="R198" s="359"/>
      <c r="S198" s="358"/>
      <c r="T198" s="358"/>
      <c r="U198" s="359"/>
      <c r="V198" s="359"/>
      <c r="W198" s="359"/>
      <c r="X198" s="359"/>
    </row>
    <row r="199" spans="1:24" ht="14.4">
      <c r="A199" s="359"/>
      <c r="B199" s="359"/>
      <c r="C199" s="359"/>
      <c r="D199" s="359"/>
      <c r="E199" s="359"/>
      <c r="F199" s="359"/>
      <c r="G199" s="359"/>
      <c r="H199" s="359"/>
      <c r="I199" s="359"/>
      <c r="J199" s="359"/>
      <c r="K199" s="359"/>
      <c r="L199" s="359"/>
      <c r="M199" s="359"/>
      <c r="N199" s="359"/>
      <c r="O199" s="359"/>
      <c r="P199" s="359"/>
      <c r="Q199" s="359"/>
      <c r="R199" s="359"/>
      <c r="S199" s="358"/>
      <c r="T199" s="358"/>
      <c r="U199" s="359"/>
      <c r="V199" s="359"/>
      <c r="W199" s="359"/>
      <c r="X199" s="359"/>
    </row>
    <row r="200" spans="1:24" ht="14.4">
      <c r="A200" s="359"/>
      <c r="B200" s="359"/>
      <c r="C200" s="359"/>
      <c r="D200" s="359"/>
      <c r="E200" s="359"/>
      <c r="F200" s="359"/>
      <c r="G200" s="359"/>
      <c r="H200" s="359"/>
      <c r="I200" s="359"/>
      <c r="J200" s="359"/>
      <c r="K200" s="359"/>
      <c r="L200" s="359"/>
      <c r="M200" s="359"/>
      <c r="N200" s="359"/>
      <c r="O200" s="359"/>
      <c r="P200" s="359"/>
      <c r="Q200" s="359"/>
      <c r="R200" s="359"/>
      <c r="S200" s="358"/>
      <c r="T200" s="358"/>
      <c r="U200" s="359"/>
      <c r="V200" s="359"/>
      <c r="W200" s="359"/>
      <c r="X200" s="359"/>
    </row>
    <row r="201" spans="1:24" ht="14.4">
      <c r="A201" s="359"/>
      <c r="B201" s="359"/>
      <c r="C201" s="359"/>
      <c r="D201" s="359"/>
      <c r="E201" s="359"/>
      <c r="F201" s="359"/>
      <c r="G201" s="359"/>
      <c r="H201" s="359"/>
      <c r="I201" s="359"/>
      <c r="J201" s="359"/>
      <c r="K201" s="359"/>
      <c r="L201" s="359"/>
      <c r="M201" s="359"/>
      <c r="N201" s="359"/>
      <c r="O201" s="359"/>
      <c r="P201" s="359"/>
      <c r="Q201" s="359"/>
      <c r="R201" s="359"/>
      <c r="S201" s="358"/>
      <c r="T201" s="358"/>
      <c r="U201" s="359"/>
      <c r="V201" s="359"/>
      <c r="W201" s="359"/>
      <c r="X201" s="359"/>
    </row>
    <row r="202" spans="1:24" ht="14.4">
      <c r="A202" s="359"/>
      <c r="B202" s="359"/>
      <c r="C202" s="359"/>
      <c r="D202" s="359"/>
      <c r="E202" s="359"/>
      <c r="F202" s="359"/>
      <c r="G202" s="359"/>
      <c r="H202" s="359"/>
      <c r="I202" s="359"/>
      <c r="J202" s="359"/>
      <c r="K202" s="359"/>
      <c r="L202" s="359"/>
      <c r="M202" s="359"/>
      <c r="N202" s="359"/>
      <c r="O202" s="359"/>
      <c r="P202" s="359"/>
      <c r="Q202" s="359"/>
      <c r="R202" s="359"/>
      <c r="S202" s="358"/>
      <c r="T202" s="358"/>
      <c r="U202" s="359"/>
      <c r="V202" s="359"/>
      <c r="W202" s="359"/>
      <c r="X202" s="359"/>
    </row>
    <row r="203" spans="1:24" ht="14.4">
      <c r="A203" s="359"/>
      <c r="B203" s="359"/>
      <c r="C203" s="359"/>
      <c r="D203" s="359"/>
      <c r="E203" s="359"/>
      <c r="F203" s="359"/>
      <c r="G203" s="359"/>
      <c r="H203" s="359"/>
      <c r="I203" s="359"/>
      <c r="J203" s="359"/>
      <c r="K203" s="359"/>
      <c r="L203" s="359"/>
      <c r="M203" s="359"/>
      <c r="N203" s="359"/>
      <c r="O203" s="359"/>
      <c r="P203" s="359"/>
      <c r="Q203" s="359"/>
      <c r="R203" s="359"/>
      <c r="S203" s="358"/>
      <c r="T203" s="358"/>
      <c r="U203" s="359"/>
      <c r="V203" s="359"/>
      <c r="W203" s="359"/>
      <c r="X203" s="359"/>
    </row>
    <row r="204" spans="1:24" ht="14.4">
      <c r="A204" s="359"/>
      <c r="B204" s="359"/>
      <c r="C204" s="359"/>
      <c r="D204" s="359"/>
      <c r="E204" s="359"/>
      <c r="F204" s="359"/>
      <c r="G204" s="359"/>
      <c r="H204" s="359"/>
      <c r="I204" s="359"/>
      <c r="J204" s="359"/>
      <c r="K204" s="359"/>
      <c r="L204" s="359"/>
      <c r="M204" s="359"/>
      <c r="N204" s="359"/>
      <c r="O204" s="359"/>
      <c r="P204" s="359"/>
      <c r="Q204" s="359"/>
      <c r="R204" s="359"/>
      <c r="S204" s="358"/>
      <c r="T204" s="358"/>
      <c r="U204" s="359"/>
      <c r="V204" s="359"/>
      <c r="W204" s="359"/>
      <c r="X204" s="359"/>
    </row>
    <row r="205" spans="1:24" ht="14.4">
      <c r="A205" s="359"/>
      <c r="B205" s="359"/>
      <c r="C205" s="359"/>
      <c r="D205" s="359"/>
      <c r="E205" s="359"/>
      <c r="F205" s="359"/>
      <c r="G205" s="359"/>
      <c r="H205" s="359"/>
      <c r="I205" s="359"/>
      <c r="J205" s="359"/>
      <c r="K205" s="359"/>
      <c r="L205" s="359"/>
      <c r="M205" s="359"/>
      <c r="N205" s="359"/>
      <c r="O205" s="359"/>
      <c r="P205" s="359"/>
      <c r="Q205" s="359"/>
      <c r="R205" s="359"/>
      <c r="S205" s="358"/>
      <c r="T205" s="358"/>
      <c r="U205" s="359"/>
      <c r="V205" s="359"/>
      <c r="W205" s="359"/>
      <c r="X205" s="359"/>
    </row>
    <row r="206" spans="1:24" ht="14.4">
      <c r="A206" s="359"/>
      <c r="B206" s="359"/>
      <c r="C206" s="359"/>
      <c r="D206" s="359"/>
      <c r="E206" s="359"/>
      <c r="F206" s="359"/>
      <c r="G206" s="359"/>
      <c r="H206" s="359"/>
      <c r="I206" s="359"/>
      <c r="J206" s="359"/>
      <c r="K206" s="359"/>
      <c r="L206" s="359"/>
      <c r="M206" s="359"/>
      <c r="N206" s="359"/>
      <c r="O206" s="359"/>
      <c r="P206" s="359"/>
      <c r="Q206" s="359"/>
      <c r="R206" s="359"/>
      <c r="S206" s="358"/>
      <c r="T206" s="358"/>
      <c r="U206" s="359"/>
      <c r="V206" s="359"/>
      <c r="W206" s="359"/>
      <c r="X206" s="359"/>
    </row>
    <row r="207" spans="1:24" ht="14.4">
      <c r="A207" s="359"/>
      <c r="B207" s="359"/>
      <c r="C207" s="359"/>
      <c r="D207" s="359"/>
      <c r="E207" s="359"/>
      <c r="F207" s="359"/>
      <c r="G207" s="359"/>
      <c r="H207" s="359"/>
      <c r="I207" s="359"/>
      <c r="J207" s="359"/>
      <c r="K207" s="359"/>
      <c r="L207" s="359"/>
      <c r="M207" s="359"/>
      <c r="N207" s="359"/>
      <c r="O207" s="359"/>
      <c r="P207" s="359"/>
      <c r="Q207" s="359"/>
      <c r="R207" s="359"/>
      <c r="S207" s="358"/>
      <c r="T207" s="358"/>
      <c r="U207" s="359"/>
      <c r="V207" s="359"/>
      <c r="W207" s="359"/>
      <c r="X207" s="359"/>
    </row>
    <row r="208" spans="1:24" ht="14.4">
      <c r="A208" s="359"/>
      <c r="B208" s="359"/>
      <c r="C208" s="359"/>
      <c r="D208" s="359"/>
      <c r="E208" s="359"/>
      <c r="F208" s="359"/>
      <c r="G208" s="359"/>
      <c r="H208" s="359"/>
      <c r="I208" s="359"/>
      <c r="J208" s="359"/>
      <c r="K208" s="359"/>
      <c r="L208" s="359"/>
      <c r="M208" s="359"/>
      <c r="N208" s="359"/>
      <c r="O208" s="359"/>
      <c r="P208" s="359"/>
      <c r="Q208" s="359"/>
      <c r="R208" s="359"/>
      <c r="S208" s="358"/>
      <c r="T208" s="358"/>
      <c r="U208" s="359"/>
      <c r="V208" s="359"/>
      <c r="W208" s="359"/>
      <c r="X208" s="359"/>
    </row>
    <row r="209" spans="1:24" ht="14.4">
      <c r="A209" s="359"/>
      <c r="B209" s="359"/>
      <c r="C209" s="359"/>
      <c r="D209" s="359"/>
      <c r="E209" s="359"/>
      <c r="F209" s="359"/>
      <c r="G209" s="359"/>
      <c r="H209" s="359"/>
      <c r="I209" s="359"/>
      <c r="J209" s="359"/>
      <c r="K209" s="359"/>
      <c r="L209" s="359"/>
      <c r="M209" s="359"/>
      <c r="N209" s="359"/>
      <c r="O209" s="359"/>
      <c r="P209" s="359"/>
      <c r="Q209" s="359"/>
      <c r="R209" s="359"/>
      <c r="S209" s="358"/>
      <c r="T209" s="358"/>
      <c r="U209" s="359"/>
      <c r="V209" s="359"/>
      <c r="W209" s="359"/>
      <c r="X209" s="359"/>
    </row>
    <row r="210" spans="1:24" ht="14.4">
      <c r="A210" s="359"/>
      <c r="B210" s="359"/>
      <c r="C210" s="359"/>
      <c r="D210" s="359"/>
      <c r="E210" s="359"/>
      <c r="F210" s="359"/>
      <c r="G210" s="359"/>
      <c r="H210" s="359"/>
      <c r="I210" s="359"/>
      <c r="J210" s="359"/>
      <c r="K210" s="359"/>
      <c r="L210" s="359"/>
      <c r="M210" s="359"/>
      <c r="N210" s="359"/>
      <c r="O210" s="359"/>
      <c r="P210" s="359"/>
      <c r="Q210" s="359"/>
      <c r="R210" s="359"/>
      <c r="S210" s="358"/>
      <c r="T210" s="358"/>
      <c r="U210" s="359"/>
      <c r="V210" s="359"/>
      <c r="W210" s="359"/>
      <c r="X210" s="359"/>
    </row>
    <row r="211" spans="1:24" ht="14.4">
      <c r="A211" s="359"/>
      <c r="B211" s="359"/>
      <c r="C211" s="359"/>
      <c r="D211" s="359"/>
      <c r="E211" s="359"/>
      <c r="F211" s="359"/>
      <c r="G211" s="359"/>
      <c r="H211" s="359"/>
      <c r="I211" s="359"/>
      <c r="J211" s="359"/>
      <c r="K211" s="359"/>
      <c r="L211" s="359"/>
      <c r="M211" s="359"/>
      <c r="N211" s="359"/>
      <c r="O211" s="359"/>
      <c r="P211" s="359"/>
      <c r="Q211" s="359"/>
      <c r="R211" s="359"/>
      <c r="S211" s="358"/>
      <c r="T211" s="358"/>
      <c r="U211" s="359"/>
      <c r="V211" s="359"/>
      <c r="W211" s="359"/>
      <c r="X211" s="359"/>
    </row>
    <row r="212" spans="1:24" ht="14.4">
      <c r="A212" s="359"/>
      <c r="B212" s="359"/>
      <c r="C212" s="359"/>
      <c r="D212" s="359"/>
      <c r="E212" s="359"/>
      <c r="F212" s="359"/>
      <c r="G212" s="359"/>
      <c r="H212" s="359"/>
      <c r="I212" s="359"/>
      <c r="J212" s="359"/>
      <c r="K212" s="359"/>
      <c r="L212" s="359"/>
      <c r="M212" s="359"/>
      <c r="N212" s="359"/>
      <c r="O212" s="359"/>
      <c r="P212" s="359"/>
      <c r="Q212" s="359"/>
      <c r="R212" s="359"/>
      <c r="S212" s="358"/>
      <c r="T212" s="358"/>
      <c r="U212" s="359"/>
      <c r="V212" s="359"/>
      <c r="W212" s="359"/>
      <c r="X212" s="359"/>
    </row>
    <row r="213" spans="1:24" ht="14.4">
      <c r="A213" s="359"/>
      <c r="B213" s="359"/>
      <c r="C213" s="359"/>
      <c r="D213" s="359"/>
      <c r="E213" s="359"/>
      <c r="F213" s="359"/>
      <c r="G213" s="359"/>
      <c r="H213" s="359"/>
      <c r="I213" s="359"/>
      <c r="J213" s="359"/>
      <c r="K213" s="359"/>
      <c r="L213" s="359"/>
      <c r="M213" s="359"/>
      <c r="N213" s="359"/>
      <c r="O213" s="359"/>
      <c r="P213" s="359"/>
      <c r="Q213" s="359"/>
      <c r="R213" s="359"/>
      <c r="S213" s="358"/>
      <c r="T213" s="358"/>
      <c r="U213" s="359"/>
      <c r="V213" s="359"/>
      <c r="W213" s="359"/>
      <c r="X213" s="359"/>
    </row>
    <row r="214" spans="1:24" ht="14.4">
      <c r="A214" s="359"/>
      <c r="B214" s="359"/>
      <c r="C214" s="359"/>
      <c r="D214" s="359"/>
      <c r="E214" s="359"/>
      <c r="F214" s="359"/>
      <c r="G214" s="359"/>
      <c r="H214" s="359"/>
      <c r="I214" s="359"/>
      <c r="J214" s="359"/>
      <c r="K214" s="359"/>
      <c r="L214" s="359"/>
      <c r="M214" s="359"/>
      <c r="N214" s="359"/>
      <c r="O214" s="359"/>
      <c r="P214" s="359"/>
      <c r="Q214" s="359"/>
      <c r="R214" s="359"/>
      <c r="S214" s="358"/>
      <c r="T214" s="358"/>
      <c r="U214" s="359"/>
      <c r="V214" s="359"/>
      <c r="W214" s="359"/>
      <c r="X214" s="359"/>
    </row>
    <row r="215" spans="1:24" ht="14.4">
      <c r="A215" s="359"/>
      <c r="B215" s="359"/>
      <c r="C215" s="359"/>
      <c r="D215" s="359"/>
      <c r="E215" s="359"/>
      <c r="F215" s="359"/>
      <c r="G215" s="359"/>
      <c r="H215" s="359"/>
      <c r="I215" s="359"/>
      <c r="J215" s="359"/>
      <c r="K215" s="359"/>
      <c r="L215" s="359"/>
      <c r="M215" s="359"/>
      <c r="N215" s="359"/>
      <c r="O215" s="359"/>
      <c r="P215" s="359"/>
      <c r="Q215" s="359"/>
      <c r="R215" s="359"/>
      <c r="S215" s="358"/>
      <c r="T215" s="358"/>
      <c r="U215" s="359"/>
      <c r="V215" s="359"/>
      <c r="W215" s="359"/>
      <c r="X215" s="359"/>
    </row>
    <row r="216" spans="1:24" ht="14.4">
      <c r="A216" s="359"/>
      <c r="B216" s="359"/>
      <c r="C216" s="359"/>
      <c r="D216" s="359"/>
      <c r="E216" s="359"/>
      <c r="F216" s="359"/>
      <c r="G216" s="359"/>
      <c r="H216" s="359"/>
      <c r="I216" s="359"/>
      <c r="J216" s="359"/>
      <c r="K216" s="359"/>
      <c r="L216" s="359"/>
      <c r="M216" s="359"/>
      <c r="N216" s="359"/>
      <c r="O216" s="359"/>
      <c r="P216" s="359"/>
      <c r="Q216" s="359"/>
      <c r="R216" s="359"/>
      <c r="S216" s="358"/>
      <c r="T216" s="358"/>
      <c r="U216" s="359"/>
      <c r="V216" s="359"/>
      <c r="W216" s="359"/>
      <c r="X216" s="359"/>
    </row>
    <row r="217" spans="1:24" ht="14.4">
      <c r="A217" s="359"/>
      <c r="B217" s="359"/>
      <c r="C217" s="359"/>
      <c r="D217" s="359"/>
      <c r="E217" s="359"/>
      <c r="F217" s="359"/>
      <c r="G217" s="359"/>
      <c r="H217" s="359"/>
      <c r="I217" s="359"/>
      <c r="J217" s="359"/>
      <c r="K217" s="359"/>
      <c r="L217" s="359"/>
      <c r="M217" s="359"/>
      <c r="N217" s="359"/>
      <c r="O217" s="359"/>
      <c r="P217" s="359"/>
      <c r="Q217" s="359"/>
      <c r="R217" s="359"/>
      <c r="S217" s="358"/>
      <c r="T217" s="358"/>
      <c r="U217" s="359"/>
      <c r="V217" s="359"/>
      <c r="W217" s="359"/>
      <c r="X217" s="359"/>
    </row>
    <row r="218" spans="1:24" ht="14.4">
      <c r="A218" s="359"/>
      <c r="B218" s="359"/>
      <c r="C218" s="359"/>
      <c r="D218" s="359"/>
      <c r="E218" s="359"/>
      <c r="F218" s="359"/>
      <c r="G218" s="359"/>
      <c r="H218" s="359"/>
      <c r="I218" s="359"/>
      <c r="J218" s="359"/>
      <c r="K218" s="359"/>
      <c r="L218" s="359"/>
      <c r="M218" s="359"/>
      <c r="N218" s="359"/>
      <c r="O218" s="359"/>
      <c r="P218" s="359"/>
      <c r="Q218" s="359"/>
      <c r="R218" s="359"/>
      <c r="S218" s="358"/>
      <c r="T218" s="358"/>
      <c r="U218" s="359"/>
      <c r="V218" s="359"/>
      <c r="W218" s="359"/>
      <c r="X218" s="359"/>
    </row>
    <row r="219" spans="1:24" ht="14.4">
      <c r="A219" s="359"/>
      <c r="B219" s="359"/>
      <c r="C219" s="359"/>
      <c r="D219" s="359"/>
      <c r="E219" s="359"/>
      <c r="F219" s="359"/>
      <c r="G219" s="359"/>
      <c r="H219" s="359"/>
      <c r="I219" s="359"/>
      <c r="J219" s="359"/>
      <c r="K219" s="359"/>
      <c r="L219" s="359"/>
      <c r="M219" s="359"/>
      <c r="N219" s="359"/>
      <c r="O219" s="359"/>
      <c r="P219" s="359"/>
      <c r="Q219" s="359"/>
      <c r="R219" s="359"/>
      <c r="S219" s="358"/>
      <c r="T219" s="358"/>
      <c r="U219" s="359"/>
      <c r="V219" s="359"/>
      <c r="W219" s="359"/>
      <c r="X219" s="359"/>
    </row>
    <row r="220" spans="1:24" ht="14.4">
      <c r="A220" s="359"/>
      <c r="B220" s="359"/>
      <c r="C220" s="359"/>
      <c r="D220" s="359"/>
      <c r="E220" s="359"/>
      <c r="F220" s="359"/>
      <c r="G220" s="359"/>
      <c r="H220" s="359"/>
      <c r="I220" s="359"/>
      <c r="J220" s="359"/>
      <c r="K220" s="359"/>
      <c r="L220" s="359"/>
      <c r="M220" s="359"/>
      <c r="N220" s="359"/>
      <c r="O220" s="359"/>
      <c r="P220" s="359"/>
      <c r="Q220" s="359"/>
      <c r="R220" s="359"/>
      <c r="S220" s="358"/>
      <c r="T220" s="358"/>
      <c r="U220" s="359"/>
      <c r="V220" s="359"/>
      <c r="W220" s="359"/>
      <c r="X220" s="359"/>
    </row>
    <row r="221" spans="1:24" ht="14.4">
      <c r="A221" s="359"/>
      <c r="B221" s="359"/>
      <c r="C221" s="359"/>
      <c r="D221" s="359"/>
      <c r="E221" s="359"/>
      <c r="F221" s="359"/>
      <c r="G221" s="359"/>
      <c r="H221" s="359"/>
      <c r="I221" s="359"/>
      <c r="J221" s="359"/>
      <c r="K221" s="359"/>
      <c r="L221" s="359"/>
      <c r="M221" s="359"/>
      <c r="N221" s="359"/>
      <c r="O221" s="359"/>
      <c r="P221" s="359"/>
      <c r="Q221" s="359"/>
      <c r="R221" s="359"/>
      <c r="S221" s="358"/>
      <c r="T221" s="358"/>
      <c r="U221" s="359"/>
      <c r="V221" s="359"/>
      <c r="W221" s="359"/>
      <c r="X221" s="359"/>
    </row>
    <row r="222" spans="1:24" ht="14.4">
      <c r="A222" s="359"/>
      <c r="B222" s="359"/>
      <c r="C222" s="359"/>
      <c r="D222" s="359"/>
      <c r="E222" s="359"/>
      <c r="F222" s="359"/>
      <c r="G222" s="359"/>
      <c r="H222" s="359"/>
      <c r="I222" s="359"/>
      <c r="J222" s="359"/>
      <c r="K222" s="359"/>
      <c r="L222" s="359"/>
      <c r="M222" s="359"/>
      <c r="N222" s="359"/>
      <c r="O222" s="359"/>
      <c r="P222" s="359"/>
      <c r="Q222" s="359"/>
      <c r="R222" s="359"/>
      <c r="S222" s="358"/>
      <c r="T222" s="358"/>
      <c r="U222" s="359"/>
      <c r="V222" s="359"/>
      <c r="W222" s="359"/>
      <c r="X222" s="359"/>
    </row>
    <row r="223" spans="1:24" ht="14.4">
      <c r="A223" s="359"/>
      <c r="B223" s="359"/>
      <c r="C223" s="359"/>
      <c r="D223" s="359"/>
      <c r="E223" s="359"/>
      <c r="F223" s="359"/>
      <c r="G223" s="359"/>
      <c r="H223" s="359"/>
      <c r="I223" s="359"/>
      <c r="J223" s="359"/>
      <c r="K223" s="359"/>
      <c r="L223" s="359"/>
      <c r="M223" s="359"/>
      <c r="N223" s="359"/>
      <c r="O223" s="359"/>
      <c r="P223" s="359"/>
      <c r="Q223" s="359"/>
      <c r="R223" s="359"/>
      <c r="S223" s="358"/>
      <c r="T223" s="358"/>
      <c r="U223" s="359"/>
      <c r="V223" s="359"/>
      <c r="W223" s="359"/>
      <c r="X223" s="359"/>
    </row>
    <row r="224" spans="1:24" ht="14.4">
      <c r="A224" s="359"/>
      <c r="B224" s="359"/>
      <c r="C224" s="359"/>
      <c r="D224" s="359"/>
      <c r="E224" s="359"/>
      <c r="F224" s="359"/>
      <c r="G224" s="359"/>
      <c r="H224" s="359"/>
      <c r="I224" s="359"/>
      <c r="J224" s="359"/>
      <c r="K224" s="359"/>
      <c r="L224" s="359"/>
      <c r="M224" s="359"/>
      <c r="N224" s="359"/>
      <c r="O224" s="359"/>
      <c r="P224" s="359"/>
      <c r="Q224" s="359"/>
      <c r="R224" s="359"/>
      <c r="S224" s="358"/>
      <c r="T224" s="358"/>
      <c r="U224" s="359"/>
      <c r="V224" s="359"/>
      <c r="W224" s="359"/>
      <c r="X224" s="359"/>
    </row>
    <row r="225" spans="1:24" ht="14.4">
      <c r="A225" s="359"/>
      <c r="B225" s="359"/>
      <c r="C225" s="359"/>
      <c r="D225" s="359"/>
      <c r="E225" s="359"/>
      <c r="F225" s="359"/>
      <c r="G225" s="359"/>
      <c r="H225" s="359"/>
      <c r="I225" s="359"/>
      <c r="J225" s="359"/>
      <c r="K225" s="359"/>
      <c r="L225" s="359"/>
      <c r="M225" s="359"/>
      <c r="N225" s="359"/>
      <c r="O225" s="359"/>
      <c r="P225" s="359"/>
      <c r="Q225" s="359"/>
      <c r="R225" s="359"/>
      <c r="S225" s="358"/>
      <c r="T225" s="358"/>
      <c r="U225" s="359"/>
      <c r="V225" s="359"/>
      <c r="W225" s="359"/>
      <c r="X225" s="359"/>
    </row>
    <row r="226" spans="1:24" ht="14.4">
      <c r="A226" s="359"/>
      <c r="B226" s="359"/>
      <c r="C226" s="359"/>
      <c r="D226" s="359"/>
      <c r="E226" s="359"/>
      <c r="F226" s="359"/>
      <c r="G226" s="359"/>
      <c r="H226" s="359"/>
      <c r="I226" s="359"/>
      <c r="J226" s="359"/>
      <c r="K226" s="359"/>
      <c r="L226" s="359"/>
      <c r="M226" s="359"/>
      <c r="N226" s="359"/>
      <c r="O226" s="359"/>
      <c r="P226" s="359"/>
      <c r="Q226" s="359"/>
      <c r="R226" s="359"/>
      <c r="S226" s="358"/>
      <c r="T226" s="358"/>
      <c r="U226" s="359"/>
      <c r="V226" s="359"/>
      <c r="W226" s="359"/>
      <c r="X226" s="359"/>
    </row>
    <row r="227" spans="1:24" ht="14.4">
      <c r="A227" s="359"/>
      <c r="B227" s="359"/>
      <c r="C227" s="359"/>
      <c r="D227" s="359"/>
      <c r="E227" s="359"/>
      <c r="F227" s="359"/>
      <c r="G227" s="359"/>
      <c r="H227" s="359"/>
      <c r="I227" s="359"/>
      <c r="J227" s="359"/>
      <c r="K227" s="359"/>
      <c r="L227" s="359"/>
      <c r="M227" s="359"/>
      <c r="N227" s="359"/>
      <c r="O227" s="359"/>
      <c r="P227" s="359"/>
      <c r="Q227" s="359"/>
      <c r="R227" s="359"/>
      <c r="S227" s="358"/>
      <c r="T227" s="358"/>
      <c r="U227" s="359"/>
      <c r="V227" s="359"/>
      <c r="W227" s="359"/>
      <c r="X227" s="359"/>
    </row>
    <row r="228" spans="1:24" ht="14.4">
      <c r="A228" s="359"/>
      <c r="B228" s="359"/>
      <c r="C228" s="359"/>
      <c r="D228" s="359"/>
      <c r="E228" s="359"/>
      <c r="F228" s="359"/>
      <c r="G228" s="359"/>
      <c r="H228" s="359"/>
      <c r="I228" s="359"/>
      <c r="J228" s="359"/>
      <c r="K228" s="359"/>
      <c r="L228" s="359"/>
      <c r="M228" s="359"/>
      <c r="N228" s="359"/>
      <c r="O228" s="359"/>
      <c r="P228" s="359"/>
      <c r="Q228" s="359"/>
      <c r="R228" s="359"/>
      <c r="S228" s="358"/>
      <c r="T228" s="358"/>
      <c r="U228" s="359"/>
      <c r="V228" s="359"/>
      <c r="W228" s="359"/>
      <c r="X228" s="359"/>
    </row>
    <row r="229" spans="1:24" ht="14.4">
      <c r="A229" s="359"/>
      <c r="B229" s="359"/>
      <c r="C229" s="359"/>
      <c r="D229" s="359"/>
      <c r="E229" s="359"/>
      <c r="F229" s="359"/>
      <c r="G229" s="359"/>
      <c r="H229" s="359"/>
      <c r="I229" s="359"/>
      <c r="J229" s="359"/>
      <c r="K229" s="359"/>
      <c r="L229" s="359"/>
      <c r="M229" s="359"/>
      <c r="N229" s="359"/>
      <c r="O229" s="359"/>
      <c r="P229" s="359"/>
      <c r="Q229" s="359"/>
      <c r="R229" s="359"/>
      <c r="S229" s="358"/>
      <c r="T229" s="358"/>
      <c r="U229" s="359"/>
      <c r="V229" s="359"/>
      <c r="W229" s="359"/>
      <c r="X229" s="359"/>
    </row>
    <row r="230" spans="1:24" ht="14.4">
      <c r="A230" s="359"/>
      <c r="B230" s="359"/>
      <c r="C230" s="359"/>
      <c r="D230" s="359"/>
      <c r="E230" s="359"/>
      <c r="F230" s="359"/>
      <c r="G230" s="359"/>
      <c r="H230" s="359"/>
      <c r="I230" s="359"/>
      <c r="J230" s="359"/>
      <c r="K230" s="359"/>
      <c r="L230" s="359"/>
      <c r="M230" s="359"/>
      <c r="N230" s="359"/>
      <c r="O230" s="359"/>
      <c r="P230" s="359"/>
      <c r="Q230" s="359"/>
      <c r="R230" s="359"/>
      <c r="S230" s="358"/>
      <c r="T230" s="358"/>
      <c r="U230" s="359"/>
      <c r="V230" s="359"/>
      <c r="W230" s="359"/>
      <c r="X230" s="359"/>
    </row>
    <row r="231" spans="1:24" ht="14.4">
      <c r="A231" s="359"/>
      <c r="B231" s="359"/>
      <c r="C231" s="359"/>
      <c r="D231" s="359"/>
      <c r="E231" s="359"/>
      <c r="F231" s="359"/>
      <c r="G231" s="359"/>
      <c r="H231" s="359"/>
      <c r="I231" s="359"/>
      <c r="J231" s="359"/>
      <c r="K231" s="359"/>
      <c r="L231" s="359"/>
      <c r="M231" s="359"/>
      <c r="N231" s="359"/>
      <c r="O231" s="359"/>
      <c r="P231" s="359"/>
      <c r="Q231" s="359"/>
      <c r="R231" s="359"/>
      <c r="S231" s="358"/>
      <c r="T231" s="358"/>
      <c r="U231" s="359"/>
      <c r="V231" s="359"/>
      <c r="W231" s="359"/>
      <c r="X231" s="359"/>
    </row>
    <row r="232" spans="1:24" ht="14.4">
      <c r="A232" s="359"/>
      <c r="B232" s="359"/>
      <c r="C232" s="359"/>
      <c r="D232" s="359"/>
      <c r="E232" s="359"/>
      <c r="F232" s="359"/>
      <c r="G232" s="359"/>
      <c r="H232" s="359"/>
      <c r="I232" s="359"/>
      <c r="J232" s="359"/>
      <c r="K232" s="359"/>
      <c r="L232" s="359"/>
      <c r="M232" s="359"/>
      <c r="N232" s="359"/>
      <c r="O232" s="359"/>
      <c r="P232" s="359"/>
      <c r="Q232" s="359"/>
      <c r="R232" s="359"/>
      <c r="S232" s="358"/>
      <c r="T232" s="358"/>
      <c r="U232" s="359"/>
      <c r="V232" s="359"/>
      <c r="W232" s="359"/>
      <c r="X232" s="359"/>
    </row>
    <row r="233" spans="1:24" ht="14.4">
      <c r="A233" s="359"/>
      <c r="B233" s="359"/>
      <c r="C233" s="359"/>
      <c r="D233" s="359"/>
      <c r="E233" s="359"/>
      <c r="F233" s="359"/>
      <c r="G233" s="359"/>
      <c r="H233" s="359"/>
      <c r="I233" s="359"/>
      <c r="J233" s="359"/>
      <c r="K233" s="359"/>
      <c r="L233" s="359"/>
      <c r="M233" s="359"/>
      <c r="N233" s="359"/>
      <c r="O233" s="359"/>
      <c r="P233" s="359"/>
      <c r="Q233" s="359"/>
      <c r="R233" s="359"/>
      <c r="S233" s="358"/>
      <c r="T233" s="358"/>
      <c r="U233" s="359"/>
      <c r="V233" s="359"/>
      <c r="W233" s="359"/>
      <c r="X233" s="359"/>
    </row>
    <row r="234" spans="1:24" ht="14.4">
      <c r="A234" s="359"/>
      <c r="B234" s="359"/>
      <c r="C234" s="359"/>
      <c r="D234" s="359"/>
      <c r="E234" s="359"/>
      <c r="F234" s="359"/>
      <c r="G234" s="359"/>
      <c r="H234" s="359"/>
      <c r="I234" s="359"/>
      <c r="J234" s="359"/>
      <c r="K234" s="359"/>
      <c r="L234" s="359"/>
      <c r="M234" s="359"/>
      <c r="N234" s="359"/>
      <c r="O234" s="359"/>
      <c r="P234" s="359"/>
      <c r="Q234" s="359"/>
      <c r="R234" s="359"/>
      <c r="S234" s="358"/>
      <c r="T234" s="358"/>
      <c r="U234" s="359"/>
      <c r="V234" s="359"/>
      <c r="W234" s="359"/>
      <c r="X234" s="359"/>
    </row>
    <row r="235" spans="1:24" ht="14.4">
      <c r="A235" s="359"/>
      <c r="B235" s="359"/>
      <c r="C235" s="359"/>
      <c r="D235" s="359"/>
      <c r="E235" s="359"/>
      <c r="F235" s="359"/>
      <c r="G235" s="359"/>
      <c r="H235" s="359"/>
      <c r="I235" s="359"/>
      <c r="J235" s="359"/>
      <c r="K235" s="359"/>
      <c r="L235" s="359"/>
      <c r="M235" s="359"/>
      <c r="N235" s="359"/>
      <c r="O235" s="359"/>
      <c r="P235" s="359"/>
      <c r="Q235" s="359"/>
      <c r="R235" s="359"/>
      <c r="S235" s="358"/>
      <c r="T235" s="358"/>
      <c r="U235" s="359"/>
      <c r="V235" s="359"/>
      <c r="W235" s="359"/>
      <c r="X235" s="359"/>
    </row>
    <row r="236" spans="1:24" ht="14.4">
      <c r="A236" s="359"/>
      <c r="B236" s="359"/>
      <c r="C236" s="359"/>
      <c r="D236" s="359"/>
      <c r="E236" s="359"/>
      <c r="F236" s="359"/>
      <c r="G236" s="359"/>
      <c r="H236" s="359"/>
      <c r="I236" s="359"/>
      <c r="J236" s="359"/>
      <c r="K236" s="359"/>
      <c r="L236" s="359"/>
      <c r="M236" s="359"/>
      <c r="N236" s="359"/>
      <c r="O236" s="359"/>
      <c r="P236" s="359"/>
      <c r="Q236" s="359"/>
      <c r="R236" s="359"/>
      <c r="S236" s="358"/>
      <c r="T236" s="358"/>
      <c r="U236" s="359"/>
      <c r="V236" s="359"/>
      <c r="W236" s="359"/>
      <c r="X236" s="359"/>
    </row>
    <row r="237" spans="1:24" ht="14.4">
      <c r="A237" s="359"/>
      <c r="B237" s="359"/>
      <c r="C237" s="359"/>
      <c r="D237" s="359"/>
      <c r="E237" s="359"/>
      <c r="F237" s="359"/>
      <c r="G237" s="359"/>
      <c r="H237" s="359"/>
      <c r="I237" s="359"/>
      <c r="J237" s="359"/>
      <c r="K237" s="359"/>
      <c r="L237" s="359"/>
      <c r="M237" s="359"/>
      <c r="N237" s="359"/>
      <c r="O237" s="359"/>
      <c r="P237" s="359"/>
      <c r="Q237" s="359"/>
      <c r="R237" s="359"/>
      <c r="S237" s="358"/>
      <c r="T237" s="358"/>
      <c r="U237" s="359"/>
      <c r="V237" s="359"/>
      <c r="W237" s="359"/>
      <c r="X237" s="359"/>
    </row>
    <row r="238" spans="1:24" ht="14.4">
      <c r="A238" s="359"/>
      <c r="B238" s="359"/>
      <c r="C238" s="359"/>
      <c r="D238" s="359"/>
      <c r="E238" s="359"/>
      <c r="F238" s="359"/>
      <c r="G238" s="359"/>
      <c r="H238" s="359"/>
      <c r="I238" s="359"/>
      <c r="J238" s="359"/>
      <c r="K238" s="359"/>
      <c r="L238" s="359"/>
      <c r="M238" s="359"/>
      <c r="N238" s="359"/>
      <c r="O238" s="359"/>
      <c r="P238" s="359"/>
      <c r="Q238" s="359"/>
      <c r="R238" s="359"/>
      <c r="S238" s="358"/>
      <c r="T238" s="358"/>
      <c r="U238" s="359"/>
      <c r="V238" s="359"/>
      <c r="W238" s="359"/>
      <c r="X238" s="359"/>
    </row>
    <row r="239" spans="1:24" ht="14.4">
      <c r="A239" s="359"/>
      <c r="B239" s="359"/>
      <c r="C239" s="359"/>
      <c r="D239" s="359"/>
      <c r="E239" s="359"/>
      <c r="F239" s="359"/>
      <c r="G239" s="359"/>
      <c r="H239" s="359"/>
      <c r="I239" s="359"/>
      <c r="J239" s="359"/>
      <c r="K239" s="359"/>
      <c r="L239" s="359"/>
      <c r="M239" s="359"/>
      <c r="N239" s="359"/>
      <c r="O239" s="359"/>
      <c r="P239" s="359"/>
      <c r="Q239" s="359"/>
      <c r="R239" s="359"/>
      <c r="S239" s="358"/>
      <c r="T239" s="358"/>
      <c r="U239" s="359"/>
      <c r="V239" s="359"/>
      <c r="W239" s="359"/>
      <c r="X239" s="359"/>
    </row>
    <row r="240" spans="1:24" ht="14.4">
      <c r="A240" s="359"/>
      <c r="B240" s="359"/>
      <c r="C240" s="359"/>
      <c r="D240" s="359"/>
      <c r="E240" s="359"/>
      <c r="F240" s="359"/>
      <c r="G240" s="359"/>
      <c r="H240" s="359"/>
      <c r="I240" s="359"/>
      <c r="J240" s="359"/>
      <c r="K240" s="359"/>
      <c r="L240" s="359"/>
      <c r="M240" s="359"/>
      <c r="N240" s="359"/>
      <c r="O240" s="359"/>
      <c r="P240" s="359"/>
      <c r="Q240" s="359"/>
      <c r="R240" s="359"/>
      <c r="S240" s="358"/>
      <c r="T240" s="358"/>
      <c r="U240" s="359"/>
      <c r="V240" s="359"/>
      <c r="W240" s="359"/>
      <c r="X240" s="359"/>
    </row>
    <row r="241" spans="1:24" ht="14.4">
      <c r="A241" s="359"/>
      <c r="B241" s="359"/>
      <c r="C241" s="359"/>
      <c r="D241" s="359"/>
      <c r="E241" s="359"/>
      <c r="F241" s="359"/>
      <c r="G241" s="359"/>
      <c r="H241" s="359"/>
      <c r="I241" s="359"/>
      <c r="J241" s="359"/>
      <c r="K241" s="359"/>
      <c r="L241" s="359"/>
      <c r="M241" s="359"/>
      <c r="N241" s="359"/>
      <c r="O241" s="359"/>
      <c r="P241" s="359"/>
      <c r="Q241" s="359"/>
      <c r="R241" s="359"/>
      <c r="S241" s="358"/>
      <c r="T241" s="358"/>
      <c r="U241" s="359"/>
      <c r="V241" s="359"/>
      <c r="W241" s="359"/>
      <c r="X241" s="359"/>
    </row>
    <row r="242" spans="1:24" ht="14.4">
      <c r="A242" s="359"/>
      <c r="B242" s="359"/>
      <c r="C242" s="359"/>
      <c r="D242" s="359"/>
      <c r="E242" s="359"/>
      <c r="F242" s="359"/>
      <c r="G242" s="359"/>
      <c r="H242" s="359"/>
      <c r="I242" s="359"/>
      <c r="J242" s="359"/>
      <c r="K242" s="359"/>
      <c r="L242" s="359"/>
      <c r="M242" s="359"/>
      <c r="N242" s="359"/>
      <c r="O242" s="359"/>
      <c r="P242" s="359"/>
      <c r="Q242" s="359"/>
      <c r="R242" s="359"/>
      <c r="S242" s="358"/>
      <c r="T242" s="358"/>
      <c r="U242" s="359"/>
      <c r="V242" s="359"/>
      <c r="W242" s="359"/>
      <c r="X242" s="359"/>
    </row>
    <row r="243" spans="1:24" ht="14.4">
      <c r="A243" s="359"/>
      <c r="B243" s="359"/>
      <c r="C243" s="359"/>
      <c r="D243" s="359"/>
      <c r="E243" s="359"/>
      <c r="F243" s="359"/>
      <c r="G243" s="359"/>
      <c r="H243" s="359"/>
      <c r="I243" s="359"/>
      <c r="J243" s="359"/>
      <c r="K243" s="359"/>
      <c r="L243" s="359"/>
      <c r="M243" s="359"/>
      <c r="N243" s="359"/>
      <c r="O243" s="359"/>
      <c r="P243" s="359"/>
      <c r="Q243" s="359"/>
      <c r="R243" s="359"/>
      <c r="S243" s="358"/>
      <c r="T243" s="358"/>
      <c r="U243" s="359"/>
      <c r="V243" s="359"/>
      <c r="W243" s="359"/>
      <c r="X243" s="359"/>
    </row>
    <row r="244" spans="1:24" ht="14.4">
      <c r="A244" s="359"/>
      <c r="B244" s="359"/>
      <c r="C244" s="359"/>
      <c r="D244" s="359"/>
      <c r="E244" s="359"/>
      <c r="F244" s="359"/>
      <c r="G244" s="359"/>
      <c r="H244" s="359"/>
      <c r="I244" s="359"/>
      <c r="J244" s="359"/>
      <c r="K244" s="359"/>
      <c r="L244" s="359"/>
      <c r="M244" s="359"/>
      <c r="N244" s="359"/>
      <c r="O244" s="359"/>
      <c r="P244" s="359"/>
      <c r="Q244" s="359"/>
      <c r="R244" s="359"/>
      <c r="S244" s="358"/>
      <c r="T244" s="358"/>
      <c r="U244" s="359"/>
      <c r="V244" s="359"/>
      <c r="W244" s="359"/>
      <c r="X244" s="359"/>
    </row>
    <row r="245" spans="1:24" ht="14.4">
      <c r="A245" s="359"/>
      <c r="B245" s="359"/>
      <c r="C245" s="359"/>
      <c r="D245" s="359"/>
      <c r="E245" s="359"/>
      <c r="F245" s="359"/>
      <c r="G245" s="359"/>
      <c r="H245" s="359"/>
      <c r="I245" s="359"/>
      <c r="J245" s="359"/>
      <c r="K245" s="359"/>
      <c r="L245" s="359"/>
      <c r="M245" s="359"/>
      <c r="N245" s="359"/>
      <c r="O245" s="359"/>
      <c r="P245" s="359"/>
      <c r="Q245" s="359"/>
      <c r="R245" s="359"/>
      <c r="S245" s="358"/>
      <c r="T245" s="358"/>
      <c r="U245" s="359"/>
      <c r="V245" s="359"/>
      <c r="W245" s="359"/>
      <c r="X245" s="359"/>
    </row>
    <row r="246" spans="1:24" ht="14.4">
      <c r="A246" s="359"/>
      <c r="B246" s="359"/>
      <c r="C246" s="359"/>
      <c r="D246" s="359"/>
      <c r="E246" s="359"/>
      <c r="F246" s="359"/>
      <c r="G246" s="359"/>
      <c r="H246" s="359"/>
      <c r="I246" s="359"/>
      <c r="J246" s="359"/>
      <c r="K246" s="359"/>
      <c r="L246" s="359"/>
      <c r="M246" s="359"/>
      <c r="N246" s="359"/>
      <c r="O246" s="359"/>
      <c r="P246" s="359"/>
      <c r="Q246" s="359"/>
      <c r="R246" s="359"/>
      <c r="S246" s="358"/>
      <c r="T246" s="358"/>
      <c r="U246" s="359"/>
      <c r="V246" s="359"/>
      <c r="W246" s="359"/>
      <c r="X246" s="359"/>
    </row>
    <row r="247" spans="1:24" ht="14.4">
      <c r="A247" s="359"/>
      <c r="B247" s="359"/>
      <c r="C247" s="359"/>
      <c r="D247" s="359"/>
      <c r="E247" s="359"/>
      <c r="F247" s="359"/>
      <c r="G247" s="359"/>
      <c r="H247" s="359"/>
      <c r="I247" s="359"/>
      <c r="J247" s="359"/>
      <c r="K247" s="359"/>
      <c r="L247" s="359"/>
      <c r="M247" s="359"/>
      <c r="N247" s="359"/>
      <c r="O247" s="359"/>
      <c r="P247" s="359"/>
      <c r="Q247" s="359"/>
      <c r="R247" s="359"/>
      <c r="S247" s="358"/>
      <c r="T247" s="358"/>
      <c r="U247" s="359"/>
      <c r="V247" s="359"/>
      <c r="W247" s="359"/>
      <c r="X247" s="359"/>
    </row>
    <row r="248" spans="1:24" ht="14.4">
      <c r="A248" s="359"/>
      <c r="B248" s="359"/>
      <c r="C248" s="359"/>
      <c r="D248" s="359"/>
      <c r="E248" s="359"/>
      <c r="F248" s="359"/>
      <c r="G248" s="359"/>
      <c r="H248" s="359"/>
      <c r="I248" s="359"/>
      <c r="J248" s="359"/>
      <c r="K248" s="359"/>
      <c r="L248" s="359"/>
      <c r="M248" s="359"/>
      <c r="N248" s="359"/>
      <c r="O248" s="359"/>
      <c r="P248" s="359"/>
      <c r="Q248" s="359"/>
      <c r="R248" s="359"/>
      <c r="S248" s="358"/>
      <c r="T248" s="358"/>
      <c r="U248" s="359"/>
      <c r="V248" s="359"/>
      <c r="W248" s="359"/>
      <c r="X248" s="359"/>
    </row>
    <row r="249" spans="1:24" ht="14.4">
      <c r="A249" s="359"/>
      <c r="B249" s="359"/>
      <c r="C249" s="359"/>
      <c r="D249" s="359"/>
      <c r="E249" s="359"/>
      <c r="F249" s="359"/>
      <c r="G249" s="359"/>
      <c r="H249" s="359"/>
      <c r="I249" s="359"/>
      <c r="J249" s="359"/>
      <c r="K249" s="359"/>
      <c r="L249" s="359"/>
      <c r="M249" s="359"/>
      <c r="N249" s="359"/>
      <c r="O249" s="359"/>
      <c r="P249" s="359"/>
      <c r="Q249" s="359"/>
      <c r="R249" s="359"/>
      <c r="S249" s="358"/>
      <c r="T249" s="358"/>
      <c r="U249" s="359"/>
      <c r="V249" s="359"/>
      <c r="W249" s="359"/>
      <c r="X249" s="359"/>
    </row>
    <row r="250" spans="1:24" ht="14.4">
      <c r="A250" s="359"/>
      <c r="B250" s="359"/>
      <c r="C250" s="359"/>
      <c r="D250" s="359"/>
      <c r="E250" s="359"/>
      <c r="F250" s="359"/>
      <c r="G250" s="359"/>
      <c r="H250" s="359"/>
      <c r="I250" s="359"/>
      <c r="J250" s="359"/>
      <c r="K250" s="359"/>
      <c r="L250" s="359"/>
      <c r="M250" s="359"/>
      <c r="N250" s="359"/>
      <c r="O250" s="359"/>
      <c r="P250" s="359"/>
      <c r="Q250" s="359"/>
      <c r="R250" s="359"/>
      <c r="S250" s="358"/>
      <c r="T250" s="358"/>
      <c r="U250" s="359"/>
      <c r="V250" s="359"/>
      <c r="W250" s="359"/>
      <c r="X250" s="359"/>
    </row>
    <row r="251" spans="1:24" ht="14.4">
      <c r="A251" s="359"/>
      <c r="B251" s="359"/>
      <c r="C251" s="359"/>
      <c r="D251" s="359"/>
      <c r="E251" s="359"/>
      <c r="F251" s="359"/>
      <c r="G251" s="359"/>
      <c r="H251" s="359"/>
      <c r="I251" s="359"/>
      <c r="J251" s="359"/>
      <c r="K251" s="359"/>
      <c r="L251" s="359"/>
      <c r="M251" s="359"/>
      <c r="N251" s="359"/>
      <c r="O251" s="359"/>
      <c r="P251" s="359"/>
      <c r="Q251" s="359"/>
      <c r="R251" s="359"/>
      <c r="S251" s="358"/>
      <c r="T251" s="358"/>
      <c r="U251" s="359"/>
      <c r="V251" s="359"/>
      <c r="W251" s="359"/>
      <c r="X251" s="359"/>
    </row>
    <row r="252" spans="1:24" ht="14.4">
      <c r="A252" s="359"/>
      <c r="B252" s="359"/>
      <c r="C252" s="359"/>
      <c r="D252" s="359"/>
      <c r="E252" s="359"/>
      <c r="F252" s="359"/>
      <c r="G252" s="359"/>
      <c r="H252" s="359"/>
      <c r="I252" s="359"/>
      <c r="J252" s="359"/>
      <c r="K252" s="359"/>
      <c r="L252" s="359"/>
      <c r="M252" s="359"/>
      <c r="N252" s="359"/>
      <c r="O252" s="359"/>
      <c r="P252" s="359"/>
      <c r="Q252" s="359"/>
      <c r="R252" s="359"/>
      <c r="S252" s="358"/>
      <c r="T252" s="358"/>
      <c r="U252" s="359"/>
      <c r="V252" s="359"/>
      <c r="W252" s="359"/>
      <c r="X252" s="359"/>
    </row>
    <row r="253" spans="1:24" ht="14.4">
      <c r="A253" s="359"/>
      <c r="B253" s="359"/>
      <c r="C253" s="359"/>
      <c r="D253" s="359"/>
      <c r="E253" s="359"/>
      <c r="F253" s="359"/>
      <c r="G253" s="359"/>
      <c r="H253" s="359"/>
      <c r="I253" s="359"/>
      <c r="J253" s="359"/>
      <c r="K253" s="359"/>
      <c r="L253" s="359"/>
      <c r="M253" s="359"/>
      <c r="N253" s="359"/>
      <c r="O253" s="359"/>
      <c r="P253" s="359"/>
      <c r="Q253" s="359"/>
      <c r="R253" s="359"/>
      <c r="S253" s="358"/>
      <c r="T253" s="358"/>
      <c r="U253" s="359"/>
      <c r="V253" s="359"/>
      <c r="W253" s="359"/>
      <c r="X253" s="359"/>
    </row>
    <row r="254" spans="1:24" ht="14.4">
      <c r="A254" s="359"/>
      <c r="B254" s="359"/>
      <c r="C254" s="359"/>
      <c r="D254" s="359"/>
      <c r="E254" s="359"/>
      <c r="F254" s="359"/>
      <c r="G254" s="359"/>
      <c r="H254" s="359"/>
      <c r="I254" s="359"/>
      <c r="J254" s="359"/>
      <c r="K254" s="359"/>
      <c r="L254" s="359"/>
      <c r="M254" s="359"/>
      <c r="N254" s="359"/>
      <c r="O254" s="359"/>
      <c r="P254" s="359"/>
      <c r="Q254" s="359"/>
      <c r="R254" s="359"/>
      <c r="S254" s="358"/>
      <c r="T254" s="358"/>
      <c r="U254" s="359"/>
      <c r="V254" s="359"/>
      <c r="W254" s="359"/>
      <c r="X254" s="359"/>
    </row>
    <row r="255" spans="1:24" ht="14.4">
      <c r="A255" s="359"/>
      <c r="B255" s="359"/>
      <c r="C255" s="359"/>
      <c r="D255" s="359"/>
      <c r="E255" s="359"/>
      <c r="F255" s="359"/>
      <c r="G255" s="359"/>
      <c r="H255" s="359"/>
      <c r="I255" s="359"/>
      <c r="J255" s="359"/>
      <c r="K255" s="359"/>
      <c r="L255" s="359"/>
      <c r="M255" s="359"/>
      <c r="N255" s="359"/>
      <c r="O255" s="359"/>
      <c r="P255" s="359"/>
      <c r="Q255" s="359"/>
      <c r="R255" s="359"/>
      <c r="S255" s="358"/>
      <c r="T255" s="358"/>
      <c r="U255" s="359"/>
      <c r="V255" s="359"/>
      <c r="W255" s="359"/>
      <c r="X255" s="359"/>
    </row>
    <row r="256" spans="1:24" ht="14.4">
      <c r="A256" s="359"/>
      <c r="B256" s="359"/>
      <c r="C256" s="359"/>
      <c r="D256" s="359"/>
      <c r="E256" s="359"/>
      <c r="F256" s="359"/>
      <c r="G256" s="359"/>
      <c r="H256" s="359"/>
      <c r="I256" s="359"/>
      <c r="J256" s="359"/>
      <c r="K256" s="359"/>
      <c r="L256" s="359"/>
      <c r="M256" s="359"/>
      <c r="N256" s="359"/>
      <c r="O256" s="359"/>
      <c r="P256" s="359"/>
      <c r="Q256" s="359"/>
      <c r="R256" s="359"/>
      <c r="S256" s="358"/>
      <c r="T256" s="358"/>
      <c r="U256" s="359"/>
      <c r="V256" s="359"/>
      <c r="W256" s="359"/>
      <c r="X256" s="359"/>
    </row>
    <row r="257" spans="1:24" ht="14.4">
      <c r="A257" s="359"/>
      <c r="B257" s="359"/>
      <c r="C257" s="359"/>
      <c r="D257" s="359"/>
      <c r="E257" s="359"/>
      <c r="F257" s="359"/>
      <c r="G257" s="359"/>
      <c r="H257" s="359"/>
      <c r="I257" s="359"/>
      <c r="J257" s="359"/>
      <c r="K257" s="359"/>
      <c r="L257" s="359"/>
      <c r="M257" s="359"/>
      <c r="N257" s="359"/>
      <c r="O257" s="359"/>
      <c r="P257" s="359"/>
      <c r="Q257" s="359"/>
      <c r="R257" s="359"/>
      <c r="S257" s="358"/>
      <c r="T257" s="358"/>
      <c r="U257" s="359"/>
      <c r="V257" s="359"/>
      <c r="W257" s="359"/>
      <c r="X257" s="359"/>
    </row>
    <row r="258" spans="1:24" ht="14.4">
      <c r="A258" s="359"/>
      <c r="B258" s="359"/>
      <c r="C258" s="359"/>
      <c r="D258" s="359"/>
      <c r="E258" s="359"/>
      <c r="F258" s="359"/>
      <c r="G258" s="359"/>
      <c r="H258" s="359"/>
      <c r="I258" s="359"/>
      <c r="J258" s="359"/>
      <c r="K258" s="359"/>
      <c r="L258" s="359"/>
      <c r="M258" s="359"/>
      <c r="N258" s="359"/>
      <c r="O258" s="359"/>
      <c r="P258" s="359"/>
      <c r="Q258" s="359"/>
      <c r="R258" s="359"/>
      <c r="S258" s="358"/>
      <c r="T258" s="358"/>
      <c r="U258" s="359"/>
      <c r="V258" s="359"/>
      <c r="W258" s="359"/>
      <c r="X258" s="359"/>
    </row>
    <row r="259" spans="1:24" ht="14.4">
      <c r="A259" s="359"/>
      <c r="B259" s="359"/>
      <c r="C259" s="359"/>
      <c r="D259" s="359"/>
      <c r="E259" s="359"/>
      <c r="F259" s="359"/>
      <c r="G259" s="359"/>
      <c r="H259" s="359"/>
      <c r="I259" s="359"/>
      <c r="J259" s="359"/>
      <c r="K259" s="359"/>
      <c r="L259" s="359"/>
      <c r="M259" s="359"/>
      <c r="N259" s="359"/>
      <c r="O259" s="359"/>
      <c r="P259" s="359"/>
      <c r="Q259" s="359"/>
      <c r="R259" s="359"/>
      <c r="S259" s="358"/>
      <c r="T259" s="358"/>
      <c r="U259" s="359"/>
      <c r="V259" s="359"/>
      <c r="W259" s="359"/>
      <c r="X259" s="359"/>
    </row>
    <row r="260" spans="1:24" ht="14.4">
      <c r="A260" s="359"/>
      <c r="B260" s="359"/>
      <c r="C260" s="359"/>
      <c r="D260" s="359"/>
      <c r="E260" s="359"/>
      <c r="F260" s="359"/>
      <c r="G260" s="359"/>
      <c r="H260" s="359"/>
      <c r="I260" s="359"/>
      <c r="J260" s="359"/>
      <c r="K260" s="359"/>
      <c r="L260" s="359"/>
      <c r="M260" s="359"/>
      <c r="N260" s="359"/>
      <c r="O260" s="359"/>
      <c r="P260" s="359"/>
      <c r="Q260" s="359"/>
      <c r="R260" s="359"/>
      <c r="S260" s="358"/>
      <c r="T260" s="358"/>
      <c r="U260" s="359"/>
      <c r="V260" s="359"/>
      <c r="W260" s="359"/>
      <c r="X260" s="359"/>
    </row>
    <row r="261" spans="1:24" ht="14.4">
      <c r="A261" s="359"/>
      <c r="B261" s="359"/>
      <c r="C261" s="359"/>
      <c r="D261" s="359"/>
      <c r="E261" s="359"/>
      <c r="F261" s="359"/>
      <c r="G261" s="359"/>
      <c r="H261" s="359"/>
      <c r="I261" s="359"/>
      <c r="J261" s="359"/>
      <c r="K261" s="359"/>
      <c r="L261" s="359"/>
      <c r="M261" s="359"/>
      <c r="N261" s="359"/>
      <c r="O261" s="359"/>
      <c r="P261" s="359"/>
      <c r="Q261" s="359"/>
      <c r="R261" s="359"/>
      <c r="S261" s="358"/>
      <c r="T261" s="358"/>
      <c r="U261" s="359"/>
      <c r="V261" s="359"/>
      <c r="W261" s="359"/>
      <c r="X261" s="359"/>
    </row>
    <row r="262" spans="1:24" ht="14.4">
      <c r="A262" s="359"/>
      <c r="B262" s="359"/>
      <c r="C262" s="359"/>
      <c r="D262" s="359"/>
      <c r="E262" s="359"/>
      <c r="F262" s="359"/>
      <c r="G262" s="359"/>
      <c r="H262" s="359"/>
      <c r="I262" s="359"/>
      <c r="J262" s="359"/>
      <c r="K262" s="359"/>
      <c r="L262" s="359"/>
      <c r="M262" s="359"/>
      <c r="N262" s="359"/>
      <c r="O262" s="359"/>
      <c r="P262" s="359"/>
      <c r="Q262" s="359"/>
      <c r="R262" s="359"/>
      <c r="S262" s="358"/>
      <c r="T262" s="358"/>
      <c r="U262" s="359"/>
      <c r="V262" s="359"/>
      <c r="W262" s="359"/>
      <c r="X262" s="359"/>
    </row>
    <row r="263" spans="1:24" ht="14.4">
      <c r="A263" s="359"/>
      <c r="B263" s="359"/>
      <c r="C263" s="359"/>
      <c r="D263" s="359"/>
      <c r="E263" s="359"/>
      <c r="F263" s="359"/>
      <c r="G263" s="359"/>
      <c r="H263" s="359"/>
      <c r="I263" s="359"/>
      <c r="J263" s="359"/>
      <c r="K263" s="359"/>
      <c r="L263" s="359"/>
      <c r="M263" s="359"/>
      <c r="N263" s="359"/>
      <c r="O263" s="359"/>
      <c r="P263" s="359"/>
      <c r="Q263" s="359"/>
      <c r="R263" s="359"/>
      <c r="S263" s="358"/>
      <c r="T263" s="358"/>
      <c r="U263" s="359"/>
      <c r="V263" s="359"/>
      <c r="W263" s="359"/>
      <c r="X263" s="359"/>
    </row>
    <row r="264" spans="1:24" ht="14.4">
      <c r="A264" s="359"/>
      <c r="B264" s="359"/>
      <c r="C264" s="359"/>
      <c r="D264" s="359"/>
      <c r="E264" s="359"/>
      <c r="F264" s="359"/>
      <c r="G264" s="359"/>
      <c r="H264" s="359"/>
      <c r="I264" s="359"/>
      <c r="J264" s="359"/>
      <c r="K264" s="359"/>
      <c r="L264" s="359"/>
      <c r="M264" s="359"/>
      <c r="N264" s="359"/>
      <c r="O264" s="359"/>
      <c r="P264" s="359"/>
      <c r="Q264" s="359"/>
      <c r="R264" s="359"/>
      <c r="S264" s="358"/>
      <c r="T264" s="358"/>
      <c r="U264" s="359"/>
      <c r="V264" s="359"/>
      <c r="W264" s="359"/>
      <c r="X264" s="359"/>
    </row>
    <row r="265" spans="1:24" ht="14.4">
      <c r="A265" s="359"/>
      <c r="B265" s="359"/>
      <c r="C265" s="359"/>
      <c r="D265" s="359"/>
      <c r="E265" s="359"/>
      <c r="F265" s="359"/>
      <c r="G265" s="359"/>
      <c r="H265" s="359"/>
      <c r="I265" s="359"/>
      <c r="J265" s="359"/>
      <c r="K265" s="359"/>
      <c r="L265" s="359"/>
      <c r="M265" s="359"/>
      <c r="N265" s="359"/>
      <c r="O265" s="359"/>
      <c r="P265" s="359"/>
      <c r="Q265" s="359"/>
      <c r="R265" s="359"/>
      <c r="S265" s="358"/>
      <c r="T265" s="358"/>
      <c r="U265" s="359"/>
      <c r="V265" s="359"/>
      <c r="W265" s="359"/>
      <c r="X265" s="359"/>
    </row>
    <row r="266" spans="1:24" ht="14.4">
      <c r="A266" s="359"/>
      <c r="B266" s="359"/>
      <c r="C266" s="359"/>
      <c r="D266" s="359"/>
      <c r="E266" s="359"/>
      <c r="F266" s="359"/>
      <c r="G266" s="359"/>
      <c r="H266" s="359"/>
      <c r="I266" s="359"/>
      <c r="J266" s="359"/>
      <c r="K266" s="359"/>
      <c r="L266" s="359"/>
      <c r="M266" s="359"/>
      <c r="N266" s="359"/>
      <c r="O266" s="359"/>
      <c r="P266" s="359"/>
      <c r="Q266" s="359"/>
      <c r="R266" s="359"/>
      <c r="S266" s="358"/>
      <c r="T266" s="358"/>
      <c r="U266" s="359"/>
      <c r="V266" s="359"/>
      <c r="W266" s="359"/>
      <c r="X266" s="359"/>
    </row>
    <row r="267" spans="1:24" ht="14.4">
      <c r="A267" s="359"/>
      <c r="B267" s="359"/>
      <c r="C267" s="359"/>
      <c r="D267" s="359"/>
      <c r="E267" s="359"/>
      <c r="F267" s="359"/>
      <c r="G267" s="359"/>
      <c r="H267" s="359"/>
      <c r="I267" s="359"/>
      <c r="J267" s="359"/>
      <c r="K267" s="359"/>
      <c r="L267" s="359"/>
      <c r="M267" s="359"/>
      <c r="N267" s="359"/>
      <c r="O267" s="359"/>
      <c r="P267" s="359"/>
      <c r="Q267" s="359"/>
      <c r="R267" s="359"/>
      <c r="S267" s="358"/>
      <c r="T267" s="358"/>
      <c r="U267" s="359"/>
      <c r="V267" s="359"/>
      <c r="W267" s="359"/>
      <c r="X267" s="359"/>
    </row>
    <row r="268" spans="1:24" ht="14.4">
      <c r="A268" s="359"/>
      <c r="B268" s="359"/>
      <c r="C268" s="359"/>
      <c r="D268" s="359"/>
      <c r="E268" s="359"/>
      <c r="F268" s="359"/>
      <c r="G268" s="359"/>
      <c r="H268" s="359"/>
      <c r="I268" s="359"/>
      <c r="J268" s="359"/>
      <c r="K268" s="359"/>
      <c r="L268" s="359"/>
      <c r="M268" s="359"/>
      <c r="N268" s="359"/>
      <c r="O268" s="359"/>
      <c r="P268" s="359"/>
      <c r="Q268" s="359"/>
      <c r="R268" s="359"/>
      <c r="S268" s="358"/>
      <c r="T268" s="358"/>
      <c r="U268" s="359"/>
      <c r="V268" s="359"/>
      <c r="W268" s="359"/>
      <c r="X268" s="359"/>
    </row>
    <row r="269" spans="1:24" ht="14.4">
      <c r="A269" s="359"/>
      <c r="B269" s="359"/>
      <c r="C269" s="359"/>
      <c r="D269" s="359"/>
      <c r="E269" s="359"/>
      <c r="F269" s="359"/>
      <c r="G269" s="359"/>
      <c r="H269" s="359"/>
      <c r="I269" s="359"/>
      <c r="J269" s="359"/>
      <c r="K269" s="359"/>
      <c r="L269" s="359"/>
      <c r="M269" s="359"/>
      <c r="N269" s="359"/>
      <c r="O269" s="359"/>
      <c r="P269" s="359"/>
      <c r="Q269" s="359"/>
      <c r="R269" s="359"/>
      <c r="S269" s="358"/>
      <c r="T269" s="358"/>
      <c r="U269" s="359"/>
      <c r="V269" s="359"/>
      <c r="W269" s="359"/>
      <c r="X269" s="359"/>
    </row>
    <row r="270" spans="1:24" ht="14.4">
      <c r="A270" s="359"/>
      <c r="B270" s="359"/>
      <c r="C270" s="359"/>
      <c r="D270" s="359"/>
      <c r="E270" s="359"/>
      <c r="F270" s="359"/>
      <c r="G270" s="359"/>
      <c r="H270" s="359"/>
      <c r="I270" s="359"/>
      <c r="J270" s="359"/>
      <c r="K270" s="359"/>
      <c r="L270" s="359"/>
      <c r="M270" s="359"/>
      <c r="N270" s="359"/>
      <c r="O270" s="359"/>
      <c r="P270" s="359"/>
      <c r="Q270" s="359"/>
      <c r="R270" s="359"/>
      <c r="S270" s="358"/>
      <c r="T270" s="358"/>
      <c r="U270" s="359"/>
      <c r="V270" s="359"/>
      <c r="W270" s="359"/>
      <c r="X270" s="359"/>
    </row>
    <row r="271" spans="1:24" ht="14.4">
      <c r="A271" s="359"/>
      <c r="B271" s="359"/>
      <c r="C271" s="359"/>
      <c r="D271" s="359"/>
      <c r="E271" s="359"/>
      <c r="F271" s="359"/>
      <c r="G271" s="359"/>
      <c r="H271" s="359"/>
      <c r="I271" s="359"/>
      <c r="J271" s="359"/>
      <c r="K271" s="359"/>
      <c r="L271" s="359"/>
      <c r="M271" s="359"/>
      <c r="N271" s="359"/>
      <c r="O271" s="359"/>
      <c r="P271" s="359"/>
      <c r="Q271" s="359"/>
      <c r="R271" s="359"/>
      <c r="S271" s="358"/>
      <c r="T271" s="358"/>
      <c r="U271" s="359"/>
      <c r="V271" s="359"/>
      <c r="W271" s="359"/>
      <c r="X271" s="359"/>
    </row>
    <row r="272" spans="1:24" ht="14.4">
      <c r="A272" s="359"/>
      <c r="B272" s="359"/>
      <c r="C272" s="359"/>
      <c r="D272" s="359"/>
      <c r="E272" s="359"/>
      <c r="F272" s="359"/>
      <c r="G272" s="359"/>
      <c r="H272" s="359"/>
      <c r="I272" s="359"/>
      <c r="J272" s="359"/>
      <c r="K272" s="359"/>
      <c r="L272" s="359"/>
      <c r="M272" s="359"/>
      <c r="N272" s="359"/>
      <c r="O272" s="359"/>
      <c r="P272" s="359"/>
      <c r="Q272" s="359"/>
      <c r="R272" s="359"/>
      <c r="S272" s="358"/>
      <c r="T272" s="358"/>
      <c r="U272" s="359"/>
      <c r="V272" s="359"/>
      <c r="W272" s="359"/>
      <c r="X272" s="359"/>
    </row>
    <row r="273" spans="1:24" ht="14.4">
      <c r="A273" s="359"/>
      <c r="B273" s="359"/>
      <c r="C273" s="359"/>
      <c r="D273" s="359"/>
      <c r="E273" s="359"/>
      <c r="F273" s="359"/>
      <c r="G273" s="359"/>
      <c r="H273" s="359"/>
      <c r="I273" s="359"/>
      <c r="J273" s="359"/>
      <c r="K273" s="359"/>
      <c r="L273" s="359"/>
      <c r="M273" s="359"/>
      <c r="N273" s="359"/>
      <c r="O273" s="359"/>
      <c r="P273" s="359"/>
      <c r="Q273" s="359"/>
      <c r="R273" s="359"/>
      <c r="S273" s="358"/>
      <c r="T273" s="358"/>
      <c r="U273" s="359"/>
      <c r="V273" s="359"/>
      <c r="W273" s="359"/>
      <c r="X273" s="359"/>
    </row>
    <row r="274" spans="1:24" ht="14.4">
      <c r="A274" s="359"/>
      <c r="B274" s="359"/>
      <c r="C274" s="359"/>
      <c r="D274" s="359"/>
      <c r="E274" s="359"/>
      <c r="F274" s="359"/>
      <c r="G274" s="359"/>
      <c r="H274" s="359"/>
      <c r="I274" s="359"/>
      <c r="J274" s="359"/>
      <c r="K274" s="359"/>
      <c r="L274" s="359"/>
      <c r="M274" s="359"/>
      <c r="N274" s="359"/>
      <c r="O274" s="359"/>
      <c r="P274" s="359"/>
      <c r="Q274" s="359"/>
      <c r="R274" s="359"/>
      <c r="S274" s="358"/>
      <c r="T274" s="358"/>
      <c r="U274" s="359"/>
      <c r="V274" s="359"/>
      <c r="W274" s="359"/>
      <c r="X274" s="359"/>
    </row>
    <row r="275" spans="1:24" ht="14.4">
      <c r="A275" s="359"/>
      <c r="B275" s="359"/>
      <c r="C275" s="359"/>
      <c r="D275" s="359"/>
      <c r="E275" s="359"/>
      <c r="F275" s="359"/>
      <c r="G275" s="359"/>
      <c r="H275" s="359"/>
      <c r="I275" s="359"/>
      <c r="J275" s="359"/>
      <c r="K275" s="359"/>
      <c r="L275" s="359"/>
      <c r="M275" s="359"/>
      <c r="N275" s="359"/>
      <c r="O275" s="359"/>
      <c r="P275" s="359"/>
      <c r="Q275" s="359"/>
      <c r="R275" s="359"/>
      <c r="S275" s="358"/>
      <c r="T275" s="358"/>
      <c r="U275" s="359"/>
      <c r="V275" s="359"/>
      <c r="W275" s="359"/>
      <c r="X275" s="359"/>
    </row>
    <row r="276" spans="1:24" ht="14.4">
      <c r="A276" s="359"/>
      <c r="B276" s="359"/>
      <c r="C276" s="359"/>
      <c r="D276" s="359"/>
      <c r="E276" s="359"/>
      <c r="F276" s="359"/>
      <c r="G276" s="359"/>
      <c r="H276" s="359"/>
      <c r="I276" s="359"/>
      <c r="J276" s="359"/>
      <c r="K276" s="359"/>
      <c r="L276" s="359"/>
      <c r="M276" s="359"/>
      <c r="N276" s="359"/>
      <c r="O276" s="359"/>
      <c r="P276" s="359"/>
      <c r="Q276" s="359"/>
      <c r="R276" s="359"/>
      <c r="S276" s="358"/>
      <c r="T276" s="358"/>
      <c r="U276" s="359"/>
      <c r="V276" s="359"/>
      <c r="W276" s="359"/>
      <c r="X276" s="359"/>
    </row>
    <row r="277" spans="1:24" ht="14.4">
      <c r="A277" s="359"/>
      <c r="B277" s="359"/>
      <c r="C277" s="359"/>
      <c r="D277" s="359"/>
      <c r="E277" s="359"/>
      <c r="F277" s="359"/>
      <c r="G277" s="359"/>
      <c r="H277" s="359"/>
      <c r="I277" s="359"/>
      <c r="J277" s="359"/>
      <c r="K277" s="359"/>
      <c r="L277" s="359"/>
      <c r="M277" s="359"/>
      <c r="N277" s="359"/>
      <c r="O277" s="359"/>
      <c r="P277" s="359"/>
      <c r="Q277" s="359"/>
      <c r="R277" s="359"/>
      <c r="S277" s="358"/>
      <c r="T277" s="358"/>
      <c r="U277" s="359"/>
      <c r="V277" s="359"/>
      <c r="W277" s="359"/>
      <c r="X277" s="359"/>
    </row>
    <row r="278" spans="1:24" ht="14.4">
      <c r="A278" s="359"/>
      <c r="B278" s="359"/>
      <c r="C278" s="359"/>
      <c r="D278" s="359"/>
      <c r="E278" s="359"/>
      <c r="F278" s="359"/>
      <c r="G278" s="359"/>
      <c r="H278" s="359"/>
      <c r="I278" s="359"/>
      <c r="J278" s="359"/>
      <c r="K278" s="359"/>
      <c r="L278" s="359"/>
      <c r="M278" s="359"/>
      <c r="N278" s="359"/>
      <c r="O278" s="359"/>
      <c r="P278" s="359"/>
      <c r="Q278" s="359"/>
      <c r="R278" s="359"/>
      <c r="S278" s="358"/>
      <c r="T278" s="358"/>
      <c r="U278" s="359"/>
      <c r="V278" s="359"/>
      <c r="W278" s="359"/>
      <c r="X278" s="359"/>
    </row>
    <row r="279" spans="1:24" ht="14.4">
      <c r="A279" s="359"/>
      <c r="B279" s="359"/>
      <c r="C279" s="359"/>
      <c r="D279" s="359"/>
      <c r="E279" s="359"/>
      <c r="F279" s="359"/>
      <c r="G279" s="359"/>
      <c r="H279" s="359"/>
      <c r="I279" s="359"/>
      <c r="J279" s="359"/>
      <c r="K279" s="359"/>
      <c r="L279" s="359"/>
      <c r="M279" s="359"/>
      <c r="N279" s="359"/>
      <c r="O279" s="359"/>
      <c r="P279" s="359"/>
      <c r="Q279" s="359"/>
      <c r="R279" s="359"/>
      <c r="S279" s="358"/>
      <c r="T279" s="358"/>
      <c r="U279" s="359"/>
      <c r="V279" s="359"/>
      <c r="W279" s="359"/>
      <c r="X279" s="359"/>
    </row>
    <row r="280" spans="1:24" ht="14.4">
      <c r="A280" s="359"/>
      <c r="B280" s="359"/>
      <c r="C280" s="359"/>
      <c r="D280" s="359"/>
      <c r="E280" s="359"/>
      <c r="F280" s="359"/>
      <c r="G280" s="359"/>
      <c r="H280" s="359"/>
      <c r="I280" s="359"/>
      <c r="J280" s="359"/>
      <c r="K280" s="359"/>
      <c r="L280" s="359"/>
      <c r="M280" s="359"/>
      <c r="N280" s="359"/>
      <c r="O280" s="359"/>
      <c r="P280" s="359"/>
      <c r="Q280" s="359"/>
      <c r="R280" s="359"/>
      <c r="S280" s="358"/>
      <c r="T280" s="358"/>
      <c r="U280" s="359"/>
      <c r="V280" s="359"/>
      <c r="W280" s="359"/>
      <c r="X280" s="359"/>
    </row>
    <row r="281" spans="1:24" ht="14.4">
      <c r="A281" s="359"/>
      <c r="B281" s="359"/>
      <c r="C281" s="359"/>
      <c r="D281" s="359"/>
      <c r="E281" s="359"/>
      <c r="F281" s="359"/>
      <c r="G281" s="359"/>
      <c r="H281" s="359"/>
      <c r="I281" s="359"/>
      <c r="J281" s="359"/>
      <c r="K281" s="359"/>
      <c r="L281" s="359"/>
      <c r="M281" s="359"/>
      <c r="N281" s="359"/>
      <c r="O281" s="359"/>
      <c r="P281" s="359"/>
      <c r="Q281" s="359"/>
      <c r="R281" s="359"/>
      <c r="S281" s="358"/>
      <c r="T281" s="358"/>
      <c r="U281" s="359"/>
      <c r="V281" s="359"/>
      <c r="W281" s="359"/>
      <c r="X281" s="359"/>
    </row>
    <row r="282" spans="1:24" ht="14.4">
      <c r="A282" s="359"/>
      <c r="B282" s="359"/>
      <c r="C282" s="359"/>
      <c r="D282" s="359"/>
      <c r="E282" s="359"/>
      <c r="F282" s="359"/>
      <c r="G282" s="359"/>
      <c r="H282" s="359"/>
      <c r="I282" s="359"/>
      <c r="J282" s="359"/>
      <c r="K282" s="359"/>
      <c r="L282" s="359"/>
      <c r="M282" s="359"/>
      <c r="N282" s="359"/>
      <c r="O282" s="359"/>
      <c r="P282" s="359"/>
      <c r="Q282" s="359"/>
      <c r="R282" s="359"/>
      <c r="S282" s="358"/>
      <c r="T282" s="358"/>
      <c r="U282" s="359"/>
      <c r="V282" s="359"/>
      <c r="W282" s="359"/>
      <c r="X282" s="359"/>
    </row>
    <row r="283" spans="1:24" ht="14.4">
      <c r="A283" s="359"/>
      <c r="B283" s="359"/>
      <c r="C283" s="359"/>
      <c r="D283" s="359"/>
      <c r="E283" s="359"/>
      <c r="F283" s="359"/>
      <c r="G283" s="359"/>
      <c r="H283" s="359"/>
      <c r="I283" s="359"/>
      <c r="J283" s="359"/>
      <c r="K283" s="359"/>
      <c r="L283" s="359"/>
      <c r="M283" s="359"/>
      <c r="N283" s="359"/>
      <c r="O283" s="359"/>
      <c r="P283" s="359"/>
      <c r="Q283" s="359"/>
      <c r="R283" s="359"/>
      <c r="S283" s="358"/>
      <c r="T283" s="358"/>
      <c r="U283" s="359"/>
      <c r="V283" s="359"/>
      <c r="W283" s="359"/>
      <c r="X283" s="359"/>
    </row>
    <row r="284" spans="1:24" ht="14.4">
      <c r="A284" s="359"/>
      <c r="B284" s="359"/>
      <c r="C284" s="359"/>
      <c r="D284" s="359"/>
      <c r="E284" s="359"/>
      <c r="F284" s="359"/>
      <c r="G284" s="359"/>
      <c r="H284" s="359"/>
      <c r="I284" s="359"/>
      <c r="J284" s="359"/>
      <c r="K284" s="359"/>
      <c r="L284" s="359"/>
      <c r="M284" s="359"/>
      <c r="N284" s="359"/>
      <c r="O284" s="359"/>
      <c r="P284" s="359"/>
      <c r="Q284" s="359"/>
      <c r="R284" s="359"/>
      <c r="S284" s="358"/>
      <c r="T284" s="358"/>
      <c r="U284" s="359"/>
      <c r="V284" s="359"/>
      <c r="W284" s="359"/>
      <c r="X284" s="359"/>
    </row>
    <row r="285" spans="1:24" ht="14.4">
      <c r="A285" s="359"/>
      <c r="B285" s="359"/>
      <c r="C285" s="359"/>
      <c r="D285" s="359"/>
      <c r="E285" s="359"/>
      <c r="F285" s="359"/>
      <c r="G285" s="359"/>
      <c r="H285" s="359"/>
      <c r="I285" s="359"/>
      <c r="J285" s="359"/>
      <c r="K285" s="359"/>
      <c r="L285" s="359"/>
      <c r="M285" s="359"/>
      <c r="N285" s="359"/>
      <c r="O285" s="359"/>
      <c r="P285" s="359"/>
      <c r="Q285" s="359"/>
      <c r="R285" s="359"/>
      <c r="S285" s="358"/>
      <c r="T285" s="358"/>
      <c r="U285" s="359"/>
      <c r="V285" s="359"/>
      <c r="W285" s="359"/>
      <c r="X285" s="359"/>
    </row>
    <row r="286" spans="1:24" ht="14.4">
      <c r="A286" s="359"/>
      <c r="B286" s="359"/>
      <c r="C286" s="359"/>
      <c r="D286" s="359"/>
      <c r="E286" s="359"/>
      <c r="F286" s="359"/>
      <c r="G286" s="359"/>
      <c r="H286" s="359"/>
      <c r="I286" s="359"/>
      <c r="J286" s="359"/>
      <c r="K286" s="359"/>
      <c r="L286" s="359"/>
      <c r="M286" s="359"/>
      <c r="N286" s="359"/>
      <c r="O286" s="359"/>
      <c r="P286" s="359"/>
      <c r="Q286" s="359"/>
      <c r="R286" s="359"/>
      <c r="S286" s="358"/>
      <c r="T286" s="358"/>
      <c r="U286" s="359"/>
      <c r="V286" s="359"/>
      <c r="W286" s="359"/>
      <c r="X286" s="359"/>
    </row>
    <row r="287" spans="1:24" ht="14.4">
      <c r="A287" s="359"/>
      <c r="B287" s="359"/>
      <c r="C287" s="359"/>
      <c r="D287" s="359"/>
      <c r="E287" s="359"/>
      <c r="F287" s="359"/>
      <c r="G287" s="359"/>
      <c r="H287" s="359"/>
      <c r="I287" s="359"/>
      <c r="J287" s="359"/>
      <c r="K287" s="359"/>
      <c r="L287" s="359"/>
      <c r="M287" s="359"/>
      <c r="N287" s="359"/>
      <c r="O287" s="359"/>
      <c r="P287" s="359"/>
      <c r="Q287" s="359"/>
      <c r="R287" s="359"/>
      <c r="S287" s="358"/>
      <c r="T287" s="358"/>
      <c r="U287" s="359"/>
      <c r="V287" s="359"/>
      <c r="W287" s="359"/>
      <c r="X287" s="359"/>
    </row>
    <row r="288" spans="1:24" ht="14.4">
      <c r="A288" s="359"/>
      <c r="B288" s="359"/>
      <c r="C288" s="359"/>
      <c r="D288" s="359"/>
      <c r="E288" s="359"/>
      <c r="F288" s="359"/>
      <c r="G288" s="359"/>
      <c r="H288" s="359"/>
      <c r="I288" s="359"/>
      <c r="J288" s="359"/>
      <c r="K288" s="359"/>
      <c r="L288" s="359"/>
      <c r="M288" s="359"/>
      <c r="N288" s="359"/>
      <c r="O288" s="359"/>
      <c r="P288" s="359"/>
      <c r="Q288" s="359"/>
      <c r="R288" s="359"/>
      <c r="S288" s="358"/>
      <c r="T288" s="358"/>
      <c r="U288" s="359"/>
      <c r="V288" s="359"/>
      <c r="W288" s="359"/>
      <c r="X288" s="359"/>
    </row>
    <row r="289" spans="1:24" ht="14.4">
      <c r="A289" s="359"/>
      <c r="B289" s="359"/>
      <c r="C289" s="359"/>
      <c r="D289" s="359"/>
      <c r="E289" s="359"/>
      <c r="F289" s="359"/>
      <c r="G289" s="359"/>
      <c r="H289" s="359"/>
      <c r="I289" s="359"/>
      <c r="J289" s="359"/>
      <c r="K289" s="359"/>
      <c r="L289" s="359"/>
      <c r="M289" s="359"/>
      <c r="N289" s="359"/>
      <c r="O289" s="359"/>
      <c r="P289" s="359"/>
      <c r="Q289" s="359"/>
      <c r="R289" s="359"/>
      <c r="S289" s="358"/>
      <c r="T289" s="358"/>
      <c r="U289" s="359"/>
      <c r="V289" s="359"/>
      <c r="W289" s="359"/>
      <c r="X289" s="359"/>
    </row>
    <row r="290" spans="1:24" ht="14.4">
      <c r="A290" s="359"/>
      <c r="B290" s="359"/>
      <c r="C290" s="359"/>
      <c r="D290" s="359"/>
      <c r="E290" s="359"/>
      <c r="F290" s="359"/>
      <c r="G290" s="359"/>
      <c r="H290" s="359"/>
      <c r="I290" s="359"/>
      <c r="J290" s="359"/>
      <c r="K290" s="359"/>
      <c r="L290" s="359"/>
      <c r="M290" s="359"/>
      <c r="N290" s="359"/>
      <c r="O290" s="359"/>
      <c r="P290" s="359"/>
      <c r="Q290" s="359"/>
      <c r="R290" s="359"/>
      <c r="S290" s="358"/>
      <c r="T290" s="358"/>
      <c r="U290" s="359"/>
      <c r="V290" s="359"/>
      <c r="W290" s="359"/>
      <c r="X290" s="359"/>
    </row>
    <row r="291" spans="1:24" ht="14.4">
      <c r="A291" s="359"/>
      <c r="B291" s="359"/>
      <c r="C291" s="359"/>
      <c r="D291" s="359"/>
      <c r="E291" s="359"/>
      <c r="F291" s="359"/>
      <c r="G291" s="359"/>
      <c r="H291" s="359"/>
      <c r="I291" s="359"/>
      <c r="J291" s="359"/>
      <c r="K291" s="359"/>
      <c r="L291" s="359"/>
      <c r="M291" s="359"/>
      <c r="N291" s="359"/>
      <c r="O291" s="359"/>
      <c r="P291" s="359"/>
      <c r="Q291" s="359"/>
      <c r="R291" s="359"/>
      <c r="S291" s="358"/>
      <c r="T291" s="358"/>
      <c r="U291" s="359"/>
      <c r="V291" s="359"/>
      <c r="W291" s="359"/>
      <c r="X291" s="359"/>
    </row>
    <row r="292" spans="1:24" ht="14.4">
      <c r="A292" s="359"/>
      <c r="B292" s="359"/>
      <c r="C292" s="359"/>
      <c r="D292" s="359"/>
      <c r="E292" s="359"/>
      <c r="F292" s="359"/>
      <c r="G292" s="359"/>
      <c r="H292" s="359"/>
      <c r="I292" s="359"/>
      <c r="J292" s="359"/>
      <c r="K292" s="359"/>
      <c r="L292" s="359"/>
      <c r="M292" s="359"/>
      <c r="N292" s="359"/>
      <c r="O292" s="359"/>
      <c r="P292" s="359"/>
      <c r="Q292" s="359"/>
      <c r="R292" s="359"/>
      <c r="S292" s="358"/>
      <c r="T292" s="358"/>
      <c r="U292" s="359"/>
      <c r="V292" s="359"/>
      <c r="W292" s="359"/>
      <c r="X292" s="359"/>
    </row>
    <row r="293" spans="1:24" ht="14.4">
      <c r="A293" s="359"/>
      <c r="B293" s="359"/>
      <c r="C293" s="359"/>
      <c r="D293" s="359"/>
      <c r="E293" s="359"/>
      <c r="F293" s="359"/>
      <c r="G293" s="359"/>
      <c r="H293" s="359"/>
      <c r="I293" s="359"/>
      <c r="J293" s="359"/>
      <c r="K293" s="359"/>
      <c r="L293" s="359"/>
      <c r="M293" s="359"/>
      <c r="N293" s="359"/>
      <c r="O293" s="359"/>
      <c r="P293" s="359"/>
      <c r="Q293" s="359"/>
      <c r="R293" s="359"/>
      <c r="S293" s="358"/>
      <c r="T293" s="358"/>
      <c r="U293" s="359"/>
      <c r="V293" s="359"/>
      <c r="W293" s="359"/>
      <c r="X293" s="359"/>
    </row>
    <row r="294" spans="1:24" ht="14.4">
      <c r="A294" s="359"/>
      <c r="B294" s="359"/>
      <c r="C294" s="359"/>
      <c r="D294" s="359"/>
      <c r="E294" s="359"/>
      <c r="F294" s="359"/>
      <c r="G294" s="359"/>
      <c r="H294" s="359"/>
      <c r="I294" s="359"/>
      <c r="J294" s="359"/>
      <c r="K294" s="359"/>
      <c r="L294" s="359"/>
      <c r="M294" s="359"/>
      <c r="N294" s="359"/>
      <c r="O294" s="359"/>
      <c r="P294" s="359"/>
      <c r="Q294" s="359"/>
      <c r="R294" s="359"/>
      <c r="S294" s="358"/>
      <c r="T294" s="358"/>
      <c r="U294" s="359"/>
      <c r="V294" s="359"/>
      <c r="W294" s="359"/>
      <c r="X294" s="359"/>
    </row>
    <row r="295" spans="1:24" ht="14.4">
      <c r="A295" s="359"/>
      <c r="B295" s="359"/>
      <c r="C295" s="359"/>
      <c r="D295" s="359"/>
      <c r="E295" s="359"/>
      <c r="F295" s="359"/>
      <c r="G295" s="359"/>
      <c r="H295" s="359"/>
      <c r="I295" s="359"/>
      <c r="J295" s="359"/>
      <c r="K295" s="359"/>
      <c r="L295" s="359"/>
      <c r="M295" s="359"/>
      <c r="N295" s="359"/>
      <c r="O295" s="359"/>
      <c r="P295" s="359"/>
      <c r="Q295" s="359"/>
      <c r="R295" s="359"/>
      <c r="S295" s="358"/>
      <c r="T295" s="358"/>
      <c r="U295" s="359"/>
      <c r="V295" s="359"/>
      <c r="W295" s="359"/>
      <c r="X295" s="359"/>
    </row>
    <row r="296" spans="1:24" ht="14.4">
      <c r="A296" s="359"/>
      <c r="B296" s="359"/>
      <c r="C296" s="359"/>
      <c r="D296" s="359"/>
      <c r="E296" s="359"/>
      <c r="F296" s="359"/>
      <c r="G296" s="359"/>
      <c r="H296" s="359"/>
      <c r="I296" s="359"/>
      <c r="J296" s="359"/>
      <c r="K296" s="359"/>
      <c r="L296" s="359"/>
      <c r="M296" s="359"/>
      <c r="N296" s="359"/>
      <c r="O296" s="359"/>
      <c r="P296" s="359"/>
      <c r="Q296" s="359"/>
      <c r="R296" s="359"/>
      <c r="S296" s="358"/>
      <c r="T296" s="358"/>
      <c r="U296" s="359"/>
      <c r="V296" s="359"/>
      <c r="W296" s="359"/>
      <c r="X296" s="359"/>
    </row>
    <row r="297" spans="1:24" ht="14.4">
      <c r="A297" s="359"/>
      <c r="B297" s="359"/>
      <c r="C297" s="359"/>
      <c r="D297" s="359"/>
      <c r="E297" s="359"/>
      <c r="F297" s="359"/>
      <c r="G297" s="359"/>
      <c r="H297" s="359"/>
      <c r="I297" s="359"/>
      <c r="J297" s="359"/>
      <c r="K297" s="359"/>
      <c r="L297" s="359"/>
      <c r="M297" s="359"/>
      <c r="N297" s="359"/>
      <c r="O297" s="359"/>
      <c r="P297" s="359"/>
      <c r="Q297" s="359"/>
      <c r="R297" s="359"/>
      <c r="S297" s="358"/>
      <c r="T297" s="358"/>
      <c r="U297" s="359"/>
      <c r="V297" s="359"/>
      <c r="W297" s="359"/>
      <c r="X297" s="359"/>
    </row>
    <row r="298" spans="1:24" ht="14.4">
      <c r="A298" s="359"/>
      <c r="B298" s="359"/>
      <c r="C298" s="359"/>
      <c r="D298" s="359"/>
      <c r="E298" s="359"/>
      <c r="F298" s="359"/>
      <c r="G298" s="359"/>
      <c r="H298" s="359"/>
      <c r="I298" s="359"/>
      <c r="J298" s="359"/>
      <c r="K298" s="359"/>
      <c r="L298" s="359"/>
      <c r="M298" s="359"/>
      <c r="N298" s="359"/>
      <c r="O298" s="359"/>
      <c r="P298" s="359"/>
      <c r="Q298" s="359"/>
      <c r="R298" s="359"/>
      <c r="S298" s="358"/>
      <c r="T298" s="358"/>
      <c r="U298" s="359"/>
      <c r="V298" s="359"/>
      <c r="W298" s="359"/>
      <c r="X298" s="359"/>
    </row>
    <row r="299" spans="1:24" ht="14.4">
      <c r="A299" s="359"/>
      <c r="B299" s="359"/>
      <c r="C299" s="359"/>
      <c r="D299" s="359"/>
      <c r="E299" s="359"/>
      <c r="F299" s="359"/>
      <c r="G299" s="359"/>
      <c r="H299" s="359"/>
      <c r="I299" s="359"/>
      <c r="J299" s="359"/>
      <c r="K299" s="359"/>
      <c r="L299" s="359"/>
      <c r="M299" s="359"/>
      <c r="N299" s="359"/>
      <c r="O299" s="359"/>
      <c r="P299" s="359"/>
      <c r="Q299" s="359"/>
      <c r="R299" s="359"/>
      <c r="S299" s="358"/>
      <c r="T299" s="358"/>
      <c r="U299" s="359"/>
      <c r="V299" s="359"/>
      <c r="W299" s="359"/>
      <c r="X299" s="359"/>
    </row>
    <row r="300" spans="1:24" ht="14.4">
      <c r="A300" s="359"/>
      <c r="B300" s="359"/>
      <c r="C300" s="359"/>
      <c r="D300" s="359"/>
      <c r="E300" s="359"/>
      <c r="F300" s="359"/>
      <c r="G300" s="359"/>
      <c r="H300" s="359"/>
      <c r="I300" s="359"/>
      <c r="J300" s="359"/>
      <c r="K300" s="359"/>
      <c r="L300" s="359"/>
      <c r="M300" s="359"/>
      <c r="N300" s="359"/>
      <c r="O300" s="359"/>
      <c r="P300" s="359"/>
      <c r="Q300" s="359"/>
      <c r="R300" s="359"/>
      <c r="S300" s="358"/>
      <c r="T300" s="358"/>
      <c r="U300" s="359"/>
      <c r="V300" s="359"/>
      <c r="W300" s="359"/>
      <c r="X300" s="359"/>
    </row>
    <row r="301" spans="1:24" ht="14.4">
      <c r="A301" s="359"/>
      <c r="B301" s="359"/>
      <c r="C301" s="359"/>
      <c r="D301" s="359"/>
      <c r="E301" s="359"/>
      <c r="F301" s="359"/>
      <c r="G301" s="359"/>
      <c r="H301" s="359"/>
      <c r="I301" s="359"/>
      <c r="J301" s="359"/>
      <c r="K301" s="359"/>
      <c r="L301" s="359"/>
      <c r="M301" s="359"/>
      <c r="N301" s="359"/>
      <c r="O301" s="359"/>
      <c r="P301" s="359"/>
      <c r="Q301" s="359"/>
      <c r="R301" s="359"/>
      <c r="S301" s="358"/>
      <c r="T301" s="358"/>
      <c r="U301" s="359"/>
      <c r="V301" s="359"/>
      <c r="W301" s="359"/>
      <c r="X301" s="359"/>
    </row>
    <row r="302" spans="1:24" ht="14.4">
      <c r="A302" s="359"/>
      <c r="B302" s="359"/>
      <c r="C302" s="359"/>
      <c r="D302" s="359"/>
      <c r="E302" s="359"/>
      <c r="F302" s="359"/>
      <c r="G302" s="359"/>
      <c r="H302" s="359"/>
      <c r="I302" s="359"/>
      <c r="J302" s="359"/>
      <c r="K302" s="359"/>
      <c r="L302" s="359"/>
      <c r="M302" s="359"/>
      <c r="N302" s="359"/>
      <c r="O302" s="359"/>
      <c r="P302" s="359"/>
      <c r="Q302" s="359"/>
      <c r="R302" s="359"/>
      <c r="S302" s="358"/>
      <c r="T302" s="358"/>
      <c r="U302" s="359"/>
      <c r="V302" s="359"/>
      <c r="W302" s="359"/>
      <c r="X302" s="359"/>
    </row>
    <row r="303" spans="1:24" ht="14.4">
      <c r="A303" s="359"/>
      <c r="B303" s="359"/>
      <c r="C303" s="359"/>
      <c r="D303" s="359"/>
      <c r="E303" s="359"/>
      <c r="F303" s="359"/>
      <c r="G303" s="359"/>
      <c r="H303" s="359"/>
      <c r="I303" s="359"/>
      <c r="J303" s="359"/>
      <c r="K303" s="359"/>
      <c r="L303" s="359"/>
      <c r="M303" s="359"/>
      <c r="N303" s="359"/>
      <c r="O303" s="359"/>
      <c r="P303" s="359"/>
      <c r="Q303" s="359"/>
      <c r="R303" s="359"/>
      <c r="S303" s="358"/>
      <c r="T303" s="358"/>
      <c r="U303" s="359"/>
      <c r="V303" s="359"/>
      <c r="W303" s="359"/>
      <c r="X303" s="359"/>
    </row>
    <row r="304" spans="1:24" ht="14.4">
      <c r="A304" s="359"/>
      <c r="B304" s="359"/>
      <c r="C304" s="359"/>
      <c r="D304" s="359"/>
      <c r="E304" s="359"/>
      <c r="F304" s="359"/>
      <c r="G304" s="359"/>
      <c r="H304" s="359"/>
      <c r="I304" s="359"/>
      <c r="J304" s="359"/>
      <c r="K304" s="359"/>
      <c r="L304" s="359"/>
      <c r="M304" s="359"/>
      <c r="N304" s="359"/>
      <c r="O304" s="359"/>
      <c r="P304" s="359"/>
      <c r="Q304" s="359"/>
      <c r="R304" s="359"/>
      <c r="S304" s="358"/>
      <c r="T304" s="358"/>
      <c r="U304" s="359"/>
      <c r="V304" s="359"/>
      <c r="W304" s="359"/>
      <c r="X304" s="359"/>
    </row>
    <row r="305" spans="1:24" ht="14.4">
      <c r="A305" s="359"/>
      <c r="B305" s="359"/>
      <c r="C305" s="359"/>
      <c r="D305" s="359"/>
      <c r="E305" s="359"/>
      <c r="F305" s="359"/>
      <c r="G305" s="359"/>
      <c r="H305" s="359"/>
      <c r="I305" s="359"/>
      <c r="J305" s="359"/>
      <c r="K305" s="359"/>
      <c r="L305" s="359"/>
      <c r="M305" s="359"/>
      <c r="N305" s="359"/>
      <c r="O305" s="359"/>
      <c r="P305" s="359"/>
      <c r="Q305" s="359"/>
      <c r="R305" s="359"/>
      <c r="S305" s="358"/>
      <c r="T305" s="358"/>
      <c r="U305" s="359"/>
      <c r="V305" s="359"/>
      <c r="W305" s="359"/>
      <c r="X305" s="359"/>
    </row>
    <row r="306" spans="1:24" ht="14.4">
      <c r="A306" s="359"/>
      <c r="B306" s="359"/>
      <c r="C306" s="359"/>
      <c r="D306" s="359"/>
      <c r="E306" s="359"/>
      <c r="F306" s="359"/>
      <c r="G306" s="359"/>
      <c r="H306" s="359"/>
      <c r="I306" s="359"/>
      <c r="J306" s="359"/>
      <c r="K306" s="359"/>
      <c r="L306" s="359"/>
      <c r="M306" s="359"/>
      <c r="N306" s="359"/>
      <c r="O306" s="359"/>
      <c r="P306" s="359"/>
      <c r="Q306" s="359"/>
      <c r="R306" s="359"/>
      <c r="S306" s="358"/>
      <c r="T306" s="358"/>
      <c r="U306" s="359"/>
      <c r="V306" s="359"/>
      <c r="W306" s="359"/>
      <c r="X306" s="359"/>
    </row>
    <row r="307" spans="1:24" ht="14.4">
      <c r="A307" s="359"/>
      <c r="B307" s="359"/>
      <c r="C307" s="359"/>
      <c r="D307" s="359"/>
      <c r="E307" s="359"/>
      <c r="F307" s="359"/>
      <c r="G307" s="359"/>
      <c r="H307" s="359"/>
      <c r="I307" s="359"/>
      <c r="J307" s="359"/>
      <c r="K307" s="359"/>
      <c r="L307" s="359"/>
      <c r="M307" s="359"/>
      <c r="N307" s="359"/>
      <c r="O307" s="359"/>
      <c r="P307" s="359"/>
      <c r="Q307" s="359"/>
      <c r="R307" s="359"/>
      <c r="S307" s="358"/>
      <c r="T307" s="358"/>
      <c r="U307" s="359"/>
      <c r="V307" s="359"/>
      <c r="W307" s="359"/>
      <c r="X307" s="359"/>
    </row>
    <row r="308" spans="1:24" ht="14.4">
      <c r="A308" s="359"/>
      <c r="B308" s="359"/>
      <c r="C308" s="359"/>
      <c r="D308" s="359"/>
      <c r="E308" s="359"/>
      <c r="F308" s="359"/>
      <c r="G308" s="359"/>
      <c r="H308" s="359"/>
      <c r="I308" s="359"/>
      <c r="J308" s="359"/>
      <c r="K308" s="359"/>
      <c r="L308" s="359"/>
      <c r="M308" s="359"/>
      <c r="N308" s="359"/>
      <c r="O308" s="359"/>
      <c r="P308" s="359"/>
      <c r="Q308" s="359"/>
      <c r="R308" s="359"/>
      <c r="S308" s="358"/>
      <c r="T308" s="358"/>
      <c r="U308" s="359"/>
      <c r="V308" s="359"/>
      <c r="W308" s="359"/>
      <c r="X308" s="359"/>
    </row>
    <row r="309" spans="1:24" ht="14.4">
      <c r="A309" s="359"/>
      <c r="B309" s="359"/>
      <c r="C309" s="359"/>
      <c r="D309" s="359"/>
      <c r="E309" s="359"/>
      <c r="F309" s="359"/>
      <c r="G309" s="359"/>
      <c r="H309" s="359"/>
      <c r="I309" s="359"/>
      <c r="J309" s="359"/>
      <c r="K309" s="359"/>
      <c r="L309" s="359"/>
      <c r="M309" s="359"/>
      <c r="N309" s="359"/>
      <c r="O309" s="359"/>
      <c r="P309" s="359"/>
      <c r="Q309" s="359"/>
      <c r="R309" s="359"/>
      <c r="S309" s="358"/>
      <c r="T309" s="358"/>
      <c r="U309" s="359"/>
      <c r="V309" s="359"/>
      <c r="W309" s="359"/>
      <c r="X309" s="359"/>
    </row>
    <row r="310" spans="1:24" ht="14.4">
      <c r="A310" s="359"/>
      <c r="B310" s="359"/>
      <c r="C310" s="359"/>
      <c r="D310" s="359"/>
      <c r="E310" s="359"/>
      <c r="F310" s="359"/>
      <c r="G310" s="359"/>
      <c r="H310" s="359"/>
      <c r="I310" s="359"/>
      <c r="J310" s="359"/>
      <c r="K310" s="359"/>
      <c r="L310" s="359"/>
      <c r="M310" s="359"/>
      <c r="N310" s="359"/>
      <c r="O310" s="359"/>
      <c r="P310" s="359"/>
      <c r="Q310" s="359"/>
      <c r="R310" s="359"/>
      <c r="S310" s="358"/>
      <c r="T310" s="358"/>
      <c r="U310" s="359"/>
      <c r="V310" s="359"/>
      <c r="W310" s="359"/>
      <c r="X310" s="359"/>
    </row>
    <row r="311" spans="1:24" ht="14.4">
      <c r="A311" s="359"/>
      <c r="B311" s="359"/>
      <c r="C311" s="359"/>
      <c r="D311" s="359"/>
      <c r="E311" s="359"/>
      <c r="F311" s="359"/>
      <c r="G311" s="359"/>
      <c r="H311" s="359"/>
      <c r="I311" s="359"/>
      <c r="J311" s="359"/>
      <c r="K311" s="359"/>
      <c r="L311" s="359"/>
      <c r="M311" s="359"/>
      <c r="N311" s="359"/>
      <c r="O311" s="359"/>
      <c r="P311" s="359"/>
      <c r="Q311" s="359"/>
      <c r="R311" s="359"/>
      <c r="S311" s="358"/>
      <c r="T311" s="358"/>
      <c r="U311" s="359"/>
      <c r="V311" s="359"/>
      <c r="W311" s="359"/>
      <c r="X311" s="359"/>
    </row>
    <row r="312" spans="1:24" ht="14.4">
      <c r="A312" s="359"/>
      <c r="B312" s="359"/>
      <c r="C312" s="359"/>
      <c r="D312" s="359"/>
      <c r="E312" s="359"/>
      <c r="F312" s="359"/>
      <c r="G312" s="359"/>
      <c r="H312" s="359"/>
      <c r="I312" s="359"/>
      <c r="J312" s="359"/>
      <c r="K312" s="359"/>
      <c r="L312" s="359"/>
      <c r="M312" s="359"/>
      <c r="N312" s="359"/>
      <c r="O312" s="359"/>
      <c r="P312" s="359"/>
      <c r="Q312" s="359"/>
      <c r="R312" s="359"/>
      <c r="S312" s="358"/>
      <c r="T312" s="358"/>
      <c r="U312" s="359"/>
      <c r="V312" s="359"/>
      <c r="W312" s="359"/>
      <c r="X312" s="359"/>
    </row>
    <row r="313" spans="1:24" ht="14.4">
      <c r="A313" s="359"/>
      <c r="B313" s="359"/>
      <c r="C313" s="359"/>
      <c r="D313" s="359"/>
      <c r="E313" s="359"/>
      <c r="F313" s="359"/>
      <c r="G313" s="359"/>
      <c r="H313" s="359"/>
      <c r="I313" s="359"/>
      <c r="J313" s="359"/>
      <c r="K313" s="359"/>
      <c r="L313" s="359"/>
      <c r="M313" s="359"/>
      <c r="N313" s="359"/>
      <c r="O313" s="359"/>
      <c r="P313" s="359"/>
      <c r="Q313" s="359"/>
      <c r="R313" s="359"/>
      <c r="S313" s="358"/>
      <c r="T313" s="358"/>
      <c r="U313" s="359"/>
      <c r="V313" s="359"/>
      <c r="W313" s="359"/>
      <c r="X313" s="359"/>
    </row>
    <row r="314" spans="1:24" ht="14.4">
      <c r="A314" s="359"/>
      <c r="B314" s="359"/>
      <c r="C314" s="359"/>
      <c r="D314" s="359"/>
      <c r="E314" s="359"/>
      <c r="F314" s="359"/>
      <c r="G314" s="359"/>
      <c r="H314" s="359"/>
      <c r="I314" s="359"/>
      <c r="J314" s="359"/>
      <c r="K314" s="359"/>
      <c r="L314" s="359"/>
      <c r="M314" s="359"/>
      <c r="N314" s="359"/>
      <c r="O314" s="359"/>
      <c r="P314" s="359"/>
      <c r="Q314" s="359"/>
      <c r="R314" s="359"/>
      <c r="S314" s="358"/>
      <c r="T314" s="358"/>
      <c r="U314" s="359"/>
      <c r="V314" s="359"/>
      <c r="W314" s="359"/>
      <c r="X314" s="359"/>
    </row>
    <row r="315" spans="1:24" ht="14.4">
      <c r="A315" s="359"/>
      <c r="B315" s="359"/>
      <c r="C315" s="359"/>
      <c r="D315" s="359"/>
      <c r="E315" s="359"/>
      <c r="F315" s="359"/>
      <c r="G315" s="359"/>
      <c r="H315" s="359"/>
      <c r="I315" s="359"/>
      <c r="J315" s="359"/>
      <c r="K315" s="359"/>
      <c r="L315" s="359"/>
      <c r="M315" s="359"/>
      <c r="N315" s="359"/>
      <c r="O315" s="359"/>
      <c r="P315" s="359"/>
      <c r="Q315" s="359"/>
      <c r="R315" s="359"/>
      <c r="S315" s="358"/>
      <c r="T315" s="358"/>
      <c r="U315" s="359"/>
      <c r="V315" s="359"/>
      <c r="W315" s="359"/>
      <c r="X315" s="359"/>
    </row>
    <row r="316" spans="1:24" ht="14.4">
      <c r="A316" s="359"/>
      <c r="B316" s="359"/>
      <c r="C316" s="359"/>
      <c r="D316" s="359"/>
      <c r="E316" s="359"/>
      <c r="F316" s="359"/>
      <c r="G316" s="359"/>
      <c r="H316" s="359"/>
      <c r="I316" s="359"/>
      <c r="J316" s="359"/>
      <c r="K316" s="359"/>
      <c r="L316" s="359"/>
      <c r="M316" s="359"/>
      <c r="N316" s="359"/>
      <c r="O316" s="359"/>
      <c r="P316" s="359"/>
      <c r="Q316" s="359"/>
      <c r="R316" s="359"/>
      <c r="S316" s="358"/>
      <c r="T316" s="358"/>
      <c r="U316" s="359"/>
      <c r="V316" s="359"/>
      <c r="W316" s="359"/>
      <c r="X316" s="359"/>
    </row>
    <row r="317" spans="1:24" ht="14.4">
      <c r="A317" s="359"/>
      <c r="B317" s="359"/>
      <c r="C317" s="359"/>
      <c r="D317" s="359"/>
      <c r="E317" s="359"/>
      <c r="F317" s="359"/>
      <c r="G317" s="359"/>
      <c r="H317" s="359"/>
      <c r="I317" s="359"/>
      <c r="J317" s="359"/>
      <c r="K317" s="359"/>
      <c r="L317" s="359"/>
      <c r="M317" s="359"/>
      <c r="N317" s="359"/>
      <c r="O317" s="359"/>
      <c r="P317" s="359"/>
      <c r="Q317" s="359"/>
      <c r="R317" s="359"/>
      <c r="S317" s="358"/>
      <c r="T317" s="358"/>
      <c r="U317" s="359"/>
      <c r="V317" s="359"/>
      <c r="W317" s="359"/>
      <c r="X317" s="359"/>
    </row>
    <row r="318" spans="1:24" ht="14.4">
      <c r="A318" s="359"/>
      <c r="B318" s="359"/>
      <c r="C318" s="359"/>
      <c r="D318" s="359"/>
      <c r="E318" s="359"/>
      <c r="F318" s="359"/>
      <c r="G318" s="359"/>
      <c r="H318" s="359"/>
      <c r="I318" s="359"/>
      <c r="J318" s="359"/>
      <c r="K318" s="359"/>
      <c r="L318" s="359"/>
      <c r="M318" s="359"/>
      <c r="N318" s="359"/>
      <c r="O318" s="359"/>
      <c r="P318" s="359"/>
      <c r="Q318" s="359"/>
      <c r="R318" s="359"/>
      <c r="S318" s="358"/>
      <c r="T318" s="358"/>
      <c r="U318" s="359"/>
      <c r="V318" s="359"/>
      <c r="W318" s="359"/>
      <c r="X318" s="359"/>
    </row>
    <row r="319" spans="1:24" ht="14.4">
      <c r="A319" s="359"/>
      <c r="B319" s="359"/>
      <c r="C319" s="359"/>
      <c r="D319" s="359"/>
      <c r="E319" s="359"/>
      <c r="F319" s="359"/>
      <c r="G319" s="359"/>
      <c r="H319" s="359"/>
      <c r="I319" s="359"/>
      <c r="J319" s="359"/>
      <c r="K319" s="359"/>
      <c r="L319" s="359"/>
      <c r="M319" s="359"/>
      <c r="N319" s="359"/>
      <c r="O319" s="359"/>
      <c r="P319" s="359"/>
      <c r="Q319" s="359"/>
      <c r="R319" s="359"/>
      <c r="S319" s="358"/>
      <c r="T319" s="358"/>
      <c r="U319" s="359"/>
      <c r="V319" s="359"/>
      <c r="W319" s="359"/>
      <c r="X319" s="359"/>
    </row>
    <row r="320" spans="1:24" ht="14.4">
      <c r="A320" s="359"/>
      <c r="B320" s="359"/>
      <c r="C320" s="359"/>
      <c r="D320" s="359"/>
      <c r="E320" s="359"/>
      <c r="F320" s="359"/>
      <c r="G320" s="359"/>
      <c r="H320" s="359"/>
      <c r="I320" s="359"/>
      <c r="J320" s="359"/>
      <c r="K320" s="359"/>
      <c r="L320" s="359"/>
      <c r="M320" s="359"/>
      <c r="N320" s="359"/>
      <c r="O320" s="359"/>
      <c r="P320" s="359"/>
      <c r="Q320" s="359"/>
      <c r="R320" s="359"/>
      <c r="S320" s="358"/>
      <c r="T320" s="358"/>
      <c r="U320" s="359"/>
      <c r="V320" s="359"/>
      <c r="W320" s="359"/>
      <c r="X320" s="359"/>
    </row>
    <row r="321" spans="1:24" ht="14.4">
      <c r="A321" s="359"/>
      <c r="B321" s="359"/>
      <c r="C321" s="359"/>
      <c r="D321" s="359"/>
      <c r="E321" s="359"/>
      <c r="F321" s="359"/>
      <c r="G321" s="359"/>
      <c r="H321" s="359"/>
      <c r="I321" s="359"/>
      <c r="J321" s="359"/>
      <c r="K321" s="359"/>
      <c r="L321" s="359"/>
      <c r="M321" s="359"/>
      <c r="N321" s="359"/>
      <c r="O321" s="359"/>
      <c r="P321" s="359"/>
      <c r="Q321" s="359"/>
      <c r="R321" s="359"/>
      <c r="S321" s="358"/>
      <c r="T321" s="358"/>
      <c r="U321" s="359"/>
      <c r="V321" s="359"/>
      <c r="W321" s="359"/>
      <c r="X321" s="359"/>
    </row>
    <row r="322" spans="1:24" ht="14.4">
      <c r="A322" s="359"/>
      <c r="B322" s="359"/>
      <c r="C322" s="359"/>
      <c r="D322" s="359"/>
      <c r="E322" s="359"/>
      <c r="F322" s="359"/>
      <c r="G322" s="359"/>
      <c r="H322" s="359"/>
      <c r="I322" s="359"/>
      <c r="J322" s="359"/>
      <c r="K322" s="359"/>
      <c r="L322" s="359"/>
      <c r="M322" s="359"/>
      <c r="N322" s="359"/>
      <c r="O322" s="359"/>
      <c r="P322" s="359"/>
      <c r="Q322" s="359"/>
      <c r="R322" s="359"/>
      <c r="S322" s="358"/>
      <c r="T322" s="358"/>
      <c r="U322" s="359"/>
      <c r="V322" s="359"/>
      <c r="W322" s="359"/>
      <c r="X322" s="359"/>
    </row>
    <row r="323" spans="1:24" ht="14.4">
      <c r="A323" s="359"/>
      <c r="B323" s="359"/>
      <c r="C323" s="359"/>
      <c r="D323" s="359"/>
      <c r="E323" s="359"/>
      <c r="F323" s="359"/>
      <c r="G323" s="359"/>
      <c r="H323" s="359"/>
      <c r="I323" s="359"/>
      <c r="J323" s="359"/>
      <c r="K323" s="359"/>
      <c r="L323" s="359"/>
      <c r="M323" s="359"/>
      <c r="N323" s="359"/>
      <c r="O323" s="359"/>
      <c r="P323" s="359"/>
      <c r="Q323" s="359"/>
      <c r="R323" s="359"/>
      <c r="S323" s="358"/>
      <c r="T323" s="358"/>
      <c r="U323" s="359"/>
      <c r="V323" s="359"/>
      <c r="W323" s="359"/>
      <c r="X323" s="359"/>
    </row>
    <row r="324" spans="1:24" ht="14.4">
      <c r="A324" s="359"/>
      <c r="B324" s="359"/>
      <c r="C324" s="359"/>
      <c r="D324" s="359"/>
      <c r="E324" s="359"/>
      <c r="F324" s="359"/>
      <c r="G324" s="359"/>
      <c r="H324" s="359"/>
      <c r="I324" s="359"/>
      <c r="J324" s="359"/>
      <c r="K324" s="359"/>
      <c r="L324" s="359"/>
      <c r="M324" s="359"/>
      <c r="N324" s="359"/>
      <c r="O324" s="359"/>
      <c r="P324" s="359"/>
      <c r="Q324" s="359"/>
      <c r="R324" s="359"/>
      <c r="S324" s="358"/>
      <c r="T324" s="358"/>
      <c r="U324" s="359"/>
      <c r="V324" s="359"/>
      <c r="W324" s="359"/>
      <c r="X324" s="359"/>
    </row>
    <row r="325" spans="1:24" ht="14.4">
      <c r="A325" s="359"/>
      <c r="B325" s="359"/>
      <c r="C325" s="359"/>
      <c r="D325" s="359"/>
      <c r="E325" s="359"/>
      <c r="F325" s="359"/>
      <c r="G325" s="359"/>
      <c r="H325" s="359"/>
      <c r="I325" s="359"/>
      <c r="J325" s="359"/>
      <c r="K325" s="359"/>
      <c r="L325" s="359"/>
      <c r="M325" s="359"/>
      <c r="N325" s="359"/>
      <c r="O325" s="359"/>
      <c r="P325" s="359"/>
      <c r="Q325" s="359"/>
      <c r="R325" s="359"/>
      <c r="S325" s="358"/>
      <c r="T325" s="358"/>
      <c r="U325" s="359"/>
      <c r="V325" s="359"/>
      <c r="W325" s="359"/>
      <c r="X325" s="359"/>
    </row>
    <row r="326" spans="1:24" ht="14.4">
      <c r="A326" s="359"/>
      <c r="B326" s="359"/>
      <c r="C326" s="359"/>
      <c r="D326" s="359"/>
      <c r="E326" s="359"/>
      <c r="F326" s="359"/>
      <c r="G326" s="359"/>
      <c r="H326" s="359"/>
      <c r="I326" s="359"/>
      <c r="J326" s="359"/>
      <c r="K326" s="359"/>
      <c r="L326" s="359"/>
      <c r="M326" s="359"/>
      <c r="N326" s="359"/>
      <c r="O326" s="359"/>
      <c r="P326" s="359"/>
      <c r="Q326" s="359"/>
      <c r="R326" s="359"/>
      <c r="S326" s="358"/>
      <c r="T326" s="358"/>
      <c r="U326" s="359"/>
      <c r="V326" s="359"/>
      <c r="W326" s="359"/>
      <c r="X326" s="359"/>
    </row>
    <row r="327" spans="1:24" ht="14.4">
      <c r="A327" s="359"/>
      <c r="B327" s="359"/>
      <c r="C327" s="359"/>
      <c r="D327" s="359"/>
      <c r="E327" s="359"/>
      <c r="F327" s="359"/>
      <c r="G327" s="359"/>
      <c r="H327" s="359"/>
      <c r="I327" s="359"/>
      <c r="J327" s="359"/>
      <c r="K327" s="359"/>
      <c r="L327" s="359"/>
      <c r="M327" s="359"/>
      <c r="N327" s="359"/>
      <c r="O327" s="359"/>
      <c r="P327" s="359"/>
      <c r="Q327" s="359"/>
      <c r="R327" s="359"/>
      <c r="S327" s="358"/>
      <c r="T327" s="358"/>
      <c r="U327" s="359"/>
      <c r="V327" s="359"/>
      <c r="W327" s="359"/>
      <c r="X327" s="359"/>
    </row>
    <row r="328" spans="1:24" ht="14.4">
      <c r="A328" s="359"/>
      <c r="B328" s="359"/>
      <c r="C328" s="359"/>
      <c r="D328" s="359"/>
      <c r="E328" s="359"/>
      <c r="F328" s="359"/>
      <c r="G328" s="359"/>
      <c r="H328" s="359"/>
      <c r="I328" s="359"/>
      <c r="J328" s="359"/>
      <c r="K328" s="359"/>
      <c r="L328" s="359"/>
      <c r="M328" s="359"/>
      <c r="N328" s="359"/>
      <c r="O328" s="359"/>
      <c r="P328" s="359"/>
      <c r="Q328" s="359"/>
      <c r="R328" s="359"/>
      <c r="S328" s="358"/>
      <c r="T328" s="358"/>
      <c r="U328" s="359"/>
      <c r="V328" s="359"/>
      <c r="W328" s="359"/>
      <c r="X328" s="359"/>
    </row>
    <row r="329" spans="1:24" ht="14.4">
      <c r="A329" s="359"/>
      <c r="B329" s="359"/>
      <c r="C329" s="359"/>
      <c r="D329" s="359"/>
      <c r="E329" s="359"/>
      <c r="F329" s="359"/>
      <c r="G329" s="359"/>
      <c r="H329" s="359"/>
      <c r="I329" s="359"/>
      <c r="J329" s="359"/>
      <c r="K329" s="359"/>
      <c r="L329" s="359"/>
      <c r="M329" s="359"/>
      <c r="N329" s="359"/>
      <c r="O329" s="359"/>
      <c r="P329" s="359"/>
      <c r="Q329" s="359"/>
      <c r="R329" s="359"/>
      <c r="S329" s="358"/>
      <c r="T329" s="358"/>
      <c r="U329" s="359"/>
      <c r="V329" s="359"/>
      <c r="W329" s="359"/>
      <c r="X329" s="359"/>
    </row>
    <row r="330" spans="1:24" ht="14.4">
      <c r="A330" s="359"/>
      <c r="B330" s="359"/>
      <c r="C330" s="359"/>
      <c r="D330" s="359"/>
      <c r="E330" s="359"/>
      <c r="F330" s="359"/>
      <c r="G330" s="359"/>
      <c r="H330" s="359"/>
      <c r="I330" s="359"/>
      <c r="J330" s="359"/>
      <c r="K330" s="359"/>
      <c r="L330" s="359"/>
      <c r="M330" s="359"/>
      <c r="N330" s="359"/>
      <c r="O330" s="359"/>
      <c r="P330" s="359"/>
      <c r="Q330" s="359"/>
      <c r="R330" s="359"/>
      <c r="S330" s="358"/>
      <c r="T330" s="358"/>
      <c r="U330" s="359"/>
      <c r="V330" s="359"/>
      <c r="W330" s="359"/>
      <c r="X330" s="359"/>
    </row>
    <row r="331" spans="1:24" ht="14.4">
      <c r="A331" s="359"/>
      <c r="B331" s="359"/>
      <c r="C331" s="359"/>
      <c r="D331" s="359"/>
      <c r="E331" s="359"/>
      <c r="F331" s="359"/>
      <c r="G331" s="359"/>
      <c r="H331" s="359"/>
      <c r="I331" s="359"/>
      <c r="J331" s="359"/>
      <c r="K331" s="359"/>
      <c r="L331" s="359"/>
      <c r="M331" s="359"/>
      <c r="N331" s="359"/>
      <c r="O331" s="359"/>
      <c r="P331" s="359"/>
      <c r="Q331" s="359"/>
      <c r="R331" s="359"/>
      <c r="S331" s="358"/>
      <c r="T331" s="358"/>
      <c r="U331" s="359"/>
      <c r="V331" s="359"/>
      <c r="W331" s="359"/>
      <c r="X331" s="359"/>
    </row>
    <row r="332" spans="1:24" ht="14.4">
      <c r="A332" s="359"/>
      <c r="B332" s="359"/>
      <c r="C332" s="359"/>
      <c r="D332" s="359"/>
      <c r="E332" s="359"/>
      <c r="F332" s="359"/>
      <c r="G332" s="359"/>
      <c r="H332" s="359"/>
      <c r="I332" s="359"/>
      <c r="J332" s="359"/>
      <c r="K332" s="359"/>
      <c r="L332" s="359"/>
      <c r="M332" s="359"/>
      <c r="N332" s="359"/>
      <c r="O332" s="359"/>
      <c r="P332" s="359"/>
      <c r="Q332" s="359"/>
      <c r="R332" s="359"/>
      <c r="S332" s="358"/>
      <c r="T332" s="358"/>
      <c r="U332" s="359"/>
      <c r="V332" s="359"/>
      <c r="W332" s="359"/>
      <c r="X332" s="359"/>
    </row>
    <row r="333" spans="1:24" ht="14.4">
      <c r="A333" s="359"/>
      <c r="B333" s="359"/>
      <c r="C333" s="359"/>
      <c r="D333" s="359"/>
      <c r="E333" s="359"/>
      <c r="F333" s="359"/>
      <c r="G333" s="359"/>
      <c r="H333" s="359"/>
      <c r="I333" s="359"/>
      <c r="J333" s="359"/>
      <c r="K333" s="359"/>
      <c r="L333" s="359"/>
      <c r="M333" s="359"/>
      <c r="N333" s="359"/>
      <c r="O333" s="359"/>
      <c r="P333" s="359"/>
      <c r="Q333" s="359"/>
      <c r="R333" s="359"/>
      <c r="S333" s="358"/>
      <c r="T333" s="358"/>
      <c r="U333" s="359"/>
      <c r="V333" s="359"/>
      <c r="W333" s="359"/>
      <c r="X333" s="359"/>
    </row>
    <row r="334" spans="1:24" ht="14.4">
      <c r="A334" s="359"/>
      <c r="B334" s="359"/>
      <c r="C334" s="359"/>
      <c r="D334" s="359"/>
      <c r="E334" s="359"/>
      <c r="F334" s="359"/>
      <c r="G334" s="359"/>
      <c r="H334" s="359"/>
      <c r="I334" s="359"/>
      <c r="J334" s="359"/>
      <c r="K334" s="359"/>
      <c r="L334" s="359"/>
      <c r="M334" s="359"/>
      <c r="N334" s="359"/>
      <c r="O334" s="359"/>
      <c r="P334" s="359"/>
      <c r="Q334" s="359"/>
      <c r="R334" s="359"/>
      <c r="S334" s="358"/>
      <c r="T334" s="358"/>
      <c r="U334" s="359"/>
      <c r="V334" s="359"/>
      <c r="W334" s="359"/>
      <c r="X334" s="359"/>
    </row>
    <row r="335" spans="1:24" ht="14.4">
      <c r="A335" s="359"/>
      <c r="B335" s="359"/>
      <c r="C335" s="359"/>
      <c r="D335" s="359"/>
      <c r="E335" s="359"/>
      <c r="F335" s="359"/>
      <c r="G335" s="359"/>
      <c r="H335" s="359"/>
      <c r="I335" s="359"/>
      <c r="J335" s="359"/>
      <c r="K335" s="359"/>
      <c r="L335" s="359"/>
      <c r="M335" s="359"/>
      <c r="N335" s="359"/>
      <c r="O335" s="359"/>
      <c r="P335" s="359"/>
      <c r="Q335" s="359"/>
      <c r="R335" s="359"/>
      <c r="S335" s="358"/>
      <c r="T335" s="358"/>
      <c r="U335" s="359"/>
      <c r="V335" s="359"/>
      <c r="W335" s="359"/>
      <c r="X335" s="359"/>
    </row>
    <row r="336" spans="1:24" ht="14.4">
      <c r="A336" s="359"/>
      <c r="B336" s="359"/>
      <c r="C336" s="359"/>
      <c r="D336" s="359"/>
      <c r="E336" s="359"/>
      <c r="F336" s="359"/>
      <c r="G336" s="359"/>
      <c r="H336" s="359"/>
      <c r="I336" s="359"/>
      <c r="J336" s="359"/>
      <c r="K336" s="359"/>
      <c r="L336" s="359"/>
      <c r="M336" s="359"/>
      <c r="N336" s="359"/>
      <c r="O336" s="359"/>
      <c r="P336" s="359"/>
      <c r="Q336" s="359"/>
      <c r="R336" s="359"/>
      <c r="S336" s="358"/>
      <c r="T336" s="358"/>
      <c r="U336" s="359"/>
      <c r="V336" s="359"/>
      <c r="W336" s="359"/>
      <c r="X336" s="359"/>
    </row>
    <row r="337" spans="1:24" ht="14.4">
      <c r="A337" s="359"/>
      <c r="B337" s="359"/>
      <c r="C337" s="359"/>
      <c r="D337" s="359"/>
      <c r="E337" s="359"/>
      <c r="F337" s="359"/>
      <c r="G337" s="359"/>
      <c r="H337" s="359"/>
      <c r="I337" s="359"/>
      <c r="J337" s="359"/>
      <c r="K337" s="359"/>
      <c r="L337" s="359"/>
      <c r="M337" s="359"/>
      <c r="N337" s="359"/>
      <c r="O337" s="359"/>
      <c r="P337" s="359"/>
      <c r="Q337" s="359"/>
      <c r="R337" s="359"/>
      <c r="S337" s="358"/>
      <c r="T337" s="358"/>
      <c r="U337" s="359"/>
      <c r="V337" s="359"/>
      <c r="W337" s="359"/>
      <c r="X337" s="359"/>
    </row>
    <row r="338" spans="1:24" ht="14.4">
      <c r="A338" s="359"/>
      <c r="B338" s="359"/>
      <c r="C338" s="359"/>
      <c r="D338" s="359"/>
      <c r="E338" s="359"/>
      <c r="F338" s="359"/>
      <c r="G338" s="359"/>
      <c r="H338" s="359"/>
      <c r="I338" s="359"/>
      <c r="J338" s="359"/>
      <c r="K338" s="359"/>
      <c r="L338" s="359"/>
      <c r="M338" s="359"/>
      <c r="N338" s="359"/>
      <c r="O338" s="359"/>
      <c r="P338" s="359"/>
      <c r="Q338" s="359"/>
      <c r="R338" s="359"/>
      <c r="S338" s="358"/>
      <c r="T338" s="358"/>
      <c r="U338" s="359"/>
      <c r="V338" s="359"/>
      <c r="W338" s="359"/>
      <c r="X338" s="359"/>
    </row>
    <row r="339" spans="1:24" ht="14.4">
      <c r="A339" s="359"/>
      <c r="B339" s="359"/>
      <c r="C339" s="359"/>
      <c r="D339" s="359"/>
      <c r="E339" s="359"/>
      <c r="F339" s="359"/>
      <c r="G339" s="359"/>
      <c r="H339" s="359"/>
      <c r="I339" s="359"/>
      <c r="J339" s="359"/>
      <c r="K339" s="359"/>
      <c r="L339" s="359"/>
      <c r="M339" s="359"/>
      <c r="N339" s="359"/>
      <c r="O339" s="359"/>
      <c r="P339" s="359"/>
      <c r="Q339" s="359"/>
      <c r="R339" s="359"/>
      <c r="S339" s="358"/>
      <c r="T339" s="358"/>
      <c r="U339" s="359"/>
      <c r="V339" s="359"/>
      <c r="W339" s="359"/>
      <c r="X339" s="359"/>
    </row>
    <row r="340" spans="1:24" ht="14.4">
      <c r="A340" s="359"/>
      <c r="B340" s="359"/>
      <c r="C340" s="359"/>
      <c r="D340" s="359"/>
      <c r="E340" s="359"/>
      <c r="F340" s="359"/>
      <c r="G340" s="359"/>
      <c r="H340" s="359"/>
      <c r="I340" s="359"/>
      <c r="J340" s="359"/>
      <c r="K340" s="359"/>
      <c r="L340" s="359"/>
      <c r="M340" s="359"/>
      <c r="N340" s="359"/>
      <c r="O340" s="359"/>
      <c r="P340" s="359"/>
      <c r="Q340" s="359"/>
      <c r="R340" s="359"/>
      <c r="S340" s="358"/>
      <c r="T340" s="358"/>
      <c r="U340" s="359"/>
      <c r="V340" s="359"/>
      <c r="W340" s="359"/>
      <c r="X340" s="359"/>
    </row>
    <row r="341" spans="1:24" ht="14.4">
      <c r="A341" s="359"/>
      <c r="B341" s="359"/>
      <c r="C341" s="359"/>
      <c r="D341" s="359"/>
      <c r="E341" s="359"/>
      <c r="F341" s="359"/>
      <c r="G341" s="359"/>
      <c r="H341" s="359"/>
      <c r="I341" s="359"/>
      <c r="J341" s="359"/>
      <c r="K341" s="359"/>
      <c r="L341" s="359"/>
      <c r="M341" s="359"/>
      <c r="N341" s="359"/>
      <c r="O341" s="359"/>
      <c r="P341" s="359"/>
      <c r="Q341" s="359"/>
      <c r="R341" s="359"/>
      <c r="S341" s="358"/>
      <c r="T341" s="358"/>
      <c r="U341" s="359"/>
      <c r="V341" s="359"/>
      <c r="W341" s="359"/>
      <c r="X341" s="359"/>
    </row>
    <row r="342" spans="1:24" ht="14.4">
      <c r="A342" s="359"/>
      <c r="B342" s="359"/>
      <c r="C342" s="359"/>
      <c r="D342" s="359"/>
      <c r="E342" s="359"/>
      <c r="F342" s="359"/>
      <c r="G342" s="359"/>
      <c r="H342" s="359"/>
      <c r="I342" s="359"/>
      <c r="J342" s="359"/>
      <c r="K342" s="359"/>
      <c r="L342" s="359"/>
      <c r="M342" s="359"/>
      <c r="N342" s="359"/>
      <c r="O342" s="359"/>
      <c r="P342" s="359"/>
      <c r="Q342" s="359"/>
      <c r="R342" s="359"/>
      <c r="S342" s="358"/>
      <c r="T342" s="358"/>
      <c r="U342" s="359"/>
      <c r="V342" s="359"/>
      <c r="W342" s="359"/>
      <c r="X342" s="359"/>
    </row>
    <row r="343" spans="1:24" ht="14.4">
      <c r="A343" s="359"/>
      <c r="B343" s="359"/>
      <c r="C343" s="359"/>
      <c r="D343" s="359"/>
      <c r="E343" s="359"/>
      <c r="F343" s="359"/>
      <c r="G343" s="359"/>
      <c r="H343" s="359"/>
      <c r="I343" s="359"/>
      <c r="J343" s="359"/>
      <c r="K343" s="359"/>
      <c r="L343" s="359"/>
      <c r="M343" s="359"/>
      <c r="N343" s="359"/>
      <c r="O343" s="359"/>
      <c r="P343" s="359"/>
      <c r="Q343" s="359"/>
      <c r="R343" s="359"/>
      <c r="S343" s="358"/>
      <c r="T343" s="358"/>
      <c r="U343" s="359"/>
      <c r="V343" s="359"/>
      <c r="W343" s="359"/>
      <c r="X343" s="359"/>
    </row>
    <row r="344" spans="1:24" ht="14.4">
      <c r="A344" s="359"/>
      <c r="B344" s="359"/>
      <c r="C344" s="359"/>
      <c r="D344" s="359"/>
      <c r="E344" s="359"/>
      <c r="F344" s="359"/>
      <c r="G344" s="359"/>
      <c r="H344" s="359"/>
      <c r="I344" s="359"/>
      <c r="J344" s="359"/>
      <c r="K344" s="359"/>
      <c r="L344" s="359"/>
      <c r="M344" s="359"/>
      <c r="N344" s="359"/>
      <c r="O344" s="359"/>
      <c r="P344" s="359"/>
      <c r="Q344" s="359"/>
      <c r="R344" s="359"/>
      <c r="S344" s="358"/>
      <c r="T344" s="358"/>
      <c r="U344" s="359"/>
      <c r="V344" s="359"/>
      <c r="W344" s="359"/>
      <c r="X344" s="359"/>
    </row>
    <row r="345" spans="1:24" ht="14.4">
      <c r="A345" s="359"/>
      <c r="B345" s="359"/>
      <c r="C345" s="359"/>
      <c r="D345" s="359"/>
      <c r="E345" s="359"/>
      <c r="F345" s="359"/>
      <c r="G345" s="359"/>
      <c r="H345" s="359"/>
      <c r="I345" s="359"/>
      <c r="J345" s="359"/>
      <c r="K345" s="359"/>
      <c r="L345" s="359"/>
      <c r="M345" s="359"/>
      <c r="N345" s="359"/>
      <c r="O345" s="359"/>
      <c r="P345" s="359"/>
      <c r="Q345" s="359"/>
      <c r="R345" s="359"/>
      <c r="S345" s="358"/>
      <c r="T345" s="358"/>
      <c r="U345" s="359"/>
      <c r="V345" s="359"/>
      <c r="W345" s="359"/>
      <c r="X345" s="359"/>
    </row>
    <row r="346" spans="1:24" ht="14.4">
      <c r="A346" s="359"/>
      <c r="B346" s="359"/>
      <c r="C346" s="359"/>
      <c r="D346" s="359"/>
      <c r="E346" s="359"/>
      <c r="F346" s="359"/>
      <c r="G346" s="359"/>
      <c r="H346" s="359"/>
      <c r="I346" s="359"/>
      <c r="J346" s="359"/>
      <c r="K346" s="359"/>
      <c r="L346" s="359"/>
      <c r="M346" s="359"/>
      <c r="N346" s="359"/>
      <c r="O346" s="359"/>
      <c r="P346" s="359"/>
      <c r="Q346" s="359"/>
      <c r="R346" s="359"/>
      <c r="S346" s="358"/>
      <c r="T346" s="358"/>
      <c r="U346" s="359"/>
      <c r="V346" s="359"/>
      <c r="W346" s="359"/>
      <c r="X346" s="359"/>
    </row>
    <row r="347" spans="1:24" ht="14.4">
      <c r="A347" s="359"/>
      <c r="B347" s="359"/>
      <c r="C347" s="359"/>
      <c r="D347" s="359"/>
      <c r="E347" s="359"/>
      <c r="F347" s="359"/>
      <c r="G347" s="359"/>
      <c r="H347" s="359"/>
      <c r="I347" s="359"/>
      <c r="J347" s="359"/>
      <c r="K347" s="359"/>
      <c r="L347" s="359"/>
      <c r="M347" s="359"/>
      <c r="N347" s="359"/>
      <c r="O347" s="359"/>
      <c r="P347" s="359"/>
      <c r="Q347" s="359"/>
      <c r="R347" s="359"/>
      <c r="S347" s="358"/>
      <c r="T347" s="358"/>
      <c r="U347" s="359"/>
      <c r="V347" s="359"/>
      <c r="W347" s="359"/>
      <c r="X347" s="359"/>
    </row>
    <row r="348" spans="1:24" ht="14.4">
      <c r="A348" s="359"/>
      <c r="B348" s="359"/>
      <c r="C348" s="359"/>
      <c r="D348" s="359"/>
      <c r="E348" s="359"/>
      <c r="F348" s="359"/>
      <c r="G348" s="359"/>
      <c r="H348" s="359"/>
      <c r="I348" s="359"/>
      <c r="J348" s="359"/>
      <c r="K348" s="359"/>
      <c r="L348" s="359"/>
      <c r="M348" s="359"/>
      <c r="N348" s="359"/>
      <c r="O348" s="359"/>
      <c r="P348" s="359"/>
      <c r="Q348" s="359"/>
      <c r="R348" s="359"/>
      <c r="S348" s="358"/>
      <c r="T348" s="358"/>
      <c r="U348" s="359"/>
      <c r="V348" s="359"/>
      <c r="W348" s="359"/>
      <c r="X348" s="359"/>
    </row>
    <row r="349" spans="1:24" ht="14.4">
      <c r="A349" s="359"/>
      <c r="B349" s="359"/>
      <c r="C349" s="359"/>
      <c r="D349" s="359"/>
      <c r="E349" s="359"/>
      <c r="F349" s="359"/>
      <c r="G349" s="359"/>
      <c r="H349" s="359"/>
      <c r="I349" s="359"/>
      <c r="J349" s="359"/>
      <c r="K349" s="359"/>
      <c r="L349" s="359"/>
      <c r="M349" s="359"/>
      <c r="N349" s="359"/>
      <c r="O349" s="359"/>
      <c r="P349" s="359"/>
      <c r="Q349" s="359"/>
      <c r="R349" s="359"/>
      <c r="S349" s="358"/>
      <c r="T349" s="358"/>
      <c r="U349" s="359"/>
      <c r="V349" s="359"/>
      <c r="W349" s="359"/>
      <c r="X349" s="359"/>
    </row>
    <row r="350" spans="1:24" ht="14.4">
      <c r="A350" s="359"/>
      <c r="B350" s="359"/>
      <c r="C350" s="359"/>
      <c r="D350" s="359"/>
      <c r="E350" s="359"/>
      <c r="F350" s="359"/>
      <c r="G350" s="359"/>
      <c r="H350" s="359"/>
      <c r="I350" s="359"/>
      <c r="J350" s="359"/>
      <c r="K350" s="359"/>
      <c r="L350" s="359"/>
      <c r="M350" s="359"/>
      <c r="N350" s="359"/>
      <c r="O350" s="359"/>
      <c r="P350" s="359"/>
      <c r="Q350" s="359"/>
      <c r="R350" s="359"/>
      <c r="S350" s="358"/>
      <c r="T350" s="358"/>
      <c r="U350" s="359"/>
      <c r="V350" s="359"/>
      <c r="W350" s="359"/>
      <c r="X350" s="359"/>
    </row>
    <row r="351" spans="1:24" ht="14.4">
      <c r="A351" s="359"/>
      <c r="B351" s="359"/>
      <c r="C351" s="359"/>
      <c r="D351" s="359"/>
      <c r="E351" s="359"/>
      <c r="F351" s="359"/>
      <c r="G351" s="359"/>
      <c r="H351" s="359"/>
      <c r="I351" s="359"/>
      <c r="J351" s="359"/>
      <c r="K351" s="359"/>
      <c r="L351" s="359"/>
      <c r="M351" s="359"/>
      <c r="N351" s="359"/>
      <c r="O351" s="359"/>
      <c r="P351" s="359"/>
      <c r="Q351" s="359"/>
      <c r="R351" s="359"/>
      <c r="S351" s="358"/>
      <c r="T351" s="358"/>
      <c r="U351" s="359"/>
      <c r="V351" s="359"/>
      <c r="W351" s="359"/>
      <c r="X351" s="359"/>
    </row>
    <row r="352" spans="1:24" ht="14.4">
      <c r="A352" s="359"/>
      <c r="B352" s="359"/>
      <c r="C352" s="359"/>
      <c r="D352" s="359"/>
      <c r="E352" s="359"/>
      <c r="F352" s="359"/>
      <c r="G352" s="359"/>
      <c r="H352" s="359"/>
      <c r="I352" s="359"/>
      <c r="J352" s="359"/>
      <c r="K352" s="359"/>
      <c r="L352" s="359"/>
      <c r="M352" s="359"/>
      <c r="N352" s="359"/>
      <c r="O352" s="359"/>
      <c r="P352" s="359"/>
      <c r="Q352" s="359"/>
      <c r="R352" s="359"/>
      <c r="S352" s="358"/>
      <c r="T352" s="358"/>
      <c r="U352" s="359"/>
      <c r="V352" s="359"/>
      <c r="W352" s="359"/>
      <c r="X352" s="359"/>
    </row>
    <row r="353" spans="1:24" ht="14.4">
      <c r="A353" s="359"/>
      <c r="B353" s="359"/>
      <c r="C353" s="359"/>
      <c r="D353" s="359"/>
      <c r="E353" s="359"/>
      <c r="F353" s="359"/>
      <c r="G353" s="359"/>
      <c r="H353" s="359"/>
      <c r="I353" s="359"/>
      <c r="J353" s="359"/>
      <c r="K353" s="359"/>
      <c r="L353" s="359"/>
      <c r="M353" s="359"/>
      <c r="N353" s="359"/>
      <c r="O353" s="359"/>
      <c r="P353" s="359"/>
      <c r="Q353" s="359"/>
      <c r="R353" s="359"/>
      <c r="S353" s="358"/>
      <c r="T353" s="358"/>
      <c r="U353" s="359"/>
      <c r="V353" s="359"/>
      <c r="W353" s="359"/>
      <c r="X353" s="359"/>
    </row>
    <row r="354" spans="1:24" ht="14.4">
      <c r="A354" s="359"/>
      <c r="B354" s="359"/>
      <c r="C354" s="359"/>
      <c r="D354" s="359"/>
      <c r="E354" s="359"/>
      <c r="F354" s="359"/>
      <c r="G354" s="359"/>
      <c r="H354" s="359"/>
      <c r="I354" s="359"/>
      <c r="J354" s="359"/>
      <c r="K354" s="359"/>
      <c r="L354" s="359"/>
      <c r="M354" s="359"/>
      <c r="N354" s="359"/>
      <c r="O354" s="359"/>
      <c r="P354" s="359"/>
      <c r="Q354" s="359"/>
      <c r="R354" s="359"/>
      <c r="S354" s="358"/>
      <c r="T354" s="358"/>
      <c r="U354" s="359"/>
      <c r="V354" s="359"/>
      <c r="W354" s="359"/>
      <c r="X354" s="359"/>
    </row>
    <row r="355" spans="1:24" ht="14.4">
      <c r="A355" s="359"/>
      <c r="B355" s="359"/>
      <c r="C355" s="359"/>
      <c r="D355" s="359"/>
      <c r="E355" s="359"/>
      <c r="F355" s="359"/>
      <c r="G355" s="359"/>
      <c r="H355" s="359"/>
      <c r="I355" s="359"/>
      <c r="J355" s="359"/>
      <c r="K355" s="359"/>
      <c r="L355" s="359"/>
      <c r="M355" s="359"/>
      <c r="N355" s="359"/>
      <c r="O355" s="359"/>
      <c r="P355" s="359"/>
      <c r="Q355" s="359"/>
      <c r="R355" s="359"/>
      <c r="S355" s="358"/>
      <c r="T355" s="358"/>
      <c r="U355" s="359"/>
      <c r="V355" s="359"/>
      <c r="W355" s="359"/>
      <c r="X355" s="359"/>
    </row>
    <row r="356" spans="1:24" ht="14.4">
      <c r="A356" s="359"/>
      <c r="B356" s="359"/>
      <c r="C356" s="359"/>
      <c r="D356" s="359"/>
      <c r="E356" s="359"/>
      <c r="F356" s="359"/>
      <c r="G356" s="359"/>
      <c r="H356" s="359"/>
      <c r="I356" s="359"/>
      <c r="J356" s="359"/>
      <c r="K356" s="359"/>
      <c r="L356" s="359"/>
      <c r="M356" s="359"/>
      <c r="N356" s="359"/>
      <c r="O356" s="359"/>
      <c r="P356" s="359"/>
      <c r="Q356" s="359"/>
      <c r="R356" s="359"/>
      <c r="S356" s="358"/>
      <c r="T356" s="358"/>
      <c r="U356" s="359"/>
      <c r="V356" s="359"/>
      <c r="W356" s="359"/>
      <c r="X356" s="359"/>
    </row>
    <row r="357" spans="1:24" ht="14.4">
      <c r="A357" s="359"/>
      <c r="B357" s="359"/>
      <c r="C357" s="359"/>
      <c r="D357" s="359"/>
      <c r="E357" s="359"/>
      <c r="F357" s="359"/>
      <c r="G357" s="359"/>
      <c r="H357" s="359"/>
      <c r="I357" s="359"/>
      <c r="J357" s="359"/>
      <c r="K357" s="359"/>
      <c r="L357" s="359"/>
      <c r="M357" s="359"/>
      <c r="N357" s="359"/>
      <c r="O357" s="359"/>
      <c r="P357" s="359"/>
      <c r="Q357" s="359"/>
      <c r="R357" s="359"/>
      <c r="S357" s="358"/>
      <c r="T357" s="358"/>
      <c r="U357" s="359"/>
      <c r="V357" s="359"/>
      <c r="W357" s="359"/>
      <c r="X357" s="359"/>
    </row>
    <row r="358" spans="1:24" ht="14.4">
      <c r="A358" s="359"/>
      <c r="B358" s="359"/>
      <c r="C358" s="359"/>
      <c r="D358" s="359"/>
      <c r="E358" s="359"/>
      <c r="F358" s="359"/>
      <c r="G358" s="359"/>
      <c r="H358" s="359"/>
      <c r="I358" s="359"/>
      <c r="J358" s="359"/>
      <c r="K358" s="359"/>
      <c r="L358" s="359"/>
      <c r="M358" s="359"/>
      <c r="N358" s="359"/>
      <c r="O358" s="359"/>
      <c r="P358" s="359"/>
      <c r="Q358" s="359"/>
      <c r="R358" s="359"/>
      <c r="S358" s="358"/>
      <c r="T358" s="358"/>
      <c r="U358" s="359"/>
      <c r="V358" s="359"/>
      <c r="W358" s="359"/>
      <c r="X358" s="359"/>
    </row>
    <row r="359" spans="1:24" ht="14.4">
      <c r="A359" s="359"/>
      <c r="B359" s="359"/>
      <c r="C359" s="359"/>
      <c r="D359" s="359"/>
      <c r="E359" s="359"/>
      <c r="F359" s="359"/>
      <c r="G359" s="359"/>
      <c r="H359" s="359"/>
      <c r="I359" s="359"/>
      <c r="J359" s="359"/>
      <c r="K359" s="359"/>
      <c r="L359" s="359"/>
      <c r="M359" s="359"/>
      <c r="N359" s="359"/>
      <c r="O359" s="359"/>
      <c r="P359" s="359"/>
      <c r="Q359" s="359"/>
      <c r="R359" s="359"/>
      <c r="S359" s="358"/>
      <c r="T359" s="358"/>
      <c r="U359" s="359"/>
      <c r="V359" s="359"/>
      <c r="W359" s="359"/>
      <c r="X359" s="359"/>
    </row>
    <row r="360" spans="1:24" ht="14.4">
      <c r="A360" s="359"/>
      <c r="B360" s="359"/>
      <c r="C360" s="359"/>
      <c r="D360" s="359"/>
      <c r="E360" s="359"/>
      <c r="F360" s="359"/>
      <c r="G360" s="359"/>
      <c r="H360" s="359"/>
      <c r="I360" s="359"/>
      <c r="J360" s="359"/>
      <c r="K360" s="359"/>
      <c r="L360" s="359"/>
      <c r="M360" s="359"/>
      <c r="N360" s="359"/>
      <c r="O360" s="359"/>
      <c r="P360" s="359"/>
      <c r="Q360" s="359"/>
      <c r="R360" s="359"/>
      <c r="S360" s="358"/>
      <c r="T360" s="358"/>
      <c r="U360" s="359"/>
      <c r="V360" s="359"/>
      <c r="W360" s="359"/>
      <c r="X360" s="359"/>
    </row>
    <row r="361" spans="1:24" ht="14.4">
      <c r="A361" s="359"/>
      <c r="B361" s="359"/>
      <c r="C361" s="359"/>
      <c r="D361" s="359"/>
      <c r="E361" s="359"/>
      <c r="F361" s="359"/>
      <c r="G361" s="359"/>
      <c r="H361" s="359"/>
      <c r="I361" s="359"/>
      <c r="J361" s="359"/>
      <c r="K361" s="359"/>
      <c r="L361" s="359"/>
      <c r="M361" s="359"/>
      <c r="N361" s="359"/>
      <c r="O361" s="359"/>
      <c r="P361" s="359"/>
      <c r="Q361" s="359"/>
      <c r="R361" s="359"/>
      <c r="S361" s="358"/>
      <c r="T361" s="358"/>
      <c r="U361" s="359"/>
      <c r="V361" s="359"/>
      <c r="W361" s="359"/>
      <c r="X361" s="359"/>
    </row>
    <row r="362" spans="1:24" ht="14.4">
      <c r="A362" s="359"/>
      <c r="B362" s="359"/>
      <c r="C362" s="359"/>
      <c r="D362" s="359"/>
      <c r="E362" s="359"/>
      <c r="F362" s="359"/>
      <c r="G362" s="359"/>
      <c r="H362" s="359"/>
      <c r="I362" s="359"/>
      <c r="J362" s="359"/>
      <c r="K362" s="359"/>
      <c r="L362" s="359"/>
      <c r="M362" s="359"/>
      <c r="N362" s="359"/>
      <c r="O362" s="359"/>
      <c r="P362" s="359"/>
      <c r="Q362" s="359"/>
      <c r="R362" s="359"/>
      <c r="S362" s="358"/>
      <c r="T362" s="358"/>
      <c r="U362" s="359"/>
      <c r="V362" s="359"/>
      <c r="W362" s="359"/>
      <c r="X362" s="359"/>
    </row>
    <row r="363" spans="1:24" ht="14.4">
      <c r="A363" s="359"/>
      <c r="B363" s="359"/>
      <c r="C363" s="359"/>
      <c r="D363" s="359"/>
      <c r="E363" s="359"/>
      <c r="F363" s="359"/>
      <c r="G363" s="359"/>
      <c r="H363" s="359"/>
      <c r="I363" s="359"/>
      <c r="J363" s="359"/>
      <c r="K363" s="359"/>
      <c r="L363" s="359"/>
      <c r="M363" s="359"/>
      <c r="N363" s="359"/>
      <c r="O363" s="359"/>
      <c r="P363" s="359"/>
      <c r="Q363" s="359"/>
      <c r="R363" s="359"/>
      <c r="S363" s="358"/>
      <c r="T363" s="358"/>
      <c r="U363" s="359"/>
      <c r="V363" s="359"/>
      <c r="W363" s="359"/>
      <c r="X363" s="359"/>
    </row>
    <row r="364" spans="1:24" ht="14.4">
      <c r="A364" s="359"/>
      <c r="B364" s="359"/>
      <c r="C364" s="359"/>
      <c r="D364" s="359"/>
      <c r="E364" s="359"/>
      <c r="F364" s="359"/>
      <c r="G364" s="359"/>
      <c r="H364" s="359"/>
      <c r="I364" s="359"/>
      <c r="J364" s="359"/>
      <c r="K364" s="359"/>
      <c r="L364" s="359"/>
      <c r="M364" s="359"/>
      <c r="N364" s="359"/>
      <c r="O364" s="359"/>
      <c r="P364" s="359"/>
      <c r="Q364" s="359"/>
      <c r="R364" s="359"/>
      <c r="S364" s="358"/>
      <c r="T364" s="358"/>
      <c r="U364" s="359"/>
      <c r="V364" s="359"/>
      <c r="W364" s="359"/>
      <c r="X364" s="359"/>
    </row>
    <row r="365" spans="1:24" ht="14.4">
      <c r="A365" s="359"/>
      <c r="B365" s="359"/>
      <c r="C365" s="359"/>
      <c r="D365" s="359"/>
      <c r="E365" s="359"/>
      <c r="F365" s="359"/>
      <c r="G365" s="359"/>
      <c r="H365" s="359"/>
      <c r="I365" s="359"/>
      <c r="J365" s="359"/>
      <c r="K365" s="359"/>
      <c r="L365" s="359"/>
      <c r="M365" s="359"/>
      <c r="N365" s="359"/>
      <c r="O365" s="359"/>
      <c r="P365" s="359"/>
      <c r="Q365" s="359"/>
      <c r="R365" s="359"/>
      <c r="S365" s="358"/>
      <c r="T365" s="358"/>
      <c r="U365" s="359"/>
      <c r="V365" s="359"/>
      <c r="W365" s="359"/>
      <c r="X365" s="359"/>
    </row>
    <row r="366" spans="1:24" ht="14.4">
      <c r="A366" s="359"/>
      <c r="B366" s="359"/>
      <c r="C366" s="359"/>
      <c r="D366" s="359"/>
      <c r="E366" s="359"/>
      <c r="F366" s="359"/>
      <c r="G366" s="359"/>
      <c r="H366" s="359"/>
      <c r="I366" s="359"/>
      <c r="J366" s="359"/>
      <c r="K366" s="359"/>
      <c r="L366" s="359"/>
      <c r="M366" s="359"/>
      <c r="N366" s="359"/>
      <c r="O366" s="359"/>
      <c r="P366" s="359"/>
      <c r="Q366" s="359"/>
      <c r="R366" s="359"/>
      <c r="S366" s="358"/>
      <c r="T366" s="358"/>
      <c r="U366" s="359"/>
      <c r="V366" s="359"/>
      <c r="W366" s="359"/>
      <c r="X366" s="359"/>
    </row>
    <row r="367" spans="1:24" ht="14.4">
      <c r="A367" s="359"/>
      <c r="B367" s="359"/>
      <c r="C367" s="359"/>
      <c r="D367" s="359"/>
      <c r="E367" s="359"/>
      <c r="F367" s="359"/>
      <c r="G367" s="359"/>
      <c r="H367" s="359"/>
      <c r="I367" s="359"/>
      <c r="J367" s="359"/>
      <c r="K367" s="359"/>
      <c r="L367" s="359"/>
      <c r="M367" s="359"/>
      <c r="N367" s="359"/>
      <c r="O367" s="359"/>
      <c r="P367" s="359"/>
      <c r="Q367" s="359"/>
      <c r="R367" s="359"/>
      <c r="S367" s="358"/>
      <c r="T367" s="358"/>
      <c r="U367" s="359"/>
      <c r="V367" s="359"/>
      <c r="W367" s="359"/>
      <c r="X367" s="359"/>
    </row>
    <row r="368" spans="1:24" ht="14.4">
      <c r="A368" s="359"/>
      <c r="B368" s="359"/>
      <c r="C368" s="359"/>
      <c r="D368" s="359"/>
      <c r="E368" s="359"/>
      <c r="F368" s="359"/>
      <c r="G368" s="359"/>
      <c r="H368" s="359"/>
      <c r="I368" s="359"/>
      <c r="J368" s="359"/>
      <c r="K368" s="359"/>
      <c r="L368" s="359"/>
      <c r="M368" s="359"/>
      <c r="N368" s="359"/>
      <c r="O368" s="359"/>
      <c r="P368" s="359"/>
      <c r="Q368" s="359"/>
      <c r="R368" s="359"/>
      <c r="S368" s="358"/>
      <c r="T368" s="358"/>
      <c r="U368" s="359"/>
      <c r="V368" s="359"/>
      <c r="W368" s="359"/>
      <c r="X368" s="359"/>
    </row>
    <row r="369" spans="1:24" ht="14.4">
      <c r="A369" s="359"/>
      <c r="B369" s="359"/>
      <c r="C369" s="359"/>
      <c r="D369" s="359"/>
      <c r="E369" s="359"/>
      <c r="F369" s="359"/>
      <c r="G369" s="359"/>
      <c r="H369" s="359"/>
      <c r="I369" s="359"/>
      <c r="J369" s="359"/>
      <c r="K369" s="359"/>
      <c r="L369" s="359"/>
      <c r="M369" s="359"/>
      <c r="N369" s="359"/>
      <c r="O369" s="359"/>
      <c r="P369" s="359"/>
      <c r="Q369" s="359"/>
      <c r="R369" s="359"/>
      <c r="S369" s="358"/>
      <c r="T369" s="358"/>
      <c r="U369" s="359"/>
      <c r="V369" s="359"/>
      <c r="W369" s="359"/>
      <c r="X369" s="359"/>
    </row>
    <row r="370" spans="1:24" ht="14.4">
      <c r="A370" s="359"/>
      <c r="B370" s="359"/>
      <c r="C370" s="359"/>
      <c r="D370" s="359"/>
      <c r="E370" s="359"/>
      <c r="F370" s="359"/>
      <c r="G370" s="359"/>
      <c r="H370" s="359"/>
      <c r="I370" s="359"/>
      <c r="J370" s="359"/>
      <c r="K370" s="359"/>
      <c r="L370" s="359"/>
      <c r="M370" s="359"/>
      <c r="N370" s="359"/>
      <c r="O370" s="359"/>
      <c r="P370" s="359"/>
      <c r="Q370" s="359"/>
      <c r="R370" s="359"/>
      <c r="S370" s="358"/>
      <c r="T370" s="358"/>
      <c r="U370" s="359"/>
      <c r="V370" s="359"/>
      <c r="W370" s="359"/>
      <c r="X370" s="359"/>
    </row>
    <row r="371" spans="1:24" ht="14.4">
      <c r="A371" s="359"/>
      <c r="B371" s="359"/>
      <c r="C371" s="359"/>
      <c r="D371" s="359"/>
      <c r="E371" s="359"/>
      <c r="F371" s="359"/>
      <c r="G371" s="359"/>
      <c r="H371" s="359"/>
      <c r="I371" s="359"/>
      <c r="J371" s="359"/>
      <c r="K371" s="359"/>
      <c r="L371" s="359"/>
      <c r="M371" s="359"/>
      <c r="N371" s="359"/>
      <c r="O371" s="359"/>
      <c r="P371" s="359"/>
      <c r="Q371" s="359"/>
      <c r="R371" s="359"/>
      <c r="S371" s="358"/>
      <c r="T371" s="358"/>
      <c r="U371" s="359"/>
      <c r="V371" s="359"/>
      <c r="W371" s="359"/>
      <c r="X371" s="359"/>
    </row>
    <row r="372" spans="1:24" ht="14.4">
      <c r="A372" s="359"/>
      <c r="B372" s="359"/>
      <c r="C372" s="359"/>
      <c r="D372" s="359"/>
      <c r="E372" s="359"/>
      <c r="F372" s="359"/>
      <c r="G372" s="359"/>
      <c r="H372" s="359"/>
      <c r="I372" s="359"/>
      <c r="J372" s="359"/>
      <c r="K372" s="359"/>
      <c r="L372" s="359"/>
      <c r="M372" s="359"/>
      <c r="N372" s="359"/>
      <c r="O372" s="359"/>
      <c r="P372" s="359"/>
      <c r="Q372" s="359"/>
      <c r="R372" s="359"/>
      <c r="S372" s="358"/>
      <c r="T372" s="358"/>
      <c r="U372" s="359"/>
      <c r="V372" s="359"/>
      <c r="W372" s="359"/>
      <c r="X372" s="359"/>
    </row>
    <row r="373" spans="1:24" ht="14.4">
      <c r="A373" s="359"/>
      <c r="B373" s="359"/>
      <c r="C373" s="359"/>
      <c r="D373" s="359"/>
      <c r="E373" s="359"/>
      <c r="F373" s="359"/>
      <c r="G373" s="359"/>
      <c r="H373" s="359"/>
      <c r="I373" s="359"/>
      <c r="J373" s="359"/>
      <c r="K373" s="359"/>
      <c r="L373" s="359"/>
      <c r="M373" s="359"/>
      <c r="N373" s="359"/>
      <c r="O373" s="359"/>
      <c r="P373" s="359"/>
      <c r="Q373" s="359"/>
      <c r="R373" s="359"/>
      <c r="S373" s="358"/>
      <c r="T373" s="358"/>
      <c r="U373" s="359"/>
      <c r="V373" s="359"/>
      <c r="W373" s="359"/>
      <c r="X373" s="359"/>
    </row>
    <row r="374" spans="1:24" ht="14.4">
      <c r="A374" s="359"/>
      <c r="B374" s="359"/>
      <c r="C374" s="359"/>
      <c r="D374" s="359"/>
      <c r="E374" s="359"/>
      <c r="F374" s="359"/>
      <c r="G374" s="359"/>
      <c r="H374" s="359"/>
      <c r="I374" s="359"/>
      <c r="J374" s="359"/>
      <c r="K374" s="359"/>
      <c r="L374" s="359"/>
      <c r="M374" s="359"/>
      <c r="N374" s="359"/>
      <c r="O374" s="359"/>
      <c r="P374" s="359"/>
      <c r="Q374" s="359"/>
      <c r="R374" s="359"/>
      <c r="S374" s="358"/>
      <c r="T374" s="358"/>
      <c r="U374" s="359"/>
      <c r="V374" s="359"/>
      <c r="W374" s="359"/>
      <c r="X374" s="359"/>
    </row>
    <row r="375" spans="1:24" ht="14.4">
      <c r="A375" s="359"/>
      <c r="B375" s="359"/>
      <c r="C375" s="359"/>
      <c r="D375" s="359"/>
      <c r="E375" s="359"/>
      <c r="F375" s="359"/>
      <c r="G375" s="359"/>
      <c r="H375" s="359"/>
      <c r="I375" s="359"/>
      <c r="J375" s="359"/>
      <c r="K375" s="359"/>
      <c r="L375" s="359"/>
      <c r="M375" s="359"/>
      <c r="N375" s="359"/>
      <c r="O375" s="359"/>
      <c r="P375" s="359"/>
      <c r="Q375" s="359"/>
      <c r="R375" s="359"/>
      <c r="S375" s="358"/>
      <c r="T375" s="358"/>
      <c r="U375" s="359"/>
      <c r="V375" s="359"/>
      <c r="W375" s="359"/>
      <c r="X375" s="359"/>
    </row>
    <row r="376" spans="1:24" ht="14.4">
      <c r="A376" s="359"/>
      <c r="B376" s="359"/>
      <c r="C376" s="359"/>
      <c r="D376" s="359"/>
      <c r="E376" s="359"/>
      <c r="F376" s="359"/>
      <c r="G376" s="359"/>
      <c r="H376" s="359"/>
      <c r="I376" s="359"/>
      <c r="J376" s="359"/>
      <c r="K376" s="359"/>
      <c r="L376" s="359"/>
      <c r="M376" s="359"/>
      <c r="N376" s="359"/>
      <c r="O376" s="359"/>
      <c r="P376" s="359"/>
      <c r="Q376" s="359"/>
      <c r="R376" s="359"/>
      <c r="S376" s="358"/>
      <c r="T376" s="358"/>
      <c r="U376" s="359"/>
      <c r="V376" s="359"/>
      <c r="W376" s="359"/>
      <c r="X376" s="359"/>
    </row>
    <row r="377" spans="1:24" ht="14.4">
      <c r="A377" s="359"/>
      <c r="B377" s="359"/>
      <c r="C377" s="359"/>
      <c r="D377" s="359"/>
      <c r="E377" s="359"/>
      <c r="F377" s="359"/>
      <c r="G377" s="359"/>
      <c r="H377" s="359"/>
      <c r="I377" s="359"/>
      <c r="J377" s="359"/>
      <c r="K377" s="359"/>
      <c r="L377" s="359"/>
      <c r="M377" s="359"/>
      <c r="N377" s="359"/>
      <c r="O377" s="359"/>
      <c r="P377" s="359"/>
      <c r="Q377" s="359"/>
      <c r="R377" s="359"/>
      <c r="S377" s="358"/>
      <c r="T377" s="358"/>
      <c r="U377" s="359"/>
      <c r="V377" s="359"/>
      <c r="W377" s="359"/>
      <c r="X377" s="359"/>
    </row>
    <row r="378" spans="1:24" ht="14.4">
      <c r="A378" s="359"/>
      <c r="B378" s="359"/>
      <c r="C378" s="359"/>
      <c r="D378" s="359"/>
      <c r="E378" s="359"/>
      <c r="F378" s="359"/>
      <c r="G378" s="359"/>
      <c r="H378" s="359"/>
      <c r="I378" s="359"/>
      <c r="J378" s="359"/>
      <c r="K378" s="359"/>
      <c r="L378" s="359"/>
      <c r="M378" s="359"/>
      <c r="N378" s="359"/>
      <c r="O378" s="359"/>
      <c r="P378" s="359"/>
      <c r="Q378" s="359"/>
      <c r="R378" s="359"/>
      <c r="S378" s="358"/>
      <c r="T378" s="358"/>
      <c r="U378" s="359"/>
      <c r="V378" s="359"/>
      <c r="W378" s="359"/>
      <c r="X378" s="359"/>
    </row>
    <row r="379" spans="1:24" ht="14.4">
      <c r="A379" s="359"/>
      <c r="B379" s="359"/>
      <c r="C379" s="359"/>
      <c r="D379" s="359"/>
      <c r="E379" s="359"/>
      <c r="F379" s="359"/>
      <c r="G379" s="359"/>
      <c r="H379" s="359"/>
      <c r="I379" s="359"/>
      <c r="J379" s="359"/>
      <c r="K379" s="359"/>
      <c r="L379" s="359"/>
      <c r="M379" s="359"/>
      <c r="N379" s="359"/>
      <c r="O379" s="359"/>
      <c r="P379" s="359"/>
      <c r="Q379" s="359"/>
      <c r="R379" s="359"/>
      <c r="S379" s="358"/>
      <c r="T379" s="358"/>
      <c r="U379" s="359"/>
      <c r="V379" s="359"/>
      <c r="W379" s="359"/>
      <c r="X379" s="359"/>
    </row>
    <row r="380" spans="1:24" ht="14.4">
      <c r="A380" s="359"/>
      <c r="B380" s="359"/>
      <c r="C380" s="359"/>
      <c r="D380" s="359"/>
      <c r="E380" s="359"/>
      <c r="F380" s="359"/>
      <c r="G380" s="359"/>
      <c r="H380" s="359"/>
      <c r="I380" s="359"/>
      <c r="J380" s="359"/>
      <c r="K380" s="359"/>
      <c r="L380" s="359"/>
      <c r="M380" s="359"/>
      <c r="N380" s="359"/>
      <c r="O380" s="359"/>
      <c r="P380" s="359"/>
      <c r="Q380" s="359"/>
      <c r="R380" s="359"/>
      <c r="S380" s="358"/>
      <c r="T380" s="358"/>
      <c r="U380" s="359"/>
      <c r="V380" s="359"/>
      <c r="W380" s="359"/>
      <c r="X380" s="359"/>
    </row>
    <row r="381" spans="1:24" ht="14.4">
      <c r="A381" s="359"/>
      <c r="B381" s="359"/>
      <c r="C381" s="359"/>
      <c r="D381" s="359"/>
      <c r="E381" s="359"/>
      <c r="F381" s="359"/>
      <c r="G381" s="359"/>
      <c r="H381" s="359"/>
      <c r="I381" s="359"/>
      <c r="J381" s="359"/>
      <c r="K381" s="359"/>
      <c r="L381" s="359"/>
      <c r="M381" s="359"/>
      <c r="N381" s="359"/>
      <c r="O381" s="359"/>
      <c r="P381" s="359"/>
      <c r="Q381" s="359"/>
      <c r="R381" s="359"/>
      <c r="S381" s="358"/>
      <c r="T381" s="358"/>
      <c r="U381" s="359"/>
      <c r="V381" s="359"/>
      <c r="W381" s="359"/>
      <c r="X381" s="359"/>
    </row>
    <row r="382" spans="1:24" ht="14.4">
      <c r="A382" s="359"/>
      <c r="B382" s="359"/>
      <c r="C382" s="359"/>
      <c r="D382" s="359"/>
      <c r="E382" s="359"/>
      <c r="F382" s="359"/>
      <c r="G382" s="359"/>
      <c r="H382" s="359"/>
      <c r="I382" s="359"/>
      <c r="J382" s="359"/>
      <c r="K382" s="359"/>
      <c r="L382" s="359"/>
      <c r="M382" s="359"/>
      <c r="N382" s="359"/>
      <c r="O382" s="359"/>
      <c r="P382" s="359"/>
      <c r="Q382" s="359"/>
      <c r="R382" s="359"/>
      <c r="S382" s="358"/>
      <c r="T382" s="358"/>
      <c r="U382" s="359"/>
      <c r="V382" s="359"/>
      <c r="W382" s="359"/>
      <c r="X382" s="359"/>
    </row>
    <row r="383" spans="1:24" ht="14.4">
      <c r="A383" s="359"/>
      <c r="B383" s="359"/>
      <c r="C383" s="359"/>
      <c r="D383" s="359"/>
      <c r="E383" s="359"/>
      <c r="F383" s="359"/>
      <c r="G383" s="359"/>
      <c r="H383" s="359"/>
      <c r="I383" s="359"/>
      <c r="J383" s="359"/>
      <c r="K383" s="359"/>
      <c r="L383" s="359"/>
      <c r="M383" s="359"/>
      <c r="N383" s="359"/>
      <c r="O383" s="359"/>
      <c r="P383" s="359"/>
      <c r="Q383" s="359"/>
      <c r="R383" s="359"/>
      <c r="S383" s="358"/>
      <c r="T383" s="358"/>
      <c r="U383" s="359"/>
      <c r="V383" s="359"/>
      <c r="W383" s="359"/>
      <c r="X383" s="359"/>
    </row>
    <row r="384" spans="1:24" ht="14.4">
      <c r="A384" s="359"/>
      <c r="B384" s="359"/>
      <c r="C384" s="359"/>
      <c r="D384" s="359"/>
      <c r="E384" s="359"/>
      <c r="F384" s="359"/>
      <c r="G384" s="359"/>
      <c r="H384" s="359"/>
      <c r="I384" s="359"/>
      <c r="J384" s="359"/>
      <c r="K384" s="359"/>
      <c r="L384" s="359"/>
      <c r="M384" s="359"/>
      <c r="N384" s="359"/>
      <c r="O384" s="359"/>
      <c r="P384" s="359"/>
      <c r="Q384" s="359"/>
      <c r="R384" s="359"/>
      <c r="S384" s="358"/>
      <c r="T384" s="358"/>
      <c r="U384" s="359"/>
      <c r="V384" s="359"/>
      <c r="W384" s="359"/>
      <c r="X384" s="359"/>
    </row>
    <row r="385" spans="1:24" ht="14.4">
      <c r="A385" s="359"/>
      <c r="B385" s="359"/>
      <c r="C385" s="359"/>
      <c r="D385" s="359"/>
      <c r="E385" s="359"/>
      <c r="F385" s="359"/>
      <c r="G385" s="359"/>
      <c r="H385" s="359"/>
      <c r="I385" s="359"/>
      <c r="J385" s="359"/>
      <c r="K385" s="359"/>
      <c r="L385" s="359"/>
      <c r="M385" s="359"/>
      <c r="N385" s="359"/>
      <c r="O385" s="359"/>
      <c r="P385" s="359"/>
      <c r="Q385" s="359"/>
      <c r="R385" s="359"/>
      <c r="S385" s="358"/>
      <c r="T385" s="358"/>
      <c r="U385" s="359"/>
      <c r="V385" s="359"/>
      <c r="W385" s="359"/>
      <c r="X385" s="359"/>
    </row>
    <row r="386" spans="1:24" ht="14.4">
      <c r="A386" s="359"/>
      <c r="B386" s="359"/>
      <c r="C386" s="359"/>
      <c r="D386" s="359"/>
      <c r="E386" s="359"/>
      <c r="F386" s="359"/>
      <c r="G386" s="359"/>
      <c r="H386" s="359"/>
      <c r="I386" s="359"/>
      <c r="J386" s="359"/>
      <c r="K386" s="359"/>
      <c r="L386" s="359"/>
      <c r="M386" s="359"/>
      <c r="N386" s="359"/>
      <c r="O386" s="359"/>
      <c r="P386" s="359"/>
      <c r="Q386" s="359"/>
      <c r="R386" s="359"/>
      <c r="S386" s="358"/>
      <c r="T386" s="358"/>
      <c r="U386" s="359"/>
      <c r="V386" s="359"/>
      <c r="W386" s="359"/>
      <c r="X386" s="359"/>
    </row>
    <row r="387" spans="1:24" ht="14.4">
      <c r="A387" s="359"/>
      <c r="B387" s="359"/>
      <c r="C387" s="359"/>
      <c r="D387" s="359"/>
      <c r="E387" s="359"/>
      <c r="F387" s="359"/>
      <c r="G387" s="359"/>
      <c r="H387" s="359"/>
      <c r="I387" s="359"/>
      <c r="J387" s="359"/>
      <c r="K387" s="359"/>
      <c r="L387" s="359"/>
      <c r="M387" s="359"/>
      <c r="N387" s="359"/>
      <c r="O387" s="359"/>
      <c r="P387" s="359"/>
      <c r="Q387" s="359"/>
      <c r="R387" s="359"/>
      <c r="S387" s="358"/>
      <c r="T387" s="358"/>
      <c r="U387" s="359"/>
      <c r="V387" s="359"/>
      <c r="W387" s="359"/>
      <c r="X387" s="359"/>
    </row>
    <row r="388" spans="1:24" ht="14.4">
      <c r="A388" s="359"/>
      <c r="B388" s="359"/>
      <c r="C388" s="359"/>
      <c r="D388" s="359"/>
      <c r="E388" s="359"/>
      <c r="F388" s="359"/>
      <c r="G388" s="359"/>
      <c r="H388" s="359"/>
      <c r="I388" s="359"/>
      <c r="J388" s="359"/>
      <c r="K388" s="359"/>
      <c r="L388" s="359"/>
      <c r="M388" s="359"/>
      <c r="N388" s="359"/>
      <c r="O388" s="359"/>
      <c r="P388" s="359"/>
      <c r="Q388" s="359"/>
      <c r="R388" s="359"/>
      <c r="S388" s="358"/>
      <c r="T388" s="358"/>
      <c r="U388" s="359"/>
      <c r="V388" s="359"/>
      <c r="W388" s="359"/>
      <c r="X388" s="359"/>
    </row>
    <row r="389" spans="1:24" ht="14.4">
      <c r="A389" s="359"/>
      <c r="B389" s="359"/>
      <c r="C389" s="359"/>
      <c r="D389" s="359"/>
      <c r="E389" s="359"/>
      <c r="F389" s="359"/>
      <c r="G389" s="359"/>
      <c r="H389" s="359"/>
      <c r="I389" s="359"/>
      <c r="J389" s="359"/>
      <c r="K389" s="359"/>
      <c r="L389" s="359"/>
      <c r="M389" s="359"/>
      <c r="N389" s="359"/>
      <c r="O389" s="359"/>
      <c r="P389" s="359"/>
      <c r="Q389" s="359"/>
      <c r="R389" s="359"/>
      <c r="S389" s="358"/>
      <c r="T389" s="358"/>
      <c r="U389" s="359"/>
      <c r="V389" s="359"/>
      <c r="W389" s="359"/>
      <c r="X389" s="359"/>
    </row>
    <row r="390" spans="1:24" ht="14.4">
      <c r="A390" s="359"/>
      <c r="B390" s="359"/>
      <c r="C390" s="359"/>
      <c r="D390" s="359"/>
      <c r="E390" s="359"/>
      <c r="F390" s="359"/>
      <c r="G390" s="359"/>
      <c r="H390" s="359"/>
      <c r="I390" s="359"/>
      <c r="J390" s="359"/>
      <c r="K390" s="359"/>
      <c r="L390" s="359"/>
      <c r="M390" s="359"/>
      <c r="N390" s="359"/>
      <c r="O390" s="359"/>
      <c r="P390" s="359"/>
      <c r="Q390" s="359"/>
      <c r="R390" s="359"/>
      <c r="S390" s="358"/>
      <c r="T390" s="358"/>
      <c r="U390" s="359"/>
      <c r="V390" s="359"/>
      <c r="W390" s="359"/>
      <c r="X390" s="359"/>
    </row>
    <row r="391" spans="1:24" ht="14.4">
      <c r="A391" s="359"/>
      <c r="B391" s="359"/>
      <c r="C391" s="359"/>
      <c r="D391" s="359"/>
      <c r="E391" s="359"/>
      <c r="F391" s="359"/>
      <c r="G391" s="359"/>
      <c r="H391" s="359"/>
      <c r="I391" s="359"/>
      <c r="J391" s="359"/>
      <c r="K391" s="359"/>
      <c r="L391" s="359"/>
      <c r="M391" s="359"/>
      <c r="N391" s="359"/>
      <c r="O391" s="359"/>
      <c r="P391" s="359"/>
      <c r="Q391" s="359"/>
      <c r="R391" s="359"/>
      <c r="S391" s="358"/>
      <c r="T391" s="358"/>
      <c r="U391" s="359"/>
      <c r="V391" s="359"/>
      <c r="W391" s="359"/>
      <c r="X391" s="359"/>
    </row>
    <row r="392" spans="1:24" ht="14.4">
      <c r="A392" s="359"/>
      <c r="B392" s="359"/>
      <c r="C392" s="359"/>
      <c r="D392" s="359"/>
      <c r="E392" s="359"/>
      <c r="F392" s="359"/>
      <c r="G392" s="359"/>
      <c r="H392" s="359"/>
      <c r="I392" s="359"/>
      <c r="J392" s="359"/>
      <c r="K392" s="359"/>
      <c r="L392" s="359"/>
      <c r="M392" s="359"/>
      <c r="N392" s="359"/>
      <c r="O392" s="359"/>
      <c r="P392" s="359"/>
      <c r="Q392" s="359"/>
      <c r="R392" s="359"/>
      <c r="S392" s="358"/>
      <c r="T392" s="358"/>
      <c r="U392" s="359"/>
      <c r="V392" s="359"/>
      <c r="W392" s="359"/>
      <c r="X392" s="359"/>
    </row>
    <row r="393" spans="1:24" ht="14.4">
      <c r="A393" s="359"/>
      <c r="B393" s="359"/>
      <c r="C393" s="359"/>
      <c r="D393" s="359"/>
      <c r="E393" s="359"/>
      <c r="F393" s="359"/>
      <c r="G393" s="359"/>
      <c r="H393" s="359"/>
      <c r="I393" s="359"/>
      <c r="J393" s="359"/>
      <c r="K393" s="359"/>
      <c r="L393" s="359"/>
      <c r="M393" s="359"/>
      <c r="N393" s="359"/>
      <c r="O393" s="359"/>
      <c r="P393" s="359"/>
      <c r="Q393" s="359"/>
      <c r="R393" s="359"/>
      <c r="S393" s="358"/>
      <c r="T393" s="358"/>
      <c r="U393" s="359"/>
      <c r="V393" s="359"/>
      <c r="W393" s="359"/>
      <c r="X393" s="359"/>
    </row>
    <row r="394" spans="1:24" ht="14.4">
      <c r="A394" s="359"/>
      <c r="B394" s="359"/>
      <c r="C394" s="359"/>
      <c r="D394" s="359"/>
      <c r="E394" s="359"/>
      <c r="F394" s="359"/>
      <c r="G394" s="359"/>
      <c r="H394" s="359"/>
      <c r="I394" s="359"/>
      <c r="J394" s="359"/>
      <c r="K394" s="359"/>
      <c r="L394" s="359"/>
      <c r="M394" s="359"/>
      <c r="N394" s="359"/>
      <c r="O394" s="359"/>
      <c r="P394" s="359"/>
      <c r="Q394" s="359"/>
      <c r="R394" s="359"/>
      <c r="S394" s="358"/>
      <c r="T394" s="358"/>
      <c r="U394" s="359"/>
      <c r="V394" s="359"/>
      <c r="W394" s="359"/>
      <c r="X394" s="359"/>
    </row>
    <row r="395" spans="1:24" ht="14.4">
      <c r="A395" s="359"/>
      <c r="B395" s="359"/>
      <c r="C395" s="359"/>
      <c r="D395" s="359"/>
      <c r="E395" s="359"/>
      <c r="F395" s="359"/>
      <c r="G395" s="359"/>
      <c r="H395" s="359"/>
      <c r="I395" s="359"/>
      <c r="J395" s="359"/>
      <c r="K395" s="359"/>
      <c r="L395" s="359"/>
      <c r="M395" s="359"/>
      <c r="N395" s="359"/>
      <c r="O395" s="359"/>
      <c r="P395" s="359"/>
      <c r="Q395" s="359"/>
      <c r="R395" s="359"/>
      <c r="S395" s="358"/>
      <c r="T395" s="358"/>
      <c r="U395" s="359"/>
      <c r="V395" s="359"/>
      <c r="W395" s="359"/>
      <c r="X395" s="359"/>
    </row>
    <row r="396" spans="1:24" ht="14.4">
      <c r="A396" s="359"/>
      <c r="B396" s="359"/>
      <c r="C396" s="359"/>
      <c r="D396" s="359"/>
      <c r="E396" s="359"/>
      <c r="F396" s="359"/>
      <c r="G396" s="359"/>
      <c r="H396" s="359"/>
      <c r="I396" s="359"/>
      <c r="J396" s="359"/>
      <c r="K396" s="359"/>
      <c r="L396" s="359"/>
      <c r="M396" s="359"/>
      <c r="N396" s="359"/>
      <c r="O396" s="359"/>
      <c r="P396" s="359"/>
      <c r="Q396" s="359"/>
      <c r="R396" s="359"/>
      <c r="S396" s="358"/>
      <c r="T396" s="358"/>
      <c r="U396" s="359"/>
      <c r="V396" s="359"/>
      <c r="W396" s="359"/>
      <c r="X396" s="359"/>
    </row>
    <row r="397" spans="1:24" ht="14.4">
      <c r="A397" s="359"/>
      <c r="B397" s="359"/>
      <c r="C397" s="359"/>
      <c r="D397" s="359"/>
      <c r="E397" s="359"/>
      <c r="F397" s="359"/>
      <c r="G397" s="359"/>
      <c r="H397" s="359"/>
      <c r="I397" s="359"/>
      <c r="J397" s="359"/>
      <c r="K397" s="359"/>
      <c r="L397" s="359"/>
      <c r="M397" s="359"/>
      <c r="N397" s="359"/>
      <c r="O397" s="359"/>
      <c r="P397" s="359"/>
      <c r="Q397" s="359"/>
      <c r="R397" s="359"/>
      <c r="S397" s="358"/>
      <c r="T397" s="358"/>
      <c r="U397" s="359"/>
      <c r="V397" s="359"/>
      <c r="W397" s="359"/>
      <c r="X397" s="359"/>
    </row>
    <row r="398" spans="1:24" ht="14.4">
      <c r="A398" s="359"/>
      <c r="B398" s="359"/>
      <c r="C398" s="359"/>
      <c r="D398" s="359"/>
      <c r="E398" s="359"/>
      <c r="F398" s="359"/>
      <c r="G398" s="359"/>
      <c r="H398" s="359"/>
      <c r="I398" s="359"/>
      <c r="J398" s="359"/>
      <c r="K398" s="359"/>
      <c r="L398" s="359"/>
      <c r="M398" s="359"/>
      <c r="N398" s="359"/>
      <c r="O398" s="359"/>
      <c r="P398" s="359"/>
      <c r="Q398" s="359"/>
      <c r="R398" s="359"/>
      <c r="S398" s="358"/>
      <c r="T398" s="358"/>
      <c r="U398" s="359"/>
      <c r="V398" s="359"/>
      <c r="W398" s="359"/>
      <c r="X398" s="359"/>
    </row>
    <row r="399" spans="1:24" ht="14.4">
      <c r="A399" s="359"/>
      <c r="B399" s="359"/>
      <c r="C399" s="359"/>
      <c r="D399" s="359"/>
      <c r="E399" s="359"/>
      <c r="F399" s="359"/>
      <c r="G399" s="359"/>
      <c r="H399" s="359"/>
      <c r="I399" s="359"/>
      <c r="J399" s="359"/>
      <c r="K399" s="359"/>
      <c r="L399" s="359"/>
      <c r="M399" s="359"/>
      <c r="N399" s="359"/>
      <c r="O399" s="359"/>
      <c r="P399" s="359"/>
      <c r="Q399" s="359"/>
      <c r="R399" s="359"/>
      <c r="S399" s="358"/>
      <c r="T399" s="358"/>
      <c r="U399" s="359"/>
      <c r="V399" s="359"/>
      <c r="W399" s="359"/>
      <c r="X399" s="359"/>
    </row>
    <row r="400" spans="1:24" ht="14.4">
      <c r="A400" s="359"/>
      <c r="B400" s="359"/>
      <c r="C400" s="359"/>
      <c r="D400" s="359"/>
      <c r="E400" s="359"/>
      <c r="F400" s="359"/>
      <c r="G400" s="359"/>
      <c r="H400" s="359"/>
      <c r="I400" s="359"/>
      <c r="J400" s="359"/>
      <c r="K400" s="359"/>
      <c r="L400" s="359"/>
      <c r="M400" s="359"/>
      <c r="N400" s="359"/>
      <c r="O400" s="359"/>
      <c r="P400" s="359"/>
      <c r="Q400" s="359"/>
      <c r="R400" s="359"/>
      <c r="S400" s="358"/>
      <c r="T400" s="358"/>
      <c r="U400" s="359"/>
      <c r="V400" s="359"/>
      <c r="W400" s="359"/>
      <c r="X400" s="359"/>
    </row>
    <row r="401" spans="1:24" ht="14.4">
      <c r="A401" s="359"/>
      <c r="B401" s="359"/>
      <c r="C401" s="359"/>
      <c r="D401" s="359"/>
      <c r="E401" s="359"/>
      <c r="F401" s="359"/>
      <c r="G401" s="359"/>
      <c r="H401" s="359"/>
      <c r="I401" s="359"/>
      <c r="J401" s="359"/>
      <c r="K401" s="359"/>
      <c r="L401" s="359"/>
      <c r="M401" s="359"/>
      <c r="N401" s="359"/>
      <c r="O401" s="359"/>
      <c r="P401" s="359"/>
      <c r="Q401" s="359"/>
      <c r="R401" s="359"/>
      <c r="S401" s="358"/>
      <c r="T401" s="358"/>
      <c r="U401" s="359"/>
      <c r="V401" s="359"/>
      <c r="W401" s="359"/>
      <c r="X401" s="359"/>
    </row>
    <row r="402" spans="1:24" ht="14.4">
      <c r="A402" s="359"/>
      <c r="B402" s="359"/>
      <c r="C402" s="359"/>
      <c r="D402" s="359"/>
      <c r="E402" s="359"/>
      <c r="F402" s="359"/>
      <c r="G402" s="359"/>
      <c r="H402" s="359"/>
      <c r="I402" s="359"/>
      <c r="J402" s="359"/>
      <c r="K402" s="359"/>
      <c r="L402" s="359"/>
      <c r="M402" s="359"/>
      <c r="N402" s="359"/>
      <c r="O402" s="359"/>
      <c r="P402" s="359"/>
      <c r="Q402" s="359"/>
      <c r="R402" s="359"/>
      <c r="S402" s="358"/>
      <c r="T402" s="358"/>
      <c r="U402" s="359"/>
      <c r="V402" s="359"/>
      <c r="W402" s="359"/>
      <c r="X402" s="359"/>
    </row>
    <row r="403" spans="1:24" ht="14.4">
      <c r="A403" s="359"/>
      <c r="B403" s="359"/>
      <c r="C403" s="359"/>
      <c r="D403" s="359"/>
      <c r="E403" s="359"/>
      <c r="F403" s="359"/>
      <c r="G403" s="359"/>
      <c r="H403" s="359"/>
      <c r="I403" s="359"/>
      <c r="J403" s="359"/>
      <c r="K403" s="359"/>
      <c r="L403" s="359"/>
      <c r="M403" s="359"/>
      <c r="N403" s="359"/>
      <c r="O403" s="359"/>
      <c r="P403" s="359"/>
      <c r="Q403" s="359"/>
      <c r="R403" s="359"/>
      <c r="S403" s="358"/>
      <c r="T403" s="358"/>
      <c r="U403" s="359"/>
      <c r="V403" s="359"/>
      <c r="W403" s="359"/>
      <c r="X403" s="359"/>
    </row>
    <row r="404" spans="1:24" ht="14.4">
      <c r="A404" s="359"/>
      <c r="B404" s="359"/>
      <c r="C404" s="359"/>
      <c r="D404" s="359"/>
      <c r="E404" s="359"/>
      <c r="F404" s="359"/>
      <c r="G404" s="359"/>
      <c r="H404" s="359"/>
      <c r="I404" s="359"/>
      <c r="J404" s="359"/>
      <c r="K404" s="359"/>
      <c r="L404" s="359"/>
      <c r="M404" s="359"/>
      <c r="N404" s="359"/>
      <c r="O404" s="359"/>
      <c r="P404" s="359"/>
      <c r="Q404" s="359"/>
      <c r="R404" s="359"/>
      <c r="S404" s="358"/>
      <c r="T404" s="358"/>
      <c r="U404" s="359"/>
      <c r="V404" s="359"/>
      <c r="W404" s="359"/>
      <c r="X404" s="359"/>
    </row>
    <row r="405" spans="1:24" ht="14.4">
      <c r="A405" s="359"/>
      <c r="B405" s="359"/>
      <c r="C405" s="359"/>
      <c r="D405" s="359"/>
      <c r="E405" s="359"/>
      <c r="F405" s="359"/>
      <c r="G405" s="359"/>
      <c r="H405" s="359"/>
      <c r="I405" s="359"/>
      <c r="J405" s="359"/>
      <c r="K405" s="359"/>
      <c r="L405" s="359"/>
      <c r="M405" s="359"/>
      <c r="N405" s="359"/>
      <c r="O405" s="359"/>
      <c r="P405" s="359"/>
      <c r="Q405" s="359"/>
      <c r="R405" s="359"/>
      <c r="S405" s="358"/>
      <c r="T405" s="358"/>
      <c r="U405" s="359"/>
      <c r="V405" s="359"/>
      <c r="W405" s="359"/>
      <c r="X405" s="359"/>
    </row>
    <row r="406" spans="1:24" ht="14.4">
      <c r="A406" s="359"/>
      <c r="B406" s="359"/>
      <c r="C406" s="359"/>
      <c r="D406" s="359"/>
      <c r="E406" s="359"/>
      <c r="F406" s="359"/>
      <c r="G406" s="359"/>
      <c r="H406" s="359"/>
      <c r="I406" s="359"/>
      <c r="J406" s="359"/>
      <c r="K406" s="359"/>
      <c r="L406" s="359"/>
      <c r="M406" s="359"/>
      <c r="N406" s="359"/>
      <c r="O406" s="359"/>
      <c r="P406" s="359"/>
      <c r="Q406" s="359"/>
      <c r="R406" s="359"/>
      <c r="S406" s="358"/>
      <c r="T406" s="358"/>
      <c r="U406" s="359"/>
      <c r="V406" s="359"/>
      <c r="W406" s="359"/>
      <c r="X406" s="359"/>
    </row>
    <row r="407" spans="1:24" ht="14.4">
      <c r="A407" s="359"/>
      <c r="B407" s="359"/>
      <c r="C407" s="359"/>
      <c r="D407" s="359"/>
      <c r="E407" s="359"/>
      <c r="F407" s="359"/>
      <c r="G407" s="359"/>
      <c r="H407" s="359"/>
      <c r="I407" s="359"/>
      <c r="J407" s="359"/>
      <c r="K407" s="359"/>
      <c r="L407" s="359"/>
      <c r="M407" s="359"/>
      <c r="N407" s="359"/>
      <c r="O407" s="359"/>
      <c r="P407" s="359"/>
      <c r="Q407" s="359"/>
      <c r="R407" s="359"/>
      <c r="S407" s="358"/>
      <c r="T407" s="358"/>
      <c r="U407" s="359"/>
      <c r="V407" s="359"/>
      <c r="W407" s="359"/>
      <c r="X407" s="359"/>
    </row>
    <row r="408" spans="1:24" ht="14.4">
      <c r="A408" s="359"/>
      <c r="B408" s="359"/>
      <c r="C408" s="359"/>
      <c r="D408" s="359"/>
      <c r="E408" s="359"/>
      <c r="F408" s="359"/>
      <c r="G408" s="359"/>
      <c r="H408" s="359"/>
      <c r="I408" s="359"/>
      <c r="J408" s="359"/>
      <c r="K408" s="359"/>
      <c r="L408" s="359"/>
      <c r="M408" s="359"/>
      <c r="N408" s="359"/>
      <c r="O408" s="359"/>
      <c r="P408" s="359"/>
      <c r="Q408" s="359"/>
      <c r="R408" s="359"/>
      <c r="S408" s="358"/>
      <c r="T408" s="358"/>
      <c r="U408" s="359"/>
      <c r="V408" s="359"/>
      <c r="W408" s="359"/>
      <c r="X408" s="359"/>
    </row>
    <row r="409" spans="1:24" ht="14.4">
      <c r="A409" s="359"/>
      <c r="B409" s="359"/>
      <c r="C409" s="359"/>
      <c r="D409" s="359"/>
      <c r="E409" s="359"/>
      <c r="F409" s="359"/>
      <c r="G409" s="359"/>
      <c r="H409" s="359"/>
      <c r="I409" s="359"/>
      <c r="J409" s="359"/>
      <c r="K409" s="359"/>
      <c r="L409" s="359"/>
      <c r="M409" s="359"/>
      <c r="N409" s="359"/>
      <c r="O409" s="359"/>
      <c r="P409" s="359"/>
      <c r="Q409" s="359"/>
      <c r="R409" s="359"/>
      <c r="S409" s="358"/>
      <c r="T409" s="358"/>
      <c r="U409" s="359"/>
      <c r="V409" s="359"/>
      <c r="W409" s="359"/>
      <c r="X409" s="359"/>
    </row>
    <row r="410" spans="1:24" ht="14.4">
      <c r="A410" s="359"/>
      <c r="B410" s="359"/>
      <c r="C410" s="359"/>
      <c r="D410" s="359"/>
      <c r="E410" s="359"/>
      <c r="F410" s="359"/>
      <c r="G410" s="359"/>
      <c r="H410" s="359"/>
      <c r="I410" s="359"/>
      <c r="J410" s="359"/>
      <c r="K410" s="359"/>
      <c r="L410" s="359"/>
      <c r="M410" s="359"/>
      <c r="N410" s="359"/>
      <c r="O410" s="359"/>
      <c r="P410" s="359"/>
      <c r="Q410" s="359"/>
      <c r="R410" s="359"/>
      <c r="S410" s="358"/>
      <c r="T410" s="358"/>
      <c r="U410" s="359"/>
      <c r="V410" s="359"/>
      <c r="W410" s="359"/>
      <c r="X410" s="359"/>
    </row>
    <row r="411" spans="1:24" ht="14.4">
      <c r="A411" s="359"/>
      <c r="B411" s="359"/>
      <c r="C411" s="359"/>
      <c r="D411" s="359"/>
      <c r="E411" s="359"/>
      <c r="F411" s="359"/>
      <c r="G411" s="359"/>
      <c r="H411" s="359"/>
      <c r="I411" s="359"/>
      <c r="J411" s="359"/>
      <c r="K411" s="359"/>
      <c r="L411" s="359"/>
      <c r="M411" s="359"/>
      <c r="N411" s="359"/>
      <c r="O411" s="359"/>
      <c r="P411" s="359"/>
      <c r="Q411" s="359"/>
      <c r="R411" s="359"/>
      <c r="S411" s="358"/>
      <c r="T411" s="358"/>
      <c r="U411" s="359"/>
      <c r="V411" s="359"/>
      <c r="W411" s="359"/>
      <c r="X411" s="359"/>
    </row>
    <row r="412" spans="1:24" ht="14.4">
      <c r="A412" s="359"/>
      <c r="B412" s="359"/>
      <c r="C412" s="359"/>
      <c r="D412" s="359"/>
      <c r="E412" s="359"/>
      <c r="F412" s="359"/>
      <c r="G412" s="359"/>
      <c r="H412" s="359"/>
      <c r="I412" s="359"/>
      <c r="J412" s="359"/>
      <c r="K412" s="359"/>
      <c r="L412" s="359"/>
      <c r="M412" s="359"/>
      <c r="N412" s="359"/>
      <c r="O412" s="359"/>
      <c r="P412" s="359"/>
      <c r="Q412" s="359"/>
      <c r="R412" s="359"/>
      <c r="S412" s="358"/>
      <c r="T412" s="358"/>
      <c r="U412" s="359"/>
      <c r="V412" s="359"/>
      <c r="W412" s="359"/>
      <c r="X412" s="359"/>
    </row>
    <row r="413" spans="1:24" ht="14.4">
      <c r="A413" s="359"/>
      <c r="B413" s="359"/>
      <c r="C413" s="359"/>
      <c r="D413" s="359"/>
      <c r="E413" s="359"/>
      <c r="F413" s="359"/>
      <c r="G413" s="359"/>
      <c r="H413" s="359"/>
      <c r="I413" s="359"/>
      <c r="J413" s="359"/>
      <c r="K413" s="359"/>
      <c r="L413" s="359"/>
      <c r="M413" s="359"/>
      <c r="N413" s="359"/>
      <c r="O413" s="359"/>
      <c r="P413" s="359"/>
      <c r="Q413" s="359"/>
      <c r="R413" s="359"/>
      <c r="S413" s="358"/>
      <c r="T413" s="358"/>
      <c r="U413" s="359"/>
      <c r="V413" s="359"/>
      <c r="W413" s="359"/>
      <c r="X413" s="359"/>
    </row>
    <row r="414" spans="1:24" ht="14.4">
      <c r="A414" s="359"/>
      <c r="B414" s="359"/>
      <c r="C414" s="359"/>
      <c r="D414" s="359"/>
      <c r="E414" s="359"/>
      <c r="F414" s="359"/>
      <c r="G414" s="359"/>
      <c r="H414" s="359"/>
      <c r="I414" s="359"/>
      <c r="J414" s="359"/>
      <c r="K414" s="359"/>
      <c r="L414" s="359"/>
      <c r="M414" s="359"/>
      <c r="N414" s="359"/>
      <c r="O414" s="359"/>
      <c r="P414" s="359"/>
      <c r="Q414" s="359"/>
      <c r="R414" s="359"/>
      <c r="S414" s="358"/>
      <c r="T414" s="358"/>
      <c r="U414" s="359"/>
      <c r="V414" s="359"/>
      <c r="W414" s="359"/>
      <c r="X414" s="359"/>
    </row>
    <row r="415" spans="1:24" ht="14.4">
      <c r="A415" s="359"/>
      <c r="B415" s="359"/>
      <c r="C415" s="359"/>
      <c r="D415" s="359"/>
      <c r="E415" s="359"/>
      <c r="F415" s="359"/>
      <c r="G415" s="359"/>
      <c r="H415" s="359"/>
      <c r="I415" s="359"/>
      <c r="J415" s="359"/>
      <c r="K415" s="359"/>
      <c r="L415" s="359"/>
      <c r="M415" s="359"/>
      <c r="N415" s="359"/>
      <c r="O415" s="359"/>
      <c r="P415" s="359"/>
      <c r="Q415" s="359"/>
      <c r="R415" s="359"/>
      <c r="S415" s="358"/>
      <c r="T415" s="358"/>
      <c r="U415" s="359"/>
      <c r="V415" s="359"/>
      <c r="W415" s="359"/>
      <c r="X415" s="359"/>
    </row>
    <row r="416" spans="1:24" ht="14.4">
      <c r="A416" s="359"/>
      <c r="B416" s="359"/>
      <c r="C416" s="359"/>
      <c r="D416" s="359"/>
      <c r="E416" s="359"/>
      <c r="F416" s="359"/>
      <c r="G416" s="359"/>
      <c r="H416" s="359"/>
      <c r="I416" s="359"/>
      <c r="J416" s="359"/>
      <c r="K416" s="359"/>
      <c r="L416" s="359"/>
      <c r="M416" s="359"/>
      <c r="N416" s="359"/>
      <c r="O416" s="359"/>
      <c r="P416" s="359"/>
      <c r="Q416" s="359"/>
      <c r="R416" s="359"/>
      <c r="S416" s="358"/>
      <c r="T416" s="358"/>
      <c r="U416" s="359"/>
      <c r="V416" s="359"/>
      <c r="W416" s="359"/>
      <c r="X416" s="359"/>
    </row>
    <row r="417" spans="1:24" ht="14.4">
      <c r="A417" s="359"/>
      <c r="B417" s="359"/>
      <c r="C417" s="359"/>
      <c r="D417" s="359"/>
      <c r="E417" s="359"/>
      <c r="F417" s="359"/>
      <c r="G417" s="359"/>
      <c r="H417" s="359"/>
      <c r="I417" s="359"/>
      <c r="J417" s="359"/>
      <c r="K417" s="359"/>
      <c r="L417" s="359"/>
      <c r="M417" s="359"/>
      <c r="N417" s="359"/>
      <c r="O417" s="359"/>
      <c r="P417" s="359"/>
      <c r="Q417" s="359"/>
      <c r="R417" s="359"/>
      <c r="S417" s="358"/>
      <c r="T417" s="358"/>
      <c r="U417" s="359"/>
      <c r="V417" s="359"/>
      <c r="W417" s="359"/>
      <c r="X417" s="359"/>
    </row>
    <row r="418" spans="1:24" ht="14.4">
      <c r="A418" s="359"/>
      <c r="B418" s="359"/>
      <c r="C418" s="359"/>
      <c r="D418" s="359"/>
      <c r="E418" s="359"/>
      <c r="F418" s="359"/>
      <c r="G418" s="359"/>
      <c r="H418" s="359"/>
      <c r="I418" s="359"/>
      <c r="J418" s="359"/>
      <c r="K418" s="359"/>
      <c r="L418" s="359"/>
      <c r="M418" s="359"/>
      <c r="N418" s="359"/>
      <c r="O418" s="359"/>
      <c r="P418" s="359"/>
      <c r="Q418" s="359"/>
      <c r="R418" s="359"/>
      <c r="S418" s="358"/>
      <c r="T418" s="358"/>
      <c r="U418" s="359"/>
      <c r="V418" s="359"/>
      <c r="W418" s="359"/>
      <c r="X418" s="359"/>
    </row>
    <row r="419" spans="1:24" ht="14.4">
      <c r="A419" s="359"/>
      <c r="B419" s="359"/>
      <c r="C419" s="359"/>
      <c r="D419" s="359"/>
      <c r="E419" s="359"/>
      <c r="F419" s="359"/>
      <c r="G419" s="359"/>
      <c r="H419" s="359"/>
      <c r="I419" s="359"/>
      <c r="J419" s="359"/>
      <c r="K419" s="359"/>
      <c r="L419" s="359"/>
      <c r="M419" s="359"/>
      <c r="N419" s="359"/>
      <c r="O419" s="359"/>
      <c r="P419" s="359"/>
      <c r="Q419" s="359"/>
      <c r="R419" s="359"/>
      <c r="S419" s="358"/>
      <c r="T419" s="358"/>
      <c r="U419" s="359"/>
      <c r="V419" s="359"/>
      <c r="W419" s="359"/>
      <c r="X419" s="359"/>
    </row>
    <row r="420" spans="1:24" ht="14.4">
      <c r="A420" s="359"/>
      <c r="B420" s="359"/>
      <c r="C420" s="359"/>
      <c r="D420" s="359"/>
      <c r="E420" s="359"/>
      <c r="F420" s="359"/>
      <c r="G420" s="359"/>
      <c r="H420" s="359"/>
      <c r="I420" s="359"/>
      <c r="J420" s="359"/>
      <c r="K420" s="359"/>
      <c r="L420" s="359"/>
      <c r="M420" s="359"/>
      <c r="N420" s="359"/>
      <c r="O420" s="359"/>
      <c r="P420" s="359"/>
      <c r="Q420" s="359"/>
      <c r="R420" s="359"/>
      <c r="S420" s="358"/>
      <c r="T420" s="358"/>
      <c r="U420" s="359"/>
      <c r="V420" s="359"/>
      <c r="W420" s="359"/>
      <c r="X420" s="359"/>
    </row>
    <row r="421" spans="1:24" ht="14.4">
      <c r="A421" s="359"/>
      <c r="B421" s="359"/>
      <c r="C421" s="359"/>
      <c r="D421" s="359"/>
      <c r="E421" s="359"/>
      <c r="F421" s="359"/>
      <c r="G421" s="359"/>
      <c r="H421" s="359"/>
      <c r="I421" s="359"/>
      <c r="J421" s="359"/>
      <c r="K421" s="359"/>
      <c r="L421" s="359"/>
      <c r="M421" s="359"/>
      <c r="N421" s="359"/>
      <c r="O421" s="359"/>
      <c r="P421" s="359"/>
      <c r="Q421" s="359"/>
      <c r="R421" s="359"/>
      <c r="S421" s="358"/>
      <c r="T421" s="358"/>
      <c r="U421" s="359"/>
      <c r="V421" s="359"/>
      <c r="W421" s="359"/>
      <c r="X421" s="359"/>
    </row>
    <row r="422" spans="1:24" ht="14.4">
      <c r="A422" s="359"/>
      <c r="B422" s="359"/>
      <c r="C422" s="359"/>
      <c r="D422" s="359"/>
      <c r="E422" s="359"/>
      <c r="F422" s="359"/>
      <c r="G422" s="359"/>
      <c r="H422" s="359"/>
      <c r="I422" s="359"/>
      <c r="J422" s="359"/>
      <c r="K422" s="359"/>
      <c r="L422" s="359"/>
      <c r="M422" s="359"/>
      <c r="N422" s="359"/>
      <c r="O422" s="359"/>
      <c r="P422" s="359"/>
      <c r="Q422" s="359"/>
      <c r="R422" s="359"/>
      <c r="S422" s="358"/>
      <c r="T422" s="358"/>
      <c r="U422" s="359"/>
      <c r="V422" s="359"/>
      <c r="W422" s="359"/>
      <c r="X422" s="359"/>
    </row>
    <row r="423" spans="1:24" ht="14.4">
      <c r="A423" s="359"/>
      <c r="B423" s="359"/>
      <c r="C423" s="359"/>
      <c r="D423" s="359"/>
      <c r="E423" s="359"/>
      <c r="F423" s="359"/>
      <c r="G423" s="359"/>
      <c r="H423" s="359"/>
      <c r="I423" s="359"/>
      <c r="J423" s="359"/>
      <c r="K423" s="359"/>
      <c r="L423" s="359"/>
      <c r="M423" s="359"/>
      <c r="N423" s="359"/>
      <c r="O423" s="359"/>
      <c r="P423" s="359"/>
      <c r="Q423" s="359"/>
      <c r="R423" s="359"/>
      <c r="S423" s="358"/>
      <c r="T423" s="358"/>
      <c r="U423" s="359"/>
      <c r="V423" s="359"/>
      <c r="W423" s="359"/>
      <c r="X423" s="359"/>
    </row>
    <row r="424" spans="1:24" ht="14.4">
      <c r="A424" s="359"/>
      <c r="B424" s="359"/>
      <c r="C424" s="359"/>
      <c r="D424" s="359"/>
      <c r="E424" s="359"/>
      <c r="F424" s="359"/>
      <c r="G424" s="359"/>
      <c r="H424" s="359"/>
      <c r="I424" s="359"/>
      <c r="J424" s="359"/>
      <c r="K424" s="359"/>
      <c r="L424" s="359"/>
      <c r="M424" s="359"/>
      <c r="N424" s="359"/>
      <c r="O424" s="359"/>
      <c r="P424" s="359"/>
      <c r="Q424" s="359"/>
      <c r="R424" s="359"/>
      <c r="S424" s="358"/>
      <c r="T424" s="358"/>
      <c r="U424" s="359"/>
      <c r="V424" s="359"/>
      <c r="W424" s="359"/>
      <c r="X424" s="359"/>
    </row>
    <row r="425" spans="1:24" ht="14.4">
      <c r="A425" s="359"/>
      <c r="B425" s="359"/>
      <c r="C425" s="359"/>
      <c r="D425" s="359"/>
      <c r="E425" s="359"/>
      <c r="F425" s="359"/>
      <c r="G425" s="359"/>
      <c r="H425" s="359"/>
      <c r="I425" s="359"/>
      <c r="J425" s="359"/>
      <c r="K425" s="359"/>
      <c r="L425" s="359"/>
      <c r="M425" s="359"/>
      <c r="N425" s="359"/>
      <c r="O425" s="359"/>
      <c r="P425" s="359"/>
      <c r="Q425" s="359"/>
      <c r="R425" s="359"/>
      <c r="S425" s="358"/>
      <c r="T425" s="358"/>
      <c r="U425" s="359"/>
      <c r="V425" s="359"/>
      <c r="W425" s="359"/>
      <c r="X425" s="359"/>
    </row>
    <row r="426" spans="1:24" ht="14.4">
      <c r="A426" s="359"/>
      <c r="B426" s="359"/>
      <c r="C426" s="359"/>
      <c r="D426" s="359"/>
      <c r="E426" s="359"/>
      <c r="F426" s="359"/>
      <c r="G426" s="359"/>
      <c r="H426" s="359"/>
      <c r="I426" s="359"/>
      <c r="J426" s="359"/>
      <c r="K426" s="359"/>
      <c r="L426" s="359"/>
      <c r="M426" s="359"/>
      <c r="N426" s="359"/>
      <c r="O426" s="359"/>
      <c r="P426" s="359"/>
      <c r="Q426" s="359"/>
      <c r="R426" s="359"/>
      <c r="S426" s="358"/>
      <c r="T426" s="358"/>
      <c r="U426" s="359"/>
      <c r="V426" s="359"/>
      <c r="W426" s="359"/>
      <c r="X426" s="359"/>
    </row>
    <row r="427" spans="1:24" ht="14.4">
      <c r="A427" s="359"/>
      <c r="B427" s="359"/>
      <c r="C427" s="359"/>
      <c r="D427" s="359"/>
      <c r="E427" s="359"/>
      <c r="F427" s="359"/>
      <c r="G427" s="359"/>
      <c r="H427" s="359"/>
      <c r="I427" s="359"/>
      <c r="J427" s="359"/>
      <c r="K427" s="359"/>
      <c r="L427" s="359"/>
      <c r="M427" s="359"/>
      <c r="N427" s="359"/>
      <c r="O427" s="359"/>
      <c r="P427" s="359"/>
      <c r="Q427" s="359"/>
      <c r="R427" s="359"/>
      <c r="S427" s="358"/>
      <c r="T427" s="358"/>
      <c r="U427" s="359"/>
      <c r="V427" s="359"/>
      <c r="W427" s="359"/>
      <c r="X427" s="359"/>
    </row>
    <row r="428" spans="1:24" ht="14.4">
      <c r="A428" s="359"/>
      <c r="B428" s="359"/>
      <c r="C428" s="359"/>
      <c r="D428" s="359"/>
      <c r="E428" s="359"/>
      <c r="F428" s="359"/>
      <c r="G428" s="359"/>
      <c r="H428" s="359"/>
      <c r="I428" s="359"/>
      <c r="J428" s="359"/>
      <c r="K428" s="359"/>
      <c r="L428" s="359"/>
      <c r="M428" s="359"/>
      <c r="N428" s="359"/>
      <c r="O428" s="359"/>
      <c r="P428" s="359"/>
      <c r="Q428" s="359"/>
      <c r="R428" s="359"/>
      <c r="S428" s="358"/>
      <c r="T428" s="358"/>
      <c r="U428" s="359"/>
      <c r="V428" s="359"/>
      <c r="W428" s="359"/>
      <c r="X428" s="359"/>
    </row>
    <row r="429" spans="1:24" ht="14.4">
      <c r="A429" s="359"/>
      <c r="B429" s="359"/>
      <c r="C429" s="359"/>
      <c r="D429" s="359"/>
      <c r="E429" s="359"/>
      <c r="F429" s="359"/>
      <c r="G429" s="359"/>
      <c r="H429" s="359"/>
      <c r="I429" s="359"/>
      <c r="J429" s="359"/>
      <c r="K429" s="359"/>
      <c r="L429" s="359"/>
      <c r="M429" s="359"/>
      <c r="N429" s="359"/>
      <c r="O429" s="359"/>
      <c r="P429" s="359"/>
      <c r="Q429" s="359"/>
      <c r="R429" s="359"/>
      <c r="S429" s="358"/>
      <c r="T429" s="358"/>
      <c r="U429" s="359"/>
      <c r="V429" s="359"/>
      <c r="W429" s="359"/>
      <c r="X429" s="359"/>
    </row>
    <row r="430" spans="1:24" ht="14.4">
      <c r="A430" s="359"/>
      <c r="B430" s="359"/>
      <c r="C430" s="359"/>
      <c r="D430" s="359"/>
      <c r="E430" s="359"/>
      <c r="F430" s="359"/>
      <c r="G430" s="359"/>
      <c r="H430" s="359"/>
      <c r="I430" s="359"/>
      <c r="J430" s="359"/>
      <c r="K430" s="359"/>
      <c r="L430" s="359"/>
      <c r="M430" s="359"/>
      <c r="N430" s="359"/>
      <c r="O430" s="359"/>
      <c r="P430" s="359"/>
      <c r="Q430" s="359"/>
      <c r="R430" s="359"/>
      <c r="S430" s="358"/>
      <c r="T430" s="358"/>
      <c r="U430" s="359"/>
      <c r="V430" s="359"/>
      <c r="W430" s="359"/>
      <c r="X430" s="359"/>
    </row>
    <row r="431" spans="1:24" ht="14.4">
      <c r="A431" s="359"/>
      <c r="B431" s="359"/>
      <c r="C431" s="359"/>
      <c r="D431" s="359"/>
      <c r="E431" s="359"/>
      <c r="F431" s="359"/>
      <c r="G431" s="359"/>
      <c r="H431" s="359"/>
      <c r="I431" s="359"/>
      <c r="J431" s="359"/>
      <c r="K431" s="359"/>
      <c r="L431" s="359"/>
      <c r="M431" s="359"/>
      <c r="N431" s="359"/>
      <c r="O431" s="359"/>
      <c r="P431" s="359"/>
      <c r="Q431" s="359"/>
      <c r="R431" s="359"/>
      <c r="S431" s="358"/>
      <c r="T431" s="358"/>
      <c r="U431" s="359"/>
      <c r="V431" s="359"/>
      <c r="W431" s="359"/>
      <c r="X431" s="359"/>
    </row>
    <row r="432" spans="1:24" ht="14.4">
      <c r="A432" s="359"/>
      <c r="B432" s="359"/>
      <c r="C432" s="359"/>
      <c r="D432" s="359"/>
      <c r="E432" s="359"/>
      <c r="F432" s="359"/>
      <c r="G432" s="359"/>
      <c r="H432" s="359"/>
      <c r="I432" s="359"/>
      <c r="J432" s="359"/>
      <c r="K432" s="359"/>
      <c r="L432" s="359"/>
      <c r="M432" s="359"/>
      <c r="N432" s="359"/>
      <c r="O432" s="359"/>
      <c r="P432" s="359"/>
      <c r="Q432" s="359"/>
      <c r="R432" s="359"/>
      <c r="S432" s="358"/>
      <c r="T432" s="358"/>
      <c r="U432" s="359"/>
      <c r="V432" s="359"/>
      <c r="W432" s="359"/>
      <c r="X432" s="359"/>
    </row>
    <row r="433" spans="1:24" ht="14.4">
      <c r="A433" s="359"/>
      <c r="B433" s="359"/>
      <c r="C433" s="359"/>
      <c r="D433" s="359"/>
      <c r="E433" s="359"/>
      <c r="F433" s="359"/>
      <c r="G433" s="359"/>
      <c r="H433" s="359"/>
      <c r="I433" s="359"/>
      <c r="J433" s="359"/>
      <c r="K433" s="359"/>
      <c r="L433" s="359"/>
      <c r="M433" s="359"/>
      <c r="N433" s="359"/>
      <c r="O433" s="359"/>
      <c r="P433" s="359"/>
      <c r="Q433" s="359"/>
      <c r="R433" s="359"/>
      <c r="S433" s="358"/>
      <c r="T433" s="358"/>
      <c r="U433" s="359"/>
      <c r="V433" s="359"/>
      <c r="W433" s="359"/>
      <c r="X433" s="359"/>
    </row>
    <row r="434" spans="1:24" ht="14.4">
      <c r="A434" s="359"/>
      <c r="B434" s="359"/>
      <c r="C434" s="359"/>
      <c r="D434" s="359"/>
      <c r="E434" s="359"/>
      <c r="F434" s="359"/>
      <c r="G434" s="359"/>
      <c r="H434" s="359"/>
      <c r="I434" s="359"/>
      <c r="J434" s="359"/>
      <c r="K434" s="359"/>
      <c r="L434" s="359"/>
      <c r="M434" s="359"/>
      <c r="N434" s="359"/>
      <c r="O434" s="359"/>
      <c r="P434" s="359"/>
      <c r="Q434" s="359"/>
      <c r="R434" s="359"/>
      <c r="S434" s="358"/>
      <c r="T434" s="358"/>
      <c r="U434" s="359"/>
      <c r="V434" s="359"/>
      <c r="W434" s="359"/>
      <c r="X434" s="359"/>
    </row>
    <row r="435" spans="1:24" ht="14.4">
      <c r="A435" s="359"/>
      <c r="B435" s="359"/>
      <c r="C435" s="359"/>
      <c r="D435" s="359"/>
      <c r="E435" s="359"/>
      <c r="F435" s="359"/>
      <c r="G435" s="359"/>
      <c r="H435" s="359"/>
      <c r="I435" s="359"/>
      <c r="J435" s="359"/>
      <c r="K435" s="359"/>
      <c r="L435" s="359"/>
      <c r="M435" s="359"/>
      <c r="N435" s="359"/>
      <c r="O435" s="359"/>
      <c r="P435" s="359"/>
      <c r="Q435" s="359"/>
      <c r="R435" s="359"/>
      <c r="S435" s="358"/>
      <c r="T435" s="358"/>
      <c r="U435" s="359"/>
      <c r="V435" s="359"/>
      <c r="W435" s="359"/>
      <c r="X435" s="359"/>
    </row>
    <row r="436" spans="1:24" ht="14.4">
      <c r="A436" s="359"/>
      <c r="B436" s="359"/>
      <c r="C436" s="359"/>
      <c r="D436" s="359"/>
      <c r="E436" s="359"/>
      <c r="F436" s="359"/>
      <c r="G436" s="359"/>
      <c r="H436" s="359"/>
      <c r="I436" s="359"/>
      <c r="J436" s="359"/>
      <c r="K436" s="359"/>
      <c r="L436" s="359"/>
      <c r="M436" s="359"/>
      <c r="N436" s="359"/>
      <c r="O436" s="359"/>
      <c r="P436" s="359"/>
      <c r="Q436" s="359"/>
      <c r="R436" s="359"/>
      <c r="S436" s="358"/>
      <c r="T436" s="358"/>
      <c r="U436" s="359"/>
      <c r="V436" s="359"/>
      <c r="W436" s="359"/>
      <c r="X436" s="359"/>
    </row>
    <row r="437" spans="1:24" ht="14.4">
      <c r="A437" s="359"/>
      <c r="B437" s="359"/>
      <c r="C437" s="359"/>
      <c r="D437" s="359"/>
      <c r="E437" s="359"/>
      <c r="F437" s="359"/>
      <c r="G437" s="359"/>
      <c r="H437" s="359"/>
      <c r="I437" s="359"/>
      <c r="J437" s="359"/>
      <c r="K437" s="359"/>
      <c r="L437" s="359"/>
      <c r="M437" s="359"/>
      <c r="N437" s="359"/>
      <c r="O437" s="359"/>
      <c r="P437" s="359"/>
      <c r="Q437" s="359"/>
      <c r="R437" s="359"/>
      <c r="S437" s="358"/>
      <c r="T437" s="358"/>
      <c r="U437" s="359"/>
      <c r="V437" s="359"/>
      <c r="W437" s="359"/>
      <c r="X437" s="359"/>
    </row>
    <row r="438" spans="1:24" ht="14.4">
      <c r="A438" s="359"/>
      <c r="B438" s="359"/>
      <c r="C438" s="359"/>
      <c r="D438" s="359"/>
      <c r="E438" s="359"/>
      <c r="F438" s="359"/>
      <c r="G438" s="359"/>
      <c r="H438" s="359"/>
      <c r="I438" s="359"/>
      <c r="J438" s="359"/>
      <c r="K438" s="359"/>
      <c r="L438" s="359"/>
      <c r="M438" s="359"/>
      <c r="N438" s="359"/>
      <c r="O438" s="359"/>
      <c r="P438" s="359"/>
      <c r="Q438" s="359"/>
      <c r="R438" s="359"/>
      <c r="S438" s="358"/>
      <c r="T438" s="358"/>
      <c r="U438" s="359"/>
      <c r="V438" s="359"/>
      <c r="W438" s="359"/>
      <c r="X438" s="359"/>
    </row>
    <row r="439" spans="1:24" ht="14.4">
      <c r="A439" s="359"/>
      <c r="B439" s="359"/>
      <c r="C439" s="359"/>
      <c r="D439" s="359"/>
      <c r="E439" s="359"/>
      <c r="F439" s="359"/>
      <c r="G439" s="359"/>
      <c r="H439" s="359"/>
      <c r="I439" s="359"/>
      <c r="J439" s="359"/>
      <c r="K439" s="359"/>
      <c r="L439" s="359"/>
      <c r="M439" s="359"/>
      <c r="N439" s="359"/>
      <c r="O439" s="359"/>
      <c r="P439" s="359"/>
      <c r="Q439" s="359"/>
      <c r="R439" s="359"/>
      <c r="S439" s="358"/>
      <c r="T439" s="358"/>
      <c r="U439" s="359"/>
      <c r="V439" s="359"/>
      <c r="W439" s="359"/>
      <c r="X439" s="359"/>
    </row>
    <row r="440" spans="1:24" ht="14.4">
      <c r="A440" s="359"/>
      <c r="B440" s="359"/>
      <c r="C440" s="359"/>
      <c r="D440" s="359"/>
      <c r="E440" s="359"/>
      <c r="F440" s="359"/>
      <c r="G440" s="359"/>
      <c r="H440" s="359"/>
      <c r="I440" s="359"/>
      <c r="J440" s="359"/>
      <c r="K440" s="359"/>
      <c r="L440" s="359"/>
      <c r="M440" s="359"/>
      <c r="N440" s="359"/>
      <c r="O440" s="359"/>
      <c r="P440" s="359"/>
      <c r="Q440" s="359"/>
      <c r="R440" s="359"/>
      <c r="S440" s="358"/>
      <c r="T440" s="358"/>
      <c r="U440" s="359"/>
      <c r="V440" s="359"/>
      <c r="W440" s="359"/>
      <c r="X440" s="359"/>
    </row>
    <row r="441" spans="1:24" ht="14.4">
      <c r="A441" s="359"/>
      <c r="B441" s="359"/>
      <c r="C441" s="359"/>
      <c r="D441" s="359"/>
      <c r="E441" s="359"/>
      <c r="F441" s="359"/>
      <c r="G441" s="359"/>
      <c r="H441" s="359"/>
      <c r="I441" s="359"/>
      <c r="J441" s="359"/>
      <c r="K441" s="359"/>
      <c r="L441" s="359"/>
      <c r="M441" s="359"/>
      <c r="N441" s="359"/>
      <c r="O441" s="359"/>
      <c r="P441" s="359"/>
      <c r="Q441" s="359"/>
      <c r="R441" s="359"/>
      <c r="S441" s="358"/>
      <c r="T441" s="358"/>
      <c r="U441" s="359"/>
      <c r="V441" s="359"/>
      <c r="W441" s="359"/>
      <c r="X441" s="359"/>
    </row>
    <row r="442" spans="1:24" ht="14.4">
      <c r="A442" s="359"/>
      <c r="B442" s="359"/>
      <c r="C442" s="359"/>
      <c r="D442" s="359"/>
      <c r="E442" s="359"/>
      <c r="F442" s="359"/>
      <c r="G442" s="359"/>
      <c r="H442" s="359"/>
      <c r="I442" s="359"/>
      <c r="J442" s="359"/>
      <c r="K442" s="359"/>
      <c r="L442" s="359"/>
      <c r="M442" s="359"/>
      <c r="N442" s="359"/>
      <c r="O442" s="359"/>
      <c r="P442" s="359"/>
      <c r="Q442" s="359"/>
      <c r="R442" s="359"/>
      <c r="S442" s="358"/>
      <c r="T442" s="358"/>
      <c r="U442" s="359"/>
      <c r="V442" s="359"/>
      <c r="W442" s="359"/>
      <c r="X442" s="359"/>
    </row>
    <row r="443" spans="1:24" ht="14.4">
      <c r="A443" s="359"/>
      <c r="B443" s="359"/>
      <c r="C443" s="359"/>
      <c r="D443" s="359"/>
      <c r="E443" s="359"/>
      <c r="F443" s="359"/>
      <c r="G443" s="359"/>
      <c r="H443" s="359"/>
      <c r="I443" s="359"/>
      <c r="J443" s="359"/>
      <c r="K443" s="359"/>
      <c r="L443" s="359"/>
      <c r="M443" s="359"/>
      <c r="N443" s="359"/>
      <c r="O443" s="359"/>
      <c r="P443" s="359"/>
      <c r="Q443" s="359"/>
      <c r="R443" s="359"/>
      <c r="S443" s="358"/>
      <c r="T443" s="358"/>
      <c r="U443" s="359"/>
      <c r="V443" s="359"/>
      <c r="W443" s="359"/>
      <c r="X443" s="359"/>
    </row>
    <row r="444" spans="1:24" ht="14.4">
      <c r="A444" s="359"/>
      <c r="B444" s="359"/>
      <c r="C444" s="359"/>
      <c r="D444" s="359"/>
      <c r="E444" s="359"/>
      <c r="F444" s="359"/>
      <c r="G444" s="359"/>
      <c r="H444" s="359"/>
      <c r="I444" s="359"/>
      <c r="J444" s="359"/>
      <c r="K444" s="359"/>
      <c r="L444" s="359"/>
      <c r="M444" s="359"/>
      <c r="N444" s="359"/>
      <c r="O444" s="359"/>
      <c r="P444" s="359"/>
      <c r="Q444" s="359"/>
      <c r="R444" s="359"/>
      <c r="S444" s="358"/>
      <c r="T444" s="358"/>
      <c r="U444" s="359"/>
      <c r="V444" s="359"/>
      <c r="W444" s="359"/>
      <c r="X444" s="359"/>
    </row>
    <row r="445" spans="1:24" ht="14.4">
      <c r="A445" s="359"/>
      <c r="B445" s="359"/>
      <c r="C445" s="359"/>
      <c r="D445" s="359"/>
      <c r="E445" s="359"/>
      <c r="F445" s="359"/>
      <c r="G445" s="359"/>
      <c r="H445" s="359"/>
      <c r="I445" s="359"/>
      <c r="J445" s="359"/>
      <c r="K445" s="359"/>
      <c r="L445" s="359"/>
      <c r="M445" s="359"/>
      <c r="N445" s="359"/>
      <c r="O445" s="359"/>
      <c r="P445" s="359"/>
      <c r="Q445" s="359"/>
      <c r="R445" s="359"/>
      <c r="S445" s="358"/>
      <c r="T445" s="358"/>
      <c r="U445" s="359"/>
      <c r="V445" s="359"/>
      <c r="W445" s="359"/>
      <c r="X445" s="359"/>
    </row>
    <row r="446" spans="1:24" ht="14.4">
      <c r="A446" s="359"/>
      <c r="B446" s="359"/>
      <c r="C446" s="359"/>
      <c r="D446" s="359"/>
      <c r="E446" s="359"/>
      <c r="F446" s="359"/>
      <c r="G446" s="359"/>
      <c r="H446" s="359"/>
      <c r="I446" s="359"/>
      <c r="J446" s="359"/>
      <c r="K446" s="359"/>
      <c r="L446" s="359"/>
      <c r="M446" s="359"/>
      <c r="N446" s="359"/>
      <c r="O446" s="359"/>
      <c r="P446" s="359"/>
      <c r="Q446" s="359"/>
      <c r="R446" s="359"/>
      <c r="S446" s="358"/>
      <c r="T446" s="358"/>
      <c r="U446" s="359"/>
      <c r="V446" s="359"/>
      <c r="W446" s="359"/>
      <c r="X446" s="359"/>
    </row>
    <row r="447" spans="1:24" ht="14.4">
      <c r="A447" s="359"/>
      <c r="B447" s="359"/>
      <c r="C447" s="359"/>
      <c r="D447" s="359"/>
      <c r="E447" s="359"/>
      <c r="F447" s="359"/>
      <c r="G447" s="359"/>
      <c r="H447" s="359"/>
      <c r="I447" s="359"/>
      <c r="J447" s="359"/>
      <c r="K447" s="359"/>
      <c r="L447" s="359"/>
      <c r="M447" s="359"/>
      <c r="N447" s="359"/>
      <c r="O447" s="359"/>
      <c r="P447" s="359"/>
      <c r="Q447" s="359"/>
      <c r="R447" s="359"/>
      <c r="S447" s="358"/>
      <c r="T447" s="358"/>
      <c r="U447" s="359"/>
      <c r="V447" s="359"/>
      <c r="W447" s="359"/>
      <c r="X447" s="359"/>
    </row>
    <row r="448" spans="1:24" ht="14.4">
      <c r="A448" s="359"/>
      <c r="B448" s="359"/>
      <c r="C448" s="359"/>
      <c r="D448" s="359"/>
      <c r="E448" s="359"/>
      <c r="F448" s="359"/>
      <c r="G448" s="359"/>
      <c r="H448" s="359"/>
      <c r="I448" s="359"/>
      <c r="J448" s="359"/>
      <c r="K448" s="359"/>
      <c r="L448" s="359"/>
      <c r="M448" s="359"/>
      <c r="N448" s="359"/>
      <c r="O448" s="359"/>
      <c r="P448" s="359"/>
      <c r="Q448" s="359"/>
      <c r="R448" s="359"/>
      <c r="S448" s="358"/>
      <c r="T448" s="358"/>
      <c r="U448" s="359"/>
      <c r="V448" s="359"/>
      <c r="W448" s="359"/>
      <c r="X448" s="359"/>
    </row>
    <row r="449" spans="1:24" ht="14.4">
      <c r="A449" s="359"/>
      <c r="B449" s="359"/>
      <c r="C449" s="359"/>
      <c r="D449" s="359"/>
      <c r="E449" s="359"/>
      <c r="F449" s="359"/>
      <c r="G449" s="359"/>
      <c r="H449" s="359"/>
      <c r="I449" s="359"/>
      <c r="J449" s="359"/>
      <c r="K449" s="359"/>
      <c r="L449" s="359"/>
      <c r="M449" s="359"/>
      <c r="N449" s="359"/>
      <c r="O449" s="359"/>
      <c r="P449" s="359"/>
      <c r="Q449" s="359"/>
      <c r="R449" s="359"/>
      <c r="S449" s="358"/>
      <c r="T449" s="358"/>
      <c r="U449" s="359"/>
      <c r="V449" s="359"/>
      <c r="W449" s="359"/>
      <c r="X449" s="359"/>
    </row>
    <row r="450" spans="1:24" ht="14.4">
      <c r="A450" s="359"/>
      <c r="B450" s="359"/>
      <c r="C450" s="359"/>
      <c r="D450" s="359"/>
      <c r="E450" s="359"/>
      <c r="F450" s="359"/>
      <c r="G450" s="359"/>
      <c r="H450" s="359"/>
      <c r="I450" s="359"/>
      <c r="J450" s="359"/>
      <c r="K450" s="359"/>
      <c r="L450" s="359"/>
      <c r="M450" s="359"/>
      <c r="N450" s="359"/>
      <c r="O450" s="359"/>
      <c r="P450" s="359"/>
      <c r="Q450" s="359"/>
      <c r="R450" s="359"/>
      <c r="S450" s="358"/>
      <c r="T450" s="358"/>
      <c r="U450" s="359"/>
      <c r="V450" s="359"/>
      <c r="W450" s="359"/>
      <c r="X450" s="359"/>
    </row>
    <row r="451" spans="1:24" ht="14.4">
      <c r="A451" s="359"/>
      <c r="B451" s="359"/>
      <c r="C451" s="359"/>
      <c r="D451" s="359"/>
      <c r="E451" s="359"/>
      <c r="F451" s="359"/>
      <c r="G451" s="359"/>
      <c r="H451" s="359"/>
      <c r="I451" s="359"/>
      <c r="J451" s="359"/>
      <c r="K451" s="359"/>
      <c r="L451" s="359"/>
      <c r="M451" s="359"/>
      <c r="N451" s="359"/>
      <c r="O451" s="359"/>
      <c r="P451" s="359"/>
      <c r="Q451" s="359"/>
      <c r="R451" s="359"/>
      <c r="S451" s="358"/>
      <c r="T451" s="358"/>
      <c r="U451" s="359"/>
      <c r="V451" s="359"/>
      <c r="W451" s="359"/>
      <c r="X451" s="359"/>
    </row>
    <row r="452" spans="1:24" ht="14.4">
      <c r="A452" s="359"/>
      <c r="B452" s="359"/>
      <c r="C452" s="359"/>
      <c r="D452" s="359"/>
      <c r="E452" s="359"/>
      <c r="F452" s="359"/>
      <c r="G452" s="359"/>
      <c r="H452" s="359"/>
      <c r="I452" s="359"/>
      <c r="J452" s="359"/>
      <c r="K452" s="359"/>
      <c r="L452" s="359"/>
      <c r="M452" s="359"/>
      <c r="N452" s="359"/>
      <c r="O452" s="359"/>
      <c r="P452" s="359"/>
      <c r="Q452" s="359"/>
      <c r="R452" s="359"/>
      <c r="S452" s="358"/>
      <c r="T452" s="358"/>
      <c r="U452" s="359"/>
      <c r="V452" s="359"/>
      <c r="W452" s="359"/>
      <c r="X452" s="359"/>
    </row>
    <row r="453" spans="1:24" ht="14.4">
      <c r="A453" s="359"/>
      <c r="B453" s="359"/>
      <c r="C453" s="359"/>
      <c r="D453" s="359"/>
      <c r="E453" s="359"/>
      <c r="F453" s="359"/>
      <c r="G453" s="359"/>
      <c r="H453" s="359"/>
      <c r="I453" s="359"/>
      <c r="J453" s="359"/>
      <c r="K453" s="359"/>
      <c r="L453" s="359"/>
      <c r="M453" s="359"/>
      <c r="N453" s="359"/>
      <c r="O453" s="359"/>
      <c r="P453" s="359"/>
      <c r="Q453" s="359"/>
      <c r="R453" s="359"/>
      <c r="S453" s="358"/>
      <c r="T453" s="358"/>
      <c r="U453" s="359"/>
      <c r="V453" s="359"/>
      <c r="W453" s="359"/>
      <c r="X453" s="359"/>
    </row>
    <row r="454" spans="1:24" ht="14.4">
      <c r="A454" s="359"/>
      <c r="B454" s="359"/>
      <c r="C454" s="359"/>
      <c r="D454" s="359"/>
      <c r="E454" s="359"/>
      <c r="F454" s="359"/>
      <c r="G454" s="359"/>
      <c r="H454" s="359"/>
      <c r="I454" s="359"/>
      <c r="J454" s="359"/>
      <c r="K454" s="359"/>
      <c r="L454" s="359"/>
      <c r="M454" s="359"/>
      <c r="N454" s="359"/>
      <c r="O454" s="359"/>
      <c r="P454" s="359"/>
      <c r="Q454" s="359"/>
      <c r="R454" s="359"/>
      <c r="S454" s="358"/>
      <c r="T454" s="358"/>
      <c r="U454" s="359"/>
      <c r="V454" s="359"/>
      <c r="W454" s="359"/>
      <c r="X454" s="359"/>
    </row>
    <row r="455" spans="1:24" ht="14.4">
      <c r="A455" s="359"/>
      <c r="B455" s="359"/>
      <c r="C455" s="359"/>
      <c r="D455" s="359"/>
      <c r="E455" s="359"/>
      <c r="F455" s="359"/>
      <c r="G455" s="359"/>
      <c r="H455" s="359"/>
      <c r="I455" s="359"/>
      <c r="J455" s="359"/>
      <c r="K455" s="359"/>
      <c r="L455" s="359"/>
      <c r="M455" s="359"/>
      <c r="N455" s="359"/>
      <c r="O455" s="359"/>
      <c r="P455" s="359"/>
      <c r="Q455" s="359"/>
      <c r="R455" s="359"/>
      <c r="S455" s="358"/>
      <c r="T455" s="358"/>
      <c r="U455" s="359"/>
      <c r="V455" s="359"/>
      <c r="W455" s="359"/>
      <c r="X455" s="359"/>
    </row>
    <row r="456" spans="1:24" ht="14.4">
      <c r="A456" s="359"/>
      <c r="B456" s="359"/>
      <c r="C456" s="359"/>
      <c r="D456" s="359"/>
      <c r="E456" s="359"/>
      <c r="F456" s="359"/>
      <c r="G456" s="359"/>
      <c r="H456" s="359"/>
      <c r="I456" s="359"/>
      <c r="J456" s="359"/>
      <c r="K456" s="359"/>
      <c r="L456" s="359"/>
      <c r="M456" s="359"/>
      <c r="N456" s="359"/>
      <c r="O456" s="359"/>
      <c r="P456" s="359"/>
      <c r="Q456" s="359"/>
      <c r="R456" s="359"/>
      <c r="S456" s="358"/>
      <c r="T456" s="358"/>
      <c r="U456" s="359"/>
      <c r="V456" s="359"/>
      <c r="W456" s="359"/>
      <c r="X456" s="359"/>
    </row>
    <row r="457" spans="1:24" ht="14.4">
      <c r="A457" s="359"/>
      <c r="B457" s="359"/>
      <c r="C457" s="359"/>
      <c r="D457" s="359"/>
      <c r="E457" s="359"/>
      <c r="F457" s="359"/>
      <c r="G457" s="359"/>
      <c r="H457" s="359"/>
      <c r="I457" s="359"/>
      <c r="J457" s="359"/>
      <c r="K457" s="359"/>
      <c r="L457" s="359"/>
      <c r="M457" s="359"/>
      <c r="N457" s="359"/>
      <c r="O457" s="359"/>
      <c r="P457" s="359"/>
      <c r="Q457" s="359"/>
      <c r="R457" s="359"/>
      <c r="S457" s="358"/>
      <c r="T457" s="358"/>
      <c r="U457" s="359"/>
      <c r="V457" s="359"/>
      <c r="W457" s="359"/>
      <c r="X457" s="359"/>
    </row>
    <row r="458" spans="1:24" ht="14.4">
      <c r="A458" s="359"/>
      <c r="B458" s="359"/>
      <c r="C458" s="359"/>
      <c r="D458" s="359"/>
      <c r="E458" s="359"/>
      <c r="F458" s="359"/>
      <c r="G458" s="359"/>
      <c r="H458" s="359"/>
      <c r="I458" s="359"/>
      <c r="J458" s="359"/>
      <c r="K458" s="359"/>
      <c r="L458" s="359"/>
      <c r="M458" s="359"/>
      <c r="N458" s="359"/>
      <c r="O458" s="359"/>
      <c r="P458" s="359"/>
      <c r="Q458" s="359"/>
      <c r="R458" s="359"/>
      <c r="S458" s="358"/>
      <c r="T458" s="358"/>
      <c r="U458" s="359"/>
      <c r="V458" s="359"/>
      <c r="W458" s="359"/>
      <c r="X458" s="359"/>
    </row>
    <row r="459" spans="1:24" ht="14.4">
      <c r="A459" s="359"/>
      <c r="B459" s="359"/>
      <c r="C459" s="359"/>
      <c r="D459" s="359"/>
      <c r="E459" s="359"/>
      <c r="F459" s="359"/>
      <c r="G459" s="359"/>
      <c r="H459" s="359"/>
      <c r="I459" s="359"/>
      <c r="J459" s="359"/>
      <c r="K459" s="359"/>
      <c r="L459" s="359"/>
      <c r="M459" s="359"/>
      <c r="N459" s="359"/>
      <c r="O459" s="359"/>
      <c r="P459" s="359"/>
      <c r="Q459" s="359"/>
      <c r="R459" s="359"/>
      <c r="S459" s="358"/>
      <c r="T459" s="358"/>
      <c r="U459" s="359"/>
      <c r="V459" s="359"/>
      <c r="W459" s="359"/>
      <c r="X459" s="359"/>
    </row>
    <row r="460" spans="1:24" ht="14.4">
      <c r="A460" s="359"/>
      <c r="B460" s="359"/>
      <c r="C460" s="359"/>
      <c r="D460" s="359"/>
      <c r="E460" s="359"/>
      <c r="F460" s="359"/>
      <c r="G460" s="359"/>
      <c r="H460" s="359"/>
      <c r="I460" s="359"/>
      <c r="J460" s="359"/>
      <c r="K460" s="359"/>
      <c r="L460" s="359"/>
      <c r="M460" s="359"/>
      <c r="N460" s="359"/>
      <c r="O460" s="359"/>
      <c r="P460" s="359"/>
      <c r="Q460" s="359"/>
      <c r="R460" s="359"/>
      <c r="S460" s="358"/>
      <c r="T460" s="358"/>
      <c r="U460" s="359"/>
      <c r="V460" s="359"/>
      <c r="W460" s="359"/>
      <c r="X460" s="359"/>
    </row>
    <row r="461" spans="1:24" ht="14.4">
      <c r="A461" s="359"/>
      <c r="B461" s="359"/>
      <c r="C461" s="359"/>
      <c r="D461" s="359"/>
      <c r="E461" s="359"/>
      <c r="F461" s="359"/>
      <c r="G461" s="359"/>
      <c r="H461" s="359"/>
      <c r="I461" s="359"/>
      <c r="J461" s="359"/>
      <c r="K461" s="359"/>
      <c r="L461" s="359"/>
      <c r="M461" s="359"/>
      <c r="N461" s="359"/>
      <c r="O461" s="359"/>
      <c r="P461" s="359"/>
      <c r="Q461" s="359"/>
      <c r="R461" s="359"/>
      <c r="S461" s="358"/>
      <c r="T461" s="358"/>
      <c r="U461" s="359"/>
      <c r="V461" s="359"/>
      <c r="W461" s="359"/>
      <c r="X461" s="359"/>
    </row>
    <row r="462" spans="1:24" ht="14.4">
      <c r="A462" s="359"/>
      <c r="B462" s="359"/>
      <c r="C462" s="359"/>
      <c r="D462" s="359"/>
      <c r="E462" s="359"/>
      <c r="F462" s="359"/>
      <c r="G462" s="359"/>
      <c r="H462" s="359"/>
      <c r="I462" s="359"/>
      <c r="J462" s="359"/>
      <c r="K462" s="359"/>
      <c r="L462" s="359"/>
      <c r="M462" s="359"/>
      <c r="N462" s="359"/>
      <c r="O462" s="359"/>
      <c r="P462" s="359"/>
      <c r="Q462" s="359"/>
      <c r="R462" s="359"/>
      <c r="S462" s="358"/>
      <c r="T462" s="358"/>
      <c r="U462" s="359"/>
      <c r="V462" s="359"/>
      <c r="W462" s="359"/>
      <c r="X462" s="359"/>
    </row>
    <row r="463" spans="1:24" ht="14.4">
      <c r="A463" s="359"/>
      <c r="B463" s="359"/>
      <c r="C463" s="359"/>
      <c r="D463" s="359"/>
      <c r="E463" s="359"/>
      <c r="F463" s="359"/>
      <c r="G463" s="359"/>
      <c r="H463" s="359"/>
      <c r="I463" s="359"/>
      <c r="J463" s="359"/>
      <c r="K463" s="359"/>
      <c r="L463" s="359"/>
      <c r="M463" s="359"/>
      <c r="N463" s="359"/>
      <c r="O463" s="359"/>
      <c r="P463" s="359"/>
      <c r="Q463" s="359"/>
      <c r="R463" s="359"/>
      <c r="S463" s="358"/>
      <c r="T463" s="358"/>
      <c r="U463" s="359"/>
      <c r="V463" s="359"/>
      <c r="W463" s="359"/>
      <c r="X463" s="359"/>
    </row>
    <row r="464" spans="1:24" ht="14.4">
      <c r="A464" s="359"/>
      <c r="B464" s="359"/>
      <c r="C464" s="359"/>
      <c r="D464" s="359"/>
      <c r="E464" s="359"/>
      <c r="F464" s="359"/>
      <c r="G464" s="359"/>
      <c r="H464" s="359"/>
      <c r="I464" s="359"/>
      <c r="J464" s="359"/>
      <c r="K464" s="359"/>
      <c r="L464" s="359"/>
      <c r="M464" s="359"/>
      <c r="N464" s="359"/>
      <c r="O464" s="359"/>
      <c r="P464" s="359"/>
      <c r="Q464" s="359"/>
      <c r="R464" s="359"/>
      <c r="S464" s="358"/>
      <c r="T464" s="358"/>
      <c r="U464" s="359"/>
      <c r="V464" s="359"/>
      <c r="W464" s="359"/>
      <c r="X464" s="359"/>
    </row>
    <row r="465" spans="1:24" ht="14.4">
      <c r="A465" s="359"/>
      <c r="B465" s="359"/>
      <c r="C465" s="359"/>
      <c r="D465" s="359"/>
      <c r="E465" s="359"/>
      <c r="F465" s="359"/>
      <c r="G465" s="359"/>
      <c r="H465" s="359"/>
      <c r="I465" s="359"/>
      <c r="J465" s="359"/>
      <c r="K465" s="359"/>
      <c r="L465" s="359"/>
      <c r="M465" s="359"/>
      <c r="N465" s="359"/>
      <c r="O465" s="359"/>
      <c r="P465" s="359"/>
      <c r="Q465" s="359"/>
      <c r="R465" s="359"/>
      <c r="S465" s="358"/>
      <c r="T465" s="358"/>
      <c r="U465" s="359"/>
      <c r="V465" s="359"/>
      <c r="W465" s="359"/>
      <c r="X465" s="359"/>
    </row>
    <row r="466" spans="1:24" ht="14.4">
      <c r="A466" s="359"/>
      <c r="B466" s="359"/>
      <c r="C466" s="359"/>
      <c r="D466" s="359"/>
      <c r="E466" s="359"/>
      <c r="F466" s="359"/>
      <c r="G466" s="359"/>
      <c r="H466" s="359"/>
      <c r="I466" s="359"/>
      <c r="J466" s="359"/>
      <c r="K466" s="359"/>
      <c r="L466" s="359"/>
      <c r="M466" s="359"/>
      <c r="N466" s="359"/>
      <c r="O466" s="359"/>
      <c r="P466" s="359"/>
      <c r="Q466" s="359"/>
      <c r="R466" s="359"/>
      <c r="S466" s="358"/>
      <c r="T466" s="358"/>
      <c r="U466" s="359"/>
      <c r="V466" s="359"/>
      <c r="W466" s="359"/>
      <c r="X466" s="359"/>
    </row>
    <row r="467" spans="1:24" ht="14.4">
      <c r="A467" s="359"/>
      <c r="B467" s="359"/>
      <c r="C467" s="359"/>
      <c r="D467" s="359"/>
      <c r="E467" s="359"/>
      <c r="F467" s="359"/>
      <c r="G467" s="359"/>
      <c r="H467" s="359"/>
      <c r="I467" s="359"/>
      <c r="J467" s="359"/>
      <c r="K467" s="359"/>
      <c r="L467" s="359"/>
      <c r="M467" s="359"/>
      <c r="N467" s="359"/>
      <c r="O467" s="359"/>
      <c r="P467" s="359"/>
      <c r="Q467" s="359"/>
      <c r="R467" s="359"/>
      <c r="S467" s="358"/>
      <c r="T467" s="358"/>
      <c r="U467" s="359"/>
      <c r="V467" s="359"/>
      <c r="W467" s="359"/>
      <c r="X467" s="359"/>
    </row>
    <row r="468" spans="1:24" ht="14.4">
      <c r="A468" s="359"/>
      <c r="B468" s="359"/>
      <c r="C468" s="359"/>
      <c r="D468" s="359"/>
      <c r="E468" s="359"/>
      <c r="F468" s="359"/>
      <c r="G468" s="359"/>
      <c r="H468" s="359"/>
      <c r="I468" s="359"/>
      <c r="J468" s="359"/>
      <c r="K468" s="359"/>
      <c r="L468" s="359"/>
      <c r="M468" s="359"/>
      <c r="N468" s="359"/>
      <c r="O468" s="359"/>
      <c r="P468" s="359"/>
      <c r="Q468" s="359"/>
      <c r="R468" s="359"/>
      <c r="S468" s="358"/>
      <c r="T468" s="358"/>
      <c r="U468" s="359"/>
      <c r="V468" s="359"/>
      <c r="W468" s="359"/>
      <c r="X468" s="359"/>
    </row>
    <row r="469" spans="1:24" ht="14.4">
      <c r="A469" s="359"/>
      <c r="B469" s="359"/>
      <c r="C469" s="359"/>
      <c r="D469" s="359"/>
      <c r="E469" s="359"/>
      <c r="F469" s="359"/>
      <c r="G469" s="359"/>
      <c r="H469" s="359"/>
      <c r="I469" s="359"/>
      <c r="J469" s="359"/>
      <c r="K469" s="359"/>
      <c r="L469" s="359"/>
      <c r="M469" s="359"/>
      <c r="N469" s="359"/>
      <c r="O469" s="359"/>
      <c r="P469" s="359"/>
      <c r="Q469" s="359"/>
      <c r="R469" s="359"/>
      <c r="S469" s="358"/>
      <c r="T469" s="358"/>
      <c r="U469" s="359"/>
      <c r="V469" s="359"/>
      <c r="W469" s="359"/>
      <c r="X469" s="359"/>
    </row>
    <row r="470" spans="1:24" ht="14.4">
      <c r="A470" s="359"/>
      <c r="B470" s="359"/>
      <c r="C470" s="359"/>
      <c r="D470" s="359"/>
      <c r="E470" s="359"/>
      <c r="F470" s="359"/>
      <c r="G470" s="359"/>
      <c r="H470" s="359"/>
      <c r="I470" s="359"/>
      <c r="J470" s="359"/>
      <c r="K470" s="359"/>
      <c r="L470" s="359"/>
      <c r="M470" s="359"/>
      <c r="N470" s="359"/>
      <c r="O470" s="359"/>
      <c r="P470" s="359"/>
      <c r="Q470" s="359"/>
      <c r="R470" s="359"/>
      <c r="S470" s="358"/>
      <c r="T470" s="358"/>
      <c r="U470" s="359"/>
      <c r="V470" s="359"/>
      <c r="W470" s="359"/>
      <c r="X470" s="359"/>
    </row>
    <row r="471" spans="1:24" ht="14.4">
      <c r="A471" s="359"/>
      <c r="B471" s="359"/>
      <c r="C471" s="359"/>
      <c r="D471" s="359"/>
      <c r="E471" s="359"/>
      <c r="F471" s="359"/>
      <c r="G471" s="359"/>
      <c r="H471" s="359"/>
      <c r="I471" s="359"/>
      <c r="J471" s="359"/>
      <c r="K471" s="359"/>
      <c r="L471" s="359"/>
      <c r="M471" s="359"/>
      <c r="N471" s="359"/>
      <c r="O471" s="359"/>
      <c r="P471" s="359"/>
      <c r="Q471" s="359"/>
      <c r="R471" s="359"/>
      <c r="S471" s="358"/>
      <c r="T471" s="358"/>
      <c r="U471" s="359"/>
      <c r="V471" s="359"/>
      <c r="W471" s="359"/>
      <c r="X471" s="359"/>
    </row>
    <row r="472" spans="1:24" ht="14.4">
      <c r="A472" s="359"/>
      <c r="B472" s="359"/>
      <c r="C472" s="359"/>
      <c r="D472" s="359"/>
      <c r="E472" s="359"/>
      <c r="F472" s="359"/>
      <c r="G472" s="359"/>
      <c r="H472" s="359"/>
      <c r="I472" s="359"/>
      <c r="J472" s="359"/>
      <c r="K472" s="359"/>
      <c r="L472" s="359"/>
      <c r="M472" s="359"/>
      <c r="N472" s="359"/>
      <c r="O472" s="359"/>
      <c r="P472" s="359"/>
      <c r="Q472" s="359"/>
      <c r="R472" s="359"/>
      <c r="S472" s="358"/>
      <c r="T472" s="358"/>
      <c r="U472" s="359"/>
      <c r="V472" s="359"/>
      <c r="W472" s="359"/>
      <c r="X472" s="359"/>
    </row>
    <row r="473" spans="1:24" ht="14.4">
      <c r="A473" s="359"/>
      <c r="B473" s="359"/>
      <c r="C473" s="359"/>
      <c r="D473" s="359"/>
      <c r="E473" s="359"/>
      <c r="F473" s="359"/>
      <c r="G473" s="359"/>
      <c r="H473" s="359"/>
      <c r="I473" s="359"/>
      <c r="J473" s="359"/>
      <c r="K473" s="359"/>
      <c r="L473" s="359"/>
      <c r="M473" s="359"/>
      <c r="N473" s="359"/>
      <c r="O473" s="359"/>
      <c r="P473" s="359"/>
      <c r="Q473" s="359"/>
      <c r="R473" s="359"/>
      <c r="S473" s="358"/>
      <c r="T473" s="358"/>
      <c r="U473" s="359"/>
      <c r="V473" s="359"/>
      <c r="W473" s="359"/>
      <c r="X473" s="359"/>
    </row>
    <row r="474" spans="1:24" ht="14.4">
      <c r="A474" s="359"/>
      <c r="B474" s="359"/>
      <c r="C474" s="359"/>
      <c r="D474" s="359"/>
      <c r="E474" s="359"/>
      <c r="F474" s="359"/>
      <c r="G474" s="359"/>
      <c r="H474" s="359"/>
      <c r="I474" s="359"/>
      <c r="J474" s="359"/>
      <c r="K474" s="359"/>
      <c r="L474" s="359"/>
      <c r="M474" s="359"/>
      <c r="N474" s="359"/>
      <c r="O474" s="359"/>
      <c r="P474" s="359"/>
      <c r="Q474" s="359"/>
      <c r="R474" s="359"/>
      <c r="S474" s="358"/>
      <c r="T474" s="358"/>
      <c r="U474" s="359"/>
      <c r="V474" s="359"/>
      <c r="W474" s="359"/>
      <c r="X474" s="359"/>
    </row>
    <row r="475" spans="1:24" ht="14.4">
      <c r="A475" s="359"/>
      <c r="B475" s="359"/>
      <c r="C475" s="359"/>
      <c r="D475" s="359"/>
      <c r="E475" s="359"/>
      <c r="F475" s="359"/>
      <c r="G475" s="359"/>
      <c r="H475" s="359"/>
      <c r="I475" s="359"/>
      <c r="J475" s="359"/>
      <c r="K475" s="359"/>
      <c r="L475" s="359"/>
      <c r="M475" s="359"/>
      <c r="N475" s="359"/>
      <c r="O475" s="359"/>
      <c r="P475" s="359"/>
      <c r="Q475" s="359"/>
      <c r="R475" s="359"/>
      <c r="S475" s="358"/>
      <c r="T475" s="358"/>
      <c r="U475" s="359"/>
      <c r="V475" s="359"/>
      <c r="W475" s="359"/>
      <c r="X475" s="359"/>
    </row>
    <row r="476" spans="1:24" ht="14.4">
      <c r="A476" s="359"/>
      <c r="B476" s="359"/>
      <c r="C476" s="359"/>
      <c r="D476" s="359"/>
      <c r="E476" s="359"/>
      <c r="F476" s="359"/>
      <c r="G476" s="359"/>
      <c r="H476" s="359"/>
      <c r="I476" s="359"/>
      <c r="J476" s="359"/>
      <c r="K476" s="359"/>
      <c r="L476" s="359"/>
      <c r="M476" s="359"/>
      <c r="N476" s="359"/>
      <c r="O476" s="359"/>
      <c r="P476" s="359"/>
      <c r="Q476" s="359"/>
      <c r="R476" s="359"/>
      <c r="S476" s="358"/>
      <c r="T476" s="358"/>
      <c r="U476" s="359"/>
      <c r="V476" s="359"/>
      <c r="W476" s="359"/>
      <c r="X476" s="359"/>
    </row>
    <row r="477" spans="1:24" ht="14.4">
      <c r="A477" s="359"/>
      <c r="B477" s="359"/>
      <c r="C477" s="359"/>
      <c r="D477" s="359"/>
      <c r="E477" s="359"/>
      <c r="F477" s="359"/>
      <c r="G477" s="359"/>
      <c r="H477" s="359"/>
      <c r="I477" s="359"/>
      <c r="J477" s="359"/>
      <c r="K477" s="359"/>
      <c r="L477" s="359"/>
      <c r="M477" s="359"/>
      <c r="N477" s="359"/>
      <c r="O477" s="359"/>
      <c r="P477" s="359"/>
      <c r="Q477" s="359"/>
      <c r="R477" s="359"/>
      <c r="S477" s="358"/>
      <c r="T477" s="358"/>
      <c r="U477" s="359"/>
      <c r="V477" s="359"/>
      <c r="W477" s="359"/>
      <c r="X477" s="359"/>
    </row>
    <row r="478" spans="1:24" ht="14.4">
      <c r="A478" s="359"/>
      <c r="B478" s="359"/>
      <c r="C478" s="359"/>
      <c r="D478" s="359"/>
      <c r="E478" s="359"/>
      <c r="F478" s="359"/>
      <c r="G478" s="359"/>
      <c r="H478" s="359"/>
      <c r="I478" s="359"/>
      <c r="J478" s="359"/>
      <c r="K478" s="359"/>
      <c r="L478" s="359"/>
      <c r="M478" s="359"/>
      <c r="N478" s="359"/>
      <c r="O478" s="359"/>
      <c r="P478" s="359"/>
      <c r="Q478" s="359"/>
      <c r="R478" s="359"/>
      <c r="S478" s="358"/>
      <c r="T478" s="358"/>
      <c r="U478" s="359"/>
      <c r="V478" s="359"/>
      <c r="W478" s="359"/>
      <c r="X478" s="359"/>
    </row>
    <row r="479" spans="1:24" ht="14.4">
      <c r="A479" s="359"/>
      <c r="B479" s="359"/>
      <c r="C479" s="359"/>
      <c r="D479" s="359"/>
      <c r="E479" s="359"/>
      <c r="F479" s="359"/>
      <c r="G479" s="359"/>
      <c r="H479" s="359"/>
      <c r="I479" s="359"/>
      <c r="J479" s="359"/>
      <c r="K479" s="359"/>
      <c r="L479" s="359"/>
      <c r="M479" s="359"/>
      <c r="N479" s="359"/>
      <c r="O479" s="359"/>
      <c r="P479" s="359"/>
      <c r="Q479" s="359"/>
      <c r="R479" s="359"/>
      <c r="S479" s="358"/>
      <c r="T479" s="358"/>
      <c r="U479" s="359"/>
      <c r="V479" s="359"/>
      <c r="W479" s="359"/>
      <c r="X479" s="359"/>
    </row>
    <row r="480" spans="1:24" ht="14.4">
      <c r="A480" s="359"/>
      <c r="B480" s="359"/>
      <c r="C480" s="359"/>
      <c r="D480" s="359"/>
      <c r="E480" s="359"/>
      <c r="F480" s="359"/>
      <c r="G480" s="359"/>
      <c r="H480" s="359"/>
      <c r="I480" s="359"/>
      <c r="J480" s="359"/>
      <c r="K480" s="359"/>
      <c r="L480" s="359"/>
      <c r="M480" s="359"/>
      <c r="N480" s="359"/>
      <c r="O480" s="359"/>
      <c r="P480" s="359"/>
      <c r="Q480" s="359"/>
      <c r="R480" s="359"/>
      <c r="S480" s="358"/>
      <c r="T480" s="358"/>
      <c r="U480" s="359"/>
      <c r="V480" s="359"/>
      <c r="W480" s="359"/>
      <c r="X480" s="359"/>
    </row>
    <row r="481" spans="1:24" ht="14.4">
      <c r="A481" s="359"/>
      <c r="B481" s="359"/>
      <c r="C481" s="359"/>
      <c r="D481" s="359"/>
      <c r="E481" s="359"/>
      <c r="F481" s="359"/>
      <c r="G481" s="359"/>
      <c r="H481" s="359"/>
      <c r="I481" s="359"/>
      <c r="J481" s="359"/>
      <c r="K481" s="359"/>
      <c r="L481" s="359"/>
      <c r="M481" s="359"/>
      <c r="N481" s="359"/>
      <c r="O481" s="359"/>
      <c r="P481" s="359"/>
      <c r="Q481" s="359"/>
      <c r="R481" s="359"/>
      <c r="S481" s="358"/>
      <c r="T481" s="358"/>
      <c r="U481" s="359"/>
      <c r="V481" s="359"/>
      <c r="W481" s="359"/>
      <c r="X481" s="359"/>
    </row>
    <row r="482" spans="1:24" ht="14.4">
      <c r="A482" s="359"/>
      <c r="B482" s="359"/>
      <c r="C482" s="359"/>
      <c r="D482" s="359"/>
      <c r="E482" s="359"/>
      <c r="F482" s="359"/>
      <c r="G482" s="359"/>
      <c r="H482" s="359"/>
      <c r="I482" s="359"/>
      <c r="J482" s="359"/>
      <c r="K482" s="359"/>
      <c r="L482" s="359"/>
      <c r="M482" s="359"/>
      <c r="N482" s="359"/>
      <c r="O482" s="359"/>
      <c r="P482" s="359"/>
      <c r="Q482" s="359"/>
      <c r="R482" s="359"/>
      <c r="S482" s="358"/>
      <c r="T482" s="358"/>
      <c r="U482" s="359"/>
      <c r="V482" s="359"/>
      <c r="W482" s="359"/>
      <c r="X482" s="359"/>
    </row>
    <row r="483" spans="1:24" ht="14.4">
      <c r="A483" s="359"/>
      <c r="B483" s="359"/>
      <c r="C483" s="359"/>
      <c r="D483" s="359"/>
      <c r="E483" s="359"/>
      <c r="F483" s="359"/>
      <c r="G483" s="359"/>
      <c r="H483" s="359"/>
      <c r="I483" s="359"/>
      <c r="J483" s="359"/>
      <c r="K483" s="359"/>
      <c r="L483" s="359"/>
      <c r="M483" s="359"/>
      <c r="N483" s="359"/>
      <c r="O483" s="359"/>
      <c r="P483" s="359"/>
      <c r="Q483" s="359"/>
      <c r="R483" s="359"/>
      <c r="S483" s="358"/>
      <c r="T483" s="358"/>
      <c r="U483" s="359"/>
      <c r="V483" s="359"/>
      <c r="W483" s="359"/>
      <c r="X483" s="359"/>
    </row>
    <row r="484" spans="1:24" ht="14.4">
      <c r="A484" s="359"/>
      <c r="B484" s="359"/>
      <c r="C484" s="359"/>
      <c r="D484" s="359"/>
      <c r="E484" s="359"/>
      <c r="F484" s="359"/>
      <c r="G484" s="359"/>
      <c r="H484" s="359"/>
      <c r="I484" s="359"/>
      <c r="J484" s="359"/>
      <c r="K484" s="359"/>
      <c r="L484" s="359"/>
      <c r="M484" s="359"/>
      <c r="N484" s="359"/>
      <c r="O484" s="359"/>
      <c r="P484" s="359"/>
      <c r="Q484" s="359"/>
      <c r="R484" s="359"/>
      <c r="S484" s="358"/>
      <c r="T484" s="358"/>
      <c r="U484" s="359"/>
      <c r="V484" s="359"/>
      <c r="W484" s="359"/>
      <c r="X484" s="359"/>
    </row>
    <row r="485" spans="1:24" ht="14.4">
      <c r="A485" s="359"/>
      <c r="B485" s="359"/>
      <c r="C485" s="359"/>
      <c r="D485" s="359"/>
      <c r="E485" s="359"/>
      <c r="F485" s="359"/>
      <c r="G485" s="359"/>
      <c r="H485" s="359"/>
      <c r="I485" s="359"/>
      <c r="J485" s="359"/>
      <c r="K485" s="359"/>
      <c r="L485" s="359"/>
      <c r="M485" s="359"/>
      <c r="N485" s="359"/>
      <c r="O485" s="359"/>
      <c r="P485" s="359"/>
      <c r="Q485" s="359"/>
      <c r="R485" s="359"/>
      <c r="S485" s="358"/>
      <c r="T485" s="358"/>
      <c r="U485" s="359"/>
      <c r="V485" s="359"/>
      <c r="W485" s="359"/>
      <c r="X485" s="359"/>
    </row>
    <row r="486" spans="1:24" ht="14.4">
      <c r="A486" s="359"/>
      <c r="B486" s="359"/>
      <c r="C486" s="359"/>
      <c r="D486" s="359"/>
      <c r="E486" s="359"/>
      <c r="F486" s="359"/>
      <c r="G486" s="359"/>
      <c r="H486" s="359"/>
      <c r="I486" s="359"/>
      <c r="J486" s="359"/>
      <c r="K486" s="359"/>
      <c r="L486" s="359"/>
      <c r="M486" s="359"/>
      <c r="N486" s="359"/>
      <c r="O486" s="359"/>
      <c r="P486" s="359"/>
      <c r="Q486" s="359"/>
      <c r="R486" s="359"/>
      <c r="S486" s="358"/>
      <c r="T486" s="358"/>
      <c r="U486" s="359"/>
      <c r="V486" s="359"/>
      <c r="W486" s="359"/>
      <c r="X486" s="359"/>
    </row>
    <row r="487" spans="1:24" ht="14.4">
      <c r="A487" s="359"/>
      <c r="B487" s="359"/>
      <c r="C487" s="359"/>
      <c r="D487" s="359"/>
      <c r="E487" s="359"/>
      <c r="F487" s="359"/>
      <c r="G487" s="359"/>
      <c r="H487" s="359"/>
      <c r="I487" s="359"/>
      <c r="J487" s="359"/>
      <c r="K487" s="359"/>
      <c r="L487" s="359"/>
      <c r="M487" s="359"/>
      <c r="N487" s="359"/>
      <c r="O487" s="359"/>
      <c r="P487" s="359"/>
      <c r="Q487" s="359"/>
      <c r="R487" s="359"/>
      <c r="S487" s="358"/>
      <c r="T487" s="358"/>
      <c r="U487" s="359"/>
      <c r="V487" s="359"/>
      <c r="W487" s="359"/>
      <c r="X487" s="359"/>
    </row>
    <row r="488" spans="1:24" ht="14.4">
      <c r="A488" s="359"/>
      <c r="B488" s="359"/>
      <c r="C488" s="359"/>
      <c r="D488" s="359"/>
      <c r="E488" s="359"/>
      <c r="F488" s="359"/>
      <c r="G488" s="359"/>
      <c r="H488" s="359"/>
      <c r="I488" s="359"/>
      <c r="J488" s="359"/>
      <c r="K488" s="359"/>
      <c r="L488" s="359"/>
      <c r="M488" s="359"/>
      <c r="N488" s="359"/>
      <c r="O488" s="359"/>
      <c r="P488" s="359"/>
      <c r="Q488" s="359"/>
      <c r="R488" s="359"/>
      <c r="S488" s="358"/>
      <c r="T488" s="358"/>
      <c r="U488" s="359"/>
      <c r="V488" s="359"/>
      <c r="W488" s="359"/>
      <c r="X488" s="359"/>
    </row>
    <row r="489" spans="1:24" ht="14.4">
      <c r="A489" s="359"/>
      <c r="B489" s="359"/>
      <c r="C489" s="359"/>
      <c r="D489" s="359"/>
      <c r="E489" s="359"/>
      <c r="F489" s="359"/>
      <c r="G489" s="359"/>
      <c r="H489" s="359"/>
      <c r="I489" s="359"/>
      <c r="J489" s="359"/>
      <c r="K489" s="359"/>
      <c r="L489" s="359"/>
      <c r="M489" s="359"/>
      <c r="N489" s="359"/>
      <c r="O489" s="359"/>
      <c r="P489" s="359"/>
      <c r="Q489" s="359"/>
      <c r="R489" s="359"/>
      <c r="S489" s="358"/>
      <c r="T489" s="358"/>
      <c r="U489" s="359"/>
      <c r="V489" s="359"/>
      <c r="W489" s="359"/>
      <c r="X489" s="359"/>
    </row>
    <row r="490" spans="1:24" ht="14.4">
      <c r="A490" s="359"/>
      <c r="B490" s="359"/>
      <c r="C490" s="359"/>
      <c r="D490" s="359"/>
      <c r="E490" s="359"/>
      <c r="F490" s="359"/>
      <c r="G490" s="359"/>
      <c r="H490" s="359"/>
      <c r="I490" s="359"/>
      <c r="J490" s="359"/>
      <c r="K490" s="359"/>
      <c r="L490" s="359"/>
      <c r="M490" s="359"/>
      <c r="N490" s="359"/>
      <c r="O490" s="359"/>
      <c r="P490" s="359"/>
      <c r="Q490" s="359"/>
      <c r="R490" s="359"/>
      <c r="S490" s="358"/>
      <c r="T490" s="358"/>
      <c r="U490" s="359"/>
      <c r="V490" s="359"/>
      <c r="W490" s="359"/>
      <c r="X490" s="359"/>
    </row>
    <row r="491" spans="1:24" ht="14.4">
      <c r="A491" s="359"/>
      <c r="B491" s="359"/>
      <c r="C491" s="359"/>
      <c r="D491" s="359"/>
      <c r="E491" s="359"/>
      <c r="F491" s="359"/>
      <c r="G491" s="359"/>
      <c r="H491" s="359"/>
      <c r="I491" s="359"/>
      <c r="J491" s="359"/>
      <c r="K491" s="359"/>
      <c r="L491" s="359"/>
      <c r="M491" s="359"/>
      <c r="N491" s="359"/>
      <c r="O491" s="359"/>
      <c r="P491" s="359"/>
      <c r="Q491" s="359"/>
      <c r="R491" s="359"/>
      <c r="S491" s="358"/>
      <c r="T491" s="358"/>
      <c r="U491" s="359"/>
      <c r="V491" s="359"/>
      <c r="W491" s="359"/>
      <c r="X491" s="359"/>
    </row>
    <row r="492" spans="1:24" ht="14.4">
      <c r="A492" s="359"/>
      <c r="B492" s="359"/>
      <c r="C492" s="359"/>
      <c r="D492" s="359"/>
      <c r="E492" s="359"/>
      <c r="F492" s="359"/>
      <c r="G492" s="359"/>
      <c r="H492" s="359"/>
      <c r="I492" s="359"/>
      <c r="J492" s="359"/>
      <c r="K492" s="359"/>
      <c r="L492" s="359"/>
      <c r="M492" s="359"/>
      <c r="N492" s="359"/>
      <c r="O492" s="359"/>
      <c r="P492" s="359"/>
      <c r="Q492" s="359"/>
      <c r="R492" s="359"/>
      <c r="S492" s="358"/>
      <c r="T492" s="358"/>
      <c r="U492" s="359"/>
      <c r="V492" s="359"/>
      <c r="W492" s="359"/>
      <c r="X492" s="359"/>
    </row>
    <row r="493" spans="1:24" ht="14.4">
      <c r="A493" s="359"/>
      <c r="B493" s="359"/>
      <c r="C493" s="359"/>
      <c r="D493" s="359"/>
      <c r="E493" s="359"/>
      <c r="F493" s="359"/>
      <c r="G493" s="359"/>
      <c r="H493" s="359"/>
      <c r="I493" s="359"/>
      <c r="J493" s="359"/>
      <c r="K493" s="359"/>
      <c r="L493" s="359"/>
      <c r="M493" s="359"/>
      <c r="N493" s="359"/>
      <c r="O493" s="359"/>
      <c r="P493" s="359"/>
      <c r="Q493" s="359"/>
      <c r="R493" s="359"/>
      <c r="S493" s="358"/>
      <c r="T493" s="358"/>
      <c r="U493" s="359"/>
      <c r="V493" s="359"/>
      <c r="W493" s="359"/>
      <c r="X493" s="359"/>
    </row>
    <row r="494" spans="1:24" ht="14.4">
      <c r="A494" s="359"/>
      <c r="B494" s="359"/>
      <c r="C494" s="359"/>
      <c r="D494" s="359"/>
      <c r="E494" s="359"/>
      <c r="F494" s="359"/>
      <c r="G494" s="359"/>
      <c r="H494" s="359"/>
      <c r="I494" s="359"/>
      <c r="J494" s="359"/>
      <c r="K494" s="359"/>
      <c r="L494" s="359"/>
      <c r="M494" s="359"/>
      <c r="N494" s="359"/>
      <c r="O494" s="359"/>
      <c r="P494" s="359"/>
      <c r="Q494" s="359"/>
      <c r="R494" s="359"/>
      <c r="S494" s="358"/>
      <c r="T494" s="358"/>
      <c r="U494" s="359"/>
      <c r="V494" s="359"/>
      <c r="W494" s="359"/>
      <c r="X494" s="359"/>
    </row>
    <row r="495" spans="1:24" ht="14.4">
      <c r="A495" s="359"/>
      <c r="B495" s="359"/>
      <c r="C495" s="359"/>
      <c r="D495" s="359"/>
      <c r="E495" s="359"/>
      <c r="F495" s="359"/>
      <c r="G495" s="359"/>
      <c r="H495" s="359"/>
      <c r="I495" s="359"/>
      <c r="J495" s="359"/>
      <c r="K495" s="359"/>
      <c r="L495" s="359"/>
      <c r="M495" s="359"/>
      <c r="N495" s="359"/>
      <c r="O495" s="359"/>
      <c r="P495" s="359"/>
      <c r="Q495" s="359"/>
      <c r="R495" s="359"/>
      <c r="S495" s="358"/>
      <c r="T495" s="358"/>
      <c r="U495" s="359"/>
      <c r="V495" s="359"/>
      <c r="W495" s="359"/>
      <c r="X495" s="359"/>
    </row>
    <row r="496" spans="1:24" ht="14.4">
      <c r="A496" s="359"/>
      <c r="B496" s="359"/>
      <c r="C496" s="359"/>
      <c r="D496" s="359"/>
      <c r="E496" s="359"/>
      <c r="F496" s="359"/>
      <c r="G496" s="359"/>
      <c r="H496" s="359"/>
      <c r="I496" s="359"/>
      <c r="J496" s="359"/>
      <c r="K496" s="359"/>
      <c r="L496" s="359"/>
      <c r="M496" s="359"/>
      <c r="N496" s="359"/>
      <c r="O496" s="359"/>
      <c r="P496" s="359"/>
      <c r="Q496" s="359"/>
      <c r="R496" s="359"/>
      <c r="S496" s="358"/>
      <c r="T496" s="358"/>
      <c r="U496" s="359"/>
      <c r="V496" s="359"/>
      <c r="W496" s="359"/>
      <c r="X496" s="359"/>
    </row>
    <row r="497" spans="1:24" ht="14.4">
      <c r="A497" s="359"/>
      <c r="B497" s="359"/>
      <c r="C497" s="359"/>
      <c r="D497" s="359"/>
      <c r="E497" s="359"/>
      <c r="F497" s="359"/>
      <c r="G497" s="359"/>
      <c r="H497" s="359"/>
      <c r="I497" s="359"/>
      <c r="J497" s="359"/>
      <c r="K497" s="359"/>
      <c r="L497" s="359"/>
      <c r="M497" s="359"/>
      <c r="N497" s="359"/>
      <c r="O497" s="359"/>
      <c r="P497" s="359"/>
      <c r="Q497" s="359"/>
      <c r="R497" s="359"/>
      <c r="S497" s="358"/>
      <c r="T497" s="358"/>
      <c r="U497" s="359"/>
      <c r="V497" s="359"/>
      <c r="W497" s="359"/>
      <c r="X497" s="359"/>
    </row>
    <row r="498" spans="1:24" ht="14.4">
      <c r="A498" s="359"/>
      <c r="B498" s="359"/>
      <c r="C498" s="359"/>
      <c r="D498" s="359"/>
      <c r="E498" s="359"/>
      <c r="F498" s="359"/>
      <c r="G498" s="359"/>
      <c r="H498" s="359"/>
      <c r="I498" s="359"/>
      <c r="J498" s="359"/>
      <c r="K498" s="359"/>
      <c r="L498" s="359"/>
      <c r="M498" s="359"/>
      <c r="N498" s="359"/>
      <c r="O498" s="359"/>
      <c r="P498" s="359"/>
      <c r="Q498" s="359"/>
      <c r="R498" s="359"/>
      <c r="S498" s="358"/>
      <c r="T498" s="358"/>
      <c r="U498" s="359"/>
      <c r="V498" s="359"/>
      <c r="W498" s="359"/>
      <c r="X498" s="359"/>
    </row>
    <row r="499" spans="1:24" ht="14.4">
      <c r="A499" s="359"/>
      <c r="B499" s="359"/>
      <c r="C499" s="359"/>
      <c r="D499" s="359"/>
      <c r="E499" s="359"/>
      <c r="F499" s="359"/>
      <c r="G499" s="359"/>
      <c r="H499" s="359"/>
      <c r="I499" s="359"/>
      <c r="J499" s="359"/>
      <c r="K499" s="359"/>
      <c r="L499" s="359"/>
      <c r="M499" s="359"/>
      <c r="N499" s="359"/>
      <c r="O499" s="359"/>
      <c r="P499" s="359"/>
      <c r="Q499" s="359"/>
      <c r="R499" s="359"/>
      <c r="S499" s="358"/>
      <c r="T499" s="358"/>
      <c r="U499" s="359"/>
      <c r="V499" s="359"/>
      <c r="W499" s="359"/>
      <c r="X499" s="359"/>
    </row>
    <row r="500" spans="1:24" ht="14.4">
      <c r="A500" s="359"/>
      <c r="B500" s="359"/>
      <c r="C500" s="359"/>
      <c r="D500" s="359"/>
      <c r="E500" s="359"/>
      <c r="F500" s="359"/>
      <c r="G500" s="359"/>
      <c r="H500" s="359"/>
      <c r="I500" s="359"/>
      <c r="J500" s="359"/>
      <c r="K500" s="359"/>
      <c r="L500" s="359"/>
      <c r="M500" s="359"/>
      <c r="N500" s="359"/>
      <c r="O500" s="359"/>
      <c r="P500" s="359"/>
      <c r="Q500" s="359"/>
      <c r="R500" s="359"/>
      <c r="S500" s="358"/>
      <c r="T500" s="358"/>
      <c r="U500" s="359"/>
      <c r="V500" s="359"/>
      <c r="W500" s="359"/>
      <c r="X500" s="359"/>
    </row>
    <row r="501" spans="1:24" ht="14.4">
      <c r="A501" s="359"/>
      <c r="B501" s="359"/>
      <c r="C501" s="359"/>
      <c r="D501" s="359"/>
      <c r="E501" s="359"/>
      <c r="F501" s="359"/>
      <c r="G501" s="359"/>
      <c r="H501" s="359"/>
      <c r="I501" s="359"/>
      <c r="J501" s="359"/>
      <c r="K501" s="359"/>
      <c r="L501" s="359"/>
      <c r="M501" s="359"/>
      <c r="N501" s="359"/>
      <c r="O501" s="359"/>
      <c r="P501" s="359"/>
      <c r="Q501" s="359"/>
      <c r="R501" s="359"/>
      <c r="S501" s="358"/>
      <c r="T501" s="358"/>
      <c r="U501" s="359"/>
      <c r="V501" s="359"/>
      <c r="W501" s="359"/>
      <c r="X501" s="359"/>
    </row>
    <row r="502" spans="1:24" ht="14.4">
      <c r="A502" s="359"/>
      <c r="B502" s="359"/>
      <c r="C502" s="359"/>
      <c r="D502" s="359"/>
      <c r="E502" s="359"/>
      <c r="F502" s="359"/>
      <c r="G502" s="359"/>
      <c r="H502" s="359"/>
      <c r="I502" s="359"/>
      <c r="J502" s="359"/>
      <c r="K502" s="359"/>
      <c r="L502" s="359"/>
      <c r="M502" s="359"/>
      <c r="N502" s="359"/>
      <c r="O502" s="359"/>
      <c r="P502" s="359"/>
      <c r="Q502" s="359"/>
      <c r="R502" s="359"/>
      <c r="S502" s="358"/>
      <c r="T502" s="358"/>
      <c r="U502" s="359"/>
      <c r="V502" s="359"/>
      <c r="W502" s="359"/>
      <c r="X502" s="359"/>
    </row>
    <row r="503" spans="1:24" ht="14.4">
      <c r="A503" s="359"/>
      <c r="B503" s="359"/>
      <c r="C503" s="359"/>
      <c r="D503" s="359"/>
      <c r="E503" s="359"/>
      <c r="F503" s="359"/>
      <c r="G503" s="359"/>
      <c r="H503" s="359"/>
      <c r="I503" s="359"/>
      <c r="J503" s="359"/>
      <c r="K503" s="359"/>
      <c r="L503" s="359"/>
      <c r="M503" s="359"/>
      <c r="N503" s="359"/>
      <c r="O503" s="359"/>
      <c r="P503" s="359"/>
      <c r="Q503" s="359"/>
      <c r="R503" s="359"/>
      <c r="S503" s="358"/>
      <c r="T503" s="358"/>
      <c r="U503" s="359"/>
      <c r="V503" s="359"/>
      <c r="W503" s="359"/>
      <c r="X503" s="359"/>
    </row>
    <row r="504" spans="1:24" ht="14.4">
      <c r="A504" s="359"/>
      <c r="B504" s="359"/>
      <c r="C504" s="359"/>
      <c r="D504" s="359"/>
      <c r="E504" s="359"/>
      <c r="F504" s="359"/>
      <c r="G504" s="359"/>
      <c r="H504" s="359"/>
      <c r="I504" s="359"/>
      <c r="J504" s="359"/>
      <c r="K504" s="359"/>
      <c r="L504" s="359"/>
      <c r="M504" s="359"/>
      <c r="N504" s="359"/>
      <c r="O504" s="359"/>
      <c r="P504" s="359"/>
      <c r="Q504" s="359"/>
      <c r="R504" s="359"/>
      <c r="S504" s="358"/>
      <c r="T504" s="358"/>
      <c r="U504" s="359"/>
      <c r="V504" s="359"/>
      <c r="W504" s="359"/>
      <c r="X504" s="359"/>
    </row>
    <row r="505" spans="1:24" ht="14.4">
      <c r="A505" s="359"/>
      <c r="B505" s="359"/>
      <c r="C505" s="359"/>
      <c r="D505" s="359"/>
      <c r="E505" s="359"/>
      <c r="F505" s="359"/>
      <c r="G505" s="359"/>
      <c r="H505" s="359"/>
      <c r="I505" s="359"/>
      <c r="J505" s="359"/>
      <c r="K505" s="359"/>
      <c r="L505" s="359"/>
      <c r="M505" s="359"/>
      <c r="N505" s="359"/>
      <c r="O505" s="359"/>
      <c r="P505" s="359"/>
      <c r="Q505" s="359"/>
      <c r="R505" s="359"/>
      <c r="S505" s="358"/>
      <c r="T505" s="358"/>
      <c r="U505" s="359"/>
      <c r="V505" s="359"/>
      <c r="W505" s="359"/>
      <c r="X505" s="359"/>
    </row>
    <row r="506" spans="1:24" ht="14.4">
      <c r="A506" s="359"/>
      <c r="B506" s="359"/>
      <c r="C506" s="359"/>
      <c r="D506" s="359"/>
      <c r="E506" s="359"/>
      <c r="F506" s="359"/>
      <c r="G506" s="359"/>
      <c r="H506" s="359"/>
      <c r="I506" s="359"/>
      <c r="J506" s="359"/>
      <c r="K506" s="359"/>
      <c r="L506" s="359"/>
      <c r="M506" s="359"/>
      <c r="N506" s="359"/>
      <c r="O506" s="359"/>
      <c r="P506" s="359"/>
      <c r="Q506" s="359"/>
      <c r="R506" s="359"/>
      <c r="S506" s="358"/>
      <c r="T506" s="358"/>
      <c r="U506" s="359"/>
      <c r="V506" s="359"/>
      <c r="W506" s="359"/>
      <c r="X506" s="359"/>
    </row>
    <row r="507" spans="1:24" ht="14.4">
      <c r="A507" s="359"/>
      <c r="B507" s="359"/>
      <c r="C507" s="359"/>
      <c r="D507" s="359"/>
      <c r="E507" s="359"/>
      <c r="F507" s="359"/>
      <c r="G507" s="359"/>
      <c r="H507" s="359"/>
      <c r="I507" s="359"/>
      <c r="J507" s="359"/>
      <c r="K507" s="359"/>
      <c r="L507" s="359"/>
      <c r="M507" s="359"/>
      <c r="N507" s="359"/>
      <c r="O507" s="359"/>
      <c r="P507" s="359"/>
      <c r="Q507" s="359"/>
      <c r="R507" s="359"/>
      <c r="S507" s="358"/>
      <c r="T507" s="358"/>
      <c r="U507" s="359"/>
      <c r="V507" s="359"/>
      <c r="W507" s="359"/>
      <c r="X507" s="359"/>
    </row>
    <row r="508" spans="1:24" ht="14.4">
      <c r="A508" s="359"/>
      <c r="B508" s="359"/>
      <c r="C508" s="359"/>
      <c r="D508" s="359"/>
      <c r="E508" s="359"/>
      <c r="F508" s="359"/>
      <c r="G508" s="359"/>
      <c r="H508" s="359"/>
      <c r="I508" s="359"/>
      <c r="J508" s="359"/>
      <c r="K508" s="359"/>
      <c r="L508" s="359"/>
      <c r="M508" s="359"/>
      <c r="N508" s="359"/>
      <c r="O508" s="359"/>
      <c r="P508" s="359"/>
      <c r="Q508" s="359"/>
      <c r="R508" s="359"/>
      <c r="S508" s="358"/>
      <c r="T508" s="358"/>
      <c r="U508" s="359"/>
      <c r="V508" s="359"/>
      <c r="W508" s="359"/>
      <c r="X508" s="359"/>
    </row>
    <row r="509" spans="1:24" ht="14.4">
      <c r="A509" s="359"/>
      <c r="B509" s="359"/>
      <c r="C509" s="359"/>
      <c r="D509" s="359"/>
      <c r="E509" s="359"/>
      <c r="F509" s="359"/>
      <c r="G509" s="359"/>
      <c r="H509" s="359"/>
      <c r="I509" s="359"/>
      <c r="J509" s="359"/>
      <c r="K509" s="359"/>
      <c r="L509" s="359"/>
      <c r="M509" s="359"/>
      <c r="N509" s="359"/>
      <c r="O509" s="359"/>
      <c r="P509" s="359"/>
      <c r="Q509" s="359"/>
      <c r="R509" s="359"/>
      <c r="S509" s="358"/>
      <c r="T509" s="358"/>
      <c r="U509" s="359"/>
      <c r="V509" s="359"/>
      <c r="W509" s="359"/>
      <c r="X509" s="359"/>
    </row>
    <row r="510" spans="1:24" ht="14.4">
      <c r="A510" s="359"/>
      <c r="B510" s="359"/>
      <c r="C510" s="359"/>
      <c r="D510" s="359"/>
      <c r="E510" s="359"/>
      <c r="F510" s="359"/>
      <c r="G510" s="359"/>
      <c r="H510" s="359"/>
      <c r="I510" s="359"/>
      <c r="J510" s="359"/>
      <c r="K510" s="359"/>
      <c r="L510" s="359"/>
      <c r="M510" s="359"/>
      <c r="N510" s="359"/>
      <c r="O510" s="359"/>
      <c r="P510" s="359"/>
      <c r="Q510" s="359"/>
      <c r="R510" s="359"/>
      <c r="S510" s="358"/>
      <c r="T510" s="358"/>
      <c r="U510" s="359"/>
      <c r="V510" s="359"/>
      <c r="W510" s="359"/>
      <c r="X510" s="359"/>
    </row>
    <row r="511" spans="1:24" ht="14.4">
      <c r="A511" s="359"/>
      <c r="B511" s="359"/>
      <c r="C511" s="359"/>
      <c r="D511" s="359"/>
      <c r="E511" s="359"/>
      <c r="F511" s="359"/>
      <c r="G511" s="359"/>
      <c r="H511" s="359"/>
      <c r="I511" s="359"/>
      <c r="J511" s="359"/>
      <c r="K511" s="359"/>
      <c r="L511" s="359"/>
      <c r="M511" s="359"/>
      <c r="N511" s="359"/>
      <c r="O511" s="359"/>
      <c r="P511" s="359"/>
      <c r="Q511" s="359"/>
      <c r="R511" s="359"/>
      <c r="S511" s="358"/>
      <c r="T511" s="358"/>
      <c r="U511" s="359"/>
      <c r="V511" s="359"/>
      <c r="W511" s="359"/>
      <c r="X511" s="359"/>
    </row>
    <row r="512" spans="1:24" ht="14.4">
      <c r="A512" s="359"/>
      <c r="B512" s="359"/>
      <c r="C512" s="359"/>
      <c r="D512" s="359"/>
      <c r="E512" s="359"/>
      <c r="F512" s="359"/>
      <c r="G512" s="359"/>
      <c r="H512" s="359"/>
      <c r="I512" s="359"/>
      <c r="J512" s="359"/>
      <c r="K512" s="359"/>
      <c r="L512" s="359"/>
      <c r="M512" s="359"/>
      <c r="N512" s="359"/>
      <c r="O512" s="359"/>
      <c r="P512" s="359"/>
      <c r="Q512" s="359"/>
      <c r="R512" s="359"/>
      <c r="S512" s="358"/>
      <c r="T512" s="358"/>
      <c r="U512" s="359"/>
      <c r="V512" s="359"/>
      <c r="W512" s="359"/>
      <c r="X512" s="359"/>
    </row>
    <row r="513" spans="1:24" ht="14.4">
      <c r="A513" s="359"/>
      <c r="B513" s="359"/>
      <c r="C513" s="359"/>
      <c r="D513" s="359"/>
      <c r="E513" s="359"/>
      <c r="F513" s="359"/>
      <c r="G513" s="359"/>
      <c r="H513" s="359"/>
      <c r="I513" s="359"/>
      <c r="J513" s="359"/>
      <c r="K513" s="359"/>
      <c r="L513" s="359"/>
      <c r="M513" s="359"/>
      <c r="N513" s="359"/>
      <c r="O513" s="359"/>
      <c r="P513" s="359"/>
      <c r="Q513" s="359"/>
      <c r="R513" s="359"/>
      <c r="S513" s="358"/>
      <c r="T513" s="358"/>
      <c r="U513" s="359"/>
      <c r="V513" s="359"/>
      <c r="W513" s="359"/>
      <c r="X513" s="359"/>
    </row>
    <row r="514" spans="1:24" ht="14.4">
      <c r="A514" s="359"/>
      <c r="B514" s="359"/>
      <c r="C514" s="359"/>
      <c r="D514" s="359"/>
      <c r="E514" s="359"/>
      <c r="F514" s="359"/>
      <c r="G514" s="359"/>
      <c r="H514" s="359"/>
      <c r="I514" s="359"/>
      <c r="J514" s="359"/>
      <c r="K514" s="359"/>
      <c r="L514" s="359"/>
      <c r="M514" s="359"/>
      <c r="N514" s="359"/>
      <c r="O514" s="359"/>
      <c r="P514" s="359"/>
      <c r="Q514" s="359"/>
      <c r="R514" s="359"/>
      <c r="S514" s="358"/>
      <c r="T514" s="358"/>
      <c r="U514" s="359"/>
      <c r="V514" s="359"/>
      <c r="W514" s="359"/>
      <c r="X514" s="359"/>
    </row>
    <row r="515" spans="1:24" ht="14.4">
      <c r="A515" s="359"/>
      <c r="B515" s="359"/>
      <c r="C515" s="359"/>
      <c r="D515" s="359"/>
      <c r="E515" s="359"/>
      <c r="F515" s="359"/>
      <c r="G515" s="359"/>
      <c r="H515" s="359"/>
      <c r="I515" s="359"/>
      <c r="J515" s="359"/>
      <c r="K515" s="359"/>
      <c r="L515" s="359"/>
      <c r="M515" s="359"/>
      <c r="N515" s="359"/>
      <c r="O515" s="359"/>
      <c r="P515" s="359"/>
      <c r="Q515" s="359"/>
      <c r="R515" s="359"/>
      <c r="S515" s="358"/>
      <c r="T515" s="358"/>
      <c r="U515" s="359"/>
      <c r="V515" s="359"/>
      <c r="W515" s="359"/>
      <c r="X515" s="359"/>
    </row>
    <row r="516" spans="1:24" ht="14.4">
      <c r="A516" s="359"/>
      <c r="B516" s="359"/>
      <c r="C516" s="359"/>
      <c r="D516" s="359"/>
      <c r="E516" s="359"/>
      <c r="F516" s="359"/>
      <c r="G516" s="359"/>
      <c r="H516" s="359"/>
      <c r="I516" s="359"/>
      <c r="J516" s="359"/>
      <c r="K516" s="359"/>
      <c r="L516" s="359"/>
      <c r="M516" s="359"/>
      <c r="N516" s="359"/>
      <c r="O516" s="359"/>
      <c r="P516" s="359"/>
      <c r="Q516" s="359"/>
      <c r="R516" s="359"/>
      <c r="S516" s="358"/>
      <c r="T516" s="358"/>
      <c r="U516" s="359"/>
      <c r="V516" s="359"/>
      <c r="W516" s="359"/>
      <c r="X516" s="359"/>
    </row>
    <row r="517" spans="1:24" ht="14.4">
      <c r="A517" s="359"/>
      <c r="B517" s="359"/>
      <c r="C517" s="359"/>
      <c r="D517" s="359"/>
      <c r="E517" s="359"/>
      <c r="F517" s="359"/>
      <c r="G517" s="359"/>
      <c r="H517" s="359"/>
      <c r="I517" s="359"/>
      <c r="J517" s="359"/>
      <c r="K517" s="359"/>
      <c r="L517" s="359"/>
      <c r="M517" s="359"/>
      <c r="N517" s="359"/>
      <c r="O517" s="359"/>
      <c r="P517" s="359"/>
      <c r="Q517" s="359"/>
      <c r="R517" s="359"/>
      <c r="S517" s="358"/>
      <c r="T517" s="358"/>
      <c r="U517" s="359"/>
      <c r="V517" s="359"/>
      <c r="W517" s="359"/>
      <c r="X517" s="359"/>
    </row>
    <row r="518" spans="1:24" ht="14.4">
      <c r="A518" s="359"/>
      <c r="B518" s="359"/>
      <c r="C518" s="359"/>
      <c r="D518" s="359"/>
      <c r="E518" s="359"/>
      <c r="F518" s="359"/>
      <c r="G518" s="359"/>
      <c r="H518" s="359"/>
      <c r="I518" s="359"/>
      <c r="J518" s="359"/>
      <c r="K518" s="359"/>
      <c r="L518" s="359"/>
      <c r="M518" s="359"/>
      <c r="N518" s="359"/>
      <c r="O518" s="359"/>
      <c r="P518" s="359"/>
      <c r="Q518" s="359"/>
      <c r="R518" s="359"/>
      <c r="S518" s="358"/>
      <c r="T518" s="358"/>
      <c r="U518" s="359"/>
      <c r="V518" s="359"/>
      <c r="W518" s="359"/>
      <c r="X518" s="359"/>
    </row>
    <row r="519" spans="1:24" ht="14.4">
      <c r="A519" s="359"/>
      <c r="B519" s="359"/>
      <c r="C519" s="359"/>
      <c r="D519" s="359"/>
      <c r="E519" s="359"/>
      <c r="F519" s="359"/>
      <c r="G519" s="359"/>
      <c r="H519" s="359"/>
      <c r="I519" s="359"/>
      <c r="J519" s="359"/>
      <c r="K519" s="359"/>
      <c r="L519" s="359"/>
      <c r="M519" s="359"/>
      <c r="N519" s="359"/>
      <c r="O519" s="359"/>
      <c r="P519" s="359"/>
      <c r="Q519" s="359"/>
      <c r="R519" s="359"/>
      <c r="S519" s="358"/>
      <c r="T519" s="358"/>
      <c r="U519" s="359"/>
      <c r="V519" s="359"/>
      <c r="W519" s="359"/>
      <c r="X519" s="359"/>
    </row>
    <row r="520" spans="1:24" ht="14.4">
      <c r="A520" s="359"/>
      <c r="B520" s="359"/>
      <c r="C520" s="359"/>
      <c r="D520" s="359"/>
      <c r="E520" s="359"/>
      <c r="F520" s="359"/>
      <c r="G520" s="359"/>
      <c r="H520" s="359"/>
      <c r="I520" s="359"/>
      <c r="J520" s="359"/>
      <c r="K520" s="359"/>
      <c r="L520" s="359"/>
      <c r="M520" s="359"/>
      <c r="N520" s="359"/>
      <c r="O520" s="359"/>
      <c r="P520" s="359"/>
      <c r="Q520" s="359"/>
      <c r="R520" s="359"/>
      <c r="S520" s="358"/>
      <c r="T520" s="358"/>
      <c r="U520" s="359"/>
      <c r="V520" s="359"/>
      <c r="W520" s="359"/>
      <c r="X520" s="359"/>
    </row>
    <row r="521" spans="1:24" ht="14.4">
      <c r="A521" s="359"/>
      <c r="B521" s="359"/>
      <c r="C521" s="359"/>
      <c r="D521" s="359"/>
      <c r="E521" s="359"/>
      <c r="F521" s="359"/>
      <c r="G521" s="359"/>
      <c r="H521" s="359"/>
      <c r="I521" s="359"/>
      <c r="J521" s="359"/>
      <c r="K521" s="359"/>
      <c r="L521" s="359"/>
      <c r="M521" s="359"/>
      <c r="N521" s="359"/>
      <c r="O521" s="359"/>
      <c r="P521" s="359"/>
      <c r="Q521" s="359"/>
      <c r="R521" s="359"/>
      <c r="S521" s="358"/>
      <c r="T521" s="358"/>
      <c r="U521" s="359"/>
      <c r="V521" s="359"/>
      <c r="W521" s="359"/>
      <c r="X521" s="359"/>
    </row>
    <row r="522" spans="1:24" ht="14.4">
      <c r="A522" s="359"/>
      <c r="B522" s="359"/>
      <c r="C522" s="359"/>
      <c r="D522" s="359"/>
      <c r="E522" s="359"/>
      <c r="F522" s="359"/>
      <c r="G522" s="359"/>
      <c r="H522" s="359"/>
      <c r="I522" s="359"/>
      <c r="J522" s="359"/>
      <c r="K522" s="359"/>
      <c r="L522" s="359"/>
      <c r="M522" s="359"/>
      <c r="N522" s="359"/>
      <c r="O522" s="359"/>
      <c r="P522" s="359"/>
      <c r="Q522" s="359"/>
      <c r="R522" s="359"/>
      <c r="S522" s="358"/>
      <c r="T522" s="358"/>
      <c r="U522" s="359"/>
      <c r="V522" s="359"/>
      <c r="W522" s="359"/>
      <c r="X522" s="359"/>
    </row>
    <row r="523" spans="1:24" ht="14.4">
      <c r="A523" s="359"/>
      <c r="B523" s="359"/>
      <c r="C523" s="359"/>
      <c r="D523" s="359"/>
      <c r="E523" s="359"/>
      <c r="F523" s="359"/>
      <c r="G523" s="359"/>
      <c r="H523" s="359"/>
      <c r="I523" s="359"/>
      <c r="J523" s="359"/>
      <c r="K523" s="359"/>
      <c r="L523" s="359"/>
      <c r="M523" s="359"/>
      <c r="N523" s="359"/>
      <c r="O523" s="359"/>
      <c r="P523" s="359"/>
      <c r="Q523" s="359"/>
      <c r="R523" s="359"/>
      <c r="S523" s="358"/>
      <c r="T523" s="358"/>
      <c r="U523" s="359"/>
      <c r="V523" s="359"/>
      <c r="W523" s="359"/>
      <c r="X523" s="359"/>
    </row>
    <row r="524" spans="1:24" ht="14.4">
      <c r="A524" s="359"/>
      <c r="B524" s="359"/>
      <c r="C524" s="359"/>
      <c r="D524" s="359"/>
      <c r="E524" s="359"/>
      <c r="F524" s="359"/>
      <c r="G524" s="359"/>
      <c r="H524" s="359"/>
      <c r="I524" s="359"/>
      <c r="J524" s="359"/>
      <c r="K524" s="359"/>
      <c r="L524" s="359"/>
      <c r="M524" s="359"/>
      <c r="N524" s="359"/>
      <c r="O524" s="359"/>
      <c r="P524" s="359"/>
      <c r="Q524" s="359"/>
      <c r="R524" s="359"/>
      <c r="S524" s="358"/>
      <c r="T524" s="358"/>
      <c r="U524" s="359"/>
      <c r="V524" s="359"/>
      <c r="W524" s="359"/>
      <c r="X524" s="359"/>
    </row>
    <row r="525" spans="1:24" ht="14.4">
      <c r="A525" s="359"/>
      <c r="B525" s="359"/>
      <c r="C525" s="359"/>
      <c r="D525" s="359"/>
      <c r="E525" s="359"/>
      <c r="F525" s="359"/>
      <c r="G525" s="359"/>
      <c r="H525" s="359"/>
      <c r="I525" s="359"/>
      <c r="J525" s="359"/>
      <c r="K525" s="359"/>
      <c r="L525" s="359"/>
      <c r="M525" s="359"/>
      <c r="N525" s="359"/>
      <c r="O525" s="359"/>
      <c r="P525" s="359"/>
      <c r="Q525" s="359"/>
      <c r="R525" s="359"/>
      <c r="S525" s="358"/>
      <c r="T525" s="358"/>
      <c r="U525" s="359"/>
      <c r="V525" s="359"/>
      <c r="W525" s="359"/>
      <c r="X525" s="359"/>
    </row>
    <row r="526" spans="1:24" ht="14.4">
      <c r="A526" s="359"/>
      <c r="B526" s="359"/>
      <c r="C526" s="359"/>
      <c r="D526" s="359"/>
      <c r="E526" s="359"/>
      <c r="F526" s="359"/>
      <c r="G526" s="359"/>
      <c r="H526" s="359"/>
      <c r="I526" s="359"/>
      <c r="J526" s="359"/>
      <c r="K526" s="359"/>
      <c r="L526" s="359"/>
      <c r="M526" s="359"/>
      <c r="N526" s="359"/>
      <c r="O526" s="359"/>
      <c r="P526" s="359"/>
      <c r="Q526" s="359"/>
      <c r="R526" s="359"/>
      <c r="S526" s="358"/>
      <c r="T526" s="358"/>
      <c r="U526" s="359"/>
      <c r="V526" s="359"/>
      <c r="W526" s="359"/>
      <c r="X526" s="359"/>
    </row>
    <row r="527" spans="1:24" ht="14.4">
      <c r="A527" s="359"/>
      <c r="B527" s="359"/>
      <c r="C527" s="359"/>
      <c r="D527" s="359"/>
      <c r="E527" s="359"/>
      <c r="F527" s="359"/>
      <c r="G527" s="359"/>
      <c r="H527" s="359"/>
      <c r="I527" s="359"/>
      <c r="J527" s="359"/>
      <c r="K527" s="359"/>
      <c r="L527" s="359"/>
      <c r="M527" s="359"/>
      <c r="N527" s="359"/>
      <c r="O527" s="359"/>
      <c r="P527" s="359"/>
      <c r="Q527" s="359"/>
      <c r="R527" s="359"/>
      <c r="S527" s="358"/>
      <c r="T527" s="358"/>
      <c r="U527" s="359"/>
      <c r="V527" s="359"/>
      <c r="W527" s="359"/>
      <c r="X527" s="359"/>
    </row>
    <row r="528" spans="1:24" ht="14.4">
      <c r="A528" s="359"/>
      <c r="B528" s="359"/>
      <c r="C528" s="359"/>
      <c r="D528" s="359"/>
      <c r="E528" s="359"/>
      <c r="F528" s="359"/>
      <c r="G528" s="359"/>
      <c r="H528" s="359"/>
      <c r="I528" s="359"/>
      <c r="J528" s="359"/>
      <c r="K528" s="359"/>
      <c r="L528" s="359"/>
      <c r="M528" s="359"/>
      <c r="N528" s="359"/>
      <c r="O528" s="359"/>
      <c r="P528" s="359"/>
      <c r="Q528" s="359"/>
      <c r="R528" s="359"/>
      <c r="S528" s="358"/>
      <c r="T528" s="358"/>
      <c r="U528" s="359"/>
      <c r="V528" s="359"/>
      <c r="W528" s="359"/>
      <c r="X528" s="359"/>
    </row>
    <row r="529" spans="1:24" ht="14.4">
      <c r="A529" s="359"/>
      <c r="B529" s="359"/>
      <c r="C529" s="359"/>
      <c r="D529" s="359"/>
      <c r="E529" s="359"/>
      <c r="F529" s="359"/>
      <c r="G529" s="359"/>
      <c r="H529" s="359"/>
      <c r="I529" s="359"/>
      <c r="J529" s="359"/>
      <c r="K529" s="359"/>
      <c r="L529" s="359"/>
      <c r="M529" s="359"/>
      <c r="N529" s="359"/>
      <c r="O529" s="359"/>
      <c r="P529" s="359"/>
      <c r="Q529" s="359"/>
      <c r="R529" s="359"/>
      <c r="S529" s="358"/>
      <c r="T529" s="358"/>
      <c r="U529" s="359"/>
      <c r="V529" s="359"/>
      <c r="W529" s="359"/>
      <c r="X529" s="359"/>
    </row>
    <row r="530" spans="1:24" ht="14.4">
      <c r="A530" s="359"/>
      <c r="B530" s="359"/>
      <c r="C530" s="359"/>
      <c r="D530" s="359"/>
      <c r="E530" s="359"/>
      <c r="F530" s="359"/>
      <c r="G530" s="359"/>
      <c r="H530" s="359"/>
      <c r="I530" s="359"/>
      <c r="J530" s="359"/>
      <c r="K530" s="359"/>
      <c r="L530" s="359"/>
      <c r="M530" s="359"/>
      <c r="N530" s="359"/>
      <c r="O530" s="359"/>
      <c r="P530" s="359"/>
      <c r="Q530" s="359"/>
      <c r="R530" s="359"/>
      <c r="S530" s="358"/>
      <c r="T530" s="358"/>
      <c r="U530" s="359"/>
      <c r="V530" s="359"/>
      <c r="W530" s="359"/>
      <c r="X530" s="359"/>
    </row>
    <row r="531" spans="1:24" ht="14.4">
      <c r="A531" s="359"/>
      <c r="B531" s="359"/>
      <c r="C531" s="359"/>
      <c r="D531" s="359"/>
      <c r="E531" s="359"/>
      <c r="F531" s="359"/>
      <c r="G531" s="359"/>
      <c r="H531" s="359"/>
      <c r="I531" s="359"/>
      <c r="J531" s="359"/>
      <c r="K531" s="359"/>
      <c r="L531" s="359"/>
      <c r="M531" s="359"/>
      <c r="N531" s="359"/>
      <c r="O531" s="359"/>
      <c r="P531" s="359"/>
      <c r="Q531" s="359"/>
      <c r="R531" s="359"/>
      <c r="S531" s="358"/>
      <c r="T531" s="358"/>
      <c r="U531" s="359"/>
      <c r="V531" s="359"/>
      <c r="W531" s="359"/>
      <c r="X531" s="359"/>
    </row>
    <row r="532" spans="1:24" ht="14.4">
      <c r="A532" s="359"/>
      <c r="B532" s="359"/>
      <c r="C532" s="359"/>
      <c r="D532" s="359"/>
      <c r="E532" s="359"/>
      <c r="F532" s="359"/>
      <c r="G532" s="359"/>
      <c r="H532" s="359"/>
      <c r="I532" s="359"/>
      <c r="J532" s="359"/>
      <c r="K532" s="359"/>
      <c r="L532" s="359"/>
      <c r="M532" s="359"/>
      <c r="N532" s="359"/>
      <c r="O532" s="359"/>
      <c r="P532" s="359"/>
      <c r="Q532" s="359"/>
      <c r="R532" s="359"/>
      <c r="S532" s="358"/>
      <c r="T532" s="358"/>
      <c r="U532" s="359"/>
      <c r="V532" s="359"/>
      <c r="W532" s="359"/>
      <c r="X532" s="359"/>
    </row>
    <row r="533" spans="1:24" ht="14.4">
      <c r="A533" s="359"/>
      <c r="B533" s="359"/>
      <c r="C533" s="359"/>
      <c r="D533" s="359"/>
      <c r="E533" s="359"/>
      <c r="F533" s="359"/>
      <c r="G533" s="359"/>
      <c r="H533" s="359"/>
      <c r="I533" s="359"/>
      <c r="J533" s="359"/>
      <c r="K533" s="359"/>
      <c r="L533" s="359"/>
      <c r="M533" s="359"/>
      <c r="N533" s="359"/>
      <c r="O533" s="359"/>
      <c r="P533" s="359"/>
      <c r="Q533" s="359"/>
      <c r="R533" s="359"/>
      <c r="S533" s="358"/>
      <c r="T533" s="358"/>
      <c r="U533" s="359"/>
      <c r="V533" s="359"/>
      <c r="W533" s="359"/>
      <c r="X533" s="359"/>
    </row>
    <row r="534" spans="1:24" ht="14.4">
      <c r="A534" s="359"/>
      <c r="B534" s="359"/>
      <c r="C534" s="359"/>
      <c r="D534" s="359"/>
      <c r="E534" s="359"/>
      <c r="F534" s="359"/>
      <c r="G534" s="359"/>
      <c r="H534" s="359"/>
      <c r="I534" s="359"/>
      <c r="J534" s="359"/>
      <c r="K534" s="359"/>
      <c r="L534" s="359"/>
      <c r="M534" s="359"/>
      <c r="N534" s="359"/>
      <c r="O534" s="359"/>
      <c r="P534" s="359"/>
      <c r="Q534" s="359"/>
      <c r="R534" s="359"/>
      <c r="S534" s="358"/>
      <c r="T534" s="358"/>
      <c r="U534" s="359"/>
      <c r="V534" s="359"/>
      <c r="W534" s="359"/>
      <c r="X534" s="359"/>
    </row>
    <row r="535" spans="1:24" ht="14.4">
      <c r="A535" s="359"/>
      <c r="B535" s="359"/>
      <c r="C535" s="359"/>
      <c r="D535" s="359"/>
      <c r="E535" s="359"/>
      <c r="F535" s="359"/>
      <c r="G535" s="359"/>
      <c r="H535" s="359"/>
      <c r="I535" s="359"/>
      <c r="J535" s="359"/>
      <c r="K535" s="359"/>
      <c r="L535" s="359"/>
      <c r="M535" s="359"/>
      <c r="N535" s="359"/>
      <c r="O535" s="359"/>
      <c r="P535" s="359"/>
      <c r="Q535" s="359"/>
      <c r="R535" s="359"/>
      <c r="S535" s="358"/>
      <c r="T535" s="358"/>
      <c r="U535" s="359"/>
      <c r="V535" s="359"/>
      <c r="W535" s="359"/>
      <c r="X535" s="359"/>
    </row>
    <row r="536" spans="1:24" ht="14.4">
      <c r="A536" s="359"/>
      <c r="B536" s="359"/>
      <c r="C536" s="359"/>
      <c r="D536" s="359"/>
      <c r="E536" s="359"/>
      <c r="F536" s="359"/>
      <c r="G536" s="359"/>
      <c r="H536" s="359"/>
      <c r="I536" s="359"/>
      <c r="J536" s="359"/>
      <c r="K536" s="359"/>
      <c r="L536" s="359"/>
      <c r="M536" s="359"/>
      <c r="N536" s="359"/>
      <c r="O536" s="359"/>
      <c r="P536" s="359"/>
      <c r="Q536" s="359"/>
      <c r="R536" s="359"/>
      <c r="S536" s="358"/>
      <c r="T536" s="358"/>
      <c r="U536" s="359"/>
      <c r="V536" s="359"/>
      <c r="W536" s="359"/>
      <c r="X536" s="359"/>
    </row>
    <row r="537" spans="1:24" ht="14.4">
      <c r="A537" s="359"/>
      <c r="B537" s="359"/>
      <c r="C537" s="359"/>
      <c r="D537" s="359"/>
      <c r="E537" s="359"/>
      <c r="F537" s="359"/>
      <c r="G537" s="359"/>
      <c r="H537" s="359"/>
      <c r="I537" s="359"/>
      <c r="J537" s="359"/>
      <c r="K537" s="359"/>
      <c r="L537" s="359"/>
      <c r="M537" s="359"/>
      <c r="N537" s="359"/>
      <c r="O537" s="359"/>
      <c r="P537" s="359"/>
      <c r="Q537" s="359"/>
      <c r="R537" s="359"/>
      <c r="S537" s="358"/>
      <c r="T537" s="358"/>
      <c r="U537" s="359"/>
      <c r="V537" s="359"/>
      <c r="W537" s="359"/>
      <c r="X537" s="359"/>
    </row>
    <row r="538" spans="1:24" ht="14.4">
      <c r="A538" s="359"/>
      <c r="B538" s="359"/>
      <c r="C538" s="359"/>
      <c r="D538" s="359"/>
      <c r="E538" s="359"/>
      <c r="F538" s="359"/>
      <c r="G538" s="359"/>
      <c r="H538" s="359"/>
      <c r="I538" s="359"/>
      <c r="J538" s="359"/>
      <c r="K538" s="359"/>
      <c r="L538" s="359"/>
      <c r="M538" s="359"/>
      <c r="N538" s="359"/>
      <c r="O538" s="359"/>
      <c r="P538" s="359"/>
      <c r="Q538" s="359"/>
      <c r="R538" s="359"/>
      <c r="S538" s="358"/>
      <c r="T538" s="358"/>
      <c r="U538" s="359"/>
      <c r="V538" s="359"/>
      <c r="W538" s="359"/>
      <c r="X538" s="359"/>
    </row>
    <row r="539" spans="1:24" ht="14.4">
      <c r="A539" s="359"/>
      <c r="B539" s="359"/>
      <c r="C539" s="359"/>
      <c r="D539" s="359"/>
      <c r="E539" s="359"/>
      <c r="F539" s="359"/>
      <c r="G539" s="359"/>
      <c r="H539" s="359"/>
      <c r="I539" s="359"/>
      <c r="J539" s="359"/>
      <c r="K539" s="359"/>
      <c r="L539" s="359"/>
      <c r="M539" s="359"/>
      <c r="N539" s="359"/>
      <c r="O539" s="359"/>
      <c r="P539" s="359"/>
      <c r="Q539" s="359"/>
      <c r="R539" s="359"/>
      <c r="S539" s="358"/>
      <c r="T539" s="358"/>
      <c r="U539" s="359"/>
      <c r="V539" s="359"/>
      <c r="W539" s="359"/>
      <c r="X539" s="359"/>
    </row>
    <row r="540" spans="1:24" ht="14.4">
      <c r="A540" s="359"/>
      <c r="B540" s="359"/>
      <c r="C540" s="359"/>
      <c r="D540" s="359"/>
      <c r="E540" s="359"/>
      <c r="F540" s="359"/>
      <c r="G540" s="359"/>
      <c r="H540" s="359"/>
      <c r="I540" s="359"/>
      <c r="J540" s="359"/>
      <c r="K540" s="359"/>
      <c r="L540" s="359"/>
      <c r="M540" s="359"/>
      <c r="N540" s="359"/>
      <c r="O540" s="359"/>
      <c r="P540" s="359"/>
      <c r="Q540" s="359"/>
      <c r="R540" s="359"/>
      <c r="S540" s="358"/>
      <c r="T540" s="358"/>
      <c r="U540" s="359"/>
      <c r="V540" s="359"/>
      <c r="W540" s="359"/>
      <c r="X540" s="359"/>
    </row>
    <row r="541" spans="1:24" ht="14.4">
      <c r="A541" s="359"/>
      <c r="B541" s="359"/>
      <c r="C541" s="359"/>
      <c r="D541" s="359"/>
      <c r="E541" s="359"/>
      <c r="F541" s="359"/>
      <c r="G541" s="359"/>
      <c r="H541" s="359"/>
      <c r="I541" s="359"/>
      <c r="J541" s="359"/>
      <c r="K541" s="359"/>
      <c r="L541" s="359"/>
      <c r="M541" s="359"/>
      <c r="N541" s="359"/>
      <c r="O541" s="359"/>
      <c r="P541" s="359"/>
      <c r="Q541" s="359"/>
      <c r="R541" s="359"/>
      <c r="S541" s="358"/>
      <c r="T541" s="358"/>
      <c r="U541" s="359"/>
      <c r="V541" s="359"/>
      <c r="W541" s="359"/>
      <c r="X541" s="359"/>
    </row>
    <row r="542" spans="1:24" ht="14.4">
      <c r="A542" s="359"/>
      <c r="B542" s="359"/>
      <c r="C542" s="359"/>
      <c r="D542" s="359"/>
      <c r="E542" s="359"/>
      <c r="F542" s="359"/>
      <c r="G542" s="359"/>
      <c r="H542" s="359"/>
      <c r="I542" s="359"/>
      <c r="J542" s="359"/>
      <c r="K542" s="359"/>
      <c r="L542" s="359"/>
      <c r="M542" s="359"/>
      <c r="N542" s="359"/>
      <c r="O542" s="359"/>
      <c r="P542" s="359"/>
      <c r="Q542" s="359"/>
      <c r="R542" s="359"/>
      <c r="S542" s="358"/>
      <c r="T542" s="358"/>
      <c r="U542" s="359"/>
      <c r="V542" s="359"/>
      <c r="W542" s="359"/>
      <c r="X542" s="359"/>
    </row>
    <row r="543" spans="1:24" ht="14.4">
      <c r="A543" s="359"/>
      <c r="B543" s="359"/>
      <c r="C543" s="359"/>
      <c r="D543" s="359"/>
      <c r="E543" s="359"/>
      <c r="F543" s="359"/>
      <c r="G543" s="359"/>
      <c r="H543" s="359"/>
      <c r="I543" s="359"/>
      <c r="J543" s="359"/>
      <c r="K543" s="359"/>
      <c r="L543" s="359"/>
      <c r="M543" s="359"/>
      <c r="N543" s="359"/>
      <c r="O543" s="359"/>
      <c r="P543" s="359"/>
      <c r="Q543" s="359"/>
      <c r="R543" s="359"/>
      <c r="S543" s="358"/>
      <c r="T543" s="358"/>
      <c r="U543" s="359"/>
      <c r="V543" s="359"/>
      <c r="W543" s="359"/>
      <c r="X543" s="359"/>
    </row>
    <row r="544" spans="1:24" ht="14.4">
      <c r="A544" s="359"/>
      <c r="B544" s="359"/>
      <c r="C544" s="359"/>
      <c r="D544" s="359"/>
      <c r="E544" s="359"/>
      <c r="F544" s="359"/>
      <c r="G544" s="359"/>
      <c r="H544" s="359"/>
      <c r="I544" s="359"/>
      <c r="J544" s="359"/>
      <c r="K544" s="359"/>
      <c r="L544" s="359"/>
      <c r="M544" s="359"/>
      <c r="N544" s="359"/>
      <c r="O544" s="359"/>
      <c r="P544" s="359"/>
      <c r="Q544" s="359"/>
      <c r="R544" s="359"/>
      <c r="S544" s="358"/>
      <c r="T544" s="358"/>
      <c r="U544" s="359"/>
      <c r="V544" s="359"/>
      <c r="W544" s="359"/>
      <c r="X544" s="359"/>
    </row>
    <row r="545" spans="1:24" ht="14.4">
      <c r="A545" s="359"/>
      <c r="B545" s="359"/>
      <c r="C545" s="359"/>
      <c r="D545" s="359"/>
      <c r="E545" s="359"/>
      <c r="F545" s="359"/>
      <c r="G545" s="359"/>
      <c r="H545" s="359"/>
      <c r="I545" s="359"/>
      <c r="J545" s="359"/>
      <c r="K545" s="359"/>
      <c r="L545" s="359"/>
      <c r="M545" s="359"/>
      <c r="N545" s="359"/>
      <c r="O545" s="359"/>
      <c r="P545" s="359"/>
      <c r="Q545" s="359"/>
      <c r="R545" s="359"/>
      <c r="S545" s="358"/>
      <c r="T545" s="358"/>
      <c r="U545" s="359"/>
      <c r="V545" s="359"/>
      <c r="W545" s="359"/>
      <c r="X545" s="359"/>
    </row>
    <row r="546" spans="1:24" ht="14.4">
      <c r="A546" s="359"/>
      <c r="B546" s="359"/>
      <c r="C546" s="359"/>
      <c r="D546" s="359"/>
      <c r="E546" s="359"/>
      <c r="F546" s="359"/>
      <c r="G546" s="359"/>
      <c r="H546" s="359"/>
      <c r="I546" s="359"/>
      <c r="J546" s="359"/>
      <c r="K546" s="359"/>
      <c r="L546" s="359"/>
      <c r="M546" s="359"/>
      <c r="N546" s="359"/>
      <c r="O546" s="359"/>
      <c r="P546" s="359"/>
      <c r="Q546" s="359"/>
      <c r="R546" s="359"/>
      <c r="S546" s="358"/>
      <c r="T546" s="358"/>
      <c r="U546" s="359"/>
      <c r="V546" s="359"/>
      <c r="W546" s="359"/>
      <c r="X546" s="359"/>
    </row>
    <row r="547" spans="1:24" ht="14.4">
      <c r="A547" s="359"/>
      <c r="B547" s="359"/>
      <c r="C547" s="359"/>
      <c r="D547" s="359"/>
      <c r="E547" s="359"/>
      <c r="F547" s="359"/>
      <c r="G547" s="359"/>
      <c r="H547" s="359"/>
      <c r="I547" s="359"/>
      <c r="J547" s="359"/>
      <c r="K547" s="359"/>
      <c r="L547" s="359"/>
      <c r="M547" s="359"/>
      <c r="N547" s="359"/>
      <c r="O547" s="359"/>
      <c r="P547" s="359"/>
      <c r="Q547" s="359"/>
      <c r="R547" s="359"/>
      <c r="S547" s="358"/>
      <c r="T547" s="358"/>
      <c r="U547" s="359"/>
      <c r="V547" s="359"/>
      <c r="W547" s="359"/>
      <c r="X547" s="359"/>
    </row>
    <row r="548" spans="1:24" ht="14.4">
      <c r="A548" s="359"/>
      <c r="B548" s="359"/>
      <c r="C548" s="359"/>
      <c r="D548" s="359"/>
      <c r="E548" s="359"/>
      <c r="F548" s="359"/>
      <c r="G548" s="359"/>
      <c r="H548" s="359"/>
      <c r="I548" s="359"/>
      <c r="J548" s="359"/>
      <c r="K548" s="359"/>
      <c r="L548" s="359"/>
      <c r="M548" s="359"/>
      <c r="N548" s="359"/>
      <c r="O548" s="359"/>
      <c r="P548" s="359"/>
      <c r="Q548" s="359"/>
      <c r="R548" s="359"/>
      <c r="S548" s="358"/>
      <c r="T548" s="358"/>
      <c r="U548" s="359"/>
      <c r="V548" s="359"/>
      <c r="W548" s="359"/>
      <c r="X548" s="359"/>
    </row>
    <row r="549" spans="1:24" ht="14.4">
      <c r="A549" s="359"/>
      <c r="B549" s="359"/>
      <c r="C549" s="359"/>
      <c r="D549" s="359"/>
      <c r="E549" s="359"/>
      <c r="F549" s="359"/>
      <c r="G549" s="359"/>
      <c r="H549" s="359"/>
      <c r="I549" s="359"/>
      <c r="J549" s="359"/>
      <c r="K549" s="359"/>
      <c r="L549" s="359"/>
      <c r="M549" s="359"/>
      <c r="N549" s="359"/>
      <c r="O549" s="359"/>
      <c r="P549" s="359"/>
      <c r="Q549" s="359"/>
      <c r="R549" s="359"/>
      <c r="S549" s="358"/>
      <c r="T549" s="358"/>
      <c r="U549" s="359"/>
      <c r="V549" s="359"/>
      <c r="W549" s="359"/>
      <c r="X549" s="359"/>
    </row>
    <row r="550" spans="1:24" ht="14.4">
      <c r="A550" s="359"/>
      <c r="B550" s="359"/>
      <c r="C550" s="359"/>
      <c r="D550" s="359"/>
      <c r="E550" s="359"/>
      <c r="F550" s="359"/>
      <c r="G550" s="359"/>
      <c r="H550" s="359"/>
      <c r="I550" s="359"/>
      <c r="J550" s="359"/>
      <c r="K550" s="359"/>
      <c r="L550" s="359"/>
      <c r="M550" s="359"/>
      <c r="N550" s="359"/>
      <c r="O550" s="359"/>
      <c r="P550" s="359"/>
      <c r="Q550" s="359"/>
      <c r="R550" s="359"/>
      <c r="S550" s="358"/>
      <c r="T550" s="358"/>
      <c r="U550" s="359"/>
      <c r="V550" s="359"/>
      <c r="W550" s="359"/>
      <c r="X550" s="359"/>
    </row>
    <row r="551" spans="1:24" ht="14.4">
      <c r="A551" s="359"/>
      <c r="B551" s="359"/>
      <c r="C551" s="359"/>
      <c r="D551" s="359"/>
      <c r="E551" s="359"/>
      <c r="F551" s="359"/>
      <c r="G551" s="359"/>
      <c r="H551" s="359"/>
      <c r="I551" s="359"/>
      <c r="J551" s="359"/>
      <c r="K551" s="359"/>
      <c r="L551" s="359"/>
      <c r="M551" s="359"/>
      <c r="N551" s="359"/>
      <c r="O551" s="359"/>
      <c r="P551" s="359"/>
      <c r="Q551" s="359"/>
      <c r="R551" s="359"/>
      <c r="S551" s="358"/>
      <c r="T551" s="358"/>
      <c r="U551" s="359"/>
      <c r="V551" s="359"/>
      <c r="W551" s="359"/>
      <c r="X551" s="359"/>
    </row>
    <row r="552" spans="1:24" ht="14.4">
      <c r="A552" s="359"/>
      <c r="B552" s="359"/>
      <c r="C552" s="359"/>
      <c r="D552" s="359"/>
      <c r="E552" s="359"/>
      <c r="F552" s="359"/>
      <c r="G552" s="359"/>
      <c r="H552" s="359"/>
      <c r="I552" s="359"/>
      <c r="J552" s="359"/>
      <c r="K552" s="359"/>
      <c r="L552" s="359"/>
      <c r="M552" s="359"/>
      <c r="N552" s="359"/>
      <c r="O552" s="359"/>
      <c r="P552" s="359"/>
      <c r="Q552" s="359"/>
      <c r="R552" s="359"/>
      <c r="S552" s="358"/>
      <c r="T552" s="358"/>
      <c r="U552" s="359"/>
      <c r="V552" s="359"/>
      <c r="W552" s="359"/>
      <c r="X552" s="359"/>
    </row>
    <row r="553" spans="1:24" ht="14.4">
      <c r="A553" s="359"/>
      <c r="B553" s="359"/>
      <c r="C553" s="359"/>
      <c r="D553" s="359"/>
      <c r="E553" s="359"/>
      <c r="F553" s="359"/>
      <c r="G553" s="359"/>
      <c r="H553" s="359"/>
      <c r="I553" s="359"/>
      <c r="J553" s="359"/>
      <c r="K553" s="359"/>
      <c r="L553" s="359"/>
      <c r="M553" s="359"/>
      <c r="N553" s="359"/>
      <c r="O553" s="359"/>
      <c r="P553" s="359"/>
      <c r="Q553" s="359"/>
      <c r="R553" s="359"/>
      <c r="S553" s="358"/>
      <c r="T553" s="358"/>
      <c r="U553" s="359"/>
      <c r="V553" s="359"/>
      <c r="W553" s="359"/>
      <c r="X553" s="359"/>
    </row>
    <row r="554" spans="1:24" ht="14.4">
      <c r="A554" s="359"/>
      <c r="B554" s="359"/>
      <c r="C554" s="359"/>
      <c r="D554" s="359"/>
      <c r="E554" s="359"/>
      <c r="F554" s="359"/>
      <c r="G554" s="359"/>
      <c r="H554" s="359"/>
      <c r="I554" s="359"/>
      <c r="J554" s="359"/>
      <c r="K554" s="359"/>
      <c r="L554" s="359"/>
      <c r="M554" s="359"/>
      <c r="N554" s="359"/>
      <c r="O554" s="359"/>
      <c r="P554" s="359"/>
      <c r="Q554" s="359"/>
      <c r="R554" s="359"/>
      <c r="S554" s="358"/>
      <c r="T554" s="358"/>
      <c r="U554" s="359"/>
      <c r="V554" s="359"/>
      <c r="W554" s="359"/>
      <c r="X554" s="359"/>
    </row>
    <row r="555" spans="1:24" ht="14.4">
      <c r="A555" s="359"/>
      <c r="B555" s="359"/>
      <c r="C555" s="359"/>
      <c r="D555" s="359"/>
      <c r="E555" s="359"/>
      <c r="F555" s="359"/>
      <c r="G555" s="359"/>
      <c r="H555" s="359"/>
      <c r="I555" s="359"/>
      <c r="J555" s="359"/>
      <c r="K555" s="359"/>
      <c r="L555" s="359"/>
      <c r="M555" s="359"/>
      <c r="N555" s="359"/>
      <c r="O555" s="359"/>
      <c r="P555" s="359"/>
      <c r="Q555" s="359"/>
      <c r="R555" s="359"/>
      <c r="S555" s="358"/>
      <c r="T555" s="358"/>
      <c r="U555" s="359"/>
      <c r="V555" s="359"/>
      <c r="W555" s="359"/>
      <c r="X555" s="359"/>
    </row>
    <row r="556" spans="1:24" ht="14.4">
      <c r="A556" s="359"/>
      <c r="B556" s="359"/>
      <c r="C556" s="359"/>
      <c r="D556" s="359"/>
      <c r="E556" s="359"/>
      <c r="F556" s="359"/>
      <c r="G556" s="359"/>
      <c r="H556" s="359"/>
      <c r="I556" s="359"/>
      <c r="J556" s="359"/>
      <c r="K556" s="359"/>
      <c r="L556" s="359"/>
      <c r="M556" s="359"/>
      <c r="N556" s="359"/>
      <c r="O556" s="359"/>
      <c r="P556" s="359"/>
      <c r="Q556" s="359"/>
      <c r="R556" s="359"/>
      <c r="S556" s="358"/>
      <c r="T556" s="358"/>
      <c r="U556" s="359"/>
      <c r="V556" s="359"/>
      <c r="W556" s="359"/>
      <c r="X556" s="359"/>
    </row>
    <row r="557" spans="1:24" ht="14.4">
      <c r="A557" s="359"/>
      <c r="B557" s="359"/>
      <c r="C557" s="359"/>
      <c r="D557" s="359"/>
      <c r="E557" s="359"/>
      <c r="F557" s="359"/>
      <c r="G557" s="359"/>
      <c r="H557" s="359"/>
      <c r="I557" s="359"/>
      <c r="J557" s="359"/>
      <c r="K557" s="359"/>
      <c r="L557" s="359"/>
      <c r="M557" s="359"/>
      <c r="N557" s="359"/>
      <c r="O557" s="359"/>
      <c r="P557" s="359"/>
      <c r="Q557" s="359"/>
      <c r="R557" s="359"/>
      <c r="S557" s="358"/>
      <c r="T557" s="358"/>
      <c r="U557" s="359"/>
      <c r="V557" s="359"/>
      <c r="W557" s="359"/>
      <c r="X557" s="359"/>
    </row>
    <row r="558" spans="1:24" ht="14.4">
      <c r="A558" s="359"/>
      <c r="B558" s="359"/>
      <c r="C558" s="359"/>
      <c r="D558" s="359"/>
      <c r="E558" s="359"/>
      <c r="F558" s="359"/>
      <c r="G558" s="359"/>
      <c r="H558" s="359"/>
      <c r="I558" s="359"/>
      <c r="J558" s="359"/>
      <c r="K558" s="359"/>
      <c r="L558" s="359"/>
      <c r="M558" s="359"/>
      <c r="N558" s="359"/>
      <c r="O558" s="359"/>
      <c r="P558" s="359"/>
      <c r="Q558" s="359"/>
      <c r="R558" s="359"/>
      <c r="S558" s="358"/>
      <c r="T558" s="358"/>
      <c r="U558" s="359"/>
      <c r="V558" s="359"/>
      <c r="W558" s="359"/>
      <c r="X558" s="359"/>
    </row>
    <row r="559" spans="1:24" ht="14.4">
      <c r="A559" s="359"/>
      <c r="B559" s="359"/>
      <c r="C559" s="359"/>
      <c r="D559" s="359"/>
      <c r="E559" s="359"/>
      <c r="F559" s="359"/>
      <c r="G559" s="359"/>
      <c r="H559" s="359"/>
      <c r="I559" s="359"/>
      <c r="J559" s="359"/>
      <c r="K559" s="359"/>
      <c r="L559" s="359"/>
      <c r="M559" s="359"/>
      <c r="N559" s="359"/>
      <c r="O559" s="359"/>
      <c r="P559" s="359"/>
      <c r="Q559" s="359"/>
      <c r="R559" s="359"/>
      <c r="S559" s="358"/>
      <c r="T559" s="358"/>
      <c r="U559" s="359"/>
      <c r="V559" s="359"/>
      <c r="W559" s="359"/>
      <c r="X559" s="359"/>
    </row>
    <row r="560" spans="1:24" ht="14.4">
      <c r="A560" s="359"/>
      <c r="B560" s="359"/>
      <c r="C560" s="359"/>
      <c r="D560" s="359"/>
      <c r="E560" s="359"/>
      <c r="F560" s="359"/>
      <c r="G560" s="359"/>
      <c r="H560" s="359"/>
      <c r="I560" s="359"/>
      <c r="J560" s="359"/>
      <c r="K560" s="359"/>
      <c r="L560" s="359"/>
      <c r="M560" s="359"/>
      <c r="N560" s="359"/>
      <c r="O560" s="359"/>
      <c r="P560" s="359"/>
      <c r="Q560" s="359"/>
      <c r="R560" s="359"/>
      <c r="S560" s="358"/>
      <c r="T560" s="358"/>
      <c r="U560" s="359"/>
      <c r="V560" s="359"/>
      <c r="W560" s="359"/>
      <c r="X560" s="359"/>
    </row>
    <row r="561" spans="1:24" ht="14.4">
      <c r="A561" s="359"/>
      <c r="B561" s="359"/>
      <c r="C561" s="359"/>
      <c r="D561" s="359"/>
      <c r="E561" s="359"/>
      <c r="F561" s="359"/>
      <c r="G561" s="359"/>
      <c r="H561" s="359"/>
      <c r="I561" s="359"/>
      <c r="J561" s="359"/>
      <c r="K561" s="359"/>
      <c r="L561" s="359"/>
      <c r="M561" s="359"/>
      <c r="N561" s="359"/>
      <c r="O561" s="359"/>
      <c r="P561" s="359"/>
      <c r="Q561" s="359"/>
      <c r="R561" s="359"/>
      <c r="S561" s="358"/>
      <c r="T561" s="358"/>
      <c r="U561" s="359"/>
      <c r="V561" s="359"/>
      <c r="W561" s="359"/>
      <c r="X561" s="359"/>
    </row>
    <row r="562" spans="1:24" ht="14.4">
      <c r="A562" s="359"/>
      <c r="B562" s="359"/>
      <c r="C562" s="359"/>
      <c r="D562" s="359"/>
      <c r="E562" s="359"/>
      <c r="F562" s="359"/>
      <c r="G562" s="359"/>
      <c r="H562" s="359"/>
      <c r="I562" s="359"/>
      <c r="J562" s="359"/>
      <c r="K562" s="359"/>
      <c r="L562" s="359"/>
      <c r="M562" s="359"/>
      <c r="N562" s="359"/>
      <c r="O562" s="359"/>
      <c r="P562" s="359"/>
      <c r="Q562" s="359"/>
      <c r="R562" s="359"/>
      <c r="S562" s="358"/>
      <c r="T562" s="358"/>
      <c r="U562" s="359"/>
      <c r="V562" s="359"/>
      <c r="W562" s="359"/>
      <c r="X562" s="359"/>
    </row>
    <row r="563" spans="1:24" ht="14.4">
      <c r="A563" s="359"/>
      <c r="B563" s="359"/>
      <c r="C563" s="359"/>
      <c r="D563" s="359"/>
      <c r="E563" s="359"/>
      <c r="F563" s="359"/>
      <c r="G563" s="359"/>
      <c r="H563" s="359"/>
      <c r="I563" s="359"/>
      <c r="J563" s="359"/>
      <c r="K563" s="359"/>
      <c r="L563" s="359"/>
      <c r="M563" s="359"/>
      <c r="N563" s="359"/>
      <c r="O563" s="359"/>
      <c r="P563" s="359"/>
      <c r="Q563" s="359"/>
      <c r="R563" s="359"/>
      <c r="S563" s="358"/>
      <c r="T563" s="358"/>
      <c r="U563" s="359"/>
      <c r="V563" s="359"/>
      <c r="W563" s="359"/>
      <c r="X563" s="359"/>
    </row>
    <row r="564" spans="1:24" ht="14.4">
      <c r="A564" s="359"/>
      <c r="B564" s="359"/>
      <c r="C564" s="359"/>
      <c r="D564" s="359"/>
      <c r="E564" s="359"/>
      <c r="F564" s="359"/>
      <c r="G564" s="359"/>
      <c r="H564" s="359"/>
      <c r="I564" s="359"/>
      <c r="J564" s="359"/>
      <c r="K564" s="359"/>
      <c r="L564" s="359"/>
      <c r="M564" s="359"/>
      <c r="N564" s="359"/>
      <c r="O564" s="359"/>
      <c r="P564" s="359"/>
      <c r="Q564" s="359"/>
      <c r="R564" s="359"/>
      <c r="S564" s="358"/>
      <c r="T564" s="358"/>
      <c r="U564" s="359"/>
      <c r="V564" s="359"/>
      <c r="W564" s="359"/>
      <c r="X564" s="359"/>
    </row>
    <row r="565" spans="1:24" ht="14.4">
      <c r="A565" s="359"/>
      <c r="B565" s="359"/>
      <c r="C565" s="359"/>
      <c r="D565" s="359"/>
      <c r="E565" s="359"/>
      <c r="F565" s="359"/>
      <c r="G565" s="359"/>
      <c r="H565" s="359"/>
      <c r="I565" s="359"/>
      <c r="J565" s="359"/>
      <c r="K565" s="359"/>
      <c r="L565" s="359"/>
      <c r="M565" s="359"/>
      <c r="N565" s="359"/>
      <c r="O565" s="359"/>
      <c r="P565" s="359"/>
      <c r="Q565" s="359"/>
      <c r="R565" s="359"/>
      <c r="S565" s="358"/>
      <c r="T565" s="358"/>
      <c r="U565" s="359"/>
      <c r="V565" s="359"/>
      <c r="W565" s="359"/>
      <c r="X565" s="359"/>
    </row>
    <row r="566" spans="1:24" ht="14.4">
      <c r="A566" s="359"/>
      <c r="B566" s="359"/>
      <c r="C566" s="359"/>
      <c r="D566" s="359"/>
      <c r="E566" s="359"/>
      <c r="F566" s="359"/>
      <c r="G566" s="359"/>
      <c r="H566" s="359"/>
      <c r="I566" s="359"/>
      <c r="J566" s="359"/>
      <c r="K566" s="359"/>
      <c r="L566" s="359"/>
      <c r="M566" s="359"/>
      <c r="N566" s="359"/>
      <c r="O566" s="359"/>
      <c r="P566" s="359"/>
      <c r="Q566" s="359"/>
      <c r="R566" s="359"/>
      <c r="S566" s="358"/>
      <c r="T566" s="358"/>
      <c r="U566" s="359"/>
      <c r="V566" s="359"/>
      <c r="W566" s="359"/>
      <c r="X566" s="359"/>
    </row>
    <row r="567" spans="1:24" ht="14.4">
      <c r="A567" s="359"/>
      <c r="B567" s="359"/>
      <c r="C567" s="359"/>
      <c r="D567" s="359"/>
      <c r="E567" s="359"/>
      <c r="F567" s="359"/>
      <c r="G567" s="359"/>
      <c r="H567" s="359"/>
      <c r="I567" s="359"/>
      <c r="J567" s="359"/>
      <c r="K567" s="359"/>
      <c r="L567" s="359"/>
      <c r="M567" s="359"/>
      <c r="N567" s="359"/>
      <c r="O567" s="359"/>
      <c r="P567" s="359"/>
      <c r="Q567" s="359"/>
      <c r="R567" s="359"/>
      <c r="S567" s="358"/>
      <c r="T567" s="358"/>
      <c r="U567" s="359"/>
      <c r="V567" s="359"/>
      <c r="W567" s="359"/>
      <c r="X567" s="359"/>
    </row>
    <row r="568" spans="1:24" ht="14.4">
      <c r="A568" s="359"/>
      <c r="B568" s="359"/>
      <c r="C568" s="359"/>
      <c r="D568" s="359"/>
      <c r="E568" s="359"/>
      <c r="F568" s="359"/>
      <c r="G568" s="359"/>
      <c r="H568" s="359"/>
      <c r="I568" s="359"/>
      <c r="J568" s="359"/>
      <c r="K568" s="359"/>
      <c r="L568" s="359"/>
      <c r="M568" s="359"/>
      <c r="N568" s="359"/>
      <c r="O568" s="359"/>
      <c r="P568" s="359"/>
      <c r="Q568" s="359"/>
      <c r="R568" s="359"/>
      <c r="S568" s="358"/>
      <c r="T568" s="358"/>
      <c r="U568" s="359"/>
      <c r="V568" s="359"/>
      <c r="W568" s="359"/>
      <c r="X568" s="359"/>
    </row>
    <row r="569" spans="1:24" ht="14.4">
      <c r="A569" s="359"/>
      <c r="B569" s="359"/>
      <c r="C569" s="359"/>
      <c r="D569" s="359"/>
      <c r="E569" s="359"/>
      <c r="F569" s="359"/>
      <c r="G569" s="359"/>
      <c r="H569" s="359"/>
      <c r="I569" s="359"/>
      <c r="J569" s="359"/>
      <c r="K569" s="359"/>
      <c r="L569" s="359"/>
      <c r="M569" s="359"/>
      <c r="N569" s="359"/>
      <c r="O569" s="359"/>
      <c r="P569" s="359"/>
      <c r="Q569" s="359"/>
      <c r="R569" s="359"/>
      <c r="S569" s="358"/>
      <c r="T569" s="358"/>
      <c r="U569" s="359"/>
      <c r="V569" s="359"/>
      <c r="W569" s="359"/>
      <c r="X569" s="359"/>
    </row>
    <row r="570" spans="1:24" ht="14.4">
      <c r="A570" s="359"/>
      <c r="B570" s="359"/>
      <c r="C570" s="359"/>
      <c r="D570" s="359"/>
      <c r="E570" s="359"/>
      <c r="F570" s="359"/>
      <c r="G570" s="359"/>
      <c r="H570" s="359"/>
      <c r="I570" s="359"/>
      <c r="J570" s="359"/>
      <c r="K570" s="359"/>
      <c r="L570" s="359"/>
      <c r="M570" s="359"/>
      <c r="N570" s="359"/>
      <c r="O570" s="359"/>
      <c r="P570" s="359"/>
      <c r="Q570" s="359"/>
      <c r="R570" s="359"/>
      <c r="S570" s="358"/>
      <c r="T570" s="358"/>
      <c r="U570" s="359"/>
      <c r="V570" s="359"/>
      <c r="W570" s="359"/>
      <c r="X570" s="359"/>
    </row>
    <row r="571" spans="1:24" ht="14.4">
      <c r="A571" s="359"/>
      <c r="B571" s="359"/>
      <c r="C571" s="359"/>
      <c r="D571" s="359"/>
      <c r="E571" s="359"/>
      <c r="F571" s="359"/>
      <c r="G571" s="359"/>
      <c r="H571" s="359"/>
      <c r="I571" s="359"/>
      <c r="J571" s="359"/>
      <c r="K571" s="359"/>
      <c r="L571" s="359"/>
      <c r="M571" s="359"/>
      <c r="N571" s="359"/>
      <c r="O571" s="359"/>
      <c r="P571" s="359"/>
      <c r="Q571" s="359"/>
      <c r="R571" s="359"/>
      <c r="S571" s="358"/>
      <c r="T571" s="358"/>
      <c r="U571" s="359"/>
      <c r="V571" s="359"/>
      <c r="W571" s="359"/>
      <c r="X571" s="359"/>
    </row>
    <row r="572" spans="1:24" ht="14.4">
      <c r="A572" s="359"/>
      <c r="B572" s="359"/>
      <c r="C572" s="359"/>
      <c r="D572" s="359"/>
      <c r="E572" s="359"/>
      <c r="F572" s="359"/>
      <c r="G572" s="359"/>
      <c r="H572" s="359"/>
      <c r="I572" s="359"/>
      <c r="J572" s="359"/>
      <c r="K572" s="359"/>
      <c r="L572" s="359"/>
      <c r="M572" s="359"/>
      <c r="N572" s="359"/>
      <c r="O572" s="359"/>
      <c r="P572" s="359"/>
      <c r="Q572" s="359"/>
      <c r="R572" s="359"/>
      <c r="S572" s="358"/>
      <c r="T572" s="358"/>
      <c r="U572" s="359"/>
      <c r="V572" s="359"/>
      <c r="W572" s="359"/>
      <c r="X572" s="359"/>
    </row>
    <row r="573" spans="1:24" ht="14.4">
      <c r="A573" s="359"/>
      <c r="B573" s="359"/>
      <c r="C573" s="359"/>
      <c r="D573" s="359"/>
      <c r="E573" s="359"/>
      <c r="F573" s="359"/>
      <c r="G573" s="359"/>
      <c r="H573" s="359"/>
      <c r="I573" s="359"/>
      <c r="J573" s="359"/>
      <c r="K573" s="359"/>
      <c r="L573" s="359"/>
      <c r="M573" s="359"/>
      <c r="N573" s="359"/>
      <c r="O573" s="359"/>
      <c r="P573" s="359"/>
      <c r="Q573" s="359"/>
      <c r="R573" s="359"/>
      <c r="S573" s="358"/>
      <c r="T573" s="358"/>
      <c r="U573" s="359"/>
      <c r="V573" s="359"/>
      <c r="W573" s="359"/>
      <c r="X573" s="359"/>
    </row>
    <row r="574" spans="1:24" ht="14.4">
      <c r="A574" s="359"/>
      <c r="B574" s="359"/>
      <c r="C574" s="359"/>
      <c r="D574" s="359"/>
      <c r="E574" s="359"/>
      <c r="F574" s="359"/>
      <c r="G574" s="359"/>
      <c r="H574" s="359"/>
      <c r="I574" s="359"/>
      <c r="J574" s="359"/>
      <c r="K574" s="359"/>
      <c r="L574" s="359"/>
      <c r="M574" s="359"/>
      <c r="N574" s="359"/>
      <c r="O574" s="359"/>
      <c r="P574" s="359"/>
      <c r="Q574" s="359"/>
      <c r="R574" s="359"/>
      <c r="S574" s="358"/>
      <c r="T574" s="358"/>
      <c r="U574" s="359"/>
      <c r="V574" s="359"/>
      <c r="W574" s="359"/>
      <c r="X574" s="359"/>
    </row>
    <row r="575" spans="1:24" ht="14.4">
      <c r="A575" s="359"/>
      <c r="B575" s="359"/>
      <c r="C575" s="359"/>
      <c r="D575" s="359"/>
      <c r="E575" s="359"/>
      <c r="F575" s="359"/>
      <c r="G575" s="359"/>
      <c r="H575" s="359"/>
      <c r="I575" s="359"/>
      <c r="J575" s="359"/>
      <c r="K575" s="359"/>
      <c r="L575" s="359"/>
      <c r="M575" s="359"/>
      <c r="N575" s="359"/>
      <c r="O575" s="359"/>
      <c r="P575" s="359"/>
      <c r="Q575" s="359"/>
      <c r="R575" s="359"/>
      <c r="S575" s="358"/>
      <c r="T575" s="358"/>
      <c r="U575" s="359"/>
      <c r="V575" s="359"/>
      <c r="W575" s="359"/>
      <c r="X575" s="359"/>
    </row>
    <row r="576" spans="1:24" ht="14.4">
      <c r="A576" s="359"/>
      <c r="B576" s="359"/>
      <c r="C576" s="359"/>
      <c r="D576" s="359"/>
      <c r="E576" s="359"/>
      <c r="F576" s="359"/>
      <c r="G576" s="359"/>
      <c r="H576" s="359"/>
      <c r="I576" s="359"/>
      <c r="J576" s="359"/>
      <c r="K576" s="359"/>
      <c r="L576" s="359"/>
      <c r="M576" s="359"/>
      <c r="N576" s="359"/>
      <c r="O576" s="359"/>
      <c r="P576" s="359"/>
      <c r="Q576" s="359"/>
      <c r="R576" s="359"/>
      <c r="S576" s="358"/>
      <c r="T576" s="358"/>
      <c r="U576" s="359"/>
      <c r="V576" s="359"/>
      <c r="W576" s="359"/>
      <c r="X576" s="359"/>
    </row>
    <row r="577" spans="1:24" ht="14.4">
      <c r="A577" s="359"/>
      <c r="B577" s="359"/>
      <c r="C577" s="359"/>
      <c r="D577" s="359"/>
      <c r="E577" s="359"/>
      <c r="F577" s="359"/>
      <c r="G577" s="359"/>
      <c r="H577" s="359"/>
      <c r="I577" s="359"/>
      <c r="J577" s="359"/>
      <c r="K577" s="359"/>
      <c r="L577" s="359"/>
      <c r="M577" s="359"/>
      <c r="N577" s="359"/>
      <c r="O577" s="359"/>
      <c r="P577" s="359"/>
      <c r="Q577" s="359"/>
      <c r="R577" s="359"/>
      <c r="S577" s="358"/>
      <c r="T577" s="358"/>
      <c r="U577" s="359"/>
      <c r="V577" s="359"/>
      <c r="W577" s="359"/>
      <c r="X577" s="359"/>
    </row>
    <row r="578" spans="1:24" ht="14.4">
      <c r="A578" s="359"/>
      <c r="B578" s="359"/>
      <c r="C578" s="359"/>
      <c r="D578" s="359"/>
      <c r="E578" s="359"/>
      <c r="F578" s="359"/>
      <c r="G578" s="359"/>
      <c r="H578" s="359"/>
      <c r="I578" s="359"/>
      <c r="J578" s="359"/>
      <c r="K578" s="359"/>
      <c r="L578" s="359"/>
      <c r="M578" s="359"/>
      <c r="N578" s="359"/>
      <c r="O578" s="359"/>
      <c r="P578" s="359"/>
      <c r="Q578" s="359"/>
      <c r="R578" s="359"/>
      <c r="S578" s="358"/>
      <c r="T578" s="358"/>
      <c r="U578" s="359"/>
      <c r="V578" s="359"/>
      <c r="W578" s="359"/>
      <c r="X578" s="359"/>
    </row>
    <row r="579" spans="1:24" ht="14.4">
      <c r="A579" s="359"/>
      <c r="B579" s="359"/>
      <c r="C579" s="359"/>
      <c r="D579" s="359"/>
      <c r="E579" s="359"/>
      <c r="F579" s="359"/>
      <c r="G579" s="359"/>
      <c r="H579" s="359"/>
      <c r="I579" s="359"/>
      <c r="J579" s="359"/>
      <c r="K579" s="359"/>
      <c r="L579" s="359"/>
      <c r="M579" s="359"/>
      <c r="N579" s="359"/>
      <c r="O579" s="359"/>
      <c r="P579" s="359"/>
      <c r="Q579" s="359"/>
      <c r="R579" s="359"/>
      <c r="S579" s="358"/>
      <c r="T579" s="358"/>
      <c r="U579" s="359"/>
      <c r="V579" s="359"/>
      <c r="W579" s="359"/>
      <c r="X579" s="359"/>
    </row>
    <row r="580" spans="1:24" ht="14.4">
      <c r="A580" s="359"/>
      <c r="B580" s="359"/>
      <c r="C580" s="359"/>
      <c r="D580" s="359"/>
      <c r="E580" s="359"/>
      <c r="F580" s="359"/>
      <c r="G580" s="359"/>
      <c r="H580" s="359"/>
      <c r="I580" s="359"/>
      <c r="J580" s="359"/>
      <c r="K580" s="359"/>
      <c r="L580" s="359"/>
      <c r="M580" s="359"/>
      <c r="N580" s="359"/>
      <c r="O580" s="359"/>
      <c r="P580" s="359"/>
      <c r="Q580" s="359"/>
      <c r="R580" s="359"/>
      <c r="S580" s="358"/>
      <c r="T580" s="358"/>
      <c r="U580" s="359"/>
      <c r="V580" s="359"/>
      <c r="W580" s="359"/>
      <c r="X580" s="359"/>
    </row>
    <row r="581" spans="1:24" ht="14.4">
      <c r="A581" s="359"/>
      <c r="B581" s="359"/>
      <c r="C581" s="359"/>
      <c r="D581" s="359"/>
      <c r="E581" s="359"/>
      <c r="F581" s="359"/>
      <c r="G581" s="359"/>
      <c r="H581" s="359"/>
      <c r="I581" s="359"/>
      <c r="J581" s="359"/>
      <c r="K581" s="359"/>
      <c r="L581" s="359"/>
      <c r="M581" s="359"/>
      <c r="N581" s="359"/>
      <c r="O581" s="359"/>
      <c r="P581" s="359"/>
      <c r="Q581" s="359"/>
      <c r="R581" s="359"/>
      <c r="S581" s="358"/>
      <c r="T581" s="358"/>
      <c r="U581" s="359"/>
      <c r="V581" s="359"/>
      <c r="W581" s="359"/>
      <c r="X581" s="359"/>
    </row>
    <row r="582" spans="1:24" ht="14.4">
      <c r="A582" s="359"/>
      <c r="B582" s="359"/>
      <c r="C582" s="359"/>
      <c r="D582" s="359"/>
      <c r="E582" s="359"/>
      <c r="F582" s="359"/>
      <c r="G582" s="359"/>
      <c r="H582" s="359"/>
      <c r="I582" s="359"/>
      <c r="J582" s="359"/>
      <c r="K582" s="359"/>
      <c r="L582" s="359"/>
      <c r="M582" s="359"/>
      <c r="N582" s="359"/>
      <c r="O582" s="359"/>
      <c r="P582" s="359"/>
      <c r="Q582" s="359"/>
      <c r="R582" s="359"/>
      <c r="S582" s="358"/>
      <c r="T582" s="358"/>
      <c r="U582" s="359"/>
      <c r="V582" s="359"/>
      <c r="W582" s="359"/>
      <c r="X582" s="359"/>
    </row>
    <row r="583" spans="1:24" ht="14.4">
      <c r="A583" s="359"/>
      <c r="B583" s="359"/>
      <c r="C583" s="359"/>
      <c r="D583" s="359"/>
      <c r="E583" s="359"/>
      <c r="F583" s="359"/>
      <c r="G583" s="359"/>
      <c r="H583" s="359"/>
      <c r="I583" s="359"/>
      <c r="J583" s="359"/>
      <c r="K583" s="359"/>
      <c r="L583" s="359"/>
      <c r="M583" s="359"/>
      <c r="N583" s="359"/>
      <c r="O583" s="359"/>
      <c r="P583" s="359"/>
      <c r="Q583" s="359"/>
      <c r="R583" s="359"/>
      <c r="S583" s="358"/>
      <c r="T583" s="358"/>
      <c r="U583" s="359"/>
      <c r="V583" s="359"/>
      <c r="W583" s="359"/>
      <c r="X583" s="359"/>
    </row>
    <row r="584" spans="1:24" ht="14.4">
      <c r="A584" s="359"/>
      <c r="B584" s="359"/>
      <c r="C584" s="359"/>
      <c r="D584" s="359"/>
      <c r="E584" s="359"/>
      <c r="F584" s="359"/>
      <c r="G584" s="359"/>
      <c r="H584" s="359"/>
      <c r="I584" s="359"/>
      <c r="J584" s="359"/>
      <c r="K584" s="359"/>
      <c r="L584" s="359"/>
      <c r="M584" s="359"/>
      <c r="N584" s="359"/>
      <c r="O584" s="359"/>
      <c r="P584" s="359"/>
      <c r="Q584" s="359"/>
      <c r="R584" s="359"/>
      <c r="S584" s="358"/>
      <c r="T584" s="358"/>
      <c r="U584" s="359"/>
      <c r="V584" s="359"/>
      <c r="W584" s="359"/>
      <c r="X584" s="359"/>
    </row>
    <row r="585" spans="1:24" ht="14.4">
      <c r="A585" s="359"/>
      <c r="B585" s="359"/>
      <c r="C585" s="359"/>
      <c r="D585" s="359"/>
      <c r="E585" s="359"/>
      <c r="F585" s="359"/>
      <c r="G585" s="359"/>
      <c r="H585" s="359"/>
      <c r="I585" s="359"/>
      <c r="J585" s="359"/>
      <c r="K585" s="359"/>
      <c r="L585" s="359"/>
      <c r="M585" s="359"/>
      <c r="N585" s="359"/>
      <c r="O585" s="359"/>
      <c r="P585" s="359"/>
      <c r="Q585" s="359"/>
      <c r="R585" s="359"/>
      <c r="S585" s="358"/>
      <c r="T585" s="358"/>
      <c r="U585" s="359"/>
      <c r="V585" s="359"/>
      <c r="W585" s="359"/>
      <c r="X585" s="359"/>
    </row>
    <row r="586" spans="1:24" ht="14.4">
      <c r="A586" s="359"/>
      <c r="B586" s="359"/>
      <c r="C586" s="359"/>
      <c r="D586" s="359"/>
      <c r="E586" s="359"/>
      <c r="F586" s="359"/>
      <c r="G586" s="359"/>
      <c r="H586" s="359"/>
      <c r="I586" s="359"/>
      <c r="J586" s="359"/>
      <c r="K586" s="359"/>
      <c r="L586" s="359"/>
      <c r="M586" s="359"/>
      <c r="N586" s="359"/>
      <c r="O586" s="359"/>
      <c r="P586" s="359"/>
      <c r="Q586" s="359"/>
      <c r="R586" s="359"/>
      <c r="S586" s="358"/>
      <c r="T586" s="358"/>
      <c r="U586" s="359"/>
      <c r="V586" s="359"/>
      <c r="W586" s="359"/>
      <c r="X586" s="359"/>
    </row>
    <row r="587" spans="1:24" ht="14.4">
      <c r="A587" s="359"/>
      <c r="B587" s="359"/>
      <c r="C587" s="359"/>
      <c r="D587" s="359"/>
      <c r="E587" s="359"/>
      <c r="F587" s="359"/>
      <c r="G587" s="359"/>
      <c r="H587" s="359"/>
      <c r="I587" s="359"/>
      <c r="J587" s="359"/>
      <c r="K587" s="359"/>
      <c r="L587" s="359"/>
      <c r="M587" s="359"/>
      <c r="N587" s="359"/>
      <c r="O587" s="359"/>
      <c r="P587" s="359"/>
      <c r="Q587" s="359"/>
      <c r="R587" s="359"/>
      <c r="S587" s="358"/>
      <c r="T587" s="358"/>
      <c r="U587" s="359"/>
      <c r="V587" s="359"/>
      <c r="W587" s="359"/>
      <c r="X587" s="359"/>
    </row>
    <row r="588" spans="1:24" ht="14.4">
      <c r="A588" s="359"/>
      <c r="B588" s="359"/>
      <c r="C588" s="359"/>
      <c r="D588" s="359"/>
      <c r="E588" s="359"/>
      <c r="F588" s="359"/>
      <c r="G588" s="359"/>
      <c r="H588" s="359"/>
      <c r="I588" s="359"/>
      <c r="J588" s="359"/>
      <c r="K588" s="359"/>
      <c r="L588" s="359"/>
      <c r="M588" s="359"/>
      <c r="N588" s="359"/>
      <c r="O588" s="359"/>
      <c r="P588" s="359"/>
      <c r="Q588" s="359"/>
      <c r="R588" s="359"/>
      <c r="S588" s="358"/>
      <c r="T588" s="358"/>
      <c r="U588" s="359"/>
      <c r="V588" s="359"/>
      <c r="W588" s="359"/>
      <c r="X588" s="359"/>
    </row>
    <row r="589" spans="1:24" ht="14.4">
      <c r="A589" s="359"/>
      <c r="B589" s="359"/>
      <c r="C589" s="359"/>
      <c r="D589" s="359"/>
      <c r="E589" s="359"/>
      <c r="F589" s="359"/>
      <c r="G589" s="359"/>
      <c r="H589" s="359"/>
      <c r="I589" s="359"/>
      <c r="J589" s="359"/>
      <c r="K589" s="359"/>
      <c r="L589" s="359"/>
      <c r="M589" s="359"/>
      <c r="N589" s="359"/>
      <c r="O589" s="359"/>
      <c r="P589" s="359"/>
      <c r="Q589" s="359"/>
      <c r="R589" s="359"/>
      <c r="S589" s="358"/>
      <c r="T589" s="358"/>
      <c r="U589" s="359"/>
      <c r="V589" s="359"/>
      <c r="W589" s="359"/>
      <c r="X589" s="359"/>
    </row>
    <row r="590" spans="1:24" ht="14.4">
      <c r="A590" s="359"/>
      <c r="B590" s="359"/>
      <c r="C590" s="359"/>
      <c r="D590" s="359"/>
      <c r="E590" s="359"/>
      <c r="F590" s="359"/>
      <c r="G590" s="359"/>
      <c r="H590" s="359"/>
      <c r="I590" s="359"/>
      <c r="J590" s="359"/>
      <c r="K590" s="359"/>
      <c r="L590" s="359"/>
      <c r="M590" s="359"/>
      <c r="N590" s="359"/>
      <c r="O590" s="359"/>
      <c r="P590" s="359"/>
      <c r="Q590" s="359"/>
      <c r="R590" s="359"/>
      <c r="S590" s="358"/>
      <c r="T590" s="358"/>
      <c r="U590" s="359"/>
      <c r="V590" s="359"/>
      <c r="W590" s="359"/>
      <c r="X590" s="359"/>
    </row>
    <row r="591" spans="1:24" ht="14.4">
      <c r="A591" s="359"/>
      <c r="B591" s="359"/>
      <c r="C591" s="359"/>
      <c r="D591" s="359"/>
      <c r="E591" s="359"/>
      <c r="F591" s="359"/>
      <c r="G591" s="359"/>
      <c r="H591" s="359"/>
      <c r="I591" s="359"/>
      <c r="J591" s="359"/>
      <c r="K591" s="359"/>
      <c r="L591" s="359"/>
      <c r="M591" s="359"/>
      <c r="N591" s="359"/>
      <c r="O591" s="359"/>
      <c r="P591" s="359"/>
      <c r="Q591" s="359"/>
      <c r="R591" s="359"/>
      <c r="S591" s="358"/>
      <c r="T591" s="358"/>
      <c r="U591" s="359"/>
      <c r="V591" s="359"/>
      <c r="W591" s="359"/>
      <c r="X591" s="359"/>
    </row>
    <row r="592" spans="1:24" ht="14.4">
      <c r="A592" s="359"/>
      <c r="B592" s="359"/>
      <c r="C592" s="359"/>
      <c r="D592" s="359"/>
      <c r="E592" s="359"/>
      <c r="F592" s="359"/>
      <c r="G592" s="359"/>
      <c r="H592" s="359"/>
      <c r="I592" s="359"/>
      <c r="J592" s="359"/>
      <c r="K592" s="359"/>
      <c r="L592" s="359"/>
      <c r="M592" s="359"/>
      <c r="N592" s="359"/>
      <c r="O592" s="359"/>
      <c r="P592" s="359"/>
      <c r="Q592" s="359"/>
      <c r="R592" s="359"/>
      <c r="S592" s="358"/>
      <c r="T592" s="358"/>
      <c r="U592" s="359"/>
      <c r="V592" s="359"/>
      <c r="W592" s="359"/>
      <c r="X592" s="359"/>
    </row>
    <row r="593" spans="1:24" ht="14.4">
      <c r="A593" s="359"/>
      <c r="B593" s="359"/>
      <c r="C593" s="359"/>
      <c r="D593" s="359"/>
      <c r="E593" s="359"/>
      <c r="F593" s="359"/>
      <c r="G593" s="359"/>
      <c r="H593" s="359"/>
      <c r="I593" s="359"/>
      <c r="J593" s="359"/>
      <c r="K593" s="359"/>
      <c r="L593" s="359"/>
      <c r="M593" s="359"/>
      <c r="N593" s="359"/>
      <c r="O593" s="359"/>
      <c r="P593" s="359"/>
      <c r="Q593" s="359"/>
      <c r="R593" s="359"/>
      <c r="S593" s="358"/>
      <c r="T593" s="358"/>
      <c r="U593" s="359"/>
      <c r="V593" s="359"/>
      <c r="W593" s="359"/>
      <c r="X593" s="359"/>
    </row>
    <row r="594" spans="1:24" ht="14.4">
      <c r="A594" s="359"/>
      <c r="B594" s="359"/>
      <c r="C594" s="359"/>
      <c r="D594" s="359"/>
      <c r="E594" s="359"/>
      <c r="F594" s="359"/>
      <c r="G594" s="359"/>
      <c r="H594" s="359"/>
      <c r="I594" s="359"/>
      <c r="J594" s="359"/>
      <c r="K594" s="359"/>
      <c r="L594" s="359"/>
      <c r="M594" s="359"/>
      <c r="N594" s="359"/>
      <c r="O594" s="359"/>
      <c r="P594" s="359"/>
      <c r="Q594" s="359"/>
      <c r="R594" s="359"/>
      <c r="S594" s="358"/>
      <c r="T594" s="358"/>
      <c r="U594" s="359"/>
      <c r="V594" s="359"/>
      <c r="W594" s="359"/>
      <c r="X594" s="359"/>
    </row>
    <row r="595" spans="1:24" ht="14.4">
      <c r="A595" s="359"/>
      <c r="B595" s="359"/>
      <c r="C595" s="359"/>
      <c r="D595" s="359"/>
      <c r="E595" s="359"/>
      <c r="F595" s="359"/>
      <c r="G595" s="359"/>
      <c r="H595" s="359"/>
      <c r="I595" s="359"/>
      <c r="J595" s="359"/>
      <c r="K595" s="359"/>
      <c r="L595" s="359"/>
      <c r="M595" s="359"/>
      <c r="N595" s="359"/>
      <c r="O595" s="359"/>
      <c r="P595" s="359"/>
      <c r="Q595" s="359"/>
      <c r="R595" s="359"/>
      <c r="S595" s="358"/>
      <c r="T595" s="358"/>
      <c r="U595" s="359"/>
      <c r="V595" s="359"/>
      <c r="W595" s="359"/>
      <c r="X595" s="359"/>
    </row>
    <row r="596" spans="1:24" ht="14.4">
      <c r="A596" s="359"/>
      <c r="B596" s="359"/>
      <c r="C596" s="359"/>
      <c r="D596" s="359"/>
      <c r="E596" s="359"/>
      <c r="F596" s="359"/>
      <c r="G596" s="359"/>
      <c r="H596" s="359"/>
      <c r="I596" s="359"/>
      <c r="J596" s="359"/>
      <c r="K596" s="359"/>
      <c r="L596" s="359"/>
      <c r="M596" s="359"/>
      <c r="N596" s="359"/>
      <c r="O596" s="359"/>
      <c r="P596" s="359"/>
      <c r="Q596" s="359"/>
      <c r="R596" s="359"/>
      <c r="S596" s="358"/>
      <c r="T596" s="358"/>
      <c r="U596" s="359"/>
      <c r="V596" s="359"/>
      <c r="W596" s="359"/>
      <c r="X596" s="359"/>
    </row>
    <row r="597" spans="1:24" ht="14.4">
      <c r="A597" s="359"/>
      <c r="B597" s="359"/>
      <c r="C597" s="359"/>
      <c r="D597" s="359"/>
      <c r="E597" s="359"/>
      <c r="F597" s="359"/>
      <c r="G597" s="359"/>
      <c r="H597" s="359"/>
      <c r="I597" s="359"/>
      <c r="J597" s="359"/>
      <c r="K597" s="359"/>
      <c r="L597" s="359"/>
      <c r="M597" s="359"/>
      <c r="N597" s="359"/>
      <c r="O597" s="359"/>
      <c r="P597" s="359"/>
      <c r="Q597" s="359"/>
      <c r="R597" s="359"/>
      <c r="S597" s="358"/>
      <c r="T597" s="358"/>
      <c r="U597" s="359"/>
      <c r="V597" s="359"/>
      <c r="W597" s="359"/>
      <c r="X597" s="359"/>
    </row>
    <row r="598" spans="1:24" ht="14.4">
      <c r="A598" s="359"/>
      <c r="B598" s="359"/>
      <c r="C598" s="359"/>
      <c r="D598" s="359"/>
      <c r="E598" s="359"/>
      <c r="F598" s="359"/>
      <c r="G598" s="359"/>
      <c r="H598" s="359"/>
      <c r="I598" s="359"/>
      <c r="J598" s="359"/>
      <c r="K598" s="359"/>
      <c r="L598" s="359"/>
      <c r="M598" s="359"/>
      <c r="N598" s="359"/>
      <c r="O598" s="359"/>
      <c r="P598" s="359"/>
      <c r="Q598" s="359"/>
      <c r="R598" s="359"/>
      <c r="S598" s="358"/>
      <c r="T598" s="358"/>
      <c r="U598" s="359"/>
      <c r="V598" s="359"/>
      <c r="W598" s="359"/>
      <c r="X598" s="359"/>
    </row>
    <row r="599" spans="1:24" ht="14.4">
      <c r="A599" s="359"/>
      <c r="B599" s="359"/>
      <c r="C599" s="359"/>
      <c r="D599" s="359"/>
      <c r="E599" s="359"/>
      <c r="F599" s="359"/>
      <c r="G599" s="359"/>
      <c r="H599" s="359"/>
      <c r="I599" s="359"/>
      <c r="J599" s="359"/>
      <c r="K599" s="359"/>
      <c r="L599" s="359"/>
      <c r="M599" s="359"/>
      <c r="N599" s="359"/>
      <c r="O599" s="359"/>
      <c r="P599" s="359"/>
      <c r="Q599" s="359"/>
      <c r="R599" s="359"/>
      <c r="S599" s="358"/>
      <c r="T599" s="358"/>
      <c r="U599" s="359"/>
      <c r="V599" s="359"/>
      <c r="W599" s="359"/>
      <c r="X599" s="359"/>
    </row>
    <row r="600" spans="1:24" ht="14.4">
      <c r="A600" s="359"/>
      <c r="B600" s="359"/>
      <c r="C600" s="359"/>
      <c r="D600" s="359"/>
      <c r="E600" s="359"/>
      <c r="F600" s="359"/>
      <c r="G600" s="359"/>
      <c r="H600" s="359"/>
      <c r="I600" s="359"/>
      <c r="J600" s="359"/>
      <c r="K600" s="359"/>
      <c r="L600" s="359"/>
      <c r="M600" s="359"/>
      <c r="N600" s="359"/>
      <c r="O600" s="359"/>
      <c r="P600" s="359"/>
      <c r="Q600" s="359"/>
      <c r="R600" s="359"/>
      <c r="S600" s="358"/>
      <c r="T600" s="358"/>
      <c r="U600" s="359"/>
      <c r="V600" s="359"/>
      <c r="W600" s="359"/>
      <c r="X600" s="359"/>
    </row>
    <row r="601" spans="1:24" ht="14.4">
      <c r="A601" s="359"/>
      <c r="B601" s="359"/>
      <c r="C601" s="359"/>
      <c r="D601" s="359"/>
      <c r="E601" s="359"/>
      <c r="F601" s="359"/>
      <c r="G601" s="359"/>
      <c r="H601" s="359"/>
      <c r="I601" s="359"/>
      <c r="J601" s="359"/>
      <c r="K601" s="359"/>
      <c r="L601" s="359"/>
      <c r="M601" s="359"/>
      <c r="N601" s="359"/>
      <c r="O601" s="359"/>
      <c r="P601" s="359"/>
      <c r="Q601" s="359"/>
      <c r="R601" s="359"/>
      <c r="S601" s="358"/>
      <c r="T601" s="358"/>
      <c r="U601" s="359"/>
      <c r="V601" s="359"/>
      <c r="W601" s="359"/>
      <c r="X601" s="359"/>
    </row>
    <row r="602" spans="1:24" ht="14.4">
      <c r="A602" s="359"/>
      <c r="B602" s="359"/>
      <c r="C602" s="359"/>
      <c r="D602" s="359"/>
      <c r="E602" s="359"/>
      <c r="F602" s="359"/>
      <c r="G602" s="359"/>
      <c r="H602" s="359"/>
      <c r="I602" s="359"/>
      <c r="J602" s="359"/>
      <c r="K602" s="359"/>
      <c r="L602" s="359"/>
      <c r="M602" s="359"/>
      <c r="N602" s="359"/>
      <c r="O602" s="359"/>
      <c r="P602" s="359"/>
      <c r="Q602" s="359"/>
      <c r="R602" s="359"/>
      <c r="S602" s="358"/>
      <c r="T602" s="358"/>
      <c r="U602" s="359"/>
      <c r="V602" s="359"/>
      <c r="W602" s="359"/>
      <c r="X602" s="359"/>
    </row>
    <row r="603" spans="1:24" ht="14.4">
      <c r="A603" s="359"/>
      <c r="B603" s="359"/>
      <c r="C603" s="359"/>
      <c r="D603" s="359"/>
      <c r="E603" s="359"/>
      <c r="F603" s="359"/>
      <c r="G603" s="359"/>
      <c r="H603" s="359"/>
      <c r="I603" s="359"/>
      <c r="J603" s="359"/>
      <c r="K603" s="359"/>
      <c r="L603" s="359"/>
      <c r="M603" s="359"/>
      <c r="N603" s="359"/>
      <c r="O603" s="359"/>
      <c r="P603" s="359"/>
      <c r="Q603" s="359"/>
      <c r="R603" s="359"/>
      <c r="S603" s="358"/>
      <c r="T603" s="358"/>
      <c r="U603" s="359"/>
      <c r="V603" s="359"/>
      <c r="W603" s="359"/>
      <c r="X603" s="359"/>
    </row>
    <row r="604" spans="1:24" ht="14.4">
      <c r="A604" s="359"/>
      <c r="B604" s="359"/>
      <c r="C604" s="359"/>
      <c r="D604" s="359"/>
      <c r="E604" s="359"/>
      <c r="F604" s="359"/>
      <c r="G604" s="359"/>
      <c r="H604" s="359"/>
      <c r="I604" s="359"/>
      <c r="J604" s="359"/>
      <c r="K604" s="359"/>
      <c r="L604" s="359"/>
      <c r="M604" s="359"/>
      <c r="N604" s="359"/>
      <c r="O604" s="359"/>
      <c r="P604" s="359"/>
      <c r="Q604" s="359"/>
      <c r="R604" s="359"/>
      <c r="S604" s="358"/>
      <c r="T604" s="358"/>
      <c r="U604" s="359"/>
      <c r="V604" s="359"/>
      <c r="W604" s="359"/>
      <c r="X604" s="359"/>
    </row>
    <row r="605" spans="1:24" ht="14.4">
      <c r="A605" s="359"/>
      <c r="B605" s="359"/>
      <c r="C605" s="359"/>
      <c r="D605" s="359"/>
      <c r="E605" s="359"/>
      <c r="F605" s="359"/>
      <c r="G605" s="359"/>
      <c r="H605" s="359"/>
      <c r="I605" s="359"/>
      <c r="J605" s="359"/>
      <c r="K605" s="359"/>
      <c r="L605" s="359"/>
      <c r="M605" s="359"/>
      <c r="N605" s="359"/>
      <c r="O605" s="359"/>
      <c r="P605" s="359"/>
      <c r="Q605" s="359"/>
      <c r="R605" s="359"/>
      <c r="S605" s="358"/>
      <c r="T605" s="358"/>
      <c r="U605" s="359"/>
      <c r="V605" s="359"/>
      <c r="W605" s="359"/>
      <c r="X605" s="359"/>
    </row>
    <row r="606" spans="1:24" ht="14.4">
      <c r="A606" s="359"/>
      <c r="B606" s="359"/>
      <c r="C606" s="359"/>
      <c r="D606" s="359"/>
      <c r="E606" s="359"/>
      <c r="F606" s="359"/>
      <c r="G606" s="359"/>
      <c r="H606" s="359"/>
      <c r="I606" s="359"/>
      <c r="J606" s="359"/>
      <c r="K606" s="359"/>
      <c r="L606" s="359"/>
      <c r="M606" s="359"/>
      <c r="N606" s="359"/>
      <c r="O606" s="359"/>
      <c r="P606" s="359"/>
      <c r="Q606" s="359"/>
      <c r="R606" s="359"/>
      <c r="S606" s="358"/>
      <c r="T606" s="358"/>
      <c r="U606" s="359"/>
      <c r="V606" s="359"/>
      <c r="W606" s="359"/>
      <c r="X606" s="359"/>
    </row>
    <row r="607" spans="1:24" ht="14.4">
      <c r="A607" s="359"/>
      <c r="B607" s="359"/>
      <c r="C607" s="359"/>
      <c r="D607" s="359"/>
      <c r="E607" s="359"/>
      <c r="F607" s="359"/>
      <c r="G607" s="359"/>
      <c r="H607" s="359"/>
      <c r="I607" s="359"/>
      <c r="J607" s="359"/>
      <c r="K607" s="359"/>
      <c r="L607" s="359"/>
      <c r="M607" s="359"/>
      <c r="N607" s="359"/>
      <c r="O607" s="359"/>
      <c r="P607" s="359"/>
      <c r="Q607" s="359"/>
      <c r="R607" s="359"/>
      <c r="S607" s="358"/>
      <c r="T607" s="358"/>
      <c r="U607" s="359"/>
      <c r="V607" s="359"/>
      <c r="W607" s="359"/>
      <c r="X607" s="359"/>
    </row>
    <row r="608" spans="1:24" ht="14.4">
      <c r="A608" s="359"/>
      <c r="B608" s="359"/>
      <c r="C608" s="359"/>
      <c r="D608" s="359"/>
      <c r="E608" s="359"/>
      <c r="F608" s="359"/>
      <c r="G608" s="359"/>
      <c r="H608" s="359"/>
      <c r="I608" s="359"/>
      <c r="J608" s="359"/>
      <c r="K608" s="359"/>
      <c r="L608" s="359"/>
      <c r="M608" s="359"/>
      <c r="N608" s="359"/>
      <c r="O608" s="359"/>
      <c r="P608" s="359"/>
      <c r="Q608" s="359"/>
      <c r="R608" s="359"/>
      <c r="S608" s="358"/>
      <c r="T608" s="358"/>
      <c r="U608" s="359"/>
      <c r="V608" s="359"/>
      <c r="W608" s="359"/>
      <c r="X608" s="359"/>
    </row>
    <row r="609" spans="1:24" ht="14.4">
      <c r="A609" s="359"/>
      <c r="B609" s="359"/>
      <c r="C609" s="359"/>
      <c r="D609" s="359"/>
      <c r="E609" s="359"/>
      <c r="F609" s="359"/>
      <c r="G609" s="359"/>
      <c r="H609" s="359"/>
      <c r="I609" s="359"/>
      <c r="J609" s="359"/>
      <c r="K609" s="359"/>
      <c r="L609" s="359"/>
      <c r="M609" s="359"/>
      <c r="N609" s="359"/>
      <c r="O609" s="359"/>
      <c r="P609" s="359"/>
      <c r="Q609" s="359"/>
      <c r="R609" s="359"/>
      <c r="S609" s="358"/>
      <c r="T609" s="358"/>
      <c r="U609" s="359"/>
      <c r="V609" s="359"/>
      <c r="W609" s="359"/>
      <c r="X609" s="359"/>
    </row>
    <row r="610" spans="1:24" ht="14.4">
      <c r="A610" s="359"/>
      <c r="B610" s="359"/>
      <c r="C610" s="359"/>
      <c r="D610" s="359"/>
      <c r="E610" s="359"/>
      <c r="F610" s="359"/>
      <c r="G610" s="359"/>
      <c r="H610" s="359"/>
      <c r="I610" s="359"/>
      <c r="J610" s="359"/>
      <c r="K610" s="359"/>
      <c r="L610" s="359"/>
      <c r="M610" s="359"/>
      <c r="N610" s="359"/>
      <c r="O610" s="359"/>
      <c r="P610" s="359"/>
      <c r="Q610" s="359"/>
      <c r="R610" s="359"/>
      <c r="S610" s="358"/>
      <c r="T610" s="358"/>
      <c r="U610" s="359"/>
      <c r="V610" s="359"/>
      <c r="W610" s="359"/>
      <c r="X610" s="359"/>
    </row>
    <row r="611" spans="1:24" ht="14.4">
      <c r="A611" s="359"/>
      <c r="B611" s="359"/>
      <c r="C611" s="359"/>
      <c r="D611" s="359"/>
      <c r="E611" s="359"/>
      <c r="F611" s="359"/>
      <c r="G611" s="359"/>
      <c r="H611" s="359"/>
      <c r="I611" s="359"/>
      <c r="J611" s="359"/>
      <c r="K611" s="359"/>
      <c r="L611" s="359"/>
      <c r="M611" s="359"/>
      <c r="N611" s="359"/>
      <c r="O611" s="359"/>
      <c r="P611" s="359"/>
      <c r="Q611" s="359"/>
      <c r="R611" s="359"/>
      <c r="S611" s="358"/>
      <c r="T611" s="358"/>
      <c r="U611" s="359"/>
      <c r="V611" s="359"/>
      <c r="W611" s="359"/>
      <c r="X611" s="359"/>
    </row>
    <row r="612" spans="1:24" ht="14.4">
      <c r="A612" s="359"/>
      <c r="B612" s="359"/>
      <c r="C612" s="359"/>
      <c r="D612" s="359"/>
      <c r="E612" s="359"/>
      <c r="F612" s="359"/>
      <c r="G612" s="359"/>
      <c r="H612" s="359"/>
      <c r="I612" s="359"/>
      <c r="J612" s="359"/>
      <c r="K612" s="359"/>
      <c r="L612" s="359"/>
      <c r="M612" s="359"/>
      <c r="N612" s="359"/>
      <c r="O612" s="359"/>
      <c r="P612" s="359"/>
      <c r="Q612" s="359"/>
      <c r="R612" s="359"/>
      <c r="S612" s="358"/>
      <c r="T612" s="358"/>
      <c r="U612" s="359"/>
      <c r="V612" s="359"/>
      <c r="W612" s="359"/>
      <c r="X612" s="359"/>
    </row>
    <row r="613" spans="1:24" ht="14.4">
      <c r="A613" s="359"/>
      <c r="B613" s="359"/>
      <c r="C613" s="359"/>
      <c r="D613" s="359"/>
      <c r="E613" s="359"/>
      <c r="F613" s="359"/>
      <c r="G613" s="359"/>
      <c r="H613" s="359"/>
      <c r="I613" s="359"/>
      <c r="J613" s="359"/>
      <c r="K613" s="359"/>
      <c r="L613" s="359"/>
      <c r="M613" s="359"/>
      <c r="N613" s="359"/>
      <c r="O613" s="359"/>
      <c r="P613" s="359"/>
      <c r="Q613" s="359"/>
      <c r="R613" s="359"/>
      <c r="S613" s="358"/>
      <c r="T613" s="358"/>
      <c r="U613" s="359"/>
      <c r="V613" s="359"/>
      <c r="W613" s="359"/>
      <c r="X613" s="359"/>
    </row>
    <row r="614" spans="1:24" ht="14.4">
      <c r="A614" s="359"/>
      <c r="B614" s="359"/>
      <c r="C614" s="359"/>
      <c r="D614" s="359"/>
      <c r="E614" s="359"/>
      <c r="F614" s="359"/>
      <c r="G614" s="359"/>
      <c r="H614" s="359"/>
      <c r="I614" s="359"/>
      <c r="J614" s="359"/>
      <c r="K614" s="359"/>
      <c r="L614" s="359"/>
      <c r="M614" s="359"/>
      <c r="N614" s="359"/>
      <c r="O614" s="359"/>
      <c r="P614" s="359"/>
      <c r="Q614" s="359"/>
      <c r="R614" s="359"/>
      <c r="S614" s="358"/>
      <c r="T614" s="358"/>
      <c r="U614" s="359"/>
      <c r="V614" s="359"/>
      <c r="W614" s="359"/>
      <c r="X614" s="359"/>
    </row>
    <row r="615" spans="1:24" ht="14.4">
      <c r="A615" s="359"/>
      <c r="B615" s="359"/>
      <c r="C615" s="359"/>
      <c r="D615" s="359"/>
      <c r="E615" s="359"/>
      <c r="F615" s="359"/>
      <c r="G615" s="359"/>
      <c r="H615" s="359"/>
      <c r="I615" s="359"/>
      <c r="J615" s="359"/>
      <c r="K615" s="359"/>
      <c r="L615" s="359"/>
      <c r="M615" s="359"/>
      <c r="N615" s="359"/>
      <c r="O615" s="359"/>
      <c r="P615" s="359"/>
      <c r="Q615" s="359"/>
      <c r="R615" s="359"/>
      <c r="S615" s="358"/>
      <c r="T615" s="358"/>
      <c r="U615" s="359"/>
      <c r="V615" s="359"/>
      <c r="W615" s="359"/>
      <c r="X615" s="359"/>
    </row>
    <row r="616" spans="1:24" ht="14.4">
      <c r="A616" s="359"/>
      <c r="B616" s="359"/>
      <c r="C616" s="359"/>
      <c r="D616" s="359"/>
      <c r="E616" s="359"/>
      <c r="F616" s="359"/>
      <c r="G616" s="359"/>
      <c r="H616" s="359"/>
      <c r="I616" s="359"/>
      <c r="J616" s="359"/>
      <c r="K616" s="359"/>
      <c r="L616" s="359"/>
      <c r="M616" s="359"/>
      <c r="N616" s="359"/>
      <c r="O616" s="359"/>
      <c r="P616" s="359"/>
      <c r="Q616" s="359"/>
      <c r="R616" s="359"/>
      <c r="S616" s="358"/>
      <c r="T616" s="358"/>
      <c r="U616" s="359"/>
      <c r="V616" s="359"/>
      <c r="W616" s="359"/>
      <c r="X616" s="359"/>
    </row>
    <row r="617" spans="1:24" ht="14.4">
      <c r="A617" s="359"/>
      <c r="B617" s="359"/>
      <c r="C617" s="359"/>
      <c r="D617" s="359"/>
      <c r="E617" s="359"/>
      <c r="F617" s="359"/>
      <c r="G617" s="359"/>
      <c r="H617" s="359"/>
      <c r="I617" s="359"/>
      <c r="J617" s="359"/>
      <c r="K617" s="359"/>
      <c r="L617" s="359"/>
      <c r="M617" s="359"/>
      <c r="N617" s="359"/>
      <c r="O617" s="359"/>
      <c r="P617" s="359"/>
      <c r="Q617" s="359"/>
      <c r="R617" s="359"/>
      <c r="S617" s="358"/>
      <c r="T617" s="358"/>
      <c r="U617" s="359"/>
      <c r="V617" s="359"/>
      <c r="W617" s="359"/>
      <c r="X617" s="359"/>
    </row>
    <row r="618" spans="1:24" ht="14.4">
      <c r="A618" s="359"/>
      <c r="B618" s="359"/>
      <c r="C618" s="359"/>
      <c r="D618" s="359"/>
      <c r="E618" s="359"/>
      <c r="F618" s="359"/>
      <c r="G618" s="359"/>
      <c r="H618" s="359"/>
      <c r="I618" s="359"/>
      <c r="J618" s="359"/>
      <c r="K618" s="359"/>
      <c r="L618" s="359"/>
      <c r="M618" s="359"/>
      <c r="N618" s="359"/>
      <c r="O618" s="359"/>
      <c r="P618" s="359"/>
      <c r="Q618" s="359"/>
      <c r="R618" s="359"/>
      <c r="S618" s="358"/>
      <c r="T618" s="358"/>
      <c r="U618" s="359"/>
      <c r="V618" s="359"/>
      <c r="W618" s="359"/>
      <c r="X618" s="359"/>
    </row>
    <row r="619" spans="1:24" ht="14.4">
      <c r="A619" s="359"/>
      <c r="B619" s="359"/>
      <c r="C619" s="359"/>
      <c r="D619" s="359"/>
      <c r="E619" s="359"/>
      <c r="F619" s="359"/>
      <c r="G619" s="359"/>
      <c r="H619" s="359"/>
      <c r="I619" s="359"/>
      <c r="J619" s="359"/>
      <c r="K619" s="359"/>
      <c r="L619" s="359"/>
      <c r="M619" s="359"/>
      <c r="N619" s="359"/>
      <c r="O619" s="359"/>
      <c r="P619" s="359"/>
      <c r="Q619" s="359"/>
      <c r="R619" s="359"/>
      <c r="S619" s="358"/>
      <c r="T619" s="358"/>
      <c r="U619" s="359"/>
      <c r="V619" s="359"/>
      <c r="W619" s="359"/>
      <c r="X619" s="359"/>
    </row>
    <row r="620" spans="1:24" ht="14.4">
      <c r="A620" s="359"/>
      <c r="B620" s="359"/>
      <c r="C620" s="359"/>
      <c r="D620" s="359"/>
      <c r="E620" s="359"/>
      <c r="F620" s="359"/>
      <c r="G620" s="359"/>
      <c r="H620" s="359"/>
      <c r="I620" s="359"/>
      <c r="J620" s="359"/>
      <c r="K620" s="359"/>
      <c r="L620" s="359"/>
      <c r="M620" s="359"/>
      <c r="N620" s="359"/>
      <c r="O620" s="359"/>
      <c r="P620" s="359"/>
      <c r="Q620" s="359"/>
      <c r="R620" s="359"/>
      <c r="S620" s="358"/>
      <c r="T620" s="358"/>
      <c r="U620" s="359"/>
      <c r="V620" s="359"/>
      <c r="W620" s="359"/>
      <c r="X620" s="359"/>
    </row>
    <row r="621" spans="1:24" ht="14.4">
      <c r="A621" s="359"/>
      <c r="B621" s="359"/>
      <c r="C621" s="359"/>
      <c r="D621" s="359"/>
      <c r="E621" s="359"/>
      <c r="F621" s="359"/>
      <c r="G621" s="359"/>
      <c r="H621" s="359"/>
      <c r="I621" s="359"/>
      <c r="J621" s="359"/>
      <c r="K621" s="359"/>
      <c r="L621" s="359"/>
      <c r="M621" s="359"/>
      <c r="N621" s="359"/>
      <c r="O621" s="359"/>
      <c r="P621" s="359"/>
      <c r="Q621" s="359"/>
      <c r="R621" s="359"/>
      <c r="S621" s="358"/>
      <c r="T621" s="358"/>
      <c r="U621" s="359"/>
      <c r="V621" s="359"/>
      <c r="W621" s="359"/>
      <c r="X621" s="359"/>
    </row>
    <row r="622" spans="1:24" ht="14.4">
      <c r="A622" s="359"/>
      <c r="B622" s="359"/>
      <c r="C622" s="359"/>
      <c r="D622" s="359"/>
      <c r="E622" s="359"/>
      <c r="F622" s="359"/>
      <c r="G622" s="359"/>
      <c r="H622" s="359"/>
      <c r="I622" s="359"/>
      <c r="J622" s="359"/>
      <c r="K622" s="359"/>
      <c r="L622" s="359"/>
      <c r="M622" s="359"/>
      <c r="N622" s="359"/>
      <c r="O622" s="359"/>
      <c r="P622" s="359"/>
      <c r="Q622" s="359"/>
      <c r="R622" s="359"/>
      <c r="S622" s="358"/>
      <c r="T622" s="358"/>
      <c r="U622" s="359"/>
      <c r="V622" s="359"/>
      <c r="W622" s="359"/>
      <c r="X622" s="359"/>
    </row>
    <row r="623" spans="1:24" ht="14.4">
      <c r="A623" s="359"/>
      <c r="B623" s="359"/>
      <c r="C623" s="359"/>
      <c r="D623" s="359"/>
      <c r="E623" s="359"/>
      <c r="F623" s="359"/>
      <c r="G623" s="359"/>
      <c r="H623" s="359"/>
      <c r="I623" s="359"/>
      <c r="J623" s="359"/>
      <c r="K623" s="359"/>
      <c r="L623" s="359"/>
      <c r="M623" s="359"/>
      <c r="N623" s="359"/>
      <c r="O623" s="359"/>
      <c r="P623" s="359"/>
      <c r="Q623" s="359"/>
      <c r="R623" s="359"/>
      <c r="S623" s="358"/>
      <c r="T623" s="358"/>
      <c r="U623" s="359"/>
      <c r="V623" s="359"/>
      <c r="W623" s="359"/>
      <c r="X623" s="359"/>
    </row>
    <row r="624" spans="1:24" ht="14.4">
      <c r="A624" s="359"/>
      <c r="B624" s="359"/>
      <c r="C624" s="359"/>
      <c r="D624" s="359"/>
      <c r="E624" s="359"/>
      <c r="F624" s="359"/>
      <c r="G624" s="359"/>
      <c r="H624" s="359"/>
      <c r="I624" s="359"/>
      <c r="J624" s="359"/>
      <c r="K624" s="359"/>
      <c r="L624" s="359"/>
      <c r="M624" s="359"/>
      <c r="N624" s="359"/>
      <c r="O624" s="359"/>
      <c r="P624" s="359"/>
      <c r="Q624" s="359"/>
      <c r="R624" s="359"/>
      <c r="S624" s="358"/>
      <c r="T624" s="358"/>
      <c r="U624" s="359"/>
      <c r="V624" s="359"/>
      <c r="W624" s="359"/>
      <c r="X624" s="359"/>
    </row>
    <row r="625" spans="1:24" ht="14.4">
      <c r="A625" s="359"/>
      <c r="B625" s="359"/>
      <c r="C625" s="359"/>
      <c r="D625" s="359"/>
      <c r="E625" s="359"/>
      <c r="F625" s="359"/>
      <c r="G625" s="359"/>
      <c r="H625" s="359"/>
      <c r="I625" s="359"/>
      <c r="J625" s="359"/>
      <c r="K625" s="359"/>
      <c r="L625" s="359"/>
      <c r="M625" s="359"/>
      <c r="N625" s="359"/>
      <c r="O625" s="359"/>
      <c r="P625" s="359"/>
      <c r="Q625" s="359"/>
      <c r="R625" s="359"/>
      <c r="S625" s="358"/>
      <c r="T625" s="358"/>
      <c r="U625" s="359"/>
      <c r="V625" s="359"/>
      <c r="W625" s="359"/>
      <c r="X625" s="359"/>
    </row>
    <row r="626" spans="1:24" ht="14.4">
      <c r="A626" s="359"/>
      <c r="B626" s="359"/>
      <c r="C626" s="359"/>
      <c r="D626" s="359"/>
      <c r="E626" s="359"/>
      <c r="F626" s="359"/>
      <c r="G626" s="359"/>
      <c r="H626" s="359"/>
      <c r="I626" s="359"/>
      <c r="J626" s="359"/>
      <c r="K626" s="359"/>
      <c r="L626" s="359"/>
      <c r="M626" s="359"/>
      <c r="N626" s="359"/>
      <c r="O626" s="359"/>
      <c r="P626" s="359"/>
      <c r="Q626" s="359"/>
      <c r="R626" s="359"/>
      <c r="S626" s="358"/>
      <c r="T626" s="358"/>
      <c r="U626" s="359"/>
      <c r="V626" s="359"/>
      <c r="W626" s="359"/>
      <c r="X626" s="359"/>
    </row>
    <row r="627" spans="1:24" ht="14.4">
      <c r="A627" s="359"/>
      <c r="B627" s="359"/>
      <c r="C627" s="359"/>
      <c r="D627" s="359"/>
      <c r="E627" s="359"/>
      <c r="F627" s="359"/>
      <c r="G627" s="359"/>
      <c r="H627" s="359"/>
      <c r="I627" s="359"/>
      <c r="J627" s="359"/>
      <c r="K627" s="359"/>
      <c r="L627" s="359"/>
      <c r="M627" s="359"/>
      <c r="N627" s="359"/>
      <c r="O627" s="359"/>
      <c r="P627" s="359"/>
      <c r="Q627" s="359"/>
      <c r="R627" s="359"/>
      <c r="S627" s="358"/>
      <c r="T627" s="358"/>
      <c r="U627" s="359"/>
      <c r="V627" s="359"/>
      <c r="W627" s="359"/>
      <c r="X627" s="359"/>
    </row>
    <row r="628" spans="1:24" ht="14.4">
      <c r="A628" s="359"/>
      <c r="B628" s="359"/>
      <c r="C628" s="359"/>
      <c r="D628" s="359"/>
      <c r="E628" s="359"/>
      <c r="F628" s="359"/>
      <c r="G628" s="359"/>
      <c r="H628" s="359"/>
      <c r="I628" s="359"/>
      <c r="J628" s="359"/>
      <c r="K628" s="359"/>
      <c r="L628" s="359"/>
      <c r="M628" s="359"/>
      <c r="N628" s="359"/>
      <c r="O628" s="359"/>
      <c r="P628" s="359"/>
      <c r="Q628" s="359"/>
      <c r="R628" s="359"/>
      <c r="S628" s="358"/>
      <c r="T628" s="358"/>
      <c r="U628" s="359"/>
      <c r="V628" s="359"/>
      <c r="W628" s="359"/>
      <c r="X628" s="359"/>
    </row>
    <row r="629" spans="1:24" ht="14.4">
      <c r="A629" s="359"/>
      <c r="B629" s="359"/>
      <c r="C629" s="359"/>
      <c r="D629" s="359"/>
      <c r="E629" s="359"/>
      <c r="F629" s="359"/>
      <c r="G629" s="359"/>
      <c r="H629" s="359"/>
      <c r="I629" s="359"/>
      <c r="J629" s="359"/>
      <c r="K629" s="359"/>
      <c r="L629" s="359"/>
      <c r="M629" s="359"/>
      <c r="N629" s="359"/>
      <c r="O629" s="359"/>
      <c r="P629" s="359"/>
      <c r="Q629" s="359"/>
      <c r="R629" s="359"/>
      <c r="S629" s="358"/>
      <c r="T629" s="358"/>
      <c r="U629" s="359"/>
      <c r="V629" s="359"/>
      <c r="W629" s="359"/>
      <c r="X629" s="359"/>
    </row>
    <row r="630" spans="1:24" ht="14.4">
      <c r="A630" s="359"/>
      <c r="B630" s="359"/>
      <c r="C630" s="359"/>
      <c r="D630" s="359"/>
      <c r="E630" s="359"/>
      <c r="F630" s="359"/>
      <c r="G630" s="359"/>
      <c r="H630" s="359"/>
      <c r="I630" s="359"/>
      <c r="J630" s="359"/>
      <c r="K630" s="359"/>
      <c r="L630" s="359"/>
      <c r="M630" s="359"/>
      <c r="N630" s="359"/>
      <c r="O630" s="359"/>
      <c r="P630" s="359"/>
      <c r="Q630" s="359"/>
      <c r="R630" s="359"/>
      <c r="S630" s="358"/>
      <c r="T630" s="358"/>
      <c r="U630" s="359"/>
      <c r="V630" s="359"/>
      <c r="W630" s="359"/>
      <c r="X630" s="359"/>
    </row>
    <row r="631" spans="1:24" ht="14.4">
      <c r="A631" s="359"/>
      <c r="B631" s="359"/>
      <c r="C631" s="359"/>
      <c r="D631" s="359"/>
      <c r="E631" s="359"/>
      <c r="F631" s="359"/>
      <c r="G631" s="359"/>
      <c r="H631" s="359"/>
      <c r="I631" s="359"/>
      <c r="J631" s="359"/>
      <c r="K631" s="359"/>
      <c r="L631" s="359"/>
      <c r="M631" s="359"/>
      <c r="N631" s="359"/>
      <c r="O631" s="359"/>
      <c r="P631" s="359"/>
      <c r="Q631" s="359"/>
      <c r="R631" s="359"/>
      <c r="S631" s="358"/>
      <c r="T631" s="358"/>
      <c r="U631" s="359"/>
      <c r="V631" s="359"/>
      <c r="W631" s="359"/>
      <c r="X631" s="359"/>
    </row>
    <row r="632" spans="1:24" ht="14.4">
      <c r="A632" s="359"/>
      <c r="B632" s="359"/>
      <c r="C632" s="359"/>
      <c r="D632" s="359"/>
      <c r="E632" s="359"/>
      <c r="F632" s="359"/>
      <c r="G632" s="359"/>
      <c r="H632" s="359"/>
      <c r="I632" s="359"/>
      <c r="J632" s="359"/>
      <c r="K632" s="359"/>
      <c r="L632" s="359"/>
      <c r="M632" s="359"/>
      <c r="N632" s="359"/>
      <c r="O632" s="359"/>
      <c r="P632" s="359"/>
      <c r="Q632" s="359"/>
      <c r="R632" s="359"/>
      <c r="S632" s="358"/>
      <c r="T632" s="358"/>
      <c r="U632" s="359"/>
      <c r="V632" s="359"/>
      <c r="W632" s="359"/>
      <c r="X632" s="359"/>
    </row>
    <row r="633" spans="1:24" ht="14.4">
      <c r="A633" s="359"/>
      <c r="B633" s="359"/>
      <c r="C633" s="359"/>
      <c r="D633" s="359"/>
      <c r="E633" s="359"/>
      <c r="F633" s="359"/>
      <c r="G633" s="359"/>
      <c r="H633" s="359"/>
      <c r="I633" s="359"/>
      <c r="J633" s="359"/>
      <c r="K633" s="359"/>
      <c r="L633" s="359"/>
      <c r="M633" s="359"/>
      <c r="N633" s="359"/>
      <c r="O633" s="359"/>
      <c r="P633" s="359"/>
      <c r="Q633" s="359"/>
      <c r="R633" s="359"/>
      <c r="S633" s="358"/>
      <c r="T633" s="358"/>
      <c r="U633" s="359"/>
      <c r="V633" s="359"/>
      <c r="W633" s="359"/>
      <c r="X633" s="359"/>
    </row>
    <row r="634" spans="1:24" ht="14.4">
      <c r="A634" s="359"/>
      <c r="B634" s="359"/>
      <c r="C634" s="359"/>
      <c r="D634" s="359"/>
      <c r="E634" s="359"/>
      <c r="F634" s="359"/>
      <c r="G634" s="359"/>
      <c r="H634" s="359"/>
      <c r="I634" s="359"/>
      <c r="J634" s="359"/>
      <c r="K634" s="359"/>
      <c r="L634" s="359"/>
      <c r="M634" s="359"/>
      <c r="N634" s="359"/>
      <c r="O634" s="359"/>
      <c r="P634" s="359"/>
      <c r="Q634" s="359"/>
      <c r="R634" s="359"/>
      <c r="S634" s="358"/>
      <c r="T634" s="358"/>
      <c r="U634" s="359"/>
      <c r="V634" s="359"/>
      <c r="W634" s="359"/>
      <c r="X634" s="359"/>
    </row>
    <row r="635" spans="1:24" ht="14.4">
      <c r="A635" s="359"/>
      <c r="B635" s="359"/>
      <c r="C635" s="359"/>
      <c r="D635" s="359"/>
      <c r="E635" s="359"/>
      <c r="F635" s="359"/>
      <c r="G635" s="359"/>
      <c r="H635" s="359"/>
      <c r="I635" s="359"/>
      <c r="J635" s="359"/>
      <c r="K635" s="359"/>
      <c r="L635" s="359"/>
      <c r="M635" s="359"/>
      <c r="N635" s="359"/>
      <c r="O635" s="359"/>
      <c r="P635" s="359"/>
      <c r="Q635" s="359"/>
      <c r="R635" s="359"/>
      <c r="S635" s="358"/>
      <c r="T635" s="358"/>
      <c r="U635" s="359"/>
      <c r="V635" s="359"/>
      <c r="W635" s="359"/>
      <c r="X635" s="359"/>
    </row>
    <row r="636" spans="1:24" ht="14.4">
      <c r="A636" s="359"/>
      <c r="B636" s="359"/>
      <c r="C636" s="359"/>
      <c r="D636" s="359"/>
      <c r="E636" s="359"/>
      <c r="F636" s="359"/>
      <c r="G636" s="359"/>
      <c r="H636" s="359"/>
      <c r="I636" s="359"/>
      <c r="J636" s="359"/>
      <c r="K636" s="359"/>
      <c r="L636" s="359"/>
      <c r="M636" s="359"/>
      <c r="N636" s="359"/>
      <c r="O636" s="359"/>
      <c r="P636" s="359"/>
      <c r="Q636" s="359"/>
      <c r="R636" s="359"/>
      <c r="S636" s="358"/>
      <c r="T636" s="358"/>
      <c r="U636" s="359"/>
      <c r="V636" s="359"/>
      <c r="W636" s="359"/>
      <c r="X636" s="359"/>
    </row>
    <row r="637" spans="1:24" ht="14.4">
      <c r="A637" s="359"/>
      <c r="B637" s="359"/>
      <c r="C637" s="359"/>
      <c r="D637" s="359"/>
      <c r="E637" s="359"/>
      <c r="F637" s="359"/>
      <c r="G637" s="359"/>
      <c r="H637" s="359"/>
      <c r="I637" s="359"/>
      <c r="J637" s="359"/>
      <c r="K637" s="359"/>
      <c r="L637" s="359"/>
      <c r="M637" s="359"/>
      <c r="N637" s="359"/>
      <c r="O637" s="359"/>
      <c r="P637" s="359"/>
      <c r="Q637" s="359"/>
      <c r="R637" s="359"/>
      <c r="S637" s="358"/>
      <c r="T637" s="358"/>
      <c r="U637" s="359"/>
      <c r="V637" s="359"/>
      <c r="W637" s="359"/>
      <c r="X637" s="359"/>
    </row>
    <row r="638" spans="1:24" ht="14.4">
      <c r="A638" s="359"/>
      <c r="B638" s="359"/>
      <c r="C638" s="359"/>
      <c r="D638" s="359"/>
      <c r="E638" s="359"/>
      <c r="F638" s="359"/>
      <c r="G638" s="359"/>
      <c r="H638" s="359"/>
      <c r="I638" s="359"/>
      <c r="J638" s="359"/>
      <c r="K638" s="359"/>
      <c r="L638" s="359"/>
      <c r="M638" s="359"/>
      <c r="N638" s="359"/>
      <c r="O638" s="359"/>
      <c r="P638" s="359"/>
      <c r="Q638" s="359"/>
      <c r="R638" s="359"/>
      <c r="S638" s="358"/>
      <c r="T638" s="358"/>
      <c r="U638" s="359"/>
      <c r="V638" s="359"/>
      <c r="W638" s="359"/>
      <c r="X638" s="359"/>
    </row>
    <row r="639" spans="1:24" ht="14.4">
      <c r="A639" s="359"/>
      <c r="B639" s="359"/>
      <c r="C639" s="359"/>
      <c r="D639" s="359"/>
      <c r="E639" s="359"/>
      <c r="F639" s="359"/>
      <c r="G639" s="359"/>
      <c r="H639" s="359"/>
      <c r="I639" s="359"/>
      <c r="J639" s="359"/>
      <c r="K639" s="359"/>
      <c r="L639" s="359"/>
      <c r="M639" s="359"/>
      <c r="N639" s="359"/>
      <c r="O639" s="359"/>
      <c r="P639" s="359"/>
      <c r="Q639" s="359"/>
      <c r="R639" s="359"/>
      <c r="S639" s="358"/>
      <c r="T639" s="358"/>
      <c r="U639" s="359"/>
      <c r="V639" s="359"/>
      <c r="W639" s="359"/>
      <c r="X639" s="359"/>
    </row>
    <row r="640" spans="1:24" ht="14.4">
      <c r="A640" s="359"/>
      <c r="B640" s="359"/>
      <c r="C640" s="359"/>
      <c r="D640" s="359"/>
      <c r="E640" s="359"/>
      <c r="F640" s="359"/>
      <c r="G640" s="359"/>
      <c r="H640" s="359"/>
      <c r="I640" s="359"/>
      <c r="J640" s="359"/>
      <c r="K640" s="359"/>
      <c r="L640" s="359"/>
      <c r="M640" s="359"/>
      <c r="N640" s="359"/>
      <c r="O640" s="359"/>
      <c r="P640" s="359"/>
      <c r="Q640" s="359"/>
      <c r="R640" s="359"/>
      <c r="S640" s="358"/>
      <c r="T640" s="358"/>
      <c r="U640" s="359"/>
      <c r="V640" s="359"/>
      <c r="W640" s="359"/>
      <c r="X640" s="359"/>
    </row>
    <row r="641" spans="1:24" ht="14.4">
      <c r="A641" s="359"/>
      <c r="B641" s="359"/>
      <c r="C641" s="359"/>
      <c r="D641" s="359"/>
      <c r="E641" s="359"/>
      <c r="F641" s="359"/>
      <c r="G641" s="359"/>
      <c r="H641" s="359"/>
      <c r="I641" s="359"/>
      <c r="J641" s="359"/>
      <c r="K641" s="359"/>
      <c r="L641" s="359"/>
      <c r="M641" s="359"/>
      <c r="N641" s="359"/>
      <c r="O641" s="359"/>
      <c r="P641" s="359"/>
      <c r="Q641" s="359"/>
      <c r="R641" s="359"/>
      <c r="S641" s="358"/>
      <c r="T641" s="358"/>
      <c r="U641" s="359"/>
      <c r="V641" s="359"/>
      <c r="W641" s="359"/>
      <c r="X641" s="359"/>
    </row>
    <row r="642" spans="1:24" ht="14.4">
      <c r="A642" s="359"/>
      <c r="B642" s="359"/>
      <c r="C642" s="359"/>
      <c r="D642" s="359"/>
      <c r="E642" s="359"/>
      <c r="F642" s="359"/>
      <c r="G642" s="359"/>
      <c r="H642" s="359"/>
      <c r="I642" s="359"/>
      <c r="J642" s="359"/>
      <c r="K642" s="359"/>
      <c r="L642" s="359"/>
      <c r="M642" s="359"/>
      <c r="N642" s="359"/>
      <c r="O642" s="359"/>
      <c r="P642" s="359"/>
      <c r="Q642" s="359"/>
      <c r="R642" s="359"/>
      <c r="S642" s="358"/>
      <c r="T642" s="358"/>
      <c r="U642" s="359"/>
      <c r="V642" s="359"/>
      <c r="W642" s="359"/>
      <c r="X642" s="359"/>
    </row>
    <row r="643" spans="1:24" ht="14.4">
      <c r="A643" s="359"/>
      <c r="B643" s="359"/>
      <c r="C643" s="359"/>
      <c r="D643" s="359"/>
      <c r="E643" s="359"/>
      <c r="F643" s="359"/>
      <c r="G643" s="359"/>
      <c r="H643" s="359"/>
      <c r="I643" s="359"/>
      <c r="J643" s="359"/>
      <c r="K643" s="359"/>
      <c r="L643" s="359"/>
      <c r="M643" s="359"/>
      <c r="N643" s="359"/>
      <c r="O643" s="359"/>
      <c r="P643" s="359"/>
      <c r="Q643" s="359"/>
      <c r="R643" s="359"/>
      <c r="S643" s="358"/>
      <c r="T643" s="358"/>
      <c r="U643" s="359"/>
      <c r="V643" s="359"/>
      <c r="W643" s="359"/>
      <c r="X643" s="359"/>
    </row>
    <row r="644" spans="1:24" ht="14.4">
      <c r="A644" s="359"/>
      <c r="B644" s="359"/>
      <c r="C644" s="359"/>
      <c r="D644" s="359"/>
      <c r="E644" s="359"/>
      <c r="F644" s="359"/>
      <c r="G644" s="359"/>
      <c r="H644" s="359"/>
      <c r="I644" s="359"/>
      <c r="J644" s="359"/>
      <c r="K644" s="359"/>
      <c r="L644" s="359"/>
      <c r="M644" s="359"/>
      <c r="N644" s="359"/>
      <c r="O644" s="359"/>
      <c r="P644" s="359"/>
      <c r="Q644" s="359"/>
      <c r="R644" s="359"/>
      <c r="S644" s="358"/>
      <c r="T644" s="358"/>
      <c r="U644" s="359"/>
      <c r="V644" s="359"/>
      <c r="W644" s="359"/>
      <c r="X644" s="359"/>
    </row>
    <row r="645" spans="1:24" ht="14.4">
      <c r="A645" s="359"/>
      <c r="B645" s="359"/>
      <c r="C645" s="359"/>
      <c r="D645" s="359"/>
      <c r="E645" s="359"/>
      <c r="F645" s="359"/>
      <c r="G645" s="359"/>
      <c r="H645" s="359"/>
      <c r="I645" s="359"/>
      <c r="J645" s="359"/>
      <c r="K645" s="359"/>
      <c r="L645" s="359"/>
      <c r="M645" s="359"/>
      <c r="N645" s="359"/>
      <c r="O645" s="359"/>
      <c r="P645" s="359"/>
      <c r="Q645" s="359"/>
      <c r="R645" s="359"/>
      <c r="S645" s="358"/>
      <c r="T645" s="358"/>
      <c r="U645" s="359"/>
      <c r="V645" s="359"/>
      <c r="W645" s="359"/>
      <c r="X645" s="359"/>
    </row>
    <row r="646" spans="1:24" ht="14.4">
      <c r="A646" s="359"/>
      <c r="B646" s="359"/>
      <c r="C646" s="359"/>
      <c r="D646" s="359"/>
      <c r="E646" s="359"/>
      <c r="F646" s="359"/>
      <c r="G646" s="359"/>
      <c r="H646" s="359"/>
      <c r="I646" s="359"/>
      <c r="J646" s="359"/>
      <c r="K646" s="359"/>
      <c r="L646" s="359"/>
      <c r="M646" s="359"/>
      <c r="N646" s="359"/>
      <c r="O646" s="359"/>
      <c r="P646" s="359"/>
      <c r="Q646" s="359"/>
      <c r="R646" s="359"/>
      <c r="S646" s="358"/>
      <c r="T646" s="358"/>
      <c r="U646" s="359"/>
      <c r="V646" s="359"/>
      <c r="W646" s="359"/>
      <c r="X646" s="359"/>
    </row>
    <row r="647" spans="1:24" ht="14.4">
      <c r="A647" s="359"/>
      <c r="B647" s="359"/>
      <c r="C647" s="359"/>
      <c r="D647" s="359"/>
      <c r="E647" s="359"/>
      <c r="F647" s="359"/>
      <c r="G647" s="359"/>
      <c r="H647" s="359"/>
      <c r="I647" s="359"/>
      <c r="J647" s="359"/>
      <c r="K647" s="359"/>
      <c r="L647" s="359"/>
      <c r="M647" s="359"/>
      <c r="N647" s="359"/>
      <c r="O647" s="359"/>
      <c r="P647" s="359"/>
      <c r="Q647" s="359"/>
      <c r="R647" s="359"/>
      <c r="S647" s="358"/>
      <c r="T647" s="358"/>
      <c r="U647" s="359"/>
      <c r="V647" s="359"/>
      <c r="W647" s="359"/>
      <c r="X647" s="359"/>
    </row>
    <row r="648" spans="1:24" ht="14.4">
      <c r="A648" s="359"/>
      <c r="B648" s="359"/>
      <c r="C648" s="359"/>
      <c r="D648" s="359"/>
      <c r="E648" s="359"/>
      <c r="F648" s="359"/>
      <c r="G648" s="359"/>
      <c r="H648" s="359"/>
      <c r="I648" s="359"/>
      <c r="J648" s="359"/>
      <c r="K648" s="359"/>
      <c r="L648" s="359"/>
      <c r="M648" s="359"/>
      <c r="N648" s="359"/>
      <c r="O648" s="359"/>
      <c r="P648" s="359"/>
      <c r="Q648" s="359"/>
      <c r="R648" s="359"/>
      <c r="S648" s="358"/>
      <c r="T648" s="358"/>
      <c r="U648" s="359"/>
      <c r="V648" s="359"/>
      <c r="W648" s="359"/>
      <c r="X648" s="359"/>
    </row>
    <row r="649" spans="1:24" ht="14.4">
      <c r="A649" s="359"/>
      <c r="B649" s="359"/>
      <c r="C649" s="359"/>
      <c r="D649" s="359"/>
      <c r="E649" s="359"/>
      <c r="F649" s="359"/>
      <c r="G649" s="359"/>
      <c r="H649" s="359"/>
      <c r="I649" s="359"/>
      <c r="J649" s="359"/>
      <c r="K649" s="359"/>
      <c r="L649" s="359"/>
      <c r="M649" s="359"/>
      <c r="N649" s="359"/>
      <c r="O649" s="359"/>
      <c r="P649" s="359"/>
      <c r="Q649" s="359"/>
      <c r="R649" s="359"/>
      <c r="S649" s="358"/>
      <c r="T649" s="358"/>
      <c r="U649" s="359"/>
      <c r="V649" s="359"/>
      <c r="W649" s="359"/>
      <c r="X649" s="359"/>
    </row>
    <row r="650" spans="1:24" ht="14.4">
      <c r="A650" s="359"/>
      <c r="B650" s="359"/>
      <c r="C650" s="359"/>
      <c r="D650" s="359"/>
      <c r="E650" s="359"/>
      <c r="F650" s="359"/>
      <c r="G650" s="359"/>
      <c r="H650" s="359"/>
      <c r="I650" s="359"/>
      <c r="J650" s="359"/>
      <c r="K650" s="359"/>
      <c r="L650" s="359"/>
      <c r="M650" s="359"/>
      <c r="N650" s="359"/>
      <c r="O650" s="359"/>
      <c r="P650" s="359"/>
      <c r="Q650" s="359"/>
      <c r="R650" s="359"/>
      <c r="S650" s="358"/>
      <c r="T650" s="358"/>
      <c r="U650" s="359"/>
      <c r="V650" s="359"/>
      <c r="W650" s="359"/>
      <c r="X650" s="359"/>
    </row>
    <row r="651" spans="1:24" ht="14.4">
      <c r="A651" s="359"/>
      <c r="B651" s="359"/>
      <c r="C651" s="359"/>
      <c r="D651" s="359"/>
      <c r="E651" s="359"/>
      <c r="F651" s="359"/>
      <c r="G651" s="359"/>
      <c r="H651" s="359"/>
      <c r="I651" s="359"/>
      <c r="J651" s="359"/>
      <c r="K651" s="359"/>
      <c r="L651" s="359"/>
      <c r="M651" s="359"/>
      <c r="N651" s="359"/>
      <c r="O651" s="359"/>
      <c r="P651" s="359"/>
      <c r="Q651" s="359"/>
      <c r="R651" s="359"/>
      <c r="S651" s="358"/>
      <c r="T651" s="358"/>
      <c r="U651" s="359"/>
      <c r="V651" s="359"/>
      <c r="W651" s="359"/>
      <c r="X651" s="359"/>
    </row>
    <row r="652" spans="1:24" ht="14.4">
      <c r="A652" s="359"/>
      <c r="B652" s="359"/>
      <c r="C652" s="359"/>
      <c r="D652" s="359"/>
      <c r="E652" s="359"/>
      <c r="F652" s="359"/>
      <c r="G652" s="359"/>
      <c r="H652" s="359"/>
      <c r="I652" s="359"/>
      <c r="J652" s="359"/>
      <c r="K652" s="359"/>
      <c r="L652" s="359"/>
      <c r="M652" s="359"/>
      <c r="N652" s="359"/>
      <c r="O652" s="359"/>
      <c r="P652" s="359"/>
      <c r="Q652" s="359"/>
      <c r="R652" s="359"/>
      <c r="S652" s="358"/>
      <c r="T652" s="358"/>
      <c r="U652" s="359"/>
      <c r="V652" s="359"/>
      <c r="W652" s="359"/>
      <c r="X652" s="359"/>
    </row>
    <row r="653" spans="1:24" ht="14.4">
      <c r="A653" s="359"/>
      <c r="B653" s="359"/>
      <c r="C653" s="359"/>
      <c r="D653" s="359"/>
      <c r="E653" s="359"/>
      <c r="F653" s="359"/>
      <c r="G653" s="359"/>
      <c r="H653" s="359"/>
      <c r="I653" s="359"/>
      <c r="J653" s="359"/>
      <c r="K653" s="359"/>
      <c r="L653" s="359"/>
      <c r="M653" s="359"/>
      <c r="N653" s="359"/>
      <c r="O653" s="359"/>
      <c r="P653" s="359"/>
      <c r="Q653" s="359"/>
      <c r="R653" s="359"/>
      <c r="S653" s="358"/>
      <c r="T653" s="358"/>
      <c r="U653" s="359"/>
      <c r="V653" s="359"/>
      <c r="W653" s="359"/>
      <c r="X653" s="359"/>
    </row>
    <row r="654" spans="1:24" ht="14.4">
      <c r="A654" s="359"/>
      <c r="B654" s="359"/>
      <c r="C654" s="359"/>
      <c r="D654" s="359"/>
      <c r="E654" s="359"/>
      <c r="F654" s="359"/>
      <c r="G654" s="359"/>
      <c r="H654" s="359"/>
      <c r="I654" s="359"/>
      <c r="J654" s="359"/>
      <c r="K654" s="359"/>
      <c r="L654" s="359"/>
      <c r="M654" s="359"/>
      <c r="N654" s="359"/>
      <c r="O654" s="359"/>
      <c r="P654" s="359"/>
      <c r="Q654" s="359"/>
      <c r="R654" s="359"/>
      <c r="S654" s="358"/>
      <c r="T654" s="358"/>
      <c r="U654" s="359"/>
      <c r="V654" s="359"/>
      <c r="W654" s="359"/>
      <c r="X654" s="359"/>
    </row>
    <row r="655" spans="1:24" ht="14.4">
      <c r="A655" s="359"/>
      <c r="B655" s="359"/>
      <c r="C655" s="359"/>
      <c r="D655" s="359"/>
      <c r="E655" s="359"/>
      <c r="F655" s="359"/>
      <c r="G655" s="359"/>
      <c r="H655" s="359"/>
      <c r="I655" s="359"/>
      <c r="J655" s="359"/>
      <c r="K655" s="359"/>
      <c r="L655" s="359"/>
      <c r="M655" s="359"/>
      <c r="N655" s="359"/>
      <c r="O655" s="359"/>
      <c r="P655" s="359"/>
      <c r="Q655" s="359"/>
      <c r="R655" s="359"/>
      <c r="S655" s="358"/>
      <c r="T655" s="358"/>
      <c r="U655" s="359"/>
      <c r="V655" s="359"/>
      <c r="W655" s="359"/>
      <c r="X655" s="359"/>
    </row>
    <row r="656" spans="1:24" ht="14.4">
      <c r="A656" s="359"/>
      <c r="B656" s="359"/>
      <c r="C656" s="359"/>
      <c r="D656" s="359"/>
      <c r="E656" s="359"/>
      <c r="F656" s="359"/>
      <c r="G656" s="359"/>
      <c r="H656" s="359"/>
      <c r="I656" s="359"/>
      <c r="J656" s="359"/>
      <c r="K656" s="359"/>
      <c r="L656" s="359"/>
      <c r="M656" s="359"/>
      <c r="N656" s="359"/>
      <c r="O656" s="359"/>
      <c r="P656" s="359"/>
      <c r="Q656" s="359"/>
      <c r="R656" s="359"/>
      <c r="S656" s="358"/>
      <c r="T656" s="358"/>
      <c r="U656" s="359"/>
      <c r="V656" s="359"/>
      <c r="W656" s="359"/>
      <c r="X656" s="359"/>
    </row>
    <row r="657" spans="1:24" ht="14.4">
      <c r="A657" s="359"/>
      <c r="B657" s="359"/>
      <c r="C657" s="359"/>
      <c r="D657" s="359"/>
      <c r="E657" s="359"/>
      <c r="F657" s="359"/>
      <c r="G657" s="359"/>
      <c r="H657" s="359"/>
      <c r="I657" s="359"/>
      <c r="J657" s="359"/>
      <c r="K657" s="359"/>
      <c r="L657" s="359"/>
      <c r="M657" s="359"/>
      <c r="N657" s="359"/>
      <c r="O657" s="359"/>
      <c r="P657" s="359"/>
      <c r="Q657" s="359"/>
      <c r="R657" s="359"/>
      <c r="S657" s="358"/>
      <c r="T657" s="358"/>
      <c r="U657" s="359"/>
      <c r="V657" s="359"/>
      <c r="W657" s="359"/>
      <c r="X657" s="359"/>
    </row>
    <row r="658" spans="1:24" ht="14.4">
      <c r="A658" s="359"/>
      <c r="B658" s="359"/>
      <c r="C658" s="359"/>
      <c r="D658" s="359"/>
      <c r="E658" s="359"/>
      <c r="F658" s="359"/>
      <c r="G658" s="359"/>
      <c r="H658" s="359"/>
      <c r="I658" s="359"/>
      <c r="J658" s="359"/>
      <c r="K658" s="359"/>
      <c r="L658" s="359"/>
      <c r="M658" s="359"/>
      <c r="N658" s="359"/>
      <c r="O658" s="359"/>
      <c r="P658" s="359"/>
      <c r="Q658" s="359"/>
      <c r="R658" s="359"/>
      <c r="S658" s="358"/>
      <c r="T658" s="358"/>
      <c r="U658" s="359"/>
      <c r="V658" s="359"/>
      <c r="W658" s="359"/>
      <c r="X658" s="359"/>
    </row>
    <row r="659" spans="1:24" ht="14.4">
      <c r="A659" s="359"/>
      <c r="B659" s="359"/>
      <c r="C659" s="359"/>
      <c r="D659" s="359"/>
      <c r="E659" s="359"/>
      <c r="F659" s="359"/>
      <c r="G659" s="359"/>
      <c r="H659" s="359"/>
      <c r="I659" s="359"/>
      <c r="J659" s="359"/>
      <c r="K659" s="359"/>
      <c r="L659" s="359"/>
      <c r="M659" s="359"/>
      <c r="N659" s="359"/>
      <c r="O659" s="359"/>
      <c r="P659" s="359"/>
      <c r="Q659" s="359"/>
      <c r="R659" s="359"/>
      <c r="S659" s="358"/>
      <c r="T659" s="358"/>
      <c r="U659" s="359"/>
      <c r="V659" s="359"/>
      <c r="W659" s="359"/>
      <c r="X659" s="359"/>
    </row>
    <row r="660" spans="1:24" ht="14.4">
      <c r="A660" s="359"/>
      <c r="B660" s="359"/>
      <c r="C660" s="359"/>
      <c r="D660" s="359"/>
      <c r="E660" s="359"/>
      <c r="F660" s="359"/>
      <c r="G660" s="359"/>
      <c r="H660" s="359"/>
      <c r="I660" s="359"/>
      <c r="J660" s="359"/>
      <c r="K660" s="359"/>
      <c r="L660" s="359"/>
      <c r="M660" s="359"/>
      <c r="N660" s="359"/>
      <c r="O660" s="359"/>
      <c r="P660" s="359"/>
      <c r="Q660" s="359"/>
      <c r="R660" s="359"/>
      <c r="S660" s="358"/>
      <c r="T660" s="358"/>
      <c r="U660" s="359"/>
      <c r="V660" s="359"/>
      <c r="W660" s="359"/>
      <c r="X660" s="359"/>
    </row>
    <row r="661" spans="1:24" ht="14.4">
      <c r="A661" s="359"/>
      <c r="B661" s="359"/>
      <c r="C661" s="359"/>
      <c r="D661" s="359"/>
      <c r="E661" s="359"/>
      <c r="F661" s="359"/>
      <c r="G661" s="359"/>
      <c r="H661" s="359"/>
      <c r="I661" s="359"/>
      <c r="J661" s="359"/>
      <c r="K661" s="359"/>
      <c r="L661" s="359"/>
      <c r="M661" s="359"/>
      <c r="N661" s="359"/>
      <c r="O661" s="359"/>
      <c r="P661" s="359"/>
      <c r="Q661" s="359"/>
      <c r="R661" s="359"/>
      <c r="S661" s="358"/>
      <c r="T661" s="358"/>
      <c r="U661" s="359"/>
      <c r="V661" s="359"/>
      <c r="W661" s="359"/>
      <c r="X661" s="359"/>
    </row>
    <row r="662" spans="1:24" ht="14.4">
      <c r="A662" s="359"/>
      <c r="B662" s="359"/>
      <c r="C662" s="359"/>
      <c r="D662" s="359"/>
      <c r="E662" s="359"/>
      <c r="F662" s="359"/>
      <c r="G662" s="359"/>
      <c r="H662" s="359"/>
      <c r="I662" s="359"/>
      <c r="J662" s="359"/>
      <c r="K662" s="359"/>
      <c r="L662" s="359"/>
      <c r="M662" s="359"/>
      <c r="N662" s="359"/>
      <c r="O662" s="359"/>
      <c r="P662" s="359"/>
      <c r="Q662" s="359"/>
      <c r="R662" s="359"/>
      <c r="S662" s="358"/>
      <c r="T662" s="358"/>
      <c r="U662" s="359"/>
      <c r="V662" s="359"/>
      <c r="W662" s="359"/>
      <c r="X662" s="359"/>
    </row>
    <row r="663" spans="1:24" ht="14.4">
      <c r="A663" s="359"/>
      <c r="B663" s="359"/>
      <c r="C663" s="359"/>
      <c r="D663" s="359"/>
      <c r="E663" s="359"/>
      <c r="F663" s="359"/>
      <c r="G663" s="359"/>
      <c r="H663" s="359"/>
      <c r="I663" s="359"/>
      <c r="J663" s="359"/>
      <c r="K663" s="359"/>
      <c r="L663" s="359"/>
      <c r="M663" s="359"/>
      <c r="N663" s="359"/>
      <c r="O663" s="359"/>
      <c r="P663" s="359"/>
      <c r="Q663" s="359"/>
      <c r="R663" s="359"/>
      <c r="S663" s="358"/>
      <c r="T663" s="358"/>
      <c r="U663" s="359"/>
      <c r="V663" s="359"/>
      <c r="W663" s="359"/>
      <c r="X663" s="359"/>
    </row>
    <row r="664" spans="1:24" ht="14.4">
      <c r="A664" s="359"/>
      <c r="B664" s="359"/>
      <c r="C664" s="359"/>
      <c r="D664" s="359"/>
      <c r="E664" s="359"/>
      <c r="F664" s="359"/>
      <c r="G664" s="359"/>
      <c r="H664" s="359"/>
      <c r="I664" s="359"/>
      <c r="J664" s="359"/>
      <c r="K664" s="359"/>
      <c r="L664" s="359"/>
      <c r="M664" s="359"/>
      <c r="N664" s="359"/>
      <c r="O664" s="359"/>
      <c r="P664" s="359"/>
      <c r="Q664" s="359"/>
      <c r="R664" s="359"/>
      <c r="S664" s="358"/>
      <c r="T664" s="358"/>
      <c r="U664" s="359"/>
      <c r="V664" s="359"/>
      <c r="W664" s="359"/>
      <c r="X664" s="359"/>
    </row>
    <row r="665" spans="1:24" ht="14.4">
      <c r="A665" s="359"/>
      <c r="B665" s="359"/>
      <c r="C665" s="359"/>
      <c r="D665" s="359"/>
      <c r="E665" s="359"/>
      <c r="F665" s="359"/>
      <c r="G665" s="359"/>
      <c r="H665" s="359"/>
      <c r="I665" s="359"/>
      <c r="J665" s="359"/>
      <c r="K665" s="359"/>
      <c r="L665" s="359"/>
      <c r="M665" s="359"/>
      <c r="N665" s="359"/>
      <c r="O665" s="359"/>
      <c r="P665" s="359"/>
      <c r="Q665" s="359"/>
      <c r="R665" s="359"/>
      <c r="S665" s="358"/>
      <c r="T665" s="358"/>
      <c r="U665" s="359"/>
      <c r="V665" s="359"/>
      <c r="W665" s="359"/>
      <c r="X665" s="359"/>
    </row>
    <row r="666" spans="1:24" ht="14.4">
      <c r="A666" s="359"/>
      <c r="B666" s="359"/>
      <c r="C666" s="359"/>
      <c r="D666" s="359"/>
      <c r="E666" s="359"/>
      <c r="F666" s="359"/>
      <c r="G666" s="359"/>
      <c r="H666" s="359"/>
      <c r="I666" s="359"/>
      <c r="J666" s="359"/>
      <c r="K666" s="359"/>
      <c r="L666" s="359"/>
      <c r="M666" s="359"/>
      <c r="N666" s="359"/>
      <c r="O666" s="359"/>
      <c r="P666" s="359"/>
      <c r="Q666" s="359"/>
      <c r="R666" s="359"/>
      <c r="S666" s="358"/>
      <c r="T666" s="358"/>
      <c r="U666" s="359"/>
      <c r="V666" s="359"/>
      <c r="W666" s="359"/>
      <c r="X666" s="359"/>
    </row>
    <row r="667" spans="1:24" ht="14.4">
      <c r="A667" s="359"/>
      <c r="B667" s="359"/>
      <c r="C667" s="359"/>
      <c r="D667" s="359"/>
      <c r="E667" s="359"/>
      <c r="F667" s="359"/>
      <c r="G667" s="359"/>
      <c r="H667" s="359"/>
      <c r="I667" s="359"/>
      <c r="J667" s="359"/>
      <c r="K667" s="359"/>
      <c r="L667" s="359"/>
      <c r="M667" s="359"/>
      <c r="N667" s="359"/>
      <c r="O667" s="359"/>
      <c r="P667" s="359"/>
      <c r="Q667" s="359"/>
      <c r="R667" s="359"/>
      <c r="S667" s="358"/>
      <c r="T667" s="358"/>
      <c r="U667" s="359"/>
      <c r="V667" s="359"/>
      <c r="W667" s="359"/>
      <c r="X667" s="359"/>
    </row>
    <row r="668" spans="1:24" ht="14.4">
      <c r="A668" s="359"/>
      <c r="B668" s="359"/>
      <c r="C668" s="359"/>
      <c r="D668" s="359"/>
      <c r="E668" s="359"/>
      <c r="F668" s="359"/>
      <c r="G668" s="359"/>
      <c r="H668" s="359"/>
      <c r="I668" s="359"/>
      <c r="J668" s="359"/>
      <c r="K668" s="359"/>
      <c r="L668" s="359"/>
      <c r="M668" s="359"/>
      <c r="N668" s="359"/>
      <c r="O668" s="359"/>
      <c r="P668" s="359"/>
      <c r="Q668" s="359"/>
      <c r="R668" s="359"/>
      <c r="S668" s="358"/>
      <c r="T668" s="358"/>
      <c r="U668" s="359"/>
      <c r="V668" s="359"/>
      <c r="W668" s="359"/>
      <c r="X668" s="359"/>
    </row>
    <row r="669" spans="1:24" ht="14.4">
      <c r="A669" s="359"/>
      <c r="B669" s="359"/>
      <c r="C669" s="359"/>
      <c r="D669" s="359"/>
      <c r="E669" s="359"/>
      <c r="F669" s="359"/>
      <c r="G669" s="359"/>
      <c r="H669" s="359"/>
      <c r="I669" s="359"/>
      <c r="J669" s="359"/>
      <c r="K669" s="359"/>
      <c r="L669" s="359"/>
      <c r="M669" s="359"/>
      <c r="N669" s="359"/>
      <c r="O669" s="359"/>
      <c r="P669" s="359"/>
      <c r="Q669" s="359"/>
      <c r="R669" s="359"/>
      <c r="S669" s="358"/>
      <c r="T669" s="358"/>
      <c r="U669" s="359"/>
      <c r="V669" s="359"/>
      <c r="W669" s="359"/>
      <c r="X669" s="359"/>
    </row>
    <row r="670" spans="1:24" ht="14.4">
      <c r="A670" s="359"/>
      <c r="B670" s="359"/>
      <c r="C670" s="359"/>
      <c r="D670" s="359"/>
      <c r="E670" s="359"/>
      <c r="F670" s="359"/>
      <c r="G670" s="359"/>
      <c r="H670" s="359"/>
      <c r="I670" s="359"/>
      <c r="J670" s="359"/>
      <c r="K670" s="359"/>
      <c r="L670" s="359"/>
      <c r="M670" s="359"/>
      <c r="N670" s="359"/>
      <c r="O670" s="359"/>
      <c r="P670" s="359"/>
      <c r="Q670" s="359"/>
      <c r="R670" s="359"/>
      <c r="S670" s="358"/>
      <c r="T670" s="358"/>
      <c r="U670" s="359"/>
      <c r="V670" s="359"/>
      <c r="W670" s="359"/>
      <c r="X670" s="359"/>
    </row>
    <row r="671" spans="1:24" ht="14.4">
      <c r="A671" s="359"/>
      <c r="B671" s="359"/>
      <c r="C671" s="359"/>
      <c r="D671" s="359"/>
      <c r="E671" s="359"/>
      <c r="F671" s="359"/>
      <c r="G671" s="359"/>
      <c r="H671" s="359"/>
      <c r="I671" s="359"/>
      <c r="J671" s="359"/>
      <c r="K671" s="359"/>
      <c r="L671" s="359"/>
      <c r="M671" s="359"/>
      <c r="N671" s="359"/>
      <c r="O671" s="359"/>
      <c r="P671" s="359"/>
      <c r="Q671" s="359"/>
      <c r="R671" s="359"/>
      <c r="S671" s="358"/>
      <c r="T671" s="358"/>
      <c r="U671" s="359"/>
      <c r="V671" s="359"/>
      <c r="W671" s="359"/>
      <c r="X671" s="359"/>
    </row>
    <row r="672" spans="1:24" ht="14.4">
      <c r="A672" s="359"/>
      <c r="B672" s="359"/>
      <c r="C672" s="359"/>
      <c r="D672" s="359"/>
      <c r="E672" s="359"/>
      <c r="F672" s="359"/>
      <c r="G672" s="359"/>
      <c r="H672" s="359"/>
      <c r="I672" s="359"/>
      <c r="J672" s="359"/>
      <c r="K672" s="359"/>
      <c r="L672" s="359"/>
      <c r="M672" s="359"/>
      <c r="N672" s="359"/>
      <c r="O672" s="359"/>
      <c r="P672" s="359"/>
      <c r="Q672" s="359"/>
      <c r="R672" s="359"/>
      <c r="S672" s="358"/>
      <c r="T672" s="358"/>
      <c r="U672" s="359"/>
      <c r="V672" s="359"/>
      <c r="W672" s="359"/>
      <c r="X672" s="359"/>
    </row>
    <row r="673" spans="1:24" ht="14.4">
      <c r="A673" s="359"/>
      <c r="B673" s="359"/>
      <c r="C673" s="359"/>
      <c r="D673" s="359"/>
      <c r="E673" s="359"/>
      <c r="F673" s="359"/>
      <c r="G673" s="359"/>
      <c r="H673" s="359"/>
      <c r="I673" s="359"/>
      <c r="J673" s="359"/>
      <c r="K673" s="359"/>
      <c r="L673" s="359"/>
      <c r="M673" s="359"/>
      <c r="N673" s="359"/>
      <c r="O673" s="359"/>
      <c r="P673" s="359"/>
      <c r="Q673" s="359"/>
      <c r="R673" s="359"/>
      <c r="S673" s="358"/>
      <c r="T673" s="358"/>
      <c r="U673" s="359"/>
      <c r="V673" s="359"/>
      <c r="W673" s="359"/>
      <c r="X673" s="359"/>
    </row>
    <row r="674" spans="1:24" ht="14.4">
      <c r="A674" s="359"/>
      <c r="B674" s="359"/>
      <c r="C674" s="359"/>
      <c r="D674" s="359"/>
      <c r="E674" s="359"/>
      <c r="F674" s="359"/>
      <c r="G674" s="359"/>
      <c r="H674" s="359"/>
      <c r="I674" s="359"/>
      <c r="J674" s="359"/>
      <c r="K674" s="359"/>
      <c r="L674" s="359"/>
      <c r="M674" s="359"/>
      <c r="N674" s="359"/>
      <c r="O674" s="359"/>
      <c r="P674" s="359"/>
      <c r="Q674" s="359"/>
      <c r="R674" s="359"/>
      <c r="S674" s="358"/>
      <c r="T674" s="358"/>
      <c r="U674" s="359"/>
      <c r="V674" s="359"/>
      <c r="W674" s="359"/>
      <c r="X674" s="359"/>
    </row>
    <row r="675" spans="1:24" ht="14.4">
      <c r="A675" s="359"/>
      <c r="B675" s="359"/>
      <c r="C675" s="359"/>
      <c r="D675" s="359"/>
      <c r="E675" s="359"/>
      <c r="F675" s="359"/>
      <c r="G675" s="359"/>
      <c r="H675" s="359"/>
      <c r="I675" s="359"/>
      <c r="J675" s="359"/>
      <c r="K675" s="359"/>
      <c r="L675" s="359"/>
      <c r="M675" s="359"/>
      <c r="N675" s="359"/>
      <c r="O675" s="359"/>
      <c r="P675" s="359"/>
      <c r="Q675" s="359"/>
      <c r="R675" s="359"/>
      <c r="S675" s="358"/>
      <c r="T675" s="358"/>
      <c r="U675" s="359"/>
      <c r="V675" s="359"/>
      <c r="W675" s="359"/>
      <c r="X675" s="359"/>
    </row>
    <row r="676" spans="1:24" ht="14.4">
      <c r="A676" s="359"/>
      <c r="B676" s="359"/>
      <c r="C676" s="359"/>
      <c r="D676" s="359"/>
      <c r="E676" s="359"/>
      <c r="F676" s="359"/>
      <c r="G676" s="359"/>
      <c r="H676" s="359"/>
      <c r="I676" s="359"/>
      <c r="J676" s="359"/>
      <c r="K676" s="359"/>
      <c r="L676" s="359"/>
      <c r="M676" s="359"/>
      <c r="N676" s="359"/>
      <c r="O676" s="359"/>
      <c r="P676" s="359"/>
      <c r="Q676" s="359"/>
      <c r="R676" s="359"/>
      <c r="S676" s="358"/>
      <c r="T676" s="358"/>
      <c r="U676" s="359"/>
      <c r="V676" s="359"/>
      <c r="W676" s="359"/>
      <c r="X676" s="359"/>
    </row>
    <row r="677" spans="1:24" ht="14.4">
      <c r="A677" s="359"/>
      <c r="B677" s="359"/>
      <c r="C677" s="359"/>
      <c r="D677" s="359"/>
      <c r="E677" s="359"/>
      <c r="F677" s="359"/>
      <c r="G677" s="359"/>
      <c r="H677" s="359"/>
      <c r="I677" s="359"/>
      <c r="J677" s="359"/>
      <c r="K677" s="359"/>
      <c r="L677" s="359"/>
      <c r="M677" s="359"/>
      <c r="N677" s="359"/>
      <c r="O677" s="359"/>
      <c r="P677" s="359"/>
      <c r="Q677" s="359"/>
      <c r="R677" s="359"/>
      <c r="S677" s="358"/>
      <c r="T677" s="358"/>
      <c r="U677" s="359"/>
      <c r="V677" s="359"/>
      <c r="W677" s="359"/>
      <c r="X677" s="359"/>
    </row>
    <row r="678" spans="1:24" ht="14.4">
      <c r="A678" s="359"/>
      <c r="B678" s="359"/>
      <c r="C678" s="359"/>
      <c r="D678" s="359"/>
      <c r="E678" s="359"/>
      <c r="F678" s="359"/>
      <c r="G678" s="359"/>
      <c r="H678" s="359"/>
      <c r="I678" s="359"/>
      <c r="J678" s="359"/>
      <c r="K678" s="359"/>
      <c r="L678" s="359"/>
      <c r="M678" s="359"/>
      <c r="N678" s="359"/>
      <c r="O678" s="359"/>
      <c r="P678" s="359"/>
      <c r="Q678" s="359"/>
      <c r="R678" s="359"/>
      <c r="S678" s="358"/>
      <c r="T678" s="358"/>
      <c r="U678" s="359"/>
      <c r="V678" s="359"/>
      <c r="W678" s="359"/>
      <c r="X678" s="359"/>
    </row>
    <row r="679" spans="1:24" ht="14.4">
      <c r="A679" s="359"/>
      <c r="B679" s="359"/>
      <c r="C679" s="359"/>
      <c r="D679" s="359"/>
      <c r="E679" s="359"/>
      <c r="F679" s="359"/>
      <c r="G679" s="359"/>
      <c r="H679" s="359"/>
      <c r="I679" s="359"/>
      <c r="J679" s="359"/>
      <c r="K679" s="359"/>
      <c r="L679" s="359"/>
      <c r="M679" s="359"/>
      <c r="N679" s="359"/>
      <c r="O679" s="359"/>
      <c r="P679" s="359"/>
      <c r="Q679" s="359"/>
      <c r="R679" s="359"/>
      <c r="S679" s="358"/>
      <c r="T679" s="358"/>
      <c r="U679" s="359"/>
      <c r="V679" s="359"/>
      <c r="W679" s="359"/>
      <c r="X679" s="359"/>
    </row>
    <row r="680" spans="1:24" ht="14.4">
      <c r="A680" s="359"/>
      <c r="B680" s="359"/>
      <c r="C680" s="359"/>
      <c r="D680" s="359"/>
      <c r="E680" s="359"/>
      <c r="F680" s="359"/>
      <c r="G680" s="359"/>
      <c r="H680" s="359"/>
      <c r="I680" s="359"/>
      <c r="J680" s="359"/>
      <c r="K680" s="359"/>
      <c r="L680" s="359"/>
      <c r="M680" s="359"/>
      <c r="N680" s="359"/>
      <c r="O680" s="359"/>
      <c r="P680" s="359"/>
      <c r="Q680" s="359"/>
      <c r="R680" s="359"/>
      <c r="S680" s="358"/>
      <c r="T680" s="358"/>
      <c r="U680" s="359"/>
      <c r="V680" s="359"/>
      <c r="W680" s="359"/>
      <c r="X680" s="359"/>
    </row>
    <row r="681" spans="1:24" ht="14.4">
      <c r="A681" s="359"/>
      <c r="B681" s="359"/>
      <c r="C681" s="359"/>
      <c r="D681" s="359"/>
      <c r="E681" s="359"/>
      <c r="F681" s="359"/>
      <c r="G681" s="359"/>
      <c r="H681" s="359"/>
      <c r="I681" s="359"/>
      <c r="J681" s="359"/>
      <c r="K681" s="359"/>
      <c r="L681" s="359"/>
      <c r="M681" s="359"/>
      <c r="N681" s="359"/>
      <c r="O681" s="359"/>
      <c r="P681" s="359"/>
      <c r="Q681" s="359"/>
      <c r="R681" s="359"/>
      <c r="S681" s="358"/>
      <c r="T681" s="358"/>
      <c r="U681" s="359"/>
      <c r="V681" s="359"/>
      <c r="W681" s="359"/>
      <c r="X681" s="359"/>
    </row>
    <row r="682" spans="1:24" ht="14.4">
      <c r="A682" s="359"/>
      <c r="B682" s="359"/>
      <c r="C682" s="359"/>
      <c r="D682" s="359"/>
      <c r="E682" s="359"/>
      <c r="F682" s="359"/>
      <c r="G682" s="359"/>
      <c r="H682" s="359"/>
      <c r="I682" s="359"/>
      <c r="J682" s="359"/>
      <c r="K682" s="359"/>
      <c r="L682" s="359"/>
      <c r="M682" s="359"/>
      <c r="N682" s="359"/>
      <c r="O682" s="359"/>
      <c r="P682" s="359"/>
      <c r="Q682" s="359"/>
      <c r="R682" s="359"/>
      <c r="S682" s="358"/>
      <c r="T682" s="358"/>
      <c r="U682" s="359"/>
      <c r="V682" s="359"/>
      <c r="W682" s="359"/>
      <c r="X682" s="359"/>
    </row>
    <row r="683" spans="1:24" ht="14.4">
      <c r="A683" s="359"/>
      <c r="B683" s="359"/>
      <c r="C683" s="359"/>
      <c r="D683" s="359"/>
      <c r="E683" s="359"/>
      <c r="F683" s="359"/>
      <c r="G683" s="359"/>
      <c r="H683" s="359"/>
      <c r="I683" s="359"/>
      <c r="J683" s="359"/>
      <c r="K683" s="359"/>
      <c r="L683" s="359"/>
      <c r="M683" s="359"/>
      <c r="N683" s="359"/>
      <c r="O683" s="359"/>
      <c r="P683" s="359"/>
      <c r="Q683" s="359"/>
      <c r="R683" s="359"/>
      <c r="S683" s="358"/>
      <c r="T683" s="358"/>
      <c r="U683" s="359"/>
      <c r="V683" s="359"/>
      <c r="W683" s="359"/>
      <c r="X683" s="359"/>
    </row>
    <row r="684" spans="1:24" ht="14.4">
      <c r="A684" s="359"/>
      <c r="B684" s="359"/>
      <c r="C684" s="359"/>
      <c r="D684" s="359"/>
      <c r="E684" s="359"/>
      <c r="F684" s="359"/>
      <c r="G684" s="359"/>
      <c r="H684" s="359"/>
      <c r="I684" s="359"/>
      <c r="J684" s="359"/>
      <c r="K684" s="359"/>
      <c r="L684" s="359"/>
      <c r="M684" s="359"/>
      <c r="N684" s="359"/>
      <c r="O684" s="359"/>
      <c r="P684" s="359"/>
      <c r="Q684" s="359"/>
      <c r="R684" s="359"/>
      <c r="S684" s="358"/>
      <c r="T684" s="358"/>
      <c r="U684" s="359"/>
      <c r="V684" s="359"/>
      <c r="W684" s="359"/>
      <c r="X684" s="359"/>
    </row>
    <row r="685" spans="1:24" ht="14.4">
      <c r="A685" s="359"/>
      <c r="B685" s="359"/>
      <c r="C685" s="359"/>
      <c r="D685" s="359"/>
      <c r="E685" s="359"/>
      <c r="F685" s="359"/>
      <c r="G685" s="359"/>
      <c r="H685" s="359"/>
      <c r="I685" s="359"/>
      <c r="J685" s="359"/>
      <c r="K685" s="359"/>
      <c r="L685" s="359"/>
      <c r="M685" s="359"/>
      <c r="N685" s="359"/>
      <c r="O685" s="359"/>
      <c r="P685" s="359"/>
      <c r="Q685" s="359"/>
      <c r="R685" s="359"/>
      <c r="S685" s="358"/>
      <c r="T685" s="358"/>
      <c r="U685" s="359"/>
      <c r="V685" s="359"/>
      <c r="W685" s="359"/>
      <c r="X685" s="359"/>
    </row>
    <row r="686" spans="1:24" ht="14.4">
      <c r="A686" s="359"/>
      <c r="B686" s="359"/>
      <c r="C686" s="359"/>
      <c r="D686" s="359"/>
      <c r="E686" s="359"/>
      <c r="F686" s="359"/>
      <c r="G686" s="359"/>
      <c r="H686" s="359"/>
      <c r="I686" s="359"/>
      <c r="J686" s="359"/>
      <c r="K686" s="359"/>
      <c r="L686" s="359"/>
      <c r="M686" s="359"/>
      <c r="N686" s="359"/>
      <c r="O686" s="359"/>
      <c r="P686" s="359"/>
      <c r="Q686" s="359"/>
      <c r="R686" s="359"/>
      <c r="S686" s="358"/>
      <c r="T686" s="358"/>
      <c r="U686" s="359"/>
      <c r="V686" s="359"/>
      <c r="W686" s="359"/>
      <c r="X686" s="359"/>
    </row>
    <row r="687" spans="1:24" ht="14.4">
      <c r="A687" s="359"/>
      <c r="B687" s="359"/>
      <c r="C687" s="359"/>
      <c r="D687" s="359"/>
      <c r="E687" s="359"/>
      <c r="F687" s="359"/>
      <c r="G687" s="359"/>
      <c r="H687" s="359"/>
      <c r="I687" s="359"/>
      <c r="J687" s="359"/>
      <c r="K687" s="359"/>
      <c r="L687" s="359"/>
      <c r="M687" s="359"/>
      <c r="N687" s="359"/>
      <c r="O687" s="359"/>
      <c r="P687" s="359"/>
      <c r="Q687" s="359"/>
      <c r="R687" s="359"/>
      <c r="S687" s="358"/>
      <c r="T687" s="358"/>
      <c r="U687" s="359"/>
      <c r="V687" s="359"/>
      <c r="W687" s="359"/>
      <c r="X687" s="359"/>
    </row>
    <row r="688" spans="1:24" ht="14.4">
      <c r="A688" s="359"/>
      <c r="B688" s="359"/>
      <c r="C688" s="359"/>
      <c r="D688" s="359"/>
      <c r="E688" s="359"/>
      <c r="F688" s="359"/>
      <c r="G688" s="359"/>
      <c r="H688" s="359"/>
      <c r="I688" s="359"/>
      <c r="J688" s="359"/>
      <c r="K688" s="359"/>
      <c r="L688" s="359"/>
      <c r="M688" s="359"/>
      <c r="N688" s="359"/>
      <c r="O688" s="359"/>
      <c r="P688" s="359"/>
      <c r="Q688" s="359"/>
      <c r="R688" s="359"/>
      <c r="S688" s="358"/>
      <c r="T688" s="358"/>
      <c r="U688" s="359"/>
      <c r="V688" s="359"/>
      <c r="W688" s="359"/>
      <c r="X688" s="359"/>
    </row>
    <row r="689" spans="1:24" ht="14.4">
      <c r="A689" s="359"/>
      <c r="B689" s="359"/>
      <c r="C689" s="359"/>
      <c r="D689" s="359"/>
      <c r="E689" s="359"/>
      <c r="F689" s="359"/>
      <c r="G689" s="359"/>
      <c r="H689" s="359"/>
      <c r="I689" s="359"/>
      <c r="J689" s="359"/>
      <c r="K689" s="359"/>
      <c r="L689" s="359"/>
      <c r="M689" s="359"/>
      <c r="N689" s="359"/>
      <c r="O689" s="359"/>
      <c r="P689" s="359"/>
      <c r="Q689" s="359"/>
      <c r="R689" s="359"/>
      <c r="S689" s="358"/>
      <c r="T689" s="358"/>
      <c r="U689" s="359"/>
      <c r="V689" s="359"/>
      <c r="W689" s="359"/>
      <c r="X689" s="359"/>
    </row>
    <row r="690" spans="1:24" ht="14.4">
      <c r="A690" s="359"/>
      <c r="B690" s="359"/>
      <c r="C690" s="359"/>
      <c r="D690" s="359"/>
      <c r="E690" s="359"/>
      <c r="F690" s="359"/>
      <c r="G690" s="359"/>
      <c r="H690" s="359"/>
      <c r="I690" s="359"/>
      <c r="J690" s="359"/>
      <c r="K690" s="359"/>
      <c r="L690" s="359"/>
      <c r="M690" s="359"/>
      <c r="N690" s="359"/>
      <c r="O690" s="359"/>
      <c r="P690" s="359"/>
      <c r="Q690" s="359"/>
      <c r="R690" s="359"/>
      <c r="S690" s="358"/>
      <c r="T690" s="358"/>
      <c r="U690" s="359"/>
      <c r="V690" s="359"/>
      <c r="W690" s="359"/>
      <c r="X690" s="359"/>
    </row>
    <row r="691" spans="1:24" ht="14.4">
      <c r="A691" s="359"/>
      <c r="B691" s="359"/>
      <c r="C691" s="359"/>
      <c r="D691" s="359"/>
      <c r="E691" s="359"/>
      <c r="F691" s="359"/>
      <c r="G691" s="359"/>
      <c r="H691" s="359"/>
      <c r="I691" s="359"/>
      <c r="J691" s="359"/>
      <c r="K691" s="359"/>
      <c r="L691" s="359"/>
      <c r="M691" s="359"/>
      <c r="N691" s="359"/>
      <c r="O691" s="359"/>
      <c r="P691" s="359"/>
      <c r="Q691" s="359"/>
      <c r="R691" s="359"/>
      <c r="S691" s="358"/>
      <c r="T691" s="358"/>
      <c r="U691" s="359"/>
      <c r="V691" s="359"/>
      <c r="W691" s="359"/>
      <c r="X691" s="359"/>
    </row>
    <row r="692" spans="1:24" ht="14.4">
      <c r="A692" s="359"/>
      <c r="B692" s="359"/>
      <c r="C692" s="359"/>
      <c r="D692" s="359"/>
      <c r="E692" s="359"/>
      <c r="F692" s="359"/>
      <c r="G692" s="359"/>
      <c r="H692" s="359"/>
      <c r="I692" s="359"/>
      <c r="J692" s="359"/>
      <c r="K692" s="359"/>
      <c r="L692" s="359"/>
      <c r="M692" s="359"/>
      <c r="N692" s="359"/>
      <c r="O692" s="359"/>
      <c r="P692" s="359"/>
      <c r="Q692" s="359"/>
      <c r="R692" s="359"/>
      <c r="S692" s="358"/>
      <c r="T692" s="358"/>
      <c r="U692" s="359"/>
      <c r="V692" s="359"/>
      <c r="W692" s="359"/>
      <c r="X692" s="359"/>
    </row>
    <row r="693" spans="1:24" ht="14.4">
      <c r="A693" s="359"/>
      <c r="B693" s="359"/>
      <c r="C693" s="359"/>
      <c r="D693" s="359"/>
      <c r="E693" s="359"/>
      <c r="F693" s="359"/>
      <c r="G693" s="359"/>
      <c r="H693" s="359"/>
      <c r="I693" s="359"/>
      <c r="J693" s="359"/>
      <c r="K693" s="359"/>
      <c r="L693" s="359"/>
      <c r="M693" s="359"/>
      <c r="N693" s="359"/>
      <c r="O693" s="359"/>
      <c r="P693" s="359"/>
      <c r="Q693" s="359"/>
      <c r="R693" s="359"/>
      <c r="S693" s="358"/>
      <c r="T693" s="358"/>
      <c r="U693" s="359"/>
      <c r="V693" s="359"/>
      <c r="W693" s="359"/>
      <c r="X693" s="359"/>
    </row>
    <row r="694" spans="1:24" ht="14.4">
      <c r="A694" s="359"/>
      <c r="B694" s="359"/>
      <c r="C694" s="359"/>
      <c r="D694" s="359"/>
      <c r="E694" s="359"/>
      <c r="F694" s="359"/>
      <c r="G694" s="359"/>
      <c r="H694" s="359"/>
      <c r="I694" s="359"/>
      <c r="J694" s="359"/>
      <c r="K694" s="359"/>
      <c r="L694" s="359"/>
      <c r="M694" s="359"/>
      <c r="N694" s="359"/>
      <c r="O694" s="359"/>
      <c r="P694" s="359"/>
      <c r="Q694" s="359"/>
      <c r="R694" s="359"/>
      <c r="S694" s="358"/>
      <c r="T694" s="358"/>
      <c r="U694" s="359"/>
      <c r="V694" s="359"/>
      <c r="W694" s="359"/>
      <c r="X694" s="359"/>
    </row>
    <row r="695" spans="1:24" ht="14.4">
      <c r="A695" s="359"/>
      <c r="B695" s="359"/>
      <c r="C695" s="359"/>
      <c r="D695" s="359"/>
      <c r="E695" s="359"/>
      <c r="F695" s="359"/>
      <c r="G695" s="359"/>
      <c r="H695" s="359"/>
      <c r="I695" s="359"/>
      <c r="J695" s="359"/>
      <c r="K695" s="359"/>
      <c r="L695" s="359"/>
      <c r="M695" s="359"/>
      <c r="N695" s="359"/>
      <c r="O695" s="359"/>
      <c r="P695" s="359"/>
      <c r="Q695" s="359"/>
      <c r="R695" s="359"/>
      <c r="S695" s="358"/>
      <c r="T695" s="358"/>
      <c r="U695" s="359"/>
      <c r="V695" s="359"/>
      <c r="W695" s="359"/>
      <c r="X695" s="359"/>
    </row>
    <row r="696" spans="1:24" ht="14.4">
      <c r="A696" s="359"/>
      <c r="B696" s="359"/>
      <c r="C696" s="359"/>
      <c r="D696" s="359"/>
      <c r="E696" s="359"/>
      <c r="F696" s="359"/>
      <c r="G696" s="359"/>
      <c r="H696" s="359"/>
      <c r="I696" s="359"/>
      <c r="J696" s="359"/>
      <c r="K696" s="359"/>
      <c r="L696" s="359"/>
      <c r="M696" s="359"/>
      <c r="N696" s="359"/>
      <c r="O696" s="359"/>
      <c r="P696" s="359"/>
      <c r="Q696" s="359"/>
      <c r="R696" s="359"/>
      <c r="S696" s="358"/>
      <c r="T696" s="358"/>
      <c r="U696" s="359"/>
      <c r="V696" s="359"/>
      <c r="W696" s="359"/>
      <c r="X696" s="359"/>
    </row>
    <row r="697" spans="1:24" ht="14.4">
      <c r="A697" s="359"/>
      <c r="B697" s="359"/>
      <c r="C697" s="359"/>
      <c r="D697" s="359"/>
      <c r="E697" s="359"/>
      <c r="F697" s="359"/>
      <c r="G697" s="359"/>
      <c r="H697" s="359"/>
      <c r="I697" s="359"/>
      <c r="J697" s="359"/>
      <c r="K697" s="359"/>
      <c r="L697" s="359"/>
      <c r="M697" s="359"/>
      <c r="N697" s="359"/>
      <c r="O697" s="359"/>
      <c r="P697" s="359"/>
      <c r="Q697" s="359"/>
      <c r="R697" s="359"/>
      <c r="S697" s="358"/>
      <c r="T697" s="358"/>
      <c r="U697" s="359"/>
      <c r="V697" s="359"/>
      <c r="W697" s="359"/>
      <c r="X697" s="359"/>
    </row>
    <row r="698" spans="1:24" ht="14.4">
      <c r="A698" s="359"/>
      <c r="B698" s="359"/>
      <c r="C698" s="359"/>
      <c r="D698" s="359"/>
      <c r="E698" s="359"/>
      <c r="F698" s="359"/>
      <c r="G698" s="359"/>
      <c r="H698" s="359"/>
      <c r="I698" s="359"/>
      <c r="J698" s="359"/>
      <c r="K698" s="359"/>
      <c r="L698" s="359"/>
      <c r="M698" s="359"/>
      <c r="N698" s="359"/>
      <c r="O698" s="359"/>
      <c r="P698" s="359"/>
      <c r="Q698" s="359"/>
      <c r="R698" s="359"/>
      <c r="S698" s="358"/>
      <c r="T698" s="358"/>
      <c r="U698" s="359"/>
      <c r="V698" s="359"/>
      <c r="W698" s="359"/>
      <c r="X698" s="359"/>
    </row>
    <row r="699" spans="1:24" ht="14.4">
      <c r="A699" s="359"/>
      <c r="B699" s="359"/>
      <c r="C699" s="359"/>
      <c r="D699" s="359"/>
      <c r="E699" s="359"/>
      <c r="F699" s="359"/>
      <c r="G699" s="359"/>
      <c r="H699" s="359"/>
      <c r="I699" s="359"/>
      <c r="J699" s="359"/>
      <c r="K699" s="359"/>
      <c r="L699" s="359"/>
      <c r="M699" s="359"/>
      <c r="N699" s="359"/>
      <c r="O699" s="359"/>
      <c r="P699" s="359"/>
      <c r="Q699" s="359"/>
      <c r="R699" s="359"/>
      <c r="S699" s="358"/>
      <c r="T699" s="358"/>
      <c r="U699" s="359"/>
      <c r="V699" s="359"/>
      <c r="W699" s="359"/>
      <c r="X699" s="359"/>
    </row>
    <row r="700" spans="1:24" ht="14.4">
      <c r="A700" s="359"/>
      <c r="B700" s="359"/>
      <c r="C700" s="359"/>
      <c r="D700" s="359"/>
      <c r="E700" s="359"/>
      <c r="F700" s="359"/>
      <c r="G700" s="359"/>
      <c r="H700" s="359"/>
      <c r="I700" s="359"/>
      <c r="J700" s="359"/>
      <c r="K700" s="359"/>
      <c r="L700" s="359"/>
      <c r="M700" s="359"/>
      <c r="N700" s="359"/>
      <c r="O700" s="359"/>
      <c r="P700" s="359"/>
      <c r="Q700" s="359"/>
      <c r="R700" s="359"/>
      <c r="S700" s="358"/>
      <c r="T700" s="358"/>
      <c r="U700" s="359"/>
      <c r="V700" s="359"/>
      <c r="W700" s="359"/>
      <c r="X700" s="359"/>
    </row>
    <row r="701" spans="1:24" ht="14.4">
      <c r="A701" s="359"/>
      <c r="B701" s="359"/>
      <c r="C701" s="359"/>
      <c r="D701" s="359"/>
      <c r="E701" s="359"/>
      <c r="F701" s="359"/>
      <c r="G701" s="359"/>
      <c r="H701" s="359"/>
      <c r="I701" s="359"/>
      <c r="J701" s="359"/>
      <c r="K701" s="359"/>
      <c r="L701" s="359"/>
      <c r="M701" s="359"/>
      <c r="N701" s="359"/>
      <c r="O701" s="359"/>
      <c r="P701" s="359"/>
      <c r="Q701" s="359"/>
      <c r="R701" s="359"/>
      <c r="S701" s="358"/>
      <c r="T701" s="358"/>
      <c r="U701" s="359"/>
      <c r="V701" s="359"/>
      <c r="W701" s="359"/>
      <c r="X701" s="359"/>
    </row>
    <row r="702" spans="1:24" ht="14.4">
      <c r="A702" s="359"/>
      <c r="B702" s="359"/>
      <c r="C702" s="359"/>
      <c r="D702" s="359"/>
      <c r="E702" s="359"/>
      <c r="F702" s="359"/>
      <c r="G702" s="359"/>
      <c r="H702" s="359"/>
      <c r="I702" s="359"/>
      <c r="J702" s="359"/>
      <c r="K702" s="359"/>
      <c r="L702" s="359"/>
      <c r="M702" s="359"/>
      <c r="N702" s="359"/>
      <c r="O702" s="359"/>
      <c r="P702" s="359"/>
      <c r="Q702" s="359"/>
      <c r="R702" s="359"/>
      <c r="S702" s="358"/>
      <c r="T702" s="358"/>
      <c r="U702" s="359"/>
      <c r="V702" s="359"/>
      <c r="W702" s="359"/>
      <c r="X702" s="359"/>
    </row>
    <row r="703" spans="1:24" ht="14.4">
      <c r="A703" s="359"/>
      <c r="B703" s="359"/>
      <c r="C703" s="359"/>
      <c r="D703" s="359"/>
      <c r="E703" s="359"/>
      <c r="F703" s="359"/>
      <c r="G703" s="359"/>
      <c r="H703" s="359"/>
      <c r="I703" s="359"/>
      <c r="J703" s="359"/>
      <c r="K703" s="359"/>
      <c r="L703" s="359"/>
      <c r="M703" s="359"/>
      <c r="N703" s="359"/>
      <c r="O703" s="359"/>
      <c r="P703" s="359"/>
      <c r="Q703" s="359"/>
      <c r="R703" s="359"/>
      <c r="S703" s="358"/>
      <c r="T703" s="358"/>
      <c r="U703" s="359"/>
      <c r="V703" s="359"/>
      <c r="W703" s="359"/>
      <c r="X703" s="359"/>
    </row>
    <row r="704" spans="1:24" ht="14.4">
      <c r="A704" s="359"/>
      <c r="B704" s="359"/>
      <c r="C704" s="359"/>
      <c r="D704" s="359"/>
      <c r="E704" s="359"/>
      <c r="F704" s="359"/>
      <c r="G704" s="359"/>
      <c r="H704" s="359"/>
      <c r="I704" s="359"/>
      <c r="J704" s="359"/>
      <c r="K704" s="359"/>
      <c r="L704" s="359"/>
      <c r="M704" s="359"/>
      <c r="N704" s="359"/>
      <c r="O704" s="359"/>
      <c r="P704" s="359"/>
      <c r="Q704" s="359"/>
      <c r="R704" s="359"/>
      <c r="S704" s="358"/>
      <c r="T704" s="358"/>
      <c r="U704" s="359"/>
      <c r="V704" s="359"/>
      <c r="W704" s="359"/>
      <c r="X704" s="359"/>
    </row>
    <row r="705" spans="1:24" ht="14.4">
      <c r="A705" s="359"/>
      <c r="B705" s="359"/>
      <c r="C705" s="359"/>
      <c r="D705" s="359"/>
      <c r="E705" s="359"/>
      <c r="F705" s="359"/>
      <c r="G705" s="359"/>
      <c r="H705" s="359"/>
      <c r="I705" s="359"/>
      <c r="J705" s="359"/>
      <c r="K705" s="359"/>
      <c r="L705" s="359"/>
      <c r="M705" s="359"/>
      <c r="N705" s="359"/>
      <c r="O705" s="359"/>
      <c r="P705" s="359"/>
      <c r="Q705" s="359"/>
      <c r="R705" s="359"/>
      <c r="S705" s="358"/>
      <c r="T705" s="358"/>
      <c r="U705" s="359"/>
      <c r="V705" s="359"/>
      <c r="W705" s="359"/>
      <c r="X705" s="359"/>
    </row>
    <row r="706" spans="1:24" ht="14.4">
      <c r="A706" s="359"/>
      <c r="B706" s="359"/>
      <c r="C706" s="359"/>
      <c r="D706" s="359"/>
      <c r="E706" s="359"/>
      <c r="F706" s="359"/>
      <c r="G706" s="359"/>
      <c r="H706" s="359"/>
      <c r="I706" s="359"/>
      <c r="J706" s="359"/>
      <c r="K706" s="359"/>
      <c r="L706" s="359"/>
      <c r="M706" s="359"/>
      <c r="N706" s="359"/>
      <c r="O706" s="359"/>
      <c r="P706" s="359"/>
      <c r="Q706" s="359"/>
      <c r="R706" s="359"/>
      <c r="S706" s="358"/>
      <c r="T706" s="358"/>
      <c r="U706" s="359"/>
      <c r="V706" s="359"/>
      <c r="W706" s="359"/>
      <c r="X706" s="359"/>
    </row>
    <row r="707" spans="1:24" ht="14.4">
      <c r="A707" s="359"/>
      <c r="B707" s="359"/>
      <c r="C707" s="359"/>
      <c r="D707" s="359"/>
      <c r="E707" s="359"/>
      <c r="F707" s="359"/>
      <c r="G707" s="359"/>
      <c r="H707" s="359"/>
      <c r="I707" s="359"/>
      <c r="J707" s="359"/>
      <c r="K707" s="359"/>
      <c r="L707" s="359"/>
      <c r="M707" s="359"/>
      <c r="N707" s="359"/>
      <c r="O707" s="359"/>
      <c r="P707" s="359"/>
      <c r="Q707" s="359"/>
      <c r="R707" s="359"/>
      <c r="S707" s="358"/>
      <c r="T707" s="358"/>
      <c r="U707" s="359"/>
      <c r="V707" s="359"/>
      <c r="W707" s="359"/>
      <c r="X707" s="359"/>
    </row>
    <row r="708" spans="1:24" ht="14.4">
      <c r="A708" s="359"/>
      <c r="B708" s="359"/>
      <c r="C708" s="359"/>
      <c r="D708" s="359"/>
      <c r="E708" s="359"/>
      <c r="F708" s="359"/>
      <c r="G708" s="359"/>
      <c r="H708" s="359"/>
      <c r="I708" s="359"/>
      <c r="J708" s="359"/>
      <c r="K708" s="359"/>
      <c r="L708" s="359"/>
      <c r="M708" s="359"/>
      <c r="N708" s="359"/>
      <c r="O708" s="359"/>
      <c r="P708" s="359"/>
      <c r="Q708" s="359"/>
      <c r="R708" s="359"/>
      <c r="S708" s="358"/>
      <c r="T708" s="358"/>
      <c r="U708" s="359"/>
      <c r="V708" s="359"/>
      <c r="W708" s="359"/>
      <c r="X708" s="359"/>
    </row>
    <row r="709" spans="1:24" ht="14.4">
      <c r="A709" s="359"/>
      <c r="B709" s="359"/>
      <c r="C709" s="359"/>
      <c r="D709" s="359"/>
      <c r="E709" s="359"/>
      <c r="F709" s="359"/>
      <c r="G709" s="359"/>
      <c r="H709" s="359"/>
      <c r="I709" s="359"/>
      <c r="J709" s="359"/>
      <c r="K709" s="359"/>
      <c r="L709" s="359"/>
      <c r="M709" s="359"/>
      <c r="N709" s="359"/>
      <c r="O709" s="359"/>
      <c r="P709" s="359"/>
      <c r="Q709" s="359"/>
      <c r="R709" s="359"/>
      <c r="S709" s="358"/>
      <c r="T709" s="358"/>
      <c r="U709" s="359"/>
      <c r="V709" s="359"/>
      <c r="W709" s="359"/>
      <c r="X709" s="359"/>
    </row>
    <row r="710" spans="1:24" ht="14.4">
      <c r="A710" s="359"/>
      <c r="B710" s="359"/>
      <c r="C710" s="359"/>
      <c r="D710" s="359"/>
      <c r="E710" s="359"/>
      <c r="F710" s="359"/>
      <c r="G710" s="359"/>
      <c r="H710" s="359"/>
      <c r="I710" s="359"/>
      <c r="J710" s="359"/>
      <c r="K710" s="359"/>
      <c r="L710" s="359"/>
      <c r="M710" s="359"/>
      <c r="N710" s="359"/>
      <c r="O710" s="359"/>
      <c r="P710" s="359"/>
      <c r="Q710" s="359"/>
      <c r="R710" s="359"/>
      <c r="S710" s="358"/>
      <c r="T710" s="358"/>
      <c r="U710" s="359"/>
      <c r="V710" s="359"/>
      <c r="W710" s="359"/>
      <c r="X710" s="359"/>
    </row>
    <row r="711" spans="1:24" ht="14.4">
      <c r="A711" s="359"/>
      <c r="B711" s="359"/>
      <c r="C711" s="359"/>
      <c r="D711" s="359"/>
      <c r="E711" s="359"/>
      <c r="F711" s="359"/>
      <c r="G711" s="359"/>
      <c r="H711" s="359"/>
      <c r="I711" s="359"/>
      <c r="J711" s="359"/>
      <c r="K711" s="359"/>
      <c r="L711" s="359"/>
      <c r="M711" s="359"/>
      <c r="N711" s="359"/>
      <c r="O711" s="359"/>
      <c r="P711" s="359"/>
      <c r="Q711" s="359"/>
      <c r="R711" s="359"/>
      <c r="S711" s="358"/>
      <c r="T711" s="358"/>
      <c r="U711" s="359"/>
      <c r="V711" s="359"/>
      <c r="W711" s="359"/>
      <c r="X711" s="359"/>
    </row>
    <row r="712" spans="1:24" ht="14.4">
      <c r="A712" s="359"/>
      <c r="B712" s="359"/>
      <c r="C712" s="359"/>
      <c r="D712" s="359"/>
      <c r="E712" s="359"/>
      <c r="F712" s="359"/>
      <c r="G712" s="359"/>
      <c r="H712" s="359"/>
      <c r="I712" s="359"/>
      <c r="J712" s="359"/>
      <c r="K712" s="359"/>
      <c r="L712" s="359"/>
      <c r="M712" s="359"/>
      <c r="N712" s="359"/>
      <c r="O712" s="359"/>
      <c r="P712" s="359"/>
      <c r="Q712" s="359"/>
      <c r="R712" s="359"/>
      <c r="S712" s="358"/>
      <c r="T712" s="358"/>
      <c r="U712" s="359"/>
      <c r="V712" s="359"/>
      <c r="W712" s="359"/>
      <c r="X712" s="359"/>
    </row>
    <row r="713" spans="1:24" ht="14.4">
      <c r="A713" s="359"/>
      <c r="B713" s="359"/>
      <c r="C713" s="359"/>
      <c r="D713" s="359"/>
      <c r="E713" s="359"/>
      <c r="F713" s="359"/>
      <c r="G713" s="359"/>
      <c r="H713" s="359"/>
      <c r="I713" s="359"/>
      <c r="J713" s="359"/>
      <c r="K713" s="359"/>
      <c r="L713" s="359"/>
      <c r="M713" s="359"/>
      <c r="N713" s="359"/>
      <c r="O713" s="359"/>
      <c r="P713" s="359"/>
      <c r="Q713" s="359"/>
      <c r="R713" s="359"/>
      <c r="S713" s="358"/>
      <c r="T713" s="358"/>
      <c r="U713" s="359"/>
      <c r="V713" s="359"/>
      <c r="W713" s="359"/>
      <c r="X713" s="359"/>
    </row>
    <row r="714" spans="1:24" ht="14.4">
      <c r="A714" s="359"/>
      <c r="B714" s="359"/>
      <c r="C714" s="359"/>
      <c r="D714" s="359"/>
      <c r="E714" s="359"/>
      <c r="F714" s="359"/>
      <c r="G714" s="359"/>
      <c r="H714" s="359"/>
      <c r="I714" s="359"/>
      <c r="J714" s="359"/>
      <c r="K714" s="359"/>
      <c r="L714" s="359"/>
      <c r="M714" s="359"/>
      <c r="N714" s="359"/>
      <c r="O714" s="359"/>
      <c r="P714" s="359"/>
      <c r="Q714" s="359"/>
      <c r="R714" s="359"/>
      <c r="S714" s="358"/>
      <c r="T714" s="358"/>
      <c r="U714" s="359"/>
      <c r="V714" s="359"/>
      <c r="W714" s="359"/>
      <c r="X714" s="359"/>
    </row>
    <row r="715" spans="1:24" ht="14.4">
      <c r="A715" s="359"/>
      <c r="B715" s="359"/>
      <c r="C715" s="359"/>
      <c r="D715" s="359"/>
      <c r="E715" s="359"/>
      <c r="F715" s="359"/>
      <c r="G715" s="359"/>
      <c r="H715" s="359"/>
      <c r="I715" s="359"/>
      <c r="J715" s="359"/>
      <c r="K715" s="359"/>
      <c r="L715" s="359"/>
      <c r="M715" s="359"/>
      <c r="N715" s="359"/>
      <c r="O715" s="359"/>
      <c r="P715" s="359"/>
      <c r="Q715" s="359"/>
      <c r="R715" s="359"/>
      <c r="S715" s="358"/>
      <c r="T715" s="358"/>
      <c r="U715" s="359"/>
      <c r="V715" s="359"/>
      <c r="W715" s="359"/>
      <c r="X715" s="359"/>
    </row>
    <row r="716" spans="1:24" ht="14.4">
      <c r="A716" s="359"/>
      <c r="B716" s="359"/>
      <c r="C716" s="359"/>
      <c r="D716" s="359"/>
      <c r="E716" s="359"/>
      <c r="F716" s="359"/>
      <c r="G716" s="359"/>
      <c r="H716" s="359"/>
      <c r="I716" s="359"/>
      <c r="J716" s="359"/>
      <c r="K716" s="359"/>
      <c r="L716" s="359"/>
      <c r="M716" s="359"/>
      <c r="N716" s="359"/>
      <c r="O716" s="359"/>
      <c r="P716" s="359"/>
      <c r="Q716" s="359"/>
      <c r="R716" s="359"/>
      <c r="S716" s="358"/>
      <c r="T716" s="358"/>
      <c r="U716" s="359"/>
      <c r="V716" s="359"/>
      <c r="W716" s="359"/>
      <c r="X716" s="359"/>
    </row>
    <row r="717" spans="1:24" ht="14.4">
      <c r="A717" s="359"/>
      <c r="B717" s="359"/>
      <c r="C717" s="359"/>
      <c r="D717" s="359"/>
      <c r="E717" s="359"/>
      <c r="F717" s="359"/>
      <c r="G717" s="359"/>
      <c r="H717" s="359"/>
      <c r="I717" s="359"/>
      <c r="J717" s="359"/>
      <c r="K717" s="359"/>
      <c r="L717" s="359"/>
      <c r="M717" s="359"/>
      <c r="N717" s="359"/>
      <c r="O717" s="359"/>
      <c r="P717" s="359"/>
      <c r="Q717" s="359"/>
      <c r="R717" s="359"/>
      <c r="S717" s="358"/>
      <c r="T717" s="358"/>
      <c r="U717" s="359"/>
      <c r="V717" s="359"/>
      <c r="W717" s="359"/>
      <c r="X717" s="359"/>
    </row>
    <row r="718" spans="1:24" ht="14.4">
      <c r="A718" s="359"/>
      <c r="B718" s="359"/>
      <c r="C718" s="359"/>
      <c r="D718" s="359"/>
      <c r="E718" s="359"/>
      <c r="F718" s="359"/>
      <c r="G718" s="359"/>
      <c r="H718" s="359"/>
      <c r="I718" s="359"/>
      <c r="J718" s="359"/>
      <c r="K718" s="359"/>
      <c r="L718" s="359"/>
      <c r="M718" s="359"/>
      <c r="N718" s="359"/>
      <c r="O718" s="359"/>
      <c r="P718" s="359"/>
      <c r="Q718" s="359"/>
      <c r="R718" s="359"/>
      <c r="S718" s="358"/>
      <c r="T718" s="358"/>
      <c r="U718" s="359"/>
      <c r="V718" s="359"/>
      <c r="W718" s="359"/>
      <c r="X718" s="359"/>
    </row>
    <row r="719" spans="1:24" ht="14.4">
      <c r="A719" s="359"/>
      <c r="B719" s="359"/>
      <c r="C719" s="359"/>
      <c r="D719" s="359"/>
      <c r="E719" s="359"/>
      <c r="F719" s="359"/>
      <c r="G719" s="359"/>
      <c r="H719" s="359"/>
      <c r="I719" s="359"/>
      <c r="J719" s="359"/>
      <c r="K719" s="359"/>
      <c r="L719" s="359"/>
      <c r="M719" s="359"/>
      <c r="N719" s="359"/>
      <c r="O719" s="359"/>
      <c r="P719" s="359"/>
      <c r="Q719" s="359"/>
      <c r="R719" s="359"/>
      <c r="S719" s="358"/>
      <c r="T719" s="358"/>
      <c r="U719" s="359"/>
      <c r="V719" s="359"/>
      <c r="W719" s="359"/>
      <c r="X719" s="359"/>
    </row>
    <row r="720" spans="1:24" ht="14.4">
      <c r="A720" s="359"/>
      <c r="B720" s="359"/>
      <c r="C720" s="359"/>
      <c r="D720" s="359"/>
      <c r="E720" s="359"/>
      <c r="F720" s="359"/>
      <c r="G720" s="359"/>
      <c r="H720" s="359"/>
      <c r="I720" s="359"/>
      <c r="J720" s="359"/>
      <c r="K720" s="359"/>
      <c r="L720" s="359"/>
      <c r="M720" s="359"/>
      <c r="N720" s="359"/>
      <c r="O720" s="359"/>
      <c r="P720" s="359"/>
      <c r="Q720" s="359"/>
      <c r="R720" s="359"/>
      <c r="S720" s="358"/>
      <c r="T720" s="358"/>
      <c r="U720" s="359"/>
      <c r="V720" s="359"/>
      <c r="W720" s="359"/>
      <c r="X720" s="359"/>
    </row>
    <row r="721" spans="1:24" ht="14.4">
      <c r="A721" s="359"/>
      <c r="B721" s="359"/>
      <c r="C721" s="359"/>
      <c r="D721" s="359"/>
      <c r="E721" s="359"/>
      <c r="F721" s="359"/>
      <c r="G721" s="359"/>
      <c r="H721" s="359"/>
      <c r="I721" s="359"/>
      <c r="J721" s="359"/>
      <c r="K721" s="359"/>
      <c r="L721" s="359"/>
      <c r="M721" s="359"/>
      <c r="N721" s="359"/>
      <c r="O721" s="359"/>
      <c r="P721" s="359"/>
      <c r="Q721" s="359"/>
      <c r="R721" s="359"/>
      <c r="S721" s="358"/>
      <c r="T721" s="358"/>
      <c r="U721" s="359"/>
      <c r="V721" s="359"/>
      <c r="W721" s="359"/>
      <c r="X721" s="359"/>
    </row>
    <row r="722" spans="1:24" ht="14.4">
      <c r="A722" s="359"/>
      <c r="B722" s="359"/>
      <c r="C722" s="359"/>
      <c r="D722" s="359"/>
      <c r="E722" s="359"/>
      <c r="F722" s="359"/>
      <c r="G722" s="359"/>
      <c r="H722" s="359"/>
      <c r="I722" s="359"/>
      <c r="J722" s="359"/>
      <c r="K722" s="359"/>
      <c r="L722" s="359"/>
      <c r="M722" s="359"/>
      <c r="N722" s="359"/>
      <c r="O722" s="359"/>
      <c r="P722" s="359"/>
      <c r="Q722" s="359"/>
      <c r="R722" s="359"/>
      <c r="S722" s="358"/>
      <c r="T722" s="358"/>
      <c r="U722" s="359"/>
      <c r="V722" s="359"/>
      <c r="W722" s="359"/>
      <c r="X722" s="359"/>
    </row>
    <row r="723" spans="1:24" ht="14.4">
      <c r="A723" s="359"/>
      <c r="B723" s="359"/>
      <c r="C723" s="359"/>
      <c r="D723" s="359"/>
      <c r="E723" s="359"/>
      <c r="F723" s="359"/>
      <c r="G723" s="359"/>
      <c r="H723" s="359"/>
      <c r="I723" s="359"/>
      <c r="J723" s="359"/>
      <c r="K723" s="359"/>
      <c r="L723" s="359"/>
      <c r="M723" s="359"/>
      <c r="N723" s="359"/>
      <c r="O723" s="359"/>
      <c r="P723" s="359"/>
      <c r="Q723" s="359"/>
      <c r="R723" s="359"/>
      <c r="S723" s="358"/>
      <c r="T723" s="358"/>
      <c r="U723" s="359"/>
      <c r="V723" s="359"/>
      <c r="W723" s="359"/>
      <c r="X723" s="359"/>
    </row>
    <row r="724" spans="1:24" ht="14.4">
      <c r="A724" s="359"/>
      <c r="B724" s="359"/>
      <c r="C724" s="359"/>
      <c r="D724" s="359"/>
      <c r="E724" s="359"/>
      <c r="F724" s="359"/>
      <c r="G724" s="359"/>
      <c r="H724" s="359"/>
      <c r="I724" s="359"/>
      <c r="J724" s="359"/>
      <c r="K724" s="359"/>
      <c r="L724" s="359"/>
      <c r="M724" s="359"/>
      <c r="N724" s="359"/>
      <c r="O724" s="359"/>
      <c r="P724" s="359"/>
      <c r="Q724" s="359"/>
      <c r="R724" s="359"/>
      <c r="S724" s="358"/>
      <c r="T724" s="358"/>
      <c r="U724" s="359"/>
      <c r="V724" s="359"/>
      <c r="W724" s="359"/>
      <c r="X724" s="359"/>
    </row>
    <row r="725" spans="1:24" ht="14.4">
      <c r="A725" s="359"/>
      <c r="B725" s="359"/>
      <c r="C725" s="359"/>
      <c r="D725" s="359"/>
      <c r="E725" s="359"/>
      <c r="F725" s="359"/>
      <c r="G725" s="359"/>
      <c r="H725" s="359"/>
      <c r="I725" s="359"/>
      <c r="J725" s="359"/>
      <c r="K725" s="359"/>
      <c r="L725" s="359"/>
      <c r="M725" s="359"/>
      <c r="N725" s="359"/>
      <c r="O725" s="359"/>
      <c r="P725" s="359"/>
      <c r="Q725" s="359"/>
      <c r="R725" s="359"/>
      <c r="S725" s="358"/>
      <c r="T725" s="358"/>
      <c r="U725" s="359"/>
      <c r="V725" s="359"/>
      <c r="W725" s="359"/>
      <c r="X725" s="359"/>
    </row>
    <row r="726" spans="1:24" ht="14.4">
      <c r="A726" s="359"/>
      <c r="B726" s="359"/>
      <c r="C726" s="359"/>
      <c r="D726" s="359"/>
      <c r="E726" s="359"/>
      <c r="F726" s="359"/>
      <c r="G726" s="359"/>
      <c r="H726" s="359"/>
      <c r="I726" s="359"/>
      <c r="J726" s="359"/>
      <c r="K726" s="359"/>
      <c r="L726" s="359"/>
      <c r="M726" s="359"/>
      <c r="N726" s="359"/>
      <c r="O726" s="359"/>
      <c r="P726" s="359"/>
      <c r="Q726" s="359"/>
      <c r="R726" s="359"/>
      <c r="S726" s="358"/>
      <c r="T726" s="358"/>
      <c r="U726" s="359"/>
      <c r="V726" s="359"/>
      <c r="W726" s="359"/>
      <c r="X726" s="359"/>
    </row>
    <row r="727" spans="1:24" ht="14.4">
      <c r="A727" s="359"/>
      <c r="B727" s="359"/>
      <c r="C727" s="359"/>
      <c r="D727" s="359"/>
      <c r="E727" s="359"/>
      <c r="F727" s="359"/>
      <c r="G727" s="359"/>
      <c r="H727" s="359"/>
      <c r="I727" s="359"/>
      <c r="J727" s="359"/>
      <c r="K727" s="359"/>
      <c r="L727" s="359"/>
      <c r="M727" s="359"/>
      <c r="N727" s="359"/>
      <c r="O727" s="359"/>
      <c r="P727" s="359"/>
      <c r="Q727" s="359"/>
      <c r="R727" s="359"/>
      <c r="S727" s="358"/>
      <c r="T727" s="358"/>
      <c r="U727" s="359"/>
      <c r="V727" s="359"/>
      <c r="W727" s="359"/>
      <c r="X727" s="359"/>
    </row>
    <row r="728" spans="1:24" ht="14.4">
      <c r="A728" s="359"/>
      <c r="B728" s="359"/>
      <c r="C728" s="359"/>
      <c r="D728" s="359"/>
      <c r="E728" s="359"/>
      <c r="F728" s="359"/>
      <c r="G728" s="359"/>
      <c r="H728" s="359"/>
      <c r="I728" s="359"/>
      <c r="J728" s="359"/>
      <c r="K728" s="359"/>
      <c r="L728" s="359"/>
      <c r="M728" s="359"/>
      <c r="N728" s="359"/>
      <c r="O728" s="359"/>
      <c r="P728" s="359"/>
      <c r="Q728" s="359"/>
      <c r="R728" s="359"/>
      <c r="S728" s="358"/>
      <c r="T728" s="358"/>
      <c r="U728" s="359"/>
      <c r="V728" s="359"/>
      <c r="W728" s="359"/>
      <c r="X728" s="359"/>
    </row>
    <row r="729" spans="1:24" ht="14.4">
      <c r="A729" s="359"/>
      <c r="B729" s="359"/>
      <c r="C729" s="359"/>
      <c r="D729" s="359"/>
      <c r="E729" s="359"/>
      <c r="F729" s="359"/>
      <c r="G729" s="359"/>
      <c r="H729" s="359"/>
      <c r="I729" s="359"/>
      <c r="J729" s="359"/>
      <c r="K729" s="359"/>
      <c r="L729" s="359"/>
      <c r="M729" s="359"/>
      <c r="N729" s="359"/>
      <c r="O729" s="359"/>
      <c r="P729" s="359"/>
      <c r="Q729" s="359"/>
      <c r="R729" s="359"/>
      <c r="S729" s="358"/>
      <c r="T729" s="358"/>
      <c r="U729" s="359"/>
      <c r="V729" s="359"/>
      <c r="W729" s="359"/>
      <c r="X729" s="359"/>
    </row>
    <row r="730" spans="1:24" ht="14.4">
      <c r="A730" s="359"/>
      <c r="B730" s="359"/>
      <c r="C730" s="359"/>
      <c r="D730" s="359"/>
      <c r="E730" s="359"/>
      <c r="F730" s="359"/>
      <c r="G730" s="359"/>
      <c r="H730" s="359"/>
      <c r="I730" s="359"/>
      <c r="J730" s="359"/>
      <c r="K730" s="359"/>
      <c r="L730" s="359"/>
      <c r="M730" s="359"/>
      <c r="N730" s="359"/>
      <c r="O730" s="359"/>
      <c r="P730" s="359"/>
      <c r="Q730" s="359"/>
      <c r="R730" s="359"/>
      <c r="S730" s="358"/>
      <c r="T730" s="358"/>
      <c r="U730" s="359"/>
      <c r="V730" s="359"/>
      <c r="W730" s="359"/>
      <c r="X730" s="359"/>
    </row>
    <row r="731" spans="1:24" ht="14.4">
      <c r="A731" s="359"/>
      <c r="B731" s="359"/>
      <c r="C731" s="359"/>
      <c r="D731" s="359"/>
      <c r="E731" s="359"/>
      <c r="F731" s="359"/>
      <c r="G731" s="359"/>
      <c r="H731" s="359"/>
      <c r="I731" s="359"/>
      <c r="J731" s="359"/>
      <c r="K731" s="359"/>
      <c r="L731" s="359"/>
      <c r="M731" s="359"/>
      <c r="N731" s="359"/>
      <c r="O731" s="359"/>
      <c r="P731" s="359"/>
      <c r="Q731" s="359"/>
      <c r="R731" s="359"/>
      <c r="S731" s="358"/>
      <c r="T731" s="358"/>
      <c r="U731" s="359"/>
      <c r="V731" s="359"/>
      <c r="W731" s="359"/>
      <c r="X731" s="359"/>
    </row>
    <row r="732" spans="1:24" ht="14.4">
      <c r="A732" s="359"/>
      <c r="B732" s="359"/>
      <c r="C732" s="359"/>
      <c r="D732" s="359"/>
      <c r="E732" s="359"/>
      <c r="F732" s="359"/>
      <c r="G732" s="359"/>
      <c r="H732" s="359"/>
      <c r="I732" s="359"/>
      <c r="J732" s="359"/>
      <c r="K732" s="359"/>
      <c r="L732" s="359"/>
      <c r="M732" s="359"/>
      <c r="N732" s="359"/>
      <c r="O732" s="359"/>
      <c r="P732" s="359"/>
      <c r="Q732" s="359"/>
      <c r="R732" s="359"/>
      <c r="S732" s="358"/>
      <c r="T732" s="358"/>
      <c r="U732" s="359"/>
      <c r="V732" s="359"/>
      <c r="W732" s="359"/>
      <c r="X732" s="359"/>
    </row>
    <row r="733" spans="1:24" ht="14.4">
      <c r="A733" s="359"/>
      <c r="B733" s="359"/>
      <c r="C733" s="359"/>
      <c r="D733" s="359"/>
      <c r="E733" s="359"/>
      <c r="F733" s="359"/>
      <c r="G733" s="359"/>
      <c r="H733" s="359"/>
      <c r="I733" s="359"/>
      <c r="J733" s="359"/>
      <c r="K733" s="359"/>
      <c r="L733" s="359"/>
      <c r="M733" s="359"/>
      <c r="N733" s="359"/>
      <c r="O733" s="359"/>
      <c r="P733" s="359"/>
      <c r="Q733" s="359"/>
      <c r="R733" s="359"/>
      <c r="S733" s="358"/>
      <c r="T733" s="358"/>
      <c r="U733" s="359"/>
      <c r="V733" s="359"/>
      <c r="W733" s="359"/>
      <c r="X733" s="359"/>
    </row>
    <row r="734" spans="1:24" ht="14.4">
      <c r="A734" s="359"/>
      <c r="B734" s="359"/>
      <c r="C734" s="359"/>
      <c r="D734" s="359"/>
      <c r="E734" s="359"/>
      <c r="F734" s="359"/>
      <c r="G734" s="359"/>
      <c r="H734" s="359"/>
      <c r="I734" s="359"/>
      <c r="J734" s="359"/>
      <c r="K734" s="359"/>
      <c r="L734" s="359"/>
      <c r="M734" s="359"/>
      <c r="N734" s="359"/>
      <c r="O734" s="359"/>
      <c r="P734" s="359"/>
      <c r="Q734" s="359"/>
      <c r="R734" s="359"/>
      <c r="S734" s="358"/>
      <c r="T734" s="358"/>
      <c r="U734" s="359"/>
      <c r="V734" s="359"/>
      <c r="W734" s="359"/>
      <c r="X734" s="359"/>
    </row>
    <row r="735" spans="1:24" ht="14.4">
      <c r="A735" s="359"/>
      <c r="B735" s="359"/>
      <c r="C735" s="359"/>
      <c r="D735" s="359"/>
      <c r="E735" s="359"/>
      <c r="F735" s="359"/>
      <c r="G735" s="359"/>
      <c r="H735" s="359"/>
      <c r="I735" s="359"/>
      <c r="J735" s="359"/>
      <c r="K735" s="359"/>
      <c r="L735" s="359"/>
      <c r="M735" s="359"/>
      <c r="N735" s="359"/>
      <c r="O735" s="359"/>
      <c r="P735" s="359"/>
      <c r="Q735" s="359"/>
      <c r="R735" s="359"/>
      <c r="S735" s="358"/>
      <c r="T735" s="358"/>
      <c r="U735" s="359"/>
      <c r="V735" s="359"/>
      <c r="W735" s="359"/>
      <c r="X735" s="359"/>
    </row>
    <row r="736" spans="1:24" ht="14.4">
      <c r="A736" s="359"/>
      <c r="B736" s="359"/>
      <c r="C736" s="359"/>
      <c r="D736" s="359"/>
      <c r="E736" s="359"/>
      <c r="F736" s="359"/>
      <c r="G736" s="359"/>
      <c r="H736" s="359"/>
      <c r="I736" s="359"/>
      <c r="J736" s="359"/>
      <c r="K736" s="359"/>
      <c r="L736" s="359"/>
      <c r="M736" s="359"/>
      <c r="N736" s="359"/>
      <c r="O736" s="359"/>
      <c r="P736" s="359"/>
      <c r="Q736" s="359"/>
      <c r="R736" s="359"/>
      <c r="S736" s="358"/>
      <c r="T736" s="358"/>
      <c r="U736" s="359"/>
      <c r="V736" s="359"/>
      <c r="W736" s="359"/>
      <c r="X736" s="359"/>
    </row>
    <row r="737" spans="1:24" ht="14.4">
      <c r="A737" s="359"/>
      <c r="B737" s="359"/>
      <c r="C737" s="359"/>
      <c r="D737" s="359"/>
      <c r="E737" s="359"/>
      <c r="F737" s="359"/>
      <c r="G737" s="359"/>
      <c r="H737" s="359"/>
      <c r="I737" s="359"/>
      <c r="J737" s="359"/>
      <c r="K737" s="359"/>
      <c r="L737" s="359"/>
      <c r="M737" s="359"/>
      <c r="N737" s="359"/>
      <c r="O737" s="359"/>
      <c r="P737" s="359"/>
      <c r="Q737" s="359"/>
      <c r="R737" s="359"/>
      <c r="S737" s="358"/>
      <c r="T737" s="358"/>
      <c r="U737" s="359"/>
      <c r="V737" s="359"/>
      <c r="W737" s="359"/>
      <c r="X737" s="359"/>
    </row>
    <row r="738" spans="1:24" ht="14.4">
      <c r="A738" s="359"/>
      <c r="B738" s="359"/>
      <c r="C738" s="359"/>
      <c r="D738" s="359"/>
      <c r="E738" s="359"/>
      <c r="F738" s="359"/>
      <c r="G738" s="359"/>
      <c r="H738" s="359"/>
      <c r="I738" s="359"/>
      <c r="J738" s="359"/>
      <c r="K738" s="359"/>
      <c r="L738" s="359"/>
      <c r="M738" s="359"/>
      <c r="N738" s="359"/>
      <c r="O738" s="359"/>
      <c r="P738" s="359"/>
      <c r="Q738" s="359"/>
      <c r="R738" s="359"/>
      <c r="S738" s="358"/>
      <c r="T738" s="358"/>
      <c r="U738" s="359"/>
      <c r="V738" s="359"/>
      <c r="W738" s="359"/>
      <c r="X738" s="359"/>
    </row>
    <row r="739" spans="1:24" ht="14.4">
      <c r="A739" s="359"/>
      <c r="B739" s="359"/>
      <c r="C739" s="359"/>
      <c r="D739" s="359"/>
      <c r="E739" s="359"/>
      <c r="F739" s="359"/>
      <c r="G739" s="359"/>
      <c r="H739" s="359"/>
      <c r="I739" s="359"/>
      <c r="J739" s="359"/>
      <c r="K739" s="359"/>
      <c r="L739" s="359"/>
      <c r="M739" s="359"/>
      <c r="N739" s="359"/>
      <c r="O739" s="359"/>
      <c r="P739" s="359"/>
      <c r="Q739" s="359"/>
      <c r="R739" s="359"/>
      <c r="S739" s="358"/>
      <c r="T739" s="358"/>
      <c r="U739" s="359"/>
      <c r="V739" s="359"/>
      <c r="W739" s="359"/>
      <c r="X739" s="359"/>
    </row>
    <row r="740" spans="1:24" ht="14.4">
      <c r="A740" s="359"/>
      <c r="B740" s="359"/>
      <c r="C740" s="359"/>
      <c r="D740" s="359"/>
      <c r="E740" s="359"/>
      <c r="F740" s="359"/>
      <c r="G740" s="359"/>
      <c r="H740" s="359"/>
      <c r="I740" s="359"/>
      <c r="J740" s="359"/>
      <c r="K740" s="359"/>
      <c r="L740" s="359"/>
      <c r="M740" s="359"/>
      <c r="N740" s="359"/>
      <c r="O740" s="359"/>
      <c r="P740" s="359"/>
      <c r="Q740" s="359"/>
      <c r="R740" s="359"/>
      <c r="S740" s="358"/>
      <c r="T740" s="358"/>
      <c r="U740" s="359"/>
      <c r="V740" s="359"/>
      <c r="W740" s="359"/>
      <c r="X740" s="359"/>
    </row>
    <row r="741" spans="1:24" ht="14.4">
      <c r="A741" s="359"/>
      <c r="B741" s="359"/>
      <c r="C741" s="359"/>
      <c r="D741" s="359"/>
      <c r="E741" s="359"/>
      <c r="F741" s="359"/>
      <c r="G741" s="359"/>
      <c r="H741" s="359"/>
      <c r="I741" s="359"/>
      <c r="J741" s="359"/>
      <c r="K741" s="359"/>
      <c r="L741" s="359"/>
      <c r="M741" s="359"/>
      <c r="N741" s="359"/>
      <c r="O741" s="359"/>
      <c r="P741" s="359"/>
      <c r="Q741" s="359"/>
      <c r="R741" s="359"/>
      <c r="S741" s="358"/>
      <c r="T741" s="358"/>
      <c r="U741" s="359"/>
      <c r="V741" s="359"/>
      <c r="W741" s="359"/>
      <c r="X741" s="359"/>
    </row>
    <row r="742" spans="1:24" ht="14.4">
      <c r="A742" s="359"/>
      <c r="B742" s="359"/>
      <c r="C742" s="359"/>
      <c r="D742" s="359"/>
      <c r="E742" s="359"/>
      <c r="F742" s="359"/>
      <c r="G742" s="359"/>
      <c r="H742" s="359"/>
      <c r="I742" s="359"/>
      <c r="J742" s="359"/>
      <c r="K742" s="359"/>
      <c r="L742" s="359"/>
      <c r="M742" s="359"/>
      <c r="N742" s="359"/>
      <c r="O742" s="359"/>
      <c r="P742" s="359"/>
      <c r="Q742" s="359"/>
      <c r="R742" s="359"/>
      <c r="S742" s="358"/>
      <c r="T742" s="358"/>
      <c r="U742" s="359"/>
      <c r="V742" s="359"/>
      <c r="W742" s="359"/>
      <c r="X742" s="359"/>
    </row>
    <row r="743" spans="1:24" ht="14.4">
      <c r="A743" s="359"/>
      <c r="B743" s="359"/>
      <c r="C743" s="359"/>
      <c r="D743" s="359"/>
      <c r="E743" s="359"/>
      <c r="F743" s="359"/>
      <c r="G743" s="359"/>
      <c r="H743" s="359"/>
      <c r="I743" s="359"/>
      <c r="J743" s="359"/>
      <c r="K743" s="359"/>
      <c r="L743" s="359"/>
      <c r="M743" s="359"/>
      <c r="N743" s="359"/>
      <c r="O743" s="359"/>
      <c r="P743" s="359"/>
      <c r="Q743" s="359"/>
      <c r="R743" s="359"/>
      <c r="S743" s="358"/>
      <c r="T743" s="358"/>
      <c r="U743" s="359"/>
      <c r="V743" s="359"/>
      <c r="W743" s="359"/>
      <c r="X743" s="359"/>
    </row>
    <row r="744" spans="1:24" ht="14.4">
      <c r="A744" s="359"/>
      <c r="B744" s="359"/>
      <c r="C744" s="359"/>
      <c r="D744" s="359"/>
      <c r="E744" s="359"/>
      <c r="F744" s="359"/>
      <c r="G744" s="359"/>
      <c r="H744" s="359"/>
      <c r="I744" s="359"/>
      <c r="J744" s="359"/>
      <c r="K744" s="359"/>
      <c r="L744" s="359"/>
      <c r="M744" s="359"/>
      <c r="N744" s="359"/>
      <c r="O744" s="359"/>
      <c r="P744" s="359"/>
      <c r="Q744" s="359"/>
      <c r="R744" s="359"/>
      <c r="S744" s="358"/>
      <c r="T744" s="358"/>
      <c r="U744" s="359"/>
      <c r="V744" s="359"/>
      <c r="W744" s="359"/>
      <c r="X744" s="359"/>
    </row>
    <row r="745" spans="1:24" ht="14.4">
      <c r="A745" s="359"/>
      <c r="B745" s="359"/>
      <c r="C745" s="359"/>
      <c r="D745" s="359"/>
      <c r="E745" s="359"/>
      <c r="F745" s="359"/>
      <c r="G745" s="359"/>
      <c r="H745" s="359"/>
      <c r="I745" s="359"/>
      <c r="J745" s="359"/>
      <c r="K745" s="359"/>
      <c r="L745" s="359"/>
      <c r="M745" s="359"/>
      <c r="N745" s="359"/>
      <c r="O745" s="359"/>
      <c r="P745" s="359"/>
      <c r="Q745" s="359"/>
      <c r="R745" s="359"/>
      <c r="S745" s="358"/>
      <c r="T745" s="358"/>
      <c r="U745" s="359"/>
      <c r="V745" s="359"/>
      <c r="W745" s="359"/>
      <c r="X745" s="359"/>
    </row>
    <row r="746" spans="1:24" ht="14.4">
      <c r="A746" s="359"/>
      <c r="B746" s="359"/>
      <c r="C746" s="359"/>
      <c r="D746" s="359"/>
      <c r="E746" s="359"/>
      <c r="F746" s="359"/>
      <c r="G746" s="359"/>
      <c r="H746" s="359"/>
      <c r="I746" s="359"/>
      <c r="J746" s="359"/>
      <c r="K746" s="359"/>
      <c r="L746" s="359"/>
      <c r="M746" s="359"/>
      <c r="N746" s="359"/>
      <c r="O746" s="359"/>
      <c r="P746" s="359"/>
      <c r="Q746" s="359"/>
      <c r="R746" s="359"/>
      <c r="S746" s="358"/>
      <c r="T746" s="358"/>
      <c r="U746" s="359"/>
      <c r="V746" s="359"/>
      <c r="W746" s="359"/>
      <c r="X746" s="359"/>
    </row>
    <row r="747" spans="1:24" ht="14.4">
      <c r="A747" s="359"/>
      <c r="B747" s="359"/>
      <c r="C747" s="359"/>
      <c r="D747" s="359"/>
      <c r="E747" s="359"/>
      <c r="F747" s="359"/>
      <c r="G747" s="359"/>
      <c r="H747" s="359"/>
      <c r="I747" s="359"/>
      <c r="J747" s="359"/>
      <c r="K747" s="359"/>
      <c r="L747" s="359"/>
      <c r="M747" s="359"/>
      <c r="N747" s="359"/>
      <c r="O747" s="359"/>
      <c r="P747" s="359"/>
      <c r="Q747" s="359"/>
      <c r="R747" s="359"/>
      <c r="S747" s="358"/>
      <c r="T747" s="358"/>
      <c r="U747" s="359"/>
      <c r="V747" s="359"/>
      <c r="W747" s="359"/>
      <c r="X747" s="359"/>
    </row>
    <row r="748" spans="1:24" ht="14.4">
      <c r="A748" s="359"/>
      <c r="B748" s="359"/>
      <c r="C748" s="359"/>
      <c r="D748" s="359"/>
      <c r="E748" s="359"/>
      <c r="F748" s="359"/>
      <c r="G748" s="359"/>
      <c r="H748" s="359"/>
      <c r="I748" s="359"/>
      <c r="J748" s="359"/>
      <c r="K748" s="359"/>
      <c r="L748" s="359"/>
      <c r="M748" s="359"/>
      <c r="N748" s="359"/>
      <c r="O748" s="359"/>
      <c r="P748" s="359"/>
      <c r="Q748" s="359"/>
      <c r="R748" s="359"/>
      <c r="S748" s="358"/>
      <c r="T748" s="358"/>
      <c r="U748" s="359"/>
      <c r="V748" s="359"/>
      <c r="W748" s="359"/>
      <c r="X748" s="359"/>
    </row>
    <row r="749" spans="1:24" ht="14.4">
      <c r="A749" s="359"/>
      <c r="B749" s="359"/>
      <c r="C749" s="359"/>
      <c r="D749" s="359"/>
      <c r="E749" s="359"/>
      <c r="F749" s="359"/>
      <c r="G749" s="359"/>
      <c r="H749" s="359"/>
      <c r="I749" s="359"/>
      <c r="J749" s="359"/>
      <c r="K749" s="359"/>
      <c r="L749" s="359"/>
      <c r="M749" s="359"/>
      <c r="N749" s="359"/>
      <c r="O749" s="359"/>
      <c r="P749" s="359"/>
      <c r="Q749" s="359"/>
      <c r="R749" s="359"/>
      <c r="S749" s="358"/>
      <c r="T749" s="358"/>
      <c r="U749" s="359"/>
      <c r="V749" s="359"/>
      <c r="W749" s="359"/>
      <c r="X749" s="359"/>
    </row>
    <row r="750" spans="1:24" ht="14.4">
      <c r="A750" s="359"/>
      <c r="B750" s="359"/>
      <c r="C750" s="359"/>
      <c r="D750" s="359"/>
      <c r="E750" s="359"/>
      <c r="F750" s="359"/>
      <c r="G750" s="359"/>
      <c r="H750" s="359"/>
      <c r="I750" s="359"/>
      <c r="J750" s="359"/>
      <c r="K750" s="359"/>
      <c r="L750" s="359"/>
      <c r="M750" s="359"/>
      <c r="N750" s="359"/>
      <c r="O750" s="359"/>
      <c r="P750" s="359"/>
      <c r="Q750" s="359"/>
      <c r="R750" s="359"/>
      <c r="S750" s="358"/>
      <c r="T750" s="358"/>
      <c r="U750" s="359"/>
      <c r="V750" s="359"/>
      <c r="W750" s="359"/>
      <c r="X750" s="359"/>
    </row>
    <row r="751" spans="1:24" ht="14.4">
      <c r="A751" s="359"/>
      <c r="B751" s="359"/>
      <c r="C751" s="359"/>
      <c r="D751" s="359"/>
      <c r="E751" s="359"/>
      <c r="F751" s="359"/>
      <c r="G751" s="359"/>
      <c r="H751" s="359"/>
      <c r="I751" s="359"/>
      <c r="J751" s="359"/>
      <c r="K751" s="359"/>
      <c r="L751" s="359"/>
      <c r="M751" s="359"/>
      <c r="N751" s="359"/>
      <c r="O751" s="359"/>
      <c r="P751" s="359"/>
      <c r="Q751" s="359"/>
      <c r="R751" s="359"/>
      <c r="S751" s="358"/>
      <c r="T751" s="358"/>
      <c r="U751" s="359"/>
      <c r="V751" s="359"/>
      <c r="W751" s="359"/>
      <c r="X751" s="359"/>
    </row>
    <row r="752" spans="1:24" ht="14.4">
      <c r="A752" s="359"/>
      <c r="B752" s="359"/>
      <c r="C752" s="359"/>
      <c r="D752" s="359"/>
      <c r="E752" s="359"/>
      <c r="F752" s="359"/>
      <c r="G752" s="359"/>
      <c r="H752" s="359"/>
      <c r="I752" s="359"/>
      <c r="J752" s="359"/>
      <c r="K752" s="359"/>
      <c r="L752" s="359"/>
      <c r="M752" s="359"/>
      <c r="N752" s="359"/>
      <c r="O752" s="359"/>
      <c r="P752" s="359"/>
      <c r="Q752" s="359"/>
      <c r="R752" s="359"/>
      <c r="S752" s="358"/>
      <c r="T752" s="358"/>
      <c r="U752" s="359"/>
      <c r="V752" s="359"/>
      <c r="W752" s="359"/>
      <c r="X752" s="359"/>
    </row>
    <row r="753" spans="1:24" ht="14.4">
      <c r="A753" s="359"/>
      <c r="B753" s="359"/>
      <c r="C753" s="359"/>
      <c r="D753" s="359"/>
      <c r="E753" s="359"/>
      <c r="F753" s="359"/>
      <c r="G753" s="359"/>
      <c r="H753" s="359"/>
      <c r="I753" s="359"/>
      <c r="J753" s="359"/>
      <c r="K753" s="359"/>
      <c r="L753" s="359"/>
      <c r="M753" s="359"/>
      <c r="N753" s="359"/>
      <c r="O753" s="359"/>
      <c r="P753" s="359"/>
      <c r="Q753" s="359"/>
      <c r="R753" s="359"/>
      <c r="S753" s="358"/>
      <c r="T753" s="358"/>
      <c r="U753" s="359"/>
      <c r="V753" s="359"/>
      <c r="W753" s="359"/>
      <c r="X753" s="359"/>
    </row>
    <row r="754" spans="1:24" ht="14.4">
      <c r="A754" s="359"/>
      <c r="B754" s="359"/>
      <c r="C754" s="359"/>
      <c r="D754" s="359"/>
      <c r="E754" s="359"/>
      <c r="F754" s="359"/>
      <c r="G754" s="359"/>
      <c r="H754" s="359"/>
      <c r="I754" s="359"/>
      <c r="J754" s="359"/>
      <c r="K754" s="359"/>
      <c r="L754" s="359"/>
      <c r="M754" s="359"/>
      <c r="N754" s="359"/>
      <c r="O754" s="359"/>
      <c r="P754" s="359"/>
      <c r="Q754" s="359"/>
      <c r="R754" s="359"/>
      <c r="S754" s="358"/>
      <c r="T754" s="358"/>
      <c r="U754" s="359"/>
      <c r="V754" s="359"/>
      <c r="W754" s="359"/>
      <c r="X754" s="359"/>
    </row>
    <row r="755" spans="1:24" ht="14.4">
      <c r="A755" s="359"/>
      <c r="B755" s="359"/>
      <c r="C755" s="359"/>
      <c r="D755" s="359"/>
      <c r="E755" s="359"/>
      <c r="F755" s="359"/>
      <c r="G755" s="359"/>
      <c r="H755" s="359"/>
      <c r="I755" s="359"/>
      <c r="J755" s="359"/>
      <c r="K755" s="359"/>
      <c r="L755" s="359"/>
      <c r="M755" s="359"/>
      <c r="N755" s="359"/>
      <c r="O755" s="359"/>
      <c r="P755" s="359"/>
      <c r="Q755" s="359"/>
      <c r="R755" s="359"/>
      <c r="S755" s="358"/>
      <c r="T755" s="358"/>
      <c r="U755" s="359"/>
      <c r="V755" s="359"/>
      <c r="W755" s="359"/>
      <c r="X755" s="359"/>
    </row>
    <row r="756" spans="1:24" ht="14.4">
      <c r="A756" s="359"/>
      <c r="B756" s="359"/>
      <c r="C756" s="359"/>
      <c r="D756" s="359"/>
      <c r="E756" s="359"/>
      <c r="F756" s="359"/>
      <c r="G756" s="359"/>
      <c r="H756" s="359"/>
      <c r="I756" s="359"/>
      <c r="J756" s="359"/>
      <c r="K756" s="359"/>
      <c r="L756" s="359"/>
      <c r="M756" s="359"/>
      <c r="N756" s="359"/>
      <c r="O756" s="359"/>
      <c r="P756" s="359"/>
      <c r="Q756" s="359"/>
      <c r="R756" s="359"/>
      <c r="S756" s="358"/>
      <c r="T756" s="358"/>
      <c r="U756" s="359"/>
      <c r="V756" s="359"/>
      <c r="W756" s="359"/>
      <c r="X756" s="359"/>
    </row>
    <row r="757" spans="1:24" ht="14.4">
      <c r="A757" s="359"/>
      <c r="B757" s="359"/>
      <c r="C757" s="359"/>
      <c r="D757" s="359"/>
      <c r="E757" s="359"/>
      <c r="F757" s="359"/>
      <c r="G757" s="359"/>
      <c r="H757" s="359"/>
      <c r="I757" s="359"/>
      <c r="J757" s="359"/>
      <c r="K757" s="359"/>
      <c r="L757" s="359"/>
      <c r="M757" s="359"/>
      <c r="N757" s="359"/>
      <c r="O757" s="359"/>
      <c r="P757" s="359"/>
      <c r="Q757" s="359"/>
      <c r="R757" s="359"/>
      <c r="S757" s="358"/>
      <c r="T757" s="358"/>
      <c r="U757" s="359"/>
      <c r="V757" s="359"/>
      <c r="W757" s="359"/>
      <c r="X757" s="359"/>
    </row>
    <row r="758" spans="1:24" ht="14.4">
      <c r="A758" s="359"/>
      <c r="B758" s="359"/>
      <c r="C758" s="359"/>
      <c r="D758" s="359"/>
      <c r="E758" s="359"/>
      <c r="F758" s="359"/>
      <c r="G758" s="359"/>
      <c r="H758" s="359"/>
      <c r="I758" s="359"/>
      <c r="J758" s="359"/>
      <c r="K758" s="359"/>
      <c r="L758" s="359"/>
      <c r="M758" s="359"/>
      <c r="N758" s="359"/>
      <c r="O758" s="359"/>
      <c r="P758" s="359"/>
      <c r="Q758" s="359"/>
      <c r="R758" s="359"/>
      <c r="S758" s="358"/>
      <c r="T758" s="358"/>
      <c r="U758" s="359"/>
      <c r="V758" s="359"/>
      <c r="W758" s="359"/>
      <c r="X758" s="359"/>
    </row>
    <row r="759" spans="1:24" ht="14.4">
      <c r="A759" s="359"/>
      <c r="B759" s="359"/>
      <c r="C759" s="359"/>
      <c r="D759" s="359"/>
      <c r="E759" s="359"/>
      <c r="F759" s="359"/>
      <c r="G759" s="359"/>
      <c r="H759" s="359"/>
      <c r="I759" s="359"/>
      <c r="J759" s="359"/>
      <c r="K759" s="359"/>
      <c r="L759" s="359"/>
      <c r="M759" s="359"/>
      <c r="N759" s="359"/>
      <c r="O759" s="359"/>
      <c r="P759" s="359"/>
      <c r="Q759" s="359"/>
      <c r="R759" s="359"/>
      <c r="S759" s="358"/>
      <c r="T759" s="358"/>
      <c r="U759" s="359"/>
      <c r="V759" s="359"/>
      <c r="W759" s="359"/>
      <c r="X759" s="359"/>
    </row>
    <row r="760" spans="1:24" ht="14.4">
      <c r="A760" s="359"/>
      <c r="B760" s="359"/>
      <c r="C760" s="359"/>
      <c r="D760" s="359"/>
      <c r="E760" s="359"/>
      <c r="F760" s="359"/>
      <c r="G760" s="359"/>
      <c r="H760" s="359"/>
      <c r="I760" s="359"/>
      <c r="J760" s="359"/>
      <c r="K760" s="359"/>
      <c r="L760" s="359"/>
      <c r="M760" s="359"/>
      <c r="N760" s="359"/>
      <c r="O760" s="359"/>
      <c r="P760" s="359"/>
      <c r="Q760" s="359"/>
      <c r="R760" s="359"/>
      <c r="S760" s="358"/>
      <c r="T760" s="358"/>
      <c r="U760" s="359"/>
      <c r="V760" s="359"/>
      <c r="W760" s="359"/>
      <c r="X760" s="359"/>
    </row>
    <row r="761" spans="1:24" ht="14.4">
      <c r="A761" s="359"/>
      <c r="B761" s="359"/>
      <c r="C761" s="359"/>
      <c r="D761" s="359"/>
      <c r="E761" s="359"/>
      <c r="F761" s="359"/>
      <c r="G761" s="359"/>
      <c r="H761" s="359"/>
      <c r="I761" s="359"/>
      <c r="J761" s="359"/>
      <c r="K761" s="359"/>
      <c r="L761" s="359"/>
      <c r="M761" s="359"/>
      <c r="N761" s="359"/>
      <c r="O761" s="359"/>
      <c r="P761" s="359"/>
      <c r="Q761" s="359"/>
      <c r="R761" s="359"/>
      <c r="S761" s="358"/>
      <c r="T761" s="358"/>
      <c r="U761" s="359"/>
      <c r="V761" s="359"/>
      <c r="W761" s="359"/>
      <c r="X761" s="359"/>
    </row>
    <row r="762" spans="1:24" ht="14.4">
      <c r="A762" s="359"/>
      <c r="B762" s="359"/>
      <c r="C762" s="359"/>
      <c r="D762" s="359"/>
      <c r="E762" s="359"/>
      <c r="F762" s="359"/>
      <c r="G762" s="359"/>
      <c r="H762" s="359"/>
      <c r="I762" s="359"/>
      <c r="J762" s="359"/>
      <c r="K762" s="359"/>
      <c r="L762" s="359"/>
      <c r="M762" s="359"/>
      <c r="N762" s="359"/>
      <c r="O762" s="359"/>
      <c r="P762" s="359"/>
      <c r="Q762" s="359"/>
      <c r="R762" s="359"/>
      <c r="S762" s="358"/>
      <c r="T762" s="358"/>
      <c r="U762" s="359"/>
      <c r="V762" s="359"/>
      <c r="W762" s="359"/>
      <c r="X762" s="359"/>
    </row>
    <row r="763" spans="1:24" ht="14.4">
      <c r="A763" s="359"/>
      <c r="B763" s="359"/>
      <c r="C763" s="359"/>
      <c r="D763" s="359"/>
      <c r="E763" s="359"/>
      <c r="F763" s="359"/>
      <c r="G763" s="359"/>
      <c r="H763" s="359"/>
      <c r="I763" s="359"/>
      <c r="J763" s="359"/>
      <c r="K763" s="359"/>
      <c r="L763" s="359"/>
      <c r="M763" s="359"/>
      <c r="N763" s="359"/>
      <c r="O763" s="359"/>
      <c r="P763" s="359"/>
      <c r="Q763" s="359"/>
      <c r="R763" s="359"/>
      <c r="S763" s="358"/>
      <c r="T763" s="358"/>
      <c r="U763" s="359"/>
      <c r="V763" s="359"/>
      <c r="W763" s="359"/>
      <c r="X763" s="359"/>
    </row>
    <row r="764" spans="1:24" ht="14.4">
      <c r="A764" s="359"/>
      <c r="B764" s="359"/>
      <c r="C764" s="359"/>
      <c r="D764" s="359"/>
      <c r="E764" s="359"/>
      <c r="F764" s="359"/>
      <c r="G764" s="359"/>
      <c r="H764" s="359"/>
      <c r="I764" s="359"/>
      <c r="J764" s="359"/>
      <c r="K764" s="359"/>
      <c r="L764" s="359"/>
      <c r="M764" s="359"/>
      <c r="N764" s="359"/>
      <c r="O764" s="359"/>
      <c r="P764" s="359"/>
      <c r="Q764" s="359"/>
      <c r="R764" s="359"/>
      <c r="S764" s="358"/>
      <c r="T764" s="358"/>
      <c r="U764" s="359"/>
      <c r="V764" s="359"/>
      <c r="W764" s="359"/>
      <c r="X764" s="359"/>
    </row>
    <row r="765" spans="1:24" ht="14.4">
      <c r="A765" s="359"/>
      <c r="B765" s="359"/>
      <c r="C765" s="359"/>
      <c r="D765" s="359"/>
      <c r="E765" s="359"/>
      <c r="F765" s="359"/>
      <c r="G765" s="359"/>
      <c r="H765" s="359"/>
      <c r="I765" s="359"/>
      <c r="J765" s="359"/>
      <c r="K765" s="359"/>
      <c r="L765" s="359"/>
      <c r="M765" s="359"/>
      <c r="N765" s="359"/>
      <c r="O765" s="359"/>
      <c r="P765" s="359"/>
      <c r="Q765" s="359"/>
      <c r="R765" s="359"/>
      <c r="S765" s="358"/>
      <c r="T765" s="358"/>
      <c r="U765" s="359"/>
      <c r="V765" s="359"/>
      <c r="W765" s="359"/>
      <c r="X765" s="359"/>
    </row>
    <row r="766" spans="1:24" ht="14.4">
      <c r="A766" s="359"/>
      <c r="B766" s="359"/>
      <c r="C766" s="359"/>
      <c r="D766" s="359"/>
      <c r="E766" s="359"/>
      <c r="F766" s="359"/>
      <c r="G766" s="359"/>
      <c r="H766" s="359"/>
      <c r="I766" s="359"/>
      <c r="J766" s="359"/>
      <c r="K766" s="359"/>
      <c r="L766" s="359"/>
      <c r="M766" s="359"/>
      <c r="N766" s="359"/>
      <c r="O766" s="359"/>
      <c r="P766" s="359"/>
      <c r="Q766" s="359"/>
      <c r="R766" s="359"/>
      <c r="S766" s="358"/>
      <c r="T766" s="358"/>
      <c r="U766" s="359"/>
      <c r="V766" s="359"/>
      <c r="W766" s="359"/>
      <c r="X766" s="359"/>
    </row>
    <row r="767" spans="1:24" ht="14.4">
      <c r="A767" s="359"/>
      <c r="B767" s="359"/>
      <c r="C767" s="359"/>
      <c r="D767" s="359"/>
      <c r="E767" s="359"/>
      <c r="F767" s="359"/>
      <c r="G767" s="359"/>
      <c r="H767" s="359"/>
      <c r="I767" s="359"/>
      <c r="J767" s="359"/>
      <c r="K767" s="359"/>
      <c r="L767" s="359"/>
      <c r="M767" s="359"/>
      <c r="N767" s="359"/>
      <c r="O767" s="359"/>
      <c r="P767" s="359"/>
      <c r="Q767" s="359"/>
      <c r="R767" s="359"/>
      <c r="S767" s="358"/>
      <c r="T767" s="358"/>
      <c r="U767" s="359"/>
      <c r="V767" s="359"/>
      <c r="W767" s="359"/>
      <c r="X767" s="359"/>
    </row>
    <row r="768" spans="1:24" ht="14.4">
      <c r="A768" s="359"/>
      <c r="B768" s="359"/>
      <c r="C768" s="359"/>
      <c r="D768" s="359"/>
      <c r="E768" s="359"/>
      <c r="F768" s="359"/>
      <c r="G768" s="359"/>
      <c r="H768" s="359"/>
      <c r="I768" s="359"/>
      <c r="J768" s="359"/>
      <c r="K768" s="359"/>
      <c r="L768" s="359"/>
      <c r="M768" s="359"/>
      <c r="N768" s="359"/>
      <c r="O768" s="359"/>
      <c r="P768" s="359"/>
      <c r="Q768" s="359"/>
      <c r="R768" s="359"/>
      <c r="S768" s="358"/>
      <c r="T768" s="358"/>
      <c r="U768" s="359"/>
      <c r="V768" s="359"/>
      <c r="W768" s="359"/>
      <c r="X768" s="359"/>
    </row>
    <row r="769" spans="1:24" ht="14.4">
      <c r="A769" s="359"/>
      <c r="B769" s="359"/>
      <c r="C769" s="359"/>
      <c r="D769" s="359"/>
      <c r="E769" s="359"/>
      <c r="F769" s="359"/>
      <c r="G769" s="359"/>
      <c r="H769" s="359"/>
      <c r="I769" s="359"/>
      <c r="J769" s="359"/>
      <c r="K769" s="359"/>
      <c r="L769" s="359"/>
      <c r="M769" s="359"/>
      <c r="N769" s="359"/>
      <c r="O769" s="359"/>
      <c r="P769" s="359"/>
      <c r="Q769" s="359"/>
      <c r="R769" s="359"/>
      <c r="S769" s="358"/>
      <c r="T769" s="358"/>
      <c r="U769" s="359"/>
      <c r="V769" s="359"/>
      <c r="W769" s="359"/>
      <c r="X769" s="359"/>
    </row>
    <row r="770" spans="1:24" ht="14.4">
      <c r="A770" s="359"/>
      <c r="B770" s="359"/>
      <c r="C770" s="359"/>
      <c r="D770" s="359"/>
      <c r="E770" s="359"/>
      <c r="F770" s="359"/>
      <c r="G770" s="359"/>
      <c r="H770" s="359"/>
      <c r="I770" s="359"/>
      <c r="J770" s="359"/>
      <c r="K770" s="359"/>
      <c r="L770" s="359"/>
      <c r="M770" s="359"/>
      <c r="N770" s="359"/>
      <c r="O770" s="359"/>
      <c r="P770" s="359"/>
      <c r="Q770" s="359"/>
      <c r="R770" s="359"/>
      <c r="S770" s="358"/>
      <c r="T770" s="358"/>
      <c r="U770" s="359"/>
      <c r="V770" s="359"/>
      <c r="W770" s="359"/>
      <c r="X770" s="359"/>
    </row>
    <row r="771" spans="1:24" ht="14.4">
      <c r="A771" s="359"/>
      <c r="B771" s="359"/>
      <c r="C771" s="359"/>
      <c r="D771" s="359"/>
      <c r="E771" s="359"/>
      <c r="F771" s="359"/>
      <c r="G771" s="359"/>
      <c r="H771" s="359"/>
      <c r="I771" s="359"/>
      <c r="J771" s="359"/>
      <c r="K771" s="359"/>
      <c r="L771" s="359"/>
      <c r="M771" s="359"/>
      <c r="N771" s="359"/>
      <c r="O771" s="359"/>
      <c r="P771" s="359"/>
      <c r="Q771" s="359"/>
      <c r="R771" s="359"/>
      <c r="S771" s="358"/>
      <c r="T771" s="358"/>
      <c r="U771" s="359"/>
      <c r="V771" s="359"/>
      <c r="W771" s="359"/>
      <c r="X771" s="359"/>
    </row>
    <row r="772" spans="1:24" ht="14.4">
      <c r="A772" s="359"/>
      <c r="B772" s="359"/>
      <c r="C772" s="359"/>
      <c r="D772" s="359"/>
      <c r="E772" s="359"/>
      <c r="F772" s="359"/>
      <c r="G772" s="359"/>
      <c r="H772" s="359"/>
      <c r="I772" s="359"/>
      <c r="J772" s="359"/>
      <c r="K772" s="359"/>
      <c r="L772" s="359"/>
      <c r="M772" s="359"/>
      <c r="N772" s="359"/>
      <c r="O772" s="359"/>
      <c r="P772" s="359"/>
      <c r="Q772" s="359"/>
      <c r="R772" s="359"/>
      <c r="S772" s="358"/>
      <c r="T772" s="358"/>
      <c r="U772" s="359"/>
      <c r="V772" s="359"/>
      <c r="W772" s="359"/>
      <c r="X772" s="359"/>
    </row>
    <row r="773" spans="1:24" ht="14.4">
      <c r="A773" s="359"/>
      <c r="B773" s="359"/>
      <c r="C773" s="359"/>
      <c r="D773" s="359"/>
      <c r="E773" s="359"/>
      <c r="F773" s="359"/>
      <c r="G773" s="359"/>
      <c r="H773" s="359"/>
      <c r="I773" s="359"/>
      <c r="J773" s="359"/>
      <c r="K773" s="359"/>
      <c r="L773" s="359"/>
      <c r="M773" s="359"/>
      <c r="N773" s="359"/>
      <c r="O773" s="359"/>
      <c r="P773" s="359"/>
      <c r="Q773" s="359"/>
      <c r="R773" s="359"/>
      <c r="S773" s="358"/>
      <c r="T773" s="358"/>
      <c r="U773" s="359"/>
      <c r="V773" s="359"/>
      <c r="W773" s="359"/>
      <c r="X773" s="359"/>
    </row>
    <row r="774" spans="1:24" ht="14.4">
      <c r="A774" s="359"/>
      <c r="B774" s="359"/>
      <c r="C774" s="359"/>
      <c r="D774" s="359"/>
      <c r="E774" s="359"/>
      <c r="F774" s="359"/>
      <c r="G774" s="359"/>
      <c r="H774" s="359"/>
      <c r="I774" s="359"/>
      <c r="J774" s="359"/>
      <c r="K774" s="359"/>
      <c r="L774" s="359"/>
      <c r="M774" s="359"/>
      <c r="N774" s="359"/>
      <c r="O774" s="359"/>
      <c r="P774" s="359"/>
      <c r="Q774" s="359"/>
      <c r="R774" s="359"/>
      <c r="S774" s="358"/>
      <c r="T774" s="358"/>
      <c r="U774" s="359"/>
      <c r="V774" s="359"/>
      <c r="W774" s="359"/>
      <c r="X774" s="359"/>
    </row>
    <row r="775" spans="1:24" ht="14.4">
      <c r="A775" s="359"/>
      <c r="B775" s="359"/>
      <c r="C775" s="359"/>
      <c r="D775" s="359"/>
      <c r="E775" s="359"/>
      <c r="F775" s="359"/>
      <c r="G775" s="359"/>
      <c r="H775" s="359"/>
      <c r="I775" s="359"/>
      <c r="J775" s="359"/>
      <c r="K775" s="359"/>
      <c r="L775" s="359"/>
      <c r="M775" s="359"/>
      <c r="N775" s="359"/>
      <c r="O775" s="359"/>
      <c r="P775" s="359"/>
      <c r="Q775" s="359"/>
      <c r="R775" s="359"/>
      <c r="S775" s="358"/>
      <c r="T775" s="358"/>
      <c r="U775" s="359"/>
      <c r="V775" s="359"/>
      <c r="W775" s="359"/>
      <c r="X775" s="359"/>
    </row>
    <row r="776" spans="1:24" ht="14.4">
      <c r="A776" s="359"/>
      <c r="B776" s="359"/>
      <c r="C776" s="359"/>
      <c r="D776" s="359"/>
      <c r="E776" s="359"/>
      <c r="F776" s="359"/>
      <c r="G776" s="359"/>
      <c r="H776" s="359"/>
      <c r="I776" s="359"/>
      <c r="J776" s="359"/>
      <c r="K776" s="359"/>
      <c r="L776" s="359"/>
      <c r="M776" s="359"/>
      <c r="N776" s="359"/>
      <c r="O776" s="359"/>
      <c r="P776" s="359"/>
      <c r="Q776" s="359"/>
      <c r="R776" s="359"/>
      <c r="S776" s="358"/>
      <c r="T776" s="358"/>
      <c r="U776" s="359"/>
      <c r="V776" s="359"/>
      <c r="W776" s="359"/>
      <c r="X776" s="359"/>
    </row>
    <row r="777" spans="1:24" ht="14.4">
      <c r="A777" s="359"/>
      <c r="B777" s="359"/>
      <c r="C777" s="359"/>
      <c r="D777" s="359"/>
      <c r="E777" s="359"/>
      <c r="F777" s="359"/>
      <c r="G777" s="359"/>
      <c r="H777" s="359"/>
      <c r="I777" s="359"/>
      <c r="J777" s="359"/>
      <c r="K777" s="359"/>
      <c r="L777" s="359"/>
      <c r="M777" s="359"/>
      <c r="N777" s="359"/>
      <c r="O777" s="359"/>
      <c r="P777" s="359"/>
      <c r="Q777" s="359"/>
      <c r="R777" s="359"/>
      <c r="S777" s="358"/>
      <c r="T777" s="358"/>
      <c r="U777" s="359"/>
      <c r="V777" s="359"/>
      <c r="W777" s="359"/>
      <c r="X777" s="359"/>
    </row>
    <row r="778" spans="1:24" ht="14.4">
      <c r="A778" s="359"/>
      <c r="B778" s="359"/>
      <c r="C778" s="359"/>
      <c r="D778" s="359"/>
      <c r="E778" s="359"/>
      <c r="F778" s="359"/>
      <c r="G778" s="359"/>
      <c r="H778" s="359"/>
      <c r="I778" s="359"/>
      <c r="J778" s="359"/>
      <c r="K778" s="359"/>
      <c r="L778" s="359"/>
      <c r="M778" s="359"/>
      <c r="N778" s="359"/>
      <c r="O778" s="359"/>
      <c r="P778" s="359"/>
      <c r="Q778" s="359"/>
      <c r="R778" s="359"/>
      <c r="S778" s="358"/>
      <c r="T778" s="358"/>
      <c r="U778" s="359"/>
      <c r="V778" s="359"/>
      <c r="W778" s="359"/>
      <c r="X778" s="359"/>
    </row>
    <row r="779" spans="1:24" ht="14.4">
      <c r="A779" s="359"/>
      <c r="B779" s="359"/>
      <c r="C779" s="359"/>
      <c r="D779" s="359"/>
      <c r="E779" s="359"/>
      <c r="F779" s="359"/>
      <c r="G779" s="359"/>
      <c r="H779" s="359"/>
      <c r="I779" s="359"/>
      <c r="J779" s="359"/>
      <c r="K779" s="359"/>
      <c r="L779" s="359"/>
      <c r="M779" s="359"/>
      <c r="N779" s="359"/>
      <c r="O779" s="359"/>
      <c r="P779" s="359"/>
      <c r="Q779" s="359"/>
      <c r="R779" s="359"/>
      <c r="S779" s="358"/>
      <c r="T779" s="358"/>
      <c r="U779" s="359"/>
      <c r="V779" s="359"/>
      <c r="W779" s="359"/>
      <c r="X779" s="359"/>
    </row>
    <row r="780" spans="1:24" ht="14.4">
      <c r="A780" s="359"/>
      <c r="B780" s="359"/>
      <c r="C780" s="359"/>
      <c r="D780" s="359"/>
      <c r="E780" s="359"/>
      <c r="F780" s="359"/>
      <c r="G780" s="359"/>
      <c r="H780" s="359"/>
      <c r="I780" s="359"/>
      <c r="J780" s="359"/>
      <c r="K780" s="359"/>
      <c r="L780" s="359"/>
      <c r="M780" s="359"/>
      <c r="N780" s="359"/>
      <c r="O780" s="359"/>
      <c r="P780" s="359"/>
      <c r="Q780" s="359"/>
      <c r="R780" s="359"/>
      <c r="S780" s="358"/>
      <c r="T780" s="358"/>
      <c r="U780" s="359"/>
      <c r="V780" s="359"/>
      <c r="W780" s="359"/>
      <c r="X780" s="359"/>
    </row>
    <row r="781" spans="1:24" ht="14.4">
      <c r="A781" s="359"/>
      <c r="B781" s="359"/>
      <c r="C781" s="359"/>
      <c r="D781" s="359"/>
      <c r="E781" s="359"/>
      <c r="F781" s="359"/>
      <c r="G781" s="359"/>
      <c r="H781" s="359"/>
      <c r="I781" s="359"/>
      <c r="J781" s="359"/>
      <c r="K781" s="359"/>
      <c r="L781" s="359"/>
      <c r="M781" s="359"/>
      <c r="N781" s="359"/>
      <c r="O781" s="359"/>
      <c r="P781" s="359"/>
      <c r="Q781" s="359"/>
      <c r="R781" s="359"/>
      <c r="S781" s="358"/>
      <c r="T781" s="358"/>
      <c r="U781" s="359"/>
      <c r="V781" s="359"/>
      <c r="W781" s="359"/>
      <c r="X781" s="359"/>
    </row>
    <row r="782" spans="1:24" ht="14.4">
      <c r="A782" s="359"/>
      <c r="B782" s="359"/>
      <c r="C782" s="359"/>
      <c r="D782" s="359"/>
      <c r="E782" s="359"/>
      <c r="F782" s="359"/>
      <c r="G782" s="359"/>
      <c r="H782" s="359"/>
      <c r="I782" s="359"/>
      <c r="J782" s="359"/>
      <c r="K782" s="359"/>
      <c r="L782" s="359"/>
      <c r="M782" s="359"/>
      <c r="N782" s="359"/>
      <c r="O782" s="359"/>
      <c r="P782" s="359"/>
      <c r="Q782" s="359"/>
      <c r="R782" s="359"/>
      <c r="S782" s="358"/>
      <c r="T782" s="358"/>
      <c r="U782" s="359"/>
      <c r="V782" s="359"/>
      <c r="W782" s="359"/>
      <c r="X782" s="359"/>
    </row>
    <row r="783" spans="1:24" ht="14.4">
      <c r="A783" s="359"/>
      <c r="B783" s="359"/>
      <c r="C783" s="359"/>
      <c r="D783" s="359"/>
      <c r="E783" s="359"/>
      <c r="F783" s="359"/>
      <c r="G783" s="359"/>
      <c r="H783" s="359"/>
      <c r="I783" s="359"/>
      <c r="J783" s="359"/>
      <c r="K783" s="359"/>
      <c r="L783" s="359"/>
      <c r="M783" s="359"/>
      <c r="N783" s="359"/>
      <c r="O783" s="359"/>
      <c r="P783" s="359"/>
      <c r="Q783" s="359"/>
      <c r="R783" s="359"/>
      <c r="S783" s="358"/>
      <c r="T783" s="358"/>
      <c r="U783" s="359"/>
      <c r="V783" s="359"/>
      <c r="W783" s="359"/>
      <c r="X783" s="359"/>
    </row>
    <row r="784" spans="1:24" ht="14.4">
      <c r="A784" s="359"/>
      <c r="B784" s="359"/>
      <c r="C784" s="359"/>
      <c r="D784" s="359"/>
      <c r="E784" s="359"/>
      <c r="F784" s="359"/>
      <c r="G784" s="359"/>
      <c r="H784" s="359"/>
      <c r="I784" s="359"/>
      <c r="J784" s="359"/>
      <c r="K784" s="359"/>
      <c r="L784" s="359"/>
      <c r="M784" s="359"/>
      <c r="N784" s="359"/>
      <c r="O784" s="359"/>
      <c r="P784" s="359"/>
      <c r="Q784" s="359"/>
      <c r="R784" s="359"/>
      <c r="S784" s="358"/>
      <c r="T784" s="358"/>
      <c r="U784" s="359"/>
      <c r="V784" s="359"/>
      <c r="W784" s="359"/>
      <c r="X784" s="359"/>
    </row>
    <row r="785" spans="1:24" ht="14.4">
      <c r="A785" s="359"/>
      <c r="B785" s="359"/>
      <c r="C785" s="359"/>
      <c r="D785" s="359"/>
      <c r="E785" s="359"/>
      <c r="F785" s="359"/>
      <c r="G785" s="359"/>
      <c r="H785" s="359"/>
      <c r="I785" s="359"/>
      <c r="J785" s="359"/>
      <c r="K785" s="359"/>
      <c r="L785" s="359"/>
      <c r="M785" s="359"/>
      <c r="N785" s="359"/>
      <c r="O785" s="359"/>
      <c r="P785" s="359"/>
      <c r="Q785" s="359"/>
      <c r="R785" s="359"/>
      <c r="S785" s="358"/>
      <c r="T785" s="358"/>
      <c r="U785" s="359"/>
      <c r="V785" s="359"/>
      <c r="W785" s="359"/>
      <c r="X785" s="359"/>
    </row>
    <row r="786" spans="1:24" ht="14.4">
      <c r="A786" s="359"/>
      <c r="B786" s="359"/>
      <c r="C786" s="359"/>
      <c r="D786" s="359"/>
      <c r="E786" s="359"/>
      <c r="F786" s="359"/>
      <c r="G786" s="359"/>
      <c r="H786" s="359"/>
      <c r="I786" s="359"/>
      <c r="J786" s="359"/>
      <c r="K786" s="359"/>
      <c r="L786" s="359"/>
      <c r="M786" s="359"/>
      <c r="N786" s="359"/>
      <c r="O786" s="359"/>
      <c r="P786" s="359"/>
      <c r="Q786" s="359"/>
      <c r="R786" s="359"/>
      <c r="S786" s="358"/>
      <c r="T786" s="358"/>
      <c r="U786" s="359"/>
      <c r="V786" s="359"/>
      <c r="W786" s="359"/>
      <c r="X786" s="359"/>
    </row>
    <row r="787" spans="1:24" ht="14.4">
      <c r="A787" s="359"/>
      <c r="B787" s="359"/>
      <c r="C787" s="359"/>
      <c r="D787" s="359"/>
      <c r="E787" s="359"/>
      <c r="F787" s="359"/>
      <c r="G787" s="359"/>
      <c r="H787" s="359"/>
      <c r="I787" s="359"/>
      <c r="J787" s="359"/>
      <c r="K787" s="359"/>
      <c r="L787" s="359"/>
      <c r="M787" s="359"/>
      <c r="N787" s="359"/>
      <c r="O787" s="359"/>
      <c r="P787" s="359"/>
      <c r="Q787" s="359"/>
      <c r="R787" s="359"/>
      <c r="S787" s="358"/>
      <c r="T787" s="358"/>
      <c r="U787" s="359"/>
      <c r="V787" s="359"/>
      <c r="W787" s="359"/>
      <c r="X787" s="359"/>
    </row>
    <row r="788" spans="1:24" ht="14.4">
      <c r="A788" s="359"/>
      <c r="B788" s="359"/>
      <c r="C788" s="359"/>
      <c r="D788" s="359"/>
      <c r="E788" s="359"/>
      <c r="F788" s="359"/>
      <c r="G788" s="359"/>
      <c r="H788" s="359"/>
      <c r="I788" s="359"/>
      <c r="J788" s="359"/>
      <c r="K788" s="359"/>
      <c r="L788" s="359"/>
      <c r="M788" s="359"/>
      <c r="N788" s="359"/>
      <c r="O788" s="359"/>
      <c r="P788" s="359"/>
      <c r="Q788" s="359"/>
      <c r="R788" s="359"/>
      <c r="S788" s="358"/>
      <c r="T788" s="358"/>
      <c r="U788" s="359"/>
      <c r="V788" s="359"/>
      <c r="W788" s="359"/>
      <c r="X788" s="359"/>
    </row>
    <row r="789" spans="1:24" ht="14.4">
      <c r="A789" s="359"/>
      <c r="B789" s="359"/>
      <c r="C789" s="359"/>
      <c r="D789" s="359"/>
      <c r="E789" s="359"/>
      <c r="F789" s="359"/>
      <c r="G789" s="359"/>
      <c r="H789" s="359"/>
      <c r="I789" s="359"/>
      <c r="J789" s="359"/>
      <c r="K789" s="359"/>
      <c r="L789" s="359"/>
      <c r="M789" s="359"/>
      <c r="N789" s="359"/>
      <c r="O789" s="359"/>
      <c r="P789" s="359"/>
      <c r="Q789" s="359"/>
      <c r="R789" s="359"/>
      <c r="S789" s="358"/>
      <c r="T789" s="358"/>
      <c r="U789" s="359"/>
      <c r="V789" s="359"/>
      <c r="W789" s="359"/>
      <c r="X789" s="359"/>
    </row>
    <row r="790" spans="1:24" ht="14.4">
      <c r="A790" s="359"/>
      <c r="B790" s="359"/>
      <c r="C790" s="359"/>
      <c r="D790" s="359"/>
      <c r="E790" s="359"/>
      <c r="F790" s="359"/>
      <c r="G790" s="359"/>
      <c r="H790" s="359"/>
      <c r="I790" s="359"/>
      <c r="J790" s="359"/>
      <c r="K790" s="359"/>
      <c r="L790" s="359"/>
      <c r="M790" s="359"/>
      <c r="N790" s="359"/>
      <c r="O790" s="359"/>
      <c r="P790" s="359"/>
      <c r="Q790" s="359"/>
      <c r="R790" s="359"/>
      <c r="S790" s="358"/>
      <c r="T790" s="358"/>
      <c r="U790" s="359"/>
      <c r="V790" s="359"/>
      <c r="W790" s="359"/>
      <c r="X790" s="359"/>
    </row>
    <row r="791" spans="1:24" ht="14.4">
      <c r="A791" s="359"/>
      <c r="B791" s="359"/>
      <c r="C791" s="359"/>
      <c r="D791" s="359"/>
      <c r="E791" s="359"/>
      <c r="F791" s="359"/>
      <c r="G791" s="359"/>
      <c r="H791" s="359"/>
      <c r="I791" s="359"/>
      <c r="J791" s="359"/>
      <c r="K791" s="359"/>
      <c r="L791" s="359"/>
      <c r="M791" s="359"/>
      <c r="N791" s="359"/>
      <c r="O791" s="359"/>
      <c r="P791" s="359"/>
      <c r="Q791" s="359"/>
      <c r="R791" s="359"/>
      <c r="S791" s="358"/>
      <c r="T791" s="358"/>
      <c r="U791" s="359"/>
      <c r="V791" s="359"/>
      <c r="W791" s="359"/>
      <c r="X791" s="359"/>
    </row>
    <row r="792" spans="1:24" ht="14.4">
      <c r="A792" s="359"/>
      <c r="B792" s="359"/>
      <c r="C792" s="359"/>
      <c r="D792" s="359"/>
      <c r="E792" s="359"/>
      <c r="F792" s="359"/>
      <c r="G792" s="359"/>
      <c r="H792" s="359"/>
      <c r="I792" s="359"/>
      <c r="J792" s="359"/>
      <c r="K792" s="359"/>
      <c r="L792" s="359"/>
      <c r="M792" s="359"/>
      <c r="N792" s="359"/>
      <c r="O792" s="359"/>
      <c r="P792" s="359"/>
      <c r="Q792" s="359"/>
      <c r="R792" s="359"/>
      <c r="S792" s="358"/>
      <c r="T792" s="358"/>
      <c r="U792" s="359"/>
      <c r="V792" s="359"/>
      <c r="W792" s="359"/>
      <c r="X792" s="359"/>
    </row>
    <row r="793" spans="1:24" ht="14.4">
      <c r="A793" s="359"/>
      <c r="B793" s="359"/>
      <c r="C793" s="359"/>
      <c r="D793" s="359"/>
      <c r="E793" s="359"/>
      <c r="F793" s="359"/>
      <c r="G793" s="359"/>
      <c r="H793" s="359"/>
      <c r="I793" s="359"/>
      <c r="J793" s="359"/>
      <c r="K793" s="359"/>
      <c r="L793" s="359"/>
      <c r="M793" s="359"/>
      <c r="N793" s="359"/>
      <c r="O793" s="359"/>
      <c r="P793" s="359"/>
      <c r="Q793" s="359"/>
      <c r="R793" s="359"/>
      <c r="S793" s="358"/>
      <c r="T793" s="358"/>
      <c r="U793" s="359"/>
      <c r="V793" s="359"/>
      <c r="W793" s="359"/>
      <c r="X793" s="359"/>
    </row>
    <row r="794" spans="1:24" ht="14.4">
      <c r="A794" s="359"/>
      <c r="B794" s="359"/>
      <c r="C794" s="359"/>
      <c r="D794" s="359"/>
      <c r="E794" s="359"/>
      <c r="F794" s="359"/>
      <c r="G794" s="359"/>
      <c r="H794" s="359"/>
      <c r="I794" s="359"/>
      <c r="J794" s="359"/>
      <c r="K794" s="359"/>
      <c r="L794" s="359"/>
      <c r="M794" s="359"/>
      <c r="N794" s="359"/>
      <c r="O794" s="359"/>
      <c r="P794" s="359"/>
      <c r="Q794" s="359"/>
      <c r="R794" s="359"/>
      <c r="S794" s="358"/>
      <c r="T794" s="358"/>
      <c r="U794" s="359"/>
      <c r="V794" s="359"/>
      <c r="W794" s="359"/>
      <c r="X794" s="359"/>
    </row>
    <row r="795" spans="1:24" ht="14.4">
      <c r="A795" s="359"/>
      <c r="B795" s="359"/>
      <c r="C795" s="359"/>
      <c r="D795" s="359"/>
      <c r="E795" s="359"/>
      <c r="F795" s="359"/>
      <c r="G795" s="359"/>
      <c r="H795" s="359"/>
      <c r="I795" s="359"/>
      <c r="J795" s="359"/>
      <c r="K795" s="359"/>
      <c r="L795" s="359"/>
      <c r="M795" s="359"/>
      <c r="N795" s="359"/>
      <c r="O795" s="359"/>
      <c r="P795" s="359"/>
      <c r="Q795" s="359"/>
      <c r="R795" s="359"/>
      <c r="S795" s="358"/>
      <c r="T795" s="358"/>
      <c r="U795" s="359"/>
      <c r="V795" s="359"/>
      <c r="W795" s="359"/>
      <c r="X795" s="359"/>
    </row>
    <row r="796" spans="1:24" ht="14.4">
      <c r="A796" s="359"/>
      <c r="B796" s="359"/>
      <c r="C796" s="359"/>
      <c r="D796" s="359"/>
      <c r="E796" s="359"/>
      <c r="F796" s="359"/>
      <c r="G796" s="359"/>
      <c r="H796" s="359"/>
      <c r="I796" s="359"/>
      <c r="J796" s="359"/>
      <c r="K796" s="359"/>
      <c r="L796" s="359"/>
      <c r="M796" s="359"/>
      <c r="N796" s="359"/>
      <c r="O796" s="359"/>
      <c r="P796" s="359"/>
      <c r="Q796" s="359"/>
      <c r="R796" s="359"/>
      <c r="S796" s="358"/>
      <c r="T796" s="358"/>
      <c r="U796" s="359"/>
      <c r="V796" s="359"/>
      <c r="W796" s="359"/>
      <c r="X796" s="359"/>
    </row>
    <row r="797" spans="1:24" ht="14.4">
      <c r="A797" s="359"/>
      <c r="B797" s="359"/>
      <c r="C797" s="359"/>
      <c r="D797" s="359"/>
      <c r="E797" s="359"/>
      <c r="F797" s="359"/>
      <c r="G797" s="359"/>
      <c r="H797" s="359"/>
      <c r="I797" s="359"/>
      <c r="J797" s="359"/>
      <c r="K797" s="359"/>
      <c r="L797" s="359"/>
      <c r="M797" s="359"/>
      <c r="N797" s="359"/>
      <c r="O797" s="359"/>
      <c r="P797" s="359"/>
      <c r="Q797" s="359"/>
      <c r="R797" s="359"/>
      <c r="S797" s="358"/>
      <c r="T797" s="358"/>
      <c r="U797" s="359"/>
      <c r="V797" s="359"/>
      <c r="W797" s="359"/>
      <c r="X797" s="359"/>
    </row>
    <row r="798" spans="1:24" ht="14.4">
      <c r="A798" s="359"/>
      <c r="B798" s="359"/>
      <c r="C798" s="359"/>
      <c r="D798" s="359"/>
      <c r="E798" s="359"/>
      <c r="F798" s="359"/>
      <c r="G798" s="359"/>
      <c r="H798" s="359"/>
      <c r="I798" s="359"/>
      <c r="J798" s="359"/>
      <c r="K798" s="359"/>
      <c r="L798" s="359"/>
      <c r="M798" s="359"/>
      <c r="N798" s="359"/>
      <c r="O798" s="359"/>
      <c r="P798" s="359"/>
      <c r="Q798" s="359"/>
      <c r="R798" s="359"/>
      <c r="S798" s="358"/>
      <c r="T798" s="358"/>
      <c r="U798" s="359"/>
      <c r="V798" s="359"/>
      <c r="W798" s="359"/>
      <c r="X798" s="359"/>
    </row>
    <row r="799" spans="1:24" ht="14.4">
      <c r="A799" s="359"/>
      <c r="B799" s="359"/>
      <c r="C799" s="359"/>
      <c r="D799" s="359"/>
      <c r="E799" s="359"/>
      <c r="F799" s="359"/>
      <c r="G799" s="359"/>
      <c r="H799" s="359"/>
      <c r="I799" s="359"/>
      <c r="J799" s="359"/>
      <c r="K799" s="359"/>
      <c r="L799" s="359"/>
      <c r="M799" s="359"/>
      <c r="N799" s="359"/>
      <c r="O799" s="359"/>
      <c r="P799" s="359"/>
      <c r="Q799" s="359"/>
      <c r="R799" s="359"/>
      <c r="S799" s="358"/>
      <c r="T799" s="358"/>
      <c r="U799" s="359"/>
      <c r="V799" s="359"/>
      <c r="W799" s="359"/>
      <c r="X799" s="359"/>
    </row>
    <row r="800" spans="1:24" ht="14.4">
      <c r="A800" s="359"/>
      <c r="B800" s="359"/>
      <c r="C800" s="359"/>
      <c r="D800" s="359"/>
      <c r="E800" s="359"/>
      <c r="F800" s="359"/>
      <c r="G800" s="359"/>
      <c r="H800" s="359"/>
      <c r="I800" s="359"/>
      <c r="J800" s="359"/>
      <c r="K800" s="359"/>
      <c r="L800" s="359"/>
      <c r="M800" s="359"/>
      <c r="N800" s="359"/>
      <c r="O800" s="359"/>
      <c r="P800" s="359"/>
      <c r="Q800" s="359"/>
      <c r="R800" s="359"/>
      <c r="S800" s="358"/>
      <c r="T800" s="358"/>
      <c r="U800" s="359"/>
      <c r="V800" s="359"/>
      <c r="W800" s="359"/>
      <c r="X800" s="359"/>
    </row>
    <row r="801" spans="1:24" ht="14.4">
      <c r="A801" s="359"/>
      <c r="B801" s="359"/>
      <c r="C801" s="359"/>
      <c r="D801" s="359"/>
      <c r="E801" s="359"/>
      <c r="F801" s="359"/>
      <c r="G801" s="359"/>
      <c r="H801" s="359"/>
      <c r="I801" s="359"/>
      <c r="J801" s="359"/>
      <c r="K801" s="359"/>
      <c r="L801" s="359"/>
      <c r="M801" s="359"/>
      <c r="N801" s="359"/>
      <c r="O801" s="359"/>
      <c r="P801" s="359"/>
      <c r="Q801" s="359"/>
      <c r="R801" s="359"/>
      <c r="S801" s="358"/>
      <c r="T801" s="358"/>
      <c r="U801" s="359"/>
      <c r="V801" s="359"/>
      <c r="W801" s="359"/>
      <c r="X801" s="359"/>
    </row>
    <row r="802" spans="1:24" ht="14.4">
      <c r="A802" s="359"/>
      <c r="B802" s="359"/>
      <c r="C802" s="359"/>
      <c r="D802" s="359"/>
      <c r="E802" s="359"/>
      <c r="F802" s="359"/>
      <c r="G802" s="359"/>
      <c r="H802" s="359"/>
      <c r="I802" s="359"/>
      <c r="J802" s="359"/>
      <c r="K802" s="359"/>
      <c r="L802" s="359"/>
      <c r="M802" s="359"/>
      <c r="N802" s="359"/>
      <c r="O802" s="359"/>
      <c r="P802" s="359"/>
      <c r="Q802" s="359"/>
      <c r="R802" s="359"/>
      <c r="S802" s="358"/>
      <c r="T802" s="358"/>
      <c r="U802" s="359"/>
      <c r="V802" s="359"/>
      <c r="W802" s="359"/>
      <c r="X802" s="359"/>
    </row>
    <row r="803" spans="1:24" ht="14.4">
      <c r="A803" s="359"/>
      <c r="B803" s="359"/>
      <c r="C803" s="359"/>
      <c r="D803" s="359"/>
      <c r="E803" s="359"/>
      <c r="F803" s="359"/>
      <c r="G803" s="359"/>
      <c r="H803" s="359"/>
      <c r="I803" s="359"/>
      <c r="J803" s="359"/>
      <c r="K803" s="359"/>
      <c r="L803" s="359"/>
      <c r="M803" s="359"/>
      <c r="N803" s="359"/>
      <c r="O803" s="359"/>
      <c r="P803" s="359"/>
      <c r="Q803" s="359"/>
      <c r="R803" s="359"/>
      <c r="S803" s="358"/>
      <c r="T803" s="358"/>
      <c r="U803" s="359"/>
      <c r="V803" s="359"/>
      <c r="W803" s="359"/>
      <c r="X803" s="359"/>
    </row>
    <row r="804" spans="1:24" ht="14.4">
      <c r="A804" s="359"/>
      <c r="B804" s="359"/>
      <c r="C804" s="359"/>
      <c r="D804" s="359"/>
      <c r="E804" s="359"/>
      <c r="F804" s="359"/>
      <c r="G804" s="359"/>
      <c r="H804" s="359"/>
      <c r="I804" s="359"/>
      <c r="J804" s="359"/>
      <c r="K804" s="359"/>
      <c r="L804" s="359"/>
      <c r="M804" s="359"/>
      <c r="N804" s="359"/>
      <c r="O804" s="359"/>
      <c r="P804" s="359"/>
      <c r="Q804" s="359"/>
      <c r="R804" s="359"/>
      <c r="S804" s="358"/>
      <c r="T804" s="358"/>
      <c r="U804" s="359"/>
      <c r="V804" s="359"/>
      <c r="W804" s="359"/>
      <c r="X804" s="359"/>
    </row>
    <row r="805" spans="1:24" ht="14.4">
      <c r="A805" s="359"/>
      <c r="B805" s="359"/>
      <c r="C805" s="359"/>
      <c r="D805" s="359"/>
      <c r="E805" s="359"/>
      <c r="F805" s="359"/>
      <c r="G805" s="359"/>
      <c r="H805" s="359"/>
      <c r="I805" s="359"/>
      <c r="J805" s="359"/>
      <c r="K805" s="359"/>
      <c r="L805" s="359"/>
      <c r="M805" s="359"/>
      <c r="N805" s="359"/>
      <c r="O805" s="359"/>
      <c r="P805" s="359"/>
      <c r="Q805" s="359"/>
      <c r="R805" s="359"/>
      <c r="S805" s="358"/>
      <c r="T805" s="358"/>
      <c r="U805" s="359"/>
      <c r="V805" s="359"/>
      <c r="W805" s="359"/>
      <c r="X805" s="359"/>
    </row>
    <row r="806" spans="1:24" ht="14.4">
      <c r="A806" s="359"/>
      <c r="B806" s="359"/>
      <c r="C806" s="359"/>
      <c r="D806" s="359"/>
      <c r="E806" s="359"/>
      <c r="F806" s="359"/>
      <c r="G806" s="359"/>
      <c r="H806" s="359"/>
      <c r="I806" s="359"/>
      <c r="J806" s="359"/>
      <c r="K806" s="359"/>
      <c r="L806" s="359"/>
      <c r="M806" s="359"/>
      <c r="N806" s="359"/>
      <c r="O806" s="359"/>
      <c r="P806" s="359"/>
      <c r="Q806" s="359"/>
      <c r="R806" s="359"/>
      <c r="S806" s="358"/>
      <c r="T806" s="358"/>
      <c r="U806" s="359"/>
      <c r="V806" s="359"/>
      <c r="W806" s="359"/>
      <c r="X806" s="359"/>
    </row>
    <row r="807" spans="1:24" ht="14.4">
      <c r="A807" s="359"/>
      <c r="B807" s="359"/>
      <c r="C807" s="359"/>
      <c r="D807" s="359"/>
      <c r="E807" s="359"/>
      <c r="F807" s="359"/>
      <c r="G807" s="359"/>
      <c r="H807" s="359"/>
      <c r="I807" s="359"/>
      <c r="J807" s="359"/>
      <c r="K807" s="359"/>
      <c r="L807" s="359"/>
      <c r="M807" s="359"/>
      <c r="N807" s="359"/>
      <c r="O807" s="359"/>
      <c r="P807" s="359"/>
      <c r="Q807" s="359"/>
      <c r="R807" s="359"/>
      <c r="S807" s="358"/>
      <c r="T807" s="358"/>
      <c r="U807" s="359"/>
      <c r="V807" s="359"/>
      <c r="W807" s="359"/>
      <c r="X807" s="359"/>
    </row>
    <row r="808" spans="1:24" ht="14.4">
      <c r="A808" s="359"/>
      <c r="B808" s="359"/>
      <c r="C808" s="359"/>
      <c r="D808" s="359"/>
      <c r="E808" s="359"/>
      <c r="F808" s="359"/>
      <c r="G808" s="359"/>
      <c r="H808" s="359"/>
      <c r="I808" s="359"/>
      <c r="J808" s="359"/>
      <c r="K808" s="359"/>
      <c r="L808" s="359"/>
      <c r="M808" s="359"/>
      <c r="N808" s="359"/>
      <c r="O808" s="359"/>
      <c r="P808" s="359"/>
      <c r="Q808" s="359"/>
      <c r="R808" s="359"/>
      <c r="S808" s="358"/>
      <c r="T808" s="358"/>
      <c r="U808" s="359"/>
      <c r="V808" s="359"/>
      <c r="W808" s="359"/>
      <c r="X808" s="359"/>
    </row>
    <row r="809" spans="1:24" ht="14.4">
      <c r="A809" s="359"/>
      <c r="B809" s="359"/>
      <c r="C809" s="359"/>
      <c r="D809" s="359"/>
      <c r="E809" s="359"/>
      <c r="F809" s="359"/>
      <c r="G809" s="359"/>
      <c r="H809" s="359"/>
      <c r="I809" s="359"/>
      <c r="J809" s="359"/>
      <c r="K809" s="359"/>
      <c r="L809" s="359"/>
      <c r="M809" s="359"/>
      <c r="N809" s="359"/>
      <c r="O809" s="359"/>
      <c r="P809" s="359"/>
      <c r="Q809" s="359"/>
      <c r="R809" s="359"/>
      <c r="S809" s="358"/>
      <c r="T809" s="358"/>
      <c r="U809" s="359"/>
      <c r="V809" s="359"/>
      <c r="W809" s="359"/>
      <c r="X809" s="359"/>
    </row>
    <row r="810" spans="1:24" ht="14.4">
      <c r="A810" s="359"/>
      <c r="B810" s="359"/>
      <c r="C810" s="359"/>
      <c r="D810" s="359"/>
      <c r="E810" s="359"/>
      <c r="F810" s="359"/>
      <c r="G810" s="359"/>
      <c r="H810" s="359"/>
      <c r="I810" s="359"/>
      <c r="J810" s="359"/>
      <c r="K810" s="359"/>
      <c r="L810" s="359"/>
      <c r="M810" s="359"/>
      <c r="N810" s="359"/>
      <c r="O810" s="359"/>
      <c r="P810" s="359"/>
      <c r="Q810" s="359"/>
      <c r="R810" s="359"/>
      <c r="S810" s="358"/>
      <c r="T810" s="358"/>
      <c r="U810" s="359"/>
      <c r="V810" s="359"/>
      <c r="W810" s="359"/>
      <c r="X810" s="359"/>
    </row>
    <row r="811" spans="1:24" ht="14.4">
      <c r="A811" s="359"/>
      <c r="B811" s="359"/>
      <c r="C811" s="359"/>
      <c r="D811" s="359"/>
      <c r="E811" s="359"/>
      <c r="F811" s="359"/>
      <c r="G811" s="359"/>
      <c r="H811" s="359"/>
      <c r="I811" s="359"/>
      <c r="J811" s="359"/>
      <c r="K811" s="359"/>
      <c r="L811" s="359"/>
      <c r="M811" s="359"/>
      <c r="N811" s="359"/>
      <c r="O811" s="359"/>
      <c r="P811" s="359"/>
      <c r="Q811" s="359"/>
      <c r="R811" s="359"/>
      <c r="S811" s="358"/>
      <c r="T811" s="358"/>
      <c r="U811" s="359"/>
      <c r="V811" s="359"/>
      <c r="W811" s="359"/>
      <c r="X811" s="359"/>
    </row>
    <row r="812" spans="1:24" ht="14.4">
      <c r="A812" s="359"/>
      <c r="B812" s="359"/>
      <c r="C812" s="359"/>
      <c r="D812" s="359"/>
      <c r="E812" s="359"/>
      <c r="F812" s="359"/>
      <c r="G812" s="359"/>
      <c r="H812" s="359"/>
      <c r="I812" s="359"/>
      <c r="J812" s="359"/>
      <c r="K812" s="359"/>
      <c r="L812" s="359"/>
      <c r="M812" s="359"/>
      <c r="N812" s="359"/>
      <c r="O812" s="359"/>
      <c r="P812" s="359"/>
      <c r="Q812" s="359"/>
      <c r="R812" s="359"/>
      <c r="S812" s="358"/>
      <c r="T812" s="358"/>
      <c r="U812" s="359"/>
      <c r="V812" s="359"/>
      <c r="W812" s="359"/>
      <c r="X812" s="359"/>
    </row>
    <row r="813" spans="1:24" ht="14.4">
      <c r="A813" s="359"/>
      <c r="B813" s="359"/>
      <c r="C813" s="359"/>
      <c r="D813" s="359"/>
      <c r="E813" s="359"/>
      <c r="F813" s="359"/>
      <c r="G813" s="359"/>
      <c r="H813" s="359"/>
      <c r="I813" s="359"/>
      <c r="J813" s="359"/>
      <c r="K813" s="359"/>
      <c r="L813" s="359"/>
      <c r="M813" s="359"/>
      <c r="N813" s="359"/>
      <c r="O813" s="359"/>
      <c r="P813" s="359"/>
      <c r="Q813" s="359"/>
      <c r="R813" s="359"/>
      <c r="S813" s="358"/>
      <c r="T813" s="358"/>
      <c r="U813" s="359"/>
      <c r="V813" s="359"/>
      <c r="W813" s="359"/>
      <c r="X813" s="359"/>
    </row>
    <row r="814" spans="1:24" ht="14.4">
      <c r="A814" s="359"/>
      <c r="B814" s="359"/>
      <c r="C814" s="359"/>
      <c r="D814" s="359"/>
      <c r="E814" s="359"/>
      <c r="F814" s="359"/>
      <c r="G814" s="359"/>
      <c r="H814" s="359"/>
      <c r="I814" s="359"/>
      <c r="J814" s="359"/>
      <c r="K814" s="359"/>
      <c r="L814" s="359"/>
      <c r="M814" s="359"/>
      <c r="N814" s="359"/>
      <c r="O814" s="359"/>
      <c r="P814" s="359"/>
      <c r="Q814" s="359"/>
      <c r="R814" s="359"/>
      <c r="S814" s="358"/>
      <c r="T814" s="358"/>
      <c r="U814" s="359"/>
      <c r="V814" s="359"/>
      <c r="W814" s="359"/>
      <c r="X814" s="359"/>
    </row>
    <row r="815" spans="1:24" ht="14.4">
      <c r="A815" s="359"/>
      <c r="B815" s="359"/>
      <c r="C815" s="359"/>
      <c r="D815" s="359"/>
      <c r="E815" s="359"/>
      <c r="F815" s="359"/>
      <c r="G815" s="359"/>
      <c r="H815" s="359"/>
      <c r="I815" s="359"/>
      <c r="J815" s="359"/>
      <c r="K815" s="359"/>
      <c r="L815" s="359"/>
      <c r="M815" s="359"/>
      <c r="N815" s="359"/>
      <c r="O815" s="359"/>
      <c r="P815" s="359"/>
      <c r="Q815" s="359"/>
      <c r="R815" s="359"/>
      <c r="S815" s="358"/>
      <c r="T815" s="358"/>
      <c r="U815" s="359"/>
      <c r="V815" s="359"/>
      <c r="W815" s="359"/>
      <c r="X815" s="359"/>
    </row>
    <row r="816" spans="1:24" ht="14.4">
      <c r="A816" s="359"/>
      <c r="B816" s="359"/>
      <c r="C816" s="359"/>
      <c r="D816" s="359"/>
      <c r="E816" s="359"/>
      <c r="F816" s="359"/>
      <c r="G816" s="359"/>
      <c r="H816" s="359"/>
      <c r="I816" s="359"/>
      <c r="J816" s="359"/>
      <c r="K816" s="359"/>
      <c r="L816" s="359"/>
      <c r="M816" s="359"/>
      <c r="N816" s="359"/>
      <c r="O816" s="359"/>
      <c r="P816" s="359"/>
      <c r="Q816" s="359"/>
      <c r="R816" s="359"/>
      <c r="S816" s="358"/>
      <c r="T816" s="358"/>
      <c r="U816" s="359"/>
      <c r="V816" s="359"/>
      <c r="W816" s="359"/>
      <c r="X816" s="359"/>
    </row>
    <row r="817" spans="1:24" ht="14.4">
      <c r="A817" s="359"/>
      <c r="B817" s="359"/>
      <c r="C817" s="359"/>
      <c r="D817" s="359"/>
      <c r="E817" s="359"/>
      <c r="F817" s="359"/>
      <c r="G817" s="359"/>
      <c r="H817" s="359"/>
      <c r="I817" s="359"/>
      <c r="J817" s="359"/>
      <c r="K817" s="359"/>
      <c r="L817" s="359"/>
      <c r="M817" s="359"/>
      <c r="N817" s="359"/>
      <c r="O817" s="359"/>
      <c r="P817" s="359"/>
      <c r="Q817" s="359"/>
      <c r="R817" s="359"/>
      <c r="S817" s="358"/>
      <c r="T817" s="358"/>
      <c r="U817" s="359"/>
      <c r="V817" s="359"/>
      <c r="W817" s="359"/>
      <c r="X817" s="359"/>
    </row>
    <row r="818" spans="1:24" ht="14.4">
      <c r="A818" s="359"/>
      <c r="B818" s="359"/>
      <c r="C818" s="359"/>
      <c r="D818" s="359"/>
      <c r="E818" s="359"/>
      <c r="F818" s="359"/>
      <c r="G818" s="359"/>
      <c r="H818" s="359"/>
      <c r="I818" s="359"/>
      <c r="J818" s="359"/>
      <c r="K818" s="359"/>
      <c r="L818" s="359"/>
      <c r="M818" s="359"/>
      <c r="N818" s="359"/>
      <c r="O818" s="359"/>
      <c r="P818" s="359"/>
      <c r="Q818" s="359"/>
      <c r="R818" s="359"/>
      <c r="S818" s="358"/>
      <c r="T818" s="358"/>
      <c r="U818" s="359"/>
      <c r="V818" s="359"/>
      <c r="W818" s="359"/>
      <c r="X818" s="359"/>
    </row>
    <row r="819" spans="1:24" ht="14.4">
      <c r="A819" s="359"/>
      <c r="B819" s="359"/>
      <c r="C819" s="359"/>
      <c r="D819" s="359"/>
      <c r="E819" s="359"/>
      <c r="F819" s="359"/>
      <c r="G819" s="359"/>
      <c r="H819" s="359"/>
      <c r="I819" s="359"/>
      <c r="J819" s="359"/>
      <c r="K819" s="359"/>
      <c r="L819" s="359"/>
      <c r="M819" s="359"/>
      <c r="N819" s="359"/>
      <c r="O819" s="359"/>
      <c r="P819" s="359"/>
      <c r="Q819" s="359"/>
      <c r="R819" s="359"/>
      <c r="S819" s="358"/>
      <c r="T819" s="358"/>
      <c r="U819" s="359"/>
      <c r="V819" s="359"/>
      <c r="W819" s="359"/>
      <c r="X819" s="359"/>
    </row>
    <row r="820" spans="1:24" ht="14.4">
      <c r="A820" s="359"/>
      <c r="B820" s="359"/>
      <c r="C820" s="359"/>
      <c r="D820" s="359"/>
      <c r="E820" s="359"/>
      <c r="F820" s="359"/>
      <c r="G820" s="359"/>
      <c r="H820" s="359"/>
      <c r="I820" s="359"/>
      <c r="J820" s="359"/>
      <c r="K820" s="359"/>
      <c r="L820" s="359"/>
      <c r="M820" s="359"/>
      <c r="N820" s="359"/>
      <c r="O820" s="359"/>
      <c r="P820" s="359"/>
      <c r="Q820" s="359"/>
      <c r="R820" s="359"/>
      <c r="S820" s="358"/>
      <c r="T820" s="358"/>
      <c r="U820" s="359"/>
      <c r="V820" s="359"/>
      <c r="W820" s="359"/>
      <c r="X820" s="359"/>
    </row>
    <row r="821" spans="1:24" ht="14.4">
      <c r="A821" s="359"/>
      <c r="B821" s="359"/>
      <c r="C821" s="359"/>
      <c r="D821" s="359"/>
      <c r="E821" s="359"/>
      <c r="F821" s="359"/>
      <c r="G821" s="359"/>
      <c r="H821" s="359"/>
      <c r="I821" s="359"/>
      <c r="J821" s="359"/>
      <c r="K821" s="359"/>
      <c r="L821" s="359"/>
      <c r="M821" s="359"/>
      <c r="N821" s="359"/>
      <c r="O821" s="359"/>
      <c r="P821" s="359"/>
      <c r="Q821" s="359"/>
      <c r="R821" s="359"/>
      <c r="S821" s="358"/>
      <c r="T821" s="358"/>
      <c r="U821" s="359"/>
      <c r="V821" s="359"/>
      <c r="W821" s="359"/>
      <c r="X821" s="359"/>
    </row>
    <row r="822" spans="1:24" ht="14.4">
      <c r="A822" s="359"/>
      <c r="B822" s="359"/>
      <c r="C822" s="359"/>
      <c r="D822" s="359"/>
      <c r="E822" s="359"/>
      <c r="F822" s="359"/>
      <c r="G822" s="359"/>
      <c r="H822" s="359"/>
      <c r="I822" s="359"/>
      <c r="J822" s="359"/>
      <c r="K822" s="359"/>
      <c r="L822" s="359"/>
      <c r="M822" s="359"/>
      <c r="N822" s="359"/>
      <c r="O822" s="359"/>
      <c r="P822" s="359"/>
      <c r="Q822" s="359"/>
      <c r="R822" s="359"/>
      <c r="S822" s="358"/>
      <c r="T822" s="358"/>
      <c r="U822" s="359"/>
      <c r="V822" s="359"/>
      <c r="W822" s="359"/>
      <c r="X822" s="359"/>
    </row>
    <row r="823" spans="1:24" ht="14.4">
      <c r="A823" s="359"/>
      <c r="B823" s="359"/>
      <c r="C823" s="359"/>
      <c r="D823" s="359"/>
      <c r="E823" s="359"/>
      <c r="F823" s="359"/>
      <c r="G823" s="359"/>
      <c r="H823" s="359"/>
      <c r="I823" s="359"/>
      <c r="J823" s="359"/>
      <c r="K823" s="359"/>
      <c r="L823" s="359"/>
      <c r="M823" s="359"/>
      <c r="N823" s="359"/>
      <c r="O823" s="359"/>
      <c r="P823" s="359"/>
      <c r="Q823" s="359"/>
      <c r="R823" s="359"/>
      <c r="S823" s="358"/>
      <c r="T823" s="358"/>
      <c r="U823" s="359"/>
      <c r="V823" s="359"/>
      <c r="W823" s="359"/>
      <c r="X823" s="359"/>
    </row>
    <row r="824" spans="1:24" ht="14.4">
      <c r="A824" s="359"/>
      <c r="B824" s="359"/>
      <c r="C824" s="359"/>
      <c r="D824" s="359"/>
      <c r="E824" s="359"/>
      <c r="F824" s="359"/>
      <c r="G824" s="359"/>
      <c r="H824" s="359"/>
      <c r="I824" s="359"/>
      <c r="J824" s="359"/>
      <c r="K824" s="359"/>
      <c r="L824" s="359"/>
      <c r="M824" s="359"/>
      <c r="N824" s="359"/>
      <c r="O824" s="359"/>
      <c r="P824" s="359"/>
      <c r="Q824" s="359"/>
      <c r="R824" s="359"/>
      <c r="S824" s="358"/>
      <c r="T824" s="358"/>
      <c r="U824" s="359"/>
      <c r="V824" s="359"/>
      <c r="W824" s="359"/>
      <c r="X824" s="359"/>
    </row>
    <row r="825" spans="1:24" ht="14.4">
      <c r="A825" s="359"/>
      <c r="B825" s="359"/>
      <c r="C825" s="359"/>
      <c r="D825" s="359"/>
      <c r="E825" s="359"/>
      <c r="F825" s="359"/>
      <c r="G825" s="359"/>
      <c r="H825" s="359"/>
      <c r="I825" s="359"/>
      <c r="J825" s="359"/>
      <c r="K825" s="359"/>
      <c r="L825" s="359"/>
      <c r="M825" s="359"/>
      <c r="N825" s="359"/>
      <c r="O825" s="359"/>
      <c r="P825" s="359"/>
      <c r="Q825" s="359"/>
      <c r="R825" s="359"/>
      <c r="S825" s="358"/>
      <c r="T825" s="358"/>
      <c r="U825" s="359"/>
      <c r="V825" s="359"/>
      <c r="W825" s="359"/>
      <c r="X825" s="359"/>
    </row>
    <row r="826" spans="1:24" ht="14.4">
      <c r="A826" s="359"/>
      <c r="B826" s="359"/>
      <c r="C826" s="359"/>
      <c r="D826" s="359"/>
      <c r="E826" s="359"/>
      <c r="F826" s="359"/>
      <c r="G826" s="359"/>
      <c r="H826" s="359"/>
      <c r="I826" s="359"/>
      <c r="J826" s="359"/>
      <c r="K826" s="359"/>
      <c r="L826" s="359"/>
      <c r="M826" s="359"/>
      <c r="N826" s="359"/>
      <c r="O826" s="359"/>
      <c r="P826" s="359"/>
      <c r="Q826" s="359"/>
      <c r="R826" s="359"/>
      <c r="S826" s="358"/>
      <c r="T826" s="358"/>
      <c r="U826" s="359"/>
      <c r="V826" s="359"/>
      <c r="W826" s="359"/>
      <c r="X826" s="359"/>
    </row>
    <row r="827" spans="1:24" ht="14.4">
      <c r="A827" s="359"/>
      <c r="B827" s="359"/>
      <c r="C827" s="359"/>
      <c r="D827" s="359"/>
      <c r="E827" s="359"/>
      <c r="F827" s="359"/>
      <c r="G827" s="359"/>
      <c r="H827" s="359"/>
      <c r="I827" s="359"/>
      <c r="J827" s="359"/>
      <c r="K827" s="359"/>
      <c r="L827" s="359"/>
      <c r="M827" s="359"/>
      <c r="N827" s="359"/>
      <c r="O827" s="359"/>
      <c r="P827" s="359"/>
      <c r="Q827" s="359"/>
      <c r="R827" s="359"/>
      <c r="S827" s="358"/>
      <c r="T827" s="358"/>
      <c r="U827" s="359"/>
      <c r="V827" s="359"/>
      <c r="W827" s="359"/>
      <c r="X827" s="359"/>
    </row>
    <row r="828" spans="1:24" ht="14.4">
      <c r="A828" s="359"/>
      <c r="B828" s="359"/>
      <c r="C828" s="359"/>
      <c r="D828" s="359"/>
      <c r="E828" s="359"/>
      <c r="F828" s="359"/>
      <c r="G828" s="359"/>
      <c r="H828" s="359"/>
      <c r="I828" s="359"/>
      <c r="J828" s="359"/>
      <c r="K828" s="359"/>
      <c r="L828" s="359"/>
      <c r="M828" s="359"/>
      <c r="N828" s="359"/>
      <c r="O828" s="359"/>
      <c r="P828" s="359"/>
      <c r="Q828" s="359"/>
      <c r="R828" s="359"/>
      <c r="S828" s="358"/>
      <c r="T828" s="358"/>
      <c r="U828" s="359"/>
      <c r="V828" s="359"/>
      <c r="W828" s="359"/>
      <c r="X828" s="359"/>
    </row>
    <row r="829" spans="1:24" ht="14.4">
      <c r="A829" s="359"/>
      <c r="B829" s="359"/>
      <c r="C829" s="359"/>
      <c r="D829" s="359"/>
      <c r="E829" s="359"/>
      <c r="F829" s="359"/>
      <c r="G829" s="359"/>
      <c r="H829" s="359"/>
      <c r="I829" s="359"/>
      <c r="J829" s="359"/>
      <c r="K829" s="359"/>
      <c r="L829" s="359"/>
      <c r="M829" s="359"/>
      <c r="N829" s="359"/>
      <c r="O829" s="359"/>
      <c r="P829" s="359"/>
      <c r="Q829" s="359"/>
      <c r="R829" s="359"/>
      <c r="S829" s="358"/>
      <c r="T829" s="358"/>
      <c r="U829" s="359"/>
      <c r="V829" s="359"/>
      <c r="W829" s="359"/>
      <c r="X829" s="359"/>
    </row>
    <row r="830" spans="1:24" ht="14.4">
      <c r="A830" s="359"/>
      <c r="B830" s="359"/>
      <c r="C830" s="359"/>
      <c r="D830" s="359"/>
      <c r="E830" s="359"/>
      <c r="F830" s="359"/>
      <c r="G830" s="359"/>
      <c r="H830" s="359"/>
      <c r="I830" s="359"/>
      <c r="J830" s="359"/>
      <c r="K830" s="359"/>
      <c r="L830" s="359"/>
      <c r="M830" s="359"/>
      <c r="N830" s="359"/>
      <c r="O830" s="359"/>
      <c r="P830" s="359"/>
      <c r="Q830" s="359"/>
      <c r="R830" s="359"/>
      <c r="S830" s="358"/>
      <c r="T830" s="358"/>
      <c r="U830" s="359"/>
      <c r="V830" s="359"/>
      <c r="W830" s="359"/>
      <c r="X830" s="359"/>
    </row>
    <row r="831" spans="1:24" ht="14.4">
      <c r="A831" s="359"/>
      <c r="B831" s="359"/>
      <c r="C831" s="359"/>
      <c r="D831" s="359"/>
      <c r="E831" s="359"/>
      <c r="F831" s="359"/>
      <c r="G831" s="359"/>
      <c r="H831" s="359"/>
      <c r="I831" s="359"/>
      <c r="J831" s="359"/>
      <c r="K831" s="359"/>
      <c r="L831" s="359"/>
      <c r="M831" s="359"/>
      <c r="N831" s="359"/>
      <c r="O831" s="359"/>
      <c r="P831" s="359"/>
      <c r="Q831" s="359"/>
      <c r="R831" s="359"/>
      <c r="S831" s="358"/>
      <c r="T831" s="358"/>
      <c r="U831" s="359"/>
      <c r="V831" s="359"/>
      <c r="W831" s="359"/>
      <c r="X831" s="359"/>
    </row>
    <row r="832" spans="1:24" ht="14.4">
      <c r="A832" s="359"/>
      <c r="B832" s="359"/>
      <c r="C832" s="359"/>
      <c r="D832" s="359"/>
      <c r="E832" s="359"/>
      <c r="F832" s="359"/>
      <c r="G832" s="359"/>
      <c r="H832" s="359"/>
      <c r="I832" s="359"/>
      <c r="J832" s="359"/>
      <c r="K832" s="359"/>
      <c r="L832" s="359"/>
      <c r="M832" s="359"/>
      <c r="N832" s="359"/>
      <c r="O832" s="359"/>
      <c r="P832" s="359"/>
      <c r="Q832" s="359"/>
      <c r="R832" s="359"/>
      <c r="S832" s="358"/>
      <c r="T832" s="358"/>
      <c r="U832" s="359"/>
      <c r="V832" s="359"/>
      <c r="W832" s="359"/>
      <c r="X832" s="359"/>
    </row>
    <row r="833" spans="1:24" ht="14.4">
      <c r="A833" s="359"/>
      <c r="B833" s="359"/>
      <c r="C833" s="359"/>
      <c r="D833" s="359"/>
      <c r="E833" s="359"/>
      <c r="F833" s="359"/>
      <c r="G833" s="359"/>
      <c r="H833" s="359"/>
      <c r="I833" s="359"/>
      <c r="J833" s="359"/>
      <c r="K833" s="359"/>
      <c r="L833" s="359"/>
      <c r="M833" s="359"/>
      <c r="N833" s="359"/>
      <c r="O833" s="359"/>
      <c r="P833" s="359"/>
      <c r="Q833" s="359"/>
      <c r="R833" s="359"/>
      <c r="S833" s="358"/>
      <c r="T833" s="358"/>
      <c r="U833" s="359"/>
      <c r="V833" s="359"/>
      <c r="W833" s="359"/>
      <c r="X833" s="359"/>
    </row>
    <row r="834" spans="1:24" ht="14.4">
      <c r="A834" s="359"/>
      <c r="B834" s="359"/>
      <c r="C834" s="359"/>
      <c r="D834" s="359"/>
      <c r="E834" s="359"/>
      <c r="F834" s="359"/>
      <c r="G834" s="359"/>
      <c r="H834" s="359"/>
      <c r="I834" s="359"/>
      <c r="J834" s="359"/>
      <c r="K834" s="359"/>
      <c r="L834" s="359"/>
      <c r="M834" s="359"/>
      <c r="N834" s="359"/>
      <c r="O834" s="359"/>
      <c r="P834" s="359"/>
      <c r="Q834" s="359"/>
      <c r="R834" s="359"/>
      <c r="S834" s="358"/>
      <c r="T834" s="358"/>
      <c r="U834" s="359"/>
      <c r="V834" s="359"/>
      <c r="W834" s="359"/>
      <c r="X834" s="359"/>
    </row>
    <row r="835" spans="1:24" ht="14.4">
      <c r="A835" s="359"/>
      <c r="B835" s="359"/>
      <c r="C835" s="359"/>
      <c r="D835" s="359"/>
      <c r="E835" s="359"/>
      <c r="F835" s="359"/>
      <c r="G835" s="359"/>
      <c r="H835" s="359"/>
      <c r="I835" s="359"/>
      <c r="J835" s="359"/>
      <c r="K835" s="359"/>
      <c r="L835" s="359"/>
      <c r="M835" s="359"/>
      <c r="N835" s="359"/>
      <c r="O835" s="359"/>
      <c r="P835" s="359"/>
      <c r="Q835" s="359"/>
      <c r="R835" s="359"/>
      <c r="S835" s="358"/>
      <c r="T835" s="358"/>
      <c r="U835" s="359"/>
      <c r="V835" s="359"/>
      <c r="W835" s="359"/>
      <c r="X835" s="359"/>
    </row>
    <row r="836" spans="1:24" ht="14.4">
      <c r="A836" s="359"/>
      <c r="B836" s="359"/>
      <c r="C836" s="359"/>
      <c r="D836" s="359"/>
      <c r="E836" s="359"/>
      <c r="F836" s="359"/>
      <c r="G836" s="359"/>
      <c r="H836" s="359"/>
      <c r="I836" s="359"/>
      <c r="J836" s="359"/>
      <c r="K836" s="359"/>
      <c r="L836" s="359"/>
      <c r="M836" s="359"/>
      <c r="N836" s="359"/>
      <c r="O836" s="359"/>
      <c r="P836" s="359"/>
      <c r="Q836" s="359"/>
      <c r="R836" s="359"/>
      <c r="S836" s="358"/>
      <c r="T836" s="358"/>
      <c r="U836" s="359"/>
      <c r="V836" s="359"/>
      <c r="W836" s="359"/>
      <c r="X836" s="359"/>
    </row>
    <row r="837" spans="1:24" ht="14.4">
      <c r="A837" s="359"/>
      <c r="B837" s="359"/>
      <c r="C837" s="359"/>
      <c r="D837" s="359"/>
      <c r="E837" s="359"/>
      <c r="F837" s="359"/>
      <c r="G837" s="359"/>
      <c r="H837" s="359"/>
      <c r="I837" s="359"/>
      <c r="J837" s="359"/>
      <c r="K837" s="359"/>
      <c r="L837" s="359"/>
      <c r="M837" s="359"/>
      <c r="N837" s="359"/>
      <c r="O837" s="359"/>
      <c r="P837" s="359"/>
      <c r="Q837" s="359"/>
      <c r="R837" s="359"/>
      <c r="S837" s="358"/>
      <c r="T837" s="358"/>
      <c r="U837" s="359"/>
      <c r="V837" s="359"/>
      <c r="W837" s="359"/>
      <c r="X837" s="359"/>
    </row>
    <row r="838" spans="1:24" ht="14.4">
      <c r="A838" s="359"/>
      <c r="B838" s="359"/>
      <c r="C838" s="359"/>
      <c r="D838" s="359"/>
      <c r="E838" s="359"/>
      <c r="F838" s="359"/>
      <c r="G838" s="359"/>
      <c r="H838" s="359"/>
      <c r="I838" s="359"/>
      <c r="J838" s="359"/>
      <c r="K838" s="359"/>
      <c r="L838" s="359"/>
      <c r="M838" s="359"/>
      <c r="N838" s="359"/>
      <c r="O838" s="359"/>
      <c r="P838" s="359"/>
      <c r="Q838" s="359"/>
      <c r="R838" s="359"/>
      <c r="S838" s="358"/>
      <c r="T838" s="358"/>
      <c r="U838" s="359"/>
      <c r="V838" s="359"/>
      <c r="W838" s="359"/>
      <c r="X838" s="359"/>
    </row>
    <row r="839" spans="1:24" ht="14.4">
      <c r="A839" s="359"/>
      <c r="B839" s="359"/>
      <c r="C839" s="359"/>
      <c r="D839" s="359"/>
      <c r="E839" s="359"/>
      <c r="F839" s="359"/>
      <c r="G839" s="359"/>
      <c r="H839" s="359"/>
      <c r="I839" s="359"/>
      <c r="J839" s="359"/>
      <c r="K839" s="359"/>
      <c r="L839" s="359"/>
      <c r="M839" s="359"/>
      <c r="N839" s="359"/>
      <c r="O839" s="359"/>
      <c r="P839" s="359"/>
      <c r="Q839" s="359"/>
      <c r="R839" s="359"/>
      <c r="S839" s="358"/>
      <c r="T839" s="358"/>
      <c r="U839" s="359"/>
      <c r="V839" s="359"/>
      <c r="W839" s="359"/>
      <c r="X839" s="359"/>
    </row>
    <row r="840" spans="1:24" ht="14.4">
      <c r="A840" s="359"/>
      <c r="B840" s="359"/>
      <c r="C840" s="359"/>
      <c r="D840" s="359"/>
      <c r="E840" s="359"/>
      <c r="F840" s="359"/>
      <c r="G840" s="359"/>
      <c r="H840" s="359"/>
      <c r="I840" s="359"/>
      <c r="J840" s="359"/>
      <c r="K840" s="359"/>
      <c r="L840" s="359"/>
      <c r="M840" s="359"/>
      <c r="N840" s="359"/>
      <c r="O840" s="359"/>
      <c r="P840" s="359"/>
      <c r="Q840" s="359"/>
      <c r="R840" s="359"/>
      <c r="S840" s="358"/>
      <c r="T840" s="358"/>
      <c r="U840" s="359"/>
      <c r="V840" s="359"/>
      <c r="W840" s="359"/>
      <c r="X840" s="359"/>
    </row>
    <row r="841" spans="1:24" ht="14.4">
      <c r="A841" s="359"/>
      <c r="B841" s="359"/>
      <c r="C841" s="359"/>
      <c r="D841" s="359"/>
      <c r="E841" s="359"/>
      <c r="F841" s="359"/>
      <c r="G841" s="359"/>
      <c r="H841" s="359"/>
      <c r="I841" s="359"/>
      <c r="J841" s="359"/>
      <c r="K841" s="359"/>
      <c r="L841" s="359"/>
      <c r="M841" s="359"/>
      <c r="N841" s="359"/>
      <c r="O841" s="359"/>
      <c r="P841" s="359"/>
      <c r="Q841" s="359"/>
      <c r="R841" s="359"/>
      <c r="S841" s="358"/>
      <c r="T841" s="358"/>
      <c r="U841" s="359"/>
      <c r="V841" s="359"/>
      <c r="W841" s="359"/>
      <c r="X841" s="359"/>
    </row>
    <row r="842" spans="1:24" ht="14.4">
      <c r="A842" s="359"/>
      <c r="B842" s="359"/>
      <c r="C842" s="359"/>
      <c r="D842" s="359"/>
      <c r="E842" s="359"/>
      <c r="F842" s="359"/>
      <c r="G842" s="359"/>
      <c r="H842" s="359"/>
      <c r="I842" s="359"/>
      <c r="J842" s="359"/>
      <c r="K842" s="359"/>
      <c r="L842" s="359"/>
      <c r="M842" s="359"/>
      <c r="N842" s="359"/>
      <c r="O842" s="359"/>
      <c r="P842" s="359"/>
      <c r="Q842" s="359"/>
      <c r="R842" s="359"/>
      <c r="S842" s="358"/>
      <c r="T842" s="358"/>
      <c r="U842" s="359"/>
      <c r="V842" s="359"/>
      <c r="W842" s="359"/>
      <c r="X842" s="359"/>
    </row>
    <row r="843" spans="1:24" ht="14.4">
      <c r="A843" s="359"/>
      <c r="B843" s="359"/>
      <c r="C843" s="359"/>
      <c r="D843" s="359"/>
      <c r="E843" s="359"/>
      <c r="F843" s="359"/>
      <c r="G843" s="359"/>
      <c r="H843" s="359"/>
      <c r="I843" s="359"/>
      <c r="J843" s="359"/>
      <c r="K843" s="359"/>
      <c r="L843" s="359"/>
      <c r="M843" s="359"/>
      <c r="N843" s="359"/>
      <c r="O843" s="359"/>
      <c r="P843" s="359"/>
      <c r="Q843" s="359"/>
      <c r="R843" s="359"/>
      <c r="S843" s="358"/>
      <c r="T843" s="358"/>
      <c r="U843" s="359"/>
      <c r="V843" s="359"/>
      <c r="W843" s="359"/>
      <c r="X843" s="359"/>
    </row>
    <row r="844" spans="1:24" ht="14.4">
      <c r="A844" s="359"/>
      <c r="B844" s="359"/>
      <c r="C844" s="359"/>
      <c r="D844" s="359"/>
      <c r="E844" s="359"/>
      <c r="F844" s="359"/>
      <c r="G844" s="359"/>
      <c r="H844" s="359"/>
      <c r="I844" s="359"/>
      <c r="J844" s="359"/>
      <c r="K844" s="359"/>
      <c r="L844" s="359"/>
      <c r="M844" s="359"/>
      <c r="N844" s="359"/>
      <c r="O844" s="359"/>
      <c r="P844" s="359"/>
      <c r="Q844" s="359"/>
      <c r="R844" s="359"/>
      <c r="S844" s="358"/>
      <c r="T844" s="358"/>
      <c r="U844" s="359"/>
      <c r="V844" s="359"/>
      <c r="W844" s="359"/>
      <c r="X844" s="359"/>
    </row>
    <row r="845" spans="1:24" ht="14.4">
      <c r="A845" s="359"/>
      <c r="B845" s="359"/>
      <c r="C845" s="359"/>
      <c r="D845" s="359"/>
      <c r="E845" s="359"/>
      <c r="F845" s="359"/>
      <c r="G845" s="359"/>
      <c r="H845" s="359"/>
      <c r="I845" s="359"/>
      <c r="J845" s="359"/>
      <c r="K845" s="359"/>
      <c r="L845" s="359"/>
      <c r="M845" s="359"/>
      <c r="N845" s="359"/>
      <c r="O845" s="359"/>
      <c r="P845" s="359"/>
      <c r="Q845" s="359"/>
      <c r="R845" s="359"/>
      <c r="S845" s="358"/>
      <c r="T845" s="358"/>
      <c r="U845" s="359"/>
      <c r="V845" s="359"/>
      <c r="W845" s="359"/>
      <c r="X845" s="359"/>
    </row>
    <row r="846" spans="1:24" ht="14.4">
      <c r="A846" s="359"/>
      <c r="B846" s="359"/>
      <c r="C846" s="359"/>
      <c r="D846" s="359"/>
      <c r="E846" s="359"/>
      <c r="F846" s="359"/>
      <c r="G846" s="359"/>
      <c r="H846" s="359"/>
      <c r="I846" s="359"/>
      <c r="J846" s="359"/>
      <c r="K846" s="359"/>
      <c r="L846" s="359"/>
      <c r="M846" s="359"/>
      <c r="N846" s="359"/>
      <c r="O846" s="359"/>
      <c r="P846" s="359"/>
      <c r="Q846" s="359"/>
      <c r="R846" s="359"/>
      <c r="S846" s="358"/>
      <c r="T846" s="358"/>
      <c r="U846" s="359"/>
      <c r="V846" s="359"/>
      <c r="W846" s="359"/>
      <c r="X846" s="359"/>
    </row>
    <row r="847" spans="1:24" ht="14.4">
      <c r="A847" s="359"/>
      <c r="B847" s="359"/>
      <c r="C847" s="359"/>
      <c r="D847" s="359"/>
      <c r="E847" s="359"/>
      <c r="F847" s="359"/>
      <c r="G847" s="359"/>
      <c r="H847" s="359"/>
      <c r="I847" s="359"/>
      <c r="J847" s="359"/>
      <c r="K847" s="359"/>
      <c r="L847" s="359"/>
      <c r="M847" s="359"/>
      <c r="N847" s="359"/>
      <c r="O847" s="359"/>
      <c r="P847" s="359"/>
      <c r="Q847" s="359"/>
      <c r="R847" s="359"/>
      <c r="S847" s="358"/>
      <c r="T847" s="358"/>
      <c r="U847" s="359"/>
      <c r="V847" s="359"/>
      <c r="W847" s="359"/>
      <c r="X847" s="359"/>
    </row>
    <row r="848" spans="1:24" ht="14.4">
      <c r="A848" s="359"/>
      <c r="B848" s="359"/>
      <c r="C848" s="359"/>
      <c r="D848" s="359"/>
      <c r="E848" s="359"/>
      <c r="F848" s="359"/>
      <c r="G848" s="359"/>
      <c r="H848" s="359"/>
      <c r="I848" s="359"/>
      <c r="J848" s="359"/>
      <c r="K848" s="359"/>
      <c r="L848" s="359"/>
      <c r="M848" s="359"/>
      <c r="N848" s="359"/>
      <c r="O848" s="359"/>
      <c r="P848" s="359"/>
      <c r="Q848" s="359"/>
      <c r="R848" s="359"/>
      <c r="S848" s="358"/>
      <c r="T848" s="358"/>
      <c r="U848" s="359"/>
      <c r="V848" s="359"/>
      <c r="W848" s="359"/>
      <c r="X848" s="359"/>
    </row>
    <row r="849" spans="1:24" ht="14.4">
      <c r="A849" s="359"/>
      <c r="B849" s="359"/>
      <c r="C849" s="359"/>
      <c r="D849" s="359"/>
      <c r="E849" s="359"/>
      <c r="F849" s="359"/>
      <c r="G849" s="359"/>
      <c r="H849" s="359"/>
      <c r="I849" s="359"/>
      <c r="J849" s="359"/>
      <c r="K849" s="359"/>
      <c r="L849" s="359"/>
      <c r="M849" s="359"/>
      <c r="N849" s="359"/>
      <c r="O849" s="359"/>
      <c r="P849" s="359"/>
      <c r="Q849" s="359"/>
      <c r="R849" s="359"/>
      <c r="S849" s="358"/>
      <c r="T849" s="358"/>
      <c r="U849" s="359"/>
      <c r="V849" s="359"/>
      <c r="W849" s="359"/>
      <c r="X849" s="359"/>
    </row>
    <row r="850" spans="1:24" ht="14.4">
      <c r="A850" s="359"/>
      <c r="B850" s="359"/>
      <c r="C850" s="359"/>
      <c r="D850" s="359"/>
      <c r="E850" s="359"/>
      <c r="F850" s="359"/>
      <c r="G850" s="359"/>
      <c r="H850" s="359"/>
      <c r="I850" s="359"/>
      <c r="J850" s="359"/>
      <c r="K850" s="359"/>
      <c r="L850" s="359"/>
      <c r="M850" s="359"/>
      <c r="N850" s="359"/>
      <c r="O850" s="359"/>
      <c r="P850" s="359"/>
      <c r="Q850" s="359"/>
      <c r="R850" s="359"/>
      <c r="S850" s="358"/>
      <c r="T850" s="358"/>
      <c r="U850" s="359"/>
      <c r="V850" s="359"/>
      <c r="W850" s="359"/>
      <c r="X850" s="359"/>
    </row>
    <row r="851" spans="1:24" ht="14.4">
      <c r="A851" s="359"/>
      <c r="B851" s="359"/>
      <c r="C851" s="359"/>
      <c r="D851" s="359"/>
      <c r="E851" s="359"/>
      <c r="F851" s="359"/>
      <c r="G851" s="359"/>
      <c r="H851" s="359"/>
      <c r="I851" s="359"/>
      <c r="J851" s="359"/>
      <c r="K851" s="359"/>
      <c r="L851" s="359"/>
      <c r="M851" s="359"/>
      <c r="N851" s="359"/>
      <c r="O851" s="359"/>
      <c r="P851" s="359"/>
      <c r="Q851" s="359"/>
      <c r="R851" s="359"/>
      <c r="S851" s="358"/>
      <c r="T851" s="358"/>
      <c r="U851" s="359"/>
      <c r="V851" s="359"/>
      <c r="W851" s="359"/>
      <c r="X851" s="359"/>
    </row>
    <row r="852" spans="1:24" ht="14.4">
      <c r="A852" s="359"/>
      <c r="B852" s="359"/>
      <c r="C852" s="359"/>
      <c r="D852" s="359"/>
      <c r="E852" s="359"/>
      <c r="F852" s="359"/>
      <c r="G852" s="359"/>
      <c r="H852" s="359"/>
      <c r="I852" s="359"/>
      <c r="J852" s="359"/>
      <c r="K852" s="359"/>
      <c r="L852" s="359"/>
      <c r="M852" s="359"/>
      <c r="N852" s="359"/>
      <c r="O852" s="359"/>
      <c r="P852" s="359"/>
      <c r="Q852" s="359"/>
      <c r="R852" s="359"/>
      <c r="S852" s="358"/>
      <c r="T852" s="358"/>
      <c r="U852" s="359"/>
      <c r="V852" s="359"/>
      <c r="W852" s="359"/>
      <c r="X852" s="359"/>
    </row>
    <row r="853" spans="1:24" ht="14.4">
      <c r="A853" s="359"/>
      <c r="B853" s="359"/>
      <c r="C853" s="359"/>
      <c r="D853" s="359"/>
      <c r="E853" s="359"/>
      <c r="F853" s="359"/>
      <c r="G853" s="359"/>
      <c r="H853" s="359"/>
      <c r="I853" s="359"/>
      <c r="J853" s="359"/>
      <c r="K853" s="359"/>
      <c r="L853" s="359"/>
      <c r="M853" s="359"/>
      <c r="N853" s="359"/>
      <c r="O853" s="359"/>
      <c r="P853" s="359"/>
      <c r="Q853" s="359"/>
      <c r="R853" s="359"/>
      <c r="S853" s="358"/>
      <c r="T853" s="358"/>
      <c r="U853" s="359"/>
      <c r="V853" s="359"/>
      <c r="W853" s="359"/>
      <c r="X853" s="359"/>
    </row>
    <row r="854" spans="1:24" ht="14.4">
      <c r="A854" s="359"/>
      <c r="B854" s="359"/>
      <c r="C854" s="359"/>
      <c r="D854" s="359"/>
      <c r="E854" s="359"/>
      <c r="F854" s="359"/>
      <c r="G854" s="359"/>
      <c r="H854" s="359"/>
      <c r="I854" s="359"/>
      <c r="J854" s="359"/>
      <c r="K854" s="359"/>
      <c r="L854" s="359"/>
      <c r="M854" s="359"/>
      <c r="N854" s="359"/>
      <c r="O854" s="359"/>
      <c r="P854" s="359"/>
      <c r="Q854" s="359"/>
      <c r="R854" s="359"/>
      <c r="S854" s="358"/>
      <c r="T854" s="358"/>
      <c r="U854" s="359"/>
      <c r="V854" s="359"/>
      <c r="W854" s="359"/>
      <c r="X854" s="359"/>
    </row>
    <row r="855" spans="1:24" ht="14.4">
      <c r="A855" s="359"/>
      <c r="B855" s="359"/>
      <c r="C855" s="359"/>
      <c r="D855" s="359"/>
      <c r="E855" s="359"/>
      <c r="F855" s="359"/>
      <c r="G855" s="359"/>
      <c r="H855" s="359"/>
      <c r="I855" s="359"/>
      <c r="J855" s="359"/>
      <c r="K855" s="359"/>
      <c r="L855" s="359"/>
      <c r="M855" s="359"/>
      <c r="N855" s="359"/>
      <c r="O855" s="359"/>
      <c r="P855" s="359"/>
      <c r="Q855" s="359"/>
      <c r="R855" s="359"/>
      <c r="S855" s="358"/>
      <c r="T855" s="358"/>
      <c r="U855" s="359"/>
      <c r="V855" s="359"/>
      <c r="W855" s="359"/>
      <c r="X855" s="359"/>
    </row>
    <row r="856" spans="1:24" ht="14.4">
      <c r="A856" s="359"/>
      <c r="B856" s="359"/>
      <c r="C856" s="359"/>
      <c r="D856" s="359"/>
      <c r="E856" s="359"/>
      <c r="F856" s="359"/>
      <c r="G856" s="359"/>
      <c r="H856" s="359"/>
      <c r="I856" s="359"/>
      <c r="J856" s="359"/>
      <c r="K856" s="359"/>
      <c r="L856" s="359"/>
      <c r="M856" s="359"/>
      <c r="N856" s="359"/>
      <c r="O856" s="359"/>
      <c r="P856" s="359"/>
      <c r="Q856" s="359"/>
      <c r="R856" s="359"/>
      <c r="S856" s="358"/>
      <c r="T856" s="358"/>
      <c r="U856" s="359"/>
      <c r="V856" s="359"/>
      <c r="W856" s="359"/>
      <c r="X856" s="359"/>
    </row>
    <row r="857" spans="1:24" ht="14.4">
      <c r="A857" s="359"/>
      <c r="B857" s="359"/>
      <c r="C857" s="359"/>
      <c r="D857" s="359"/>
      <c r="E857" s="359"/>
      <c r="F857" s="359"/>
      <c r="G857" s="359"/>
      <c r="H857" s="359"/>
      <c r="I857" s="359"/>
      <c r="J857" s="359"/>
      <c r="K857" s="359"/>
      <c r="L857" s="359"/>
      <c r="M857" s="359"/>
      <c r="N857" s="359"/>
      <c r="O857" s="359"/>
      <c r="P857" s="359"/>
      <c r="Q857" s="359"/>
      <c r="R857" s="359"/>
      <c r="S857" s="358"/>
      <c r="T857" s="358"/>
      <c r="U857" s="359"/>
      <c r="V857" s="359"/>
      <c r="W857" s="359"/>
      <c r="X857" s="359"/>
    </row>
    <row r="858" spans="1:24" ht="14.4">
      <c r="A858" s="359"/>
      <c r="B858" s="359"/>
      <c r="C858" s="359"/>
      <c r="D858" s="359"/>
      <c r="E858" s="359"/>
      <c r="F858" s="359"/>
      <c r="G858" s="359"/>
      <c r="H858" s="359"/>
      <c r="I858" s="359"/>
      <c r="J858" s="359"/>
      <c r="K858" s="359"/>
      <c r="L858" s="359"/>
      <c r="M858" s="359"/>
      <c r="N858" s="359"/>
      <c r="O858" s="359"/>
      <c r="P858" s="359"/>
      <c r="Q858" s="359"/>
      <c r="R858" s="359"/>
      <c r="S858" s="358"/>
      <c r="T858" s="358"/>
      <c r="U858" s="359"/>
      <c r="V858" s="359"/>
      <c r="W858" s="359"/>
      <c r="X858" s="359"/>
    </row>
    <row r="859" spans="1:24" ht="14.4">
      <c r="A859" s="359"/>
      <c r="B859" s="359"/>
      <c r="C859" s="359"/>
      <c r="D859" s="359"/>
      <c r="E859" s="359"/>
      <c r="F859" s="359"/>
      <c r="G859" s="359"/>
      <c r="H859" s="359"/>
      <c r="I859" s="359"/>
      <c r="J859" s="359"/>
      <c r="K859" s="359"/>
      <c r="L859" s="359"/>
      <c r="M859" s="359"/>
      <c r="N859" s="359"/>
      <c r="O859" s="359"/>
      <c r="P859" s="359"/>
      <c r="Q859" s="359"/>
      <c r="R859" s="359"/>
      <c r="S859" s="358"/>
      <c r="T859" s="358"/>
      <c r="U859" s="359"/>
      <c r="V859" s="359"/>
      <c r="W859" s="359"/>
      <c r="X859" s="359"/>
    </row>
    <row r="860" spans="1:24" ht="14.4">
      <c r="A860" s="359"/>
      <c r="B860" s="359"/>
      <c r="C860" s="359"/>
      <c r="D860" s="359"/>
      <c r="E860" s="359"/>
      <c r="F860" s="359"/>
      <c r="G860" s="359"/>
      <c r="H860" s="359"/>
      <c r="I860" s="359"/>
      <c r="J860" s="359"/>
      <c r="K860" s="359"/>
      <c r="L860" s="359"/>
      <c r="M860" s="359"/>
      <c r="N860" s="359"/>
      <c r="O860" s="359"/>
      <c r="P860" s="359"/>
      <c r="Q860" s="359"/>
      <c r="R860" s="359"/>
      <c r="S860" s="358"/>
      <c r="T860" s="358"/>
      <c r="U860" s="359"/>
      <c r="V860" s="359"/>
      <c r="W860" s="359"/>
      <c r="X860" s="359"/>
    </row>
    <row r="861" spans="1:24" ht="14.4">
      <c r="A861" s="359"/>
      <c r="B861" s="359"/>
      <c r="C861" s="359"/>
      <c r="D861" s="359"/>
      <c r="E861" s="359"/>
      <c r="F861" s="359"/>
      <c r="G861" s="359"/>
      <c r="H861" s="359"/>
      <c r="I861" s="359"/>
      <c r="J861" s="359"/>
      <c r="K861" s="359"/>
      <c r="L861" s="359"/>
      <c r="M861" s="359"/>
      <c r="N861" s="359"/>
      <c r="O861" s="359"/>
      <c r="P861" s="359"/>
      <c r="Q861" s="359"/>
      <c r="R861" s="359"/>
      <c r="S861" s="358"/>
      <c r="T861" s="358"/>
      <c r="U861" s="359"/>
      <c r="V861" s="359"/>
      <c r="W861" s="359"/>
      <c r="X861" s="359"/>
    </row>
    <row r="862" spans="1:24" ht="14.4">
      <c r="A862" s="359"/>
      <c r="B862" s="359"/>
      <c r="C862" s="359"/>
      <c r="D862" s="359"/>
      <c r="E862" s="359"/>
      <c r="F862" s="359"/>
      <c r="G862" s="359"/>
      <c r="H862" s="359"/>
      <c r="I862" s="359"/>
      <c r="J862" s="359"/>
      <c r="K862" s="359"/>
      <c r="L862" s="359"/>
      <c r="M862" s="359"/>
      <c r="N862" s="359"/>
      <c r="O862" s="359"/>
      <c r="P862" s="359"/>
      <c r="Q862" s="359"/>
      <c r="R862" s="359"/>
      <c r="S862" s="358"/>
      <c r="T862" s="358"/>
      <c r="U862" s="359"/>
      <c r="V862" s="359"/>
      <c r="W862" s="359"/>
      <c r="X862" s="359"/>
    </row>
    <row r="863" spans="1:24" ht="14.4">
      <c r="A863" s="359"/>
      <c r="B863" s="359"/>
      <c r="C863" s="359"/>
      <c r="D863" s="359"/>
      <c r="E863" s="359"/>
      <c r="F863" s="359"/>
      <c r="G863" s="359"/>
      <c r="H863" s="359"/>
      <c r="I863" s="359"/>
      <c r="J863" s="359"/>
      <c r="K863" s="359"/>
      <c r="L863" s="359"/>
      <c r="M863" s="359"/>
      <c r="N863" s="359"/>
      <c r="O863" s="359"/>
      <c r="P863" s="359"/>
      <c r="Q863" s="359"/>
      <c r="R863" s="359"/>
      <c r="S863" s="358"/>
      <c r="T863" s="358"/>
      <c r="U863" s="359"/>
      <c r="V863" s="359"/>
      <c r="W863" s="359"/>
      <c r="X863" s="359"/>
    </row>
    <row r="864" spans="1:24" ht="14.4">
      <c r="A864" s="359"/>
      <c r="B864" s="359"/>
      <c r="C864" s="359"/>
      <c r="D864" s="359"/>
      <c r="E864" s="359"/>
      <c r="F864" s="359"/>
      <c r="G864" s="359"/>
      <c r="H864" s="359"/>
      <c r="I864" s="359"/>
      <c r="J864" s="359"/>
      <c r="K864" s="359"/>
      <c r="L864" s="359"/>
      <c r="M864" s="359"/>
      <c r="N864" s="359"/>
      <c r="O864" s="359"/>
      <c r="P864" s="359"/>
      <c r="Q864" s="359"/>
      <c r="R864" s="359"/>
      <c r="S864" s="358"/>
      <c r="T864" s="358"/>
      <c r="U864" s="359"/>
      <c r="V864" s="359"/>
      <c r="W864" s="359"/>
      <c r="X864" s="359"/>
    </row>
    <row r="865" spans="1:24" ht="14.4">
      <c r="A865" s="359"/>
      <c r="B865" s="359"/>
      <c r="C865" s="359"/>
      <c r="D865" s="359"/>
      <c r="E865" s="359"/>
      <c r="F865" s="359"/>
      <c r="G865" s="359"/>
      <c r="H865" s="359"/>
      <c r="I865" s="359"/>
      <c r="J865" s="359"/>
      <c r="K865" s="359"/>
      <c r="L865" s="359"/>
      <c r="M865" s="359"/>
      <c r="N865" s="359"/>
      <c r="O865" s="359"/>
      <c r="P865" s="359"/>
      <c r="Q865" s="359"/>
      <c r="R865" s="359"/>
      <c r="S865" s="358"/>
      <c r="T865" s="358"/>
      <c r="U865" s="359"/>
      <c r="V865" s="359"/>
      <c r="W865" s="359"/>
      <c r="X865" s="359"/>
    </row>
    <row r="866" spans="1:24" ht="14.4">
      <c r="A866" s="359"/>
      <c r="B866" s="359"/>
      <c r="C866" s="359"/>
      <c r="D866" s="359"/>
      <c r="E866" s="359"/>
      <c r="F866" s="359"/>
      <c r="G866" s="359"/>
      <c r="H866" s="359"/>
      <c r="I866" s="359"/>
      <c r="J866" s="359"/>
      <c r="K866" s="359"/>
      <c r="L866" s="359"/>
      <c r="M866" s="359"/>
      <c r="N866" s="359"/>
      <c r="O866" s="359"/>
      <c r="P866" s="359"/>
      <c r="Q866" s="359"/>
      <c r="R866" s="359"/>
      <c r="S866" s="358"/>
      <c r="T866" s="358"/>
      <c r="U866" s="359"/>
      <c r="V866" s="359"/>
      <c r="W866" s="359"/>
      <c r="X866" s="359"/>
    </row>
    <row r="867" spans="1:24" ht="14.4">
      <c r="A867" s="359"/>
      <c r="B867" s="359"/>
      <c r="C867" s="359"/>
      <c r="D867" s="359"/>
      <c r="E867" s="359"/>
      <c r="F867" s="359"/>
      <c r="G867" s="359"/>
      <c r="H867" s="359"/>
      <c r="I867" s="359"/>
      <c r="J867" s="359"/>
      <c r="K867" s="359"/>
      <c r="L867" s="359"/>
      <c r="M867" s="359"/>
      <c r="N867" s="359"/>
      <c r="O867" s="359"/>
      <c r="P867" s="359"/>
      <c r="Q867" s="359"/>
      <c r="R867" s="359"/>
      <c r="S867" s="358"/>
      <c r="T867" s="358"/>
      <c r="U867" s="359"/>
      <c r="V867" s="359"/>
      <c r="W867" s="359"/>
      <c r="X867" s="359"/>
    </row>
    <row r="868" spans="1:24" ht="14.4">
      <c r="A868" s="359"/>
      <c r="B868" s="359"/>
      <c r="C868" s="359"/>
      <c r="D868" s="359"/>
      <c r="E868" s="359"/>
      <c r="F868" s="359"/>
      <c r="G868" s="359"/>
      <c r="H868" s="359"/>
      <c r="I868" s="359"/>
      <c r="J868" s="359"/>
      <c r="K868" s="359"/>
      <c r="L868" s="359"/>
      <c r="M868" s="359"/>
      <c r="N868" s="359"/>
      <c r="O868" s="359"/>
      <c r="P868" s="359"/>
      <c r="Q868" s="359"/>
      <c r="R868" s="359"/>
      <c r="S868" s="358"/>
      <c r="T868" s="358"/>
      <c r="U868" s="359"/>
      <c r="V868" s="359"/>
      <c r="W868" s="359"/>
      <c r="X868" s="359"/>
    </row>
    <row r="869" spans="1:24" ht="14.4">
      <c r="A869" s="359"/>
      <c r="B869" s="359"/>
      <c r="C869" s="359"/>
      <c r="D869" s="359"/>
      <c r="E869" s="359"/>
      <c r="F869" s="359"/>
      <c r="G869" s="359"/>
      <c r="H869" s="359"/>
      <c r="I869" s="359"/>
      <c r="J869" s="359"/>
      <c r="K869" s="359"/>
      <c r="L869" s="359"/>
      <c r="M869" s="359"/>
      <c r="N869" s="359"/>
      <c r="O869" s="359"/>
      <c r="P869" s="359"/>
      <c r="Q869" s="359"/>
      <c r="R869" s="359"/>
      <c r="S869" s="358"/>
      <c r="T869" s="358"/>
      <c r="U869" s="359"/>
      <c r="V869" s="359"/>
      <c r="W869" s="359"/>
      <c r="X869" s="359"/>
    </row>
    <row r="870" spans="1:24" ht="14.4">
      <c r="A870" s="359"/>
      <c r="B870" s="359"/>
      <c r="C870" s="359"/>
      <c r="D870" s="359"/>
      <c r="E870" s="359"/>
      <c r="F870" s="359"/>
      <c r="G870" s="359"/>
      <c r="H870" s="359"/>
      <c r="I870" s="359"/>
      <c r="J870" s="359"/>
      <c r="K870" s="359"/>
      <c r="L870" s="359"/>
      <c r="M870" s="359"/>
      <c r="N870" s="359"/>
      <c r="O870" s="359"/>
      <c r="P870" s="359"/>
      <c r="Q870" s="359"/>
      <c r="R870" s="359"/>
      <c r="S870" s="358"/>
      <c r="T870" s="358"/>
      <c r="U870" s="359"/>
      <c r="V870" s="359"/>
      <c r="W870" s="359"/>
      <c r="X870" s="359"/>
    </row>
    <row r="871" spans="1:24" ht="14.4">
      <c r="A871" s="359"/>
      <c r="B871" s="359"/>
      <c r="C871" s="359"/>
      <c r="D871" s="359"/>
      <c r="E871" s="359"/>
      <c r="F871" s="359"/>
      <c r="G871" s="359"/>
      <c r="H871" s="359"/>
      <c r="I871" s="359"/>
      <c r="J871" s="359"/>
      <c r="K871" s="359"/>
      <c r="L871" s="359"/>
      <c r="M871" s="359"/>
      <c r="N871" s="359"/>
      <c r="O871" s="359"/>
      <c r="P871" s="359"/>
      <c r="Q871" s="359"/>
      <c r="R871" s="359"/>
      <c r="S871" s="358"/>
      <c r="T871" s="358"/>
      <c r="U871" s="359"/>
      <c r="V871" s="359"/>
      <c r="W871" s="359"/>
      <c r="X871" s="359"/>
    </row>
    <row r="872" spans="1:24" ht="14.4">
      <c r="A872" s="359"/>
      <c r="B872" s="359"/>
      <c r="C872" s="359"/>
      <c r="D872" s="359"/>
      <c r="E872" s="359"/>
      <c r="F872" s="359"/>
      <c r="G872" s="359"/>
      <c r="H872" s="359"/>
      <c r="I872" s="359"/>
      <c r="J872" s="359"/>
      <c r="K872" s="359"/>
      <c r="L872" s="359"/>
      <c r="M872" s="359"/>
      <c r="N872" s="359"/>
      <c r="O872" s="359"/>
      <c r="P872" s="359"/>
      <c r="Q872" s="359"/>
      <c r="R872" s="359"/>
      <c r="S872" s="358"/>
      <c r="T872" s="358"/>
      <c r="U872" s="359"/>
      <c r="V872" s="359"/>
      <c r="W872" s="359"/>
      <c r="X872" s="359"/>
    </row>
    <row r="873" spans="1:24" ht="14.4">
      <c r="A873" s="359"/>
      <c r="B873" s="359"/>
      <c r="C873" s="359"/>
      <c r="D873" s="359"/>
      <c r="E873" s="359"/>
      <c r="F873" s="359"/>
      <c r="G873" s="359"/>
      <c r="H873" s="359"/>
      <c r="I873" s="359"/>
      <c r="J873" s="359"/>
      <c r="K873" s="359"/>
      <c r="L873" s="359"/>
      <c r="M873" s="359"/>
      <c r="N873" s="359"/>
      <c r="O873" s="359"/>
      <c r="P873" s="359"/>
      <c r="Q873" s="359"/>
      <c r="R873" s="359"/>
      <c r="S873" s="358"/>
      <c r="T873" s="358"/>
      <c r="U873" s="359"/>
      <c r="V873" s="359"/>
      <c r="W873" s="359"/>
      <c r="X873" s="359"/>
    </row>
    <row r="874" spans="1:24" ht="14.4">
      <c r="A874" s="359"/>
      <c r="B874" s="359"/>
      <c r="C874" s="359"/>
      <c r="D874" s="359"/>
      <c r="E874" s="359"/>
      <c r="F874" s="359"/>
      <c r="G874" s="359"/>
      <c r="H874" s="359"/>
      <c r="I874" s="359"/>
      <c r="J874" s="359"/>
      <c r="K874" s="359"/>
      <c r="L874" s="359"/>
      <c r="M874" s="359"/>
      <c r="N874" s="359"/>
      <c r="O874" s="359"/>
      <c r="P874" s="359"/>
      <c r="Q874" s="359"/>
      <c r="R874" s="359"/>
      <c r="S874" s="358"/>
      <c r="T874" s="358"/>
      <c r="U874" s="359"/>
      <c r="V874" s="359"/>
      <c r="W874" s="359"/>
      <c r="X874" s="359"/>
    </row>
    <row r="875" spans="1:24" ht="14.4">
      <c r="A875" s="359"/>
      <c r="B875" s="359"/>
      <c r="C875" s="359"/>
      <c r="D875" s="359"/>
      <c r="E875" s="359"/>
      <c r="F875" s="359"/>
      <c r="G875" s="359"/>
      <c r="H875" s="359"/>
      <c r="I875" s="359"/>
      <c r="J875" s="359"/>
      <c r="K875" s="359"/>
      <c r="L875" s="359"/>
      <c r="M875" s="359"/>
      <c r="N875" s="359"/>
      <c r="O875" s="359"/>
      <c r="P875" s="359"/>
      <c r="Q875" s="359"/>
      <c r="R875" s="359"/>
      <c r="S875" s="358"/>
      <c r="T875" s="358"/>
      <c r="U875" s="359"/>
      <c r="V875" s="359"/>
      <c r="W875" s="359"/>
      <c r="X875" s="359"/>
    </row>
    <row r="876" spans="1:24" ht="14.4">
      <c r="A876" s="359"/>
      <c r="B876" s="359"/>
      <c r="C876" s="359"/>
      <c r="D876" s="359"/>
      <c r="E876" s="359"/>
      <c r="F876" s="359"/>
      <c r="G876" s="359"/>
      <c r="H876" s="359"/>
      <c r="I876" s="359"/>
      <c r="J876" s="359"/>
      <c r="K876" s="359"/>
      <c r="L876" s="359"/>
      <c r="M876" s="359"/>
      <c r="N876" s="359"/>
      <c r="O876" s="359"/>
      <c r="P876" s="359"/>
      <c r="Q876" s="359"/>
      <c r="R876" s="359"/>
      <c r="S876" s="358"/>
      <c r="T876" s="358"/>
      <c r="U876" s="359"/>
      <c r="V876" s="359"/>
      <c r="W876" s="359"/>
      <c r="X876" s="359"/>
    </row>
    <row r="877" spans="1:24" ht="14.4">
      <c r="A877" s="359"/>
      <c r="B877" s="359"/>
      <c r="C877" s="359"/>
      <c r="D877" s="359"/>
      <c r="E877" s="359"/>
      <c r="F877" s="359"/>
      <c r="G877" s="359"/>
      <c r="H877" s="359"/>
      <c r="I877" s="359"/>
      <c r="J877" s="359"/>
      <c r="K877" s="359"/>
      <c r="L877" s="359"/>
      <c r="M877" s="359"/>
      <c r="N877" s="359"/>
      <c r="O877" s="359"/>
      <c r="P877" s="359"/>
      <c r="Q877" s="359"/>
      <c r="R877" s="359"/>
      <c r="S877" s="358"/>
      <c r="T877" s="358"/>
      <c r="U877" s="359"/>
      <c r="V877" s="359"/>
      <c r="W877" s="359"/>
      <c r="X877" s="359"/>
    </row>
    <row r="878" spans="1:24" ht="14.4">
      <c r="A878" s="359"/>
      <c r="B878" s="359"/>
      <c r="C878" s="359"/>
      <c r="D878" s="359"/>
      <c r="E878" s="359"/>
      <c r="F878" s="359"/>
      <c r="G878" s="359"/>
      <c r="H878" s="359"/>
      <c r="I878" s="359"/>
      <c r="J878" s="359"/>
      <c r="K878" s="359"/>
      <c r="L878" s="359"/>
      <c r="M878" s="359"/>
      <c r="N878" s="359"/>
      <c r="O878" s="359"/>
      <c r="P878" s="359"/>
      <c r="Q878" s="359"/>
      <c r="R878" s="359"/>
      <c r="S878" s="358"/>
      <c r="T878" s="358"/>
      <c r="U878" s="359"/>
      <c r="V878" s="359"/>
      <c r="W878" s="359"/>
      <c r="X878" s="359"/>
    </row>
    <row r="879" spans="1:24" ht="14.4">
      <c r="A879" s="359"/>
      <c r="B879" s="359"/>
      <c r="C879" s="359"/>
      <c r="D879" s="359"/>
      <c r="E879" s="359"/>
      <c r="F879" s="359"/>
      <c r="G879" s="359"/>
      <c r="H879" s="359"/>
      <c r="I879" s="359"/>
      <c r="J879" s="359"/>
      <c r="K879" s="359"/>
      <c r="L879" s="359"/>
      <c r="M879" s="359"/>
      <c r="N879" s="359"/>
      <c r="O879" s="359"/>
      <c r="P879" s="359"/>
      <c r="Q879" s="359"/>
      <c r="R879" s="359"/>
      <c r="S879" s="358"/>
      <c r="T879" s="358"/>
      <c r="U879" s="359"/>
      <c r="V879" s="359"/>
      <c r="W879" s="359"/>
      <c r="X879" s="359"/>
    </row>
    <row r="880" spans="1:24" ht="14.4">
      <c r="A880" s="359"/>
      <c r="B880" s="359"/>
      <c r="C880" s="359"/>
      <c r="D880" s="359"/>
      <c r="E880" s="359"/>
      <c r="F880" s="359"/>
      <c r="G880" s="359"/>
      <c r="H880" s="359"/>
      <c r="I880" s="359"/>
      <c r="J880" s="359"/>
      <c r="K880" s="359"/>
      <c r="L880" s="359"/>
      <c r="M880" s="359"/>
      <c r="N880" s="359"/>
      <c r="O880" s="359"/>
      <c r="P880" s="359"/>
      <c r="Q880" s="359"/>
      <c r="R880" s="359"/>
      <c r="S880" s="358"/>
      <c r="T880" s="358"/>
      <c r="U880" s="359"/>
      <c r="V880" s="359"/>
      <c r="W880" s="359"/>
      <c r="X880" s="359"/>
    </row>
    <row r="881" spans="1:24" ht="14.4">
      <c r="A881" s="359"/>
      <c r="B881" s="359"/>
      <c r="C881" s="359"/>
      <c r="D881" s="359"/>
      <c r="E881" s="359"/>
      <c r="F881" s="359"/>
      <c r="G881" s="359"/>
      <c r="H881" s="359"/>
      <c r="I881" s="359"/>
      <c r="J881" s="359"/>
      <c r="K881" s="359"/>
      <c r="L881" s="359"/>
      <c r="M881" s="359"/>
      <c r="N881" s="359"/>
      <c r="O881" s="359"/>
      <c r="P881" s="359"/>
      <c r="Q881" s="359"/>
      <c r="R881" s="359"/>
      <c r="S881" s="358"/>
      <c r="T881" s="358"/>
      <c r="U881" s="359"/>
      <c r="V881" s="359"/>
      <c r="W881" s="359"/>
      <c r="X881" s="359"/>
    </row>
    <row r="882" spans="1:24" ht="14.4">
      <c r="A882" s="359"/>
      <c r="B882" s="359"/>
      <c r="C882" s="359"/>
      <c r="D882" s="359"/>
      <c r="E882" s="359"/>
      <c r="F882" s="359"/>
      <c r="G882" s="359"/>
      <c r="H882" s="359"/>
      <c r="I882" s="359"/>
      <c r="J882" s="359"/>
      <c r="K882" s="359"/>
      <c r="L882" s="359"/>
      <c r="M882" s="359"/>
      <c r="N882" s="359"/>
      <c r="O882" s="359"/>
      <c r="P882" s="359"/>
      <c r="Q882" s="359"/>
      <c r="R882" s="359"/>
      <c r="S882" s="358"/>
      <c r="T882" s="358"/>
      <c r="U882" s="359"/>
      <c r="V882" s="359"/>
      <c r="W882" s="359"/>
      <c r="X882" s="359"/>
    </row>
    <row r="883" spans="1:24" ht="14.4">
      <c r="A883" s="359"/>
      <c r="B883" s="359"/>
      <c r="C883" s="359"/>
      <c r="D883" s="359"/>
      <c r="E883" s="359"/>
      <c r="F883" s="359"/>
      <c r="G883" s="359"/>
      <c r="H883" s="359"/>
      <c r="I883" s="359"/>
      <c r="J883" s="359"/>
      <c r="K883" s="359"/>
      <c r="L883" s="359"/>
      <c r="M883" s="359"/>
      <c r="N883" s="359"/>
      <c r="O883" s="359"/>
      <c r="P883" s="359"/>
      <c r="Q883" s="359"/>
      <c r="R883" s="359"/>
      <c r="S883" s="358"/>
      <c r="T883" s="358"/>
      <c r="U883" s="359"/>
      <c r="V883" s="359"/>
      <c r="W883" s="359"/>
      <c r="X883" s="359"/>
    </row>
    <row r="884" spans="1:24" ht="14.4">
      <c r="A884" s="359"/>
      <c r="B884" s="359"/>
      <c r="C884" s="359"/>
      <c r="D884" s="359"/>
      <c r="E884" s="359"/>
      <c r="F884" s="359"/>
      <c r="G884" s="359"/>
      <c r="H884" s="359"/>
      <c r="I884" s="359"/>
      <c r="J884" s="359"/>
      <c r="K884" s="359"/>
      <c r="L884" s="359"/>
      <c r="M884" s="359"/>
      <c r="N884" s="359"/>
      <c r="O884" s="359"/>
      <c r="P884" s="359"/>
      <c r="Q884" s="359"/>
      <c r="R884" s="359"/>
      <c r="S884" s="358"/>
      <c r="T884" s="358"/>
      <c r="U884" s="359"/>
      <c r="V884" s="359"/>
      <c r="W884" s="359"/>
      <c r="X884" s="359"/>
    </row>
    <row r="885" spans="1:24" ht="14.4">
      <c r="A885" s="359"/>
      <c r="B885" s="359"/>
      <c r="C885" s="359"/>
      <c r="D885" s="359"/>
      <c r="E885" s="359"/>
      <c r="F885" s="359"/>
      <c r="G885" s="359"/>
      <c r="H885" s="359"/>
      <c r="I885" s="359"/>
      <c r="J885" s="359"/>
      <c r="K885" s="359"/>
      <c r="L885" s="359"/>
      <c r="M885" s="359"/>
      <c r="N885" s="359"/>
      <c r="O885" s="359"/>
      <c r="P885" s="359"/>
      <c r="Q885" s="359"/>
      <c r="R885" s="359"/>
      <c r="S885" s="358"/>
      <c r="T885" s="358"/>
      <c r="U885" s="359"/>
      <c r="V885" s="359"/>
      <c r="W885" s="359"/>
      <c r="X885" s="359"/>
    </row>
    <row r="886" spans="1:24" ht="14.4">
      <c r="A886" s="359"/>
      <c r="B886" s="359"/>
      <c r="C886" s="359"/>
      <c r="D886" s="359"/>
      <c r="E886" s="359"/>
      <c r="F886" s="359"/>
      <c r="G886" s="359"/>
      <c r="H886" s="359"/>
      <c r="I886" s="359"/>
      <c r="J886" s="359"/>
      <c r="K886" s="359"/>
      <c r="L886" s="359"/>
      <c r="M886" s="359"/>
      <c r="N886" s="359"/>
      <c r="O886" s="359"/>
      <c r="P886" s="359"/>
      <c r="Q886" s="359"/>
      <c r="R886" s="359"/>
      <c r="S886" s="358"/>
      <c r="T886" s="358"/>
      <c r="U886" s="359"/>
      <c r="V886" s="359"/>
      <c r="W886" s="359"/>
      <c r="X886" s="359"/>
    </row>
    <row r="887" spans="1:24" ht="14.4">
      <c r="A887" s="359"/>
      <c r="B887" s="359"/>
      <c r="C887" s="359"/>
      <c r="D887" s="359"/>
      <c r="E887" s="359"/>
      <c r="F887" s="359"/>
      <c r="G887" s="359"/>
      <c r="H887" s="359"/>
      <c r="I887" s="359"/>
      <c r="J887" s="359"/>
      <c r="K887" s="359"/>
      <c r="L887" s="359"/>
      <c r="M887" s="359"/>
      <c r="N887" s="359"/>
      <c r="O887" s="359"/>
      <c r="P887" s="359"/>
      <c r="Q887" s="359"/>
      <c r="R887" s="359"/>
      <c r="S887" s="358"/>
      <c r="T887" s="358"/>
      <c r="U887" s="359"/>
      <c r="V887" s="359"/>
      <c r="W887" s="359"/>
      <c r="X887" s="359"/>
    </row>
    <row r="888" spans="1:24" ht="14.4">
      <c r="A888" s="359"/>
      <c r="B888" s="359"/>
      <c r="C888" s="359"/>
      <c r="D888" s="359"/>
      <c r="E888" s="359"/>
      <c r="F888" s="359"/>
      <c r="G888" s="359"/>
      <c r="H888" s="359"/>
      <c r="I888" s="359"/>
      <c r="J888" s="359"/>
      <c r="K888" s="359"/>
      <c r="L888" s="359"/>
      <c r="M888" s="359"/>
      <c r="N888" s="359"/>
      <c r="O888" s="359"/>
      <c r="P888" s="359"/>
      <c r="Q888" s="359"/>
      <c r="R888" s="359"/>
      <c r="S888" s="358"/>
      <c r="T888" s="358"/>
      <c r="U888" s="359"/>
      <c r="V888" s="359"/>
      <c r="W888" s="359"/>
      <c r="X888" s="359"/>
    </row>
    <row r="889" spans="1:24" ht="14.4">
      <c r="A889" s="359"/>
      <c r="B889" s="359"/>
      <c r="C889" s="359"/>
      <c r="D889" s="359"/>
      <c r="E889" s="359"/>
      <c r="F889" s="359"/>
      <c r="G889" s="359"/>
      <c r="H889" s="359"/>
      <c r="I889" s="359"/>
      <c r="J889" s="359"/>
      <c r="K889" s="359"/>
      <c r="L889" s="359"/>
      <c r="M889" s="359"/>
      <c r="N889" s="359"/>
      <c r="O889" s="359"/>
      <c r="P889" s="359"/>
      <c r="Q889" s="359"/>
      <c r="R889" s="359"/>
      <c r="S889" s="358"/>
      <c r="T889" s="358"/>
      <c r="U889" s="359"/>
      <c r="V889" s="359"/>
      <c r="W889" s="359"/>
      <c r="X889" s="359"/>
    </row>
    <row r="890" spans="1:24" ht="14.4">
      <c r="A890" s="359"/>
      <c r="B890" s="359"/>
      <c r="C890" s="359"/>
      <c r="D890" s="359"/>
      <c r="E890" s="359"/>
      <c r="F890" s="359"/>
      <c r="G890" s="359"/>
      <c r="H890" s="359"/>
      <c r="I890" s="359"/>
      <c r="J890" s="359"/>
      <c r="K890" s="359"/>
      <c r="L890" s="359"/>
      <c r="M890" s="359"/>
      <c r="N890" s="359"/>
      <c r="O890" s="359"/>
      <c r="P890" s="359"/>
      <c r="Q890" s="359"/>
      <c r="R890" s="359"/>
      <c r="S890" s="358"/>
      <c r="T890" s="358"/>
      <c r="U890" s="359"/>
      <c r="V890" s="359"/>
      <c r="W890" s="359"/>
      <c r="X890" s="359"/>
    </row>
    <row r="891" spans="1:24" ht="14.4">
      <c r="A891" s="359"/>
      <c r="B891" s="359"/>
      <c r="C891" s="359"/>
      <c r="D891" s="359"/>
      <c r="E891" s="359"/>
      <c r="F891" s="359"/>
      <c r="G891" s="359"/>
      <c r="H891" s="359"/>
      <c r="I891" s="359"/>
      <c r="J891" s="359"/>
      <c r="K891" s="359"/>
      <c r="L891" s="359"/>
      <c r="M891" s="359"/>
      <c r="N891" s="359"/>
      <c r="O891" s="359"/>
      <c r="P891" s="359"/>
      <c r="Q891" s="359"/>
      <c r="R891" s="359"/>
      <c r="S891" s="358"/>
      <c r="T891" s="358"/>
      <c r="U891" s="359"/>
      <c r="V891" s="359"/>
      <c r="W891" s="359"/>
      <c r="X891" s="359"/>
    </row>
    <row r="892" spans="1:24" ht="14.4">
      <c r="A892" s="359"/>
      <c r="B892" s="359"/>
      <c r="C892" s="359"/>
      <c r="D892" s="359"/>
      <c r="E892" s="359"/>
      <c r="F892" s="359"/>
      <c r="G892" s="359"/>
      <c r="H892" s="359"/>
      <c r="I892" s="359"/>
      <c r="J892" s="359"/>
      <c r="K892" s="359"/>
      <c r="L892" s="359"/>
      <c r="M892" s="359"/>
      <c r="N892" s="359"/>
      <c r="O892" s="359"/>
      <c r="P892" s="359"/>
      <c r="Q892" s="359"/>
      <c r="R892" s="359"/>
      <c r="S892" s="358"/>
      <c r="T892" s="358"/>
      <c r="U892" s="359"/>
      <c r="V892" s="359"/>
      <c r="W892" s="359"/>
      <c r="X892" s="359"/>
    </row>
    <row r="893" spans="1:24" ht="14.4">
      <c r="A893" s="359"/>
      <c r="B893" s="359"/>
      <c r="C893" s="359"/>
      <c r="D893" s="359"/>
      <c r="E893" s="359"/>
      <c r="F893" s="359"/>
      <c r="G893" s="359"/>
      <c r="H893" s="359"/>
      <c r="I893" s="359"/>
      <c r="J893" s="359"/>
      <c r="K893" s="359"/>
      <c r="L893" s="359"/>
      <c r="M893" s="359"/>
      <c r="N893" s="359"/>
      <c r="O893" s="359"/>
      <c r="P893" s="359"/>
      <c r="Q893" s="359"/>
      <c r="R893" s="359"/>
      <c r="S893" s="358"/>
      <c r="T893" s="358"/>
      <c r="U893" s="359"/>
      <c r="V893" s="359"/>
      <c r="W893" s="359"/>
      <c r="X893" s="359"/>
    </row>
    <row r="894" spans="1:24" ht="14.4">
      <c r="A894" s="359"/>
      <c r="B894" s="359"/>
      <c r="C894" s="359"/>
      <c r="D894" s="359"/>
      <c r="E894" s="359"/>
      <c r="F894" s="359"/>
      <c r="G894" s="359"/>
      <c r="H894" s="359"/>
      <c r="I894" s="359"/>
      <c r="J894" s="359"/>
      <c r="K894" s="359"/>
      <c r="L894" s="359"/>
      <c r="M894" s="359"/>
      <c r="N894" s="359"/>
      <c r="O894" s="359"/>
      <c r="P894" s="359"/>
      <c r="Q894" s="359"/>
      <c r="R894" s="359"/>
      <c r="S894" s="358"/>
      <c r="T894" s="358"/>
      <c r="U894" s="359"/>
      <c r="V894" s="359"/>
      <c r="W894" s="359"/>
      <c r="X894" s="359"/>
    </row>
    <row r="895" spans="1:24" ht="14.4">
      <c r="A895" s="359"/>
      <c r="B895" s="359"/>
      <c r="C895" s="359"/>
      <c r="D895" s="359"/>
      <c r="E895" s="359"/>
      <c r="F895" s="359"/>
      <c r="G895" s="359"/>
      <c r="H895" s="359"/>
      <c r="I895" s="359"/>
      <c r="J895" s="359"/>
      <c r="K895" s="359"/>
      <c r="L895" s="359"/>
      <c r="M895" s="359"/>
      <c r="N895" s="359"/>
      <c r="O895" s="359"/>
      <c r="P895" s="359"/>
      <c r="Q895" s="359"/>
      <c r="R895" s="359"/>
      <c r="S895" s="358"/>
      <c r="T895" s="358"/>
      <c r="U895" s="359"/>
      <c r="V895" s="359"/>
      <c r="W895" s="359"/>
      <c r="X895" s="359"/>
    </row>
    <row r="896" spans="1:24" ht="14.4">
      <c r="A896" s="359"/>
      <c r="B896" s="359"/>
      <c r="C896" s="359"/>
      <c r="D896" s="359"/>
      <c r="E896" s="359"/>
      <c r="F896" s="359"/>
      <c r="G896" s="359"/>
      <c r="H896" s="359"/>
      <c r="I896" s="359"/>
      <c r="J896" s="359"/>
      <c r="K896" s="359"/>
      <c r="L896" s="359"/>
      <c r="M896" s="359"/>
      <c r="N896" s="359"/>
      <c r="O896" s="359"/>
      <c r="P896" s="359"/>
      <c r="Q896" s="359"/>
      <c r="R896" s="359"/>
      <c r="S896" s="358"/>
      <c r="T896" s="358"/>
      <c r="U896" s="359"/>
      <c r="V896" s="359"/>
      <c r="W896" s="359"/>
      <c r="X896" s="359"/>
    </row>
    <row r="897" spans="1:24" ht="14.4">
      <c r="A897" s="359"/>
      <c r="B897" s="359"/>
      <c r="C897" s="359"/>
      <c r="D897" s="359"/>
      <c r="E897" s="359"/>
      <c r="F897" s="359"/>
      <c r="G897" s="359"/>
      <c r="H897" s="359"/>
      <c r="I897" s="359"/>
      <c r="J897" s="359"/>
      <c r="K897" s="359"/>
      <c r="L897" s="359"/>
      <c r="M897" s="359"/>
      <c r="N897" s="359"/>
      <c r="O897" s="359"/>
      <c r="P897" s="359"/>
      <c r="Q897" s="359"/>
      <c r="R897" s="359"/>
      <c r="S897" s="358"/>
      <c r="T897" s="358"/>
      <c r="U897" s="359"/>
      <c r="V897" s="359"/>
      <c r="W897" s="359"/>
      <c r="X897" s="359"/>
    </row>
    <row r="898" spans="1:24" ht="14.4">
      <c r="A898" s="359"/>
      <c r="B898" s="359"/>
      <c r="C898" s="359"/>
      <c r="D898" s="359"/>
      <c r="E898" s="359"/>
      <c r="F898" s="359"/>
      <c r="G898" s="359"/>
      <c r="H898" s="359"/>
      <c r="I898" s="359"/>
      <c r="J898" s="359"/>
      <c r="K898" s="359"/>
      <c r="L898" s="359"/>
      <c r="M898" s="359"/>
      <c r="N898" s="359"/>
      <c r="O898" s="359"/>
      <c r="P898" s="359"/>
      <c r="Q898" s="359"/>
      <c r="R898" s="359"/>
      <c r="S898" s="358"/>
      <c r="T898" s="358"/>
      <c r="U898" s="359"/>
      <c r="V898" s="359"/>
      <c r="W898" s="359"/>
      <c r="X898" s="359"/>
    </row>
    <row r="899" spans="1:24" ht="14.4">
      <c r="A899" s="359"/>
      <c r="B899" s="359"/>
      <c r="C899" s="359"/>
      <c r="D899" s="359"/>
      <c r="E899" s="359"/>
      <c r="F899" s="359"/>
      <c r="G899" s="359"/>
      <c r="H899" s="359"/>
      <c r="I899" s="359"/>
      <c r="J899" s="359"/>
      <c r="K899" s="359"/>
      <c r="L899" s="359"/>
      <c r="M899" s="359"/>
      <c r="N899" s="359"/>
      <c r="O899" s="359"/>
      <c r="P899" s="359"/>
      <c r="Q899" s="359"/>
      <c r="R899" s="359"/>
      <c r="S899" s="358"/>
      <c r="T899" s="358"/>
      <c r="U899" s="359"/>
      <c r="V899" s="359"/>
      <c r="W899" s="359"/>
      <c r="X899" s="359"/>
    </row>
    <row r="900" spans="1:24" ht="14.4">
      <c r="A900" s="359"/>
      <c r="B900" s="359"/>
      <c r="C900" s="359"/>
      <c r="D900" s="359"/>
      <c r="E900" s="359"/>
      <c r="F900" s="359"/>
      <c r="G900" s="359"/>
      <c r="H900" s="359"/>
      <c r="I900" s="359"/>
      <c r="J900" s="359"/>
      <c r="K900" s="359"/>
      <c r="L900" s="359"/>
      <c r="M900" s="359"/>
      <c r="N900" s="359"/>
      <c r="O900" s="359"/>
      <c r="P900" s="359"/>
      <c r="Q900" s="359"/>
      <c r="R900" s="359"/>
      <c r="S900" s="358"/>
      <c r="T900" s="358"/>
      <c r="U900" s="359"/>
      <c r="V900" s="359"/>
      <c r="W900" s="359"/>
      <c r="X900" s="359"/>
    </row>
    <row r="901" spans="1:24" ht="14.4">
      <c r="A901" s="359"/>
      <c r="B901" s="359"/>
      <c r="C901" s="359"/>
      <c r="D901" s="359"/>
      <c r="E901" s="359"/>
      <c r="F901" s="359"/>
      <c r="G901" s="359"/>
      <c r="H901" s="359"/>
      <c r="I901" s="359"/>
      <c r="J901" s="359"/>
      <c r="K901" s="359"/>
      <c r="L901" s="359"/>
      <c r="M901" s="359"/>
      <c r="N901" s="359"/>
      <c r="O901" s="359"/>
      <c r="P901" s="359"/>
      <c r="Q901" s="359"/>
      <c r="R901" s="359"/>
      <c r="S901" s="358"/>
      <c r="T901" s="358"/>
      <c r="U901" s="359"/>
      <c r="V901" s="359"/>
      <c r="W901" s="359"/>
      <c r="X901" s="359"/>
    </row>
    <row r="902" spans="1:24" ht="14.4">
      <c r="A902" s="359"/>
      <c r="B902" s="359"/>
      <c r="C902" s="359"/>
      <c r="D902" s="359"/>
      <c r="E902" s="359"/>
      <c r="F902" s="359"/>
      <c r="G902" s="359"/>
      <c r="H902" s="359"/>
      <c r="I902" s="359"/>
      <c r="J902" s="359"/>
      <c r="K902" s="359"/>
      <c r="L902" s="359"/>
      <c r="M902" s="359"/>
      <c r="N902" s="359"/>
      <c r="O902" s="359"/>
      <c r="P902" s="359"/>
      <c r="Q902" s="359"/>
      <c r="R902" s="359"/>
      <c r="S902" s="358"/>
      <c r="T902" s="358"/>
      <c r="U902" s="359"/>
      <c r="V902" s="359"/>
      <c r="W902" s="359"/>
      <c r="X902" s="359"/>
    </row>
    <row r="903" spans="1:24" ht="14.4">
      <c r="A903" s="359"/>
      <c r="B903" s="359"/>
      <c r="C903" s="359"/>
      <c r="D903" s="359"/>
      <c r="E903" s="359"/>
      <c r="F903" s="359"/>
      <c r="G903" s="359"/>
      <c r="H903" s="359"/>
      <c r="I903" s="359"/>
      <c r="J903" s="359"/>
      <c r="K903" s="359"/>
      <c r="L903" s="359"/>
      <c r="M903" s="359"/>
      <c r="N903" s="359"/>
      <c r="O903" s="359"/>
      <c r="P903" s="359"/>
      <c r="Q903" s="359"/>
      <c r="R903" s="359"/>
      <c r="S903" s="358"/>
      <c r="T903" s="358"/>
      <c r="U903" s="359"/>
      <c r="V903" s="359"/>
      <c r="W903" s="359"/>
      <c r="X903" s="359"/>
    </row>
    <row r="904" spans="1:24" ht="14.4">
      <c r="A904" s="359"/>
      <c r="B904" s="359"/>
      <c r="C904" s="359"/>
      <c r="D904" s="359"/>
      <c r="E904" s="359"/>
      <c r="F904" s="359"/>
      <c r="G904" s="359"/>
      <c r="H904" s="359"/>
      <c r="I904" s="359"/>
      <c r="J904" s="359"/>
      <c r="K904" s="359"/>
      <c r="L904" s="359"/>
      <c r="M904" s="359"/>
      <c r="N904" s="359"/>
      <c r="O904" s="359"/>
      <c r="P904" s="359"/>
      <c r="Q904" s="359"/>
      <c r="R904" s="359"/>
      <c r="S904" s="358"/>
      <c r="T904" s="358"/>
      <c r="U904" s="359"/>
      <c r="V904" s="359"/>
      <c r="W904" s="359"/>
      <c r="X904" s="359"/>
    </row>
    <row r="905" spans="1:24" ht="14.4">
      <c r="A905" s="359"/>
      <c r="B905" s="359"/>
      <c r="C905" s="359"/>
      <c r="D905" s="359"/>
      <c r="E905" s="359"/>
      <c r="F905" s="359"/>
      <c r="G905" s="359"/>
      <c r="H905" s="359"/>
      <c r="I905" s="359"/>
      <c r="J905" s="359"/>
      <c r="K905" s="359"/>
      <c r="L905" s="359"/>
      <c r="M905" s="359"/>
      <c r="N905" s="359"/>
      <c r="O905" s="359"/>
      <c r="P905" s="359"/>
      <c r="Q905" s="359"/>
      <c r="R905" s="359"/>
      <c r="S905" s="358"/>
      <c r="T905" s="358"/>
      <c r="U905" s="359"/>
      <c r="V905" s="359"/>
      <c r="W905" s="359"/>
      <c r="X905" s="359"/>
    </row>
    <row r="906" spans="1:24" ht="14.4">
      <c r="A906" s="359"/>
      <c r="B906" s="359"/>
      <c r="C906" s="359"/>
      <c r="D906" s="359"/>
      <c r="E906" s="359"/>
      <c r="F906" s="359"/>
      <c r="G906" s="359"/>
      <c r="H906" s="359"/>
      <c r="I906" s="359"/>
      <c r="J906" s="359"/>
      <c r="K906" s="359"/>
      <c r="L906" s="359"/>
      <c r="M906" s="359"/>
      <c r="N906" s="359"/>
      <c r="O906" s="359"/>
      <c r="P906" s="359"/>
      <c r="Q906" s="359"/>
      <c r="R906" s="359"/>
      <c r="S906" s="358"/>
      <c r="T906" s="358"/>
      <c r="U906" s="359"/>
      <c r="V906" s="359"/>
      <c r="W906" s="359"/>
      <c r="X906" s="359"/>
    </row>
    <row r="907" spans="1:24" ht="14.4">
      <c r="A907" s="359"/>
      <c r="B907" s="359"/>
      <c r="C907" s="359"/>
      <c r="D907" s="359"/>
      <c r="E907" s="359"/>
      <c r="F907" s="359"/>
      <c r="G907" s="359"/>
      <c r="H907" s="359"/>
      <c r="I907" s="359"/>
      <c r="J907" s="359"/>
      <c r="K907" s="359"/>
      <c r="L907" s="359"/>
      <c r="M907" s="359"/>
      <c r="N907" s="359"/>
      <c r="O907" s="359"/>
      <c r="P907" s="359"/>
      <c r="Q907" s="359"/>
      <c r="R907" s="359"/>
      <c r="S907" s="358"/>
      <c r="T907" s="358"/>
      <c r="U907" s="359"/>
      <c r="V907" s="359"/>
      <c r="W907" s="359"/>
      <c r="X907" s="359"/>
    </row>
    <row r="908" spans="1:24" ht="14.4">
      <c r="A908" s="359"/>
      <c r="B908" s="359"/>
      <c r="C908" s="359"/>
      <c r="D908" s="359"/>
      <c r="E908" s="359"/>
      <c r="F908" s="359"/>
      <c r="G908" s="359"/>
      <c r="H908" s="359"/>
      <c r="I908" s="359"/>
      <c r="J908" s="359"/>
      <c r="K908" s="359"/>
      <c r="L908" s="359"/>
      <c r="M908" s="359"/>
      <c r="N908" s="359"/>
      <c r="O908" s="359"/>
      <c r="P908" s="359"/>
      <c r="Q908" s="359"/>
      <c r="R908" s="359"/>
      <c r="S908" s="358"/>
      <c r="T908" s="358"/>
      <c r="U908" s="359"/>
      <c r="V908" s="359"/>
      <c r="W908" s="359"/>
      <c r="X908" s="359"/>
    </row>
    <row r="909" spans="1:24" ht="14.4">
      <c r="A909" s="359"/>
      <c r="B909" s="359"/>
      <c r="C909" s="359"/>
      <c r="D909" s="359"/>
      <c r="E909" s="359"/>
      <c r="F909" s="359"/>
      <c r="G909" s="359"/>
      <c r="H909" s="359"/>
      <c r="I909" s="359"/>
      <c r="J909" s="359"/>
      <c r="K909" s="359"/>
      <c r="L909" s="359"/>
      <c r="M909" s="359"/>
      <c r="N909" s="359"/>
      <c r="O909" s="359"/>
      <c r="P909" s="359"/>
      <c r="Q909" s="359"/>
      <c r="R909" s="359"/>
      <c r="S909" s="358"/>
      <c r="T909" s="358"/>
      <c r="U909" s="359"/>
      <c r="V909" s="359"/>
      <c r="W909" s="359"/>
      <c r="X909" s="359"/>
    </row>
    <row r="910" spans="1:24" ht="14.4">
      <c r="A910" s="359"/>
      <c r="B910" s="359"/>
      <c r="C910" s="359"/>
      <c r="D910" s="359"/>
      <c r="E910" s="359"/>
      <c r="F910" s="359"/>
      <c r="G910" s="359"/>
      <c r="H910" s="359"/>
      <c r="I910" s="359"/>
      <c r="J910" s="359"/>
      <c r="K910" s="359"/>
      <c r="L910" s="359"/>
      <c r="M910" s="359"/>
      <c r="N910" s="359"/>
      <c r="O910" s="359"/>
      <c r="P910" s="359"/>
      <c r="Q910" s="359"/>
      <c r="R910" s="359"/>
      <c r="S910" s="358"/>
      <c r="T910" s="358"/>
      <c r="U910" s="359"/>
      <c r="V910" s="359"/>
      <c r="W910" s="359"/>
      <c r="X910" s="359"/>
    </row>
    <row r="911" spans="1:24" ht="14.4">
      <c r="A911" s="359"/>
      <c r="B911" s="359"/>
      <c r="C911" s="359"/>
      <c r="D911" s="359"/>
      <c r="E911" s="359"/>
      <c r="F911" s="359"/>
      <c r="G911" s="359"/>
      <c r="H911" s="359"/>
      <c r="I911" s="359"/>
      <c r="J911" s="359"/>
      <c r="K911" s="359"/>
      <c r="L911" s="359"/>
      <c r="M911" s="359"/>
      <c r="N911" s="359"/>
      <c r="O911" s="359"/>
      <c r="P911" s="359"/>
      <c r="Q911" s="359"/>
      <c r="R911" s="359"/>
      <c r="S911" s="358"/>
      <c r="T911" s="358"/>
      <c r="U911" s="359"/>
      <c r="V911" s="359"/>
      <c r="W911" s="359"/>
      <c r="X911" s="359"/>
    </row>
    <row r="912" spans="1:24" ht="14.4">
      <c r="A912" s="359"/>
      <c r="B912" s="359"/>
      <c r="C912" s="359"/>
      <c r="D912" s="359"/>
      <c r="E912" s="359"/>
      <c r="F912" s="359"/>
      <c r="G912" s="359"/>
      <c r="H912" s="359"/>
      <c r="I912" s="359"/>
      <c r="J912" s="359"/>
      <c r="K912" s="359"/>
      <c r="L912" s="359"/>
      <c r="M912" s="359"/>
      <c r="N912" s="359"/>
      <c r="O912" s="359"/>
      <c r="P912" s="359"/>
      <c r="Q912" s="359"/>
      <c r="R912" s="359"/>
      <c r="S912" s="358"/>
      <c r="T912" s="358"/>
      <c r="U912" s="359"/>
      <c r="V912" s="359"/>
      <c r="W912" s="359"/>
      <c r="X912" s="359"/>
    </row>
    <row r="913" spans="1:24" ht="14.4">
      <c r="A913" s="359"/>
      <c r="B913" s="359"/>
      <c r="C913" s="359"/>
      <c r="D913" s="359"/>
      <c r="E913" s="359"/>
      <c r="F913" s="359"/>
      <c r="G913" s="359"/>
      <c r="H913" s="359"/>
      <c r="I913" s="359"/>
      <c r="J913" s="359"/>
      <c r="K913" s="359"/>
      <c r="L913" s="359"/>
      <c r="M913" s="359"/>
      <c r="N913" s="359"/>
      <c r="O913" s="359"/>
      <c r="P913" s="359"/>
      <c r="Q913" s="359"/>
      <c r="R913" s="359"/>
      <c r="S913" s="358"/>
      <c r="T913" s="358"/>
      <c r="U913" s="359"/>
      <c r="V913" s="359"/>
      <c r="W913" s="359"/>
      <c r="X913" s="359"/>
    </row>
    <row r="914" spans="1:24" ht="14.4">
      <c r="A914" s="359"/>
      <c r="B914" s="359"/>
      <c r="C914" s="359"/>
      <c r="D914" s="359"/>
      <c r="E914" s="359"/>
      <c r="F914" s="359"/>
      <c r="G914" s="359"/>
      <c r="H914" s="359"/>
      <c r="I914" s="359"/>
      <c r="J914" s="359"/>
      <c r="K914" s="359"/>
      <c r="L914" s="359"/>
      <c r="M914" s="359"/>
      <c r="N914" s="359"/>
      <c r="O914" s="359"/>
      <c r="P914" s="359"/>
      <c r="Q914" s="359"/>
      <c r="R914" s="359"/>
      <c r="S914" s="358"/>
      <c r="T914" s="358"/>
      <c r="U914" s="359"/>
      <c r="V914" s="359"/>
      <c r="W914" s="359"/>
      <c r="X914" s="359"/>
    </row>
    <row r="915" spans="1:24" ht="14.4">
      <c r="A915" s="359"/>
      <c r="B915" s="359"/>
      <c r="C915" s="359"/>
      <c r="D915" s="359"/>
      <c r="E915" s="359"/>
      <c r="F915" s="359"/>
      <c r="G915" s="359"/>
      <c r="H915" s="359"/>
      <c r="I915" s="359"/>
      <c r="J915" s="359"/>
      <c r="K915" s="359"/>
      <c r="L915" s="359"/>
      <c r="M915" s="359"/>
      <c r="N915" s="359"/>
      <c r="O915" s="359"/>
      <c r="P915" s="359"/>
      <c r="Q915" s="359"/>
      <c r="R915" s="359"/>
      <c r="S915" s="358"/>
      <c r="T915" s="358"/>
      <c r="U915" s="359"/>
      <c r="V915" s="359"/>
      <c r="W915" s="359"/>
      <c r="X915" s="359"/>
    </row>
    <row r="916" spans="1:24" ht="14.4">
      <c r="A916" s="359"/>
      <c r="B916" s="359"/>
      <c r="C916" s="359"/>
      <c r="D916" s="359"/>
      <c r="E916" s="359"/>
      <c r="F916" s="359"/>
      <c r="G916" s="359"/>
      <c r="H916" s="359"/>
      <c r="I916" s="359"/>
      <c r="J916" s="359"/>
      <c r="K916" s="359"/>
      <c r="L916" s="359"/>
      <c r="M916" s="359"/>
      <c r="N916" s="359"/>
      <c r="O916" s="359"/>
      <c r="P916" s="359"/>
      <c r="Q916" s="359"/>
      <c r="R916" s="359"/>
      <c r="S916" s="358"/>
      <c r="T916" s="358"/>
      <c r="U916" s="359"/>
      <c r="V916" s="359"/>
      <c r="W916" s="359"/>
      <c r="X916" s="359"/>
    </row>
    <row r="917" spans="1:24" ht="14.4">
      <c r="A917" s="359"/>
      <c r="B917" s="359"/>
      <c r="C917" s="359"/>
      <c r="D917" s="359"/>
      <c r="E917" s="359"/>
      <c r="F917" s="359"/>
      <c r="G917" s="359"/>
      <c r="H917" s="359"/>
      <c r="I917" s="359"/>
      <c r="J917" s="359"/>
      <c r="K917" s="359"/>
      <c r="L917" s="359"/>
      <c r="M917" s="359"/>
      <c r="N917" s="359"/>
      <c r="O917" s="359"/>
      <c r="P917" s="359"/>
      <c r="Q917" s="359"/>
      <c r="R917" s="359"/>
      <c r="S917" s="358"/>
      <c r="T917" s="358"/>
      <c r="U917" s="359"/>
      <c r="V917" s="359"/>
      <c r="W917" s="359"/>
      <c r="X917" s="359"/>
    </row>
    <row r="918" spans="1:24" ht="14.4">
      <c r="A918" s="359"/>
      <c r="B918" s="359"/>
      <c r="C918" s="359"/>
      <c r="D918" s="359"/>
      <c r="E918" s="359"/>
      <c r="F918" s="359"/>
      <c r="G918" s="359"/>
      <c r="H918" s="359"/>
      <c r="I918" s="359"/>
      <c r="J918" s="359"/>
      <c r="K918" s="359"/>
      <c r="L918" s="359"/>
      <c r="M918" s="359"/>
      <c r="N918" s="359"/>
      <c r="O918" s="359"/>
      <c r="P918" s="359"/>
      <c r="Q918" s="359"/>
      <c r="R918" s="359"/>
      <c r="S918" s="358"/>
      <c r="T918" s="358"/>
      <c r="U918" s="359"/>
      <c r="V918" s="359"/>
      <c r="W918" s="359"/>
      <c r="X918" s="359"/>
    </row>
    <row r="919" spans="1:24" ht="14.4">
      <c r="A919" s="359"/>
      <c r="B919" s="359"/>
      <c r="C919" s="359"/>
      <c r="D919" s="359"/>
      <c r="E919" s="359"/>
      <c r="F919" s="359"/>
      <c r="G919" s="359"/>
      <c r="H919" s="359"/>
      <c r="I919" s="359"/>
      <c r="J919" s="359"/>
      <c r="K919" s="359"/>
      <c r="L919" s="359"/>
      <c r="M919" s="359"/>
      <c r="N919" s="359"/>
      <c r="O919" s="359"/>
      <c r="P919" s="359"/>
      <c r="Q919" s="359"/>
      <c r="R919" s="359"/>
      <c r="S919" s="358"/>
      <c r="T919" s="358"/>
      <c r="U919" s="359"/>
      <c r="V919" s="359"/>
      <c r="W919" s="359"/>
      <c r="X919" s="359"/>
    </row>
    <row r="920" spans="1:24" ht="14.4">
      <c r="A920" s="359"/>
      <c r="B920" s="359"/>
      <c r="C920" s="359"/>
      <c r="D920" s="359"/>
      <c r="E920" s="359"/>
      <c r="F920" s="359"/>
      <c r="G920" s="359"/>
      <c r="H920" s="359"/>
      <c r="I920" s="359"/>
      <c r="J920" s="359"/>
      <c r="K920" s="359"/>
      <c r="L920" s="359"/>
      <c r="M920" s="359"/>
      <c r="N920" s="359"/>
      <c r="O920" s="359"/>
      <c r="P920" s="359"/>
      <c r="Q920" s="359"/>
      <c r="R920" s="359"/>
      <c r="S920" s="358"/>
      <c r="T920" s="358"/>
      <c r="U920" s="359"/>
      <c r="V920" s="359"/>
      <c r="W920" s="359"/>
      <c r="X920" s="359"/>
    </row>
    <row r="921" spans="1:24" ht="14.4">
      <c r="A921" s="359"/>
      <c r="B921" s="359"/>
      <c r="C921" s="359"/>
      <c r="D921" s="359"/>
      <c r="E921" s="359"/>
      <c r="F921" s="359"/>
      <c r="G921" s="359"/>
      <c r="H921" s="359"/>
      <c r="I921" s="359"/>
      <c r="J921" s="359"/>
      <c r="K921" s="359"/>
      <c r="L921" s="359"/>
      <c r="M921" s="359"/>
      <c r="N921" s="359"/>
      <c r="O921" s="359"/>
      <c r="P921" s="359"/>
      <c r="Q921" s="359"/>
      <c r="R921" s="359"/>
      <c r="S921" s="358"/>
      <c r="T921" s="358"/>
      <c r="U921" s="359"/>
      <c r="V921" s="359"/>
      <c r="W921" s="359"/>
      <c r="X921" s="359"/>
    </row>
    <row r="922" spans="1:24" ht="14.4">
      <c r="A922" s="359"/>
      <c r="B922" s="359"/>
      <c r="C922" s="359"/>
      <c r="D922" s="359"/>
      <c r="E922" s="359"/>
      <c r="F922" s="359"/>
      <c r="G922" s="359"/>
      <c r="H922" s="359"/>
      <c r="I922" s="359"/>
      <c r="J922" s="359"/>
      <c r="K922" s="359"/>
      <c r="L922" s="359"/>
      <c r="M922" s="359"/>
      <c r="N922" s="359"/>
      <c r="O922" s="359"/>
      <c r="P922" s="359"/>
      <c r="Q922" s="359"/>
      <c r="R922" s="359"/>
      <c r="S922" s="358"/>
      <c r="T922" s="358"/>
      <c r="U922" s="359"/>
      <c r="V922" s="359"/>
      <c r="W922" s="359"/>
      <c r="X922" s="359"/>
    </row>
    <row r="923" spans="1:24" ht="14.4">
      <c r="A923" s="359"/>
      <c r="B923" s="359"/>
      <c r="C923" s="359"/>
      <c r="D923" s="359"/>
      <c r="E923" s="359"/>
      <c r="F923" s="359"/>
      <c r="G923" s="359"/>
      <c r="H923" s="359"/>
      <c r="I923" s="359"/>
      <c r="J923" s="359"/>
      <c r="K923" s="359"/>
      <c r="L923" s="359"/>
      <c r="M923" s="359"/>
      <c r="N923" s="359"/>
      <c r="O923" s="359"/>
      <c r="P923" s="359"/>
      <c r="Q923" s="359"/>
      <c r="R923" s="359"/>
      <c r="S923" s="358"/>
      <c r="T923" s="358"/>
      <c r="U923" s="359"/>
      <c r="V923" s="359"/>
      <c r="W923" s="359"/>
      <c r="X923" s="359"/>
    </row>
    <row r="924" spans="1:24" ht="14.4">
      <c r="A924" s="359"/>
      <c r="B924" s="359"/>
      <c r="C924" s="359"/>
      <c r="D924" s="359"/>
      <c r="E924" s="359"/>
      <c r="F924" s="359"/>
      <c r="G924" s="359"/>
      <c r="H924" s="359"/>
      <c r="I924" s="359"/>
      <c r="J924" s="359"/>
      <c r="K924" s="359"/>
      <c r="L924" s="359"/>
      <c r="M924" s="359"/>
      <c r="N924" s="359"/>
      <c r="O924" s="359"/>
      <c r="P924" s="359"/>
      <c r="Q924" s="359"/>
      <c r="R924" s="359"/>
      <c r="S924" s="358"/>
      <c r="T924" s="358"/>
      <c r="U924" s="359"/>
      <c r="V924" s="359"/>
      <c r="W924" s="359"/>
      <c r="X924" s="359"/>
    </row>
    <row r="925" spans="1:24" ht="14.4">
      <c r="A925" s="359"/>
      <c r="B925" s="359"/>
      <c r="C925" s="359"/>
      <c r="D925" s="359"/>
      <c r="E925" s="359"/>
      <c r="F925" s="359"/>
      <c r="G925" s="359"/>
      <c r="H925" s="359"/>
      <c r="I925" s="359"/>
      <c r="J925" s="359"/>
      <c r="K925" s="359"/>
      <c r="L925" s="359"/>
      <c r="M925" s="359"/>
      <c r="N925" s="359"/>
      <c r="O925" s="359"/>
      <c r="P925" s="359"/>
      <c r="Q925" s="359"/>
      <c r="R925" s="359"/>
      <c r="S925" s="358"/>
      <c r="T925" s="358"/>
      <c r="U925" s="359"/>
      <c r="V925" s="359"/>
      <c r="W925" s="359"/>
      <c r="X925" s="359"/>
    </row>
    <row r="926" spans="1:24" ht="14.4">
      <c r="A926" s="359"/>
      <c r="B926" s="359"/>
      <c r="C926" s="359"/>
      <c r="D926" s="359"/>
      <c r="E926" s="359"/>
      <c r="F926" s="359"/>
      <c r="G926" s="359"/>
      <c r="H926" s="359"/>
      <c r="I926" s="359"/>
      <c r="J926" s="359"/>
      <c r="K926" s="359"/>
      <c r="L926" s="359"/>
      <c r="M926" s="359"/>
      <c r="N926" s="359"/>
      <c r="O926" s="359"/>
      <c r="P926" s="359"/>
      <c r="Q926" s="359"/>
      <c r="R926" s="359"/>
      <c r="S926" s="358"/>
      <c r="T926" s="358"/>
      <c r="U926" s="359"/>
      <c r="V926" s="359"/>
      <c r="W926" s="359"/>
      <c r="X926" s="359"/>
    </row>
    <row r="927" spans="1:24" ht="14.4">
      <c r="A927" s="359"/>
      <c r="B927" s="359"/>
      <c r="C927" s="359"/>
      <c r="D927" s="359"/>
      <c r="E927" s="359"/>
      <c r="F927" s="359"/>
      <c r="G927" s="359"/>
      <c r="H927" s="359"/>
      <c r="I927" s="359"/>
      <c r="J927" s="359"/>
      <c r="K927" s="359"/>
      <c r="L927" s="359"/>
      <c r="M927" s="359"/>
      <c r="N927" s="359"/>
      <c r="O927" s="359"/>
      <c r="P927" s="359"/>
      <c r="Q927" s="359"/>
      <c r="R927" s="359"/>
      <c r="S927" s="358"/>
      <c r="T927" s="358"/>
      <c r="U927" s="359"/>
      <c r="V927" s="359"/>
      <c r="W927" s="359"/>
      <c r="X927" s="359"/>
    </row>
    <row r="928" spans="1:24" ht="14.4">
      <c r="A928" s="359"/>
      <c r="B928" s="359"/>
      <c r="C928" s="359"/>
      <c r="D928" s="359"/>
      <c r="E928" s="359"/>
      <c r="F928" s="359"/>
      <c r="G928" s="359"/>
      <c r="H928" s="359"/>
      <c r="I928" s="359"/>
      <c r="J928" s="359"/>
      <c r="K928" s="359"/>
      <c r="L928" s="359"/>
      <c r="M928" s="359"/>
      <c r="N928" s="359"/>
      <c r="O928" s="359"/>
      <c r="P928" s="359"/>
      <c r="Q928" s="359"/>
      <c r="R928" s="359"/>
      <c r="S928" s="358"/>
      <c r="T928" s="358"/>
      <c r="U928" s="359"/>
      <c r="V928" s="359"/>
      <c r="W928" s="359"/>
      <c r="X928" s="359"/>
    </row>
    <row r="929" spans="1:24" ht="14.4">
      <c r="A929" s="359"/>
      <c r="B929" s="359"/>
      <c r="C929" s="359"/>
      <c r="D929" s="359"/>
      <c r="E929" s="359"/>
      <c r="F929" s="359"/>
      <c r="G929" s="359"/>
      <c r="H929" s="359"/>
      <c r="I929" s="359"/>
      <c r="J929" s="359"/>
      <c r="K929" s="359"/>
      <c r="L929" s="359"/>
      <c r="M929" s="359"/>
      <c r="N929" s="359"/>
      <c r="O929" s="359"/>
      <c r="P929" s="359"/>
      <c r="Q929" s="359"/>
      <c r="R929" s="359"/>
      <c r="S929" s="358"/>
      <c r="T929" s="358"/>
      <c r="U929" s="359"/>
      <c r="V929" s="359"/>
      <c r="W929" s="359"/>
      <c r="X929" s="359"/>
    </row>
    <row r="930" spans="1:24" ht="14.4">
      <c r="A930" s="359"/>
      <c r="B930" s="359"/>
      <c r="C930" s="359"/>
      <c r="D930" s="359"/>
      <c r="E930" s="359"/>
      <c r="F930" s="359"/>
      <c r="G930" s="359"/>
      <c r="H930" s="359"/>
      <c r="I930" s="359"/>
      <c r="J930" s="359"/>
      <c r="K930" s="359"/>
      <c r="L930" s="359"/>
      <c r="M930" s="359"/>
      <c r="N930" s="359"/>
      <c r="O930" s="359"/>
      <c r="P930" s="359"/>
      <c r="Q930" s="359"/>
      <c r="R930" s="359"/>
      <c r="S930" s="358"/>
      <c r="T930" s="358"/>
      <c r="U930" s="359"/>
      <c r="V930" s="359"/>
      <c r="W930" s="359"/>
      <c r="X930" s="359"/>
    </row>
    <row r="931" spans="1:24" ht="14.4">
      <c r="A931" s="359"/>
      <c r="B931" s="359"/>
      <c r="C931" s="359"/>
      <c r="D931" s="359"/>
      <c r="E931" s="359"/>
      <c r="F931" s="359"/>
      <c r="G931" s="359"/>
      <c r="H931" s="359"/>
      <c r="I931" s="359"/>
      <c r="J931" s="359"/>
      <c r="K931" s="359"/>
      <c r="L931" s="359"/>
      <c r="M931" s="359"/>
      <c r="N931" s="359"/>
      <c r="O931" s="359"/>
      <c r="P931" s="359"/>
      <c r="Q931" s="359"/>
      <c r="R931" s="359"/>
      <c r="S931" s="358"/>
      <c r="T931" s="358"/>
      <c r="U931" s="359"/>
      <c r="V931" s="359"/>
      <c r="W931" s="359"/>
      <c r="X931" s="359"/>
    </row>
    <row r="932" spans="1:24" ht="14.4">
      <c r="A932" s="359"/>
      <c r="B932" s="359"/>
      <c r="C932" s="359"/>
      <c r="D932" s="359"/>
      <c r="E932" s="359"/>
      <c r="F932" s="359"/>
      <c r="G932" s="359"/>
      <c r="H932" s="359"/>
      <c r="I932" s="359"/>
      <c r="J932" s="359"/>
      <c r="K932" s="359"/>
      <c r="L932" s="359"/>
      <c r="M932" s="359"/>
      <c r="N932" s="359"/>
      <c r="O932" s="359"/>
      <c r="P932" s="359"/>
      <c r="Q932" s="359"/>
      <c r="R932" s="359"/>
      <c r="S932" s="358"/>
      <c r="T932" s="358"/>
      <c r="U932" s="359"/>
      <c r="V932" s="359"/>
      <c r="W932" s="359"/>
      <c r="X932" s="359"/>
    </row>
    <row r="933" spans="1:24" ht="14.4">
      <c r="A933" s="359"/>
      <c r="B933" s="359"/>
      <c r="C933" s="359"/>
      <c r="D933" s="359"/>
      <c r="E933" s="359"/>
      <c r="F933" s="359"/>
      <c r="G933" s="359"/>
      <c r="H933" s="359"/>
      <c r="I933" s="359"/>
      <c r="J933" s="359"/>
      <c r="K933" s="359"/>
      <c r="L933" s="359"/>
      <c r="M933" s="359"/>
      <c r="N933" s="359"/>
      <c r="O933" s="359"/>
      <c r="P933" s="359"/>
      <c r="Q933" s="359"/>
      <c r="R933" s="359"/>
      <c r="S933" s="358"/>
      <c r="T933" s="358"/>
      <c r="U933" s="359"/>
      <c r="V933" s="359"/>
      <c r="W933" s="359"/>
      <c r="X933" s="359"/>
    </row>
    <row r="934" spans="1:24" ht="14.4">
      <c r="A934" s="359"/>
      <c r="B934" s="359"/>
      <c r="C934" s="359"/>
      <c r="D934" s="359"/>
      <c r="E934" s="359"/>
      <c r="F934" s="359"/>
      <c r="G934" s="359"/>
      <c r="H934" s="359"/>
      <c r="I934" s="359"/>
      <c r="J934" s="359"/>
      <c r="K934" s="359"/>
      <c r="L934" s="359"/>
      <c r="M934" s="359"/>
      <c r="N934" s="359"/>
      <c r="O934" s="359"/>
      <c r="P934" s="359"/>
      <c r="Q934" s="359"/>
      <c r="R934" s="359"/>
      <c r="S934" s="358"/>
      <c r="T934" s="358"/>
      <c r="U934" s="359"/>
      <c r="V934" s="359"/>
      <c r="W934" s="359"/>
      <c r="X934" s="359"/>
    </row>
    <row r="935" spans="1:24" ht="14.4">
      <c r="A935" s="359"/>
      <c r="B935" s="359"/>
      <c r="C935" s="359"/>
      <c r="D935" s="359"/>
      <c r="E935" s="359"/>
      <c r="F935" s="359"/>
      <c r="G935" s="359"/>
      <c r="H935" s="359"/>
      <c r="I935" s="359"/>
      <c r="J935" s="359"/>
      <c r="K935" s="359"/>
      <c r="L935" s="359"/>
      <c r="M935" s="359"/>
      <c r="N935" s="359"/>
      <c r="O935" s="359"/>
      <c r="P935" s="359"/>
      <c r="Q935" s="359"/>
      <c r="R935" s="359"/>
      <c r="S935" s="358"/>
      <c r="T935" s="358"/>
      <c r="U935" s="359"/>
      <c r="V935" s="359"/>
      <c r="W935" s="359"/>
      <c r="X935" s="359"/>
    </row>
    <row r="936" spans="1:24" ht="14.4">
      <c r="A936" s="359"/>
      <c r="B936" s="359"/>
      <c r="C936" s="359"/>
      <c r="D936" s="359"/>
      <c r="E936" s="359"/>
      <c r="F936" s="359"/>
      <c r="G936" s="359"/>
      <c r="H936" s="359"/>
      <c r="I936" s="359"/>
      <c r="J936" s="359"/>
      <c r="K936" s="359"/>
      <c r="L936" s="359"/>
      <c r="M936" s="359"/>
      <c r="N936" s="359"/>
      <c r="O936" s="359"/>
      <c r="P936" s="359"/>
      <c r="Q936" s="359"/>
      <c r="R936" s="359"/>
      <c r="S936" s="358"/>
      <c r="T936" s="358"/>
      <c r="U936" s="359"/>
      <c r="V936" s="359"/>
      <c r="W936" s="359"/>
      <c r="X936" s="359"/>
    </row>
    <row r="937" spans="1:24" ht="14.4">
      <c r="A937" s="359"/>
      <c r="B937" s="359"/>
      <c r="C937" s="359"/>
      <c r="D937" s="359"/>
      <c r="E937" s="359"/>
      <c r="F937" s="359"/>
      <c r="G937" s="359"/>
      <c r="H937" s="359"/>
      <c r="I937" s="359"/>
      <c r="J937" s="359"/>
      <c r="K937" s="359"/>
      <c r="L937" s="359"/>
      <c r="M937" s="359"/>
      <c r="N937" s="359"/>
      <c r="O937" s="359"/>
      <c r="P937" s="359"/>
      <c r="Q937" s="359"/>
      <c r="R937" s="359"/>
      <c r="S937" s="358"/>
      <c r="T937" s="358"/>
      <c r="U937" s="359"/>
      <c r="V937" s="359"/>
      <c r="W937" s="359"/>
      <c r="X937" s="359"/>
    </row>
    <row r="938" spans="1:24" ht="14.4">
      <c r="A938" s="359"/>
      <c r="B938" s="359"/>
      <c r="C938" s="359"/>
      <c r="D938" s="359"/>
      <c r="E938" s="359"/>
      <c r="F938" s="359"/>
      <c r="G938" s="359"/>
      <c r="H938" s="359"/>
      <c r="I938" s="359"/>
      <c r="J938" s="359"/>
      <c r="K938" s="359"/>
      <c r="L938" s="359"/>
      <c r="M938" s="359"/>
      <c r="N938" s="359"/>
      <c r="O938" s="359"/>
      <c r="P938" s="359"/>
      <c r="Q938" s="359"/>
      <c r="R938" s="359"/>
      <c r="S938" s="358"/>
      <c r="T938" s="358"/>
      <c r="U938" s="359"/>
      <c r="V938" s="359"/>
      <c r="W938" s="359"/>
      <c r="X938" s="359"/>
    </row>
    <row r="939" spans="1:24" ht="14.4">
      <c r="A939" s="359"/>
      <c r="B939" s="359"/>
      <c r="C939" s="359"/>
      <c r="D939" s="359"/>
      <c r="E939" s="359"/>
      <c r="F939" s="359"/>
      <c r="G939" s="359"/>
      <c r="H939" s="359"/>
      <c r="I939" s="359"/>
      <c r="J939" s="359"/>
      <c r="K939" s="359"/>
      <c r="L939" s="359"/>
      <c r="M939" s="359"/>
      <c r="N939" s="359"/>
      <c r="O939" s="359"/>
      <c r="P939" s="359"/>
      <c r="Q939" s="359"/>
      <c r="R939" s="359"/>
      <c r="S939" s="358"/>
      <c r="T939" s="358"/>
      <c r="U939" s="359"/>
      <c r="V939" s="359"/>
      <c r="W939" s="359"/>
      <c r="X939" s="359"/>
    </row>
    <row r="940" spans="1:24" ht="14.4">
      <c r="A940" s="359"/>
      <c r="B940" s="359"/>
      <c r="C940" s="359"/>
      <c r="D940" s="359"/>
      <c r="E940" s="359"/>
      <c r="F940" s="359"/>
      <c r="G940" s="359"/>
      <c r="H940" s="359"/>
      <c r="I940" s="359"/>
      <c r="J940" s="359"/>
      <c r="K940" s="359"/>
      <c r="L940" s="359"/>
      <c r="M940" s="359"/>
      <c r="N940" s="359"/>
      <c r="O940" s="359"/>
      <c r="P940" s="359"/>
      <c r="Q940" s="359"/>
      <c r="R940" s="359"/>
      <c r="S940" s="358"/>
      <c r="T940" s="358"/>
      <c r="U940" s="359"/>
      <c r="V940" s="359"/>
      <c r="W940" s="359"/>
      <c r="X940" s="359"/>
    </row>
    <row r="941" spans="1:24" ht="14.4">
      <c r="A941" s="359"/>
      <c r="B941" s="359"/>
      <c r="C941" s="359"/>
      <c r="D941" s="359"/>
      <c r="E941" s="359"/>
      <c r="F941" s="359"/>
      <c r="G941" s="359"/>
      <c r="H941" s="359"/>
      <c r="I941" s="359"/>
      <c r="J941" s="359"/>
      <c r="K941" s="359"/>
      <c r="L941" s="359"/>
      <c r="M941" s="359"/>
      <c r="N941" s="359"/>
      <c r="O941" s="359"/>
      <c r="P941" s="359"/>
      <c r="Q941" s="359"/>
      <c r="R941" s="359"/>
      <c r="S941" s="358"/>
      <c r="T941" s="358"/>
      <c r="U941" s="359"/>
      <c r="V941" s="359"/>
      <c r="W941" s="359"/>
      <c r="X941" s="359"/>
    </row>
    <row r="942" spans="1:24" ht="14.4">
      <c r="A942" s="359"/>
      <c r="B942" s="359"/>
      <c r="C942" s="359"/>
      <c r="D942" s="359"/>
      <c r="E942" s="359"/>
      <c r="F942" s="359"/>
      <c r="G942" s="359"/>
      <c r="H942" s="359"/>
      <c r="I942" s="359"/>
      <c r="J942" s="359"/>
      <c r="K942" s="359"/>
      <c r="L942" s="359"/>
      <c r="M942" s="359"/>
      <c r="N942" s="359"/>
      <c r="O942" s="359"/>
      <c r="P942" s="359"/>
      <c r="Q942" s="359"/>
      <c r="R942" s="359"/>
      <c r="S942" s="358"/>
      <c r="T942" s="358"/>
      <c r="U942" s="359"/>
      <c r="V942" s="359"/>
      <c r="W942" s="359"/>
      <c r="X942" s="359"/>
    </row>
    <row r="943" spans="1:24" ht="14.4">
      <c r="A943" s="359"/>
      <c r="B943" s="359"/>
      <c r="C943" s="359"/>
      <c r="D943" s="359"/>
      <c r="E943" s="359"/>
      <c r="F943" s="359"/>
      <c r="G943" s="359"/>
      <c r="H943" s="359"/>
      <c r="I943" s="359"/>
      <c r="J943" s="359"/>
      <c r="K943" s="359"/>
      <c r="L943" s="359"/>
      <c r="M943" s="359"/>
      <c r="N943" s="359"/>
      <c r="O943" s="359"/>
      <c r="P943" s="359"/>
      <c r="Q943" s="359"/>
      <c r="R943" s="359"/>
      <c r="S943" s="358"/>
      <c r="T943" s="358"/>
      <c r="U943" s="359"/>
      <c r="V943" s="359"/>
      <c r="W943" s="359"/>
      <c r="X943" s="359"/>
    </row>
    <row r="944" spans="1:24" ht="14.4">
      <c r="A944" s="359"/>
      <c r="B944" s="359"/>
      <c r="C944" s="359"/>
      <c r="D944" s="359"/>
      <c r="E944" s="359"/>
      <c r="F944" s="359"/>
      <c r="G944" s="359"/>
      <c r="H944" s="359"/>
      <c r="I944" s="359"/>
      <c r="J944" s="359"/>
      <c r="K944" s="359"/>
      <c r="L944" s="359"/>
      <c r="M944" s="359"/>
      <c r="N944" s="359"/>
      <c r="O944" s="359"/>
      <c r="P944" s="359"/>
      <c r="Q944" s="359"/>
      <c r="R944" s="359"/>
      <c r="S944" s="358"/>
      <c r="T944" s="358"/>
      <c r="U944" s="359"/>
      <c r="V944" s="359"/>
      <c r="W944" s="359"/>
      <c r="X944" s="359"/>
    </row>
    <row r="945" spans="1:24" ht="14.4">
      <c r="A945" s="359"/>
      <c r="B945" s="359"/>
      <c r="C945" s="359"/>
      <c r="D945" s="359"/>
      <c r="E945" s="359"/>
      <c r="F945" s="359"/>
      <c r="G945" s="359"/>
      <c r="H945" s="359"/>
      <c r="I945" s="359"/>
      <c r="J945" s="359"/>
      <c r="K945" s="359"/>
      <c r="L945" s="359"/>
      <c r="M945" s="359"/>
      <c r="N945" s="359"/>
      <c r="O945" s="359"/>
      <c r="P945" s="359"/>
      <c r="Q945" s="359"/>
      <c r="R945" s="359"/>
      <c r="S945" s="358"/>
      <c r="T945" s="358"/>
      <c r="U945" s="359"/>
      <c r="V945" s="359"/>
      <c r="W945" s="359"/>
      <c r="X945" s="359"/>
    </row>
    <row r="946" spans="1:24" ht="14.4">
      <c r="A946" s="359"/>
      <c r="B946" s="359"/>
      <c r="C946" s="359"/>
      <c r="D946" s="359"/>
      <c r="E946" s="359"/>
      <c r="F946" s="359"/>
      <c r="G946" s="359"/>
      <c r="H946" s="359"/>
      <c r="I946" s="359"/>
      <c r="J946" s="359"/>
      <c r="K946" s="359"/>
      <c r="L946" s="359"/>
      <c r="M946" s="359"/>
      <c r="N946" s="359"/>
      <c r="O946" s="359"/>
      <c r="P946" s="359"/>
      <c r="Q946" s="359"/>
      <c r="R946" s="359"/>
      <c r="S946" s="358"/>
      <c r="T946" s="358"/>
      <c r="U946" s="359"/>
      <c r="V946" s="359"/>
      <c r="W946" s="359"/>
      <c r="X946" s="359"/>
    </row>
    <row r="947" spans="1:24" ht="14.4">
      <c r="A947" s="359"/>
      <c r="B947" s="359"/>
      <c r="C947" s="359"/>
      <c r="D947" s="359"/>
      <c r="E947" s="359"/>
      <c r="F947" s="359"/>
      <c r="G947" s="359"/>
      <c r="H947" s="359"/>
      <c r="I947" s="359"/>
      <c r="J947" s="359"/>
      <c r="K947" s="359"/>
      <c r="L947" s="359"/>
      <c r="M947" s="359"/>
      <c r="N947" s="359"/>
      <c r="O947" s="359"/>
      <c r="P947" s="359"/>
      <c r="Q947" s="359"/>
      <c r="R947" s="359"/>
      <c r="S947" s="358"/>
      <c r="T947" s="358"/>
      <c r="U947" s="359"/>
      <c r="V947" s="359"/>
      <c r="W947" s="359"/>
      <c r="X947" s="359"/>
    </row>
    <row r="948" spans="1:24" ht="14.4">
      <c r="A948" s="359"/>
      <c r="B948" s="359"/>
      <c r="C948" s="359"/>
      <c r="D948" s="359"/>
      <c r="E948" s="359"/>
      <c r="F948" s="359"/>
      <c r="G948" s="359"/>
      <c r="H948" s="359"/>
      <c r="I948" s="359"/>
      <c r="J948" s="359"/>
      <c r="K948" s="359"/>
      <c r="L948" s="359"/>
      <c r="M948" s="359"/>
      <c r="N948" s="359"/>
      <c r="O948" s="359"/>
      <c r="P948" s="359"/>
      <c r="Q948" s="359"/>
      <c r="R948" s="359"/>
      <c r="S948" s="358"/>
      <c r="T948" s="358"/>
      <c r="U948" s="359"/>
      <c r="V948" s="359"/>
      <c r="W948" s="359"/>
      <c r="X948" s="359"/>
    </row>
    <row r="949" spans="1:24" ht="14.4">
      <c r="A949" s="359"/>
      <c r="B949" s="359"/>
      <c r="C949" s="359"/>
      <c r="D949" s="359"/>
      <c r="E949" s="359"/>
      <c r="F949" s="359"/>
      <c r="G949" s="359"/>
      <c r="H949" s="359"/>
      <c r="I949" s="359"/>
      <c r="J949" s="359"/>
      <c r="K949" s="359"/>
      <c r="L949" s="359"/>
      <c r="M949" s="359"/>
      <c r="N949" s="359"/>
      <c r="O949" s="359"/>
      <c r="P949" s="359"/>
      <c r="Q949" s="359"/>
      <c r="R949" s="359"/>
      <c r="S949" s="358"/>
      <c r="T949" s="358"/>
      <c r="U949" s="359"/>
      <c r="V949" s="359"/>
      <c r="W949" s="359"/>
      <c r="X949" s="359"/>
    </row>
    <row r="950" spans="1:24" ht="14.4">
      <c r="A950" s="359"/>
      <c r="B950" s="359"/>
      <c r="C950" s="359"/>
      <c r="D950" s="359"/>
      <c r="E950" s="359"/>
      <c r="F950" s="359"/>
      <c r="G950" s="359"/>
      <c r="H950" s="359"/>
      <c r="I950" s="359"/>
      <c r="J950" s="359"/>
      <c r="K950" s="359"/>
      <c r="L950" s="359"/>
      <c r="M950" s="359"/>
      <c r="N950" s="359"/>
      <c r="O950" s="359"/>
      <c r="P950" s="359"/>
      <c r="Q950" s="359"/>
      <c r="R950" s="359"/>
      <c r="S950" s="358"/>
      <c r="T950" s="358"/>
      <c r="U950" s="359"/>
      <c r="V950" s="359"/>
      <c r="W950" s="359"/>
      <c r="X950" s="359"/>
    </row>
    <row r="951" spans="1:24" ht="14.4">
      <c r="A951" s="359"/>
      <c r="B951" s="359"/>
      <c r="C951" s="359"/>
      <c r="D951" s="359"/>
      <c r="E951" s="359"/>
      <c r="F951" s="359"/>
      <c r="G951" s="359"/>
      <c r="H951" s="359"/>
      <c r="I951" s="359"/>
      <c r="J951" s="359"/>
      <c r="K951" s="359"/>
      <c r="L951" s="359"/>
      <c r="M951" s="359"/>
      <c r="N951" s="359"/>
      <c r="O951" s="359"/>
      <c r="P951" s="359"/>
      <c r="Q951" s="359"/>
      <c r="R951" s="359"/>
      <c r="S951" s="358"/>
      <c r="T951" s="358"/>
      <c r="U951" s="359"/>
      <c r="V951" s="359"/>
      <c r="W951" s="359"/>
      <c r="X951" s="359"/>
    </row>
    <row r="952" spans="1:24" ht="14.4">
      <c r="A952" s="359"/>
      <c r="B952" s="359"/>
      <c r="C952" s="359"/>
      <c r="D952" s="359"/>
      <c r="E952" s="359"/>
      <c r="F952" s="359"/>
      <c r="G952" s="359"/>
      <c r="H952" s="359"/>
      <c r="I952" s="359"/>
      <c r="J952" s="359"/>
      <c r="K952" s="359"/>
      <c r="L952" s="359"/>
      <c r="M952" s="359"/>
      <c r="N952" s="359"/>
      <c r="O952" s="359"/>
      <c r="P952" s="359"/>
      <c r="Q952" s="359"/>
      <c r="R952" s="359"/>
      <c r="S952" s="358"/>
      <c r="T952" s="358"/>
      <c r="U952" s="359"/>
      <c r="V952" s="359"/>
      <c r="W952" s="359"/>
      <c r="X952" s="359"/>
    </row>
    <row r="953" spans="1:24" ht="14.4">
      <c r="A953" s="359"/>
      <c r="B953" s="359"/>
      <c r="C953" s="359"/>
      <c r="D953" s="359"/>
      <c r="E953" s="359"/>
      <c r="F953" s="359"/>
      <c r="G953" s="359"/>
      <c r="H953" s="359"/>
      <c r="I953" s="359"/>
      <c r="J953" s="359"/>
      <c r="K953" s="359"/>
      <c r="L953" s="359"/>
      <c r="M953" s="359"/>
      <c r="N953" s="359"/>
      <c r="O953" s="359"/>
      <c r="P953" s="359"/>
      <c r="Q953" s="359"/>
      <c r="R953" s="359"/>
      <c r="S953" s="358"/>
      <c r="T953" s="358"/>
      <c r="U953" s="359"/>
      <c r="V953" s="359"/>
      <c r="W953" s="359"/>
      <c r="X953" s="359"/>
    </row>
    <row r="954" spans="1:24" ht="14.4">
      <c r="A954" s="359"/>
      <c r="B954" s="359"/>
      <c r="C954" s="359"/>
      <c r="D954" s="359"/>
      <c r="E954" s="359"/>
      <c r="F954" s="359"/>
      <c r="G954" s="359"/>
      <c r="H954" s="359"/>
      <c r="I954" s="359"/>
      <c r="J954" s="359"/>
      <c r="K954" s="359"/>
      <c r="L954" s="359"/>
      <c r="M954" s="359"/>
      <c r="N954" s="359"/>
      <c r="O954" s="359"/>
      <c r="P954" s="359"/>
      <c r="Q954" s="359"/>
      <c r="R954" s="359"/>
      <c r="S954" s="358"/>
      <c r="T954" s="358"/>
      <c r="U954" s="359"/>
      <c r="V954" s="359"/>
      <c r="W954" s="359"/>
      <c r="X954" s="359"/>
    </row>
    <row r="955" spans="1:24" ht="14.4">
      <c r="A955" s="359"/>
      <c r="B955" s="359"/>
      <c r="C955" s="359"/>
      <c r="D955" s="359"/>
      <c r="E955" s="359"/>
      <c r="F955" s="359"/>
      <c r="G955" s="359"/>
      <c r="H955" s="359"/>
      <c r="I955" s="359"/>
      <c r="J955" s="359"/>
      <c r="K955" s="359"/>
      <c r="L955" s="359"/>
      <c r="M955" s="359"/>
      <c r="N955" s="359"/>
      <c r="O955" s="359"/>
      <c r="P955" s="359"/>
      <c r="Q955" s="359"/>
      <c r="R955" s="359"/>
      <c r="S955" s="358"/>
      <c r="T955" s="358"/>
      <c r="U955" s="359"/>
      <c r="V955" s="359"/>
      <c r="W955" s="359"/>
      <c r="X955" s="359"/>
    </row>
    <row r="956" spans="1:24" ht="14.4">
      <c r="A956" s="359"/>
      <c r="B956" s="359"/>
      <c r="C956" s="359"/>
      <c r="D956" s="359"/>
      <c r="E956" s="359"/>
      <c r="F956" s="359"/>
      <c r="G956" s="359"/>
      <c r="H956" s="359"/>
      <c r="I956" s="359"/>
      <c r="J956" s="359"/>
      <c r="K956" s="359"/>
      <c r="L956" s="359"/>
      <c r="M956" s="359"/>
      <c r="N956" s="359"/>
      <c r="O956" s="359"/>
      <c r="P956" s="359"/>
      <c r="Q956" s="359"/>
      <c r="R956" s="359"/>
      <c r="S956" s="358"/>
      <c r="T956" s="358"/>
      <c r="U956" s="359"/>
      <c r="V956" s="359"/>
      <c r="W956" s="359"/>
      <c r="X956" s="359"/>
    </row>
    <row r="957" spans="1:24" ht="14.4">
      <c r="A957" s="359"/>
      <c r="B957" s="359"/>
      <c r="C957" s="359"/>
      <c r="D957" s="359"/>
      <c r="E957" s="359"/>
      <c r="F957" s="359"/>
      <c r="G957" s="359"/>
      <c r="H957" s="359"/>
      <c r="I957" s="359"/>
      <c r="J957" s="359"/>
      <c r="K957" s="359"/>
      <c r="L957" s="359"/>
      <c r="M957" s="359"/>
      <c r="N957" s="359"/>
      <c r="O957" s="359"/>
      <c r="P957" s="359"/>
      <c r="Q957" s="359"/>
      <c r="R957" s="359"/>
      <c r="S957" s="358"/>
      <c r="T957" s="358"/>
      <c r="U957" s="359"/>
      <c r="V957" s="359"/>
      <c r="W957" s="359"/>
      <c r="X957" s="359"/>
    </row>
    <row r="958" spans="1:24" ht="14.4">
      <c r="A958" s="359"/>
      <c r="B958" s="359"/>
      <c r="C958" s="359"/>
      <c r="D958" s="359"/>
      <c r="E958" s="359"/>
      <c r="F958" s="359"/>
      <c r="G958" s="359"/>
      <c r="H958" s="359"/>
      <c r="I958" s="359"/>
      <c r="J958" s="359"/>
      <c r="K958" s="359"/>
      <c r="L958" s="359"/>
      <c r="M958" s="359"/>
      <c r="N958" s="359"/>
      <c r="O958" s="359"/>
      <c r="P958" s="359"/>
      <c r="Q958" s="359"/>
      <c r="R958" s="359"/>
      <c r="S958" s="358"/>
      <c r="T958" s="358"/>
      <c r="U958" s="359"/>
      <c r="V958" s="359"/>
      <c r="W958" s="359"/>
      <c r="X958" s="359"/>
    </row>
    <row r="959" spans="1:24" ht="14.4">
      <c r="A959" s="359"/>
      <c r="B959" s="359"/>
      <c r="C959" s="359"/>
      <c r="D959" s="359"/>
      <c r="E959" s="359"/>
      <c r="F959" s="359"/>
      <c r="G959" s="359"/>
      <c r="H959" s="359"/>
      <c r="I959" s="359"/>
      <c r="J959" s="359"/>
      <c r="K959" s="359"/>
      <c r="L959" s="359"/>
      <c r="M959" s="359"/>
      <c r="N959" s="359"/>
      <c r="O959" s="359"/>
      <c r="P959" s="359"/>
      <c r="Q959" s="359"/>
      <c r="R959" s="359"/>
      <c r="S959" s="358"/>
      <c r="T959" s="358"/>
      <c r="U959" s="359"/>
      <c r="V959" s="359"/>
      <c r="W959" s="359"/>
      <c r="X959" s="359"/>
    </row>
    <row r="960" spans="1:24" ht="14.4">
      <c r="A960" s="359"/>
      <c r="B960" s="359"/>
      <c r="C960" s="359"/>
      <c r="D960" s="359"/>
      <c r="E960" s="359"/>
      <c r="F960" s="359"/>
      <c r="G960" s="359"/>
      <c r="H960" s="359"/>
      <c r="I960" s="359"/>
      <c r="J960" s="359"/>
      <c r="K960" s="359"/>
      <c r="L960" s="359"/>
      <c r="M960" s="359"/>
      <c r="N960" s="359"/>
      <c r="O960" s="359"/>
      <c r="P960" s="359"/>
      <c r="Q960" s="359"/>
      <c r="R960" s="359"/>
      <c r="S960" s="358"/>
      <c r="T960" s="358"/>
      <c r="U960" s="359"/>
      <c r="V960" s="359"/>
      <c r="W960" s="359"/>
      <c r="X960" s="359"/>
    </row>
    <row r="961" spans="1:24" ht="14.4">
      <c r="A961" s="359"/>
      <c r="B961" s="359"/>
      <c r="C961" s="359"/>
      <c r="D961" s="359"/>
      <c r="E961" s="359"/>
      <c r="F961" s="359"/>
      <c r="G961" s="359"/>
      <c r="H961" s="359"/>
      <c r="I961" s="359"/>
      <c r="J961" s="359"/>
      <c r="K961" s="359"/>
      <c r="L961" s="359"/>
      <c r="M961" s="359"/>
      <c r="N961" s="359"/>
      <c r="O961" s="359"/>
      <c r="P961" s="359"/>
      <c r="Q961" s="359"/>
      <c r="R961" s="359"/>
      <c r="S961" s="358"/>
      <c r="T961" s="358"/>
      <c r="U961" s="359"/>
      <c r="V961" s="359"/>
      <c r="W961" s="359"/>
      <c r="X961" s="359"/>
    </row>
    <row r="962" spans="1:24" ht="14.4">
      <c r="A962" s="359"/>
      <c r="B962" s="359"/>
      <c r="C962" s="359"/>
      <c r="D962" s="359"/>
      <c r="E962" s="359"/>
      <c r="F962" s="359"/>
      <c r="G962" s="359"/>
      <c r="H962" s="359"/>
      <c r="I962" s="359"/>
      <c r="J962" s="359"/>
      <c r="K962" s="359"/>
      <c r="L962" s="359"/>
      <c r="M962" s="359"/>
      <c r="N962" s="359"/>
      <c r="O962" s="359"/>
      <c r="P962" s="359"/>
      <c r="Q962" s="359"/>
      <c r="R962" s="359"/>
      <c r="S962" s="358"/>
      <c r="T962" s="358"/>
      <c r="U962" s="359"/>
      <c r="V962" s="359"/>
      <c r="W962" s="359"/>
      <c r="X962" s="359"/>
    </row>
    <row r="963" spans="1:24" ht="14.4">
      <c r="A963" s="359"/>
      <c r="B963" s="359"/>
      <c r="C963" s="359"/>
      <c r="D963" s="359"/>
      <c r="E963" s="359"/>
      <c r="F963" s="359"/>
      <c r="G963" s="359"/>
      <c r="H963" s="359"/>
      <c r="I963" s="359"/>
      <c r="J963" s="359"/>
      <c r="K963" s="359"/>
      <c r="L963" s="359"/>
      <c r="M963" s="359"/>
      <c r="N963" s="359"/>
      <c r="O963" s="359"/>
      <c r="P963" s="359"/>
      <c r="Q963" s="359"/>
      <c r="R963" s="359"/>
      <c r="S963" s="358"/>
      <c r="T963" s="358"/>
      <c r="U963" s="359"/>
      <c r="V963" s="359"/>
      <c r="W963" s="359"/>
      <c r="X963" s="359"/>
    </row>
    <row r="964" spans="1:24" ht="14.4">
      <c r="A964" s="359"/>
      <c r="B964" s="359"/>
      <c r="C964" s="359"/>
      <c r="D964" s="359"/>
      <c r="E964" s="359"/>
      <c r="F964" s="359"/>
      <c r="G964" s="359"/>
      <c r="H964" s="359"/>
      <c r="I964" s="359"/>
      <c r="J964" s="359"/>
      <c r="K964" s="359"/>
      <c r="L964" s="359"/>
      <c r="M964" s="359"/>
      <c r="N964" s="359"/>
      <c r="O964" s="359"/>
      <c r="P964" s="359"/>
      <c r="Q964" s="359"/>
      <c r="R964" s="359"/>
      <c r="S964" s="358"/>
      <c r="T964" s="358"/>
      <c r="U964" s="359"/>
      <c r="V964" s="359"/>
      <c r="W964" s="359"/>
      <c r="X964" s="359"/>
    </row>
    <row r="965" spans="1:24" ht="14.4">
      <c r="A965" s="359"/>
      <c r="B965" s="359"/>
      <c r="C965" s="359"/>
      <c r="D965" s="359"/>
      <c r="E965" s="359"/>
      <c r="F965" s="359"/>
      <c r="G965" s="359"/>
      <c r="H965" s="359"/>
      <c r="I965" s="359"/>
      <c r="J965" s="359"/>
      <c r="K965" s="359"/>
      <c r="L965" s="359"/>
      <c r="M965" s="359"/>
      <c r="N965" s="359"/>
      <c r="O965" s="359"/>
      <c r="P965" s="359"/>
      <c r="Q965" s="359"/>
      <c r="R965" s="359"/>
      <c r="S965" s="358"/>
      <c r="T965" s="358"/>
      <c r="U965" s="359"/>
      <c r="V965" s="359"/>
      <c r="W965" s="359"/>
      <c r="X965" s="359"/>
    </row>
    <row r="966" spans="1:24" ht="14.4">
      <c r="A966" s="359"/>
      <c r="B966" s="359"/>
      <c r="C966" s="359"/>
      <c r="D966" s="359"/>
      <c r="E966" s="359"/>
      <c r="F966" s="359"/>
      <c r="G966" s="359"/>
      <c r="H966" s="359"/>
      <c r="I966" s="359"/>
      <c r="J966" s="359"/>
      <c r="K966" s="359"/>
      <c r="L966" s="359"/>
      <c r="M966" s="359"/>
      <c r="N966" s="359"/>
      <c r="O966" s="359"/>
      <c r="P966" s="359"/>
      <c r="Q966" s="359"/>
      <c r="R966" s="359"/>
      <c r="S966" s="358"/>
      <c r="T966" s="358"/>
      <c r="U966" s="359"/>
      <c r="V966" s="359"/>
      <c r="W966" s="359"/>
      <c r="X966" s="359"/>
    </row>
    <row r="967" spans="1:24" ht="14.4">
      <c r="A967" s="359"/>
      <c r="B967" s="359"/>
      <c r="C967" s="359"/>
      <c r="D967" s="359"/>
      <c r="E967" s="359"/>
      <c r="F967" s="359"/>
      <c r="G967" s="359"/>
      <c r="H967" s="359"/>
      <c r="I967" s="359"/>
      <c r="J967" s="359"/>
      <c r="K967" s="359"/>
      <c r="L967" s="359"/>
      <c r="M967" s="359"/>
      <c r="N967" s="359"/>
      <c r="O967" s="359"/>
      <c r="P967" s="359"/>
      <c r="Q967" s="359"/>
      <c r="R967" s="359"/>
      <c r="S967" s="358"/>
      <c r="T967" s="358"/>
      <c r="U967" s="359"/>
      <c r="V967" s="359"/>
      <c r="W967" s="359"/>
      <c r="X967" s="359"/>
    </row>
    <row r="968" spans="1:24" ht="14.4">
      <c r="A968" s="359"/>
      <c r="B968" s="359"/>
      <c r="C968" s="359"/>
      <c r="D968" s="359"/>
      <c r="E968" s="359"/>
      <c r="F968" s="359"/>
      <c r="G968" s="359"/>
      <c r="H968" s="359"/>
      <c r="I968" s="359"/>
      <c r="J968" s="359"/>
      <c r="K968" s="359"/>
      <c r="L968" s="359"/>
      <c r="M968" s="359"/>
      <c r="N968" s="359"/>
      <c r="O968" s="359"/>
      <c r="P968" s="359"/>
      <c r="Q968" s="359"/>
      <c r="R968" s="359"/>
      <c r="S968" s="358"/>
      <c r="T968" s="358"/>
      <c r="U968" s="359"/>
      <c r="V968" s="359"/>
      <c r="W968" s="359"/>
      <c r="X968" s="359"/>
    </row>
    <row r="969" spans="1:24" ht="14.4">
      <c r="A969" s="359"/>
      <c r="B969" s="359"/>
      <c r="C969" s="359"/>
      <c r="D969" s="359"/>
      <c r="E969" s="359"/>
      <c r="F969" s="359"/>
      <c r="G969" s="359"/>
      <c r="H969" s="359"/>
      <c r="I969" s="359"/>
      <c r="J969" s="359"/>
      <c r="K969" s="359"/>
      <c r="L969" s="359"/>
      <c r="M969" s="359"/>
      <c r="N969" s="359"/>
      <c r="O969" s="359"/>
      <c r="P969" s="359"/>
      <c r="Q969" s="359"/>
      <c r="R969" s="359"/>
      <c r="S969" s="358"/>
      <c r="T969" s="358"/>
      <c r="U969" s="359"/>
      <c r="V969" s="359"/>
      <c r="W969" s="359"/>
      <c r="X969" s="359"/>
    </row>
    <row r="970" spans="1:24" ht="14.4">
      <c r="A970" s="359"/>
      <c r="B970" s="359"/>
      <c r="C970" s="359"/>
      <c r="D970" s="359"/>
      <c r="E970" s="359"/>
      <c r="F970" s="359"/>
      <c r="G970" s="359"/>
      <c r="H970" s="359"/>
      <c r="I970" s="359"/>
      <c r="J970" s="359"/>
      <c r="K970" s="359"/>
      <c r="L970" s="359"/>
      <c r="M970" s="359"/>
      <c r="N970" s="359"/>
      <c r="O970" s="359"/>
      <c r="P970" s="359"/>
      <c r="Q970" s="359"/>
      <c r="R970" s="359"/>
      <c r="S970" s="358"/>
      <c r="T970" s="358"/>
      <c r="U970" s="359"/>
      <c r="V970" s="359"/>
      <c r="W970" s="359"/>
      <c r="X970" s="359"/>
    </row>
    <row r="971" spans="1:24" ht="14.4">
      <c r="A971" s="359"/>
      <c r="B971" s="359"/>
      <c r="C971" s="359"/>
      <c r="D971" s="359"/>
      <c r="E971" s="359"/>
      <c r="F971" s="359"/>
      <c r="G971" s="359"/>
      <c r="H971" s="359"/>
      <c r="I971" s="359"/>
      <c r="J971" s="359"/>
      <c r="K971" s="359"/>
      <c r="L971" s="359"/>
      <c r="M971" s="359"/>
      <c r="N971" s="359"/>
      <c r="O971" s="359"/>
      <c r="P971" s="359"/>
      <c r="Q971" s="359"/>
      <c r="R971" s="359"/>
      <c r="S971" s="358"/>
      <c r="T971" s="358"/>
      <c r="U971" s="359"/>
      <c r="V971" s="359"/>
      <c r="W971" s="359"/>
      <c r="X971" s="359"/>
    </row>
    <row r="972" spans="1:24" ht="14.4">
      <c r="A972" s="359"/>
      <c r="B972" s="359"/>
      <c r="C972" s="359"/>
      <c r="D972" s="359"/>
      <c r="E972" s="359"/>
      <c r="F972" s="359"/>
      <c r="G972" s="359"/>
      <c r="H972" s="359"/>
      <c r="I972" s="359"/>
      <c r="J972" s="359"/>
      <c r="K972" s="359"/>
      <c r="L972" s="359"/>
      <c r="M972" s="359"/>
      <c r="N972" s="359"/>
      <c r="O972" s="359"/>
      <c r="P972" s="359"/>
      <c r="Q972" s="359"/>
      <c r="R972" s="359"/>
      <c r="S972" s="358"/>
      <c r="T972" s="358"/>
      <c r="U972" s="359"/>
      <c r="V972" s="359"/>
      <c r="W972" s="359"/>
      <c r="X972" s="359"/>
    </row>
    <row r="973" spans="1:24" ht="14.4">
      <c r="A973" s="359"/>
      <c r="B973" s="359"/>
      <c r="C973" s="359"/>
      <c r="D973" s="359"/>
      <c r="E973" s="359"/>
      <c r="F973" s="359"/>
      <c r="G973" s="359"/>
      <c r="H973" s="359"/>
      <c r="I973" s="359"/>
      <c r="J973" s="359"/>
      <c r="K973" s="359"/>
      <c r="L973" s="359"/>
      <c r="M973" s="359"/>
      <c r="N973" s="359"/>
      <c r="O973" s="359"/>
      <c r="P973" s="359"/>
      <c r="Q973" s="359"/>
      <c r="R973" s="359"/>
      <c r="S973" s="358"/>
      <c r="T973" s="358"/>
      <c r="U973" s="359"/>
      <c r="V973" s="359"/>
      <c r="W973" s="359"/>
      <c r="X973" s="359"/>
    </row>
    <row r="974" spans="1:24" ht="14.4">
      <c r="A974" s="359"/>
      <c r="B974" s="359"/>
      <c r="C974" s="359"/>
      <c r="D974" s="359"/>
      <c r="E974" s="359"/>
      <c r="F974" s="359"/>
      <c r="G974" s="359"/>
      <c r="H974" s="359"/>
      <c r="I974" s="359"/>
      <c r="J974" s="359"/>
      <c r="K974" s="359"/>
      <c r="L974" s="359"/>
      <c r="M974" s="359"/>
      <c r="N974" s="359"/>
      <c r="O974" s="359"/>
      <c r="P974" s="359"/>
      <c r="Q974" s="359"/>
      <c r="R974" s="359"/>
      <c r="S974" s="358"/>
      <c r="T974" s="358"/>
      <c r="U974" s="359"/>
      <c r="V974" s="359"/>
      <c r="W974" s="359"/>
      <c r="X974" s="359"/>
    </row>
    <row r="975" spans="1:24" ht="14.4">
      <c r="A975" s="359"/>
      <c r="B975" s="359"/>
      <c r="C975" s="359"/>
      <c r="D975" s="359"/>
      <c r="E975" s="359"/>
      <c r="F975" s="359"/>
      <c r="G975" s="359"/>
      <c r="H975" s="359"/>
      <c r="I975" s="359"/>
      <c r="J975" s="359"/>
      <c r="K975" s="359"/>
      <c r="L975" s="359"/>
      <c r="M975" s="359"/>
      <c r="N975" s="359"/>
      <c r="O975" s="359"/>
      <c r="P975" s="359"/>
      <c r="Q975" s="359"/>
      <c r="R975" s="359"/>
      <c r="S975" s="358"/>
      <c r="T975" s="358"/>
      <c r="U975" s="359"/>
      <c r="V975" s="359"/>
      <c r="W975" s="359"/>
      <c r="X975" s="359"/>
    </row>
    <row r="976" spans="1:24" ht="14.4">
      <c r="A976" s="359"/>
      <c r="B976" s="359"/>
      <c r="C976" s="359"/>
      <c r="D976" s="359"/>
      <c r="E976" s="359"/>
      <c r="F976" s="359"/>
      <c r="G976" s="359"/>
      <c r="H976" s="359"/>
      <c r="I976" s="359"/>
      <c r="J976" s="359"/>
      <c r="K976" s="359"/>
      <c r="L976" s="359"/>
      <c r="M976" s="359"/>
      <c r="N976" s="359"/>
      <c r="O976" s="359"/>
      <c r="P976" s="359"/>
      <c r="Q976" s="359"/>
      <c r="R976" s="359"/>
      <c r="S976" s="358"/>
      <c r="T976" s="358"/>
      <c r="U976" s="359"/>
      <c r="V976" s="359"/>
      <c r="W976" s="359"/>
      <c r="X976" s="359"/>
    </row>
    <row r="977" spans="1:24" ht="14.4">
      <c r="A977" s="359"/>
      <c r="B977" s="359"/>
      <c r="C977" s="359"/>
      <c r="D977" s="359"/>
      <c r="E977" s="359"/>
      <c r="F977" s="359"/>
      <c r="G977" s="359"/>
      <c r="H977" s="359"/>
      <c r="I977" s="359"/>
      <c r="J977" s="359"/>
      <c r="K977" s="359"/>
      <c r="L977" s="359"/>
      <c r="M977" s="359"/>
      <c r="N977" s="359"/>
      <c r="O977" s="359"/>
      <c r="P977" s="359"/>
      <c r="Q977" s="359"/>
      <c r="R977" s="359"/>
      <c r="S977" s="358"/>
      <c r="T977" s="358"/>
      <c r="U977" s="359"/>
      <c r="V977" s="359"/>
      <c r="W977" s="359"/>
      <c r="X977" s="359"/>
    </row>
    <row r="978" spans="1:24" ht="14.4">
      <c r="A978" s="359"/>
      <c r="B978" s="359"/>
      <c r="C978" s="359"/>
      <c r="D978" s="359"/>
      <c r="E978" s="359"/>
      <c r="F978" s="359"/>
      <c r="G978" s="359"/>
      <c r="H978" s="359"/>
      <c r="I978" s="359"/>
      <c r="J978" s="359"/>
      <c r="K978" s="359"/>
      <c r="L978" s="359"/>
      <c r="M978" s="359"/>
      <c r="N978" s="359"/>
      <c r="O978" s="359"/>
      <c r="P978" s="359"/>
      <c r="Q978" s="359"/>
      <c r="R978" s="359"/>
      <c r="S978" s="358"/>
      <c r="T978" s="358"/>
      <c r="U978" s="359"/>
      <c r="V978" s="359"/>
      <c r="W978" s="359"/>
      <c r="X978" s="359"/>
    </row>
    <row r="979" spans="1:24" ht="14.4">
      <c r="A979" s="359"/>
      <c r="B979" s="359"/>
      <c r="C979" s="359"/>
      <c r="D979" s="359"/>
      <c r="E979" s="359"/>
      <c r="F979" s="359"/>
      <c r="G979" s="359"/>
      <c r="H979" s="359"/>
      <c r="I979" s="359"/>
      <c r="J979" s="359"/>
      <c r="K979" s="359"/>
      <c r="L979" s="359"/>
      <c r="M979" s="359"/>
      <c r="N979" s="359"/>
      <c r="O979" s="359"/>
      <c r="P979" s="359"/>
      <c r="Q979" s="359"/>
      <c r="R979" s="359"/>
      <c r="S979" s="358"/>
      <c r="T979" s="358"/>
      <c r="U979" s="359"/>
      <c r="V979" s="359"/>
      <c r="W979" s="359"/>
      <c r="X979" s="359"/>
    </row>
    <row r="980" spans="1:24" ht="14.4">
      <c r="A980" s="359"/>
      <c r="B980" s="359"/>
      <c r="C980" s="359"/>
      <c r="D980" s="359"/>
      <c r="E980" s="359"/>
      <c r="F980" s="359"/>
      <c r="G980" s="359"/>
      <c r="H980" s="359"/>
      <c r="I980" s="359"/>
      <c r="J980" s="359"/>
      <c r="K980" s="359"/>
      <c r="L980" s="359"/>
      <c r="M980" s="359"/>
      <c r="N980" s="359"/>
      <c r="O980" s="359"/>
      <c r="P980" s="359"/>
      <c r="Q980" s="359"/>
      <c r="R980" s="359"/>
      <c r="S980" s="358"/>
      <c r="T980" s="358"/>
      <c r="U980" s="359"/>
      <c r="V980" s="359"/>
      <c r="W980" s="359"/>
      <c r="X980" s="359"/>
    </row>
    <row r="981" spans="1:24" ht="14.4">
      <c r="A981" s="359"/>
      <c r="B981" s="359"/>
      <c r="C981" s="359"/>
      <c r="D981" s="359"/>
      <c r="E981" s="359"/>
      <c r="F981" s="359"/>
      <c r="G981" s="359"/>
      <c r="H981" s="359"/>
      <c r="I981" s="359"/>
      <c r="J981" s="359"/>
      <c r="K981" s="359"/>
      <c r="L981" s="359"/>
      <c r="M981" s="359"/>
      <c r="N981" s="359"/>
      <c r="O981" s="359"/>
      <c r="P981" s="359"/>
      <c r="Q981" s="359"/>
      <c r="R981" s="359"/>
      <c r="S981" s="358"/>
      <c r="T981" s="358"/>
      <c r="U981" s="359"/>
      <c r="V981" s="359"/>
      <c r="W981" s="359"/>
      <c r="X981" s="359"/>
    </row>
    <row r="982" spans="1:24" ht="14.4">
      <c r="A982" s="359"/>
      <c r="B982" s="359"/>
      <c r="C982" s="359"/>
      <c r="D982" s="359"/>
      <c r="E982" s="359"/>
      <c r="F982" s="359"/>
      <c r="G982" s="359"/>
      <c r="H982" s="359"/>
      <c r="I982" s="359"/>
      <c r="J982" s="359"/>
      <c r="K982" s="359"/>
      <c r="L982" s="359"/>
      <c r="M982" s="359"/>
      <c r="N982" s="359"/>
      <c r="O982" s="359"/>
      <c r="P982" s="359"/>
      <c r="Q982" s="359"/>
      <c r="R982" s="359"/>
      <c r="S982" s="358"/>
      <c r="T982" s="358"/>
      <c r="U982" s="359"/>
      <c r="V982" s="359"/>
      <c r="W982" s="359"/>
      <c r="X982" s="359"/>
    </row>
    <row r="983" spans="1:24" ht="14.4">
      <c r="A983" s="359"/>
      <c r="B983" s="359"/>
      <c r="C983" s="359"/>
      <c r="D983" s="359"/>
      <c r="E983" s="359"/>
      <c r="F983" s="359"/>
      <c r="G983" s="359"/>
      <c r="H983" s="359"/>
      <c r="I983" s="359"/>
      <c r="J983" s="359"/>
      <c r="K983" s="359"/>
      <c r="L983" s="359"/>
      <c r="M983" s="359"/>
      <c r="N983" s="359"/>
      <c r="O983" s="359"/>
      <c r="P983" s="359"/>
      <c r="Q983" s="359"/>
      <c r="R983" s="359"/>
      <c r="S983" s="358"/>
      <c r="T983" s="358"/>
      <c r="U983" s="359"/>
      <c r="V983" s="359"/>
      <c r="W983" s="359"/>
      <c r="X983" s="359"/>
    </row>
    <row r="984" spans="1:24" ht="14.4">
      <c r="A984" s="359"/>
      <c r="B984" s="359"/>
      <c r="C984" s="359"/>
      <c r="D984" s="359"/>
      <c r="E984" s="359"/>
      <c r="F984" s="359"/>
      <c r="G984" s="359"/>
      <c r="H984" s="359"/>
      <c r="I984" s="359"/>
      <c r="J984" s="359"/>
      <c r="K984" s="359"/>
      <c r="L984" s="359"/>
      <c r="M984" s="359"/>
      <c r="N984" s="359"/>
      <c r="O984" s="359"/>
      <c r="P984" s="359"/>
      <c r="Q984" s="359"/>
      <c r="R984" s="359"/>
      <c r="S984" s="358"/>
      <c r="T984" s="358"/>
      <c r="U984" s="359"/>
      <c r="V984" s="359"/>
      <c r="W984" s="359"/>
      <c r="X984" s="359"/>
    </row>
    <row r="985" spans="1:24" ht="14.4">
      <c r="A985" s="359"/>
      <c r="B985" s="359"/>
      <c r="C985" s="359"/>
      <c r="D985" s="359"/>
      <c r="E985" s="359"/>
      <c r="F985" s="359"/>
      <c r="G985" s="359"/>
      <c r="H985" s="359"/>
      <c r="I985" s="359"/>
      <c r="J985" s="359"/>
      <c r="K985" s="359"/>
      <c r="L985" s="359"/>
      <c r="M985" s="359"/>
      <c r="N985" s="359"/>
      <c r="O985" s="359"/>
      <c r="P985" s="359"/>
      <c r="Q985" s="359"/>
      <c r="R985" s="359"/>
      <c r="S985" s="358"/>
      <c r="T985" s="358"/>
      <c r="U985" s="359"/>
      <c r="V985" s="359"/>
      <c r="W985" s="359"/>
      <c r="X985" s="359"/>
    </row>
    <row r="986" spans="1:24" ht="14.4">
      <c r="A986" s="359"/>
      <c r="B986" s="359"/>
      <c r="C986" s="359"/>
      <c r="D986" s="359"/>
      <c r="E986" s="359"/>
      <c r="F986" s="359"/>
      <c r="G986" s="359"/>
      <c r="H986" s="359"/>
      <c r="I986" s="359"/>
      <c r="J986" s="359"/>
      <c r="K986" s="359"/>
      <c r="L986" s="359"/>
      <c r="M986" s="359"/>
      <c r="N986" s="359"/>
      <c r="O986" s="359"/>
      <c r="P986" s="359"/>
      <c r="Q986" s="359"/>
      <c r="R986" s="359"/>
      <c r="S986" s="358"/>
      <c r="T986" s="358"/>
      <c r="U986" s="359"/>
      <c r="V986" s="359"/>
      <c r="W986" s="359"/>
      <c r="X986" s="359"/>
    </row>
    <row r="987" spans="1:24" ht="14.4">
      <c r="A987" s="359"/>
      <c r="B987" s="359"/>
      <c r="C987" s="359"/>
      <c r="D987" s="359"/>
      <c r="E987" s="359"/>
      <c r="F987" s="359"/>
      <c r="G987" s="359"/>
      <c r="H987" s="359"/>
      <c r="I987" s="359"/>
      <c r="J987" s="359"/>
      <c r="K987" s="359"/>
      <c r="L987" s="359"/>
      <c r="M987" s="359"/>
      <c r="N987" s="359"/>
      <c r="O987" s="359"/>
      <c r="P987" s="359"/>
      <c r="Q987" s="359"/>
      <c r="R987" s="359"/>
      <c r="S987" s="358"/>
      <c r="T987" s="358"/>
      <c r="U987" s="359"/>
      <c r="V987" s="359"/>
      <c r="W987" s="359"/>
      <c r="X987" s="359"/>
    </row>
    <row r="988" spans="1:24" ht="14.4">
      <c r="A988" s="359"/>
      <c r="B988" s="359"/>
      <c r="C988" s="359"/>
      <c r="D988" s="359"/>
      <c r="E988" s="359"/>
      <c r="F988" s="359"/>
      <c r="G988" s="359"/>
      <c r="H988" s="359"/>
      <c r="I988" s="359"/>
      <c r="J988" s="359"/>
      <c r="K988" s="359"/>
      <c r="L988" s="359"/>
      <c r="M988" s="359"/>
      <c r="N988" s="359"/>
      <c r="O988" s="359"/>
      <c r="P988" s="359"/>
      <c r="Q988" s="359"/>
      <c r="R988" s="359"/>
      <c r="S988" s="358"/>
      <c r="T988" s="358"/>
      <c r="U988" s="359"/>
      <c r="V988" s="359"/>
      <c r="W988" s="359"/>
      <c r="X988" s="359"/>
    </row>
    <row r="989" spans="1:24" ht="14.4">
      <c r="A989" s="359"/>
      <c r="B989" s="359"/>
      <c r="C989" s="359"/>
      <c r="D989" s="359"/>
      <c r="E989" s="359"/>
      <c r="F989" s="359"/>
      <c r="G989" s="359"/>
      <c r="H989" s="359"/>
      <c r="I989" s="359"/>
      <c r="J989" s="359"/>
      <c r="K989" s="359"/>
      <c r="L989" s="359"/>
      <c r="M989" s="359"/>
      <c r="N989" s="359"/>
      <c r="O989" s="359"/>
      <c r="P989" s="359"/>
      <c r="Q989" s="359"/>
      <c r="R989" s="359"/>
      <c r="S989" s="358"/>
      <c r="T989" s="358"/>
      <c r="U989" s="359"/>
      <c r="V989" s="359"/>
      <c r="W989" s="359"/>
      <c r="X989" s="359"/>
    </row>
    <row r="990" spans="1:24" ht="14.4">
      <c r="A990" s="359"/>
      <c r="B990" s="359"/>
      <c r="C990" s="359"/>
      <c r="D990" s="359"/>
      <c r="E990" s="359"/>
      <c r="F990" s="359"/>
      <c r="G990" s="359"/>
      <c r="H990" s="359"/>
      <c r="I990" s="359"/>
      <c r="J990" s="359"/>
      <c r="K990" s="359"/>
      <c r="L990" s="359"/>
      <c r="M990" s="359"/>
      <c r="N990" s="359"/>
      <c r="O990" s="359"/>
      <c r="P990" s="359"/>
      <c r="Q990" s="359"/>
      <c r="R990" s="359"/>
      <c r="S990" s="358"/>
      <c r="T990" s="358"/>
      <c r="U990" s="359"/>
      <c r="V990" s="359"/>
      <c r="W990" s="359"/>
      <c r="X990" s="359"/>
    </row>
    <row r="991" spans="1:24" ht="14.4">
      <c r="A991" s="359"/>
      <c r="B991" s="359"/>
      <c r="C991" s="359"/>
      <c r="D991" s="359"/>
      <c r="E991" s="359"/>
      <c r="F991" s="359"/>
      <c r="G991" s="359"/>
      <c r="H991" s="359"/>
      <c r="I991" s="359"/>
      <c r="J991" s="359"/>
      <c r="K991" s="359"/>
      <c r="L991" s="359"/>
      <c r="M991" s="359"/>
      <c r="N991" s="359"/>
      <c r="O991" s="359"/>
      <c r="P991" s="359"/>
      <c r="Q991" s="359"/>
      <c r="R991" s="359"/>
      <c r="S991" s="358"/>
      <c r="T991" s="358"/>
      <c r="U991" s="359"/>
      <c r="V991" s="359"/>
      <c r="W991" s="359"/>
      <c r="X991" s="359"/>
    </row>
    <row r="992" spans="1:24" ht="14.4">
      <c r="A992" s="359"/>
      <c r="B992" s="359"/>
      <c r="C992" s="359"/>
      <c r="D992" s="359"/>
      <c r="E992" s="359"/>
      <c r="F992" s="359"/>
      <c r="G992" s="359"/>
      <c r="H992" s="359"/>
      <c r="I992" s="359"/>
      <c r="J992" s="359"/>
      <c r="K992" s="359"/>
      <c r="L992" s="359"/>
      <c r="M992" s="359"/>
      <c r="N992" s="359"/>
      <c r="O992" s="359"/>
      <c r="P992" s="359"/>
      <c r="Q992" s="359"/>
      <c r="R992" s="359"/>
      <c r="S992" s="358"/>
      <c r="T992" s="358"/>
      <c r="U992" s="359"/>
      <c r="V992" s="359"/>
      <c r="W992" s="359"/>
      <c r="X992" s="359"/>
    </row>
    <row r="993" spans="1:24" ht="14.4">
      <c r="A993" s="359"/>
      <c r="B993" s="359"/>
      <c r="C993" s="359"/>
      <c r="D993" s="359"/>
      <c r="E993" s="359"/>
      <c r="F993" s="359"/>
      <c r="G993" s="359"/>
      <c r="H993" s="359"/>
      <c r="I993" s="359"/>
      <c r="J993" s="359"/>
      <c r="K993" s="359"/>
      <c r="L993" s="359"/>
      <c r="M993" s="359"/>
      <c r="N993" s="359"/>
      <c r="O993" s="359"/>
      <c r="P993" s="359"/>
      <c r="Q993" s="359"/>
      <c r="R993" s="359"/>
      <c r="S993" s="358"/>
      <c r="T993" s="358"/>
      <c r="U993" s="359"/>
      <c r="V993" s="359"/>
      <c r="W993" s="359"/>
      <c r="X993" s="359"/>
    </row>
    <row r="994" spans="1:24" ht="14.4">
      <c r="A994" s="359"/>
      <c r="B994" s="359"/>
      <c r="C994" s="359"/>
      <c r="D994" s="359"/>
      <c r="E994" s="359"/>
      <c r="F994" s="359"/>
      <c r="G994" s="359"/>
      <c r="H994" s="359"/>
      <c r="I994" s="359"/>
      <c r="J994" s="359"/>
      <c r="K994" s="359"/>
      <c r="L994" s="359"/>
      <c r="M994" s="359"/>
      <c r="N994" s="359"/>
      <c r="O994" s="359"/>
      <c r="P994" s="359"/>
      <c r="Q994" s="359"/>
      <c r="R994" s="359"/>
      <c r="S994" s="358"/>
      <c r="T994" s="358"/>
      <c r="U994" s="359"/>
      <c r="V994" s="359"/>
      <c r="W994" s="359"/>
      <c r="X994" s="359"/>
    </row>
    <row r="995" spans="1:24" ht="14.4">
      <c r="A995" s="359"/>
      <c r="B995" s="359"/>
      <c r="C995" s="359"/>
      <c r="D995" s="359"/>
      <c r="E995" s="359"/>
      <c r="F995" s="359"/>
      <c r="G995" s="359"/>
      <c r="H995" s="359"/>
      <c r="I995" s="359"/>
      <c r="J995" s="359"/>
      <c r="K995" s="359"/>
      <c r="L995" s="359"/>
      <c r="M995" s="359"/>
      <c r="N995" s="359"/>
      <c r="O995" s="359"/>
      <c r="P995" s="359"/>
      <c r="Q995" s="359"/>
      <c r="R995" s="359"/>
      <c r="S995" s="358"/>
      <c r="T995" s="358"/>
      <c r="U995" s="359"/>
      <c r="V995" s="359"/>
      <c r="W995" s="359"/>
      <c r="X995" s="359"/>
    </row>
    <row r="996" spans="1:24" ht="14.4">
      <c r="A996" s="359"/>
      <c r="B996" s="359"/>
      <c r="C996" s="359"/>
      <c r="D996" s="359"/>
      <c r="E996" s="359"/>
      <c r="F996" s="359"/>
      <c r="G996" s="359"/>
      <c r="H996" s="359"/>
      <c r="I996" s="359"/>
      <c r="J996" s="359"/>
      <c r="K996" s="359"/>
      <c r="L996" s="359"/>
      <c r="M996" s="359"/>
      <c r="N996" s="359"/>
      <c r="O996" s="359"/>
      <c r="P996" s="359"/>
      <c r="Q996" s="359"/>
      <c r="R996" s="359"/>
      <c r="S996" s="358"/>
      <c r="T996" s="358"/>
      <c r="U996" s="359"/>
      <c r="V996" s="359"/>
      <c r="W996" s="359"/>
      <c r="X996" s="359"/>
    </row>
    <row r="997" spans="1:24" ht="14.4">
      <c r="A997" s="359"/>
      <c r="B997" s="359"/>
      <c r="C997" s="359"/>
      <c r="D997" s="359"/>
      <c r="E997" s="359"/>
      <c r="F997" s="359"/>
      <c r="G997" s="359"/>
      <c r="H997" s="359"/>
      <c r="I997" s="359"/>
      <c r="J997" s="359"/>
      <c r="K997" s="359"/>
      <c r="L997" s="359"/>
      <c r="M997" s="359"/>
      <c r="N997" s="359"/>
      <c r="O997" s="359"/>
      <c r="P997" s="359"/>
      <c r="Q997" s="359"/>
      <c r="R997" s="359"/>
      <c r="S997" s="358"/>
      <c r="T997" s="358"/>
      <c r="U997" s="359"/>
      <c r="V997" s="359"/>
      <c r="W997" s="359"/>
      <c r="X997" s="359"/>
    </row>
    <row r="998" spans="1:24" ht="14.4">
      <c r="A998" s="359"/>
      <c r="B998" s="359"/>
      <c r="C998" s="359"/>
      <c r="D998" s="359"/>
      <c r="E998" s="359"/>
      <c r="F998" s="359"/>
      <c r="G998" s="359"/>
      <c r="H998" s="359"/>
      <c r="I998" s="359"/>
      <c r="J998" s="359"/>
      <c r="K998" s="359"/>
      <c r="L998" s="359"/>
      <c r="M998" s="359"/>
      <c r="N998" s="359"/>
      <c r="O998" s="359"/>
      <c r="P998" s="359"/>
      <c r="Q998" s="359"/>
      <c r="R998" s="359"/>
      <c r="S998" s="358"/>
      <c r="T998" s="358"/>
      <c r="U998" s="359"/>
      <c r="V998" s="359"/>
      <c r="W998" s="359"/>
      <c r="X998" s="359"/>
    </row>
    <row r="999" spans="1:24" ht="14.4">
      <c r="A999" s="359"/>
      <c r="B999" s="359"/>
      <c r="C999" s="359"/>
      <c r="D999" s="359"/>
      <c r="E999" s="359"/>
      <c r="F999" s="359"/>
      <c r="G999" s="359"/>
      <c r="H999" s="359"/>
      <c r="I999" s="359"/>
      <c r="J999" s="359"/>
      <c r="K999" s="359"/>
      <c r="L999" s="359"/>
      <c r="M999" s="359"/>
      <c r="N999" s="359"/>
      <c r="O999" s="359"/>
      <c r="P999" s="359"/>
      <c r="Q999" s="359"/>
      <c r="R999" s="359"/>
      <c r="S999" s="358"/>
      <c r="T999" s="358"/>
      <c r="U999" s="359"/>
      <c r="V999" s="359"/>
      <c r="W999" s="359"/>
      <c r="X999" s="359"/>
    </row>
  </sheetData>
  <mergeCells count="98">
    <mergeCell ref="A52:D52"/>
    <mergeCell ref="A53:D53"/>
    <mergeCell ref="A54:D54"/>
    <mergeCell ref="C33:C34"/>
    <mergeCell ref="D33:D34"/>
    <mergeCell ref="A29:A30"/>
    <mergeCell ref="A31:A32"/>
    <mergeCell ref="B31:B32"/>
    <mergeCell ref="C31:C32"/>
    <mergeCell ref="D31:D32"/>
    <mergeCell ref="A33:A34"/>
    <mergeCell ref="B33:B34"/>
    <mergeCell ref="B27:B28"/>
    <mergeCell ref="C27:C28"/>
    <mergeCell ref="D27:D28"/>
    <mergeCell ref="B29:B30"/>
    <mergeCell ref="C29:C30"/>
    <mergeCell ref="D29:D3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A47:A48"/>
    <mergeCell ref="B47:B48"/>
    <mergeCell ref="C47:C48"/>
    <mergeCell ref="D47:D48"/>
    <mergeCell ref="A49:A50"/>
    <mergeCell ref="B49:B50"/>
    <mergeCell ref="C49:C50"/>
    <mergeCell ref="D49:D50"/>
    <mergeCell ref="A43:A44"/>
    <mergeCell ref="B43:B44"/>
    <mergeCell ref="C43:C44"/>
    <mergeCell ref="D43:D44"/>
    <mergeCell ref="B45:B46"/>
    <mergeCell ref="C45:C46"/>
    <mergeCell ref="D45:D46"/>
    <mergeCell ref="A45:A46"/>
    <mergeCell ref="A39:A40"/>
    <mergeCell ref="B39:B40"/>
    <mergeCell ref="C39:C40"/>
    <mergeCell ref="D39:D40"/>
    <mergeCell ref="A41:A42"/>
    <mergeCell ref="B41:B42"/>
    <mergeCell ref="C41:C42"/>
    <mergeCell ref="D41:D42"/>
    <mergeCell ref="A35:A36"/>
    <mergeCell ref="B35:B36"/>
    <mergeCell ref="C35:C36"/>
    <mergeCell ref="D35:D36"/>
    <mergeCell ref="B37:B38"/>
    <mergeCell ref="C37:C38"/>
    <mergeCell ref="D37:D38"/>
    <mergeCell ref="A37:A38"/>
    <mergeCell ref="C23:C24"/>
    <mergeCell ref="D23:D24"/>
    <mergeCell ref="A25:A26"/>
    <mergeCell ref="B25:B26"/>
    <mergeCell ref="C25:C26"/>
    <mergeCell ref="D25:D26"/>
    <mergeCell ref="C15:C16"/>
    <mergeCell ref="D15:D16"/>
    <mergeCell ref="A11:A12"/>
    <mergeCell ref="A13:A14"/>
    <mergeCell ref="B13:B14"/>
    <mergeCell ref="C13:C14"/>
    <mergeCell ref="D13:D14"/>
    <mergeCell ref="A15:A16"/>
    <mergeCell ref="B15:B16"/>
    <mergeCell ref="A7:A8"/>
    <mergeCell ref="D7:D8"/>
    <mergeCell ref="B11:B12"/>
    <mergeCell ref="C11:C12"/>
    <mergeCell ref="B7:B8"/>
    <mergeCell ref="C7:C8"/>
    <mergeCell ref="A9:A10"/>
    <mergeCell ref="B9:B10"/>
    <mergeCell ref="C9:C10"/>
    <mergeCell ref="D9:D10"/>
    <mergeCell ref="D11:D12"/>
    <mergeCell ref="A1:R1"/>
    <mergeCell ref="A3:S3"/>
    <mergeCell ref="A5:A6"/>
    <mergeCell ref="B5:B6"/>
    <mergeCell ref="C5:C6"/>
    <mergeCell ref="D5:D6"/>
  </mergeCells>
  <pageMargins left="0.511811024" right="0.511811024" top="0.78740157499999996" bottom="0.78740157499999996" header="0" footer="0"/>
  <pageSetup orientation="landscape"/>
  <drawing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outlinePr summaryBelow="0" summaryRight="0"/>
    <pageSetUpPr fitToPage="1"/>
  </sheetPr>
  <dimension ref="A1:Z1000"/>
  <sheetViews>
    <sheetView topLeftCell="A2" zoomScale="40" zoomScaleNormal="40" workbookViewId="0">
      <selection sqref="A1:R1"/>
    </sheetView>
  </sheetViews>
  <sheetFormatPr defaultColWidth="14.44140625" defaultRowHeight="15" customHeight="1"/>
  <cols>
    <col min="2" max="2" width="47.5546875" customWidth="1"/>
    <col min="3" max="3" width="24.88671875" customWidth="1"/>
    <col min="5" max="5" width="19.44140625" customWidth="1"/>
    <col min="6" max="6" width="16" customWidth="1"/>
    <col min="7" max="12" width="15.6640625" customWidth="1"/>
    <col min="13" max="19" width="17.44140625" customWidth="1"/>
    <col min="21" max="21" width="17.44140625" customWidth="1"/>
    <col min="22" max="22" width="15.88671875" customWidth="1"/>
    <col min="24" max="24" width="15.5546875" customWidth="1"/>
  </cols>
  <sheetData>
    <row r="1" spans="1:26" ht="124.5" customHeight="1">
      <c r="A1" s="544"/>
      <c r="B1" s="516"/>
      <c r="C1" s="516"/>
      <c r="D1" s="516"/>
      <c r="E1" s="516"/>
      <c r="F1" s="516"/>
      <c r="G1" s="516"/>
      <c r="H1" s="516"/>
      <c r="I1" s="516"/>
      <c r="J1" s="516"/>
      <c r="K1" s="516"/>
      <c r="L1" s="516"/>
      <c r="M1" s="516"/>
      <c r="N1" s="516"/>
      <c r="O1" s="516"/>
      <c r="P1" s="516"/>
      <c r="Q1" s="516"/>
      <c r="R1" s="516"/>
      <c r="S1" s="358"/>
      <c r="T1" s="358"/>
      <c r="U1" s="359"/>
      <c r="V1" s="359"/>
      <c r="W1" s="359"/>
      <c r="X1" s="359"/>
      <c r="Y1" s="404"/>
      <c r="Z1" s="404"/>
    </row>
    <row r="2" spans="1:26" ht="14.4">
      <c r="A2" s="359"/>
      <c r="B2" s="359"/>
      <c r="C2" s="359"/>
      <c r="D2" s="359"/>
      <c r="E2" s="359"/>
      <c r="F2" s="359"/>
      <c r="G2" s="359"/>
      <c r="H2" s="359"/>
      <c r="I2" s="359"/>
      <c r="J2" s="359"/>
      <c r="K2" s="359"/>
      <c r="L2" s="359"/>
      <c r="M2" s="359"/>
      <c r="N2" s="359"/>
      <c r="O2" s="359"/>
      <c r="P2" s="359"/>
      <c r="Q2" s="359"/>
      <c r="R2" s="359"/>
      <c r="S2" s="358"/>
      <c r="T2" s="358"/>
      <c r="U2" s="359"/>
      <c r="V2" s="359"/>
      <c r="W2" s="359"/>
      <c r="X2" s="359"/>
      <c r="Y2" s="404"/>
      <c r="Z2" s="404"/>
    </row>
    <row r="3" spans="1:26" ht="36" customHeight="1">
      <c r="A3" s="545" t="s">
        <v>1245</v>
      </c>
      <c r="B3" s="546"/>
      <c r="C3" s="546"/>
      <c r="D3" s="546"/>
      <c r="E3" s="546"/>
      <c r="F3" s="546"/>
      <c r="G3" s="546"/>
      <c r="H3" s="546"/>
      <c r="I3" s="546"/>
      <c r="J3" s="546"/>
      <c r="K3" s="546"/>
      <c r="L3" s="546"/>
      <c r="M3" s="546"/>
      <c r="N3" s="546"/>
      <c r="O3" s="546"/>
      <c r="P3" s="546"/>
      <c r="Q3" s="546"/>
      <c r="R3" s="546"/>
      <c r="S3" s="546"/>
      <c r="T3" s="360"/>
      <c r="U3" s="144"/>
      <c r="V3" s="144"/>
      <c r="W3" s="144"/>
      <c r="X3" s="144"/>
      <c r="Y3" s="144"/>
      <c r="Z3" s="144"/>
    </row>
    <row r="4" spans="1:26" ht="24.75" customHeight="1">
      <c r="A4" s="361" t="s">
        <v>7</v>
      </c>
      <c r="B4" s="362" t="s">
        <v>1246</v>
      </c>
      <c r="C4" s="362" t="s">
        <v>1247</v>
      </c>
      <c r="D4" s="148" t="s">
        <v>1248</v>
      </c>
      <c r="E4" s="148" t="s">
        <v>1249</v>
      </c>
      <c r="F4" s="148" t="s">
        <v>1250</v>
      </c>
      <c r="G4" s="148" t="s">
        <v>1251</v>
      </c>
      <c r="H4" s="148" t="s">
        <v>1252</v>
      </c>
      <c r="I4" s="405" t="s">
        <v>1253</v>
      </c>
      <c r="J4" s="148" t="s">
        <v>1254</v>
      </c>
      <c r="K4" s="148" t="s">
        <v>1255</v>
      </c>
      <c r="L4" s="405" t="s">
        <v>1256</v>
      </c>
      <c r="M4" s="405" t="s">
        <v>1257</v>
      </c>
      <c r="N4" s="148" t="s">
        <v>1258</v>
      </c>
      <c r="O4" s="148" t="s">
        <v>1259</v>
      </c>
      <c r="P4" s="148" t="s">
        <v>1260</v>
      </c>
      <c r="Q4" s="148" t="s">
        <v>1408</v>
      </c>
      <c r="R4" s="148" t="s">
        <v>1409</v>
      </c>
      <c r="S4" s="148" t="s">
        <v>1410</v>
      </c>
      <c r="T4" s="363"/>
      <c r="U4" s="144" t="s">
        <v>1411</v>
      </c>
      <c r="V4" s="144"/>
      <c r="W4" s="144"/>
      <c r="X4" s="144"/>
      <c r="Y4" s="144"/>
      <c r="Z4" s="144"/>
    </row>
    <row r="5" spans="1:26" ht="14.4">
      <c r="A5" s="486" t="s">
        <v>1262</v>
      </c>
      <c r="B5" s="488" t="str">
        <f>'ORÇ ABART CONSOLIDADA ADITIVO 1'!D5</f>
        <v>ADMINISTRAÇÃO DE OBRA</v>
      </c>
      <c r="C5" s="490">
        <f>'ORÇ ABART CONSOLIDADA ADITIVO 1'!I5</f>
        <v>172855.2</v>
      </c>
      <c r="D5" s="491">
        <f>C5/$C$51</f>
        <v>7.0972607187933787E-2</v>
      </c>
      <c r="E5" s="364">
        <v>9403.32</v>
      </c>
      <c r="F5" s="364">
        <v>3232.39</v>
      </c>
      <c r="G5" s="364">
        <v>3457.1</v>
      </c>
      <c r="H5" s="364">
        <v>3370.68</v>
      </c>
      <c r="I5" s="364">
        <v>5805.05</v>
      </c>
      <c r="J5" s="365">
        <v>11595.7</v>
      </c>
      <c r="K5" s="365">
        <v>9218.94</v>
      </c>
      <c r="L5" s="365">
        <v>3975.67</v>
      </c>
      <c r="M5" s="365">
        <v>11356.59</v>
      </c>
      <c r="N5" s="365">
        <v>9939.17</v>
      </c>
      <c r="O5" s="365">
        <v>7657.49</v>
      </c>
      <c r="P5" s="365">
        <v>16818.810000000001</v>
      </c>
      <c r="Q5" s="366">
        <v>25271.43</v>
      </c>
      <c r="R5" s="366">
        <v>24822.01</v>
      </c>
      <c r="S5" s="366">
        <v>26930.84</v>
      </c>
      <c r="T5" s="367"/>
      <c r="U5" s="132">
        <f t="shared" ref="U5:U51" si="0">SUM(E5:S5)</f>
        <v>172855.19</v>
      </c>
      <c r="V5" s="132">
        <f t="shared" ref="V5:V52" si="1">C5-U5</f>
        <v>1.0000000009313226E-2</v>
      </c>
      <c r="W5" s="359"/>
      <c r="X5" s="359"/>
      <c r="Y5" s="404"/>
      <c r="Z5" s="404"/>
    </row>
    <row r="6" spans="1:26" ht="14.4">
      <c r="A6" s="487"/>
      <c r="B6" s="489"/>
      <c r="C6" s="489"/>
      <c r="D6" s="489"/>
      <c r="E6" s="155">
        <f t="shared" ref="E6:S6" si="2">E5/$C5</f>
        <v>5.43999833386557E-2</v>
      </c>
      <c r="F6" s="155">
        <f t="shared" si="2"/>
        <v>1.8699987041176661E-2</v>
      </c>
      <c r="G6" s="155">
        <f t="shared" si="2"/>
        <v>1.9999976859244036E-2</v>
      </c>
      <c r="H6" s="155">
        <f t="shared" si="2"/>
        <v>1.9500020826680363E-2</v>
      </c>
      <c r="I6" s="155">
        <f t="shared" si="2"/>
        <v>3.3583311349615168E-2</v>
      </c>
      <c r="J6" s="155">
        <f t="shared" si="2"/>
        <v>6.7083315977766358E-2</v>
      </c>
      <c r="K6" s="155">
        <f t="shared" si="2"/>
        <v>5.3333310192577373E-2</v>
      </c>
      <c r="L6" s="155">
        <f t="shared" si="2"/>
        <v>2.3000002314075594E-2</v>
      </c>
      <c r="M6" s="155">
        <f t="shared" si="2"/>
        <v>6.5700019438235002E-2</v>
      </c>
      <c r="N6" s="155">
        <f t="shared" si="2"/>
        <v>5.7499976859244031E-2</v>
      </c>
      <c r="O6" s="155">
        <f t="shared" si="2"/>
        <v>4.4300026843276913E-2</v>
      </c>
      <c r="P6" s="155">
        <f t="shared" si="2"/>
        <v>9.7299994446218577E-2</v>
      </c>
      <c r="Q6" s="155">
        <f t="shared" si="2"/>
        <v>0.14619999861155464</v>
      </c>
      <c r="R6" s="155">
        <f t="shared" si="2"/>
        <v>0.14360001897541988</v>
      </c>
      <c r="S6" s="155">
        <f t="shared" si="2"/>
        <v>0.15579999907436975</v>
      </c>
      <c r="T6" s="368">
        <f>SUM(E6:S6)</f>
        <v>0.99999994214811005</v>
      </c>
      <c r="U6" s="369">
        <f t="shared" si="0"/>
        <v>0.99999994214811005</v>
      </c>
      <c r="V6" s="132">
        <f t="shared" si="1"/>
        <v>-0.99999994214811005</v>
      </c>
      <c r="W6" s="359"/>
      <c r="X6" s="359"/>
      <c r="Y6" s="404"/>
      <c r="Z6" s="404"/>
    </row>
    <row r="7" spans="1:26" ht="14.4">
      <c r="A7" s="486" t="s">
        <v>1263</v>
      </c>
      <c r="B7" s="488" t="str">
        <f>'ORÇ ABART CONSOLIDADA ADITIVO 1'!D7</f>
        <v>MOBILIZAÇÃO</v>
      </c>
      <c r="C7" s="490">
        <f>'ORÇ ABART CONSOLIDADA ADITIVO 1'!I7</f>
        <v>4778.3999999999996</v>
      </c>
      <c r="D7" s="492">
        <f>C7/$C$51</f>
        <v>1.9619629966979458E-3</v>
      </c>
      <c r="E7" s="364">
        <v>259.94</v>
      </c>
      <c r="F7" s="364">
        <v>89.36</v>
      </c>
      <c r="G7" s="364">
        <v>95.57</v>
      </c>
      <c r="H7" s="364">
        <v>93.18</v>
      </c>
      <c r="I7" s="364">
        <v>160.87</v>
      </c>
      <c r="J7" s="364">
        <v>320.55</v>
      </c>
      <c r="K7" s="364">
        <v>254.85</v>
      </c>
      <c r="L7" s="364">
        <v>109.9</v>
      </c>
      <c r="M7" s="364">
        <v>313.94</v>
      </c>
      <c r="N7" s="364">
        <v>274.76</v>
      </c>
      <c r="O7" s="364">
        <v>211.68</v>
      </c>
      <c r="P7" s="364">
        <v>464.94</v>
      </c>
      <c r="Q7" s="366">
        <v>698.6</v>
      </c>
      <c r="R7" s="366">
        <v>686.18</v>
      </c>
      <c r="S7" s="366">
        <v>744.24</v>
      </c>
      <c r="T7" s="367"/>
      <c r="U7" s="132">
        <f t="shared" si="0"/>
        <v>4778.5599999999995</v>
      </c>
      <c r="V7" s="132">
        <f t="shared" si="1"/>
        <v>-0.15999999999985448</v>
      </c>
      <c r="W7" s="359"/>
      <c r="X7" s="359"/>
      <c r="Y7" s="404"/>
      <c r="Z7" s="404"/>
    </row>
    <row r="8" spans="1:26" ht="14.4">
      <c r="A8" s="487"/>
      <c r="B8" s="489"/>
      <c r="C8" s="489"/>
      <c r="D8" s="489"/>
      <c r="E8" s="155">
        <f t="shared" ref="E8:S8" si="3">E7/$C7</f>
        <v>5.4398961995647081E-2</v>
      </c>
      <c r="F8" s="155">
        <f t="shared" si="3"/>
        <v>1.8700820358278924E-2</v>
      </c>
      <c r="G8" s="155">
        <f t="shared" si="3"/>
        <v>2.0000418550142306E-2</v>
      </c>
      <c r="H8" s="155">
        <f t="shared" si="3"/>
        <v>1.9500251130085387E-2</v>
      </c>
      <c r="I8" s="155">
        <f t="shared" si="3"/>
        <v>3.366608069646744E-2</v>
      </c>
      <c r="J8" s="155">
        <f t="shared" si="3"/>
        <v>6.7083124058262181E-2</v>
      </c>
      <c r="K8" s="155">
        <f t="shared" si="3"/>
        <v>5.3333751883475645E-2</v>
      </c>
      <c r="L8" s="155">
        <f t="shared" si="3"/>
        <v>2.2999330319772311E-2</v>
      </c>
      <c r="M8" s="155">
        <f t="shared" si="3"/>
        <v>6.5699815837937395E-2</v>
      </c>
      <c r="N8" s="155">
        <f t="shared" si="3"/>
        <v>5.7500418550142311E-2</v>
      </c>
      <c r="O8" s="155">
        <f t="shared" si="3"/>
        <v>4.4299347061778009E-2</v>
      </c>
      <c r="P8" s="155">
        <f t="shared" si="3"/>
        <v>9.730035158211954E-2</v>
      </c>
      <c r="Q8" s="155">
        <f t="shared" si="3"/>
        <v>0.146199564707852</v>
      </c>
      <c r="R8" s="155">
        <f t="shared" si="3"/>
        <v>0.14360036832412523</v>
      </c>
      <c r="S8" s="155">
        <f t="shared" si="3"/>
        <v>0.15575087895529885</v>
      </c>
      <c r="T8" s="368">
        <f>SUM(E8:S8)</f>
        <v>1.0000334840113847</v>
      </c>
      <c r="U8" s="369">
        <f t="shared" si="0"/>
        <v>1.0000334840113847</v>
      </c>
      <c r="V8" s="132">
        <f t="shared" si="1"/>
        <v>-1.0000334840113847</v>
      </c>
      <c r="W8" s="359"/>
      <c r="X8" s="359"/>
      <c r="Y8" s="404"/>
      <c r="Z8" s="404"/>
    </row>
    <row r="9" spans="1:26" ht="14.4">
      <c r="A9" s="486" t="s">
        <v>1264</v>
      </c>
      <c r="B9" s="488" t="str">
        <f>'ORÇ ABART CONSOLIDADA ADITIVO 1'!D9</f>
        <v>SERVIÇOS PRELIMINARES</v>
      </c>
      <c r="C9" s="490">
        <f>'ORÇ ABART CONSOLIDADA ADITIVO 1'!I9</f>
        <v>76367.260000000009</v>
      </c>
      <c r="D9" s="492">
        <f>C9/$C$51</f>
        <v>3.1355629139295828E-2</v>
      </c>
      <c r="E9" s="364">
        <v>72458.92</v>
      </c>
      <c r="F9" s="364">
        <v>1720.25</v>
      </c>
      <c r="G9" s="364">
        <v>1344.11</v>
      </c>
      <c r="H9" s="364">
        <v>843.81</v>
      </c>
      <c r="I9" s="370">
        <f t="shared" ref="I9:O9" si="4">I10*$C$11</f>
        <v>0</v>
      </c>
      <c r="J9" s="370">
        <f t="shared" si="4"/>
        <v>0</v>
      </c>
      <c r="K9" s="370">
        <f t="shared" si="4"/>
        <v>0</v>
      </c>
      <c r="L9" s="370">
        <f t="shared" si="4"/>
        <v>0</v>
      </c>
      <c r="M9" s="370">
        <f t="shared" si="4"/>
        <v>0</v>
      </c>
      <c r="N9" s="370">
        <f t="shared" si="4"/>
        <v>0</v>
      </c>
      <c r="O9" s="370">
        <f t="shared" si="4"/>
        <v>0</v>
      </c>
      <c r="P9" s="371">
        <f t="shared" ref="P9:S9" si="5">P10*$C9</f>
        <v>0</v>
      </c>
      <c r="Q9" s="371">
        <f t="shared" si="5"/>
        <v>0</v>
      </c>
      <c r="R9" s="371">
        <f t="shared" si="5"/>
        <v>0</v>
      </c>
      <c r="S9" s="371">
        <f t="shared" si="5"/>
        <v>0</v>
      </c>
      <c r="T9" s="367"/>
      <c r="U9" s="132">
        <f t="shared" si="0"/>
        <v>76367.09</v>
      </c>
      <c r="V9" s="132">
        <f t="shared" si="1"/>
        <v>0.17000000001280569</v>
      </c>
      <c r="W9" s="359"/>
      <c r="X9" s="359"/>
      <c r="Y9" s="404"/>
      <c r="Z9" s="404"/>
    </row>
    <row r="10" spans="1:26" ht="14.4">
      <c r="A10" s="487"/>
      <c r="B10" s="489"/>
      <c r="C10" s="489"/>
      <c r="D10" s="489"/>
      <c r="E10" s="155">
        <f t="shared" ref="E10:H10" si="6">E9/$C9</f>
        <v>0.94882178567097986</v>
      </c>
      <c r="F10" s="155">
        <f t="shared" si="6"/>
        <v>2.252601442031572E-2</v>
      </c>
      <c r="G10" s="155">
        <f t="shared" si="6"/>
        <v>1.7600605285563471E-2</v>
      </c>
      <c r="H10" s="155">
        <f t="shared" si="6"/>
        <v>1.1049368538297693E-2</v>
      </c>
      <c r="I10" s="372"/>
      <c r="J10" s="372"/>
      <c r="K10" s="372"/>
      <c r="L10" s="372"/>
      <c r="M10" s="372"/>
      <c r="N10" s="372"/>
      <c r="O10" s="372"/>
      <c r="P10" s="373"/>
      <c r="Q10" s="373"/>
      <c r="R10" s="373"/>
      <c r="S10" s="373"/>
      <c r="T10" s="368">
        <f>SUM(E10:S10)</f>
        <v>0.99999777391515687</v>
      </c>
      <c r="U10" s="369">
        <f t="shared" si="0"/>
        <v>0.99999777391515687</v>
      </c>
      <c r="V10" s="132">
        <f t="shared" si="1"/>
        <v>-0.99999777391515687</v>
      </c>
      <c r="W10" s="359"/>
      <c r="X10" s="359"/>
      <c r="Y10" s="404"/>
      <c r="Z10" s="404"/>
    </row>
    <row r="11" spans="1:26" ht="14.4">
      <c r="A11" s="486" t="s">
        <v>1265</v>
      </c>
      <c r="B11" s="488" t="str">
        <f>'ORÇ ABART CONSOLIDADA ADITIVO 1'!D24</f>
        <v>TERRAPLANAGEM</v>
      </c>
      <c r="C11" s="493">
        <f>'ORÇ ABART CONSOLIDADA ADITIVO 1'!I24</f>
        <v>58839.91</v>
      </c>
      <c r="D11" s="492">
        <f>C11/$C$51</f>
        <v>2.4159075453925462E-2</v>
      </c>
      <c r="E11" s="364">
        <v>47137</v>
      </c>
      <c r="F11" s="370">
        <f>F12*$C$11</f>
        <v>0</v>
      </c>
      <c r="G11" s="374">
        <v>1997.16</v>
      </c>
      <c r="H11" s="374">
        <v>1003.4</v>
      </c>
      <c r="I11" s="370">
        <f t="shared" ref="I11:N11" si="7">I12*$C$11</f>
        <v>0</v>
      </c>
      <c r="J11" s="370">
        <f t="shared" si="7"/>
        <v>0</v>
      </c>
      <c r="K11" s="370">
        <f t="shared" si="7"/>
        <v>0</v>
      </c>
      <c r="L11" s="370">
        <f t="shared" si="7"/>
        <v>0</v>
      </c>
      <c r="M11" s="370">
        <f t="shared" si="7"/>
        <v>0</v>
      </c>
      <c r="N11" s="370">
        <f t="shared" si="7"/>
        <v>0</v>
      </c>
      <c r="O11" s="365">
        <v>8702.3700000000008</v>
      </c>
      <c r="P11" s="371">
        <f t="shared" ref="P11:S11" si="8">P12*$C11</f>
        <v>0</v>
      </c>
      <c r="Q11" s="371">
        <f t="shared" si="8"/>
        <v>0</v>
      </c>
      <c r="R11" s="371">
        <f t="shared" si="8"/>
        <v>0</v>
      </c>
      <c r="S11" s="371">
        <f t="shared" si="8"/>
        <v>0</v>
      </c>
      <c r="T11" s="367"/>
      <c r="U11" s="132">
        <f t="shared" si="0"/>
        <v>58839.930000000008</v>
      </c>
      <c r="V11" s="132">
        <f t="shared" si="1"/>
        <v>-2.0000000004074536E-2</v>
      </c>
      <c r="W11" s="359"/>
      <c r="X11" s="359"/>
      <c r="Y11" s="404"/>
      <c r="Z11" s="404"/>
    </row>
    <row r="12" spans="1:26" ht="14.4">
      <c r="A12" s="487"/>
      <c r="B12" s="489"/>
      <c r="C12" s="489"/>
      <c r="D12" s="489"/>
      <c r="E12" s="155">
        <f>E11/$C11</f>
        <v>0.80110591603556158</v>
      </c>
      <c r="F12" s="372"/>
      <c r="G12" s="164">
        <f t="shared" ref="G12:H12" si="9">G11/$C11</f>
        <v>3.394226809660314E-2</v>
      </c>
      <c r="H12" s="164">
        <f t="shared" si="9"/>
        <v>1.7053051236822082E-2</v>
      </c>
      <c r="I12" s="372"/>
      <c r="J12" s="372"/>
      <c r="K12" s="372"/>
      <c r="L12" s="372"/>
      <c r="M12" s="372"/>
      <c r="N12" s="372"/>
      <c r="O12" s="155">
        <f>O11/$C11</f>
        <v>0.14789910453635977</v>
      </c>
      <c r="P12" s="373"/>
      <c r="Q12" s="373"/>
      <c r="R12" s="373"/>
      <c r="S12" s="373"/>
      <c r="T12" s="368">
        <f>SUM(E12:S12)</f>
        <v>1.0000003399053465</v>
      </c>
      <c r="U12" s="369">
        <f t="shared" si="0"/>
        <v>1.0000003399053465</v>
      </c>
      <c r="V12" s="132">
        <f t="shared" si="1"/>
        <v>-1.0000003399053465</v>
      </c>
      <c r="W12" s="359"/>
      <c r="X12" s="359"/>
      <c r="Y12" s="404"/>
      <c r="Z12" s="404"/>
    </row>
    <row r="13" spans="1:26" ht="14.4">
      <c r="A13" s="486" t="s">
        <v>1266</v>
      </c>
      <c r="B13" s="488" t="str">
        <f>'ORÇ ABART CONSOLIDADA ADITIVO 1'!D33</f>
        <v>ESTRUTURA</v>
      </c>
      <c r="C13" s="493">
        <f>'ORÇ ABART CONSOLIDADA ADITIVO 1'!I33</f>
        <v>753145.36</v>
      </c>
      <c r="D13" s="492">
        <f>C13/$C$51</f>
        <v>0.30923391249262372</v>
      </c>
      <c r="E13" s="364">
        <v>6754.82</v>
      </c>
      <c r="F13" s="364">
        <v>43655.05</v>
      </c>
      <c r="G13" s="364">
        <v>38394.47</v>
      </c>
      <c r="H13" s="364">
        <v>35636.400000000001</v>
      </c>
      <c r="I13" s="364">
        <v>48617.760000000002</v>
      </c>
      <c r="J13" s="364">
        <v>150450.60999999999</v>
      </c>
      <c r="K13" s="364">
        <v>113900.46</v>
      </c>
      <c r="L13" s="364">
        <v>51550.92</v>
      </c>
      <c r="M13" s="364">
        <v>143249.09</v>
      </c>
      <c r="N13" s="364">
        <v>83123.179999999993</v>
      </c>
      <c r="O13" s="365">
        <v>22217.52</v>
      </c>
      <c r="P13" s="371">
        <f>P14*$C13</f>
        <v>0</v>
      </c>
      <c r="Q13" s="365">
        <v>15594.41</v>
      </c>
      <c r="R13" s="371">
        <f t="shared" ref="R13:S13" si="10">R14*$C13</f>
        <v>0</v>
      </c>
      <c r="S13" s="371">
        <f t="shared" si="10"/>
        <v>0</v>
      </c>
      <c r="T13" s="367"/>
      <c r="U13" s="132">
        <f t="shared" si="0"/>
        <v>753144.69000000006</v>
      </c>
      <c r="V13" s="132">
        <f t="shared" si="1"/>
        <v>0.66999999992549419</v>
      </c>
      <c r="W13" s="359"/>
      <c r="X13" s="359"/>
      <c r="Y13" s="404"/>
      <c r="Z13" s="404"/>
    </row>
    <row r="14" spans="1:26" ht="14.4">
      <c r="A14" s="487"/>
      <c r="B14" s="489"/>
      <c r="C14" s="489"/>
      <c r="D14" s="489"/>
      <c r="E14" s="155">
        <f t="shared" ref="E14:O14" si="11">E13/$C13</f>
        <v>8.9688131385420727E-3</v>
      </c>
      <c r="F14" s="155">
        <f t="shared" si="11"/>
        <v>5.7963644627645326E-2</v>
      </c>
      <c r="G14" s="155">
        <f t="shared" si="11"/>
        <v>5.0978830965645199E-2</v>
      </c>
      <c r="H14" s="155">
        <f t="shared" si="11"/>
        <v>4.7316762331245064E-2</v>
      </c>
      <c r="I14" s="155">
        <f t="shared" si="11"/>
        <v>6.4552956948443527E-2</v>
      </c>
      <c r="J14" s="155">
        <f t="shared" si="11"/>
        <v>0.19976304441416196</v>
      </c>
      <c r="K14" s="155">
        <f t="shared" si="11"/>
        <v>0.15123303687351936</v>
      </c>
      <c r="L14" s="155">
        <f t="shared" si="11"/>
        <v>6.8447503945320731E-2</v>
      </c>
      <c r="M14" s="155">
        <f t="shared" si="11"/>
        <v>0.19020111867913519</v>
      </c>
      <c r="N14" s="155">
        <f t="shared" si="11"/>
        <v>0.11036804369345114</v>
      </c>
      <c r="O14" s="155">
        <f t="shared" si="11"/>
        <v>2.9499643999665617E-2</v>
      </c>
      <c r="P14" s="373"/>
      <c r="Q14" s="155">
        <f>Q13/$C13</f>
        <v>2.0705710780718346E-2</v>
      </c>
      <c r="R14" s="373"/>
      <c r="S14" s="373"/>
      <c r="T14" s="368">
        <f>SUM(E14:S14)</f>
        <v>0.99999911039749367</v>
      </c>
      <c r="U14" s="369">
        <f t="shared" si="0"/>
        <v>0.99999911039749367</v>
      </c>
      <c r="V14" s="132">
        <f t="shared" si="1"/>
        <v>-0.99999911039749367</v>
      </c>
      <c r="W14" s="359"/>
      <c r="X14" s="359"/>
      <c r="Y14" s="404"/>
      <c r="Z14" s="404"/>
    </row>
    <row r="15" spans="1:26" ht="14.4">
      <c r="A15" s="486" t="s">
        <v>1267</v>
      </c>
      <c r="B15" s="488" t="str">
        <f>'ORÇ ABART CONSOLIDADA ADITIVO 1'!D141</f>
        <v>VEDAÇÃO E ELEVAÇÕES INTERNAS E EXTERNAS</v>
      </c>
      <c r="C15" s="493">
        <f>'ORÇ ABART CONSOLIDADA ADITIVO 1'!I141</f>
        <v>211436.5</v>
      </c>
      <c r="D15" s="492">
        <f>C15/$C$51</f>
        <v>8.6813701061301943E-2</v>
      </c>
      <c r="E15" s="370">
        <f t="shared" ref="E15:F15" si="12">E16*$C$47</f>
        <v>0</v>
      </c>
      <c r="F15" s="370">
        <f t="shared" si="12"/>
        <v>0</v>
      </c>
      <c r="G15" s="364">
        <v>6241.95</v>
      </c>
      <c r="H15" s="364">
        <v>6432.93</v>
      </c>
      <c r="I15" s="364">
        <v>17767.990000000002</v>
      </c>
      <c r="J15" s="364">
        <v>946.46</v>
      </c>
      <c r="K15" s="370">
        <f>K16*$C$47</f>
        <v>0</v>
      </c>
      <c r="L15" s="364">
        <v>70.84</v>
      </c>
      <c r="M15" s="364">
        <v>4394.46</v>
      </c>
      <c r="N15" s="365">
        <v>38583.74</v>
      </c>
      <c r="O15" s="364">
        <v>45426.02</v>
      </c>
      <c r="P15" s="364">
        <v>56720.25</v>
      </c>
      <c r="Q15" s="365">
        <v>28822.32</v>
      </c>
      <c r="R15" s="371">
        <f>R16*$C15</f>
        <v>0</v>
      </c>
      <c r="S15" s="366">
        <f>6029.57</f>
        <v>6029.57</v>
      </c>
      <c r="T15" s="367"/>
      <c r="U15" s="132">
        <f t="shared" si="0"/>
        <v>211436.53</v>
      </c>
      <c r="V15" s="132">
        <f t="shared" si="1"/>
        <v>-2.9999999998835847E-2</v>
      </c>
      <c r="W15" s="359"/>
      <c r="X15" s="359"/>
      <c r="Y15" s="404"/>
      <c r="Z15" s="404"/>
    </row>
    <row r="16" spans="1:26" ht="14.4">
      <c r="A16" s="487"/>
      <c r="B16" s="489"/>
      <c r="C16" s="489"/>
      <c r="D16" s="489"/>
      <c r="E16" s="372"/>
      <c r="F16" s="372"/>
      <c r="G16" s="155">
        <f t="shared" ref="G16:I16" si="13">G15/$C15</f>
        <v>2.9521629425383035E-2</v>
      </c>
      <c r="H16" s="155">
        <f t="shared" si="13"/>
        <v>3.0424879337295124E-2</v>
      </c>
      <c r="I16" s="155">
        <f t="shared" si="13"/>
        <v>8.4034639241568995E-2</v>
      </c>
      <c r="J16" s="384">
        <f>J15/C15</f>
        <v>4.4763321375448422E-3</v>
      </c>
      <c r="K16" s="372"/>
      <c r="L16" s="155">
        <f t="shared" ref="L16:Q16" si="14">L15/$C15</f>
        <v>3.3504148999817914E-4</v>
      </c>
      <c r="M16" s="155">
        <f t="shared" si="14"/>
        <v>2.0783828714531313E-2</v>
      </c>
      <c r="N16" s="155">
        <f t="shared" si="14"/>
        <v>0.18248381901894895</v>
      </c>
      <c r="O16" s="155">
        <f t="shared" si="14"/>
        <v>0.21484474061952405</v>
      </c>
      <c r="P16" s="155">
        <f t="shared" si="14"/>
        <v>0.26826139290046891</v>
      </c>
      <c r="Q16" s="155">
        <f t="shared" si="14"/>
        <v>0.13631667190858721</v>
      </c>
      <c r="R16" s="373"/>
      <c r="S16" s="155">
        <f>S15/$C15</f>
        <v>2.8517167092720508E-2</v>
      </c>
      <c r="T16" s="368">
        <f>SUM(E16:S16)</f>
        <v>1.0000001418865712</v>
      </c>
      <c r="U16" s="369">
        <f t="shared" si="0"/>
        <v>1.0000001418865712</v>
      </c>
      <c r="V16" s="132">
        <f t="shared" si="1"/>
        <v>-1.0000001418865712</v>
      </c>
      <c r="W16" s="359"/>
      <c r="X16" s="359"/>
      <c r="Y16" s="404"/>
      <c r="Z16" s="404"/>
    </row>
    <row r="17" spans="1:26" ht="14.4">
      <c r="A17" s="486" t="s">
        <v>1268</v>
      </c>
      <c r="B17" s="488" t="str">
        <f>'ORÇ ABART CONSOLIDADA ADITIVO 1'!D166</f>
        <v>COBERTURA</v>
      </c>
      <c r="C17" s="494">
        <f>'ORÇ ABART CONSOLIDADA ADITIVO 1'!I166</f>
        <v>42440.759999999995</v>
      </c>
      <c r="D17" s="492">
        <f>C17/$C$51</f>
        <v>1.7425749345332808E-2</v>
      </c>
      <c r="E17" s="370">
        <f t="shared" ref="E17:K17" si="15">E18*$C$47</f>
        <v>0</v>
      </c>
      <c r="F17" s="370">
        <f t="shared" si="15"/>
        <v>0</v>
      </c>
      <c r="G17" s="370">
        <f t="shared" si="15"/>
        <v>0</v>
      </c>
      <c r="H17" s="370">
        <f t="shared" si="15"/>
        <v>0</v>
      </c>
      <c r="I17" s="370">
        <f t="shared" si="15"/>
        <v>0</v>
      </c>
      <c r="J17" s="370">
        <f t="shared" si="15"/>
        <v>0</v>
      </c>
      <c r="K17" s="370">
        <f t="shared" si="15"/>
        <v>0</v>
      </c>
      <c r="L17" s="370">
        <f t="shared" ref="L17:O17" si="16">L18*$C$11</f>
        <v>0</v>
      </c>
      <c r="M17" s="370">
        <f t="shared" si="16"/>
        <v>0</v>
      </c>
      <c r="N17" s="370">
        <f t="shared" si="16"/>
        <v>0</v>
      </c>
      <c r="O17" s="370">
        <f t="shared" si="16"/>
        <v>0</v>
      </c>
      <c r="P17" s="371">
        <f>P18*$C17</f>
        <v>0</v>
      </c>
      <c r="Q17" s="365">
        <v>42440.76</v>
      </c>
      <c r="R17" s="371">
        <f t="shared" ref="R17:S17" si="17">R18*$C17</f>
        <v>0</v>
      </c>
      <c r="S17" s="371">
        <f t="shared" si="17"/>
        <v>0</v>
      </c>
      <c r="T17" s="367"/>
      <c r="U17" s="132">
        <f t="shared" si="0"/>
        <v>42440.76</v>
      </c>
      <c r="V17" s="132">
        <f t="shared" si="1"/>
        <v>0</v>
      </c>
      <c r="W17" s="359"/>
      <c r="X17" s="359"/>
      <c r="Y17" s="404"/>
      <c r="Z17" s="404"/>
    </row>
    <row r="18" spans="1:26" ht="14.4">
      <c r="A18" s="487"/>
      <c r="B18" s="489"/>
      <c r="C18" s="489"/>
      <c r="D18" s="489"/>
      <c r="E18" s="372"/>
      <c r="F18" s="372"/>
      <c r="G18" s="372"/>
      <c r="H18" s="372"/>
      <c r="I18" s="372"/>
      <c r="J18" s="372"/>
      <c r="K18" s="372"/>
      <c r="L18" s="372"/>
      <c r="M18" s="372"/>
      <c r="N18" s="372"/>
      <c r="O18" s="372"/>
      <c r="P18" s="373"/>
      <c r="Q18" s="155">
        <f>Q17/$C17</f>
        <v>1.0000000000000002</v>
      </c>
      <c r="R18" s="373"/>
      <c r="S18" s="373"/>
      <c r="T18" s="368">
        <f>SUM(E18:S18)</f>
        <v>1.0000000000000002</v>
      </c>
      <c r="U18" s="369">
        <f t="shared" si="0"/>
        <v>1.0000000000000002</v>
      </c>
      <c r="V18" s="132">
        <f t="shared" si="1"/>
        <v>-1.0000000000000002</v>
      </c>
      <c r="W18" s="359"/>
      <c r="X18" s="359"/>
      <c r="Y18" s="404"/>
      <c r="Z18" s="404"/>
    </row>
    <row r="19" spans="1:26" ht="14.4">
      <c r="A19" s="486" t="s">
        <v>1269</v>
      </c>
      <c r="B19" s="488" t="str">
        <f>'ORÇ ABART CONSOLIDADA ADITIVO 1'!D172</f>
        <v>IMPERMEABILIZAÇÃO</v>
      </c>
      <c r="C19" s="494">
        <f>'ORÇ ABART CONSOLIDADA ADITIVO 1'!I172</f>
        <v>35324.53</v>
      </c>
      <c r="D19" s="492">
        <f>C19/$C$51</f>
        <v>1.4503896855798276E-2</v>
      </c>
      <c r="E19" s="370">
        <f t="shared" ref="E19:K19" si="18">E20*$C$47</f>
        <v>0</v>
      </c>
      <c r="F19" s="370">
        <f t="shared" si="18"/>
        <v>0</v>
      </c>
      <c r="G19" s="370">
        <f t="shared" si="18"/>
        <v>0</v>
      </c>
      <c r="H19" s="370">
        <f t="shared" si="18"/>
        <v>0</v>
      </c>
      <c r="I19" s="370">
        <f t="shared" si="18"/>
        <v>0</v>
      </c>
      <c r="J19" s="370">
        <f t="shared" si="18"/>
        <v>0</v>
      </c>
      <c r="K19" s="370">
        <f t="shared" si="18"/>
        <v>0</v>
      </c>
      <c r="L19" s="370">
        <f>L20*$C$19</f>
        <v>0</v>
      </c>
      <c r="M19" s="370">
        <f t="shared" ref="M19:N19" si="19">M20*$C$11</f>
        <v>0</v>
      </c>
      <c r="N19" s="370">
        <f t="shared" si="19"/>
        <v>0</v>
      </c>
      <c r="O19" s="364">
        <v>4837.93</v>
      </c>
      <c r="P19" s="364">
        <v>29889.78</v>
      </c>
      <c r="Q19" s="365">
        <v>596.80999999999995</v>
      </c>
      <c r="R19" s="371">
        <f t="shared" ref="R19:S19" si="20">R20*$C19</f>
        <v>0</v>
      </c>
      <c r="S19" s="371">
        <f t="shared" si="20"/>
        <v>0</v>
      </c>
      <c r="T19" s="367"/>
      <c r="U19" s="132">
        <f t="shared" si="0"/>
        <v>35324.519999999997</v>
      </c>
      <c r="V19" s="132">
        <f t="shared" si="1"/>
        <v>1.0000000002037268E-2</v>
      </c>
      <c r="W19" s="359"/>
      <c r="X19" s="359"/>
      <c r="Y19" s="404"/>
      <c r="Z19" s="404"/>
    </row>
    <row r="20" spans="1:26" ht="14.4">
      <c r="A20" s="487"/>
      <c r="B20" s="489"/>
      <c r="C20" s="489"/>
      <c r="D20" s="489"/>
      <c r="E20" s="372"/>
      <c r="F20" s="372"/>
      <c r="G20" s="372"/>
      <c r="H20" s="372"/>
      <c r="I20" s="372"/>
      <c r="J20" s="372"/>
      <c r="K20" s="372"/>
      <c r="L20" s="381"/>
      <c r="M20" s="372"/>
      <c r="N20" s="372"/>
      <c r="O20" s="155">
        <f t="shared" ref="O20:Q20" si="21">O19/$C19</f>
        <v>0.13695667005335954</v>
      </c>
      <c r="P20" s="155">
        <f t="shared" si="21"/>
        <v>0.84614798838087868</v>
      </c>
      <c r="Q20" s="155">
        <f t="shared" si="21"/>
        <v>1.6895058476361892E-2</v>
      </c>
      <c r="R20" s="373"/>
      <c r="S20" s="373"/>
      <c r="T20" s="368">
        <f>SUM(E20:S20)</f>
        <v>0.99999971691060008</v>
      </c>
      <c r="U20" s="369">
        <f t="shared" si="0"/>
        <v>0.99999971691060008</v>
      </c>
      <c r="V20" s="132">
        <f t="shared" si="1"/>
        <v>-0.99999971691060008</v>
      </c>
      <c r="W20" s="359"/>
      <c r="X20" s="359"/>
      <c r="Y20" s="404"/>
      <c r="Z20" s="404"/>
    </row>
    <row r="21" spans="1:26" ht="15.75" customHeight="1">
      <c r="A21" s="486" t="s">
        <v>1270</v>
      </c>
      <c r="B21" s="488" t="str">
        <f>'ORÇ ABART CONSOLIDADA ADITIVO 1'!D180</f>
        <v>PAVIMENTAÇÃO</v>
      </c>
      <c r="C21" s="494">
        <f>'ORÇ ABART CONSOLIDADA ADITIVO 1'!I180</f>
        <v>83931.8</v>
      </c>
      <c r="D21" s="492">
        <f>C21/$C$51</f>
        <v>3.4461553207402615E-2</v>
      </c>
      <c r="E21" s="370">
        <f t="shared" ref="E21:K21" si="22">E22*$C$47</f>
        <v>0</v>
      </c>
      <c r="F21" s="370">
        <f t="shared" si="22"/>
        <v>0</v>
      </c>
      <c r="G21" s="370">
        <f t="shared" si="22"/>
        <v>0</v>
      </c>
      <c r="H21" s="370">
        <f t="shared" si="22"/>
        <v>0</v>
      </c>
      <c r="I21" s="370">
        <f t="shared" si="22"/>
        <v>0</v>
      </c>
      <c r="J21" s="370">
        <f t="shared" si="22"/>
        <v>0</v>
      </c>
      <c r="K21" s="370">
        <f t="shared" si="22"/>
        <v>0</v>
      </c>
      <c r="L21" s="364">
        <v>302.11</v>
      </c>
      <c r="M21" s="370">
        <f>M22*$C$11</f>
        <v>0</v>
      </c>
      <c r="N21" s="364">
        <v>2321.5</v>
      </c>
      <c r="O21" s="371">
        <f>O22*$C21</f>
        <v>0</v>
      </c>
      <c r="P21" s="364">
        <v>11076</v>
      </c>
      <c r="Q21" s="365">
        <v>37485.449999999997</v>
      </c>
      <c r="R21" s="365">
        <v>990.95</v>
      </c>
      <c r="S21" s="365">
        <v>31755.79</v>
      </c>
      <c r="T21" s="367"/>
      <c r="U21" s="132">
        <f t="shared" si="0"/>
        <v>83931.799999999988</v>
      </c>
      <c r="V21" s="132">
        <f t="shared" si="1"/>
        <v>0</v>
      </c>
      <c r="W21" s="359"/>
      <c r="X21" s="359"/>
      <c r="Y21" s="404"/>
      <c r="Z21" s="404"/>
    </row>
    <row r="22" spans="1:26" ht="15.75" customHeight="1">
      <c r="A22" s="487"/>
      <c r="B22" s="489"/>
      <c r="C22" s="489"/>
      <c r="D22" s="489"/>
      <c r="E22" s="372"/>
      <c r="F22" s="372"/>
      <c r="G22" s="372"/>
      <c r="H22" s="372"/>
      <c r="I22" s="372"/>
      <c r="J22" s="372"/>
      <c r="K22" s="372"/>
      <c r="L22" s="155">
        <f>L21/$C21</f>
        <v>3.5994700459182336E-3</v>
      </c>
      <c r="M22" s="372"/>
      <c r="N22" s="155">
        <f>N21/$C21</f>
        <v>2.7659361529241599E-2</v>
      </c>
      <c r="O22" s="373"/>
      <c r="P22" s="155">
        <f t="shared" ref="P22:S22" si="23">P21/$C21</f>
        <v>0.13196428528877016</v>
      </c>
      <c r="Q22" s="155">
        <f t="shared" si="23"/>
        <v>0.44661796839815177</v>
      </c>
      <c r="R22" s="155">
        <f t="shared" si="23"/>
        <v>1.1806609652122319E-2</v>
      </c>
      <c r="S22" s="155">
        <f t="shared" si="23"/>
        <v>0.37835230508579587</v>
      </c>
      <c r="T22" s="368">
        <f>SUM(E22:S22)</f>
        <v>0.99999999999999989</v>
      </c>
      <c r="U22" s="369">
        <f t="shared" si="0"/>
        <v>0.99999999999999989</v>
      </c>
      <c r="V22" s="132">
        <f t="shared" si="1"/>
        <v>-0.99999999999999989</v>
      </c>
      <c r="W22" s="359"/>
      <c r="X22" s="359"/>
      <c r="Y22" s="404"/>
      <c r="Z22" s="404"/>
    </row>
    <row r="23" spans="1:26" ht="15.75" customHeight="1">
      <c r="A23" s="486" t="s">
        <v>1271</v>
      </c>
      <c r="B23" s="488" t="str">
        <f>'ORÇ ABART CONSOLIDADA ADITIVO 1'!D194</f>
        <v>REVESTIMENTOS INTERNOS E EXTERNOS</v>
      </c>
      <c r="C23" s="494">
        <f>'ORÇ ABART CONSOLIDADA ADITIVO 1'!I194</f>
        <v>317669.01999999996</v>
      </c>
      <c r="D23" s="492">
        <f>C23/$C$51</f>
        <v>0.13043170568334581</v>
      </c>
      <c r="E23" s="370">
        <f t="shared" ref="E23:K23" si="24">E24*$C$47</f>
        <v>0</v>
      </c>
      <c r="F23" s="370">
        <f t="shared" si="24"/>
        <v>0</v>
      </c>
      <c r="G23" s="370">
        <f t="shared" si="24"/>
        <v>0</v>
      </c>
      <c r="H23" s="370">
        <f t="shared" si="24"/>
        <v>0</v>
      </c>
      <c r="I23" s="370">
        <f t="shared" si="24"/>
        <v>0</v>
      </c>
      <c r="J23" s="370">
        <f t="shared" si="24"/>
        <v>0</v>
      </c>
      <c r="K23" s="370">
        <f t="shared" si="24"/>
        <v>0</v>
      </c>
      <c r="L23" s="370">
        <f>L24*$C$11</f>
        <v>0</v>
      </c>
      <c r="M23" s="364">
        <v>356.64</v>
      </c>
      <c r="N23" s="364">
        <v>5490.05</v>
      </c>
      <c r="O23" s="364">
        <v>11216.2</v>
      </c>
      <c r="P23" s="365">
        <v>35289.68</v>
      </c>
      <c r="Q23" s="365">
        <v>126225.28</v>
      </c>
      <c r="R23" s="364">
        <v>139091.18</v>
      </c>
      <c r="S23" s="371">
        <f>S24*$C23</f>
        <v>0</v>
      </c>
      <c r="T23" s="367"/>
      <c r="U23" s="132">
        <f t="shared" si="0"/>
        <v>317669.03000000003</v>
      </c>
      <c r="V23" s="132">
        <f t="shared" si="1"/>
        <v>-1.0000000067520887E-2</v>
      </c>
      <c r="W23" s="359"/>
      <c r="X23" s="359"/>
      <c r="Y23" s="404"/>
      <c r="Z23" s="404"/>
    </row>
    <row r="24" spans="1:26" ht="15.75" customHeight="1">
      <c r="A24" s="487"/>
      <c r="B24" s="489"/>
      <c r="C24" s="489"/>
      <c r="D24" s="489"/>
      <c r="E24" s="372"/>
      <c r="F24" s="372"/>
      <c r="G24" s="372"/>
      <c r="H24" s="372"/>
      <c r="I24" s="372"/>
      <c r="J24" s="372"/>
      <c r="K24" s="372"/>
      <c r="L24" s="372"/>
      <c r="M24" s="155">
        <f t="shared" ref="M24:R24" si="25">M23/$C23</f>
        <v>1.1226779369294495E-3</v>
      </c>
      <c r="N24" s="155">
        <f t="shared" si="25"/>
        <v>1.7282295894009436E-2</v>
      </c>
      <c r="O24" s="155">
        <f t="shared" si="25"/>
        <v>3.5307818181325966E-2</v>
      </c>
      <c r="P24" s="155">
        <f t="shared" si="25"/>
        <v>0.11108946034460648</v>
      </c>
      <c r="Q24" s="155">
        <f t="shared" si="25"/>
        <v>0.39734840998974347</v>
      </c>
      <c r="R24" s="155">
        <f t="shared" si="25"/>
        <v>0.4378493691326904</v>
      </c>
      <c r="S24" s="373"/>
      <c r="T24" s="368">
        <f>SUM(E24:S24)</f>
        <v>1.0000000314793052</v>
      </c>
      <c r="U24" s="369">
        <f t="shared" si="0"/>
        <v>1.0000000314793052</v>
      </c>
      <c r="V24" s="132">
        <f t="shared" si="1"/>
        <v>-1.0000000314793052</v>
      </c>
      <c r="W24" s="359"/>
      <c r="X24" s="359"/>
      <c r="Y24" s="404"/>
      <c r="Z24" s="404"/>
    </row>
    <row r="25" spans="1:26" ht="15.75" customHeight="1">
      <c r="A25" s="486" t="s">
        <v>1272</v>
      </c>
      <c r="B25" s="488" t="str">
        <f>'ORÇ ABART CONSOLIDADA ADITIVO 1'!D214</f>
        <v>ESQUADRIAS</v>
      </c>
      <c r="C25" s="494">
        <f>'ORÇ ABART CONSOLIDADA ADITIVO 1'!I214</f>
        <v>85836.62</v>
      </c>
      <c r="D25" s="492">
        <f>C25/$C$51</f>
        <v>3.5243653147836687E-2</v>
      </c>
      <c r="E25" s="370">
        <f t="shared" ref="E25:K25" si="26">E26*$C$47</f>
        <v>0</v>
      </c>
      <c r="F25" s="370">
        <f t="shared" si="26"/>
        <v>0</v>
      </c>
      <c r="G25" s="370">
        <f t="shared" si="26"/>
        <v>0</v>
      </c>
      <c r="H25" s="370">
        <f t="shared" si="26"/>
        <v>0</v>
      </c>
      <c r="I25" s="370">
        <f t="shared" si="26"/>
        <v>0</v>
      </c>
      <c r="J25" s="370">
        <f t="shared" si="26"/>
        <v>0</v>
      </c>
      <c r="K25" s="370">
        <f t="shared" si="26"/>
        <v>0</v>
      </c>
      <c r="L25" s="370">
        <f t="shared" ref="L25:M25" si="27">L26*$C$11</f>
        <v>0</v>
      </c>
      <c r="M25" s="370">
        <f t="shared" si="27"/>
        <v>0</v>
      </c>
      <c r="N25" s="370">
        <f t="shared" ref="N25:Q25" si="28">N26*$C$23</f>
        <v>0</v>
      </c>
      <c r="O25" s="370">
        <f t="shared" si="28"/>
        <v>0</v>
      </c>
      <c r="P25" s="370">
        <f t="shared" si="28"/>
        <v>0</v>
      </c>
      <c r="Q25" s="370">
        <f t="shared" si="28"/>
        <v>0</v>
      </c>
      <c r="R25" s="364">
        <v>1267.83</v>
      </c>
      <c r="S25" s="364">
        <v>84568.81</v>
      </c>
      <c r="T25" s="367"/>
      <c r="U25" s="132">
        <f t="shared" si="0"/>
        <v>85836.64</v>
      </c>
      <c r="V25" s="132">
        <f t="shared" si="1"/>
        <v>-2.0000000004074536E-2</v>
      </c>
      <c r="W25" s="359"/>
      <c r="X25" s="359"/>
      <c r="Y25" s="404"/>
      <c r="Z25" s="404"/>
    </row>
    <row r="26" spans="1:26" ht="15.75" customHeight="1">
      <c r="A26" s="487"/>
      <c r="B26" s="489"/>
      <c r="C26" s="489"/>
      <c r="D26" s="489"/>
      <c r="E26" s="372"/>
      <c r="F26" s="372"/>
      <c r="G26" s="372"/>
      <c r="H26" s="372"/>
      <c r="I26" s="372"/>
      <c r="J26" s="372"/>
      <c r="K26" s="372"/>
      <c r="L26" s="372"/>
      <c r="M26" s="372"/>
      <c r="N26" s="382"/>
      <c r="O26" s="382"/>
      <c r="P26" s="382"/>
      <c r="Q26" s="382"/>
      <c r="R26" s="155">
        <f t="shared" ref="R26:S26" si="29">R25/$C25</f>
        <v>1.4770269379199693E-2</v>
      </c>
      <c r="S26" s="155">
        <f t="shared" si="29"/>
        <v>0.98522996362158721</v>
      </c>
      <c r="T26" s="368">
        <f>SUM(E26:S26)</f>
        <v>1.0000002330007869</v>
      </c>
      <c r="U26" s="369">
        <f t="shared" si="0"/>
        <v>1.0000002330007869</v>
      </c>
      <c r="V26" s="132">
        <f t="shared" si="1"/>
        <v>-1.0000002330007869</v>
      </c>
      <c r="W26" s="359"/>
      <c r="X26" s="359"/>
      <c r="Y26" s="404"/>
      <c r="Z26" s="404"/>
    </row>
    <row r="27" spans="1:26" ht="15.75" customHeight="1">
      <c r="A27" s="486" t="s">
        <v>1273</v>
      </c>
      <c r="B27" s="488" t="str">
        <f>'ORÇ ABART CONSOLIDADA ADITIVO 1'!D232</f>
        <v>INSTALAÇÕES HIDROSSANITÁRIAS</v>
      </c>
      <c r="C27" s="494">
        <f>'ORÇ ABART CONSOLIDADA ADITIVO 1'!I232</f>
        <v>45772.729999999996</v>
      </c>
      <c r="D27" s="492">
        <f>C27/$C$51</f>
        <v>1.8793822726821938E-2</v>
      </c>
      <c r="E27" s="370">
        <f t="shared" ref="E27:K27" si="30">E28*$C$47</f>
        <v>0</v>
      </c>
      <c r="F27" s="370">
        <f t="shared" si="30"/>
        <v>0</v>
      </c>
      <c r="G27" s="370">
        <f t="shared" si="30"/>
        <v>0</v>
      </c>
      <c r="H27" s="370">
        <f t="shared" si="30"/>
        <v>0</v>
      </c>
      <c r="I27" s="370">
        <f t="shared" si="30"/>
        <v>0</v>
      </c>
      <c r="J27" s="370">
        <f t="shared" si="30"/>
        <v>0</v>
      </c>
      <c r="K27" s="370">
        <f t="shared" si="30"/>
        <v>0</v>
      </c>
      <c r="L27" s="370">
        <f>L28*$C$19</f>
        <v>0</v>
      </c>
      <c r="M27" s="370">
        <f>M28*$C$11</f>
        <v>0</v>
      </c>
      <c r="N27" s="370">
        <f>N28*$C$23</f>
        <v>0</v>
      </c>
      <c r="O27" s="364">
        <v>2304.4299999999998</v>
      </c>
      <c r="P27" s="364">
        <v>37080.410000000003</v>
      </c>
      <c r="Q27" s="364">
        <v>6387.89</v>
      </c>
      <c r="R27" s="371">
        <f t="shared" ref="R27:S27" si="31">R28*$C27</f>
        <v>0</v>
      </c>
      <c r="S27" s="371">
        <f t="shared" si="31"/>
        <v>0</v>
      </c>
      <c r="T27" s="367"/>
      <c r="U27" s="132">
        <f t="shared" si="0"/>
        <v>45772.73</v>
      </c>
      <c r="V27" s="132">
        <f t="shared" si="1"/>
        <v>0</v>
      </c>
      <c r="W27" s="359"/>
      <c r="X27" s="359"/>
      <c r="Y27" s="404"/>
      <c r="Z27" s="404"/>
    </row>
    <row r="28" spans="1:26" ht="15.75" customHeight="1">
      <c r="A28" s="487"/>
      <c r="B28" s="489"/>
      <c r="C28" s="489"/>
      <c r="D28" s="489"/>
      <c r="E28" s="372"/>
      <c r="F28" s="372"/>
      <c r="G28" s="372"/>
      <c r="H28" s="372"/>
      <c r="I28" s="372"/>
      <c r="J28" s="372"/>
      <c r="K28" s="372"/>
      <c r="L28" s="381"/>
      <c r="M28" s="372"/>
      <c r="N28" s="382"/>
      <c r="O28" s="155">
        <f t="shared" ref="O28:Q28" si="32">O27/$C27</f>
        <v>5.0345041687485104E-2</v>
      </c>
      <c r="P28" s="155">
        <f t="shared" si="32"/>
        <v>0.81009828341023149</v>
      </c>
      <c r="Q28" s="155">
        <f t="shared" si="32"/>
        <v>0.13955667490228355</v>
      </c>
      <c r="R28" s="373"/>
      <c r="S28" s="373"/>
      <c r="T28" s="368">
        <f>SUM(E28:S28)</f>
        <v>1.0000000000000002</v>
      </c>
      <c r="U28" s="369">
        <f t="shared" si="0"/>
        <v>1.0000000000000002</v>
      </c>
      <c r="V28" s="132">
        <f t="shared" si="1"/>
        <v>-1.0000000000000002</v>
      </c>
      <c r="W28" s="359"/>
      <c r="X28" s="359"/>
      <c r="Y28" s="404"/>
      <c r="Z28" s="404"/>
    </row>
    <row r="29" spans="1:26" ht="15.75" customHeight="1">
      <c r="A29" s="486" t="s">
        <v>1274</v>
      </c>
      <c r="B29" s="488" t="str">
        <f>'ORÇ ABART CONSOLIDADA ADITIVO 1'!D356</f>
        <v>BANCADAS , LOUÇAS E METAIS</v>
      </c>
      <c r="C29" s="494">
        <f>'ORÇ ABART CONSOLIDADA ADITIVO 1'!I356</f>
        <v>41036.450000000004</v>
      </c>
      <c r="D29" s="492">
        <f>C29/$C$51</f>
        <v>1.6849153778638336E-2</v>
      </c>
      <c r="E29" s="370">
        <f t="shared" ref="E29:K29" si="33">E30*$C$47</f>
        <v>0</v>
      </c>
      <c r="F29" s="370">
        <f t="shared" si="33"/>
        <v>0</v>
      </c>
      <c r="G29" s="370">
        <f t="shared" si="33"/>
        <v>0</v>
      </c>
      <c r="H29" s="370">
        <f t="shared" si="33"/>
        <v>0</v>
      </c>
      <c r="I29" s="370">
        <f t="shared" si="33"/>
        <v>0</v>
      </c>
      <c r="J29" s="370">
        <f t="shared" si="33"/>
        <v>0</v>
      </c>
      <c r="K29" s="370">
        <f t="shared" si="33"/>
        <v>0</v>
      </c>
      <c r="L29" s="370">
        <f t="shared" ref="L29:M29" si="34">L30*$C$11</f>
        <v>0</v>
      </c>
      <c r="M29" s="370">
        <f t="shared" si="34"/>
        <v>0</v>
      </c>
      <c r="N29" s="370">
        <f t="shared" ref="N29:O29" si="35">N30*$C$23</f>
        <v>0</v>
      </c>
      <c r="O29" s="370">
        <f t="shared" si="35"/>
        <v>0</v>
      </c>
      <c r="P29" s="370">
        <f>P30*$C$35</f>
        <v>0</v>
      </c>
      <c r="Q29" s="364">
        <v>11366.68</v>
      </c>
      <c r="R29" s="371">
        <f>R30*$C29</f>
        <v>0</v>
      </c>
      <c r="S29" s="364">
        <v>29669.78</v>
      </c>
      <c r="T29" s="367"/>
      <c r="U29" s="132">
        <f t="shared" si="0"/>
        <v>41036.46</v>
      </c>
      <c r="V29" s="132">
        <f t="shared" si="1"/>
        <v>-9.9999999947613105E-3</v>
      </c>
      <c r="W29" s="359"/>
      <c r="X29" s="359"/>
      <c r="Y29" s="404"/>
      <c r="Z29" s="404"/>
    </row>
    <row r="30" spans="1:26" ht="15.75" customHeight="1">
      <c r="A30" s="487"/>
      <c r="B30" s="489"/>
      <c r="C30" s="489"/>
      <c r="D30" s="489"/>
      <c r="E30" s="372"/>
      <c r="F30" s="372"/>
      <c r="G30" s="372"/>
      <c r="H30" s="372"/>
      <c r="I30" s="372"/>
      <c r="J30" s="372"/>
      <c r="K30" s="372"/>
      <c r="L30" s="372"/>
      <c r="M30" s="372"/>
      <c r="N30" s="382"/>
      <c r="O30" s="382"/>
      <c r="P30" s="372"/>
      <c r="Q30" s="155">
        <f>Q29/$C29</f>
        <v>0.27698984683129263</v>
      </c>
      <c r="R30" s="373"/>
      <c r="S30" s="155">
        <f>S29/$C29</f>
        <v>0.72301039685450363</v>
      </c>
      <c r="T30" s="368">
        <f>SUM(E30:S30)</f>
        <v>1.0000002436857962</v>
      </c>
      <c r="U30" s="369">
        <f t="shared" si="0"/>
        <v>1.0000002436857962</v>
      </c>
      <c r="V30" s="132">
        <f t="shared" si="1"/>
        <v>-1.0000002436857962</v>
      </c>
      <c r="W30" s="359"/>
      <c r="X30" s="359"/>
      <c r="Y30" s="404"/>
      <c r="Z30" s="404"/>
    </row>
    <row r="31" spans="1:26" ht="15.75" customHeight="1">
      <c r="A31" s="486" t="s">
        <v>1275</v>
      </c>
      <c r="B31" s="488" t="str">
        <f>'ORÇ ABART CONSOLIDADA ADITIVO 1'!D373</f>
        <v>INSTALAÇÕES ELÉTRICAS</v>
      </c>
      <c r="C31" s="494">
        <f>'ORÇ ABART CONSOLIDADA ADITIVO 1'!I373</f>
        <v>87693.64</v>
      </c>
      <c r="D31" s="492">
        <f>C31/$C$51</f>
        <v>3.6006126888864648E-2</v>
      </c>
      <c r="E31" s="370">
        <f t="shared" ref="E31:K31" si="36">E32*$C$47</f>
        <v>0</v>
      </c>
      <c r="F31" s="370">
        <f t="shared" si="36"/>
        <v>0</v>
      </c>
      <c r="G31" s="370">
        <f t="shared" si="36"/>
        <v>0</v>
      </c>
      <c r="H31" s="370">
        <f t="shared" si="36"/>
        <v>0</v>
      </c>
      <c r="I31" s="370">
        <f t="shared" si="36"/>
        <v>0</v>
      </c>
      <c r="J31" s="370">
        <f t="shared" si="36"/>
        <v>0</v>
      </c>
      <c r="K31" s="370">
        <f t="shared" si="36"/>
        <v>0</v>
      </c>
      <c r="L31" s="370">
        <f t="shared" ref="L31:M31" si="37">L32*$C$11</f>
        <v>0</v>
      </c>
      <c r="M31" s="370">
        <f t="shared" si="37"/>
        <v>0</v>
      </c>
      <c r="N31" s="364">
        <v>331.25</v>
      </c>
      <c r="O31" s="364">
        <v>6059.79</v>
      </c>
      <c r="P31" s="364">
        <v>15115.95</v>
      </c>
      <c r="Q31" s="364">
        <v>42913.279999999999</v>
      </c>
      <c r="R31" s="371">
        <f>R32*$C31</f>
        <v>0</v>
      </c>
      <c r="S31" s="364">
        <v>23273.38</v>
      </c>
      <c r="T31" s="367"/>
      <c r="U31" s="132">
        <f t="shared" si="0"/>
        <v>87693.650000000009</v>
      </c>
      <c r="V31" s="132">
        <f t="shared" si="1"/>
        <v>-1.0000000009313226E-2</v>
      </c>
      <c r="W31" s="359"/>
      <c r="X31" s="359"/>
      <c r="Y31" s="404"/>
      <c r="Z31" s="404"/>
    </row>
    <row r="32" spans="1:26" ht="15.75" customHeight="1">
      <c r="A32" s="487"/>
      <c r="B32" s="489"/>
      <c r="C32" s="495"/>
      <c r="D32" s="497"/>
      <c r="E32" s="372"/>
      <c r="F32" s="372"/>
      <c r="G32" s="372"/>
      <c r="H32" s="372"/>
      <c r="I32" s="372"/>
      <c r="J32" s="372"/>
      <c r="K32" s="372"/>
      <c r="L32" s="372"/>
      <c r="M32" s="372"/>
      <c r="N32" s="155">
        <f t="shared" ref="N32:Q32" si="38">N31/$C31</f>
        <v>3.7773548914151584E-3</v>
      </c>
      <c r="O32" s="155">
        <f t="shared" si="38"/>
        <v>6.9101818558335582E-2</v>
      </c>
      <c r="P32" s="155">
        <f t="shared" si="38"/>
        <v>0.17237224957248895</v>
      </c>
      <c r="Q32" s="155">
        <f t="shared" si="38"/>
        <v>0.4893545301574892</v>
      </c>
      <c r="R32" s="373"/>
      <c r="S32" s="155">
        <f>S31/$C31</f>
        <v>0.26539416085362633</v>
      </c>
      <c r="T32" s="368">
        <f>SUM(E32:S32)</f>
        <v>1.0000001140333552</v>
      </c>
      <c r="U32" s="369">
        <f t="shared" si="0"/>
        <v>1.0000001140333552</v>
      </c>
      <c r="V32" s="132">
        <f t="shared" si="1"/>
        <v>-1.0000001140333552</v>
      </c>
      <c r="W32" s="359"/>
      <c r="X32" s="359"/>
      <c r="Y32" s="404"/>
      <c r="Z32" s="404"/>
    </row>
    <row r="33" spans="1:26" ht="15.75" customHeight="1">
      <c r="A33" s="486" t="s">
        <v>1276</v>
      </c>
      <c r="B33" s="488" t="str">
        <f>'ORÇ ABART CONSOLIDADA ADITIVO 1'!D450</f>
        <v>SPDA</v>
      </c>
      <c r="C33" s="494">
        <f>'ORÇ ABART CONSOLIDADA ADITIVO 1'!I450</f>
        <v>13825.970000000001</v>
      </c>
      <c r="D33" s="492">
        <f>C33/$C$51</f>
        <v>5.6768042720274359E-3</v>
      </c>
      <c r="E33" s="370">
        <f t="shared" ref="E33:J33" si="39">E34*$C$47</f>
        <v>0</v>
      </c>
      <c r="F33" s="370">
        <f t="shared" si="39"/>
        <v>0</v>
      </c>
      <c r="G33" s="370">
        <f t="shared" si="39"/>
        <v>0</v>
      </c>
      <c r="H33" s="370">
        <f t="shared" si="39"/>
        <v>0</v>
      </c>
      <c r="I33" s="370">
        <f t="shared" si="39"/>
        <v>0</v>
      </c>
      <c r="J33" s="370">
        <f t="shared" si="39"/>
        <v>0</v>
      </c>
      <c r="K33" s="364">
        <v>1591.96</v>
      </c>
      <c r="L33" s="364">
        <v>114.21</v>
      </c>
      <c r="M33" s="364">
        <v>388.44</v>
      </c>
      <c r="N33" s="370">
        <f t="shared" ref="N33:Q33" si="40">N34*$C$35</f>
        <v>0</v>
      </c>
      <c r="O33" s="370">
        <f t="shared" si="40"/>
        <v>0</v>
      </c>
      <c r="P33" s="370">
        <f t="shared" si="40"/>
        <v>0</v>
      </c>
      <c r="Q33" s="370">
        <f t="shared" si="40"/>
        <v>0</v>
      </c>
      <c r="R33" s="366">
        <v>11731.36</v>
      </c>
      <c r="S33" s="371">
        <f>S34*$C33</f>
        <v>0</v>
      </c>
      <c r="T33" s="367"/>
      <c r="U33" s="132">
        <f t="shared" si="0"/>
        <v>13825.970000000001</v>
      </c>
      <c r="V33" s="132">
        <f t="shared" si="1"/>
        <v>0</v>
      </c>
      <c r="W33" s="359"/>
      <c r="X33" s="359"/>
      <c r="Y33" s="404"/>
      <c r="Z33" s="404"/>
    </row>
    <row r="34" spans="1:26" ht="15.75" customHeight="1">
      <c r="A34" s="487"/>
      <c r="B34" s="489"/>
      <c r="C34" s="495"/>
      <c r="D34" s="489"/>
      <c r="E34" s="372"/>
      <c r="F34" s="372"/>
      <c r="G34" s="372"/>
      <c r="H34" s="372"/>
      <c r="I34" s="372"/>
      <c r="J34" s="372"/>
      <c r="K34" s="155">
        <f t="shared" ref="K34:M34" si="41">K33/$C33</f>
        <v>0.11514273501244397</v>
      </c>
      <c r="L34" s="155">
        <f t="shared" si="41"/>
        <v>8.2605415750214989E-3</v>
      </c>
      <c r="M34" s="155">
        <f t="shared" si="41"/>
        <v>2.809495463971063E-2</v>
      </c>
      <c r="N34" s="372"/>
      <c r="O34" s="372"/>
      <c r="P34" s="372"/>
      <c r="Q34" s="372"/>
      <c r="R34" s="155">
        <f>R33/$C33</f>
        <v>0.84850176877282391</v>
      </c>
      <c r="S34" s="373"/>
      <c r="T34" s="368">
        <f>SUM(E34:S34)</f>
        <v>1</v>
      </c>
      <c r="U34" s="369">
        <f t="shared" si="0"/>
        <v>1</v>
      </c>
      <c r="V34" s="132">
        <f t="shared" si="1"/>
        <v>-1</v>
      </c>
      <c r="W34" s="387">
        <f t="shared" ref="W34:W48" si="42">100%</f>
        <v>1</v>
      </c>
      <c r="X34" s="388">
        <f t="shared" ref="X34:X37" si="43">W34-H34-I34-J34</f>
        <v>1</v>
      </c>
      <c r="Y34" s="404"/>
      <c r="Z34" s="404"/>
    </row>
    <row r="35" spans="1:26" ht="15.75" customHeight="1">
      <c r="A35" s="486" t="s">
        <v>1277</v>
      </c>
      <c r="B35" s="488" t="str">
        <f>'ORÇ ABART CONSOLIDADA ADITIVO 1'!D469</f>
        <v>INSTALAÇÕES DE AR CONDICIONADO</v>
      </c>
      <c r="C35" s="494">
        <f>'ORÇ ABART CONSOLIDADA ADITIVO 1'!I469</f>
        <v>71737.33</v>
      </c>
      <c r="D35" s="492">
        <f>C35/$C$51</f>
        <v>2.9454626431841085E-2</v>
      </c>
      <c r="E35" s="370">
        <f t="shared" ref="E35:P35" si="44">E36*$C$47</f>
        <v>0</v>
      </c>
      <c r="F35" s="370">
        <f t="shared" si="44"/>
        <v>0</v>
      </c>
      <c r="G35" s="370">
        <f t="shared" si="44"/>
        <v>0</v>
      </c>
      <c r="H35" s="370">
        <f t="shared" si="44"/>
        <v>0</v>
      </c>
      <c r="I35" s="370">
        <f t="shared" si="44"/>
        <v>0</v>
      </c>
      <c r="J35" s="370">
        <f t="shared" si="44"/>
        <v>0</v>
      </c>
      <c r="K35" s="370">
        <f t="shared" si="44"/>
        <v>0</v>
      </c>
      <c r="L35" s="370">
        <f t="shared" si="44"/>
        <v>0</v>
      </c>
      <c r="M35" s="370">
        <f t="shared" si="44"/>
        <v>0</v>
      </c>
      <c r="N35" s="370">
        <f t="shared" si="44"/>
        <v>0</v>
      </c>
      <c r="O35" s="370">
        <f t="shared" si="44"/>
        <v>0</v>
      </c>
      <c r="P35" s="370">
        <f t="shared" si="44"/>
        <v>0</v>
      </c>
      <c r="Q35" s="370">
        <f>Q36*$C$35</f>
        <v>0</v>
      </c>
      <c r="R35" s="364">
        <v>18181.419999999998</v>
      </c>
      <c r="S35" s="364">
        <v>53555.91</v>
      </c>
      <c r="T35" s="367"/>
      <c r="U35" s="132">
        <f t="shared" si="0"/>
        <v>71737.33</v>
      </c>
      <c r="V35" s="132">
        <f t="shared" si="1"/>
        <v>0</v>
      </c>
      <c r="W35" s="387">
        <f t="shared" si="42"/>
        <v>1</v>
      </c>
      <c r="X35" s="388">
        <f t="shared" si="43"/>
        <v>1</v>
      </c>
      <c r="Y35" s="404"/>
      <c r="Z35" s="404"/>
    </row>
    <row r="36" spans="1:26" ht="15.75" customHeight="1">
      <c r="A36" s="487"/>
      <c r="B36" s="489"/>
      <c r="C36" s="495"/>
      <c r="D36" s="489"/>
      <c r="E36" s="372"/>
      <c r="F36" s="372"/>
      <c r="G36" s="372"/>
      <c r="H36" s="372"/>
      <c r="I36" s="372"/>
      <c r="J36" s="372"/>
      <c r="K36" s="372"/>
      <c r="L36" s="372"/>
      <c r="M36" s="372"/>
      <c r="N36" s="372"/>
      <c r="O36" s="372"/>
      <c r="P36" s="372"/>
      <c r="Q36" s="372"/>
      <c r="R36" s="155">
        <f t="shared" ref="R36:S36" si="45">R35/$C35</f>
        <v>0.25344433644240727</v>
      </c>
      <c r="S36" s="155">
        <f t="shared" si="45"/>
        <v>0.74655566355759273</v>
      </c>
      <c r="T36" s="368">
        <f>SUM(E36:S36)</f>
        <v>1</v>
      </c>
      <c r="U36" s="369">
        <f t="shared" si="0"/>
        <v>1</v>
      </c>
      <c r="V36" s="132">
        <f t="shared" si="1"/>
        <v>-1</v>
      </c>
      <c r="W36" s="387">
        <f t="shared" si="42"/>
        <v>1</v>
      </c>
      <c r="X36" s="388">
        <f t="shared" si="43"/>
        <v>1</v>
      </c>
      <c r="Y36" s="404"/>
      <c r="Z36" s="404"/>
    </row>
    <row r="37" spans="1:26" ht="15.75" customHeight="1">
      <c r="A37" s="486" t="s">
        <v>1278</v>
      </c>
      <c r="B37" s="488" t="str">
        <f>'ORÇ ABART CONSOLIDADA ADITIVO 1'!D484</f>
        <v>CABEAMENTO ESTRUTURADO , CFTV E ALARME</v>
      </c>
      <c r="C37" s="494">
        <f>'ORÇ ABART CONSOLIDADA ADITIVO 1'!I484</f>
        <v>79522.309999999983</v>
      </c>
      <c r="D37" s="492">
        <f>C37/$C$51</f>
        <v>3.2651060947585589E-2</v>
      </c>
      <c r="E37" s="370">
        <f t="shared" ref="E37:O37" si="46">E38*$C$47</f>
        <v>0</v>
      </c>
      <c r="F37" s="370">
        <f t="shared" si="46"/>
        <v>0</v>
      </c>
      <c r="G37" s="370">
        <f t="shared" si="46"/>
        <v>0</v>
      </c>
      <c r="H37" s="370">
        <f t="shared" si="46"/>
        <v>0</v>
      </c>
      <c r="I37" s="370">
        <f t="shared" si="46"/>
        <v>0</v>
      </c>
      <c r="J37" s="370">
        <f t="shared" si="46"/>
        <v>0</v>
      </c>
      <c r="K37" s="370">
        <f t="shared" si="46"/>
        <v>0</v>
      </c>
      <c r="L37" s="370">
        <f t="shared" si="46"/>
        <v>0</v>
      </c>
      <c r="M37" s="370">
        <f t="shared" si="46"/>
        <v>0</v>
      </c>
      <c r="N37" s="370">
        <f t="shared" si="46"/>
        <v>0</v>
      </c>
      <c r="O37" s="370">
        <f t="shared" si="46"/>
        <v>0</v>
      </c>
      <c r="P37" s="364">
        <v>34535.97</v>
      </c>
      <c r="Q37" s="370">
        <f t="shared" ref="Q37:R37" si="47">Q38*$C$35</f>
        <v>0</v>
      </c>
      <c r="R37" s="370">
        <f t="shared" si="47"/>
        <v>0</v>
      </c>
      <c r="S37" s="366">
        <v>44986.34</v>
      </c>
      <c r="T37" s="367"/>
      <c r="U37" s="132">
        <f t="shared" si="0"/>
        <v>79522.31</v>
      </c>
      <c r="V37" s="132">
        <f t="shared" si="1"/>
        <v>0</v>
      </c>
      <c r="W37" s="387">
        <f t="shared" si="42"/>
        <v>1</v>
      </c>
      <c r="X37" s="388">
        <f t="shared" si="43"/>
        <v>1</v>
      </c>
      <c r="Y37" s="404"/>
      <c r="Z37" s="404"/>
    </row>
    <row r="38" spans="1:26" ht="15.75" customHeight="1">
      <c r="A38" s="487"/>
      <c r="B38" s="489"/>
      <c r="C38" s="495"/>
      <c r="D38" s="489"/>
      <c r="E38" s="372"/>
      <c r="F38" s="372"/>
      <c r="G38" s="372"/>
      <c r="H38" s="372"/>
      <c r="I38" s="372"/>
      <c r="J38" s="372"/>
      <c r="K38" s="372"/>
      <c r="L38" s="372"/>
      <c r="M38" s="372"/>
      <c r="N38" s="372"/>
      <c r="O38" s="372"/>
      <c r="P38" s="155">
        <f>P37/$C37</f>
        <v>0.4342928418452634</v>
      </c>
      <c r="Q38" s="372"/>
      <c r="R38" s="372"/>
      <c r="S38" s="155">
        <f>S37/$C37</f>
        <v>0.56570715815473682</v>
      </c>
      <c r="T38" s="368">
        <f>SUM(E38:S38)</f>
        <v>1.0000000000000002</v>
      </c>
      <c r="U38" s="369">
        <f t="shared" si="0"/>
        <v>1.0000000000000002</v>
      </c>
      <c r="V38" s="132">
        <f t="shared" si="1"/>
        <v>-1.0000000000000002</v>
      </c>
      <c r="W38" s="387">
        <f t="shared" si="42"/>
        <v>1</v>
      </c>
      <c r="X38" s="388">
        <f>SUM(L38:N38)</f>
        <v>0</v>
      </c>
      <c r="Y38" s="404"/>
      <c r="Z38" s="404"/>
    </row>
    <row r="39" spans="1:26" ht="15.75" customHeight="1">
      <c r="A39" s="486" t="s">
        <v>1279</v>
      </c>
      <c r="B39" s="488" t="str">
        <f>'ORÇ ABART CONSOLIDADA ADITIVO 1'!D521</f>
        <v>COMBATE A INCÊNDIO E PÂNICO</v>
      </c>
      <c r="C39" s="494">
        <f>'ORÇ ABART CONSOLIDADA ADITIVO 1'!I521</f>
        <v>5032.5600000000013</v>
      </c>
      <c r="D39" s="492">
        <f>C39/$C$51</f>
        <v>2.066318537305838E-3</v>
      </c>
      <c r="E39" s="370">
        <f t="shared" ref="E39:P39" si="48">E40*$C$47</f>
        <v>0</v>
      </c>
      <c r="F39" s="370">
        <f t="shared" si="48"/>
        <v>0</v>
      </c>
      <c r="G39" s="370">
        <f t="shared" si="48"/>
        <v>0</v>
      </c>
      <c r="H39" s="370">
        <f t="shared" si="48"/>
        <v>0</v>
      </c>
      <c r="I39" s="370">
        <f t="shared" si="48"/>
        <v>0</v>
      </c>
      <c r="J39" s="370">
        <f t="shared" si="48"/>
        <v>0</v>
      </c>
      <c r="K39" s="370">
        <f t="shared" si="48"/>
        <v>0</v>
      </c>
      <c r="L39" s="370">
        <f t="shared" si="48"/>
        <v>0</v>
      </c>
      <c r="M39" s="370">
        <f t="shared" si="48"/>
        <v>0</v>
      </c>
      <c r="N39" s="370">
        <f t="shared" si="48"/>
        <v>0</v>
      </c>
      <c r="O39" s="370">
        <f t="shared" si="48"/>
        <v>0</v>
      </c>
      <c r="P39" s="370">
        <f t="shared" si="48"/>
        <v>0</v>
      </c>
      <c r="Q39" s="370">
        <f t="shared" ref="Q39:R39" si="49">Q40*$C$35</f>
        <v>0</v>
      </c>
      <c r="R39" s="370">
        <f t="shared" si="49"/>
        <v>0</v>
      </c>
      <c r="S39" s="366">
        <v>5032.5600000000004</v>
      </c>
      <c r="T39" s="367"/>
      <c r="U39" s="132">
        <f t="shared" si="0"/>
        <v>5032.5600000000004</v>
      </c>
      <c r="V39" s="132">
        <f t="shared" si="1"/>
        <v>0</v>
      </c>
      <c r="W39" s="387">
        <f t="shared" si="42"/>
        <v>1</v>
      </c>
      <c r="X39" s="388">
        <f t="shared" ref="X39:X48" si="50">W39-H39-I39-J39</f>
        <v>1</v>
      </c>
      <c r="Y39" s="404"/>
      <c r="Z39" s="404"/>
    </row>
    <row r="40" spans="1:26" ht="15.75" customHeight="1">
      <c r="A40" s="487"/>
      <c r="B40" s="489"/>
      <c r="C40" s="495"/>
      <c r="D40" s="489"/>
      <c r="E40" s="372"/>
      <c r="F40" s="372"/>
      <c r="G40" s="372"/>
      <c r="H40" s="372"/>
      <c r="I40" s="372"/>
      <c r="J40" s="372"/>
      <c r="K40" s="372"/>
      <c r="L40" s="372"/>
      <c r="M40" s="372"/>
      <c r="N40" s="372"/>
      <c r="O40" s="372"/>
      <c r="P40" s="372"/>
      <c r="Q40" s="372"/>
      <c r="R40" s="372"/>
      <c r="S40" s="155">
        <f>S39/$C39</f>
        <v>0.99999999999999978</v>
      </c>
      <c r="T40" s="368">
        <f>SUM(E40:S40)</f>
        <v>0.99999999999999978</v>
      </c>
      <c r="U40" s="369">
        <f t="shared" si="0"/>
        <v>0.99999999999999978</v>
      </c>
      <c r="V40" s="132">
        <f t="shared" si="1"/>
        <v>-0.99999999999999978</v>
      </c>
      <c r="W40" s="387">
        <f t="shared" si="42"/>
        <v>1</v>
      </c>
      <c r="X40" s="388">
        <f t="shared" si="50"/>
        <v>1</v>
      </c>
      <c r="Y40" s="404"/>
      <c r="Z40" s="404"/>
    </row>
    <row r="41" spans="1:26" ht="15.75" customHeight="1">
      <c r="A41" s="486" t="s">
        <v>1280</v>
      </c>
      <c r="B41" s="488" t="str">
        <f>'ORÇ ABART CONSOLIDADA ADITIVO 1'!D528</f>
        <v>PINTURA</v>
      </c>
      <c r="C41" s="494">
        <f>'ORÇ ABART CONSOLIDADA ADITIVO 1'!I528</f>
        <v>28587.72</v>
      </c>
      <c r="D41" s="492">
        <f>C41/$C$51</f>
        <v>1.1737830403474344E-2</v>
      </c>
      <c r="E41" s="370">
        <f t="shared" ref="E41:P41" si="51">E42*$C$47</f>
        <v>0</v>
      </c>
      <c r="F41" s="370">
        <f t="shared" si="51"/>
        <v>0</v>
      </c>
      <c r="G41" s="370">
        <f t="shared" si="51"/>
        <v>0</v>
      </c>
      <c r="H41" s="370">
        <f t="shared" si="51"/>
        <v>0</v>
      </c>
      <c r="I41" s="370">
        <f t="shared" si="51"/>
        <v>0</v>
      </c>
      <c r="J41" s="370">
        <f t="shared" si="51"/>
        <v>0</v>
      </c>
      <c r="K41" s="370">
        <f t="shared" si="51"/>
        <v>0</v>
      </c>
      <c r="L41" s="370">
        <f t="shared" si="51"/>
        <v>0</v>
      </c>
      <c r="M41" s="370">
        <f t="shared" si="51"/>
        <v>0</v>
      </c>
      <c r="N41" s="370">
        <f t="shared" si="51"/>
        <v>0</v>
      </c>
      <c r="O41" s="370">
        <f t="shared" si="51"/>
        <v>0</v>
      </c>
      <c r="P41" s="370">
        <f t="shared" si="51"/>
        <v>0</v>
      </c>
      <c r="Q41" s="364">
        <v>18234.759999999998</v>
      </c>
      <c r="R41" s="364">
        <v>10352.959999999999</v>
      </c>
      <c r="S41" s="371">
        <f>S42*$C41</f>
        <v>0</v>
      </c>
      <c r="T41" s="367"/>
      <c r="U41" s="132">
        <f t="shared" si="0"/>
        <v>28587.719999999998</v>
      </c>
      <c r="V41" s="132">
        <f t="shared" si="1"/>
        <v>0</v>
      </c>
      <c r="W41" s="387">
        <f t="shared" si="42"/>
        <v>1</v>
      </c>
      <c r="X41" s="388">
        <f t="shared" si="50"/>
        <v>1</v>
      </c>
      <c r="Y41" s="404"/>
      <c r="Z41" s="404"/>
    </row>
    <row r="42" spans="1:26" ht="15.75" customHeight="1">
      <c r="A42" s="487"/>
      <c r="B42" s="489"/>
      <c r="C42" s="495"/>
      <c r="D42" s="489"/>
      <c r="E42" s="372"/>
      <c r="F42" s="372"/>
      <c r="G42" s="372"/>
      <c r="H42" s="372"/>
      <c r="I42" s="372"/>
      <c r="J42" s="372"/>
      <c r="K42" s="372"/>
      <c r="L42" s="372"/>
      <c r="M42" s="372"/>
      <c r="N42" s="372"/>
      <c r="O42" s="372"/>
      <c r="P42" s="372"/>
      <c r="Q42" s="155">
        <f t="shared" ref="Q42:R42" si="52">Q41/$C41</f>
        <v>0.63785289627854191</v>
      </c>
      <c r="R42" s="155">
        <f t="shared" si="52"/>
        <v>0.36214710372145797</v>
      </c>
      <c r="S42" s="373"/>
      <c r="T42" s="368">
        <f>SUM(E42:S42)</f>
        <v>0.99999999999999989</v>
      </c>
      <c r="U42" s="369">
        <f t="shared" si="0"/>
        <v>0.99999999999999989</v>
      </c>
      <c r="V42" s="132">
        <f t="shared" si="1"/>
        <v>-0.99999999999999989</v>
      </c>
      <c r="W42" s="387">
        <f t="shared" si="42"/>
        <v>1</v>
      </c>
      <c r="X42" s="388">
        <f t="shared" si="50"/>
        <v>1</v>
      </c>
      <c r="Y42" s="404"/>
      <c r="Z42" s="404"/>
    </row>
    <row r="43" spans="1:26" ht="15.75" customHeight="1">
      <c r="A43" s="486" t="s">
        <v>1281</v>
      </c>
      <c r="B43" s="488" t="str">
        <f>'ORÇ ABART CONSOLIDADA ADITIVO 1'!D538</f>
        <v>ACESSIBILIDADE</v>
      </c>
      <c r="C43" s="494">
        <f>'ORÇ ABART CONSOLIDADA ADITIVO 1'!I538</f>
        <v>177538.94</v>
      </c>
      <c r="D43" s="492">
        <f>C43/$C$51</f>
        <v>7.2895703740368495E-2</v>
      </c>
      <c r="E43" s="370">
        <f t="shared" ref="E43:Q43" si="53">E44*$C$47</f>
        <v>0</v>
      </c>
      <c r="F43" s="370">
        <f t="shared" si="53"/>
        <v>0</v>
      </c>
      <c r="G43" s="370">
        <f t="shared" si="53"/>
        <v>0</v>
      </c>
      <c r="H43" s="370">
        <f t="shared" si="53"/>
        <v>0</v>
      </c>
      <c r="I43" s="370">
        <f t="shared" si="53"/>
        <v>0</v>
      </c>
      <c r="J43" s="370">
        <f t="shared" si="53"/>
        <v>0</v>
      </c>
      <c r="K43" s="370">
        <f t="shared" si="53"/>
        <v>0</v>
      </c>
      <c r="L43" s="370">
        <f t="shared" si="53"/>
        <v>0</v>
      </c>
      <c r="M43" s="370">
        <f t="shared" si="53"/>
        <v>0</v>
      </c>
      <c r="N43" s="370">
        <f t="shared" si="53"/>
        <v>0</v>
      </c>
      <c r="O43" s="370">
        <f t="shared" si="53"/>
        <v>0</v>
      </c>
      <c r="P43" s="370">
        <f t="shared" si="53"/>
        <v>0</v>
      </c>
      <c r="Q43" s="370">
        <f t="shared" si="53"/>
        <v>0</v>
      </c>
      <c r="R43" s="364">
        <v>135167.29999999999</v>
      </c>
      <c r="S43" s="366">
        <v>42371.64</v>
      </c>
      <c r="T43" s="367"/>
      <c r="U43" s="132">
        <f t="shared" si="0"/>
        <v>177538.94</v>
      </c>
      <c r="V43" s="132">
        <f t="shared" si="1"/>
        <v>0</v>
      </c>
      <c r="W43" s="387">
        <f t="shared" si="42"/>
        <v>1</v>
      </c>
      <c r="X43" s="388">
        <f t="shared" si="50"/>
        <v>1</v>
      </c>
      <c r="Y43" s="404"/>
      <c r="Z43" s="404"/>
    </row>
    <row r="44" spans="1:26" ht="15.75" customHeight="1">
      <c r="A44" s="487"/>
      <c r="B44" s="489"/>
      <c r="C44" s="495"/>
      <c r="D44" s="489"/>
      <c r="E44" s="372"/>
      <c r="F44" s="372"/>
      <c r="G44" s="372"/>
      <c r="H44" s="372"/>
      <c r="I44" s="372"/>
      <c r="J44" s="372"/>
      <c r="K44" s="372"/>
      <c r="L44" s="372"/>
      <c r="M44" s="372"/>
      <c r="N44" s="372"/>
      <c r="O44" s="372"/>
      <c r="P44" s="372"/>
      <c r="Q44" s="372"/>
      <c r="R44" s="155">
        <f t="shared" ref="R44:S44" si="54">R43/$C43</f>
        <v>0.76133889275220401</v>
      </c>
      <c r="S44" s="155">
        <f t="shared" si="54"/>
        <v>0.23866110724779588</v>
      </c>
      <c r="T44" s="368">
        <f>SUM(E44:S44)</f>
        <v>0.99999999999999989</v>
      </c>
      <c r="U44" s="369">
        <f t="shared" si="0"/>
        <v>0.99999999999999989</v>
      </c>
      <c r="V44" s="132">
        <f t="shared" si="1"/>
        <v>-0.99999999999999989</v>
      </c>
      <c r="W44" s="387">
        <f t="shared" si="42"/>
        <v>1</v>
      </c>
      <c r="X44" s="388">
        <f t="shared" si="50"/>
        <v>1</v>
      </c>
      <c r="Y44" s="404"/>
      <c r="Z44" s="404"/>
    </row>
    <row r="45" spans="1:26" ht="15.75" customHeight="1">
      <c r="A45" s="486" t="s">
        <v>1282</v>
      </c>
      <c r="B45" s="488" t="str">
        <f>'ORÇ ABART CONSOLIDADA ADITIVO 1'!D552</f>
        <v>PAISAGISMO</v>
      </c>
      <c r="C45" s="494">
        <f>'ORÇ ABART CONSOLIDADA ADITIVO 1'!I552</f>
        <v>7509.8600000000006</v>
      </c>
      <c r="D45" s="492">
        <f>C45/$C$51</f>
        <v>3.0834730098740241E-3</v>
      </c>
      <c r="E45" s="370">
        <f t="shared" ref="E45:P45" si="55">E46*$C$47</f>
        <v>0</v>
      </c>
      <c r="F45" s="370">
        <f t="shared" si="55"/>
        <v>0</v>
      </c>
      <c r="G45" s="370">
        <f t="shared" si="55"/>
        <v>0</v>
      </c>
      <c r="H45" s="370">
        <f t="shared" si="55"/>
        <v>0</v>
      </c>
      <c r="I45" s="370">
        <f t="shared" si="55"/>
        <v>0</v>
      </c>
      <c r="J45" s="370">
        <f t="shared" si="55"/>
        <v>0</v>
      </c>
      <c r="K45" s="370">
        <f t="shared" si="55"/>
        <v>0</v>
      </c>
      <c r="L45" s="370">
        <f t="shared" si="55"/>
        <v>0</v>
      </c>
      <c r="M45" s="370">
        <f t="shared" si="55"/>
        <v>0</v>
      </c>
      <c r="N45" s="370">
        <f t="shared" si="55"/>
        <v>0</v>
      </c>
      <c r="O45" s="370">
        <f t="shared" si="55"/>
        <v>0</v>
      </c>
      <c r="P45" s="370">
        <f t="shared" si="55"/>
        <v>0</v>
      </c>
      <c r="Q45" s="371">
        <f>Q46*$C45</f>
        <v>0</v>
      </c>
      <c r="R45" s="364">
        <v>1172.8499999999999</v>
      </c>
      <c r="S45" s="366">
        <v>6337.01</v>
      </c>
      <c r="T45" s="367"/>
      <c r="U45" s="132">
        <f t="shared" si="0"/>
        <v>7509.8600000000006</v>
      </c>
      <c r="V45" s="132">
        <f t="shared" si="1"/>
        <v>0</v>
      </c>
      <c r="W45" s="387">
        <f t="shared" si="42"/>
        <v>1</v>
      </c>
      <c r="X45" s="388">
        <f t="shared" si="50"/>
        <v>1</v>
      </c>
      <c r="Y45" s="404"/>
      <c r="Z45" s="404"/>
    </row>
    <row r="46" spans="1:26" ht="15.75" customHeight="1">
      <c r="A46" s="487"/>
      <c r="B46" s="489"/>
      <c r="C46" s="495"/>
      <c r="D46" s="489"/>
      <c r="E46" s="372"/>
      <c r="F46" s="372"/>
      <c r="G46" s="372"/>
      <c r="H46" s="372"/>
      <c r="I46" s="372"/>
      <c r="J46" s="372"/>
      <c r="K46" s="372"/>
      <c r="L46" s="372"/>
      <c r="M46" s="372"/>
      <c r="N46" s="372"/>
      <c r="O46" s="372"/>
      <c r="P46" s="372"/>
      <c r="Q46" s="373"/>
      <c r="R46" s="155">
        <f t="shared" ref="R46:S46" si="56">R45/$C45</f>
        <v>0.15617468235093596</v>
      </c>
      <c r="S46" s="155">
        <f t="shared" si="56"/>
        <v>0.84382531764906399</v>
      </c>
      <c r="T46" s="368">
        <f>SUM(E46:S46)</f>
        <v>1</v>
      </c>
      <c r="U46" s="369">
        <f t="shared" si="0"/>
        <v>1</v>
      </c>
      <c r="V46" s="132">
        <f t="shared" si="1"/>
        <v>-1</v>
      </c>
      <c r="W46" s="387">
        <f t="shared" si="42"/>
        <v>1</v>
      </c>
      <c r="X46" s="388">
        <f t="shared" si="50"/>
        <v>1</v>
      </c>
      <c r="Y46" s="404"/>
      <c r="Z46" s="404"/>
    </row>
    <row r="47" spans="1:26" ht="15.75" customHeight="1">
      <c r="A47" s="486" t="s">
        <v>1283</v>
      </c>
      <c r="B47" s="488" t="str">
        <f>'ORÇ ABART CONSOLIDADA ADITIVO 1'!D559</f>
        <v>SERVIÇOS COMPLEMENTARES</v>
      </c>
      <c r="C47" s="494">
        <f>'ORÇ ABART CONSOLIDADA ADITIVO 1'!I559</f>
        <v>34981.61</v>
      </c>
      <c r="D47" s="492">
        <f>C47/$C$51</f>
        <v>1.4363097351606987E-2</v>
      </c>
      <c r="E47" s="370">
        <f t="shared" ref="E47:P47" si="57">E48*$C$47</f>
        <v>0</v>
      </c>
      <c r="F47" s="370">
        <f t="shared" si="57"/>
        <v>0</v>
      </c>
      <c r="G47" s="370">
        <f t="shared" si="57"/>
        <v>0</v>
      </c>
      <c r="H47" s="370">
        <f t="shared" si="57"/>
        <v>0</v>
      </c>
      <c r="I47" s="370">
        <f t="shared" si="57"/>
        <v>0</v>
      </c>
      <c r="J47" s="370">
        <f t="shared" si="57"/>
        <v>0</v>
      </c>
      <c r="K47" s="370">
        <f t="shared" si="57"/>
        <v>0</v>
      </c>
      <c r="L47" s="370">
        <f t="shared" si="57"/>
        <v>0</v>
      </c>
      <c r="M47" s="370">
        <f t="shared" si="57"/>
        <v>0</v>
      </c>
      <c r="N47" s="370">
        <f t="shared" si="57"/>
        <v>0</v>
      </c>
      <c r="O47" s="370">
        <f t="shared" si="57"/>
        <v>0</v>
      </c>
      <c r="P47" s="370">
        <f t="shared" si="57"/>
        <v>0</v>
      </c>
      <c r="Q47" s="371">
        <f>Q48*$C47</f>
        <v>0</v>
      </c>
      <c r="R47" s="364">
        <v>6350.92</v>
      </c>
      <c r="S47" s="366">
        <v>28630.69</v>
      </c>
      <c r="T47" s="367"/>
      <c r="U47" s="132">
        <f t="shared" si="0"/>
        <v>34981.61</v>
      </c>
      <c r="V47" s="132">
        <f t="shared" si="1"/>
        <v>0</v>
      </c>
      <c r="W47" s="387">
        <f t="shared" si="42"/>
        <v>1</v>
      </c>
      <c r="X47" s="388">
        <f t="shared" si="50"/>
        <v>1</v>
      </c>
      <c r="Y47" s="404"/>
      <c r="Z47" s="404"/>
    </row>
    <row r="48" spans="1:26" ht="15.75" customHeight="1">
      <c r="A48" s="487"/>
      <c r="B48" s="489"/>
      <c r="C48" s="495"/>
      <c r="D48" s="489"/>
      <c r="E48" s="372"/>
      <c r="F48" s="372"/>
      <c r="G48" s="372"/>
      <c r="H48" s="372"/>
      <c r="I48" s="372"/>
      <c r="J48" s="372"/>
      <c r="K48" s="372"/>
      <c r="L48" s="372"/>
      <c r="M48" s="372"/>
      <c r="N48" s="372"/>
      <c r="O48" s="372"/>
      <c r="P48" s="372"/>
      <c r="Q48" s="373"/>
      <c r="R48" s="155">
        <f t="shared" ref="R48:S48" si="58">R47/$C47</f>
        <v>0.18155024883074278</v>
      </c>
      <c r="S48" s="155">
        <f t="shared" si="58"/>
        <v>0.81844975116925722</v>
      </c>
      <c r="T48" s="368">
        <f>SUM(E48:S48)</f>
        <v>1</v>
      </c>
      <c r="U48" s="369">
        <f t="shared" si="0"/>
        <v>1</v>
      </c>
      <c r="V48" s="132">
        <f t="shared" si="1"/>
        <v>-1</v>
      </c>
      <c r="W48" s="387">
        <f t="shared" si="42"/>
        <v>1</v>
      </c>
      <c r="X48" s="388">
        <f t="shared" si="50"/>
        <v>1</v>
      </c>
      <c r="Y48" s="404"/>
      <c r="Z48" s="404"/>
    </row>
    <row r="49" spans="1:26" ht="15.75" customHeight="1">
      <c r="A49" s="496">
        <v>23</v>
      </c>
      <c r="B49" s="488" t="str">
        <f>'ORÇ ABART CONSOLIDADA ADITIVO 1'!D578</f>
        <v>AJUSTE PARA MANUTENÇÃO DO DESCONTO</v>
      </c>
      <c r="C49" s="498">
        <f>'ORÇ ABART CONSOLIDADA ADITIVO 1'!I578</f>
        <v>-344.71</v>
      </c>
      <c r="D49" s="492">
        <f>C49/$C$51</f>
        <v>-1.4153446019415469E-4</v>
      </c>
      <c r="E49" s="370">
        <f t="shared" ref="E49:P49" si="59">E50*$C$47</f>
        <v>0</v>
      </c>
      <c r="F49" s="370">
        <f t="shared" si="59"/>
        <v>0</v>
      </c>
      <c r="G49" s="370">
        <f t="shared" si="59"/>
        <v>0</v>
      </c>
      <c r="H49" s="370">
        <f t="shared" si="59"/>
        <v>0</v>
      </c>
      <c r="I49" s="370">
        <f t="shared" si="59"/>
        <v>0</v>
      </c>
      <c r="J49" s="370">
        <f t="shared" si="59"/>
        <v>0</v>
      </c>
      <c r="K49" s="370">
        <f t="shared" si="59"/>
        <v>0</v>
      </c>
      <c r="L49" s="370">
        <f t="shared" si="59"/>
        <v>0</v>
      </c>
      <c r="M49" s="370">
        <f t="shared" si="59"/>
        <v>0</v>
      </c>
      <c r="N49" s="370">
        <f t="shared" si="59"/>
        <v>0</v>
      </c>
      <c r="O49" s="370">
        <f t="shared" si="59"/>
        <v>0</v>
      </c>
      <c r="P49" s="370">
        <f t="shared" si="59"/>
        <v>0</v>
      </c>
      <c r="Q49" s="371">
        <f t="shared" ref="Q49:R49" si="60">Q50*$C49</f>
        <v>0</v>
      </c>
      <c r="R49" s="371">
        <f t="shared" si="60"/>
        <v>0</v>
      </c>
      <c r="S49" s="366">
        <v>-344.71</v>
      </c>
      <c r="T49" s="368"/>
      <c r="U49" s="132">
        <f t="shared" si="0"/>
        <v>-344.71</v>
      </c>
      <c r="V49" s="132">
        <f t="shared" si="1"/>
        <v>0</v>
      </c>
      <c r="W49" s="387"/>
      <c r="X49" s="386"/>
      <c r="Y49" s="404"/>
      <c r="Z49" s="404"/>
    </row>
    <row r="50" spans="1:26" ht="15.75" customHeight="1">
      <c r="A50" s="487"/>
      <c r="B50" s="489"/>
      <c r="C50" s="489"/>
      <c r="D50" s="489"/>
      <c r="E50" s="372"/>
      <c r="F50" s="372"/>
      <c r="G50" s="372"/>
      <c r="H50" s="372"/>
      <c r="I50" s="372"/>
      <c r="J50" s="372"/>
      <c r="K50" s="372"/>
      <c r="L50" s="372"/>
      <c r="M50" s="372"/>
      <c r="N50" s="372"/>
      <c r="O50" s="372"/>
      <c r="P50" s="372"/>
      <c r="Q50" s="373"/>
      <c r="R50" s="373"/>
      <c r="S50" s="155">
        <f>S49/$C49</f>
        <v>1</v>
      </c>
      <c r="T50" s="368">
        <f>SUM(E50:S50)</f>
        <v>1</v>
      </c>
      <c r="U50" s="369">
        <f t="shared" si="0"/>
        <v>1</v>
      </c>
      <c r="V50" s="132">
        <f t="shared" si="1"/>
        <v>-1</v>
      </c>
      <c r="W50" s="387"/>
      <c r="X50" s="386"/>
      <c r="Y50" s="404"/>
      <c r="Z50" s="404"/>
    </row>
    <row r="51" spans="1:26" ht="15.75" customHeight="1">
      <c r="A51" s="392"/>
      <c r="B51" s="393" t="s">
        <v>1284</v>
      </c>
      <c r="C51" s="394">
        <f>SUM(C5:C50)+0.17</f>
        <v>2435519.9399999995</v>
      </c>
      <c r="D51" s="395">
        <v>1</v>
      </c>
      <c r="E51" s="394">
        <f t="shared" ref="E51:S51" si="61">SUM(E5,E7,E9,E11,E13,E15,E17,E19,E21,E23,E25,E27,E29,E31,E33,E35,E37,E39,E41,E43,E45,E47,E49)</f>
        <v>136014</v>
      </c>
      <c r="F51" s="394">
        <f t="shared" si="61"/>
        <v>48697.05</v>
      </c>
      <c r="G51" s="394">
        <f t="shared" si="61"/>
        <v>51530.36</v>
      </c>
      <c r="H51" s="394">
        <f t="shared" si="61"/>
        <v>47380.4</v>
      </c>
      <c r="I51" s="394">
        <f t="shared" si="61"/>
        <v>72351.67</v>
      </c>
      <c r="J51" s="394">
        <f t="shared" si="61"/>
        <v>163313.31999999998</v>
      </c>
      <c r="K51" s="394">
        <f t="shared" si="61"/>
        <v>124966.21</v>
      </c>
      <c r="L51" s="394">
        <f t="shared" si="61"/>
        <v>56123.649999999994</v>
      </c>
      <c r="M51" s="394">
        <f t="shared" si="61"/>
        <v>160059.16</v>
      </c>
      <c r="N51" s="394">
        <f t="shared" si="61"/>
        <v>140063.64999999997</v>
      </c>
      <c r="O51" s="394">
        <f t="shared" si="61"/>
        <v>108633.42999999996</v>
      </c>
      <c r="P51" s="394">
        <f t="shared" si="61"/>
        <v>236991.79</v>
      </c>
      <c r="Q51" s="394">
        <f t="shared" si="61"/>
        <v>356037.67000000004</v>
      </c>
      <c r="R51" s="394">
        <f t="shared" si="61"/>
        <v>349814.9599999999</v>
      </c>
      <c r="S51" s="394">
        <f t="shared" si="61"/>
        <v>383541.85000000003</v>
      </c>
      <c r="T51" s="396"/>
      <c r="U51" s="132">
        <f t="shared" si="0"/>
        <v>2435519.17</v>
      </c>
      <c r="V51" s="132">
        <f t="shared" si="1"/>
        <v>0.76999999955296516</v>
      </c>
      <c r="W51" s="387">
        <f>100%</f>
        <v>1</v>
      </c>
      <c r="X51" s="388">
        <f>W51-H51-I51-J51</f>
        <v>-283044.39</v>
      </c>
      <c r="Y51" s="404"/>
      <c r="Z51" s="404"/>
    </row>
    <row r="52" spans="1:26" ht="15.75" customHeight="1">
      <c r="A52" s="548" t="s">
        <v>1285</v>
      </c>
      <c r="B52" s="477"/>
      <c r="C52" s="477"/>
      <c r="D52" s="478"/>
      <c r="E52" s="397">
        <f t="shared" ref="E52:S52" si="62">E51/$C$51</f>
        <v>5.5845980879138286E-2</v>
      </c>
      <c r="F52" s="397">
        <f t="shared" si="62"/>
        <v>1.9994519116932383E-2</v>
      </c>
      <c r="G52" s="397">
        <f t="shared" si="62"/>
        <v>2.1157847716081524E-2</v>
      </c>
      <c r="H52" s="397">
        <f t="shared" si="62"/>
        <v>1.9453915864880995E-2</v>
      </c>
      <c r="I52" s="397">
        <f t="shared" si="62"/>
        <v>2.9706868259103646E-2</v>
      </c>
      <c r="J52" s="397">
        <f t="shared" si="62"/>
        <v>6.7054807196528232E-2</v>
      </c>
      <c r="K52" s="397">
        <f t="shared" si="62"/>
        <v>5.1309869382551651E-2</v>
      </c>
      <c r="L52" s="397">
        <f t="shared" si="62"/>
        <v>2.3043806407924545E-2</v>
      </c>
      <c r="M52" s="397">
        <f t="shared" si="62"/>
        <v>6.571868181871672E-2</v>
      </c>
      <c r="N52" s="397">
        <f t="shared" si="62"/>
        <v>5.7508726452882172E-2</v>
      </c>
      <c r="O52" s="397">
        <f t="shared" si="62"/>
        <v>4.4603794128657386E-2</v>
      </c>
      <c r="P52" s="397">
        <f t="shared" si="62"/>
        <v>9.7306446195632487E-2</v>
      </c>
      <c r="Q52" s="397">
        <f t="shared" si="62"/>
        <v>0.14618548760475356</v>
      </c>
      <c r="R52" s="397">
        <f t="shared" si="62"/>
        <v>0.1436305054435317</v>
      </c>
      <c r="S52" s="397">
        <f t="shared" si="62"/>
        <v>0.15747842737842668</v>
      </c>
      <c r="T52" s="398"/>
      <c r="U52" s="359"/>
      <c r="V52" s="132">
        <f t="shared" si="1"/>
        <v>0</v>
      </c>
      <c r="W52" s="359"/>
      <c r="X52" s="359"/>
      <c r="Y52" s="404"/>
      <c r="Z52" s="404"/>
    </row>
    <row r="53" spans="1:26" ht="15.75" customHeight="1">
      <c r="A53" s="549" t="s">
        <v>1286</v>
      </c>
      <c r="B53" s="477"/>
      <c r="C53" s="477"/>
      <c r="D53" s="478"/>
      <c r="E53" s="394">
        <f>E51</f>
        <v>136014</v>
      </c>
      <c r="F53" s="394">
        <f t="shared" ref="F53:R53" si="63">E53+F51</f>
        <v>184711.05</v>
      </c>
      <c r="G53" s="394">
        <f t="shared" si="63"/>
        <v>236241.40999999997</v>
      </c>
      <c r="H53" s="394">
        <f t="shared" si="63"/>
        <v>283621.81</v>
      </c>
      <c r="I53" s="394">
        <f t="shared" si="63"/>
        <v>355973.48</v>
      </c>
      <c r="J53" s="394">
        <f t="shared" si="63"/>
        <v>519286.79999999993</v>
      </c>
      <c r="K53" s="394">
        <f t="shared" si="63"/>
        <v>644253.00999999989</v>
      </c>
      <c r="L53" s="394">
        <f t="shared" si="63"/>
        <v>700376.65999999992</v>
      </c>
      <c r="M53" s="394">
        <f t="shared" si="63"/>
        <v>860435.82</v>
      </c>
      <c r="N53" s="394">
        <f t="shared" si="63"/>
        <v>1000499.47</v>
      </c>
      <c r="O53" s="394">
        <f t="shared" si="63"/>
        <v>1109132.8999999999</v>
      </c>
      <c r="P53" s="394">
        <f t="shared" si="63"/>
        <v>1346124.69</v>
      </c>
      <c r="Q53" s="394">
        <f t="shared" si="63"/>
        <v>1702162.3599999999</v>
      </c>
      <c r="R53" s="394">
        <f t="shared" si="63"/>
        <v>2051977.3199999998</v>
      </c>
      <c r="S53" s="394">
        <f>R53+S51+V51</f>
        <v>2435519.9399999995</v>
      </c>
      <c r="T53" s="396"/>
      <c r="U53" s="359"/>
      <c r="V53" s="359"/>
      <c r="W53" s="359"/>
      <c r="X53" s="359"/>
      <c r="Y53" s="404"/>
      <c r="Z53" s="404"/>
    </row>
    <row r="54" spans="1:26" ht="15.75" customHeight="1">
      <c r="A54" s="550" t="s">
        <v>1287</v>
      </c>
      <c r="B54" s="502"/>
      <c r="C54" s="502"/>
      <c r="D54" s="503"/>
      <c r="E54" s="399">
        <f>E53/$C$51</f>
        <v>5.5845980879138286E-2</v>
      </c>
      <c r="F54" s="399">
        <f t="shared" ref="F54:S54" si="64">E54+F52</f>
        <v>7.5840499996070676E-2</v>
      </c>
      <c r="G54" s="399">
        <f t="shared" si="64"/>
        <v>9.6998347712152197E-2</v>
      </c>
      <c r="H54" s="399">
        <f t="shared" si="64"/>
        <v>0.1164522635770332</v>
      </c>
      <c r="I54" s="399">
        <f t="shared" si="64"/>
        <v>0.14615913183613685</v>
      </c>
      <c r="J54" s="399">
        <f t="shared" si="64"/>
        <v>0.21321393903266508</v>
      </c>
      <c r="K54" s="399">
        <f t="shared" si="64"/>
        <v>0.26452380841521672</v>
      </c>
      <c r="L54" s="399">
        <f t="shared" si="64"/>
        <v>0.28756761482314125</v>
      </c>
      <c r="M54" s="399">
        <f t="shared" si="64"/>
        <v>0.35328629664185796</v>
      </c>
      <c r="N54" s="399">
        <f t="shared" si="64"/>
        <v>0.41079502309474014</v>
      </c>
      <c r="O54" s="399">
        <f t="shared" si="64"/>
        <v>0.45539881722339753</v>
      </c>
      <c r="P54" s="399">
        <f t="shared" si="64"/>
        <v>0.55270526341903004</v>
      </c>
      <c r="Q54" s="399">
        <f t="shared" si="64"/>
        <v>0.69889075102378362</v>
      </c>
      <c r="R54" s="399">
        <f t="shared" si="64"/>
        <v>0.84252125646731535</v>
      </c>
      <c r="S54" s="399">
        <f t="shared" si="64"/>
        <v>0.999999683845742</v>
      </c>
      <c r="T54" s="398"/>
      <c r="U54" s="359"/>
      <c r="V54" s="359"/>
      <c r="W54" s="359"/>
      <c r="X54" s="359"/>
      <c r="Y54" s="404"/>
      <c r="Z54" s="404"/>
    </row>
    <row r="55" spans="1:26" ht="15.75" customHeight="1">
      <c r="A55" s="400" t="s">
        <v>1412</v>
      </c>
      <c r="B55" s="359"/>
      <c r="C55" s="359"/>
      <c r="D55" s="359"/>
      <c r="E55" s="359"/>
      <c r="F55" s="359"/>
      <c r="G55" s="359"/>
      <c r="H55" s="359"/>
      <c r="I55" s="359"/>
      <c r="J55" s="359"/>
      <c r="K55" s="359"/>
      <c r="L55" s="359"/>
      <c r="M55" s="359"/>
      <c r="N55" s="359"/>
      <c r="O55" s="359"/>
      <c r="P55" s="359"/>
      <c r="Q55" s="359"/>
      <c r="R55" s="359"/>
      <c r="S55" s="358"/>
      <c r="T55" s="358"/>
      <c r="U55" s="359"/>
      <c r="V55" s="359"/>
      <c r="W55" s="359"/>
      <c r="X55" s="359"/>
      <c r="Y55" s="404"/>
      <c r="Z55" s="404"/>
    </row>
    <row r="56" spans="1:26" ht="15.75" customHeight="1">
      <c r="A56" s="359"/>
      <c r="B56" s="359"/>
      <c r="C56" s="359"/>
      <c r="D56" s="359"/>
      <c r="E56" s="359"/>
      <c r="F56" s="359"/>
      <c r="G56" s="359"/>
      <c r="H56" s="359"/>
      <c r="I56" s="359"/>
      <c r="J56" s="359"/>
      <c r="K56" s="359"/>
      <c r="L56" s="359"/>
      <c r="M56" s="359"/>
      <c r="N56" s="359"/>
      <c r="O56" s="359"/>
      <c r="P56" s="359"/>
      <c r="Q56" s="359"/>
      <c r="R56" s="359"/>
      <c r="S56" s="358"/>
      <c r="T56" s="358"/>
      <c r="U56" s="359"/>
      <c r="V56" s="359"/>
      <c r="W56" s="359"/>
      <c r="X56" s="359"/>
      <c r="Y56" s="404"/>
      <c r="Z56" s="404"/>
    </row>
    <row r="57" spans="1:26" ht="15.75" customHeight="1">
      <c r="A57" s="359"/>
      <c r="B57" s="359"/>
      <c r="C57" s="359"/>
      <c r="D57" s="359"/>
      <c r="E57" s="359"/>
      <c r="F57" s="359"/>
      <c r="G57" s="359"/>
      <c r="H57" s="359"/>
      <c r="I57" s="359"/>
      <c r="J57" s="359"/>
      <c r="K57" s="359"/>
      <c r="L57" s="359"/>
      <c r="M57" s="359"/>
      <c r="N57" s="359"/>
      <c r="O57" s="359"/>
      <c r="P57" s="359"/>
      <c r="Q57" s="359"/>
      <c r="R57" s="359"/>
      <c r="S57" s="358"/>
      <c r="T57" s="358"/>
      <c r="U57" s="359"/>
      <c r="V57" s="359"/>
      <c r="W57" s="359"/>
      <c r="X57" s="359"/>
      <c r="Y57" s="404"/>
      <c r="Z57" s="404"/>
    </row>
    <row r="58" spans="1:26" ht="15.75" customHeight="1">
      <c r="A58" s="359"/>
      <c r="B58" s="401"/>
      <c r="C58" s="359"/>
      <c r="D58" s="359"/>
      <c r="E58" s="359"/>
      <c r="F58" s="359"/>
      <c r="G58" s="359"/>
      <c r="H58" s="359"/>
      <c r="I58" s="359"/>
      <c r="J58" s="359"/>
      <c r="K58" s="359"/>
      <c r="L58" s="359"/>
      <c r="M58" s="359"/>
      <c r="N58" s="359"/>
      <c r="O58" s="359"/>
      <c r="P58" s="359"/>
      <c r="Q58" s="359"/>
      <c r="R58" s="359"/>
      <c r="S58" s="358"/>
      <c r="T58" s="358"/>
      <c r="U58" s="359"/>
      <c r="V58" s="359"/>
      <c r="W58" s="359"/>
      <c r="X58" s="359"/>
      <c r="Y58" s="404"/>
      <c r="Z58" s="404"/>
    </row>
    <row r="59" spans="1:26" ht="15.75" customHeight="1">
      <c r="A59" s="359"/>
      <c r="B59" s="359"/>
      <c r="C59" s="359"/>
      <c r="D59" s="359"/>
      <c r="E59" s="359"/>
      <c r="F59" s="359"/>
      <c r="G59" s="359"/>
      <c r="H59" s="359"/>
      <c r="I59" s="359"/>
      <c r="J59" s="359"/>
      <c r="K59" s="359"/>
      <c r="L59" s="359"/>
      <c r="M59" s="359"/>
      <c r="N59" s="359"/>
      <c r="O59" s="359"/>
      <c r="P59" s="359"/>
      <c r="Q59" s="359"/>
      <c r="R59" s="359"/>
      <c r="S59" s="358"/>
      <c r="T59" s="358"/>
      <c r="U59" s="359"/>
      <c r="V59" s="359"/>
      <c r="W59" s="359"/>
      <c r="X59" s="359"/>
      <c r="Y59" s="404"/>
      <c r="Z59" s="404"/>
    </row>
    <row r="60" spans="1:26" ht="15.75" customHeight="1">
      <c r="A60" s="359"/>
      <c r="B60" s="359"/>
      <c r="C60" s="359"/>
      <c r="D60" s="359"/>
      <c r="E60" s="359"/>
      <c r="F60" s="359"/>
      <c r="G60" s="359"/>
      <c r="H60" s="359"/>
      <c r="I60" s="359"/>
      <c r="J60" s="359"/>
      <c r="K60" s="359"/>
      <c r="L60" s="359"/>
      <c r="M60" s="359"/>
      <c r="N60" s="359"/>
      <c r="O60" s="359"/>
      <c r="P60" s="359"/>
      <c r="Q60" s="359"/>
      <c r="R60" s="359"/>
      <c r="S60" s="358"/>
      <c r="T60" s="358"/>
      <c r="U60" s="359"/>
      <c r="V60" s="359"/>
      <c r="W60" s="359"/>
      <c r="X60" s="359"/>
      <c r="Y60" s="404"/>
      <c r="Z60" s="404"/>
    </row>
    <row r="61" spans="1:26" ht="15.75" customHeight="1">
      <c r="A61" s="359"/>
      <c r="B61" s="359"/>
      <c r="C61" s="359"/>
      <c r="D61" s="359"/>
      <c r="E61" s="547" t="s">
        <v>1094</v>
      </c>
      <c r="F61" s="428"/>
      <c r="G61" s="428"/>
      <c r="H61" s="428"/>
      <c r="I61" s="428"/>
      <c r="J61" s="428"/>
      <c r="K61" s="428"/>
      <c r="L61" s="428"/>
      <c r="M61" s="428"/>
      <c r="N61" s="425"/>
      <c r="O61" s="359"/>
      <c r="P61" s="402">
        <f>C51-P53</f>
        <v>1089395.2499999995</v>
      </c>
      <c r="Q61" s="391"/>
      <c r="R61" s="391"/>
      <c r="S61" s="403"/>
      <c r="T61" s="403"/>
      <c r="U61" s="359"/>
      <c r="V61" s="359"/>
      <c r="W61" s="359"/>
      <c r="X61" s="359"/>
      <c r="Y61" s="404"/>
      <c r="Z61" s="404"/>
    </row>
    <row r="62" spans="1:26" ht="15.75" customHeight="1">
      <c r="A62" s="359"/>
      <c r="B62" s="359"/>
      <c r="C62" s="359"/>
      <c r="D62" s="359"/>
      <c r="E62" s="359"/>
      <c r="F62" s="359"/>
      <c r="G62" s="359"/>
      <c r="H62" s="359"/>
      <c r="I62" s="359"/>
      <c r="J62" s="359"/>
      <c r="K62" s="359"/>
      <c r="L62" s="359"/>
      <c r="M62" s="359"/>
      <c r="N62" s="359"/>
      <c r="O62" s="359"/>
      <c r="P62" s="359"/>
      <c r="Q62" s="359"/>
      <c r="R62" s="359"/>
      <c r="S62" s="358"/>
      <c r="T62" s="358"/>
      <c r="U62" s="359"/>
      <c r="V62" s="359"/>
      <c r="W62" s="359"/>
      <c r="X62" s="359"/>
      <c r="Y62" s="404"/>
      <c r="Z62" s="404"/>
    </row>
    <row r="63" spans="1:26" ht="15.75" customHeight="1">
      <c r="A63" s="359"/>
      <c r="B63" s="359"/>
      <c r="C63" s="359"/>
      <c r="D63" s="359"/>
      <c r="E63" s="359"/>
      <c r="F63" s="359"/>
      <c r="G63" s="359"/>
      <c r="H63" s="359"/>
      <c r="I63" s="359"/>
      <c r="J63" s="359"/>
      <c r="K63" s="359"/>
      <c r="L63" s="359"/>
      <c r="M63" s="359"/>
      <c r="N63" s="359"/>
      <c r="O63" s="359"/>
      <c r="P63" s="359"/>
      <c r="Q63" s="359"/>
      <c r="R63" s="359"/>
      <c r="S63" s="358"/>
      <c r="T63" s="358"/>
      <c r="U63" s="359"/>
      <c r="V63" s="359"/>
      <c r="W63" s="359"/>
      <c r="X63" s="359"/>
      <c r="Y63" s="404"/>
      <c r="Z63" s="404"/>
    </row>
    <row r="64" spans="1:26" ht="15.75" customHeight="1">
      <c r="A64" s="359"/>
      <c r="B64" s="359"/>
      <c r="C64" s="359"/>
      <c r="D64" s="359"/>
      <c r="E64" s="359"/>
      <c r="F64" s="359"/>
      <c r="G64" s="359"/>
      <c r="H64" s="359"/>
      <c r="I64" s="359"/>
      <c r="J64" s="359"/>
      <c r="K64" s="359"/>
      <c r="L64" s="359"/>
      <c r="M64" s="359"/>
      <c r="N64" s="359"/>
      <c r="O64" s="359"/>
      <c r="P64" s="359"/>
      <c r="Q64" s="359"/>
      <c r="R64" s="359"/>
      <c r="S64" s="358"/>
      <c r="T64" s="358"/>
      <c r="U64" s="359"/>
      <c r="V64" s="359"/>
      <c r="W64" s="359"/>
      <c r="X64" s="359"/>
      <c r="Y64" s="404"/>
      <c r="Z64" s="404"/>
    </row>
    <row r="65" spans="1:26" ht="15.75" customHeight="1">
      <c r="A65" s="359"/>
      <c r="B65" s="359"/>
      <c r="C65" s="359"/>
      <c r="D65" s="359"/>
      <c r="E65" s="359"/>
      <c r="F65" s="359"/>
      <c r="G65" s="359"/>
      <c r="H65" s="359"/>
      <c r="I65" s="359"/>
      <c r="J65" s="359"/>
      <c r="K65" s="359"/>
      <c r="L65" s="359"/>
      <c r="M65" s="359"/>
      <c r="N65" s="359"/>
      <c r="O65" s="359"/>
      <c r="P65" s="359"/>
      <c r="Q65" s="359"/>
      <c r="R65" s="359"/>
      <c r="S65" s="358"/>
      <c r="T65" s="358"/>
      <c r="U65" s="359"/>
      <c r="V65" s="359"/>
      <c r="W65" s="359"/>
      <c r="X65" s="359"/>
      <c r="Y65" s="404"/>
      <c r="Z65" s="404"/>
    </row>
    <row r="66" spans="1:26" ht="15.75" customHeight="1">
      <c r="A66" s="359"/>
      <c r="B66" s="359"/>
      <c r="C66" s="359"/>
      <c r="D66" s="359"/>
      <c r="E66" s="359"/>
      <c r="F66" s="359"/>
      <c r="G66" s="359"/>
      <c r="H66" s="359"/>
      <c r="I66" s="359"/>
      <c r="J66" s="359"/>
      <c r="K66" s="359"/>
      <c r="L66" s="359"/>
      <c r="M66" s="359"/>
      <c r="N66" s="359"/>
      <c r="O66" s="359"/>
      <c r="P66" s="359"/>
      <c r="Q66" s="359"/>
      <c r="R66" s="359"/>
      <c r="S66" s="358"/>
      <c r="T66" s="358"/>
      <c r="U66" s="359"/>
      <c r="V66" s="359"/>
      <c r="W66" s="359"/>
      <c r="X66" s="359"/>
      <c r="Y66" s="404"/>
      <c r="Z66" s="404"/>
    </row>
    <row r="67" spans="1:26" ht="15.75" customHeight="1">
      <c r="A67" s="359"/>
      <c r="B67" s="359"/>
      <c r="C67" s="359"/>
      <c r="D67" s="359"/>
      <c r="E67" s="359"/>
      <c r="F67" s="359"/>
      <c r="G67" s="359"/>
      <c r="H67" s="359"/>
      <c r="I67" s="359"/>
      <c r="J67" s="359"/>
      <c r="K67" s="359"/>
      <c r="L67" s="359"/>
      <c r="M67" s="359"/>
      <c r="N67" s="359"/>
      <c r="O67" s="359"/>
      <c r="P67" s="359"/>
      <c r="Q67" s="359"/>
      <c r="R67" s="359"/>
      <c r="S67" s="358"/>
      <c r="T67" s="358"/>
      <c r="U67" s="359"/>
      <c r="V67" s="359"/>
      <c r="W67" s="359"/>
      <c r="X67" s="359"/>
      <c r="Y67" s="404"/>
      <c r="Z67" s="404"/>
    </row>
    <row r="68" spans="1:26" ht="15.75" customHeight="1">
      <c r="A68" s="359"/>
      <c r="B68" s="359"/>
      <c r="C68" s="359"/>
      <c r="D68" s="359"/>
      <c r="E68" s="359"/>
      <c r="F68" s="359"/>
      <c r="G68" s="359"/>
      <c r="H68" s="359"/>
      <c r="I68" s="359"/>
      <c r="J68" s="359"/>
      <c r="K68" s="359"/>
      <c r="L68" s="359"/>
      <c r="M68" s="359"/>
      <c r="N68" s="359"/>
      <c r="O68" s="359"/>
      <c r="P68" s="359"/>
      <c r="Q68" s="359"/>
      <c r="R68" s="359"/>
      <c r="S68" s="358"/>
      <c r="T68" s="358"/>
      <c r="U68" s="359"/>
      <c r="V68" s="359"/>
      <c r="W68" s="359"/>
      <c r="X68" s="359"/>
      <c r="Y68" s="404"/>
      <c r="Z68" s="404"/>
    </row>
    <row r="69" spans="1:26" ht="15.75" customHeight="1">
      <c r="A69" s="359"/>
      <c r="B69" s="359"/>
      <c r="C69" s="359"/>
      <c r="D69" s="359"/>
      <c r="E69" s="359"/>
      <c r="F69" s="359"/>
      <c r="G69" s="359"/>
      <c r="H69" s="359"/>
      <c r="I69" s="359"/>
      <c r="J69" s="359"/>
      <c r="K69" s="359"/>
      <c r="L69" s="359"/>
      <c r="M69" s="359"/>
      <c r="N69" s="359"/>
      <c r="O69" s="359"/>
      <c r="P69" s="359"/>
      <c r="Q69" s="359"/>
      <c r="R69" s="359"/>
      <c r="S69" s="358"/>
      <c r="T69" s="358"/>
      <c r="U69" s="359"/>
      <c r="V69" s="359"/>
      <c r="W69" s="359"/>
      <c r="X69" s="359"/>
      <c r="Y69" s="404"/>
      <c r="Z69" s="404"/>
    </row>
    <row r="70" spans="1:26" ht="15.75" customHeight="1">
      <c r="A70" s="359"/>
      <c r="B70" s="359"/>
      <c r="C70" s="359"/>
      <c r="D70" s="359"/>
      <c r="E70" s="359"/>
      <c r="F70" s="359"/>
      <c r="G70" s="359"/>
      <c r="H70" s="359"/>
      <c r="I70" s="359"/>
      <c r="J70" s="359"/>
      <c r="K70" s="359"/>
      <c r="L70" s="359"/>
      <c r="M70" s="359"/>
      <c r="N70" s="359"/>
      <c r="O70" s="359"/>
      <c r="P70" s="359"/>
      <c r="Q70" s="359"/>
      <c r="R70" s="359"/>
      <c r="S70" s="358"/>
      <c r="T70" s="358"/>
      <c r="U70" s="359"/>
      <c r="V70" s="359"/>
      <c r="W70" s="359"/>
      <c r="X70" s="359"/>
      <c r="Y70" s="404"/>
      <c r="Z70" s="404"/>
    </row>
    <row r="71" spans="1:26" ht="15.75" customHeight="1">
      <c r="A71" s="359"/>
      <c r="B71" s="359"/>
      <c r="C71" s="359"/>
      <c r="D71" s="359"/>
      <c r="E71" s="359"/>
      <c r="F71" s="359"/>
      <c r="G71" s="359"/>
      <c r="H71" s="359"/>
      <c r="I71" s="359"/>
      <c r="J71" s="359"/>
      <c r="K71" s="359"/>
      <c r="L71" s="359"/>
      <c r="M71" s="359"/>
      <c r="N71" s="359"/>
      <c r="O71" s="359"/>
      <c r="P71" s="359"/>
      <c r="Q71" s="359"/>
      <c r="R71" s="359"/>
      <c r="S71" s="358"/>
      <c r="T71" s="358"/>
      <c r="U71" s="359"/>
      <c r="V71" s="359"/>
      <c r="W71" s="359"/>
      <c r="X71" s="359"/>
      <c r="Y71" s="404"/>
      <c r="Z71" s="404"/>
    </row>
    <row r="72" spans="1:26" ht="15.75" customHeight="1">
      <c r="A72" s="359"/>
      <c r="B72" s="359"/>
      <c r="C72" s="359"/>
      <c r="D72" s="359"/>
      <c r="E72" s="359"/>
      <c r="F72" s="359"/>
      <c r="G72" s="359"/>
      <c r="H72" s="359"/>
      <c r="I72" s="359"/>
      <c r="J72" s="359"/>
      <c r="K72" s="359"/>
      <c r="L72" s="359"/>
      <c r="M72" s="359"/>
      <c r="N72" s="359"/>
      <c r="O72" s="359"/>
      <c r="P72" s="359"/>
      <c r="Q72" s="359"/>
      <c r="R72" s="359"/>
      <c r="S72" s="358"/>
      <c r="T72" s="358"/>
      <c r="U72" s="359"/>
      <c r="V72" s="359"/>
      <c r="W72" s="359"/>
      <c r="X72" s="359"/>
      <c r="Y72" s="404"/>
      <c r="Z72" s="404"/>
    </row>
    <row r="73" spans="1:26" ht="15.75" customHeight="1">
      <c r="A73" s="359"/>
      <c r="B73" s="359"/>
      <c r="C73" s="359"/>
      <c r="D73" s="359"/>
      <c r="E73" s="359"/>
      <c r="F73" s="359"/>
      <c r="G73" s="359"/>
      <c r="H73" s="359"/>
      <c r="I73" s="359"/>
      <c r="J73" s="359"/>
      <c r="K73" s="359"/>
      <c r="L73" s="359"/>
      <c r="M73" s="359"/>
      <c r="N73" s="359"/>
      <c r="O73" s="359"/>
      <c r="P73" s="359"/>
      <c r="Q73" s="359"/>
      <c r="R73" s="359"/>
      <c r="S73" s="358"/>
      <c r="T73" s="358"/>
      <c r="U73" s="359"/>
      <c r="V73" s="359"/>
      <c r="W73" s="359"/>
      <c r="X73" s="359"/>
      <c r="Y73" s="404"/>
      <c r="Z73" s="404"/>
    </row>
    <row r="74" spans="1:26" ht="15.75" customHeight="1">
      <c r="A74" s="359"/>
      <c r="B74" s="359"/>
      <c r="C74" s="359"/>
      <c r="D74" s="359"/>
      <c r="E74" s="359"/>
      <c r="F74" s="359"/>
      <c r="G74" s="359"/>
      <c r="H74" s="359"/>
      <c r="I74" s="359"/>
      <c r="J74" s="359"/>
      <c r="K74" s="359"/>
      <c r="L74" s="359"/>
      <c r="M74" s="359"/>
      <c r="N74" s="359"/>
      <c r="O74" s="359"/>
      <c r="P74" s="359"/>
      <c r="Q74" s="359"/>
      <c r="R74" s="359"/>
      <c r="S74" s="358"/>
      <c r="T74" s="358"/>
      <c r="U74" s="359"/>
      <c r="V74" s="359"/>
      <c r="W74" s="359"/>
      <c r="X74" s="359"/>
      <c r="Y74" s="404"/>
      <c r="Z74" s="404"/>
    </row>
    <row r="75" spans="1:26" ht="15.75" customHeight="1">
      <c r="A75" s="359"/>
      <c r="B75" s="359"/>
      <c r="C75" s="359"/>
      <c r="D75" s="359"/>
      <c r="E75" s="359"/>
      <c r="F75" s="359"/>
      <c r="G75" s="359"/>
      <c r="H75" s="359"/>
      <c r="I75" s="359"/>
      <c r="J75" s="359"/>
      <c r="K75" s="359"/>
      <c r="L75" s="359"/>
      <c r="M75" s="359"/>
      <c r="N75" s="359"/>
      <c r="O75" s="359"/>
      <c r="P75" s="359"/>
      <c r="Q75" s="359"/>
      <c r="R75" s="359"/>
      <c r="S75" s="358"/>
      <c r="T75" s="358"/>
      <c r="U75" s="359"/>
      <c r="V75" s="359"/>
      <c r="W75" s="359"/>
      <c r="X75" s="359"/>
      <c r="Y75" s="404"/>
      <c r="Z75" s="404"/>
    </row>
    <row r="76" spans="1:26" ht="15.75" customHeight="1">
      <c r="A76" s="359"/>
      <c r="B76" s="359"/>
      <c r="C76" s="359"/>
      <c r="D76" s="359"/>
      <c r="E76" s="359"/>
      <c r="F76" s="359"/>
      <c r="G76" s="359"/>
      <c r="H76" s="359"/>
      <c r="I76" s="359"/>
      <c r="J76" s="359"/>
      <c r="K76" s="359"/>
      <c r="L76" s="359"/>
      <c r="M76" s="359"/>
      <c r="N76" s="359"/>
      <c r="O76" s="359"/>
      <c r="P76" s="359"/>
      <c r="Q76" s="359"/>
      <c r="R76" s="359"/>
      <c r="S76" s="358"/>
      <c r="T76" s="358"/>
      <c r="U76" s="359"/>
      <c r="V76" s="359"/>
      <c r="W76" s="359"/>
      <c r="X76" s="359"/>
      <c r="Y76" s="404"/>
      <c r="Z76" s="404"/>
    </row>
    <row r="77" spans="1:26" ht="15.75" customHeight="1">
      <c r="A77" s="359"/>
      <c r="B77" s="359"/>
      <c r="C77" s="359"/>
      <c r="D77" s="359"/>
      <c r="E77" s="359"/>
      <c r="F77" s="359"/>
      <c r="G77" s="359"/>
      <c r="H77" s="359"/>
      <c r="I77" s="359"/>
      <c r="J77" s="359"/>
      <c r="K77" s="359"/>
      <c r="L77" s="359"/>
      <c r="M77" s="359"/>
      <c r="N77" s="359"/>
      <c r="O77" s="359"/>
      <c r="P77" s="359"/>
      <c r="Q77" s="359"/>
      <c r="R77" s="359"/>
      <c r="S77" s="358"/>
      <c r="T77" s="358"/>
      <c r="U77" s="359"/>
      <c r="V77" s="359"/>
      <c r="W77" s="359"/>
      <c r="X77" s="359"/>
      <c r="Y77" s="404"/>
      <c r="Z77" s="404"/>
    </row>
    <row r="78" spans="1:26" ht="15.75" customHeight="1">
      <c r="A78" s="359"/>
      <c r="B78" s="359"/>
      <c r="C78" s="359"/>
      <c r="D78" s="359"/>
      <c r="E78" s="359"/>
      <c r="F78" s="359"/>
      <c r="G78" s="359"/>
      <c r="H78" s="359"/>
      <c r="I78" s="359"/>
      <c r="J78" s="359"/>
      <c r="K78" s="359"/>
      <c r="L78" s="359"/>
      <c r="M78" s="359"/>
      <c r="N78" s="359"/>
      <c r="O78" s="359"/>
      <c r="P78" s="359"/>
      <c r="Q78" s="359"/>
      <c r="R78" s="359"/>
      <c r="S78" s="358"/>
      <c r="T78" s="358"/>
      <c r="U78" s="359"/>
      <c r="V78" s="359"/>
      <c r="W78" s="359"/>
      <c r="X78" s="359"/>
      <c r="Y78" s="404"/>
      <c r="Z78" s="404"/>
    </row>
    <row r="79" spans="1:26" ht="15.75" customHeight="1">
      <c r="A79" s="359"/>
      <c r="B79" s="359"/>
      <c r="C79" s="359"/>
      <c r="D79" s="359"/>
      <c r="E79" s="359"/>
      <c r="F79" s="359"/>
      <c r="G79" s="359"/>
      <c r="H79" s="359"/>
      <c r="I79" s="359"/>
      <c r="J79" s="359"/>
      <c r="K79" s="359"/>
      <c r="L79" s="359"/>
      <c r="M79" s="359"/>
      <c r="N79" s="359"/>
      <c r="O79" s="359"/>
      <c r="P79" s="359"/>
      <c r="Q79" s="359"/>
      <c r="R79" s="359"/>
      <c r="S79" s="358"/>
      <c r="T79" s="358"/>
      <c r="U79" s="359"/>
      <c r="V79" s="359"/>
      <c r="W79" s="359"/>
      <c r="X79" s="359"/>
      <c r="Y79" s="404"/>
      <c r="Z79" s="404"/>
    </row>
    <row r="80" spans="1:26" ht="15.75" customHeight="1">
      <c r="A80" s="359"/>
      <c r="B80" s="359"/>
      <c r="C80" s="359"/>
      <c r="D80" s="359"/>
      <c r="E80" s="359"/>
      <c r="F80" s="359"/>
      <c r="G80" s="359"/>
      <c r="H80" s="359"/>
      <c r="I80" s="359"/>
      <c r="J80" s="359"/>
      <c r="K80" s="359"/>
      <c r="L80" s="359"/>
      <c r="M80" s="359"/>
      <c r="N80" s="359"/>
      <c r="O80" s="359"/>
      <c r="P80" s="359"/>
      <c r="Q80" s="359"/>
      <c r="R80" s="359"/>
      <c r="S80" s="358"/>
      <c r="T80" s="358"/>
      <c r="U80" s="359"/>
      <c r="V80" s="359"/>
      <c r="W80" s="359"/>
      <c r="X80" s="359"/>
      <c r="Y80" s="404"/>
      <c r="Z80" s="404"/>
    </row>
    <row r="81" spans="1:26" ht="15.75" customHeight="1">
      <c r="A81" s="359"/>
      <c r="B81" s="359"/>
      <c r="C81" s="359"/>
      <c r="D81" s="359"/>
      <c r="E81" s="359"/>
      <c r="F81" s="359"/>
      <c r="G81" s="359"/>
      <c r="H81" s="359"/>
      <c r="I81" s="359"/>
      <c r="J81" s="359"/>
      <c r="K81" s="359"/>
      <c r="L81" s="359"/>
      <c r="M81" s="359"/>
      <c r="N81" s="359"/>
      <c r="O81" s="359"/>
      <c r="P81" s="359"/>
      <c r="Q81" s="359"/>
      <c r="R81" s="359"/>
      <c r="S81" s="358"/>
      <c r="T81" s="358"/>
      <c r="U81" s="359"/>
      <c r="V81" s="359"/>
      <c r="W81" s="359"/>
      <c r="X81" s="359"/>
      <c r="Y81" s="404"/>
      <c r="Z81" s="404"/>
    </row>
    <row r="82" spans="1:26" ht="15.75" customHeight="1">
      <c r="A82" s="359"/>
      <c r="B82" s="359"/>
      <c r="C82" s="359"/>
      <c r="D82" s="359"/>
      <c r="E82" s="359"/>
      <c r="F82" s="359"/>
      <c r="G82" s="359"/>
      <c r="H82" s="359"/>
      <c r="I82" s="359"/>
      <c r="J82" s="359"/>
      <c r="K82" s="359"/>
      <c r="L82" s="359"/>
      <c r="M82" s="359"/>
      <c r="N82" s="359"/>
      <c r="O82" s="359"/>
      <c r="P82" s="359"/>
      <c r="Q82" s="359"/>
      <c r="R82" s="359"/>
      <c r="S82" s="358"/>
      <c r="T82" s="358"/>
      <c r="U82" s="359"/>
      <c r="V82" s="359"/>
      <c r="W82" s="359"/>
      <c r="X82" s="359"/>
      <c r="Y82" s="404"/>
      <c r="Z82" s="404"/>
    </row>
    <row r="83" spans="1:26" ht="15.75" customHeight="1">
      <c r="A83" s="359"/>
      <c r="B83" s="359"/>
      <c r="C83" s="359"/>
      <c r="D83" s="359"/>
      <c r="E83" s="359"/>
      <c r="F83" s="359"/>
      <c r="G83" s="359"/>
      <c r="H83" s="359"/>
      <c r="I83" s="359"/>
      <c r="J83" s="359"/>
      <c r="K83" s="359"/>
      <c r="L83" s="359"/>
      <c r="M83" s="359"/>
      <c r="N83" s="359"/>
      <c r="O83" s="359"/>
      <c r="P83" s="359"/>
      <c r="Q83" s="359"/>
      <c r="R83" s="359"/>
      <c r="S83" s="358"/>
      <c r="T83" s="358"/>
      <c r="U83" s="359"/>
      <c r="V83" s="359"/>
      <c r="W83" s="359"/>
      <c r="X83" s="359"/>
      <c r="Y83" s="404"/>
      <c r="Z83" s="404"/>
    </row>
    <row r="84" spans="1:26" ht="15.75" customHeight="1">
      <c r="A84" s="359"/>
      <c r="B84" s="359"/>
      <c r="C84" s="359"/>
      <c r="D84" s="359"/>
      <c r="E84" s="359"/>
      <c r="F84" s="359"/>
      <c r="G84" s="359"/>
      <c r="H84" s="359"/>
      <c r="I84" s="359"/>
      <c r="J84" s="359"/>
      <c r="K84" s="359"/>
      <c r="L84" s="359"/>
      <c r="M84" s="359"/>
      <c r="N84" s="359"/>
      <c r="O84" s="359"/>
      <c r="P84" s="359"/>
      <c r="Q84" s="359"/>
      <c r="R84" s="359"/>
      <c r="S84" s="358"/>
      <c r="T84" s="358"/>
      <c r="U84" s="359"/>
      <c r="V84" s="359"/>
      <c r="W84" s="359"/>
      <c r="X84" s="359"/>
      <c r="Y84" s="404"/>
      <c r="Z84" s="404"/>
    </row>
    <row r="85" spans="1:26" ht="15.75" customHeight="1">
      <c r="A85" s="359"/>
      <c r="B85" s="359"/>
      <c r="C85" s="359"/>
      <c r="D85" s="359"/>
      <c r="E85" s="359"/>
      <c r="F85" s="359"/>
      <c r="G85" s="359"/>
      <c r="H85" s="359"/>
      <c r="I85" s="359"/>
      <c r="J85" s="359"/>
      <c r="K85" s="359"/>
      <c r="L85" s="359"/>
      <c r="M85" s="359"/>
      <c r="N85" s="359"/>
      <c r="O85" s="359"/>
      <c r="P85" s="359"/>
      <c r="Q85" s="359"/>
      <c r="R85" s="359"/>
      <c r="S85" s="358"/>
      <c r="T85" s="358"/>
      <c r="U85" s="359"/>
      <c r="V85" s="359"/>
      <c r="W85" s="359"/>
      <c r="X85" s="359"/>
      <c r="Y85" s="404"/>
      <c r="Z85" s="404"/>
    </row>
    <row r="86" spans="1:26" ht="15.75" customHeight="1">
      <c r="A86" s="359"/>
      <c r="B86" s="359"/>
      <c r="C86" s="359"/>
      <c r="D86" s="359"/>
      <c r="E86" s="359"/>
      <c r="F86" s="359"/>
      <c r="G86" s="359"/>
      <c r="H86" s="359"/>
      <c r="I86" s="359"/>
      <c r="J86" s="359"/>
      <c r="K86" s="359"/>
      <c r="L86" s="359"/>
      <c r="M86" s="359"/>
      <c r="N86" s="359"/>
      <c r="O86" s="359"/>
      <c r="P86" s="359"/>
      <c r="Q86" s="359"/>
      <c r="R86" s="359"/>
      <c r="S86" s="358"/>
      <c r="T86" s="358"/>
      <c r="U86" s="359"/>
      <c r="V86" s="359"/>
      <c r="W86" s="359"/>
      <c r="X86" s="359"/>
      <c r="Y86" s="404"/>
      <c r="Z86" s="404"/>
    </row>
    <row r="87" spans="1:26" ht="15.75" customHeight="1">
      <c r="A87" s="359"/>
      <c r="B87" s="359"/>
      <c r="C87" s="359"/>
      <c r="D87" s="359"/>
      <c r="E87" s="359"/>
      <c r="F87" s="359"/>
      <c r="G87" s="359"/>
      <c r="H87" s="359"/>
      <c r="I87" s="359"/>
      <c r="J87" s="359"/>
      <c r="K87" s="359"/>
      <c r="L87" s="359"/>
      <c r="M87" s="359"/>
      <c r="N87" s="359"/>
      <c r="O87" s="359"/>
      <c r="P87" s="359"/>
      <c r="Q87" s="359"/>
      <c r="R87" s="359"/>
      <c r="S87" s="358"/>
      <c r="T87" s="358"/>
      <c r="U87" s="359"/>
      <c r="V87" s="359"/>
      <c r="W87" s="359"/>
      <c r="X87" s="359"/>
      <c r="Y87" s="404"/>
      <c r="Z87" s="404"/>
    </row>
    <row r="88" spans="1:26" ht="15.75" customHeight="1">
      <c r="A88" s="359"/>
      <c r="B88" s="359"/>
      <c r="C88" s="359"/>
      <c r="D88" s="359"/>
      <c r="E88" s="359"/>
      <c r="F88" s="359"/>
      <c r="G88" s="359"/>
      <c r="H88" s="359"/>
      <c r="I88" s="359"/>
      <c r="J88" s="359"/>
      <c r="K88" s="359"/>
      <c r="L88" s="359"/>
      <c r="M88" s="359"/>
      <c r="N88" s="359"/>
      <c r="O88" s="359"/>
      <c r="P88" s="359"/>
      <c r="Q88" s="359"/>
      <c r="R88" s="359"/>
      <c r="S88" s="358"/>
      <c r="T88" s="358"/>
      <c r="U88" s="359"/>
      <c r="V88" s="359"/>
      <c r="W88" s="359"/>
      <c r="X88" s="359"/>
      <c r="Y88" s="404"/>
      <c r="Z88" s="404"/>
    </row>
    <row r="89" spans="1:26" ht="15.75" customHeight="1">
      <c r="A89" s="359"/>
      <c r="B89" s="359"/>
      <c r="C89" s="359"/>
      <c r="D89" s="359"/>
      <c r="E89" s="359"/>
      <c r="F89" s="359"/>
      <c r="G89" s="359"/>
      <c r="H89" s="359"/>
      <c r="I89" s="359"/>
      <c r="J89" s="359"/>
      <c r="K89" s="359"/>
      <c r="L89" s="359"/>
      <c r="M89" s="359"/>
      <c r="N89" s="359"/>
      <c r="O89" s="359"/>
      <c r="P89" s="359"/>
      <c r="Q89" s="359"/>
      <c r="R89" s="359"/>
      <c r="S89" s="358"/>
      <c r="T89" s="358"/>
      <c r="U89" s="359"/>
      <c r="V89" s="359"/>
      <c r="W89" s="359"/>
      <c r="X89" s="359"/>
      <c r="Y89" s="404"/>
      <c r="Z89" s="404"/>
    </row>
    <row r="90" spans="1:26" ht="15.75" customHeight="1">
      <c r="A90" s="359"/>
      <c r="B90" s="359"/>
      <c r="C90" s="359"/>
      <c r="D90" s="359"/>
      <c r="E90" s="359"/>
      <c r="F90" s="359"/>
      <c r="G90" s="359"/>
      <c r="H90" s="359"/>
      <c r="I90" s="359"/>
      <c r="J90" s="359"/>
      <c r="K90" s="359"/>
      <c r="L90" s="359"/>
      <c r="M90" s="359"/>
      <c r="N90" s="359"/>
      <c r="O90" s="359"/>
      <c r="P90" s="359"/>
      <c r="Q90" s="359"/>
      <c r="R90" s="359"/>
      <c r="S90" s="358"/>
      <c r="T90" s="358"/>
      <c r="U90" s="359"/>
      <c r="V90" s="359"/>
      <c r="W90" s="359"/>
      <c r="X90" s="359"/>
      <c r="Y90" s="404"/>
      <c r="Z90" s="404"/>
    </row>
    <row r="91" spans="1:26" ht="15.75" customHeight="1">
      <c r="A91" s="359"/>
      <c r="B91" s="359"/>
      <c r="C91" s="359"/>
      <c r="D91" s="359"/>
      <c r="E91" s="359"/>
      <c r="F91" s="359"/>
      <c r="G91" s="359"/>
      <c r="H91" s="359"/>
      <c r="I91" s="359"/>
      <c r="J91" s="359"/>
      <c r="K91" s="359"/>
      <c r="L91" s="359"/>
      <c r="M91" s="359"/>
      <c r="N91" s="359"/>
      <c r="O91" s="359"/>
      <c r="P91" s="359"/>
      <c r="Q91" s="359"/>
      <c r="R91" s="359"/>
      <c r="S91" s="358"/>
      <c r="T91" s="358"/>
      <c r="U91" s="359"/>
      <c r="V91" s="359"/>
      <c r="W91" s="359"/>
      <c r="X91" s="359"/>
      <c r="Y91" s="404"/>
      <c r="Z91" s="404"/>
    </row>
    <row r="92" spans="1:26" ht="15.75" customHeight="1">
      <c r="A92" s="359"/>
      <c r="B92" s="359"/>
      <c r="C92" s="359"/>
      <c r="D92" s="359"/>
      <c r="E92" s="359"/>
      <c r="F92" s="359"/>
      <c r="G92" s="359"/>
      <c r="H92" s="359"/>
      <c r="I92" s="359"/>
      <c r="J92" s="359"/>
      <c r="K92" s="359"/>
      <c r="L92" s="359"/>
      <c r="M92" s="359"/>
      <c r="N92" s="359"/>
      <c r="O92" s="359"/>
      <c r="P92" s="359"/>
      <c r="Q92" s="359"/>
      <c r="R92" s="359"/>
      <c r="S92" s="358"/>
      <c r="T92" s="358"/>
      <c r="U92" s="359"/>
      <c r="V92" s="359"/>
      <c r="W92" s="359"/>
      <c r="X92" s="359"/>
      <c r="Y92" s="404"/>
      <c r="Z92" s="404"/>
    </row>
    <row r="93" spans="1:26" ht="15.75" customHeight="1">
      <c r="A93" s="359"/>
      <c r="B93" s="359"/>
      <c r="C93" s="359"/>
      <c r="D93" s="359"/>
      <c r="E93" s="359"/>
      <c r="F93" s="359"/>
      <c r="G93" s="359"/>
      <c r="H93" s="359"/>
      <c r="I93" s="359"/>
      <c r="J93" s="359"/>
      <c r="K93" s="359"/>
      <c r="L93" s="359"/>
      <c r="M93" s="359"/>
      <c r="N93" s="359"/>
      <c r="O93" s="359"/>
      <c r="P93" s="359"/>
      <c r="Q93" s="359"/>
      <c r="R93" s="359"/>
      <c r="S93" s="358"/>
      <c r="T93" s="358"/>
      <c r="U93" s="359"/>
      <c r="V93" s="359"/>
      <c r="W93" s="359"/>
      <c r="X93" s="359"/>
      <c r="Y93" s="404"/>
      <c r="Z93" s="404"/>
    </row>
    <row r="94" spans="1:26" ht="15.75" customHeight="1">
      <c r="A94" s="359"/>
      <c r="B94" s="359"/>
      <c r="C94" s="359"/>
      <c r="D94" s="359"/>
      <c r="E94" s="359"/>
      <c r="F94" s="359"/>
      <c r="G94" s="359"/>
      <c r="H94" s="359"/>
      <c r="I94" s="359"/>
      <c r="J94" s="359"/>
      <c r="K94" s="359"/>
      <c r="L94" s="359"/>
      <c r="M94" s="359"/>
      <c r="N94" s="359"/>
      <c r="O94" s="359"/>
      <c r="P94" s="359"/>
      <c r="Q94" s="359"/>
      <c r="R94" s="359"/>
      <c r="S94" s="358"/>
      <c r="T94" s="358"/>
      <c r="U94" s="359"/>
      <c r="V94" s="359"/>
      <c r="W94" s="359"/>
      <c r="X94" s="359"/>
      <c r="Y94" s="404"/>
      <c r="Z94" s="404"/>
    </row>
    <row r="95" spans="1:26" ht="15.75" customHeight="1">
      <c r="A95" s="359"/>
      <c r="B95" s="359"/>
      <c r="C95" s="359"/>
      <c r="D95" s="359"/>
      <c r="E95" s="359"/>
      <c r="F95" s="359"/>
      <c r="G95" s="359"/>
      <c r="H95" s="359"/>
      <c r="I95" s="359"/>
      <c r="J95" s="359"/>
      <c r="K95" s="359"/>
      <c r="L95" s="359"/>
      <c r="M95" s="359"/>
      <c r="N95" s="359"/>
      <c r="O95" s="359"/>
      <c r="P95" s="359"/>
      <c r="Q95" s="359"/>
      <c r="R95" s="359"/>
      <c r="S95" s="358"/>
      <c r="T95" s="358"/>
      <c r="U95" s="359"/>
      <c r="V95" s="359"/>
      <c r="W95" s="359"/>
      <c r="X95" s="359"/>
      <c r="Y95" s="404"/>
      <c r="Z95" s="404"/>
    </row>
    <row r="96" spans="1:26" ht="15.75" customHeight="1">
      <c r="A96" s="359"/>
      <c r="B96" s="359"/>
      <c r="C96" s="359"/>
      <c r="D96" s="359"/>
      <c r="E96" s="359"/>
      <c r="F96" s="359"/>
      <c r="G96" s="359"/>
      <c r="H96" s="359"/>
      <c r="I96" s="359"/>
      <c r="J96" s="359"/>
      <c r="K96" s="359"/>
      <c r="L96" s="359"/>
      <c r="M96" s="359"/>
      <c r="N96" s="359"/>
      <c r="O96" s="359"/>
      <c r="P96" s="359"/>
      <c r="Q96" s="359"/>
      <c r="R96" s="359"/>
      <c r="S96" s="358"/>
      <c r="T96" s="358"/>
      <c r="U96" s="359"/>
      <c r="V96" s="359"/>
      <c r="W96" s="359"/>
      <c r="X96" s="359"/>
      <c r="Y96" s="404"/>
      <c r="Z96" s="404"/>
    </row>
    <row r="97" spans="1:26" ht="15.75" customHeight="1">
      <c r="A97" s="359"/>
      <c r="B97" s="359"/>
      <c r="C97" s="359"/>
      <c r="D97" s="359"/>
      <c r="E97" s="359"/>
      <c r="F97" s="359"/>
      <c r="G97" s="359"/>
      <c r="H97" s="359"/>
      <c r="I97" s="359"/>
      <c r="J97" s="359"/>
      <c r="K97" s="359"/>
      <c r="L97" s="359"/>
      <c r="M97" s="359"/>
      <c r="N97" s="359"/>
      <c r="O97" s="359"/>
      <c r="P97" s="359"/>
      <c r="Q97" s="359"/>
      <c r="R97" s="359"/>
      <c r="S97" s="358"/>
      <c r="T97" s="358"/>
      <c r="U97" s="359"/>
      <c r="V97" s="359"/>
      <c r="W97" s="359"/>
      <c r="X97" s="359"/>
      <c r="Y97" s="404"/>
      <c r="Z97" s="404"/>
    </row>
    <row r="98" spans="1:26" ht="15.75" customHeight="1">
      <c r="A98" s="359"/>
      <c r="B98" s="359"/>
      <c r="C98" s="359"/>
      <c r="D98" s="359"/>
      <c r="E98" s="359"/>
      <c r="F98" s="359"/>
      <c r="G98" s="359"/>
      <c r="H98" s="359"/>
      <c r="I98" s="359"/>
      <c r="J98" s="359"/>
      <c r="K98" s="359"/>
      <c r="L98" s="359"/>
      <c r="M98" s="359"/>
      <c r="N98" s="359"/>
      <c r="O98" s="359"/>
      <c r="P98" s="359"/>
      <c r="Q98" s="359"/>
      <c r="R98" s="359"/>
      <c r="S98" s="358"/>
      <c r="T98" s="358"/>
      <c r="U98" s="359"/>
      <c r="V98" s="359"/>
      <c r="W98" s="359"/>
      <c r="X98" s="359"/>
      <c r="Y98" s="404"/>
      <c r="Z98" s="404"/>
    </row>
    <row r="99" spans="1:26" ht="15.75" customHeight="1">
      <c r="A99" s="359"/>
      <c r="B99" s="359"/>
      <c r="C99" s="359"/>
      <c r="D99" s="359"/>
      <c r="E99" s="359"/>
      <c r="F99" s="359"/>
      <c r="G99" s="359"/>
      <c r="H99" s="359"/>
      <c r="I99" s="359"/>
      <c r="J99" s="359"/>
      <c r="K99" s="359"/>
      <c r="L99" s="359"/>
      <c r="M99" s="359"/>
      <c r="N99" s="359"/>
      <c r="O99" s="359"/>
      <c r="P99" s="359"/>
      <c r="Q99" s="359"/>
      <c r="R99" s="359"/>
      <c r="S99" s="358"/>
      <c r="T99" s="358"/>
      <c r="U99" s="359"/>
      <c r="V99" s="359"/>
      <c r="W99" s="359"/>
      <c r="X99" s="359"/>
      <c r="Y99" s="404"/>
      <c r="Z99" s="404"/>
    </row>
    <row r="100" spans="1:26" ht="15.75" customHeight="1">
      <c r="A100" s="359"/>
      <c r="B100" s="359"/>
      <c r="C100" s="359"/>
      <c r="D100" s="359"/>
      <c r="E100" s="359"/>
      <c r="F100" s="359"/>
      <c r="G100" s="359"/>
      <c r="H100" s="359"/>
      <c r="I100" s="359"/>
      <c r="J100" s="359"/>
      <c r="K100" s="359"/>
      <c r="L100" s="359"/>
      <c r="M100" s="359"/>
      <c r="N100" s="359"/>
      <c r="O100" s="359"/>
      <c r="P100" s="359"/>
      <c r="Q100" s="359"/>
      <c r="R100" s="359"/>
      <c r="S100" s="358"/>
      <c r="T100" s="358"/>
      <c r="U100" s="359"/>
      <c r="V100" s="359"/>
      <c r="W100" s="359"/>
      <c r="X100" s="359"/>
      <c r="Y100" s="404"/>
      <c r="Z100" s="404"/>
    </row>
    <row r="101" spans="1:26" ht="15.75" customHeight="1">
      <c r="A101" s="359"/>
      <c r="B101" s="359"/>
      <c r="C101" s="359"/>
      <c r="D101" s="359"/>
      <c r="E101" s="359"/>
      <c r="F101" s="359"/>
      <c r="G101" s="359"/>
      <c r="H101" s="359"/>
      <c r="I101" s="359"/>
      <c r="J101" s="359"/>
      <c r="K101" s="359"/>
      <c r="L101" s="359"/>
      <c r="M101" s="359"/>
      <c r="N101" s="359"/>
      <c r="O101" s="359"/>
      <c r="P101" s="359"/>
      <c r="Q101" s="359"/>
      <c r="R101" s="359"/>
      <c r="S101" s="358"/>
      <c r="T101" s="358"/>
      <c r="U101" s="359"/>
      <c r="V101" s="359"/>
      <c r="W101" s="359"/>
      <c r="X101" s="359"/>
      <c r="Y101" s="404"/>
      <c r="Z101" s="404"/>
    </row>
    <row r="102" spans="1:26" ht="15.75" customHeight="1">
      <c r="A102" s="359"/>
      <c r="B102" s="359"/>
      <c r="C102" s="359"/>
      <c r="D102" s="359"/>
      <c r="E102" s="359"/>
      <c r="F102" s="359"/>
      <c r="G102" s="359"/>
      <c r="H102" s="359"/>
      <c r="I102" s="359"/>
      <c r="J102" s="359"/>
      <c r="K102" s="359"/>
      <c r="L102" s="359"/>
      <c r="M102" s="359"/>
      <c r="N102" s="359"/>
      <c r="O102" s="359"/>
      <c r="P102" s="359"/>
      <c r="Q102" s="359"/>
      <c r="R102" s="359"/>
      <c r="S102" s="358"/>
      <c r="T102" s="358"/>
      <c r="U102" s="359"/>
      <c r="V102" s="359"/>
      <c r="W102" s="359"/>
      <c r="X102" s="359"/>
      <c r="Y102" s="404"/>
      <c r="Z102" s="404"/>
    </row>
    <row r="103" spans="1:26" ht="15.75" customHeight="1">
      <c r="A103" s="359"/>
      <c r="B103" s="359"/>
      <c r="C103" s="359"/>
      <c r="D103" s="359"/>
      <c r="E103" s="359"/>
      <c r="F103" s="359"/>
      <c r="G103" s="359"/>
      <c r="H103" s="359"/>
      <c r="I103" s="359"/>
      <c r="J103" s="359"/>
      <c r="K103" s="359"/>
      <c r="L103" s="359"/>
      <c r="M103" s="359"/>
      <c r="N103" s="359"/>
      <c r="O103" s="359"/>
      <c r="P103" s="359"/>
      <c r="Q103" s="359"/>
      <c r="R103" s="359"/>
      <c r="S103" s="358"/>
      <c r="T103" s="358"/>
      <c r="U103" s="359"/>
      <c r="V103" s="359"/>
      <c r="W103" s="359"/>
      <c r="X103" s="359"/>
      <c r="Y103" s="404"/>
      <c r="Z103" s="404"/>
    </row>
    <row r="104" spans="1:26" ht="15.75" customHeight="1">
      <c r="A104" s="359"/>
      <c r="B104" s="359"/>
      <c r="C104" s="359"/>
      <c r="D104" s="359"/>
      <c r="E104" s="359"/>
      <c r="F104" s="359"/>
      <c r="G104" s="359"/>
      <c r="H104" s="359"/>
      <c r="I104" s="359"/>
      <c r="J104" s="359"/>
      <c r="K104" s="359"/>
      <c r="L104" s="359"/>
      <c r="M104" s="359"/>
      <c r="N104" s="359"/>
      <c r="O104" s="359"/>
      <c r="P104" s="359"/>
      <c r="Q104" s="359"/>
      <c r="R104" s="359"/>
      <c r="S104" s="358"/>
      <c r="T104" s="358"/>
      <c r="U104" s="359"/>
      <c r="V104" s="359"/>
      <c r="W104" s="359"/>
      <c r="X104" s="359"/>
      <c r="Y104" s="404"/>
      <c r="Z104" s="404"/>
    </row>
    <row r="105" spans="1:26" ht="15.75" customHeight="1">
      <c r="A105" s="359"/>
      <c r="B105" s="359"/>
      <c r="C105" s="359"/>
      <c r="D105" s="359"/>
      <c r="E105" s="359"/>
      <c r="F105" s="359"/>
      <c r="G105" s="359"/>
      <c r="H105" s="359"/>
      <c r="I105" s="359"/>
      <c r="J105" s="359"/>
      <c r="K105" s="359"/>
      <c r="L105" s="359"/>
      <c r="M105" s="359"/>
      <c r="N105" s="359"/>
      <c r="O105" s="359"/>
      <c r="P105" s="359"/>
      <c r="Q105" s="359"/>
      <c r="R105" s="359"/>
      <c r="S105" s="358"/>
      <c r="T105" s="358"/>
      <c r="U105" s="359"/>
      <c r="V105" s="359"/>
      <c r="W105" s="359"/>
      <c r="X105" s="359"/>
      <c r="Y105" s="404"/>
      <c r="Z105" s="404"/>
    </row>
    <row r="106" spans="1:26" ht="15.75" customHeight="1">
      <c r="A106" s="359"/>
      <c r="B106" s="359"/>
      <c r="C106" s="359"/>
      <c r="D106" s="359"/>
      <c r="E106" s="359"/>
      <c r="F106" s="359"/>
      <c r="G106" s="359"/>
      <c r="H106" s="359"/>
      <c r="I106" s="359"/>
      <c r="J106" s="359"/>
      <c r="K106" s="359"/>
      <c r="L106" s="359"/>
      <c r="M106" s="359"/>
      <c r="N106" s="359"/>
      <c r="O106" s="359"/>
      <c r="P106" s="359"/>
      <c r="Q106" s="359"/>
      <c r="R106" s="359"/>
      <c r="S106" s="358"/>
      <c r="T106" s="358"/>
      <c r="U106" s="359"/>
      <c r="V106" s="359"/>
      <c r="W106" s="359"/>
      <c r="X106" s="359"/>
      <c r="Y106" s="404"/>
      <c r="Z106" s="404"/>
    </row>
    <row r="107" spans="1:26" ht="15.75" customHeight="1">
      <c r="A107" s="359"/>
      <c r="B107" s="359"/>
      <c r="C107" s="359"/>
      <c r="D107" s="359"/>
      <c r="E107" s="359"/>
      <c r="F107" s="359"/>
      <c r="G107" s="359"/>
      <c r="H107" s="359"/>
      <c r="I107" s="359"/>
      <c r="J107" s="359"/>
      <c r="K107" s="359"/>
      <c r="L107" s="359"/>
      <c r="M107" s="359"/>
      <c r="N107" s="359"/>
      <c r="O107" s="359"/>
      <c r="P107" s="359"/>
      <c r="Q107" s="359"/>
      <c r="R107" s="359"/>
      <c r="S107" s="358"/>
      <c r="T107" s="358"/>
      <c r="U107" s="359"/>
      <c r="V107" s="359"/>
      <c r="W107" s="359"/>
      <c r="X107" s="359"/>
      <c r="Y107" s="404"/>
      <c r="Z107" s="404"/>
    </row>
    <row r="108" spans="1:26" ht="15.75" customHeight="1">
      <c r="A108" s="359"/>
      <c r="B108" s="359"/>
      <c r="C108" s="359"/>
      <c r="D108" s="359"/>
      <c r="E108" s="359"/>
      <c r="F108" s="359"/>
      <c r="G108" s="359"/>
      <c r="H108" s="359"/>
      <c r="I108" s="359"/>
      <c r="J108" s="359"/>
      <c r="K108" s="359"/>
      <c r="L108" s="359"/>
      <c r="M108" s="359"/>
      <c r="N108" s="359"/>
      <c r="O108" s="359"/>
      <c r="P108" s="359"/>
      <c r="Q108" s="359"/>
      <c r="R108" s="359"/>
      <c r="S108" s="358"/>
      <c r="T108" s="358"/>
      <c r="U108" s="359"/>
      <c r="V108" s="359"/>
      <c r="W108" s="359"/>
      <c r="X108" s="359"/>
      <c r="Y108" s="404"/>
      <c r="Z108" s="404"/>
    </row>
    <row r="109" spans="1:26" ht="15.75" customHeight="1">
      <c r="A109" s="359"/>
      <c r="B109" s="359"/>
      <c r="C109" s="359"/>
      <c r="D109" s="359"/>
      <c r="E109" s="359"/>
      <c r="F109" s="359"/>
      <c r="G109" s="359"/>
      <c r="H109" s="359"/>
      <c r="I109" s="359"/>
      <c r="J109" s="359"/>
      <c r="K109" s="359"/>
      <c r="L109" s="359"/>
      <c r="M109" s="359"/>
      <c r="N109" s="359"/>
      <c r="O109" s="359"/>
      <c r="P109" s="359"/>
      <c r="Q109" s="359"/>
      <c r="R109" s="359"/>
      <c r="S109" s="358"/>
      <c r="T109" s="358"/>
      <c r="U109" s="359"/>
      <c r="V109" s="359"/>
      <c r="W109" s="359"/>
      <c r="X109" s="359"/>
      <c r="Y109" s="404"/>
      <c r="Z109" s="404"/>
    </row>
    <row r="110" spans="1:26" ht="15.75" customHeight="1">
      <c r="A110" s="359"/>
      <c r="B110" s="359"/>
      <c r="C110" s="359"/>
      <c r="D110" s="359"/>
      <c r="E110" s="359"/>
      <c r="F110" s="359"/>
      <c r="G110" s="359"/>
      <c r="H110" s="359"/>
      <c r="I110" s="359"/>
      <c r="J110" s="359"/>
      <c r="K110" s="359"/>
      <c r="L110" s="359"/>
      <c r="M110" s="359"/>
      <c r="N110" s="359"/>
      <c r="O110" s="359"/>
      <c r="P110" s="359"/>
      <c r="Q110" s="359"/>
      <c r="R110" s="359"/>
      <c r="S110" s="358"/>
      <c r="T110" s="358"/>
      <c r="U110" s="359"/>
      <c r="V110" s="359"/>
      <c r="W110" s="359"/>
      <c r="X110" s="359"/>
      <c r="Y110" s="404"/>
      <c r="Z110" s="404"/>
    </row>
    <row r="111" spans="1:26" ht="15.75" customHeight="1">
      <c r="A111" s="359"/>
      <c r="B111" s="359"/>
      <c r="C111" s="359"/>
      <c r="D111" s="359"/>
      <c r="E111" s="359"/>
      <c r="F111" s="359"/>
      <c r="G111" s="359"/>
      <c r="H111" s="359"/>
      <c r="I111" s="359"/>
      <c r="J111" s="359"/>
      <c r="K111" s="359"/>
      <c r="L111" s="359"/>
      <c r="M111" s="359"/>
      <c r="N111" s="359"/>
      <c r="O111" s="359"/>
      <c r="P111" s="359"/>
      <c r="Q111" s="359"/>
      <c r="R111" s="359"/>
      <c r="S111" s="358"/>
      <c r="T111" s="358"/>
      <c r="U111" s="359"/>
      <c r="V111" s="359"/>
      <c r="W111" s="359"/>
      <c r="X111" s="359"/>
      <c r="Y111" s="404"/>
      <c r="Z111" s="404"/>
    </row>
    <row r="112" spans="1:26" ht="15.75" customHeight="1">
      <c r="A112" s="359"/>
      <c r="B112" s="359"/>
      <c r="C112" s="359"/>
      <c r="D112" s="359"/>
      <c r="E112" s="359"/>
      <c r="F112" s="359"/>
      <c r="G112" s="359"/>
      <c r="H112" s="359"/>
      <c r="I112" s="359"/>
      <c r="J112" s="359"/>
      <c r="K112" s="359"/>
      <c r="L112" s="359"/>
      <c r="M112" s="359"/>
      <c r="N112" s="359"/>
      <c r="O112" s="359"/>
      <c r="P112" s="359"/>
      <c r="Q112" s="359"/>
      <c r="R112" s="359"/>
      <c r="S112" s="358"/>
      <c r="T112" s="358"/>
      <c r="U112" s="359"/>
      <c r="V112" s="359"/>
      <c r="W112" s="359"/>
      <c r="X112" s="359"/>
      <c r="Y112" s="404"/>
      <c r="Z112" s="404"/>
    </row>
    <row r="113" spans="1:26" ht="15.75" customHeight="1">
      <c r="A113" s="359"/>
      <c r="B113" s="359"/>
      <c r="C113" s="359"/>
      <c r="D113" s="359"/>
      <c r="E113" s="359"/>
      <c r="F113" s="359"/>
      <c r="G113" s="359"/>
      <c r="H113" s="359"/>
      <c r="I113" s="359"/>
      <c r="J113" s="359"/>
      <c r="K113" s="359"/>
      <c r="L113" s="359"/>
      <c r="M113" s="359"/>
      <c r="N113" s="359"/>
      <c r="O113" s="359"/>
      <c r="P113" s="359"/>
      <c r="Q113" s="359"/>
      <c r="R113" s="359"/>
      <c r="S113" s="358"/>
      <c r="T113" s="358"/>
      <c r="U113" s="359"/>
      <c r="V113" s="359"/>
      <c r="W113" s="359"/>
      <c r="X113" s="359"/>
      <c r="Y113" s="404"/>
      <c r="Z113" s="404"/>
    </row>
    <row r="114" spans="1:26" ht="15.75" customHeight="1">
      <c r="A114" s="359"/>
      <c r="B114" s="359"/>
      <c r="C114" s="359"/>
      <c r="D114" s="359"/>
      <c r="E114" s="359"/>
      <c r="F114" s="359"/>
      <c r="G114" s="359"/>
      <c r="H114" s="359"/>
      <c r="I114" s="359"/>
      <c r="J114" s="359"/>
      <c r="K114" s="359"/>
      <c r="L114" s="359"/>
      <c r="M114" s="359"/>
      <c r="N114" s="359"/>
      <c r="O114" s="359"/>
      <c r="P114" s="359"/>
      <c r="Q114" s="359"/>
      <c r="R114" s="359"/>
      <c r="S114" s="358"/>
      <c r="T114" s="358"/>
      <c r="U114" s="359"/>
      <c r="V114" s="359"/>
      <c r="W114" s="359"/>
      <c r="X114" s="359"/>
      <c r="Y114" s="404"/>
      <c r="Z114" s="404"/>
    </row>
    <row r="115" spans="1:26" ht="15.75" customHeight="1">
      <c r="A115" s="359"/>
      <c r="B115" s="359"/>
      <c r="C115" s="359"/>
      <c r="D115" s="359"/>
      <c r="E115" s="359"/>
      <c r="F115" s="359"/>
      <c r="G115" s="359"/>
      <c r="H115" s="359"/>
      <c r="I115" s="359"/>
      <c r="J115" s="359"/>
      <c r="K115" s="359"/>
      <c r="L115" s="359"/>
      <c r="M115" s="359"/>
      <c r="N115" s="359"/>
      <c r="O115" s="359"/>
      <c r="P115" s="359"/>
      <c r="Q115" s="359"/>
      <c r="R115" s="359"/>
      <c r="S115" s="358"/>
      <c r="T115" s="358"/>
      <c r="U115" s="359"/>
      <c r="V115" s="359"/>
      <c r="W115" s="359"/>
      <c r="X115" s="359"/>
      <c r="Y115" s="404"/>
      <c r="Z115" s="404"/>
    </row>
    <row r="116" spans="1:26" ht="15.75" customHeight="1">
      <c r="A116" s="359"/>
      <c r="B116" s="359"/>
      <c r="C116" s="359"/>
      <c r="D116" s="359"/>
      <c r="E116" s="359"/>
      <c r="F116" s="359"/>
      <c r="G116" s="359"/>
      <c r="H116" s="359"/>
      <c r="I116" s="359"/>
      <c r="J116" s="359"/>
      <c r="K116" s="359"/>
      <c r="L116" s="359"/>
      <c r="M116" s="359"/>
      <c r="N116" s="359"/>
      <c r="O116" s="359"/>
      <c r="P116" s="359"/>
      <c r="Q116" s="359"/>
      <c r="R116" s="359"/>
      <c r="S116" s="358"/>
      <c r="T116" s="358"/>
      <c r="U116" s="359"/>
      <c r="V116" s="359"/>
      <c r="W116" s="359"/>
      <c r="X116" s="359"/>
      <c r="Y116" s="404"/>
      <c r="Z116" s="404"/>
    </row>
    <row r="117" spans="1:26" ht="15.75" customHeight="1">
      <c r="A117" s="359"/>
      <c r="B117" s="359"/>
      <c r="C117" s="359"/>
      <c r="D117" s="359"/>
      <c r="E117" s="359"/>
      <c r="F117" s="359"/>
      <c r="G117" s="359"/>
      <c r="H117" s="359"/>
      <c r="I117" s="359"/>
      <c r="J117" s="359"/>
      <c r="K117" s="359"/>
      <c r="L117" s="359"/>
      <c r="M117" s="359"/>
      <c r="N117" s="359"/>
      <c r="O117" s="359"/>
      <c r="P117" s="359"/>
      <c r="Q117" s="359"/>
      <c r="R117" s="359"/>
      <c r="S117" s="358"/>
      <c r="T117" s="358"/>
      <c r="U117" s="359"/>
      <c r="V117" s="359"/>
      <c r="W117" s="359"/>
      <c r="X117" s="359"/>
      <c r="Y117" s="404"/>
      <c r="Z117" s="404"/>
    </row>
    <row r="118" spans="1:26" ht="15.75" customHeight="1">
      <c r="A118" s="359"/>
      <c r="B118" s="359"/>
      <c r="C118" s="359"/>
      <c r="D118" s="359"/>
      <c r="E118" s="359"/>
      <c r="F118" s="359"/>
      <c r="G118" s="359"/>
      <c r="H118" s="359"/>
      <c r="I118" s="359"/>
      <c r="J118" s="359"/>
      <c r="K118" s="359"/>
      <c r="L118" s="359"/>
      <c r="M118" s="359"/>
      <c r="N118" s="359"/>
      <c r="O118" s="359"/>
      <c r="P118" s="359"/>
      <c r="Q118" s="359"/>
      <c r="R118" s="359"/>
      <c r="S118" s="358"/>
      <c r="T118" s="358"/>
      <c r="U118" s="359"/>
      <c r="V118" s="359"/>
      <c r="W118" s="359"/>
      <c r="X118" s="359"/>
      <c r="Y118" s="404"/>
      <c r="Z118" s="404"/>
    </row>
    <row r="119" spans="1:26" ht="15.75" customHeight="1">
      <c r="A119" s="359"/>
      <c r="B119" s="359"/>
      <c r="C119" s="359"/>
      <c r="D119" s="359"/>
      <c r="E119" s="359"/>
      <c r="F119" s="359"/>
      <c r="G119" s="359"/>
      <c r="H119" s="359"/>
      <c r="I119" s="359"/>
      <c r="J119" s="359"/>
      <c r="K119" s="359"/>
      <c r="L119" s="359"/>
      <c r="M119" s="359"/>
      <c r="N119" s="359"/>
      <c r="O119" s="359"/>
      <c r="P119" s="359"/>
      <c r="Q119" s="359"/>
      <c r="R119" s="359"/>
      <c r="S119" s="358"/>
      <c r="T119" s="358"/>
      <c r="U119" s="359"/>
      <c r="V119" s="359"/>
      <c r="W119" s="359"/>
      <c r="X119" s="359"/>
      <c r="Y119" s="404"/>
      <c r="Z119" s="404"/>
    </row>
    <row r="120" spans="1:26" ht="15.75" customHeight="1">
      <c r="A120" s="359"/>
      <c r="B120" s="359"/>
      <c r="C120" s="359"/>
      <c r="D120" s="359"/>
      <c r="E120" s="359"/>
      <c r="F120" s="359"/>
      <c r="G120" s="359"/>
      <c r="H120" s="359"/>
      <c r="I120" s="359"/>
      <c r="J120" s="359"/>
      <c r="K120" s="359"/>
      <c r="L120" s="359"/>
      <c r="M120" s="359"/>
      <c r="N120" s="359"/>
      <c r="O120" s="359"/>
      <c r="P120" s="359"/>
      <c r="Q120" s="359"/>
      <c r="R120" s="359"/>
      <c r="S120" s="358"/>
      <c r="T120" s="358"/>
      <c r="U120" s="359"/>
      <c r="V120" s="359"/>
      <c r="W120" s="359"/>
      <c r="X120" s="359"/>
      <c r="Y120" s="404"/>
      <c r="Z120" s="404"/>
    </row>
    <row r="121" spans="1:26" ht="15.75" customHeight="1">
      <c r="A121" s="359"/>
      <c r="B121" s="359"/>
      <c r="C121" s="359"/>
      <c r="D121" s="359"/>
      <c r="E121" s="359"/>
      <c r="F121" s="359"/>
      <c r="G121" s="359"/>
      <c r="H121" s="359"/>
      <c r="I121" s="359"/>
      <c r="J121" s="359"/>
      <c r="K121" s="359"/>
      <c r="L121" s="359"/>
      <c r="M121" s="359"/>
      <c r="N121" s="359"/>
      <c r="O121" s="359"/>
      <c r="P121" s="359"/>
      <c r="Q121" s="359"/>
      <c r="R121" s="359"/>
      <c r="S121" s="358"/>
      <c r="T121" s="358"/>
      <c r="U121" s="359"/>
      <c r="V121" s="359"/>
      <c r="W121" s="359"/>
      <c r="X121" s="359"/>
      <c r="Y121" s="404"/>
      <c r="Z121" s="404"/>
    </row>
    <row r="122" spans="1:26" ht="15.75" customHeight="1">
      <c r="A122" s="359"/>
      <c r="B122" s="359"/>
      <c r="C122" s="359"/>
      <c r="D122" s="359"/>
      <c r="E122" s="359"/>
      <c r="F122" s="359"/>
      <c r="G122" s="359"/>
      <c r="H122" s="359"/>
      <c r="I122" s="359"/>
      <c r="J122" s="359"/>
      <c r="K122" s="359"/>
      <c r="L122" s="359"/>
      <c r="M122" s="359"/>
      <c r="N122" s="359"/>
      <c r="O122" s="359"/>
      <c r="P122" s="359"/>
      <c r="Q122" s="359"/>
      <c r="R122" s="359"/>
      <c r="S122" s="358"/>
      <c r="T122" s="358"/>
      <c r="U122" s="359"/>
      <c r="V122" s="359"/>
      <c r="W122" s="359"/>
      <c r="X122" s="359"/>
      <c r="Y122" s="404"/>
      <c r="Z122" s="404"/>
    </row>
    <row r="123" spans="1:26" ht="15.75" customHeight="1">
      <c r="A123" s="359"/>
      <c r="B123" s="359"/>
      <c r="C123" s="359"/>
      <c r="D123" s="359"/>
      <c r="E123" s="359"/>
      <c r="F123" s="359"/>
      <c r="G123" s="359"/>
      <c r="H123" s="359"/>
      <c r="I123" s="359"/>
      <c r="J123" s="359"/>
      <c r="K123" s="359"/>
      <c r="L123" s="359"/>
      <c r="M123" s="359"/>
      <c r="N123" s="359"/>
      <c r="O123" s="359"/>
      <c r="P123" s="359"/>
      <c r="Q123" s="359"/>
      <c r="R123" s="359"/>
      <c r="S123" s="358"/>
      <c r="T123" s="358"/>
      <c r="U123" s="359"/>
      <c r="V123" s="359"/>
      <c r="W123" s="359"/>
      <c r="X123" s="359"/>
      <c r="Y123" s="404"/>
      <c r="Z123" s="404"/>
    </row>
    <row r="124" spans="1:26" ht="15.75" customHeight="1">
      <c r="A124" s="359"/>
      <c r="B124" s="359"/>
      <c r="C124" s="359"/>
      <c r="D124" s="359"/>
      <c r="E124" s="359"/>
      <c r="F124" s="359"/>
      <c r="G124" s="359"/>
      <c r="H124" s="359"/>
      <c r="I124" s="359"/>
      <c r="J124" s="359"/>
      <c r="K124" s="359"/>
      <c r="L124" s="359"/>
      <c r="M124" s="359"/>
      <c r="N124" s="359"/>
      <c r="O124" s="359"/>
      <c r="P124" s="359"/>
      <c r="Q124" s="359"/>
      <c r="R124" s="359"/>
      <c r="S124" s="358"/>
      <c r="T124" s="358"/>
      <c r="U124" s="359"/>
      <c r="V124" s="359"/>
      <c r="W124" s="359"/>
      <c r="X124" s="359"/>
      <c r="Y124" s="404"/>
      <c r="Z124" s="404"/>
    </row>
    <row r="125" spans="1:26" ht="15.75" customHeight="1">
      <c r="A125" s="359"/>
      <c r="B125" s="359"/>
      <c r="C125" s="359"/>
      <c r="D125" s="359"/>
      <c r="E125" s="359"/>
      <c r="F125" s="359"/>
      <c r="G125" s="359"/>
      <c r="H125" s="359"/>
      <c r="I125" s="359"/>
      <c r="J125" s="359"/>
      <c r="K125" s="359"/>
      <c r="L125" s="359"/>
      <c r="M125" s="359"/>
      <c r="N125" s="359"/>
      <c r="O125" s="359"/>
      <c r="P125" s="359"/>
      <c r="Q125" s="359"/>
      <c r="R125" s="359"/>
      <c r="S125" s="358"/>
      <c r="T125" s="358"/>
      <c r="U125" s="359"/>
      <c r="V125" s="359"/>
      <c r="W125" s="359"/>
      <c r="X125" s="359"/>
      <c r="Y125" s="404"/>
      <c r="Z125" s="404"/>
    </row>
    <row r="126" spans="1:26" ht="15.75" customHeight="1">
      <c r="A126" s="359"/>
      <c r="B126" s="359"/>
      <c r="C126" s="359"/>
      <c r="D126" s="359"/>
      <c r="E126" s="359"/>
      <c r="F126" s="359"/>
      <c r="G126" s="359"/>
      <c r="H126" s="359"/>
      <c r="I126" s="359"/>
      <c r="J126" s="359"/>
      <c r="K126" s="359"/>
      <c r="L126" s="359"/>
      <c r="M126" s="359"/>
      <c r="N126" s="359"/>
      <c r="O126" s="359"/>
      <c r="P126" s="359"/>
      <c r="Q126" s="359"/>
      <c r="R126" s="359"/>
      <c r="S126" s="358"/>
      <c r="T126" s="358"/>
      <c r="U126" s="359"/>
      <c r="V126" s="359"/>
      <c r="W126" s="359"/>
      <c r="X126" s="359"/>
      <c r="Y126" s="404"/>
      <c r="Z126" s="404"/>
    </row>
    <row r="127" spans="1:26" ht="15.75" customHeight="1">
      <c r="A127" s="359"/>
      <c r="B127" s="359"/>
      <c r="C127" s="359"/>
      <c r="D127" s="359"/>
      <c r="E127" s="359"/>
      <c r="F127" s="359"/>
      <c r="G127" s="359"/>
      <c r="H127" s="359"/>
      <c r="I127" s="359"/>
      <c r="J127" s="359"/>
      <c r="K127" s="359"/>
      <c r="L127" s="359"/>
      <c r="M127" s="359"/>
      <c r="N127" s="359"/>
      <c r="O127" s="359"/>
      <c r="P127" s="359"/>
      <c r="Q127" s="359"/>
      <c r="R127" s="359"/>
      <c r="S127" s="358"/>
      <c r="T127" s="358"/>
      <c r="U127" s="359"/>
      <c r="V127" s="359"/>
      <c r="W127" s="359"/>
      <c r="X127" s="359"/>
      <c r="Y127" s="404"/>
      <c r="Z127" s="404"/>
    </row>
    <row r="128" spans="1:26" ht="15.75" customHeight="1">
      <c r="A128" s="359"/>
      <c r="B128" s="359"/>
      <c r="C128" s="359"/>
      <c r="D128" s="359"/>
      <c r="E128" s="359"/>
      <c r="F128" s="359"/>
      <c r="G128" s="359"/>
      <c r="H128" s="359"/>
      <c r="I128" s="359"/>
      <c r="J128" s="359"/>
      <c r="K128" s="359"/>
      <c r="L128" s="359"/>
      <c r="M128" s="359"/>
      <c r="N128" s="359"/>
      <c r="O128" s="359"/>
      <c r="P128" s="359"/>
      <c r="Q128" s="359"/>
      <c r="R128" s="359"/>
      <c r="S128" s="358"/>
      <c r="T128" s="358"/>
      <c r="U128" s="359"/>
      <c r="V128" s="359"/>
      <c r="W128" s="359"/>
      <c r="X128" s="359"/>
      <c r="Y128" s="404"/>
      <c r="Z128" s="404"/>
    </row>
    <row r="129" spans="1:26" ht="15.75" customHeight="1">
      <c r="A129" s="359"/>
      <c r="B129" s="359"/>
      <c r="C129" s="359"/>
      <c r="D129" s="359"/>
      <c r="E129" s="359"/>
      <c r="F129" s="359"/>
      <c r="G129" s="359"/>
      <c r="H129" s="359"/>
      <c r="I129" s="359"/>
      <c r="J129" s="359"/>
      <c r="K129" s="359"/>
      <c r="L129" s="359"/>
      <c r="M129" s="359"/>
      <c r="N129" s="359"/>
      <c r="O129" s="359"/>
      <c r="P129" s="359"/>
      <c r="Q129" s="359"/>
      <c r="R129" s="359"/>
      <c r="S129" s="358"/>
      <c r="T129" s="358"/>
      <c r="U129" s="359"/>
      <c r="V129" s="359"/>
      <c r="W129" s="359"/>
      <c r="X129" s="359"/>
      <c r="Y129" s="404"/>
      <c r="Z129" s="404"/>
    </row>
    <row r="130" spans="1:26" ht="15.75" customHeight="1">
      <c r="A130" s="359"/>
      <c r="B130" s="359"/>
      <c r="C130" s="359"/>
      <c r="D130" s="359"/>
      <c r="E130" s="359"/>
      <c r="F130" s="359"/>
      <c r="G130" s="359"/>
      <c r="H130" s="359"/>
      <c r="I130" s="359"/>
      <c r="J130" s="359"/>
      <c r="K130" s="359"/>
      <c r="L130" s="359"/>
      <c r="M130" s="359"/>
      <c r="N130" s="359"/>
      <c r="O130" s="359"/>
      <c r="P130" s="359"/>
      <c r="Q130" s="359"/>
      <c r="R130" s="359"/>
      <c r="S130" s="358"/>
      <c r="T130" s="358"/>
      <c r="U130" s="359"/>
      <c r="V130" s="359"/>
      <c r="W130" s="359"/>
      <c r="X130" s="359"/>
      <c r="Y130" s="404"/>
      <c r="Z130" s="404"/>
    </row>
    <row r="131" spans="1:26" ht="15.75" customHeight="1">
      <c r="A131" s="359"/>
      <c r="B131" s="359"/>
      <c r="C131" s="359"/>
      <c r="D131" s="359"/>
      <c r="E131" s="359"/>
      <c r="F131" s="359"/>
      <c r="G131" s="359"/>
      <c r="H131" s="359"/>
      <c r="I131" s="359"/>
      <c r="J131" s="359"/>
      <c r="K131" s="359"/>
      <c r="L131" s="359"/>
      <c r="M131" s="359"/>
      <c r="N131" s="359"/>
      <c r="O131" s="359"/>
      <c r="P131" s="359"/>
      <c r="Q131" s="359"/>
      <c r="R131" s="359"/>
      <c r="S131" s="358"/>
      <c r="T131" s="358"/>
      <c r="U131" s="359"/>
      <c r="V131" s="359"/>
      <c r="W131" s="359"/>
      <c r="X131" s="359"/>
      <c r="Y131" s="404"/>
      <c r="Z131" s="404"/>
    </row>
    <row r="132" spans="1:26" ht="15.75" customHeight="1">
      <c r="A132" s="359"/>
      <c r="B132" s="359"/>
      <c r="C132" s="359"/>
      <c r="D132" s="359"/>
      <c r="E132" s="359"/>
      <c r="F132" s="359"/>
      <c r="G132" s="359"/>
      <c r="H132" s="359"/>
      <c r="I132" s="359"/>
      <c r="J132" s="359"/>
      <c r="K132" s="359"/>
      <c r="L132" s="359"/>
      <c r="M132" s="359"/>
      <c r="N132" s="359"/>
      <c r="O132" s="359"/>
      <c r="P132" s="359"/>
      <c r="Q132" s="359"/>
      <c r="R132" s="359"/>
      <c r="S132" s="358"/>
      <c r="T132" s="358"/>
      <c r="U132" s="359"/>
      <c r="V132" s="359"/>
      <c r="W132" s="359"/>
      <c r="X132" s="359"/>
      <c r="Y132" s="404"/>
      <c r="Z132" s="404"/>
    </row>
    <row r="133" spans="1:26" ht="15.75" customHeight="1">
      <c r="A133" s="359"/>
      <c r="B133" s="359"/>
      <c r="C133" s="359"/>
      <c r="D133" s="359"/>
      <c r="E133" s="359"/>
      <c r="F133" s="359"/>
      <c r="G133" s="359"/>
      <c r="H133" s="359"/>
      <c r="I133" s="359"/>
      <c r="J133" s="359"/>
      <c r="K133" s="359"/>
      <c r="L133" s="359"/>
      <c r="M133" s="359"/>
      <c r="N133" s="359"/>
      <c r="O133" s="359"/>
      <c r="P133" s="359"/>
      <c r="Q133" s="359"/>
      <c r="R133" s="359"/>
      <c r="S133" s="358"/>
      <c r="T133" s="358"/>
      <c r="U133" s="359"/>
      <c r="V133" s="359"/>
      <c r="W133" s="359"/>
      <c r="X133" s="359"/>
      <c r="Y133" s="404"/>
      <c r="Z133" s="404"/>
    </row>
    <row r="134" spans="1:26" ht="15.75" customHeight="1">
      <c r="A134" s="359"/>
      <c r="B134" s="359"/>
      <c r="C134" s="359"/>
      <c r="D134" s="359"/>
      <c r="E134" s="359"/>
      <c r="F134" s="359"/>
      <c r="G134" s="359"/>
      <c r="H134" s="359"/>
      <c r="I134" s="359"/>
      <c r="J134" s="359"/>
      <c r="K134" s="359"/>
      <c r="L134" s="359"/>
      <c r="M134" s="359"/>
      <c r="N134" s="359"/>
      <c r="O134" s="359"/>
      <c r="P134" s="359"/>
      <c r="Q134" s="359"/>
      <c r="R134" s="359"/>
      <c r="S134" s="358"/>
      <c r="T134" s="358"/>
      <c r="U134" s="359"/>
      <c r="V134" s="359"/>
      <c r="W134" s="359"/>
      <c r="X134" s="359"/>
      <c r="Y134" s="404"/>
      <c r="Z134" s="404"/>
    </row>
    <row r="135" spans="1:26" ht="15.75" customHeight="1">
      <c r="A135" s="359"/>
      <c r="B135" s="359"/>
      <c r="C135" s="359"/>
      <c r="D135" s="359"/>
      <c r="E135" s="359"/>
      <c r="F135" s="359"/>
      <c r="G135" s="359"/>
      <c r="H135" s="359"/>
      <c r="I135" s="359"/>
      <c r="J135" s="359"/>
      <c r="K135" s="359"/>
      <c r="L135" s="359"/>
      <c r="M135" s="359"/>
      <c r="N135" s="359"/>
      <c r="O135" s="359"/>
      <c r="P135" s="359"/>
      <c r="Q135" s="359"/>
      <c r="R135" s="359"/>
      <c r="S135" s="358"/>
      <c r="T135" s="358"/>
      <c r="U135" s="359"/>
      <c r="V135" s="359"/>
      <c r="W135" s="359"/>
      <c r="X135" s="359"/>
      <c r="Y135" s="404"/>
      <c r="Z135" s="404"/>
    </row>
    <row r="136" spans="1:26" ht="15.75" customHeight="1">
      <c r="A136" s="359"/>
      <c r="B136" s="359"/>
      <c r="C136" s="359"/>
      <c r="D136" s="359"/>
      <c r="E136" s="359"/>
      <c r="F136" s="359"/>
      <c r="G136" s="359"/>
      <c r="H136" s="359"/>
      <c r="I136" s="359"/>
      <c r="J136" s="359"/>
      <c r="K136" s="359"/>
      <c r="L136" s="359"/>
      <c r="M136" s="359"/>
      <c r="N136" s="359"/>
      <c r="O136" s="359"/>
      <c r="P136" s="359"/>
      <c r="Q136" s="359"/>
      <c r="R136" s="359"/>
      <c r="S136" s="358"/>
      <c r="T136" s="358"/>
      <c r="U136" s="359"/>
      <c r="V136" s="359"/>
      <c r="W136" s="359"/>
      <c r="X136" s="359"/>
      <c r="Y136" s="404"/>
      <c r="Z136" s="404"/>
    </row>
    <row r="137" spans="1:26" ht="15.75" customHeight="1">
      <c r="A137" s="359"/>
      <c r="B137" s="359"/>
      <c r="C137" s="359"/>
      <c r="D137" s="359"/>
      <c r="E137" s="359"/>
      <c r="F137" s="359"/>
      <c r="G137" s="359"/>
      <c r="H137" s="359"/>
      <c r="I137" s="359"/>
      <c r="J137" s="359"/>
      <c r="K137" s="359"/>
      <c r="L137" s="359"/>
      <c r="M137" s="359"/>
      <c r="N137" s="359"/>
      <c r="O137" s="359"/>
      <c r="P137" s="359"/>
      <c r="Q137" s="359"/>
      <c r="R137" s="359"/>
      <c r="S137" s="358"/>
      <c r="T137" s="358"/>
      <c r="U137" s="359"/>
      <c r="V137" s="359"/>
      <c r="W137" s="359"/>
      <c r="X137" s="359"/>
      <c r="Y137" s="404"/>
      <c r="Z137" s="404"/>
    </row>
    <row r="138" spans="1:26" ht="15.75" customHeight="1">
      <c r="A138" s="359"/>
      <c r="B138" s="359"/>
      <c r="C138" s="359"/>
      <c r="D138" s="359"/>
      <c r="E138" s="359"/>
      <c r="F138" s="359"/>
      <c r="G138" s="359"/>
      <c r="H138" s="359"/>
      <c r="I138" s="359"/>
      <c r="J138" s="359"/>
      <c r="K138" s="359"/>
      <c r="L138" s="359"/>
      <c r="M138" s="359"/>
      <c r="N138" s="359"/>
      <c r="O138" s="359"/>
      <c r="P138" s="359"/>
      <c r="Q138" s="359"/>
      <c r="R138" s="359"/>
      <c r="S138" s="358"/>
      <c r="T138" s="358"/>
      <c r="U138" s="359"/>
      <c r="V138" s="359"/>
      <c r="W138" s="359"/>
      <c r="X138" s="359"/>
      <c r="Y138" s="404"/>
      <c r="Z138" s="404"/>
    </row>
    <row r="139" spans="1:26" ht="15.75" customHeight="1">
      <c r="A139" s="359"/>
      <c r="B139" s="359"/>
      <c r="C139" s="359"/>
      <c r="D139" s="359"/>
      <c r="E139" s="359"/>
      <c r="F139" s="359"/>
      <c r="G139" s="359"/>
      <c r="H139" s="359"/>
      <c r="I139" s="359"/>
      <c r="J139" s="359"/>
      <c r="K139" s="359"/>
      <c r="L139" s="359"/>
      <c r="M139" s="359"/>
      <c r="N139" s="359"/>
      <c r="O139" s="359"/>
      <c r="P139" s="359"/>
      <c r="Q139" s="359"/>
      <c r="R139" s="359"/>
      <c r="S139" s="358"/>
      <c r="T139" s="358"/>
      <c r="U139" s="359"/>
      <c r="V139" s="359"/>
      <c r="W139" s="359"/>
      <c r="X139" s="359"/>
      <c r="Y139" s="404"/>
      <c r="Z139" s="404"/>
    </row>
    <row r="140" spans="1:26" ht="15.75" customHeight="1">
      <c r="A140" s="359"/>
      <c r="B140" s="359"/>
      <c r="C140" s="359"/>
      <c r="D140" s="359"/>
      <c r="E140" s="359"/>
      <c r="F140" s="359"/>
      <c r="G140" s="359"/>
      <c r="H140" s="359"/>
      <c r="I140" s="359"/>
      <c r="J140" s="359"/>
      <c r="K140" s="359"/>
      <c r="L140" s="359"/>
      <c r="M140" s="359"/>
      <c r="N140" s="359"/>
      <c r="O140" s="359"/>
      <c r="P140" s="359"/>
      <c r="Q140" s="359"/>
      <c r="R140" s="359"/>
      <c r="S140" s="358"/>
      <c r="T140" s="358"/>
      <c r="U140" s="359"/>
      <c r="V140" s="359"/>
      <c r="W140" s="359"/>
      <c r="X140" s="359"/>
      <c r="Y140" s="404"/>
      <c r="Z140" s="404"/>
    </row>
    <row r="141" spans="1:26" ht="15.75" customHeight="1">
      <c r="A141" s="359"/>
      <c r="B141" s="359"/>
      <c r="C141" s="359"/>
      <c r="D141" s="359"/>
      <c r="E141" s="359"/>
      <c r="F141" s="359"/>
      <c r="G141" s="359"/>
      <c r="H141" s="359"/>
      <c r="I141" s="359"/>
      <c r="J141" s="359"/>
      <c r="K141" s="359"/>
      <c r="L141" s="359"/>
      <c r="M141" s="359"/>
      <c r="N141" s="359"/>
      <c r="O141" s="359"/>
      <c r="P141" s="359"/>
      <c r="Q141" s="359"/>
      <c r="R141" s="359"/>
      <c r="S141" s="358"/>
      <c r="T141" s="358"/>
      <c r="U141" s="359"/>
      <c r="V141" s="359"/>
      <c r="W141" s="359"/>
      <c r="X141" s="359"/>
      <c r="Y141" s="404"/>
      <c r="Z141" s="404"/>
    </row>
    <row r="142" spans="1:26" ht="15.75" customHeight="1">
      <c r="A142" s="359"/>
      <c r="B142" s="359"/>
      <c r="C142" s="359"/>
      <c r="D142" s="359"/>
      <c r="E142" s="359"/>
      <c r="F142" s="359"/>
      <c r="G142" s="359"/>
      <c r="H142" s="359"/>
      <c r="I142" s="359"/>
      <c r="J142" s="359"/>
      <c r="K142" s="359"/>
      <c r="L142" s="359"/>
      <c r="M142" s="359"/>
      <c r="N142" s="359"/>
      <c r="O142" s="359"/>
      <c r="P142" s="359"/>
      <c r="Q142" s="359"/>
      <c r="R142" s="359"/>
      <c r="S142" s="358"/>
      <c r="T142" s="358"/>
      <c r="U142" s="359"/>
      <c r="V142" s="359"/>
      <c r="W142" s="359"/>
      <c r="X142" s="359"/>
      <c r="Y142" s="404"/>
      <c r="Z142" s="404"/>
    </row>
    <row r="143" spans="1:26" ht="15.75" customHeight="1">
      <c r="A143" s="359"/>
      <c r="B143" s="359"/>
      <c r="C143" s="359"/>
      <c r="D143" s="359"/>
      <c r="E143" s="359"/>
      <c r="F143" s="359"/>
      <c r="G143" s="359"/>
      <c r="H143" s="359"/>
      <c r="I143" s="359"/>
      <c r="J143" s="359"/>
      <c r="K143" s="359"/>
      <c r="L143" s="359"/>
      <c r="M143" s="359"/>
      <c r="N143" s="359"/>
      <c r="O143" s="359"/>
      <c r="P143" s="359"/>
      <c r="Q143" s="359"/>
      <c r="R143" s="359"/>
      <c r="S143" s="358"/>
      <c r="T143" s="358"/>
      <c r="U143" s="359"/>
      <c r="V143" s="359"/>
      <c r="W143" s="359"/>
      <c r="X143" s="359"/>
      <c r="Y143" s="404"/>
      <c r="Z143" s="404"/>
    </row>
    <row r="144" spans="1:26" ht="15.75" customHeight="1">
      <c r="A144" s="359"/>
      <c r="B144" s="359"/>
      <c r="C144" s="359"/>
      <c r="D144" s="359"/>
      <c r="E144" s="359"/>
      <c r="F144" s="359"/>
      <c r="G144" s="359"/>
      <c r="H144" s="359"/>
      <c r="I144" s="359"/>
      <c r="J144" s="359"/>
      <c r="K144" s="359"/>
      <c r="L144" s="359"/>
      <c r="M144" s="359"/>
      <c r="N144" s="359"/>
      <c r="O144" s="359"/>
      <c r="P144" s="359"/>
      <c r="Q144" s="359"/>
      <c r="R144" s="359"/>
      <c r="S144" s="358"/>
      <c r="T144" s="358"/>
      <c r="U144" s="359"/>
      <c r="V144" s="359"/>
      <c r="W144" s="359"/>
      <c r="X144" s="359"/>
      <c r="Y144" s="404"/>
      <c r="Z144" s="404"/>
    </row>
    <row r="145" spans="1:26" ht="15.75" customHeight="1">
      <c r="A145" s="359"/>
      <c r="B145" s="359"/>
      <c r="C145" s="359"/>
      <c r="D145" s="359"/>
      <c r="E145" s="359"/>
      <c r="F145" s="359"/>
      <c r="G145" s="359"/>
      <c r="H145" s="359"/>
      <c r="I145" s="359"/>
      <c r="J145" s="359"/>
      <c r="K145" s="359"/>
      <c r="L145" s="359"/>
      <c r="M145" s="359"/>
      <c r="N145" s="359"/>
      <c r="O145" s="359"/>
      <c r="P145" s="359"/>
      <c r="Q145" s="359"/>
      <c r="R145" s="359"/>
      <c r="S145" s="358"/>
      <c r="T145" s="358"/>
      <c r="U145" s="359"/>
      <c r="V145" s="359"/>
      <c r="W145" s="359"/>
      <c r="X145" s="359"/>
      <c r="Y145" s="404"/>
      <c r="Z145" s="404"/>
    </row>
    <row r="146" spans="1:26" ht="15.75" customHeight="1">
      <c r="A146" s="359"/>
      <c r="B146" s="359"/>
      <c r="C146" s="359"/>
      <c r="D146" s="359"/>
      <c r="E146" s="359"/>
      <c r="F146" s="359"/>
      <c r="G146" s="359"/>
      <c r="H146" s="359"/>
      <c r="I146" s="359"/>
      <c r="J146" s="359"/>
      <c r="K146" s="359"/>
      <c r="L146" s="359"/>
      <c r="M146" s="359"/>
      <c r="N146" s="359"/>
      <c r="O146" s="359"/>
      <c r="P146" s="359"/>
      <c r="Q146" s="359"/>
      <c r="R146" s="359"/>
      <c r="S146" s="358"/>
      <c r="T146" s="358"/>
      <c r="U146" s="359"/>
      <c r="V146" s="359"/>
      <c r="W146" s="359"/>
      <c r="X146" s="359"/>
      <c r="Y146" s="404"/>
      <c r="Z146" s="404"/>
    </row>
    <row r="147" spans="1:26" ht="15.75" customHeight="1">
      <c r="A147" s="359"/>
      <c r="B147" s="359"/>
      <c r="C147" s="359"/>
      <c r="D147" s="359"/>
      <c r="E147" s="359"/>
      <c r="F147" s="359"/>
      <c r="G147" s="359"/>
      <c r="H147" s="359"/>
      <c r="I147" s="359"/>
      <c r="J147" s="359"/>
      <c r="K147" s="359"/>
      <c r="L147" s="359"/>
      <c r="M147" s="359"/>
      <c r="N147" s="359"/>
      <c r="O147" s="359"/>
      <c r="P147" s="359"/>
      <c r="Q147" s="359"/>
      <c r="R147" s="359"/>
      <c r="S147" s="358"/>
      <c r="T147" s="358"/>
      <c r="U147" s="359"/>
      <c r="V147" s="359"/>
      <c r="W147" s="359"/>
      <c r="X147" s="359"/>
      <c r="Y147" s="404"/>
      <c r="Z147" s="404"/>
    </row>
    <row r="148" spans="1:26" ht="15.75" customHeight="1">
      <c r="A148" s="359"/>
      <c r="B148" s="359"/>
      <c r="C148" s="359"/>
      <c r="D148" s="359"/>
      <c r="E148" s="359"/>
      <c r="F148" s="359"/>
      <c r="G148" s="359"/>
      <c r="H148" s="359"/>
      <c r="I148" s="359"/>
      <c r="J148" s="359"/>
      <c r="K148" s="359"/>
      <c r="L148" s="359"/>
      <c r="M148" s="359"/>
      <c r="N148" s="359"/>
      <c r="O148" s="359"/>
      <c r="P148" s="359"/>
      <c r="Q148" s="359"/>
      <c r="R148" s="359"/>
      <c r="S148" s="358"/>
      <c r="T148" s="358"/>
      <c r="U148" s="359"/>
      <c r="V148" s="359"/>
      <c r="W148" s="359"/>
      <c r="X148" s="359"/>
      <c r="Y148" s="404"/>
      <c r="Z148" s="404"/>
    </row>
    <row r="149" spans="1:26" ht="15.75" customHeight="1">
      <c r="A149" s="359"/>
      <c r="B149" s="359"/>
      <c r="C149" s="359"/>
      <c r="D149" s="359"/>
      <c r="E149" s="359"/>
      <c r="F149" s="359"/>
      <c r="G149" s="359"/>
      <c r="H149" s="359"/>
      <c r="I149" s="359"/>
      <c r="J149" s="359"/>
      <c r="K149" s="359"/>
      <c r="L149" s="359"/>
      <c r="M149" s="359"/>
      <c r="N149" s="359"/>
      <c r="O149" s="359"/>
      <c r="P149" s="359"/>
      <c r="Q149" s="359"/>
      <c r="R149" s="359"/>
      <c r="S149" s="358"/>
      <c r="T149" s="358"/>
      <c r="U149" s="359"/>
      <c r="V149" s="359"/>
      <c r="W149" s="359"/>
      <c r="X149" s="359"/>
      <c r="Y149" s="404"/>
      <c r="Z149" s="404"/>
    </row>
    <row r="150" spans="1:26" ht="15.75" customHeight="1">
      <c r="A150" s="359"/>
      <c r="B150" s="359"/>
      <c r="C150" s="359"/>
      <c r="D150" s="359"/>
      <c r="E150" s="359"/>
      <c r="F150" s="359"/>
      <c r="G150" s="359"/>
      <c r="H150" s="359"/>
      <c r="I150" s="359"/>
      <c r="J150" s="359"/>
      <c r="K150" s="359"/>
      <c r="L150" s="359"/>
      <c r="M150" s="359"/>
      <c r="N150" s="359"/>
      <c r="O150" s="359"/>
      <c r="P150" s="359"/>
      <c r="Q150" s="359"/>
      <c r="R150" s="359"/>
      <c r="S150" s="358"/>
      <c r="T150" s="358"/>
      <c r="U150" s="359"/>
      <c r="V150" s="359"/>
      <c r="W150" s="359"/>
      <c r="X150" s="359"/>
      <c r="Y150" s="404"/>
      <c r="Z150" s="404"/>
    </row>
    <row r="151" spans="1:26" ht="15.75" customHeight="1">
      <c r="A151" s="359"/>
      <c r="B151" s="359"/>
      <c r="C151" s="359"/>
      <c r="D151" s="359"/>
      <c r="E151" s="359"/>
      <c r="F151" s="359"/>
      <c r="G151" s="359"/>
      <c r="H151" s="359"/>
      <c r="I151" s="359"/>
      <c r="J151" s="359"/>
      <c r="K151" s="359"/>
      <c r="L151" s="359"/>
      <c r="M151" s="359"/>
      <c r="N151" s="359"/>
      <c r="O151" s="359"/>
      <c r="P151" s="359"/>
      <c r="Q151" s="359"/>
      <c r="R151" s="359"/>
      <c r="S151" s="358"/>
      <c r="T151" s="358"/>
      <c r="U151" s="359"/>
      <c r="V151" s="359"/>
      <c r="W151" s="359"/>
      <c r="X151" s="359"/>
      <c r="Y151" s="404"/>
      <c r="Z151" s="404"/>
    </row>
    <row r="152" spans="1:26" ht="15.75" customHeight="1">
      <c r="A152" s="359"/>
      <c r="B152" s="359"/>
      <c r="C152" s="359"/>
      <c r="D152" s="359"/>
      <c r="E152" s="359"/>
      <c r="F152" s="359"/>
      <c r="G152" s="359"/>
      <c r="H152" s="359"/>
      <c r="I152" s="359"/>
      <c r="J152" s="359"/>
      <c r="K152" s="359"/>
      <c r="L152" s="359"/>
      <c r="M152" s="359"/>
      <c r="N152" s="359"/>
      <c r="O152" s="359"/>
      <c r="P152" s="359"/>
      <c r="Q152" s="359"/>
      <c r="R152" s="359"/>
      <c r="S152" s="358"/>
      <c r="T152" s="358"/>
      <c r="U152" s="359"/>
      <c r="V152" s="359"/>
      <c r="W152" s="359"/>
      <c r="X152" s="359"/>
      <c r="Y152" s="404"/>
      <c r="Z152" s="404"/>
    </row>
    <row r="153" spans="1:26" ht="15.75" customHeight="1">
      <c r="A153" s="359"/>
      <c r="B153" s="359"/>
      <c r="C153" s="359"/>
      <c r="D153" s="359"/>
      <c r="E153" s="359"/>
      <c r="F153" s="359"/>
      <c r="G153" s="359"/>
      <c r="H153" s="359"/>
      <c r="I153" s="359"/>
      <c r="J153" s="359"/>
      <c r="K153" s="359"/>
      <c r="L153" s="359"/>
      <c r="M153" s="359"/>
      <c r="N153" s="359"/>
      <c r="O153" s="359"/>
      <c r="P153" s="359"/>
      <c r="Q153" s="359"/>
      <c r="R153" s="359"/>
      <c r="S153" s="358"/>
      <c r="T153" s="358"/>
      <c r="U153" s="359"/>
      <c r="V153" s="359"/>
      <c r="W153" s="359"/>
      <c r="X153" s="359"/>
      <c r="Y153" s="404"/>
      <c r="Z153" s="404"/>
    </row>
    <row r="154" spans="1:26" ht="15.75" customHeight="1">
      <c r="A154" s="359"/>
      <c r="B154" s="359"/>
      <c r="C154" s="359"/>
      <c r="D154" s="359"/>
      <c r="E154" s="359"/>
      <c r="F154" s="359"/>
      <c r="G154" s="359"/>
      <c r="H154" s="359"/>
      <c r="I154" s="359"/>
      <c r="J154" s="359"/>
      <c r="K154" s="359"/>
      <c r="L154" s="359"/>
      <c r="M154" s="359"/>
      <c r="N154" s="359"/>
      <c r="O154" s="359"/>
      <c r="P154" s="359"/>
      <c r="Q154" s="359"/>
      <c r="R154" s="359"/>
      <c r="S154" s="358"/>
      <c r="T154" s="358"/>
      <c r="U154" s="359"/>
      <c r="V154" s="359"/>
      <c r="W154" s="359"/>
      <c r="X154" s="359"/>
      <c r="Y154" s="404"/>
      <c r="Z154" s="404"/>
    </row>
    <row r="155" spans="1:26" ht="15.75" customHeight="1">
      <c r="A155" s="359"/>
      <c r="B155" s="359"/>
      <c r="C155" s="359"/>
      <c r="D155" s="359"/>
      <c r="E155" s="359"/>
      <c r="F155" s="359"/>
      <c r="G155" s="359"/>
      <c r="H155" s="359"/>
      <c r="I155" s="359"/>
      <c r="J155" s="359"/>
      <c r="K155" s="359"/>
      <c r="L155" s="359"/>
      <c r="M155" s="359"/>
      <c r="N155" s="359"/>
      <c r="O155" s="359"/>
      <c r="P155" s="359"/>
      <c r="Q155" s="359"/>
      <c r="R155" s="359"/>
      <c r="S155" s="358"/>
      <c r="T155" s="358"/>
      <c r="U155" s="359"/>
      <c r="V155" s="359"/>
      <c r="W155" s="359"/>
      <c r="X155" s="359"/>
      <c r="Y155" s="404"/>
      <c r="Z155" s="404"/>
    </row>
    <row r="156" spans="1:26" ht="15.75" customHeight="1">
      <c r="A156" s="359"/>
      <c r="B156" s="359"/>
      <c r="C156" s="359"/>
      <c r="D156" s="359"/>
      <c r="E156" s="359"/>
      <c r="F156" s="359"/>
      <c r="G156" s="359"/>
      <c r="H156" s="359"/>
      <c r="I156" s="359"/>
      <c r="J156" s="359"/>
      <c r="K156" s="359"/>
      <c r="L156" s="359"/>
      <c r="M156" s="359"/>
      <c r="N156" s="359"/>
      <c r="O156" s="359"/>
      <c r="P156" s="359"/>
      <c r="Q156" s="359"/>
      <c r="R156" s="359"/>
      <c r="S156" s="358"/>
      <c r="T156" s="358"/>
      <c r="U156" s="359"/>
      <c r="V156" s="359"/>
      <c r="W156" s="359"/>
      <c r="X156" s="359"/>
      <c r="Y156" s="404"/>
      <c r="Z156" s="404"/>
    </row>
    <row r="157" spans="1:26" ht="15.75" customHeight="1">
      <c r="A157" s="359"/>
      <c r="B157" s="359"/>
      <c r="C157" s="359"/>
      <c r="D157" s="359"/>
      <c r="E157" s="359"/>
      <c r="F157" s="359"/>
      <c r="G157" s="359"/>
      <c r="H157" s="359"/>
      <c r="I157" s="359"/>
      <c r="J157" s="359"/>
      <c r="K157" s="359"/>
      <c r="L157" s="359"/>
      <c r="M157" s="359"/>
      <c r="N157" s="359"/>
      <c r="O157" s="359"/>
      <c r="P157" s="359"/>
      <c r="Q157" s="359"/>
      <c r="R157" s="359"/>
      <c r="S157" s="358"/>
      <c r="T157" s="358"/>
      <c r="U157" s="359"/>
      <c r="V157" s="359"/>
      <c r="W157" s="359"/>
      <c r="X157" s="359"/>
      <c r="Y157" s="404"/>
      <c r="Z157" s="404"/>
    </row>
    <row r="158" spans="1:26" ht="15.75" customHeight="1">
      <c r="A158" s="359"/>
      <c r="B158" s="359"/>
      <c r="C158" s="359"/>
      <c r="D158" s="359"/>
      <c r="E158" s="359"/>
      <c r="F158" s="359"/>
      <c r="G158" s="359"/>
      <c r="H158" s="359"/>
      <c r="I158" s="359"/>
      <c r="J158" s="359"/>
      <c r="K158" s="359"/>
      <c r="L158" s="359"/>
      <c r="M158" s="359"/>
      <c r="N158" s="359"/>
      <c r="O158" s="359"/>
      <c r="P158" s="359"/>
      <c r="Q158" s="359"/>
      <c r="R158" s="359"/>
      <c r="S158" s="358"/>
      <c r="T158" s="358"/>
      <c r="U158" s="359"/>
      <c r="V158" s="359"/>
      <c r="W158" s="359"/>
      <c r="X158" s="359"/>
      <c r="Y158" s="404"/>
      <c r="Z158" s="404"/>
    </row>
    <row r="159" spans="1:26" ht="15.75" customHeight="1">
      <c r="A159" s="359"/>
      <c r="B159" s="359"/>
      <c r="C159" s="359"/>
      <c r="D159" s="359"/>
      <c r="E159" s="359"/>
      <c r="F159" s="359"/>
      <c r="G159" s="359"/>
      <c r="H159" s="359"/>
      <c r="I159" s="359"/>
      <c r="J159" s="359"/>
      <c r="K159" s="359"/>
      <c r="L159" s="359"/>
      <c r="M159" s="359"/>
      <c r="N159" s="359"/>
      <c r="O159" s="359"/>
      <c r="P159" s="359"/>
      <c r="Q159" s="359"/>
      <c r="R159" s="359"/>
      <c r="S159" s="358"/>
      <c r="T159" s="358"/>
      <c r="U159" s="359"/>
      <c r="V159" s="359"/>
      <c r="W159" s="359"/>
      <c r="X159" s="359"/>
      <c r="Y159" s="404"/>
      <c r="Z159" s="404"/>
    </row>
    <row r="160" spans="1:26" ht="15.75" customHeight="1">
      <c r="A160" s="359"/>
      <c r="B160" s="359"/>
      <c r="C160" s="359"/>
      <c r="D160" s="359"/>
      <c r="E160" s="359"/>
      <c r="F160" s="359"/>
      <c r="G160" s="359"/>
      <c r="H160" s="359"/>
      <c r="I160" s="359"/>
      <c r="J160" s="359"/>
      <c r="K160" s="359"/>
      <c r="L160" s="359"/>
      <c r="M160" s="359"/>
      <c r="N160" s="359"/>
      <c r="O160" s="359"/>
      <c r="P160" s="359"/>
      <c r="Q160" s="359"/>
      <c r="R160" s="359"/>
      <c r="S160" s="358"/>
      <c r="T160" s="358"/>
      <c r="U160" s="359"/>
      <c r="V160" s="359"/>
      <c r="W160" s="359"/>
      <c r="X160" s="359"/>
      <c r="Y160" s="404"/>
      <c r="Z160" s="404"/>
    </row>
    <row r="161" spans="1:26" ht="15.75" customHeight="1">
      <c r="A161" s="359"/>
      <c r="B161" s="359"/>
      <c r="C161" s="359"/>
      <c r="D161" s="359"/>
      <c r="E161" s="359"/>
      <c r="F161" s="359"/>
      <c r="G161" s="359"/>
      <c r="H161" s="359"/>
      <c r="I161" s="359"/>
      <c r="J161" s="359"/>
      <c r="K161" s="359"/>
      <c r="L161" s="359"/>
      <c r="M161" s="359"/>
      <c r="N161" s="359"/>
      <c r="O161" s="359"/>
      <c r="P161" s="359"/>
      <c r="Q161" s="359"/>
      <c r="R161" s="359"/>
      <c r="S161" s="358"/>
      <c r="T161" s="358"/>
      <c r="U161" s="359"/>
      <c r="V161" s="359"/>
      <c r="W161" s="359"/>
      <c r="X161" s="359"/>
      <c r="Y161" s="404"/>
      <c r="Z161" s="404"/>
    </row>
    <row r="162" spans="1:26" ht="15.75" customHeight="1">
      <c r="A162" s="359"/>
      <c r="B162" s="359"/>
      <c r="C162" s="359"/>
      <c r="D162" s="359"/>
      <c r="E162" s="359"/>
      <c r="F162" s="359"/>
      <c r="G162" s="359"/>
      <c r="H162" s="359"/>
      <c r="I162" s="359"/>
      <c r="J162" s="359"/>
      <c r="K162" s="359"/>
      <c r="L162" s="359"/>
      <c r="M162" s="359"/>
      <c r="N162" s="359"/>
      <c r="O162" s="359"/>
      <c r="P162" s="359"/>
      <c r="Q162" s="359"/>
      <c r="R162" s="359"/>
      <c r="S162" s="358"/>
      <c r="T162" s="358"/>
      <c r="U162" s="359"/>
      <c r="V162" s="359"/>
      <c r="W162" s="359"/>
      <c r="X162" s="359"/>
      <c r="Y162" s="404"/>
      <c r="Z162" s="404"/>
    </row>
    <row r="163" spans="1:26" ht="15.75" customHeight="1">
      <c r="A163" s="359"/>
      <c r="B163" s="359"/>
      <c r="C163" s="359"/>
      <c r="D163" s="359"/>
      <c r="E163" s="359"/>
      <c r="F163" s="359"/>
      <c r="G163" s="359"/>
      <c r="H163" s="359"/>
      <c r="I163" s="359"/>
      <c r="J163" s="359"/>
      <c r="K163" s="359"/>
      <c r="L163" s="359"/>
      <c r="M163" s="359"/>
      <c r="N163" s="359"/>
      <c r="O163" s="359"/>
      <c r="P163" s="359"/>
      <c r="Q163" s="359"/>
      <c r="R163" s="359"/>
      <c r="S163" s="358"/>
      <c r="T163" s="358"/>
      <c r="U163" s="359"/>
      <c r="V163" s="359"/>
      <c r="W163" s="359"/>
      <c r="X163" s="359"/>
      <c r="Y163" s="404"/>
      <c r="Z163" s="404"/>
    </row>
    <row r="164" spans="1:26" ht="15.75" customHeight="1">
      <c r="A164" s="359"/>
      <c r="B164" s="359"/>
      <c r="C164" s="359"/>
      <c r="D164" s="359"/>
      <c r="E164" s="359"/>
      <c r="F164" s="359"/>
      <c r="G164" s="359"/>
      <c r="H164" s="359"/>
      <c r="I164" s="359"/>
      <c r="J164" s="359"/>
      <c r="K164" s="359"/>
      <c r="L164" s="359"/>
      <c r="M164" s="359"/>
      <c r="N164" s="359"/>
      <c r="O164" s="359"/>
      <c r="P164" s="359"/>
      <c r="Q164" s="359"/>
      <c r="R164" s="359"/>
      <c r="S164" s="358"/>
      <c r="T164" s="358"/>
      <c r="U164" s="359"/>
      <c r="V164" s="359"/>
      <c r="W164" s="359"/>
      <c r="X164" s="359"/>
      <c r="Y164" s="404"/>
      <c r="Z164" s="404"/>
    </row>
    <row r="165" spans="1:26" ht="15.75" customHeight="1">
      <c r="A165" s="359"/>
      <c r="B165" s="359"/>
      <c r="C165" s="359"/>
      <c r="D165" s="359"/>
      <c r="E165" s="359"/>
      <c r="F165" s="359"/>
      <c r="G165" s="359"/>
      <c r="H165" s="359"/>
      <c r="I165" s="359"/>
      <c r="J165" s="359"/>
      <c r="K165" s="359"/>
      <c r="L165" s="359"/>
      <c r="M165" s="359"/>
      <c r="N165" s="359"/>
      <c r="O165" s="359"/>
      <c r="P165" s="359"/>
      <c r="Q165" s="359"/>
      <c r="R165" s="359"/>
      <c r="S165" s="358"/>
      <c r="T165" s="358"/>
      <c r="U165" s="359"/>
      <c r="V165" s="359"/>
      <c r="W165" s="359"/>
      <c r="X165" s="359"/>
      <c r="Y165" s="404"/>
      <c r="Z165" s="404"/>
    </row>
    <row r="166" spans="1:26" ht="15.75" customHeight="1">
      <c r="A166" s="359"/>
      <c r="B166" s="359"/>
      <c r="C166" s="359"/>
      <c r="D166" s="359"/>
      <c r="E166" s="359"/>
      <c r="F166" s="359"/>
      <c r="G166" s="359"/>
      <c r="H166" s="359"/>
      <c r="I166" s="359"/>
      <c r="J166" s="359"/>
      <c r="K166" s="359"/>
      <c r="L166" s="359"/>
      <c r="M166" s="359"/>
      <c r="N166" s="359"/>
      <c r="O166" s="359"/>
      <c r="P166" s="359"/>
      <c r="Q166" s="359"/>
      <c r="R166" s="359"/>
      <c r="S166" s="358"/>
      <c r="T166" s="358"/>
      <c r="U166" s="359"/>
      <c r="V166" s="359"/>
      <c r="W166" s="359"/>
      <c r="X166" s="359"/>
      <c r="Y166" s="404"/>
      <c r="Z166" s="404"/>
    </row>
    <row r="167" spans="1:26" ht="15.75" customHeight="1">
      <c r="A167" s="359"/>
      <c r="B167" s="359"/>
      <c r="C167" s="359"/>
      <c r="D167" s="359"/>
      <c r="E167" s="359"/>
      <c r="F167" s="359"/>
      <c r="G167" s="359"/>
      <c r="H167" s="359"/>
      <c r="I167" s="359"/>
      <c r="J167" s="359"/>
      <c r="K167" s="359"/>
      <c r="L167" s="359"/>
      <c r="M167" s="359"/>
      <c r="N167" s="359"/>
      <c r="O167" s="359"/>
      <c r="P167" s="359"/>
      <c r="Q167" s="359"/>
      <c r="R167" s="359"/>
      <c r="S167" s="358"/>
      <c r="T167" s="358"/>
      <c r="U167" s="359"/>
      <c r="V167" s="359"/>
      <c r="W167" s="359"/>
      <c r="X167" s="359"/>
      <c r="Y167" s="404"/>
      <c r="Z167" s="404"/>
    </row>
    <row r="168" spans="1:26" ht="15.75" customHeight="1">
      <c r="A168" s="359"/>
      <c r="B168" s="359"/>
      <c r="C168" s="359"/>
      <c r="D168" s="359"/>
      <c r="E168" s="359"/>
      <c r="F168" s="359"/>
      <c r="G168" s="359"/>
      <c r="H168" s="359"/>
      <c r="I168" s="359"/>
      <c r="J168" s="359"/>
      <c r="K168" s="359"/>
      <c r="L168" s="359"/>
      <c r="M168" s="359"/>
      <c r="N168" s="359"/>
      <c r="O168" s="359"/>
      <c r="P168" s="359"/>
      <c r="Q168" s="359"/>
      <c r="R168" s="359"/>
      <c r="S168" s="358"/>
      <c r="T168" s="358"/>
      <c r="U168" s="359"/>
      <c r="V168" s="359"/>
      <c r="W168" s="359"/>
      <c r="X168" s="359"/>
      <c r="Y168" s="404"/>
      <c r="Z168" s="404"/>
    </row>
    <row r="169" spans="1:26" ht="15.75" customHeight="1">
      <c r="A169" s="359"/>
      <c r="B169" s="359"/>
      <c r="C169" s="359"/>
      <c r="D169" s="359"/>
      <c r="E169" s="359"/>
      <c r="F169" s="359"/>
      <c r="G169" s="359"/>
      <c r="H169" s="359"/>
      <c r="I169" s="359"/>
      <c r="J169" s="359"/>
      <c r="K169" s="359"/>
      <c r="L169" s="359"/>
      <c r="M169" s="359"/>
      <c r="N169" s="359"/>
      <c r="O169" s="359"/>
      <c r="P169" s="359"/>
      <c r="Q169" s="359"/>
      <c r="R169" s="359"/>
      <c r="S169" s="358"/>
      <c r="T169" s="358"/>
      <c r="U169" s="359"/>
      <c r="V169" s="359"/>
      <c r="W169" s="359"/>
      <c r="X169" s="359"/>
      <c r="Y169" s="404"/>
      <c r="Z169" s="404"/>
    </row>
    <row r="170" spans="1:26" ht="15.75" customHeight="1">
      <c r="A170" s="359"/>
      <c r="B170" s="359"/>
      <c r="C170" s="359"/>
      <c r="D170" s="359"/>
      <c r="E170" s="359"/>
      <c r="F170" s="359"/>
      <c r="G170" s="359"/>
      <c r="H170" s="359"/>
      <c r="I170" s="359"/>
      <c r="J170" s="359"/>
      <c r="K170" s="359"/>
      <c r="L170" s="359"/>
      <c r="M170" s="359"/>
      <c r="N170" s="359"/>
      <c r="O170" s="359"/>
      <c r="P170" s="359"/>
      <c r="Q170" s="359"/>
      <c r="R170" s="359"/>
      <c r="S170" s="358"/>
      <c r="T170" s="358"/>
      <c r="U170" s="359"/>
      <c r="V170" s="359"/>
      <c r="W170" s="359"/>
      <c r="X170" s="359"/>
      <c r="Y170" s="404"/>
      <c r="Z170" s="404"/>
    </row>
    <row r="171" spans="1:26" ht="15.75" customHeight="1">
      <c r="A171" s="359"/>
      <c r="B171" s="359"/>
      <c r="C171" s="359"/>
      <c r="D171" s="359"/>
      <c r="E171" s="359"/>
      <c r="F171" s="359"/>
      <c r="G171" s="359"/>
      <c r="H171" s="359"/>
      <c r="I171" s="359"/>
      <c r="J171" s="359"/>
      <c r="K171" s="359"/>
      <c r="L171" s="359"/>
      <c r="M171" s="359"/>
      <c r="N171" s="359"/>
      <c r="O171" s="359"/>
      <c r="P171" s="359"/>
      <c r="Q171" s="359"/>
      <c r="R171" s="359"/>
      <c r="S171" s="358"/>
      <c r="T171" s="358"/>
      <c r="U171" s="359"/>
      <c r="V171" s="359"/>
      <c r="W171" s="359"/>
      <c r="X171" s="359"/>
      <c r="Y171" s="404"/>
      <c r="Z171" s="404"/>
    </row>
    <row r="172" spans="1:26" ht="15.75" customHeight="1">
      <c r="A172" s="359"/>
      <c r="B172" s="359"/>
      <c r="C172" s="359"/>
      <c r="D172" s="359"/>
      <c r="E172" s="359"/>
      <c r="F172" s="359"/>
      <c r="G172" s="359"/>
      <c r="H172" s="359"/>
      <c r="I172" s="359"/>
      <c r="J172" s="359"/>
      <c r="K172" s="359"/>
      <c r="L172" s="359"/>
      <c r="M172" s="359"/>
      <c r="N172" s="359"/>
      <c r="O172" s="359"/>
      <c r="P172" s="359"/>
      <c r="Q172" s="359"/>
      <c r="R172" s="359"/>
      <c r="S172" s="358"/>
      <c r="T172" s="358"/>
      <c r="U172" s="359"/>
      <c r="V172" s="359"/>
      <c r="W172" s="359"/>
      <c r="X172" s="359"/>
      <c r="Y172" s="404"/>
      <c r="Z172" s="404"/>
    </row>
    <row r="173" spans="1:26" ht="15.75" customHeight="1">
      <c r="A173" s="359"/>
      <c r="B173" s="359"/>
      <c r="C173" s="359"/>
      <c r="D173" s="359"/>
      <c r="E173" s="359"/>
      <c r="F173" s="359"/>
      <c r="G173" s="359"/>
      <c r="H173" s="359"/>
      <c r="I173" s="359"/>
      <c r="J173" s="359"/>
      <c r="K173" s="359"/>
      <c r="L173" s="359"/>
      <c r="M173" s="359"/>
      <c r="N173" s="359"/>
      <c r="O173" s="359"/>
      <c r="P173" s="359"/>
      <c r="Q173" s="359"/>
      <c r="R173" s="359"/>
      <c r="S173" s="358"/>
      <c r="T173" s="358"/>
      <c r="U173" s="359"/>
      <c r="V173" s="359"/>
      <c r="W173" s="359"/>
      <c r="X173" s="359"/>
      <c r="Y173" s="404"/>
      <c r="Z173" s="404"/>
    </row>
    <row r="174" spans="1:26" ht="15.75" customHeight="1">
      <c r="A174" s="359"/>
      <c r="B174" s="359"/>
      <c r="C174" s="359"/>
      <c r="D174" s="359"/>
      <c r="E174" s="359"/>
      <c r="F174" s="359"/>
      <c r="G174" s="359"/>
      <c r="H174" s="359"/>
      <c r="I174" s="359"/>
      <c r="J174" s="359"/>
      <c r="K174" s="359"/>
      <c r="L174" s="359"/>
      <c r="M174" s="359"/>
      <c r="N174" s="359"/>
      <c r="O174" s="359"/>
      <c r="P174" s="359"/>
      <c r="Q174" s="359"/>
      <c r="R174" s="359"/>
      <c r="S174" s="358"/>
      <c r="T174" s="358"/>
      <c r="U174" s="359"/>
      <c r="V174" s="359"/>
      <c r="W174" s="359"/>
      <c r="X174" s="359"/>
      <c r="Y174" s="404"/>
      <c r="Z174" s="404"/>
    </row>
    <row r="175" spans="1:26" ht="15.75" customHeight="1">
      <c r="A175" s="359"/>
      <c r="B175" s="359"/>
      <c r="C175" s="359"/>
      <c r="D175" s="359"/>
      <c r="E175" s="359"/>
      <c r="F175" s="359"/>
      <c r="G175" s="359"/>
      <c r="H175" s="359"/>
      <c r="I175" s="359"/>
      <c r="J175" s="359"/>
      <c r="K175" s="359"/>
      <c r="L175" s="359"/>
      <c r="M175" s="359"/>
      <c r="N175" s="359"/>
      <c r="O175" s="359"/>
      <c r="P175" s="359"/>
      <c r="Q175" s="359"/>
      <c r="R175" s="359"/>
      <c r="S175" s="358"/>
      <c r="T175" s="358"/>
      <c r="U175" s="359"/>
      <c r="V175" s="359"/>
      <c r="W175" s="359"/>
      <c r="X175" s="359"/>
      <c r="Y175" s="404"/>
      <c r="Z175" s="404"/>
    </row>
    <row r="176" spans="1:26" ht="15.75" customHeight="1">
      <c r="A176" s="359"/>
      <c r="B176" s="359"/>
      <c r="C176" s="359"/>
      <c r="D176" s="359"/>
      <c r="E176" s="359"/>
      <c r="F176" s="359"/>
      <c r="G176" s="359"/>
      <c r="H176" s="359"/>
      <c r="I176" s="359"/>
      <c r="J176" s="359"/>
      <c r="K176" s="359"/>
      <c r="L176" s="359"/>
      <c r="M176" s="359"/>
      <c r="N176" s="359"/>
      <c r="O176" s="359"/>
      <c r="P176" s="359"/>
      <c r="Q176" s="359"/>
      <c r="R176" s="359"/>
      <c r="S176" s="358"/>
      <c r="T176" s="358"/>
      <c r="U176" s="359"/>
      <c r="V176" s="359"/>
      <c r="W176" s="359"/>
      <c r="X176" s="359"/>
      <c r="Y176" s="404"/>
      <c r="Z176" s="404"/>
    </row>
    <row r="177" spans="1:26" ht="15.75" customHeight="1">
      <c r="A177" s="359"/>
      <c r="B177" s="359"/>
      <c r="C177" s="359"/>
      <c r="D177" s="359"/>
      <c r="E177" s="359"/>
      <c r="F177" s="359"/>
      <c r="G177" s="359"/>
      <c r="H177" s="359"/>
      <c r="I177" s="359"/>
      <c r="J177" s="359"/>
      <c r="K177" s="359"/>
      <c r="L177" s="359"/>
      <c r="M177" s="359"/>
      <c r="N177" s="359"/>
      <c r="O177" s="359"/>
      <c r="P177" s="359"/>
      <c r="Q177" s="359"/>
      <c r="R177" s="359"/>
      <c r="S177" s="358"/>
      <c r="T177" s="358"/>
      <c r="U177" s="359"/>
      <c r="V177" s="359"/>
      <c r="W177" s="359"/>
      <c r="X177" s="359"/>
      <c r="Y177" s="404"/>
      <c r="Z177" s="404"/>
    </row>
    <row r="178" spans="1:26" ht="15.75" customHeight="1">
      <c r="A178" s="359"/>
      <c r="B178" s="359"/>
      <c r="C178" s="359"/>
      <c r="D178" s="359"/>
      <c r="E178" s="359"/>
      <c r="F178" s="359"/>
      <c r="G178" s="359"/>
      <c r="H178" s="359"/>
      <c r="I178" s="359"/>
      <c r="J178" s="359"/>
      <c r="K178" s="359"/>
      <c r="L178" s="359"/>
      <c r="M178" s="359"/>
      <c r="N178" s="359"/>
      <c r="O178" s="359"/>
      <c r="P178" s="359"/>
      <c r="Q178" s="359"/>
      <c r="R178" s="359"/>
      <c r="S178" s="358"/>
      <c r="T178" s="358"/>
      <c r="U178" s="359"/>
      <c r="V178" s="359"/>
      <c r="W178" s="359"/>
      <c r="X178" s="359"/>
      <c r="Y178" s="404"/>
      <c r="Z178" s="404"/>
    </row>
    <row r="179" spans="1:26" ht="15.75" customHeight="1">
      <c r="A179" s="359"/>
      <c r="B179" s="359"/>
      <c r="C179" s="359"/>
      <c r="D179" s="359"/>
      <c r="E179" s="359"/>
      <c r="F179" s="359"/>
      <c r="G179" s="359"/>
      <c r="H179" s="359"/>
      <c r="I179" s="359"/>
      <c r="J179" s="359"/>
      <c r="K179" s="359"/>
      <c r="L179" s="359"/>
      <c r="M179" s="359"/>
      <c r="N179" s="359"/>
      <c r="O179" s="359"/>
      <c r="P179" s="359"/>
      <c r="Q179" s="359"/>
      <c r="R179" s="359"/>
      <c r="S179" s="358"/>
      <c r="T179" s="358"/>
      <c r="U179" s="359"/>
      <c r="V179" s="359"/>
      <c r="W179" s="359"/>
      <c r="X179" s="359"/>
      <c r="Y179" s="404"/>
      <c r="Z179" s="404"/>
    </row>
    <row r="180" spans="1:26" ht="15.75" customHeight="1">
      <c r="A180" s="359"/>
      <c r="B180" s="359"/>
      <c r="C180" s="359"/>
      <c r="D180" s="359"/>
      <c r="E180" s="359"/>
      <c r="F180" s="359"/>
      <c r="G180" s="359"/>
      <c r="H180" s="359"/>
      <c r="I180" s="359"/>
      <c r="J180" s="359"/>
      <c r="K180" s="359"/>
      <c r="L180" s="359"/>
      <c r="M180" s="359"/>
      <c r="N180" s="359"/>
      <c r="O180" s="359"/>
      <c r="P180" s="359"/>
      <c r="Q180" s="359"/>
      <c r="R180" s="359"/>
      <c r="S180" s="358"/>
      <c r="T180" s="358"/>
      <c r="U180" s="359"/>
      <c r="V180" s="359"/>
      <c r="W180" s="359"/>
      <c r="X180" s="359"/>
      <c r="Y180" s="404"/>
      <c r="Z180" s="404"/>
    </row>
    <row r="181" spans="1:26" ht="15.75" customHeight="1">
      <c r="A181" s="359"/>
      <c r="B181" s="359"/>
      <c r="C181" s="359"/>
      <c r="D181" s="359"/>
      <c r="E181" s="359"/>
      <c r="F181" s="359"/>
      <c r="G181" s="359"/>
      <c r="H181" s="359"/>
      <c r="I181" s="359"/>
      <c r="J181" s="359"/>
      <c r="K181" s="359"/>
      <c r="L181" s="359"/>
      <c r="M181" s="359"/>
      <c r="N181" s="359"/>
      <c r="O181" s="359"/>
      <c r="P181" s="359"/>
      <c r="Q181" s="359"/>
      <c r="R181" s="359"/>
      <c r="S181" s="358"/>
      <c r="T181" s="358"/>
      <c r="U181" s="359"/>
      <c r="V181" s="359"/>
      <c r="W181" s="359"/>
      <c r="X181" s="359"/>
      <c r="Y181" s="404"/>
      <c r="Z181" s="404"/>
    </row>
    <row r="182" spans="1:26" ht="15.75" customHeight="1">
      <c r="A182" s="359"/>
      <c r="B182" s="359"/>
      <c r="C182" s="359"/>
      <c r="D182" s="359"/>
      <c r="E182" s="359"/>
      <c r="F182" s="359"/>
      <c r="G182" s="359"/>
      <c r="H182" s="359"/>
      <c r="I182" s="359"/>
      <c r="J182" s="359"/>
      <c r="K182" s="359"/>
      <c r="L182" s="359"/>
      <c r="M182" s="359"/>
      <c r="N182" s="359"/>
      <c r="O182" s="359"/>
      <c r="P182" s="359"/>
      <c r="Q182" s="359"/>
      <c r="R182" s="359"/>
      <c r="S182" s="358"/>
      <c r="T182" s="358"/>
      <c r="U182" s="359"/>
      <c r="V182" s="359"/>
      <c r="W182" s="359"/>
      <c r="X182" s="359"/>
      <c r="Y182" s="404"/>
      <c r="Z182" s="404"/>
    </row>
    <row r="183" spans="1:26" ht="15.75" customHeight="1">
      <c r="A183" s="359"/>
      <c r="B183" s="359"/>
      <c r="C183" s="359"/>
      <c r="D183" s="359"/>
      <c r="E183" s="359"/>
      <c r="F183" s="359"/>
      <c r="G183" s="359"/>
      <c r="H183" s="359"/>
      <c r="I183" s="359"/>
      <c r="J183" s="359"/>
      <c r="K183" s="359"/>
      <c r="L183" s="359"/>
      <c r="M183" s="359"/>
      <c r="N183" s="359"/>
      <c r="O183" s="359"/>
      <c r="P183" s="359"/>
      <c r="Q183" s="359"/>
      <c r="R183" s="359"/>
      <c r="S183" s="358"/>
      <c r="T183" s="358"/>
      <c r="U183" s="359"/>
      <c r="V183" s="359"/>
      <c r="W183" s="359"/>
      <c r="X183" s="359"/>
      <c r="Y183" s="404"/>
      <c r="Z183" s="404"/>
    </row>
    <row r="184" spans="1:26" ht="15.75" customHeight="1">
      <c r="A184" s="359"/>
      <c r="B184" s="359"/>
      <c r="C184" s="359"/>
      <c r="D184" s="359"/>
      <c r="E184" s="359"/>
      <c r="F184" s="359"/>
      <c r="G184" s="359"/>
      <c r="H184" s="359"/>
      <c r="I184" s="359"/>
      <c r="J184" s="359"/>
      <c r="K184" s="359"/>
      <c r="L184" s="359"/>
      <c r="M184" s="359"/>
      <c r="N184" s="359"/>
      <c r="O184" s="359"/>
      <c r="P184" s="359"/>
      <c r="Q184" s="359"/>
      <c r="R184" s="359"/>
      <c r="S184" s="358"/>
      <c r="T184" s="358"/>
      <c r="U184" s="359"/>
      <c r="V184" s="359"/>
      <c r="W184" s="359"/>
      <c r="X184" s="359"/>
      <c r="Y184" s="404"/>
      <c r="Z184" s="404"/>
    </row>
    <row r="185" spans="1:26" ht="15.75" customHeight="1">
      <c r="A185" s="359"/>
      <c r="B185" s="359"/>
      <c r="C185" s="359"/>
      <c r="D185" s="359"/>
      <c r="E185" s="359"/>
      <c r="F185" s="359"/>
      <c r="G185" s="359"/>
      <c r="H185" s="359"/>
      <c r="I185" s="359"/>
      <c r="J185" s="359"/>
      <c r="K185" s="359"/>
      <c r="L185" s="359"/>
      <c r="M185" s="359"/>
      <c r="N185" s="359"/>
      <c r="O185" s="359"/>
      <c r="P185" s="359"/>
      <c r="Q185" s="359"/>
      <c r="R185" s="359"/>
      <c r="S185" s="358"/>
      <c r="T185" s="358"/>
      <c r="U185" s="359"/>
      <c r="V185" s="359"/>
      <c r="W185" s="359"/>
      <c r="X185" s="359"/>
      <c r="Y185" s="404"/>
      <c r="Z185" s="404"/>
    </row>
    <row r="186" spans="1:26" ht="15.75" customHeight="1">
      <c r="A186" s="359"/>
      <c r="B186" s="359"/>
      <c r="C186" s="359"/>
      <c r="D186" s="359"/>
      <c r="E186" s="359"/>
      <c r="F186" s="359"/>
      <c r="G186" s="359"/>
      <c r="H186" s="359"/>
      <c r="I186" s="359"/>
      <c r="J186" s="359"/>
      <c r="K186" s="359"/>
      <c r="L186" s="359"/>
      <c r="M186" s="359"/>
      <c r="N186" s="359"/>
      <c r="O186" s="359"/>
      <c r="P186" s="359"/>
      <c r="Q186" s="359"/>
      <c r="R186" s="359"/>
      <c r="S186" s="358"/>
      <c r="T186" s="358"/>
      <c r="U186" s="359"/>
      <c r="V186" s="359"/>
      <c r="W186" s="359"/>
      <c r="X186" s="359"/>
      <c r="Y186" s="404"/>
      <c r="Z186" s="404"/>
    </row>
    <row r="187" spans="1:26" ht="15.75" customHeight="1">
      <c r="A187" s="359"/>
      <c r="B187" s="359"/>
      <c r="C187" s="359"/>
      <c r="D187" s="359"/>
      <c r="E187" s="359"/>
      <c r="F187" s="359"/>
      <c r="G187" s="359"/>
      <c r="H187" s="359"/>
      <c r="I187" s="359"/>
      <c r="J187" s="359"/>
      <c r="K187" s="359"/>
      <c r="L187" s="359"/>
      <c r="M187" s="359"/>
      <c r="N187" s="359"/>
      <c r="O187" s="359"/>
      <c r="P187" s="359"/>
      <c r="Q187" s="359"/>
      <c r="R187" s="359"/>
      <c r="S187" s="358"/>
      <c r="T187" s="358"/>
      <c r="U187" s="359"/>
      <c r="V187" s="359"/>
      <c r="W187" s="359"/>
      <c r="X187" s="359"/>
      <c r="Y187" s="404"/>
      <c r="Z187" s="404"/>
    </row>
    <row r="188" spans="1:26" ht="15.75" customHeight="1">
      <c r="A188" s="359"/>
      <c r="B188" s="359"/>
      <c r="C188" s="359"/>
      <c r="D188" s="359"/>
      <c r="E188" s="359"/>
      <c r="F188" s="359"/>
      <c r="G188" s="359"/>
      <c r="H188" s="359"/>
      <c r="I188" s="359"/>
      <c r="J188" s="359"/>
      <c r="K188" s="359"/>
      <c r="L188" s="359"/>
      <c r="M188" s="359"/>
      <c r="N188" s="359"/>
      <c r="O188" s="359"/>
      <c r="P188" s="359"/>
      <c r="Q188" s="359"/>
      <c r="R188" s="359"/>
      <c r="S188" s="358"/>
      <c r="T188" s="358"/>
      <c r="U188" s="359"/>
      <c r="V188" s="359"/>
      <c r="W188" s="359"/>
      <c r="X188" s="359"/>
      <c r="Y188" s="404"/>
      <c r="Z188" s="404"/>
    </row>
    <row r="189" spans="1:26" ht="15.75" customHeight="1">
      <c r="A189" s="359"/>
      <c r="B189" s="359"/>
      <c r="C189" s="359"/>
      <c r="D189" s="359"/>
      <c r="E189" s="359"/>
      <c r="F189" s="359"/>
      <c r="G189" s="359"/>
      <c r="H189" s="359"/>
      <c r="I189" s="359"/>
      <c r="J189" s="359"/>
      <c r="K189" s="359"/>
      <c r="L189" s="359"/>
      <c r="M189" s="359"/>
      <c r="N189" s="359"/>
      <c r="O189" s="359"/>
      <c r="P189" s="359"/>
      <c r="Q189" s="359"/>
      <c r="R189" s="359"/>
      <c r="S189" s="358"/>
      <c r="T189" s="358"/>
      <c r="U189" s="359"/>
      <c r="V189" s="359"/>
      <c r="W189" s="359"/>
      <c r="X189" s="359"/>
      <c r="Y189" s="404"/>
      <c r="Z189" s="404"/>
    </row>
    <row r="190" spans="1:26" ht="15.75" customHeight="1">
      <c r="A190" s="359"/>
      <c r="B190" s="359"/>
      <c r="C190" s="359"/>
      <c r="D190" s="359"/>
      <c r="E190" s="359"/>
      <c r="F190" s="359"/>
      <c r="G190" s="359"/>
      <c r="H190" s="359"/>
      <c r="I190" s="359"/>
      <c r="J190" s="359"/>
      <c r="K190" s="359"/>
      <c r="L190" s="359"/>
      <c r="M190" s="359"/>
      <c r="N190" s="359"/>
      <c r="O190" s="359"/>
      <c r="P190" s="359"/>
      <c r="Q190" s="359"/>
      <c r="R190" s="359"/>
      <c r="S190" s="358"/>
      <c r="T190" s="358"/>
      <c r="U190" s="359"/>
      <c r="V190" s="359"/>
      <c r="W190" s="359"/>
      <c r="X190" s="359"/>
      <c r="Y190" s="404"/>
      <c r="Z190" s="404"/>
    </row>
    <row r="191" spans="1:26" ht="15.75" customHeight="1">
      <c r="A191" s="359"/>
      <c r="B191" s="359"/>
      <c r="C191" s="359"/>
      <c r="D191" s="359"/>
      <c r="E191" s="359"/>
      <c r="F191" s="359"/>
      <c r="G191" s="359"/>
      <c r="H191" s="359"/>
      <c r="I191" s="359"/>
      <c r="J191" s="359"/>
      <c r="K191" s="359"/>
      <c r="L191" s="359"/>
      <c r="M191" s="359"/>
      <c r="N191" s="359"/>
      <c r="O191" s="359"/>
      <c r="P191" s="359"/>
      <c r="Q191" s="359"/>
      <c r="R191" s="359"/>
      <c r="S191" s="358"/>
      <c r="T191" s="358"/>
      <c r="U191" s="359"/>
      <c r="V191" s="359"/>
      <c r="W191" s="359"/>
      <c r="X191" s="359"/>
      <c r="Y191" s="404"/>
      <c r="Z191" s="404"/>
    </row>
    <row r="192" spans="1:26" ht="15.75" customHeight="1">
      <c r="A192" s="359"/>
      <c r="B192" s="359"/>
      <c r="C192" s="359"/>
      <c r="D192" s="359"/>
      <c r="E192" s="359"/>
      <c r="F192" s="359"/>
      <c r="G192" s="359"/>
      <c r="H192" s="359"/>
      <c r="I192" s="359"/>
      <c r="J192" s="359"/>
      <c r="K192" s="359"/>
      <c r="L192" s="359"/>
      <c r="M192" s="359"/>
      <c r="N192" s="359"/>
      <c r="O192" s="359"/>
      <c r="P192" s="359"/>
      <c r="Q192" s="359"/>
      <c r="R192" s="359"/>
      <c r="S192" s="358"/>
      <c r="T192" s="358"/>
      <c r="U192" s="359"/>
      <c r="V192" s="359"/>
      <c r="W192" s="359"/>
      <c r="X192" s="359"/>
      <c r="Y192" s="404"/>
      <c r="Z192" s="404"/>
    </row>
    <row r="193" spans="1:26" ht="15.75" customHeight="1">
      <c r="A193" s="359"/>
      <c r="B193" s="359"/>
      <c r="C193" s="359"/>
      <c r="D193" s="359"/>
      <c r="E193" s="359"/>
      <c r="F193" s="359"/>
      <c r="G193" s="359"/>
      <c r="H193" s="359"/>
      <c r="I193" s="359"/>
      <c r="J193" s="359"/>
      <c r="K193" s="359"/>
      <c r="L193" s="359"/>
      <c r="M193" s="359"/>
      <c r="N193" s="359"/>
      <c r="O193" s="359"/>
      <c r="P193" s="359"/>
      <c r="Q193" s="359"/>
      <c r="R193" s="359"/>
      <c r="S193" s="358"/>
      <c r="T193" s="358"/>
      <c r="U193" s="359"/>
      <c r="V193" s="359"/>
      <c r="W193" s="359"/>
      <c r="X193" s="359"/>
      <c r="Y193" s="404"/>
      <c r="Z193" s="404"/>
    </row>
    <row r="194" spans="1:26" ht="15.75" customHeight="1">
      <c r="A194" s="359"/>
      <c r="B194" s="359"/>
      <c r="C194" s="359"/>
      <c r="D194" s="359"/>
      <c r="E194" s="359"/>
      <c r="F194" s="359"/>
      <c r="G194" s="359"/>
      <c r="H194" s="359"/>
      <c r="I194" s="359"/>
      <c r="J194" s="359"/>
      <c r="K194" s="359"/>
      <c r="L194" s="359"/>
      <c r="M194" s="359"/>
      <c r="N194" s="359"/>
      <c r="O194" s="359"/>
      <c r="P194" s="359"/>
      <c r="Q194" s="359"/>
      <c r="R194" s="359"/>
      <c r="S194" s="358"/>
      <c r="T194" s="358"/>
      <c r="U194" s="359"/>
      <c r="V194" s="359"/>
      <c r="W194" s="359"/>
      <c r="X194" s="359"/>
      <c r="Y194" s="404"/>
      <c r="Z194" s="404"/>
    </row>
    <row r="195" spans="1:26" ht="15.75" customHeight="1">
      <c r="A195" s="359"/>
      <c r="B195" s="359"/>
      <c r="C195" s="359"/>
      <c r="D195" s="359"/>
      <c r="E195" s="359"/>
      <c r="F195" s="359"/>
      <c r="G195" s="359"/>
      <c r="H195" s="359"/>
      <c r="I195" s="359"/>
      <c r="J195" s="359"/>
      <c r="K195" s="359"/>
      <c r="L195" s="359"/>
      <c r="M195" s="359"/>
      <c r="N195" s="359"/>
      <c r="O195" s="359"/>
      <c r="P195" s="359"/>
      <c r="Q195" s="359"/>
      <c r="R195" s="359"/>
      <c r="S195" s="358"/>
      <c r="T195" s="358"/>
      <c r="U195" s="359"/>
      <c r="V195" s="359"/>
      <c r="W195" s="359"/>
      <c r="X195" s="359"/>
      <c r="Y195" s="404"/>
      <c r="Z195" s="404"/>
    </row>
    <row r="196" spans="1:26" ht="15.75" customHeight="1">
      <c r="A196" s="359"/>
      <c r="B196" s="359"/>
      <c r="C196" s="359"/>
      <c r="D196" s="359"/>
      <c r="E196" s="359"/>
      <c r="F196" s="359"/>
      <c r="G196" s="359"/>
      <c r="H196" s="359"/>
      <c r="I196" s="359"/>
      <c r="J196" s="359"/>
      <c r="K196" s="359"/>
      <c r="L196" s="359"/>
      <c r="M196" s="359"/>
      <c r="N196" s="359"/>
      <c r="O196" s="359"/>
      <c r="P196" s="359"/>
      <c r="Q196" s="359"/>
      <c r="R196" s="359"/>
      <c r="S196" s="358"/>
      <c r="T196" s="358"/>
      <c r="U196" s="359"/>
      <c r="V196" s="359"/>
      <c r="W196" s="359"/>
      <c r="X196" s="359"/>
      <c r="Y196" s="404"/>
      <c r="Z196" s="404"/>
    </row>
    <row r="197" spans="1:26" ht="15.75" customHeight="1">
      <c r="A197" s="359"/>
      <c r="B197" s="359"/>
      <c r="C197" s="359"/>
      <c r="D197" s="359"/>
      <c r="E197" s="359"/>
      <c r="F197" s="359"/>
      <c r="G197" s="359"/>
      <c r="H197" s="359"/>
      <c r="I197" s="359"/>
      <c r="J197" s="359"/>
      <c r="K197" s="359"/>
      <c r="L197" s="359"/>
      <c r="M197" s="359"/>
      <c r="N197" s="359"/>
      <c r="O197" s="359"/>
      <c r="P197" s="359"/>
      <c r="Q197" s="359"/>
      <c r="R197" s="359"/>
      <c r="S197" s="358"/>
      <c r="T197" s="358"/>
      <c r="U197" s="359"/>
      <c r="V197" s="359"/>
      <c r="W197" s="359"/>
      <c r="X197" s="359"/>
      <c r="Y197" s="404"/>
      <c r="Z197" s="404"/>
    </row>
    <row r="198" spans="1:26" ht="15.75" customHeight="1">
      <c r="A198" s="359"/>
      <c r="B198" s="359"/>
      <c r="C198" s="359"/>
      <c r="D198" s="359"/>
      <c r="E198" s="359"/>
      <c r="F198" s="359"/>
      <c r="G198" s="359"/>
      <c r="H198" s="359"/>
      <c r="I198" s="359"/>
      <c r="J198" s="359"/>
      <c r="K198" s="359"/>
      <c r="L198" s="359"/>
      <c r="M198" s="359"/>
      <c r="N198" s="359"/>
      <c r="O198" s="359"/>
      <c r="P198" s="359"/>
      <c r="Q198" s="359"/>
      <c r="R198" s="359"/>
      <c r="S198" s="358"/>
      <c r="T198" s="358"/>
      <c r="U198" s="359"/>
      <c r="V198" s="359"/>
      <c r="W198" s="359"/>
      <c r="X198" s="359"/>
      <c r="Y198" s="404"/>
      <c r="Z198" s="404"/>
    </row>
    <row r="199" spans="1:26" ht="15.75" customHeight="1">
      <c r="A199" s="359"/>
      <c r="B199" s="359"/>
      <c r="C199" s="359"/>
      <c r="D199" s="359"/>
      <c r="E199" s="359"/>
      <c r="F199" s="359"/>
      <c r="G199" s="359"/>
      <c r="H199" s="359"/>
      <c r="I199" s="359"/>
      <c r="J199" s="359"/>
      <c r="K199" s="359"/>
      <c r="L199" s="359"/>
      <c r="M199" s="359"/>
      <c r="N199" s="359"/>
      <c r="O199" s="359"/>
      <c r="P199" s="359"/>
      <c r="Q199" s="359"/>
      <c r="R199" s="359"/>
      <c r="S199" s="358"/>
      <c r="T199" s="358"/>
      <c r="U199" s="359"/>
      <c r="V199" s="359"/>
      <c r="W199" s="359"/>
      <c r="X199" s="359"/>
      <c r="Y199" s="404"/>
      <c r="Z199" s="404"/>
    </row>
    <row r="200" spans="1:26" ht="15.75" customHeight="1">
      <c r="A200" s="359"/>
      <c r="B200" s="359"/>
      <c r="C200" s="359"/>
      <c r="D200" s="359"/>
      <c r="E200" s="359"/>
      <c r="F200" s="359"/>
      <c r="G200" s="359"/>
      <c r="H200" s="359"/>
      <c r="I200" s="359"/>
      <c r="J200" s="359"/>
      <c r="K200" s="359"/>
      <c r="L200" s="359"/>
      <c r="M200" s="359"/>
      <c r="N200" s="359"/>
      <c r="O200" s="359"/>
      <c r="P200" s="359"/>
      <c r="Q200" s="359"/>
      <c r="R200" s="359"/>
      <c r="S200" s="358"/>
      <c r="T200" s="358"/>
      <c r="U200" s="359"/>
      <c r="V200" s="359"/>
      <c r="W200" s="359"/>
      <c r="X200" s="359"/>
      <c r="Y200" s="404"/>
      <c r="Z200" s="404"/>
    </row>
    <row r="201" spans="1:26" ht="15.75" customHeight="1">
      <c r="A201" s="359"/>
      <c r="B201" s="359"/>
      <c r="C201" s="359"/>
      <c r="D201" s="359"/>
      <c r="E201" s="359"/>
      <c r="F201" s="359"/>
      <c r="G201" s="359"/>
      <c r="H201" s="359"/>
      <c r="I201" s="359"/>
      <c r="J201" s="359"/>
      <c r="K201" s="359"/>
      <c r="L201" s="359"/>
      <c r="M201" s="359"/>
      <c r="N201" s="359"/>
      <c r="O201" s="359"/>
      <c r="P201" s="359"/>
      <c r="Q201" s="359"/>
      <c r="R201" s="359"/>
      <c r="S201" s="358"/>
      <c r="T201" s="358"/>
      <c r="U201" s="359"/>
      <c r="V201" s="359"/>
      <c r="W201" s="359"/>
      <c r="X201" s="359"/>
      <c r="Y201" s="404"/>
      <c r="Z201" s="404"/>
    </row>
    <row r="202" spans="1:26" ht="15.75" customHeight="1">
      <c r="A202" s="359"/>
      <c r="B202" s="359"/>
      <c r="C202" s="359"/>
      <c r="D202" s="359"/>
      <c r="E202" s="359"/>
      <c r="F202" s="359"/>
      <c r="G202" s="359"/>
      <c r="H202" s="359"/>
      <c r="I202" s="359"/>
      <c r="J202" s="359"/>
      <c r="K202" s="359"/>
      <c r="L202" s="359"/>
      <c r="M202" s="359"/>
      <c r="N202" s="359"/>
      <c r="O202" s="359"/>
      <c r="P202" s="359"/>
      <c r="Q202" s="359"/>
      <c r="R202" s="359"/>
      <c r="S202" s="358"/>
      <c r="T202" s="358"/>
      <c r="U202" s="359"/>
      <c r="V202" s="359"/>
      <c r="W202" s="359"/>
      <c r="X202" s="359"/>
      <c r="Y202" s="404"/>
      <c r="Z202" s="404"/>
    </row>
    <row r="203" spans="1:26" ht="15.75" customHeight="1">
      <c r="A203" s="359"/>
      <c r="B203" s="359"/>
      <c r="C203" s="359"/>
      <c r="D203" s="359"/>
      <c r="E203" s="359"/>
      <c r="F203" s="359"/>
      <c r="G203" s="359"/>
      <c r="H203" s="359"/>
      <c r="I203" s="359"/>
      <c r="J203" s="359"/>
      <c r="K203" s="359"/>
      <c r="L203" s="359"/>
      <c r="M203" s="359"/>
      <c r="N203" s="359"/>
      <c r="O203" s="359"/>
      <c r="P203" s="359"/>
      <c r="Q203" s="359"/>
      <c r="R203" s="359"/>
      <c r="S203" s="358"/>
      <c r="T203" s="358"/>
      <c r="U203" s="359"/>
      <c r="V203" s="359"/>
      <c r="W203" s="359"/>
      <c r="X203" s="359"/>
      <c r="Y203" s="404"/>
      <c r="Z203" s="404"/>
    </row>
    <row r="204" spans="1:26" ht="15.75" customHeight="1">
      <c r="A204" s="359"/>
      <c r="B204" s="359"/>
      <c r="C204" s="359"/>
      <c r="D204" s="359"/>
      <c r="E204" s="359"/>
      <c r="F204" s="359"/>
      <c r="G204" s="359"/>
      <c r="H204" s="359"/>
      <c r="I204" s="359"/>
      <c r="J204" s="359"/>
      <c r="K204" s="359"/>
      <c r="L204" s="359"/>
      <c r="M204" s="359"/>
      <c r="N204" s="359"/>
      <c r="O204" s="359"/>
      <c r="P204" s="359"/>
      <c r="Q204" s="359"/>
      <c r="R204" s="359"/>
      <c r="S204" s="358"/>
      <c r="T204" s="358"/>
      <c r="U204" s="359"/>
      <c r="V204" s="359"/>
      <c r="W204" s="359"/>
      <c r="X204" s="359"/>
      <c r="Y204" s="404"/>
      <c r="Z204" s="404"/>
    </row>
    <row r="205" spans="1:26" ht="15.75" customHeight="1">
      <c r="A205" s="359"/>
      <c r="B205" s="359"/>
      <c r="C205" s="359"/>
      <c r="D205" s="359"/>
      <c r="E205" s="359"/>
      <c r="F205" s="359"/>
      <c r="G205" s="359"/>
      <c r="H205" s="359"/>
      <c r="I205" s="359"/>
      <c r="J205" s="359"/>
      <c r="K205" s="359"/>
      <c r="L205" s="359"/>
      <c r="M205" s="359"/>
      <c r="N205" s="359"/>
      <c r="O205" s="359"/>
      <c r="P205" s="359"/>
      <c r="Q205" s="359"/>
      <c r="R205" s="359"/>
      <c r="S205" s="358"/>
      <c r="T205" s="358"/>
      <c r="U205" s="359"/>
      <c r="V205" s="359"/>
      <c r="W205" s="359"/>
      <c r="X205" s="359"/>
      <c r="Y205" s="404"/>
      <c r="Z205" s="404"/>
    </row>
    <row r="206" spans="1:26" ht="15.75" customHeight="1">
      <c r="A206" s="359"/>
      <c r="B206" s="359"/>
      <c r="C206" s="359"/>
      <c r="D206" s="359"/>
      <c r="E206" s="359"/>
      <c r="F206" s="359"/>
      <c r="G206" s="359"/>
      <c r="H206" s="359"/>
      <c r="I206" s="359"/>
      <c r="J206" s="359"/>
      <c r="K206" s="359"/>
      <c r="L206" s="359"/>
      <c r="M206" s="359"/>
      <c r="N206" s="359"/>
      <c r="O206" s="359"/>
      <c r="P206" s="359"/>
      <c r="Q206" s="359"/>
      <c r="R206" s="359"/>
      <c r="S206" s="358"/>
      <c r="T206" s="358"/>
      <c r="U206" s="359"/>
      <c r="V206" s="359"/>
      <c r="W206" s="359"/>
      <c r="X206" s="359"/>
      <c r="Y206" s="404"/>
      <c r="Z206" s="404"/>
    </row>
    <row r="207" spans="1:26" ht="15.75" customHeight="1">
      <c r="A207" s="359"/>
      <c r="B207" s="359"/>
      <c r="C207" s="359"/>
      <c r="D207" s="359"/>
      <c r="E207" s="359"/>
      <c r="F207" s="359"/>
      <c r="G207" s="359"/>
      <c r="H207" s="359"/>
      <c r="I207" s="359"/>
      <c r="J207" s="359"/>
      <c r="K207" s="359"/>
      <c r="L207" s="359"/>
      <c r="M207" s="359"/>
      <c r="N207" s="359"/>
      <c r="O207" s="359"/>
      <c r="P207" s="359"/>
      <c r="Q207" s="359"/>
      <c r="R207" s="359"/>
      <c r="S207" s="358"/>
      <c r="T207" s="358"/>
      <c r="U207" s="359"/>
      <c r="V207" s="359"/>
      <c r="W207" s="359"/>
      <c r="X207" s="359"/>
      <c r="Y207" s="404"/>
      <c r="Z207" s="404"/>
    </row>
    <row r="208" spans="1:26" ht="15.75" customHeight="1">
      <c r="A208" s="359"/>
      <c r="B208" s="359"/>
      <c r="C208" s="359"/>
      <c r="D208" s="359"/>
      <c r="E208" s="359"/>
      <c r="F208" s="359"/>
      <c r="G208" s="359"/>
      <c r="H208" s="359"/>
      <c r="I208" s="359"/>
      <c r="J208" s="359"/>
      <c r="K208" s="359"/>
      <c r="L208" s="359"/>
      <c r="M208" s="359"/>
      <c r="N208" s="359"/>
      <c r="O208" s="359"/>
      <c r="P208" s="359"/>
      <c r="Q208" s="359"/>
      <c r="R208" s="359"/>
      <c r="S208" s="358"/>
      <c r="T208" s="358"/>
      <c r="U208" s="359"/>
      <c r="V208" s="359"/>
      <c r="W208" s="359"/>
      <c r="X208" s="359"/>
      <c r="Y208" s="404"/>
      <c r="Z208" s="404"/>
    </row>
    <row r="209" spans="1:26" ht="15.75" customHeight="1">
      <c r="A209" s="359"/>
      <c r="B209" s="359"/>
      <c r="C209" s="359"/>
      <c r="D209" s="359"/>
      <c r="E209" s="359"/>
      <c r="F209" s="359"/>
      <c r="G209" s="359"/>
      <c r="H209" s="359"/>
      <c r="I209" s="359"/>
      <c r="J209" s="359"/>
      <c r="K209" s="359"/>
      <c r="L209" s="359"/>
      <c r="M209" s="359"/>
      <c r="N209" s="359"/>
      <c r="O209" s="359"/>
      <c r="P209" s="359"/>
      <c r="Q209" s="359"/>
      <c r="R209" s="359"/>
      <c r="S209" s="358"/>
      <c r="T209" s="358"/>
      <c r="U209" s="359"/>
      <c r="V209" s="359"/>
      <c r="W209" s="359"/>
      <c r="X209" s="359"/>
      <c r="Y209" s="404"/>
      <c r="Z209" s="404"/>
    </row>
    <row r="210" spans="1:26" ht="15.75" customHeight="1">
      <c r="A210" s="359"/>
      <c r="B210" s="359"/>
      <c r="C210" s="359"/>
      <c r="D210" s="359"/>
      <c r="E210" s="359"/>
      <c r="F210" s="359"/>
      <c r="G210" s="359"/>
      <c r="H210" s="359"/>
      <c r="I210" s="359"/>
      <c r="J210" s="359"/>
      <c r="K210" s="359"/>
      <c r="L210" s="359"/>
      <c r="M210" s="359"/>
      <c r="N210" s="359"/>
      <c r="O210" s="359"/>
      <c r="P210" s="359"/>
      <c r="Q210" s="359"/>
      <c r="R210" s="359"/>
      <c r="S210" s="358"/>
      <c r="T210" s="358"/>
      <c r="U210" s="359"/>
      <c r="V210" s="359"/>
      <c r="W210" s="359"/>
      <c r="X210" s="359"/>
      <c r="Y210" s="404"/>
      <c r="Z210" s="404"/>
    </row>
    <row r="211" spans="1:26" ht="15.75" customHeight="1">
      <c r="A211" s="359"/>
      <c r="B211" s="359"/>
      <c r="C211" s="359"/>
      <c r="D211" s="359"/>
      <c r="E211" s="359"/>
      <c r="F211" s="359"/>
      <c r="G211" s="359"/>
      <c r="H211" s="359"/>
      <c r="I211" s="359"/>
      <c r="J211" s="359"/>
      <c r="K211" s="359"/>
      <c r="L211" s="359"/>
      <c r="M211" s="359"/>
      <c r="N211" s="359"/>
      <c r="O211" s="359"/>
      <c r="P211" s="359"/>
      <c r="Q211" s="359"/>
      <c r="R211" s="359"/>
      <c r="S211" s="358"/>
      <c r="T211" s="358"/>
      <c r="U211" s="359"/>
      <c r="V211" s="359"/>
      <c r="W211" s="359"/>
      <c r="X211" s="359"/>
      <c r="Y211" s="404"/>
      <c r="Z211" s="404"/>
    </row>
    <row r="212" spans="1:26" ht="15.75" customHeight="1">
      <c r="A212" s="359"/>
      <c r="B212" s="359"/>
      <c r="C212" s="359"/>
      <c r="D212" s="359"/>
      <c r="E212" s="359"/>
      <c r="F212" s="359"/>
      <c r="G212" s="359"/>
      <c r="H212" s="359"/>
      <c r="I212" s="359"/>
      <c r="J212" s="359"/>
      <c r="K212" s="359"/>
      <c r="L212" s="359"/>
      <c r="M212" s="359"/>
      <c r="N212" s="359"/>
      <c r="O212" s="359"/>
      <c r="P212" s="359"/>
      <c r="Q212" s="359"/>
      <c r="R212" s="359"/>
      <c r="S212" s="358"/>
      <c r="T212" s="358"/>
      <c r="U212" s="359"/>
      <c r="V212" s="359"/>
      <c r="W212" s="359"/>
      <c r="X212" s="359"/>
      <c r="Y212" s="404"/>
      <c r="Z212" s="404"/>
    </row>
    <row r="213" spans="1:26" ht="15.75" customHeight="1">
      <c r="A213" s="359"/>
      <c r="B213" s="359"/>
      <c r="C213" s="359"/>
      <c r="D213" s="359"/>
      <c r="E213" s="359"/>
      <c r="F213" s="359"/>
      <c r="G213" s="359"/>
      <c r="H213" s="359"/>
      <c r="I213" s="359"/>
      <c r="J213" s="359"/>
      <c r="K213" s="359"/>
      <c r="L213" s="359"/>
      <c r="M213" s="359"/>
      <c r="N213" s="359"/>
      <c r="O213" s="359"/>
      <c r="P213" s="359"/>
      <c r="Q213" s="359"/>
      <c r="R213" s="359"/>
      <c r="S213" s="358"/>
      <c r="T213" s="358"/>
      <c r="U213" s="359"/>
      <c r="V213" s="359"/>
      <c r="W213" s="359"/>
      <c r="X213" s="359"/>
      <c r="Y213" s="404"/>
      <c r="Z213" s="404"/>
    </row>
    <row r="214" spans="1:26" ht="15.75" customHeight="1">
      <c r="A214" s="359"/>
      <c r="B214" s="359"/>
      <c r="C214" s="359"/>
      <c r="D214" s="359"/>
      <c r="E214" s="359"/>
      <c r="F214" s="359"/>
      <c r="G214" s="359"/>
      <c r="H214" s="359"/>
      <c r="I214" s="359"/>
      <c r="J214" s="359"/>
      <c r="K214" s="359"/>
      <c r="L214" s="359"/>
      <c r="M214" s="359"/>
      <c r="N214" s="359"/>
      <c r="O214" s="359"/>
      <c r="P214" s="359"/>
      <c r="Q214" s="359"/>
      <c r="R214" s="359"/>
      <c r="S214" s="358"/>
      <c r="T214" s="358"/>
      <c r="U214" s="359"/>
      <c r="V214" s="359"/>
      <c r="W214" s="359"/>
      <c r="X214" s="359"/>
      <c r="Y214" s="404"/>
      <c r="Z214" s="404"/>
    </row>
    <row r="215" spans="1:26" ht="15.75" customHeight="1">
      <c r="A215" s="359"/>
      <c r="B215" s="359"/>
      <c r="C215" s="359"/>
      <c r="D215" s="359"/>
      <c r="E215" s="359"/>
      <c r="F215" s="359"/>
      <c r="G215" s="359"/>
      <c r="H215" s="359"/>
      <c r="I215" s="359"/>
      <c r="J215" s="359"/>
      <c r="K215" s="359"/>
      <c r="L215" s="359"/>
      <c r="M215" s="359"/>
      <c r="N215" s="359"/>
      <c r="O215" s="359"/>
      <c r="P215" s="359"/>
      <c r="Q215" s="359"/>
      <c r="R215" s="359"/>
      <c r="S215" s="358"/>
      <c r="T215" s="358"/>
      <c r="U215" s="359"/>
      <c r="V215" s="359"/>
      <c r="W215" s="359"/>
      <c r="X215" s="359"/>
      <c r="Y215" s="404"/>
      <c r="Z215" s="404"/>
    </row>
    <row r="216" spans="1:26" ht="15.75" customHeight="1">
      <c r="A216" s="359"/>
      <c r="B216" s="359"/>
      <c r="C216" s="359"/>
      <c r="D216" s="359"/>
      <c r="E216" s="359"/>
      <c r="F216" s="359"/>
      <c r="G216" s="359"/>
      <c r="H216" s="359"/>
      <c r="I216" s="359"/>
      <c r="J216" s="359"/>
      <c r="K216" s="359"/>
      <c r="L216" s="359"/>
      <c r="M216" s="359"/>
      <c r="N216" s="359"/>
      <c r="O216" s="359"/>
      <c r="P216" s="359"/>
      <c r="Q216" s="359"/>
      <c r="R216" s="359"/>
      <c r="S216" s="358"/>
      <c r="T216" s="358"/>
      <c r="U216" s="359"/>
      <c r="V216" s="359"/>
      <c r="W216" s="359"/>
      <c r="X216" s="359"/>
      <c r="Y216" s="404"/>
      <c r="Z216" s="404"/>
    </row>
    <row r="217" spans="1:26" ht="15.75" customHeight="1">
      <c r="A217" s="359"/>
      <c r="B217" s="359"/>
      <c r="C217" s="359"/>
      <c r="D217" s="359"/>
      <c r="E217" s="359"/>
      <c r="F217" s="359"/>
      <c r="G217" s="359"/>
      <c r="H217" s="359"/>
      <c r="I217" s="359"/>
      <c r="J217" s="359"/>
      <c r="K217" s="359"/>
      <c r="L217" s="359"/>
      <c r="M217" s="359"/>
      <c r="N217" s="359"/>
      <c r="O217" s="359"/>
      <c r="P217" s="359"/>
      <c r="Q217" s="359"/>
      <c r="R217" s="359"/>
      <c r="S217" s="358"/>
      <c r="T217" s="358"/>
      <c r="U217" s="359"/>
      <c r="V217" s="359"/>
      <c r="W217" s="359"/>
      <c r="X217" s="359"/>
      <c r="Y217" s="404"/>
      <c r="Z217" s="404"/>
    </row>
    <row r="218" spans="1:26" ht="15.75" customHeight="1">
      <c r="A218" s="359"/>
      <c r="B218" s="359"/>
      <c r="C218" s="359"/>
      <c r="D218" s="359"/>
      <c r="E218" s="359"/>
      <c r="F218" s="359"/>
      <c r="G218" s="359"/>
      <c r="H218" s="359"/>
      <c r="I218" s="359"/>
      <c r="J218" s="359"/>
      <c r="K218" s="359"/>
      <c r="L218" s="359"/>
      <c r="M218" s="359"/>
      <c r="N218" s="359"/>
      <c r="O218" s="359"/>
      <c r="P218" s="359"/>
      <c r="Q218" s="359"/>
      <c r="R218" s="359"/>
      <c r="S218" s="358"/>
      <c r="T218" s="358"/>
      <c r="U218" s="359"/>
      <c r="V218" s="359"/>
      <c r="W218" s="359"/>
      <c r="X218" s="359"/>
      <c r="Y218" s="404"/>
      <c r="Z218" s="404"/>
    </row>
    <row r="219" spans="1:26" ht="15.75" customHeight="1">
      <c r="A219" s="359"/>
      <c r="B219" s="359"/>
      <c r="C219" s="359"/>
      <c r="D219" s="359"/>
      <c r="E219" s="359"/>
      <c r="F219" s="359"/>
      <c r="G219" s="359"/>
      <c r="H219" s="359"/>
      <c r="I219" s="359"/>
      <c r="J219" s="359"/>
      <c r="K219" s="359"/>
      <c r="L219" s="359"/>
      <c r="M219" s="359"/>
      <c r="N219" s="359"/>
      <c r="O219" s="359"/>
      <c r="P219" s="359"/>
      <c r="Q219" s="359"/>
      <c r="R219" s="359"/>
      <c r="S219" s="358"/>
      <c r="T219" s="358"/>
      <c r="U219" s="359"/>
      <c r="V219" s="359"/>
      <c r="W219" s="359"/>
      <c r="X219" s="359"/>
      <c r="Y219" s="404"/>
      <c r="Z219" s="404"/>
    </row>
    <row r="220" spans="1:26" ht="15.75" customHeight="1">
      <c r="A220" s="359"/>
      <c r="B220" s="359"/>
      <c r="C220" s="359"/>
      <c r="D220" s="359"/>
      <c r="E220" s="359"/>
      <c r="F220" s="359"/>
      <c r="G220" s="359"/>
      <c r="H220" s="359"/>
      <c r="I220" s="359"/>
      <c r="J220" s="359"/>
      <c r="K220" s="359"/>
      <c r="L220" s="359"/>
      <c r="M220" s="359"/>
      <c r="N220" s="359"/>
      <c r="O220" s="359"/>
      <c r="P220" s="359"/>
      <c r="Q220" s="359"/>
      <c r="R220" s="359"/>
      <c r="S220" s="358"/>
      <c r="T220" s="358"/>
      <c r="U220" s="359"/>
      <c r="V220" s="359"/>
      <c r="W220" s="359"/>
      <c r="X220" s="359"/>
      <c r="Y220" s="404"/>
      <c r="Z220" s="404"/>
    </row>
    <row r="221" spans="1:26" ht="15.75" customHeight="1">
      <c r="A221" s="359"/>
      <c r="B221" s="359"/>
      <c r="C221" s="359"/>
      <c r="D221" s="359"/>
      <c r="E221" s="359"/>
      <c r="F221" s="359"/>
      <c r="G221" s="359"/>
      <c r="H221" s="359"/>
      <c r="I221" s="359"/>
      <c r="J221" s="359"/>
      <c r="K221" s="359"/>
      <c r="L221" s="359"/>
      <c r="M221" s="359"/>
      <c r="N221" s="359"/>
      <c r="O221" s="359"/>
      <c r="P221" s="359"/>
      <c r="Q221" s="359"/>
      <c r="R221" s="359"/>
      <c r="S221" s="358"/>
      <c r="T221" s="358"/>
      <c r="U221" s="359"/>
      <c r="V221" s="359"/>
      <c r="W221" s="359"/>
      <c r="X221" s="359"/>
      <c r="Y221" s="404"/>
      <c r="Z221" s="404"/>
    </row>
    <row r="222" spans="1:26" ht="15.75" customHeight="1">
      <c r="A222" s="359"/>
      <c r="B222" s="359"/>
      <c r="C222" s="359"/>
      <c r="D222" s="359"/>
      <c r="E222" s="359"/>
      <c r="F222" s="359"/>
      <c r="G222" s="359"/>
      <c r="H222" s="359"/>
      <c r="I222" s="359"/>
      <c r="J222" s="359"/>
      <c r="K222" s="359"/>
      <c r="L222" s="359"/>
      <c r="M222" s="359"/>
      <c r="N222" s="359"/>
      <c r="O222" s="359"/>
      <c r="P222" s="359"/>
      <c r="Q222" s="359"/>
      <c r="R222" s="359"/>
      <c r="S222" s="358"/>
      <c r="T222" s="358"/>
      <c r="U222" s="359"/>
      <c r="V222" s="359"/>
      <c r="W222" s="359"/>
      <c r="X222" s="359"/>
      <c r="Y222" s="404"/>
      <c r="Z222" s="404"/>
    </row>
    <row r="223" spans="1:26" ht="15.75" customHeight="1">
      <c r="A223" s="359"/>
      <c r="B223" s="359"/>
      <c r="C223" s="359"/>
      <c r="D223" s="359"/>
      <c r="E223" s="359"/>
      <c r="F223" s="359"/>
      <c r="G223" s="359"/>
      <c r="H223" s="359"/>
      <c r="I223" s="359"/>
      <c r="J223" s="359"/>
      <c r="K223" s="359"/>
      <c r="L223" s="359"/>
      <c r="M223" s="359"/>
      <c r="N223" s="359"/>
      <c r="O223" s="359"/>
      <c r="P223" s="359"/>
      <c r="Q223" s="359"/>
      <c r="R223" s="359"/>
      <c r="S223" s="358"/>
      <c r="T223" s="358"/>
      <c r="U223" s="359"/>
      <c r="V223" s="359"/>
      <c r="W223" s="359"/>
      <c r="X223" s="359"/>
      <c r="Y223" s="404"/>
      <c r="Z223" s="404"/>
    </row>
    <row r="224" spans="1:26" ht="15.75" customHeight="1">
      <c r="A224" s="359"/>
      <c r="B224" s="359"/>
      <c r="C224" s="359"/>
      <c r="D224" s="359"/>
      <c r="E224" s="359"/>
      <c r="F224" s="359"/>
      <c r="G224" s="359"/>
      <c r="H224" s="359"/>
      <c r="I224" s="359"/>
      <c r="J224" s="359"/>
      <c r="K224" s="359"/>
      <c r="L224" s="359"/>
      <c r="M224" s="359"/>
      <c r="N224" s="359"/>
      <c r="O224" s="359"/>
      <c r="P224" s="359"/>
      <c r="Q224" s="359"/>
      <c r="R224" s="359"/>
      <c r="S224" s="358"/>
      <c r="T224" s="358"/>
      <c r="U224" s="359"/>
      <c r="V224" s="359"/>
      <c r="W224" s="359"/>
      <c r="X224" s="359"/>
      <c r="Y224" s="404"/>
      <c r="Z224" s="404"/>
    </row>
    <row r="225" spans="1:26" ht="15.75" customHeight="1">
      <c r="A225" s="359"/>
      <c r="B225" s="359"/>
      <c r="C225" s="359"/>
      <c r="D225" s="359"/>
      <c r="E225" s="359"/>
      <c r="F225" s="359"/>
      <c r="G225" s="359"/>
      <c r="H225" s="359"/>
      <c r="I225" s="359"/>
      <c r="J225" s="359"/>
      <c r="K225" s="359"/>
      <c r="L225" s="359"/>
      <c r="M225" s="359"/>
      <c r="N225" s="359"/>
      <c r="O225" s="359"/>
      <c r="P225" s="359"/>
      <c r="Q225" s="359"/>
      <c r="R225" s="359"/>
      <c r="S225" s="358"/>
      <c r="T225" s="358"/>
      <c r="U225" s="359"/>
      <c r="V225" s="359"/>
      <c r="W225" s="359"/>
      <c r="X225" s="359"/>
      <c r="Y225" s="404"/>
      <c r="Z225" s="404"/>
    </row>
    <row r="226" spans="1:26" ht="15.75" customHeight="1">
      <c r="A226" s="359"/>
      <c r="B226" s="359"/>
      <c r="C226" s="359"/>
      <c r="D226" s="359"/>
      <c r="E226" s="359"/>
      <c r="F226" s="359"/>
      <c r="G226" s="359"/>
      <c r="H226" s="359"/>
      <c r="I226" s="359"/>
      <c r="J226" s="359"/>
      <c r="K226" s="359"/>
      <c r="L226" s="359"/>
      <c r="M226" s="359"/>
      <c r="N226" s="359"/>
      <c r="O226" s="359"/>
      <c r="P226" s="359"/>
      <c r="Q226" s="359"/>
      <c r="R226" s="359"/>
      <c r="S226" s="358"/>
      <c r="T226" s="358"/>
      <c r="U226" s="359"/>
      <c r="V226" s="359"/>
      <c r="W226" s="359"/>
      <c r="X226" s="359"/>
      <c r="Y226" s="404"/>
      <c r="Z226" s="404"/>
    </row>
    <row r="227" spans="1:26" ht="15.75" customHeight="1">
      <c r="A227" s="359"/>
      <c r="B227" s="359"/>
      <c r="C227" s="359"/>
      <c r="D227" s="359"/>
      <c r="E227" s="359"/>
      <c r="F227" s="359"/>
      <c r="G227" s="359"/>
      <c r="H227" s="359"/>
      <c r="I227" s="359"/>
      <c r="J227" s="359"/>
      <c r="K227" s="359"/>
      <c r="L227" s="359"/>
      <c r="M227" s="359"/>
      <c r="N227" s="359"/>
      <c r="O227" s="359"/>
      <c r="P227" s="359"/>
      <c r="Q227" s="359"/>
      <c r="R227" s="359"/>
      <c r="S227" s="358"/>
      <c r="T227" s="358"/>
      <c r="U227" s="359"/>
      <c r="V227" s="359"/>
      <c r="W227" s="359"/>
      <c r="X227" s="359"/>
      <c r="Y227" s="404"/>
      <c r="Z227" s="404"/>
    </row>
    <row r="228" spans="1:26" ht="15.75" customHeight="1">
      <c r="A228" s="359"/>
      <c r="B228" s="359"/>
      <c r="C228" s="359"/>
      <c r="D228" s="359"/>
      <c r="E228" s="359"/>
      <c r="F228" s="359"/>
      <c r="G228" s="359"/>
      <c r="H228" s="359"/>
      <c r="I228" s="359"/>
      <c r="J228" s="359"/>
      <c r="K228" s="359"/>
      <c r="L228" s="359"/>
      <c r="M228" s="359"/>
      <c r="N228" s="359"/>
      <c r="O228" s="359"/>
      <c r="P228" s="359"/>
      <c r="Q228" s="359"/>
      <c r="R228" s="359"/>
      <c r="S228" s="358"/>
      <c r="T228" s="358"/>
      <c r="U228" s="359"/>
      <c r="V228" s="359"/>
      <c r="W228" s="359"/>
      <c r="X228" s="359"/>
      <c r="Y228" s="404"/>
      <c r="Z228" s="404"/>
    </row>
    <row r="229" spans="1:26" ht="15.75" customHeight="1">
      <c r="A229" s="359"/>
      <c r="B229" s="359"/>
      <c r="C229" s="359"/>
      <c r="D229" s="359"/>
      <c r="E229" s="359"/>
      <c r="F229" s="359"/>
      <c r="G229" s="359"/>
      <c r="H229" s="359"/>
      <c r="I229" s="359"/>
      <c r="J229" s="359"/>
      <c r="K229" s="359"/>
      <c r="L229" s="359"/>
      <c r="M229" s="359"/>
      <c r="N229" s="359"/>
      <c r="O229" s="359"/>
      <c r="P229" s="359"/>
      <c r="Q229" s="359"/>
      <c r="R229" s="359"/>
      <c r="S229" s="358"/>
      <c r="T229" s="358"/>
      <c r="U229" s="359"/>
      <c r="V229" s="359"/>
      <c r="W229" s="359"/>
      <c r="X229" s="359"/>
      <c r="Y229" s="404"/>
      <c r="Z229" s="404"/>
    </row>
    <row r="230" spans="1:26" ht="15.75" customHeight="1">
      <c r="A230" s="359"/>
      <c r="B230" s="359"/>
      <c r="C230" s="359"/>
      <c r="D230" s="359"/>
      <c r="E230" s="359"/>
      <c r="F230" s="359"/>
      <c r="G230" s="359"/>
      <c r="H230" s="359"/>
      <c r="I230" s="359"/>
      <c r="J230" s="359"/>
      <c r="K230" s="359"/>
      <c r="L230" s="359"/>
      <c r="M230" s="359"/>
      <c r="N230" s="359"/>
      <c r="O230" s="359"/>
      <c r="P230" s="359"/>
      <c r="Q230" s="359"/>
      <c r="R230" s="359"/>
      <c r="S230" s="358"/>
      <c r="T230" s="358"/>
      <c r="U230" s="359"/>
      <c r="V230" s="359"/>
      <c r="W230" s="359"/>
      <c r="X230" s="359"/>
      <c r="Y230" s="404"/>
      <c r="Z230" s="404"/>
    </row>
    <row r="231" spans="1:26" ht="15.75" customHeight="1">
      <c r="A231" s="359"/>
      <c r="B231" s="359"/>
      <c r="C231" s="359"/>
      <c r="D231" s="359"/>
      <c r="E231" s="359"/>
      <c r="F231" s="359"/>
      <c r="G231" s="359"/>
      <c r="H231" s="359"/>
      <c r="I231" s="359"/>
      <c r="J231" s="359"/>
      <c r="K231" s="359"/>
      <c r="L231" s="359"/>
      <c r="M231" s="359"/>
      <c r="N231" s="359"/>
      <c r="O231" s="359"/>
      <c r="P231" s="359"/>
      <c r="Q231" s="359"/>
      <c r="R231" s="359"/>
      <c r="S231" s="358"/>
      <c r="T231" s="358"/>
      <c r="U231" s="359"/>
      <c r="V231" s="359"/>
      <c r="W231" s="359"/>
      <c r="X231" s="359"/>
      <c r="Y231" s="404"/>
      <c r="Z231" s="404"/>
    </row>
    <row r="232" spans="1:26" ht="15.75" customHeight="1">
      <c r="A232" s="359"/>
      <c r="B232" s="359"/>
      <c r="C232" s="359"/>
      <c r="D232" s="359"/>
      <c r="E232" s="359"/>
      <c r="F232" s="359"/>
      <c r="G232" s="359"/>
      <c r="H232" s="359"/>
      <c r="I232" s="359"/>
      <c r="J232" s="359"/>
      <c r="K232" s="359"/>
      <c r="L232" s="359"/>
      <c r="M232" s="359"/>
      <c r="N232" s="359"/>
      <c r="O232" s="359"/>
      <c r="P232" s="359"/>
      <c r="Q232" s="359"/>
      <c r="R232" s="359"/>
      <c r="S232" s="358"/>
      <c r="T232" s="358"/>
      <c r="U232" s="359"/>
      <c r="V232" s="359"/>
      <c r="W232" s="359"/>
      <c r="X232" s="359"/>
      <c r="Y232" s="404"/>
      <c r="Z232" s="404"/>
    </row>
    <row r="233" spans="1:26" ht="15.75" customHeight="1">
      <c r="A233" s="359"/>
      <c r="B233" s="359"/>
      <c r="C233" s="359"/>
      <c r="D233" s="359"/>
      <c r="E233" s="359"/>
      <c r="F233" s="359"/>
      <c r="G233" s="359"/>
      <c r="H233" s="359"/>
      <c r="I233" s="359"/>
      <c r="J233" s="359"/>
      <c r="K233" s="359"/>
      <c r="L233" s="359"/>
      <c r="M233" s="359"/>
      <c r="N233" s="359"/>
      <c r="O233" s="359"/>
      <c r="P233" s="359"/>
      <c r="Q233" s="359"/>
      <c r="R233" s="359"/>
      <c r="S233" s="358"/>
      <c r="T233" s="358"/>
      <c r="U233" s="359"/>
      <c r="V233" s="359"/>
      <c r="W233" s="359"/>
      <c r="X233" s="359"/>
      <c r="Y233" s="404"/>
      <c r="Z233" s="404"/>
    </row>
    <row r="234" spans="1:26" ht="15.75" customHeight="1">
      <c r="A234" s="359"/>
      <c r="B234" s="359"/>
      <c r="C234" s="359"/>
      <c r="D234" s="359"/>
      <c r="E234" s="359"/>
      <c r="F234" s="359"/>
      <c r="G234" s="359"/>
      <c r="H234" s="359"/>
      <c r="I234" s="359"/>
      <c r="J234" s="359"/>
      <c r="K234" s="359"/>
      <c r="L234" s="359"/>
      <c r="M234" s="359"/>
      <c r="N234" s="359"/>
      <c r="O234" s="359"/>
      <c r="P234" s="359"/>
      <c r="Q234" s="359"/>
      <c r="R234" s="359"/>
      <c r="S234" s="358"/>
      <c r="T234" s="358"/>
      <c r="U234" s="359"/>
      <c r="V234" s="359"/>
      <c r="W234" s="359"/>
      <c r="X234" s="359"/>
      <c r="Y234" s="404"/>
      <c r="Z234" s="404"/>
    </row>
    <row r="235" spans="1:26" ht="15.75" customHeight="1">
      <c r="A235" s="359"/>
      <c r="B235" s="359"/>
      <c r="C235" s="359"/>
      <c r="D235" s="359"/>
      <c r="E235" s="359"/>
      <c r="F235" s="359"/>
      <c r="G235" s="359"/>
      <c r="H235" s="359"/>
      <c r="I235" s="359"/>
      <c r="J235" s="359"/>
      <c r="K235" s="359"/>
      <c r="L235" s="359"/>
      <c r="M235" s="359"/>
      <c r="N235" s="359"/>
      <c r="O235" s="359"/>
      <c r="P235" s="359"/>
      <c r="Q235" s="359"/>
      <c r="R235" s="359"/>
      <c r="S235" s="358"/>
      <c r="T235" s="358"/>
      <c r="U235" s="359"/>
      <c r="V235" s="359"/>
      <c r="W235" s="359"/>
      <c r="X235" s="359"/>
      <c r="Y235" s="404"/>
      <c r="Z235" s="404"/>
    </row>
    <row r="236" spans="1:26" ht="15.75" customHeight="1">
      <c r="A236" s="359"/>
      <c r="B236" s="359"/>
      <c r="C236" s="359"/>
      <c r="D236" s="359"/>
      <c r="E236" s="359"/>
      <c r="F236" s="359"/>
      <c r="G236" s="359"/>
      <c r="H236" s="359"/>
      <c r="I236" s="359"/>
      <c r="J236" s="359"/>
      <c r="K236" s="359"/>
      <c r="L236" s="359"/>
      <c r="M236" s="359"/>
      <c r="N236" s="359"/>
      <c r="O236" s="359"/>
      <c r="P236" s="359"/>
      <c r="Q236" s="359"/>
      <c r="R236" s="359"/>
      <c r="S236" s="358"/>
      <c r="T236" s="358"/>
      <c r="U236" s="359"/>
      <c r="V236" s="359"/>
      <c r="W236" s="359"/>
      <c r="X236" s="359"/>
      <c r="Y236" s="404"/>
      <c r="Z236" s="404"/>
    </row>
    <row r="237" spans="1:26" ht="15.75" customHeight="1">
      <c r="A237" s="359"/>
      <c r="B237" s="359"/>
      <c r="C237" s="359"/>
      <c r="D237" s="359"/>
      <c r="E237" s="359"/>
      <c r="F237" s="359"/>
      <c r="G237" s="359"/>
      <c r="H237" s="359"/>
      <c r="I237" s="359"/>
      <c r="J237" s="359"/>
      <c r="K237" s="359"/>
      <c r="L237" s="359"/>
      <c r="M237" s="359"/>
      <c r="N237" s="359"/>
      <c r="O237" s="359"/>
      <c r="P237" s="359"/>
      <c r="Q237" s="359"/>
      <c r="R237" s="359"/>
      <c r="S237" s="358"/>
      <c r="T237" s="358"/>
      <c r="U237" s="359"/>
      <c r="V237" s="359"/>
      <c r="W237" s="359"/>
      <c r="X237" s="359"/>
      <c r="Y237" s="404"/>
      <c r="Z237" s="404"/>
    </row>
    <row r="238" spans="1:26" ht="15.75" customHeight="1">
      <c r="A238" s="359"/>
      <c r="B238" s="359"/>
      <c r="C238" s="359"/>
      <c r="D238" s="359"/>
      <c r="E238" s="359"/>
      <c r="F238" s="359"/>
      <c r="G238" s="359"/>
      <c r="H238" s="359"/>
      <c r="I238" s="359"/>
      <c r="J238" s="359"/>
      <c r="K238" s="359"/>
      <c r="L238" s="359"/>
      <c r="M238" s="359"/>
      <c r="N238" s="359"/>
      <c r="O238" s="359"/>
      <c r="P238" s="359"/>
      <c r="Q238" s="359"/>
      <c r="R238" s="359"/>
      <c r="S238" s="358"/>
      <c r="T238" s="358"/>
      <c r="U238" s="359"/>
      <c r="V238" s="359"/>
      <c r="W238" s="359"/>
      <c r="X238" s="359"/>
      <c r="Y238" s="404"/>
      <c r="Z238" s="404"/>
    </row>
    <row r="239" spans="1:26" ht="15.75" customHeight="1">
      <c r="A239" s="359"/>
      <c r="B239" s="359"/>
      <c r="C239" s="359"/>
      <c r="D239" s="359"/>
      <c r="E239" s="359"/>
      <c r="F239" s="359"/>
      <c r="G239" s="359"/>
      <c r="H239" s="359"/>
      <c r="I239" s="359"/>
      <c r="J239" s="359"/>
      <c r="K239" s="359"/>
      <c r="L239" s="359"/>
      <c r="M239" s="359"/>
      <c r="N239" s="359"/>
      <c r="O239" s="359"/>
      <c r="P239" s="359"/>
      <c r="Q239" s="359"/>
      <c r="R239" s="359"/>
      <c r="S239" s="358"/>
      <c r="T239" s="358"/>
      <c r="U239" s="359"/>
      <c r="V239" s="359"/>
      <c r="W239" s="359"/>
      <c r="X239" s="359"/>
      <c r="Y239" s="404"/>
      <c r="Z239" s="404"/>
    </row>
    <row r="240" spans="1:26" ht="15.75" customHeight="1">
      <c r="A240" s="359"/>
      <c r="B240" s="359"/>
      <c r="C240" s="359"/>
      <c r="D240" s="359"/>
      <c r="E240" s="359"/>
      <c r="F240" s="359"/>
      <c r="G240" s="359"/>
      <c r="H240" s="359"/>
      <c r="I240" s="359"/>
      <c r="J240" s="359"/>
      <c r="K240" s="359"/>
      <c r="L240" s="359"/>
      <c r="M240" s="359"/>
      <c r="N240" s="359"/>
      <c r="O240" s="359"/>
      <c r="P240" s="359"/>
      <c r="Q240" s="359"/>
      <c r="R240" s="359"/>
      <c r="S240" s="358"/>
      <c r="T240" s="358"/>
      <c r="U240" s="359"/>
      <c r="V240" s="359"/>
      <c r="W240" s="359"/>
      <c r="X240" s="359"/>
      <c r="Y240" s="404"/>
      <c r="Z240" s="404"/>
    </row>
    <row r="241" spans="1:26" ht="15.75" customHeight="1">
      <c r="A241" s="359"/>
      <c r="B241" s="359"/>
      <c r="C241" s="359"/>
      <c r="D241" s="359"/>
      <c r="E241" s="359"/>
      <c r="F241" s="359"/>
      <c r="G241" s="359"/>
      <c r="H241" s="359"/>
      <c r="I241" s="359"/>
      <c r="J241" s="359"/>
      <c r="K241" s="359"/>
      <c r="L241" s="359"/>
      <c r="M241" s="359"/>
      <c r="N241" s="359"/>
      <c r="O241" s="359"/>
      <c r="P241" s="359"/>
      <c r="Q241" s="359"/>
      <c r="R241" s="359"/>
      <c r="S241" s="358"/>
      <c r="T241" s="358"/>
      <c r="U241" s="359"/>
      <c r="V241" s="359"/>
      <c r="W241" s="359"/>
      <c r="X241" s="359"/>
      <c r="Y241" s="404"/>
      <c r="Z241" s="404"/>
    </row>
    <row r="242" spans="1:26" ht="15.75" customHeight="1">
      <c r="A242" s="359"/>
      <c r="B242" s="359"/>
      <c r="C242" s="359"/>
      <c r="D242" s="359"/>
      <c r="E242" s="359"/>
      <c r="F242" s="359"/>
      <c r="G242" s="359"/>
      <c r="H242" s="359"/>
      <c r="I242" s="359"/>
      <c r="J242" s="359"/>
      <c r="K242" s="359"/>
      <c r="L242" s="359"/>
      <c r="M242" s="359"/>
      <c r="N242" s="359"/>
      <c r="O242" s="359"/>
      <c r="P242" s="359"/>
      <c r="Q242" s="359"/>
      <c r="R242" s="359"/>
      <c r="S242" s="358"/>
      <c r="T242" s="358"/>
      <c r="U242" s="359"/>
      <c r="V242" s="359"/>
      <c r="W242" s="359"/>
      <c r="X242" s="359"/>
      <c r="Y242" s="404"/>
      <c r="Z242" s="404"/>
    </row>
    <row r="243" spans="1:26" ht="15.75" customHeight="1">
      <c r="A243" s="359"/>
      <c r="B243" s="359"/>
      <c r="C243" s="359"/>
      <c r="D243" s="359"/>
      <c r="E243" s="359"/>
      <c r="F243" s="359"/>
      <c r="G243" s="359"/>
      <c r="H243" s="359"/>
      <c r="I243" s="359"/>
      <c r="J243" s="359"/>
      <c r="K243" s="359"/>
      <c r="L243" s="359"/>
      <c r="M243" s="359"/>
      <c r="N243" s="359"/>
      <c r="O243" s="359"/>
      <c r="P243" s="359"/>
      <c r="Q243" s="359"/>
      <c r="R243" s="359"/>
      <c r="S243" s="358"/>
      <c r="T243" s="358"/>
      <c r="U243" s="359"/>
      <c r="V243" s="359"/>
      <c r="W243" s="359"/>
      <c r="X243" s="359"/>
      <c r="Y243" s="404"/>
      <c r="Z243" s="404"/>
    </row>
    <row r="244" spans="1:26" ht="15.75" customHeight="1">
      <c r="A244" s="359"/>
      <c r="B244" s="359"/>
      <c r="C244" s="359"/>
      <c r="D244" s="359"/>
      <c r="E244" s="359"/>
      <c r="F244" s="359"/>
      <c r="G244" s="359"/>
      <c r="H244" s="359"/>
      <c r="I244" s="359"/>
      <c r="J244" s="359"/>
      <c r="K244" s="359"/>
      <c r="L244" s="359"/>
      <c r="M244" s="359"/>
      <c r="N244" s="359"/>
      <c r="O244" s="359"/>
      <c r="P244" s="359"/>
      <c r="Q244" s="359"/>
      <c r="R244" s="359"/>
      <c r="S244" s="358"/>
      <c r="T244" s="358"/>
      <c r="U244" s="359"/>
      <c r="V244" s="359"/>
      <c r="W244" s="359"/>
      <c r="X244" s="359"/>
      <c r="Y244" s="404"/>
      <c r="Z244" s="404"/>
    </row>
    <row r="245" spans="1:26" ht="15.75" customHeight="1">
      <c r="A245" s="359"/>
      <c r="B245" s="359"/>
      <c r="C245" s="359"/>
      <c r="D245" s="359"/>
      <c r="E245" s="359"/>
      <c r="F245" s="359"/>
      <c r="G245" s="359"/>
      <c r="H245" s="359"/>
      <c r="I245" s="359"/>
      <c r="J245" s="359"/>
      <c r="K245" s="359"/>
      <c r="L245" s="359"/>
      <c r="M245" s="359"/>
      <c r="N245" s="359"/>
      <c r="O245" s="359"/>
      <c r="P245" s="359"/>
      <c r="Q245" s="359"/>
      <c r="R245" s="359"/>
      <c r="S245" s="358"/>
      <c r="T245" s="358"/>
      <c r="U245" s="359"/>
      <c r="V245" s="359"/>
      <c r="W245" s="359"/>
      <c r="X245" s="359"/>
      <c r="Y245" s="404"/>
      <c r="Z245" s="404"/>
    </row>
    <row r="246" spans="1:26" ht="15.75" customHeight="1">
      <c r="A246" s="359"/>
      <c r="B246" s="359"/>
      <c r="C246" s="359"/>
      <c r="D246" s="359"/>
      <c r="E246" s="359"/>
      <c r="F246" s="359"/>
      <c r="G246" s="359"/>
      <c r="H246" s="359"/>
      <c r="I246" s="359"/>
      <c r="J246" s="359"/>
      <c r="K246" s="359"/>
      <c r="L246" s="359"/>
      <c r="M246" s="359"/>
      <c r="N246" s="359"/>
      <c r="O246" s="359"/>
      <c r="P246" s="359"/>
      <c r="Q246" s="359"/>
      <c r="R246" s="359"/>
      <c r="S246" s="358"/>
      <c r="T246" s="358"/>
      <c r="U246" s="359"/>
      <c r="V246" s="359"/>
      <c r="W246" s="359"/>
      <c r="X246" s="359"/>
      <c r="Y246" s="404"/>
      <c r="Z246" s="404"/>
    </row>
    <row r="247" spans="1:26" ht="15.75" customHeight="1">
      <c r="A247" s="359"/>
      <c r="B247" s="359"/>
      <c r="C247" s="359"/>
      <c r="D247" s="359"/>
      <c r="E247" s="359"/>
      <c r="F247" s="359"/>
      <c r="G247" s="359"/>
      <c r="H247" s="359"/>
      <c r="I247" s="359"/>
      <c r="J247" s="359"/>
      <c r="K247" s="359"/>
      <c r="L247" s="359"/>
      <c r="M247" s="359"/>
      <c r="N247" s="359"/>
      <c r="O247" s="359"/>
      <c r="P247" s="359"/>
      <c r="Q247" s="359"/>
      <c r="R247" s="359"/>
      <c r="S247" s="358"/>
      <c r="T247" s="358"/>
      <c r="U247" s="359"/>
      <c r="V247" s="359"/>
      <c r="W247" s="359"/>
      <c r="X247" s="359"/>
      <c r="Y247" s="404"/>
      <c r="Z247" s="404"/>
    </row>
    <row r="248" spans="1:26" ht="15.75" customHeight="1">
      <c r="A248" s="359"/>
      <c r="B248" s="359"/>
      <c r="C248" s="359"/>
      <c r="D248" s="359"/>
      <c r="E248" s="359"/>
      <c r="F248" s="359"/>
      <c r="G248" s="359"/>
      <c r="H248" s="359"/>
      <c r="I248" s="359"/>
      <c r="J248" s="359"/>
      <c r="K248" s="359"/>
      <c r="L248" s="359"/>
      <c r="M248" s="359"/>
      <c r="N248" s="359"/>
      <c r="O248" s="359"/>
      <c r="P248" s="359"/>
      <c r="Q248" s="359"/>
      <c r="R248" s="359"/>
      <c r="S248" s="358"/>
      <c r="T248" s="358"/>
      <c r="U248" s="359"/>
      <c r="V248" s="359"/>
      <c r="W248" s="359"/>
      <c r="X248" s="359"/>
      <c r="Y248" s="404"/>
      <c r="Z248" s="404"/>
    </row>
    <row r="249" spans="1:26" ht="15.75" customHeight="1">
      <c r="A249" s="359"/>
      <c r="B249" s="359"/>
      <c r="C249" s="359"/>
      <c r="D249" s="359"/>
      <c r="E249" s="359"/>
      <c r="F249" s="359"/>
      <c r="G249" s="359"/>
      <c r="H249" s="359"/>
      <c r="I249" s="359"/>
      <c r="J249" s="359"/>
      <c r="K249" s="359"/>
      <c r="L249" s="359"/>
      <c r="M249" s="359"/>
      <c r="N249" s="359"/>
      <c r="O249" s="359"/>
      <c r="P249" s="359"/>
      <c r="Q249" s="359"/>
      <c r="R249" s="359"/>
      <c r="S249" s="358"/>
      <c r="T249" s="358"/>
      <c r="U249" s="359"/>
      <c r="V249" s="359"/>
      <c r="W249" s="359"/>
      <c r="X249" s="359"/>
      <c r="Y249" s="404"/>
      <c r="Z249" s="404"/>
    </row>
    <row r="250" spans="1:26" ht="15.75" customHeight="1">
      <c r="A250" s="359"/>
      <c r="B250" s="359"/>
      <c r="C250" s="359"/>
      <c r="D250" s="359"/>
      <c r="E250" s="359"/>
      <c r="F250" s="359"/>
      <c r="G250" s="359"/>
      <c r="H250" s="359"/>
      <c r="I250" s="359"/>
      <c r="J250" s="359"/>
      <c r="K250" s="359"/>
      <c r="L250" s="359"/>
      <c r="M250" s="359"/>
      <c r="N250" s="359"/>
      <c r="O250" s="359"/>
      <c r="P250" s="359"/>
      <c r="Q250" s="359"/>
      <c r="R250" s="359"/>
      <c r="S250" s="358"/>
      <c r="T250" s="358"/>
      <c r="U250" s="359"/>
      <c r="V250" s="359"/>
      <c r="W250" s="359"/>
      <c r="X250" s="359"/>
      <c r="Y250" s="404"/>
      <c r="Z250" s="404"/>
    </row>
    <row r="251" spans="1:26" ht="15.75" customHeight="1">
      <c r="A251" s="359"/>
      <c r="B251" s="359"/>
      <c r="C251" s="359"/>
      <c r="D251" s="359"/>
      <c r="E251" s="359"/>
      <c r="F251" s="359"/>
      <c r="G251" s="359"/>
      <c r="H251" s="359"/>
      <c r="I251" s="359"/>
      <c r="J251" s="359"/>
      <c r="K251" s="359"/>
      <c r="L251" s="359"/>
      <c r="M251" s="359"/>
      <c r="N251" s="359"/>
      <c r="O251" s="359"/>
      <c r="P251" s="359"/>
      <c r="Q251" s="359"/>
      <c r="R251" s="359"/>
      <c r="S251" s="358"/>
      <c r="T251" s="358"/>
      <c r="U251" s="359"/>
      <c r="V251" s="359"/>
      <c r="W251" s="359"/>
      <c r="X251" s="359"/>
      <c r="Y251" s="404"/>
      <c r="Z251" s="404"/>
    </row>
    <row r="252" spans="1:26" ht="15.75" customHeight="1">
      <c r="A252" s="359"/>
      <c r="B252" s="359"/>
      <c r="C252" s="359"/>
      <c r="D252" s="359"/>
      <c r="E252" s="359"/>
      <c r="F252" s="359"/>
      <c r="G252" s="359"/>
      <c r="H252" s="359"/>
      <c r="I252" s="359"/>
      <c r="J252" s="359"/>
      <c r="K252" s="359"/>
      <c r="L252" s="359"/>
      <c r="M252" s="359"/>
      <c r="N252" s="359"/>
      <c r="O252" s="359"/>
      <c r="P252" s="359"/>
      <c r="Q252" s="359"/>
      <c r="R252" s="359"/>
      <c r="S252" s="358"/>
      <c r="T252" s="358"/>
      <c r="U252" s="359"/>
      <c r="V252" s="359"/>
      <c r="W252" s="359"/>
      <c r="X252" s="359"/>
      <c r="Y252" s="404"/>
      <c r="Z252" s="404"/>
    </row>
    <row r="253" spans="1:26" ht="15.75" customHeight="1">
      <c r="A253" s="359"/>
      <c r="B253" s="359"/>
      <c r="C253" s="359"/>
      <c r="D253" s="359"/>
      <c r="E253" s="359"/>
      <c r="F253" s="359"/>
      <c r="G253" s="359"/>
      <c r="H253" s="359"/>
      <c r="I253" s="359"/>
      <c r="J253" s="359"/>
      <c r="K253" s="359"/>
      <c r="L253" s="359"/>
      <c r="M253" s="359"/>
      <c r="N253" s="359"/>
      <c r="O253" s="359"/>
      <c r="P253" s="359"/>
      <c r="Q253" s="359"/>
      <c r="R253" s="359"/>
      <c r="S253" s="358"/>
      <c r="T253" s="358"/>
      <c r="U253" s="359"/>
      <c r="V253" s="359"/>
      <c r="W253" s="359"/>
      <c r="X253" s="359"/>
      <c r="Y253" s="404"/>
      <c r="Z253" s="404"/>
    </row>
    <row r="254" spans="1:26" ht="15.75" customHeight="1">
      <c r="A254" s="359"/>
      <c r="B254" s="359"/>
      <c r="C254" s="359"/>
      <c r="D254" s="359"/>
      <c r="E254" s="359"/>
      <c r="F254" s="359"/>
      <c r="G254" s="359"/>
      <c r="H254" s="359"/>
      <c r="I254" s="359"/>
      <c r="J254" s="359"/>
      <c r="K254" s="359"/>
      <c r="L254" s="359"/>
      <c r="M254" s="359"/>
      <c r="N254" s="359"/>
      <c r="O254" s="359"/>
      <c r="P254" s="359"/>
      <c r="Q254" s="359"/>
      <c r="R254" s="359"/>
      <c r="S254" s="358"/>
      <c r="T254" s="358"/>
      <c r="U254" s="359"/>
      <c r="V254" s="359"/>
      <c r="W254" s="359"/>
      <c r="X254" s="359"/>
      <c r="Y254" s="404"/>
      <c r="Z254" s="404"/>
    </row>
    <row r="255" spans="1:26" ht="15.75" customHeight="1">
      <c r="A255" s="359"/>
      <c r="B255" s="359"/>
      <c r="C255" s="359"/>
      <c r="D255" s="359"/>
      <c r="E255" s="359"/>
      <c r="F255" s="359"/>
      <c r="G255" s="359"/>
      <c r="H255" s="359"/>
      <c r="I255" s="359"/>
      <c r="J255" s="359"/>
      <c r="K255" s="359"/>
      <c r="L255" s="359"/>
      <c r="M255" s="359"/>
      <c r="N255" s="359"/>
      <c r="O255" s="359"/>
      <c r="P255" s="359"/>
      <c r="Q255" s="359"/>
      <c r="R255" s="359"/>
      <c r="S255" s="358"/>
      <c r="T255" s="358"/>
      <c r="U255" s="359"/>
      <c r="V255" s="359"/>
      <c r="W255" s="359"/>
      <c r="X255" s="359"/>
      <c r="Y255" s="404"/>
      <c r="Z255" s="404"/>
    </row>
    <row r="256" spans="1:26" ht="15.75" customHeight="1">
      <c r="A256" s="359"/>
      <c r="B256" s="359"/>
      <c r="C256" s="359"/>
      <c r="D256" s="359"/>
      <c r="E256" s="359"/>
      <c r="F256" s="359"/>
      <c r="G256" s="359"/>
      <c r="H256" s="359"/>
      <c r="I256" s="359"/>
      <c r="J256" s="359"/>
      <c r="K256" s="359"/>
      <c r="L256" s="359"/>
      <c r="M256" s="359"/>
      <c r="N256" s="359"/>
      <c r="O256" s="359"/>
      <c r="P256" s="359"/>
      <c r="Q256" s="359"/>
      <c r="R256" s="359"/>
      <c r="S256" s="358"/>
      <c r="T256" s="358"/>
      <c r="U256" s="359"/>
      <c r="V256" s="359"/>
      <c r="W256" s="359"/>
      <c r="X256" s="359"/>
      <c r="Y256" s="404"/>
      <c r="Z256" s="404"/>
    </row>
    <row r="257" spans="1:26" ht="15.75" customHeight="1">
      <c r="A257" s="359"/>
      <c r="B257" s="359"/>
      <c r="C257" s="359"/>
      <c r="D257" s="359"/>
      <c r="E257" s="359"/>
      <c r="F257" s="359"/>
      <c r="G257" s="359"/>
      <c r="H257" s="359"/>
      <c r="I257" s="359"/>
      <c r="J257" s="359"/>
      <c r="K257" s="359"/>
      <c r="L257" s="359"/>
      <c r="M257" s="359"/>
      <c r="N257" s="359"/>
      <c r="O257" s="359"/>
      <c r="P257" s="359"/>
      <c r="Q257" s="359"/>
      <c r="R257" s="359"/>
      <c r="S257" s="358"/>
      <c r="T257" s="358"/>
      <c r="U257" s="359"/>
      <c r="V257" s="359"/>
      <c r="W257" s="359"/>
      <c r="X257" s="359"/>
      <c r="Y257" s="404"/>
      <c r="Z257" s="404"/>
    </row>
    <row r="258" spans="1:26" ht="15.75" customHeight="1">
      <c r="A258" s="359"/>
      <c r="B258" s="359"/>
      <c r="C258" s="359"/>
      <c r="D258" s="359"/>
      <c r="E258" s="359"/>
      <c r="F258" s="359"/>
      <c r="G258" s="359"/>
      <c r="H258" s="359"/>
      <c r="I258" s="359"/>
      <c r="J258" s="359"/>
      <c r="K258" s="359"/>
      <c r="L258" s="359"/>
      <c r="M258" s="359"/>
      <c r="N258" s="359"/>
      <c r="O258" s="359"/>
      <c r="P258" s="359"/>
      <c r="Q258" s="359"/>
      <c r="R258" s="359"/>
      <c r="S258" s="358"/>
      <c r="T258" s="358"/>
      <c r="U258" s="359"/>
      <c r="V258" s="359"/>
      <c r="W258" s="359"/>
      <c r="X258" s="359"/>
      <c r="Y258" s="404"/>
      <c r="Z258" s="404"/>
    </row>
    <row r="259" spans="1:26" ht="15.75" customHeight="1">
      <c r="A259" s="359"/>
      <c r="B259" s="359"/>
      <c r="C259" s="359"/>
      <c r="D259" s="359"/>
      <c r="E259" s="359"/>
      <c r="F259" s="359"/>
      <c r="G259" s="359"/>
      <c r="H259" s="359"/>
      <c r="I259" s="359"/>
      <c r="J259" s="359"/>
      <c r="K259" s="359"/>
      <c r="L259" s="359"/>
      <c r="M259" s="359"/>
      <c r="N259" s="359"/>
      <c r="O259" s="359"/>
      <c r="P259" s="359"/>
      <c r="Q259" s="359"/>
      <c r="R259" s="359"/>
      <c r="S259" s="358"/>
      <c r="T259" s="358"/>
      <c r="U259" s="359"/>
      <c r="V259" s="359"/>
      <c r="W259" s="359"/>
      <c r="X259" s="359"/>
      <c r="Y259" s="404"/>
      <c r="Z259" s="404"/>
    </row>
    <row r="260" spans="1:26" ht="15.75" customHeight="1">
      <c r="A260" s="359"/>
      <c r="B260" s="359"/>
      <c r="C260" s="359"/>
      <c r="D260" s="359"/>
      <c r="E260" s="359"/>
      <c r="F260" s="359"/>
      <c r="G260" s="359"/>
      <c r="H260" s="359"/>
      <c r="I260" s="359"/>
      <c r="J260" s="359"/>
      <c r="K260" s="359"/>
      <c r="L260" s="359"/>
      <c r="M260" s="359"/>
      <c r="N260" s="359"/>
      <c r="O260" s="359"/>
      <c r="P260" s="359"/>
      <c r="Q260" s="359"/>
      <c r="R260" s="359"/>
      <c r="S260" s="358"/>
      <c r="T260" s="358"/>
      <c r="U260" s="359"/>
      <c r="V260" s="359"/>
      <c r="W260" s="359"/>
      <c r="X260" s="359"/>
      <c r="Y260" s="404"/>
      <c r="Z260" s="404"/>
    </row>
    <row r="261" spans="1:26" ht="15.75" customHeight="1">
      <c r="A261" s="359"/>
      <c r="B261" s="359"/>
      <c r="C261" s="359"/>
      <c r="D261" s="359"/>
      <c r="E261" s="359"/>
      <c r="F261" s="359"/>
      <c r="G261" s="359"/>
      <c r="H261" s="359"/>
      <c r="I261" s="359"/>
      <c r="J261" s="359"/>
      <c r="K261" s="359"/>
      <c r="L261" s="359"/>
      <c r="M261" s="359"/>
      <c r="N261" s="359"/>
      <c r="O261" s="359"/>
      <c r="P261" s="359"/>
      <c r="Q261" s="359"/>
      <c r="R261" s="359"/>
      <c r="S261" s="358"/>
      <c r="T261" s="358"/>
      <c r="U261" s="359"/>
      <c r="V261" s="359"/>
      <c r="W261" s="359"/>
      <c r="X261" s="359"/>
      <c r="Y261" s="404"/>
      <c r="Z261" s="404"/>
    </row>
    <row r="262" spans="1:26" ht="15.75" customHeight="1">
      <c r="A262" s="404"/>
      <c r="B262" s="404"/>
      <c r="C262" s="404"/>
      <c r="D262" s="404"/>
      <c r="E262" s="404"/>
      <c r="F262" s="404"/>
      <c r="G262" s="404"/>
      <c r="H262" s="404"/>
      <c r="I262" s="404"/>
      <c r="J262" s="404"/>
      <c r="K262" s="404"/>
      <c r="L262" s="404"/>
      <c r="M262" s="404"/>
      <c r="N262" s="404"/>
      <c r="O262" s="404"/>
      <c r="P262" s="404"/>
      <c r="Q262" s="404"/>
      <c r="R262" s="404"/>
      <c r="S262" s="404"/>
      <c r="T262" s="404"/>
      <c r="U262" s="404"/>
      <c r="V262" s="404"/>
      <c r="W262" s="404"/>
      <c r="X262" s="404"/>
      <c r="Y262" s="404"/>
      <c r="Z262" s="404"/>
    </row>
    <row r="263" spans="1:26" ht="15.75" customHeight="1">
      <c r="A263" s="404"/>
      <c r="B263" s="404"/>
      <c r="C263" s="404"/>
      <c r="D263" s="404"/>
      <c r="E263" s="404"/>
      <c r="F263" s="404"/>
      <c r="G263" s="404"/>
      <c r="H263" s="404"/>
      <c r="I263" s="404"/>
      <c r="J263" s="404"/>
      <c r="K263" s="404"/>
      <c r="L263" s="404"/>
      <c r="M263" s="404"/>
      <c r="N263" s="404"/>
      <c r="O263" s="404"/>
      <c r="P263" s="404"/>
      <c r="Q263" s="404"/>
      <c r="R263" s="404"/>
      <c r="S263" s="404"/>
      <c r="T263" s="404"/>
      <c r="U263" s="404"/>
      <c r="V263" s="404"/>
      <c r="W263" s="404"/>
      <c r="X263" s="404"/>
      <c r="Y263" s="404"/>
      <c r="Z263" s="404"/>
    </row>
    <row r="264" spans="1:26" ht="15.75" customHeight="1">
      <c r="A264" s="404"/>
      <c r="B264" s="404"/>
      <c r="C264" s="404"/>
      <c r="D264" s="404"/>
      <c r="E264" s="404"/>
      <c r="F264" s="404"/>
      <c r="G264" s="404"/>
      <c r="H264" s="404"/>
      <c r="I264" s="404"/>
      <c r="J264" s="404"/>
      <c r="K264" s="404"/>
      <c r="L264" s="404"/>
      <c r="M264" s="404"/>
      <c r="N264" s="404"/>
      <c r="O264" s="404"/>
      <c r="P264" s="404"/>
      <c r="Q264" s="404"/>
      <c r="R264" s="404"/>
      <c r="S264" s="404"/>
      <c r="T264" s="404"/>
      <c r="U264" s="404"/>
      <c r="V264" s="404"/>
      <c r="W264" s="404"/>
      <c r="X264" s="404"/>
      <c r="Y264" s="404"/>
      <c r="Z264" s="404"/>
    </row>
    <row r="265" spans="1:26" ht="15.75" customHeight="1">
      <c r="A265" s="404"/>
      <c r="B265" s="404"/>
      <c r="C265" s="404"/>
      <c r="D265" s="404"/>
      <c r="E265" s="404"/>
      <c r="F265" s="404"/>
      <c r="G265" s="404"/>
      <c r="H265" s="404"/>
      <c r="I265" s="404"/>
      <c r="J265" s="404"/>
      <c r="K265" s="404"/>
      <c r="L265" s="404"/>
      <c r="M265" s="404"/>
      <c r="N265" s="404"/>
      <c r="O265" s="404"/>
      <c r="P265" s="404"/>
      <c r="Q265" s="404"/>
      <c r="R265" s="404"/>
      <c r="S265" s="404"/>
      <c r="T265" s="404"/>
      <c r="U265" s="404"/>
      <c r="V265" s="404"/>
      <c r="W265" s="404"/>
      <c r="X265" s="404"/>
      <c r="Y265" s="404"/>
      <c r="Z265" s="404"/>
    </row>
    <row r="266" spans="1:26" ht="15.75" customHeight="1">
      <c r="A266" s="404"/>
      <c r="B266" s="404"/>
      <c r="C266" s="404"/>
      <c r="D266" s="404"/>
      <c r="E266" s="404"/>
      <c r="F266" s="404"/>
      <c r="G266" s="404"/>
      <c r="H266" s="404"/>
      <c r="I266" s="404"/>
      <c r="J266" s="404"/>
      <c r="K266" s="404"/>
      <c r="L266" s="404"/>
      <c r="M266" s="404"/>
      <c r="N266" s="404"/>
      <c r="O266" s="404"/>
      <c r="P266" s="404"/>
      <c r="Q266" s="404"/>
      <c r="R266" s="404"/>
      <c r="S266" s="404"/>
      <c r="T266" s="404"/>
      <c r="U266" s="404"/>
      <c r="V266" s="404"/>
      <c r="W266" s="404"/>
      <c r="X266" s="404"/>
      <c r="Y266" s="404"/>
      <c r="Z266" s="404"/>
    </row>
    <row r="267" spans="1:26" ht="15.75" customHeight="1">
      <c r="A267" s="404"/>
      <c r="B267" s="404"/>
      <c r="C267" s="404"/>
      <c r="D267" s="404"/>
      <c r="E267" s="404"/>
      <c r="F267" s="404"/>
      <c r="G267" s="404"/>
      <c r="H267" s="404"/>
      <c r="I267" s="404"/>
      <c r="J267" s="404"/>
      <c r="K267" s="404"/>
      <c r="L267" s="404"/>
      <c r="M267" s="404"/>
      <c r="N267" s="404"/>
      <c r="O267" s="404"/>
      <c r="P267" s="404"/>
      <c r="Q267" s="404"/>
      <c r="R267" s="404"/>
      <c r="S267" s="404"/>
      <c r="T267" s="404"/>
      <c r="U267" s="404"/>
      <c r="V267" s="404"/>
      <c r="W267" s="404"/>
      <c r="X267" s="404"/>
      <c r="Y267" s="404"/>
      <c r="Z267" s="404"/>
    </row>
    <row r="268" spans="1:26" ht="15.75" customHeight="1">
      <c r="A268" s="404"/>
      <c r="B268" s="404"/>
      <c r="C268" s="404"/>
      <c r="D268" s="404"/>
      <c r="E268" s="404"/>
      <c r="F268" s="404"/>
      <c r="G268" s="404"/>
      <c r="H268" s="404"/>
      <c r="I268" s="404"/>
      <c r="J268" s="404"/>
      <c r="K268" s="404"/>
      <c r="L268" s="404"/>
      <c r="M268" s="404"/>
      <c r="N268" s="404"/>
      <c r="O268" s="404"/>
      <c r="P268" s="404"/>
      <c r="Q268" s="404"/>
      <c r="R268" s="404"/>
      <c r="S268" s="404"/>
      <c r="T268" s="404"/>
      <c r="U268" s="404"/>
      <c r="V268" s="404"/>
      <c r="W268" s="404"/>
      <c r="X268" s="404"/>
      <c r="Y268" s="404"/>
      <c r="Z268" s="404"/>
    </row>
    <row r="269" spans="1:26" ht="15.75" customHeight="1">
      <c r="A269" s="404"/>
      <c r="B269" s="404"/>
      <c r="C269" s="404"/>
      <c r="D269" s="404"/>
      <c r="E269" s="404"/>
      <c r="F269" s="404"/>
      <c r="G269" s="404"/>
      <c r="H269" s="404"/>
      <c r="I269" s="404"/>
      <c r="J269" s="404"/>
      <c r="K269" s="404"/>
      <c r="L269" s="404"/>
      <c r="M269" s="404"/>
      <c r="N269" s="404"/>
      <c r="O269" s="404"/>
      <c r="P269" s="404"/>
      <c r="Q269" s="404"/>
      <c r="R269" s="404"/>
      <c r="S269" s="404"/>
      <c r="T269" s="404"/>
      <c r="U269" s="404"/>
      <c r="V269" s="404"/>
      <c r="W269" s="404"/>
      <c r="X269" s="404"/>
      <c r="Y269" s="404"/>
      <c r="Z269" s="404"/>
    </row>
    <row r="270" spans="1:26" ht="15.75" customHeight="1">
      <c r="A270" s="404"/>
      <c r="B270" s="404"/>
      <c r="C270" s="404"/>
      <c r="D270" s="404"/>
      <c r="E270" s="404"/>
      <c r="F270" s="404"/>
      <c r="G270" s="404"/>
      <c r="H270" s="404"/>
      <c r="I270" s="404"/>
      <c r="J270" s="404"/>
      <c r="K270" s="404"/>
      <c r="L270" s="404"/>
      <c r="M270" s="404"/>
      <c r="N270" s="404"/>
      <c r="O270" s="404"/>
      <c r="P270" s="404"/>
      <c r="Q270" s="404"/>
      <c r="R270" s="404"/>
      <c r="S270" s="404"/>
      <c r="T270" s="404"/>
      <c r="U270" s="404"/>
      <c r="V270" s="404"/>
      <c r="W270" s="404"/>
      <c r="X270" s="404"/>
      <c r="Y270" s="404"/>
      <c r="Z270" s="404"/>
    </row>
    <row r="271" spans="1:26" ht="15.75" customHeight="1">
      <c r="A271" s="404"/>
      <c r="B271" s="404"/>
      <c r="C271" s="404"/>
      <c r="D271" s="404"/>
      <c r="E271" s="404"/>
      <c r="F271" s="404"/>
      <c r="G271" s="404"/>
      <c r="H271" s="404"/>
      <c r="I271" s="404"/>
      <c r="J271" s="404"/>
      <c r="K271" s="404"/>
      <c r="L271" s="404"/>
      <c r="M271" s="404"/>
      <c r="N271" s="404"/>
      <c r="O271" s="404"/>
      <c r="P271" s="404"/>
      <c r="Q271" s="404"/>
      <c r="R271" s="404"/>
      <c r="S271" s="404"/>
      <c r="T271" s="404"/>
      <c r="U271" s="404"/>
      <c r="V271" s="404"/>
      <c r="W271" s="404"/>
      <c r="X271" s="404"/>
      <c r="Y271" s="404"/>
      <c r="Z271" s="404"/>
    </row>
    <row r="272" spans="1:26" ht="15.75" customHeight="1">
      <c r="A272" s="404"/>
      <c r="B272" s="404"/>
      <c r="C272" s="404"/>
      <c r="D272" s="404"/>
      <c r="E272" s="404"/>
      <c r="F272" s="404"/>
      <c r="G272" s="404"/>
      <c r="H272" s="404"/>
      <c r="I272" s="404"/>
      <c r="J272" s="404"/>
      <c r="K272" s="404"/>
      <c r="L272" s="404"/>
      <c r="M272" s="404"/>
      <c r="N272" s="404"/>
      <c r="O272" s="404"/>
      <c r="P272" s="404"/>
      <c r="Q272" s="404"/>
      <c r="R272" s="404"/>
      <c r="S272" s="404"/>
      <c r="T272" s="404"/>
      <c r="U272" s="404"/>
      <c r="V272" s="404"/>
      <c r="W272" s="404"/>
      <c r="X272" s="404"/>
      <c r="Y272" s="404"/>
      <c r="Z272" s="404"/>
    </row>
    <row r="273" spans="1:26" ht="15.75" customHeight="1">
      <c r="A273" s="404"/>
      <c r="B273" s="404"/>
      <c r="C273" s="404"/>
      <c r="D273" s="404"/>
      <c r="E273" s="404"/>
      <c r="F273" s="404"/>
      <c r="G273" s="404"/>
      <c r="H273" s="404"/>
      <c r="I273" s="404"/>
      <c r="J273" s="404"/>
      <c r="K273" s="404"/>
      <c r="L273" s="404"/>
      <c r="M273" s="404"/>
      <c r="N273" s="404"/>
      <c r="O273" s="404"/>
      <c r="P273" s="404"/>
      <c r="Q273" s="404"/>
      <c r="R273" s="404"/>
      <c r="S273" s="404"/>
      <c r="T273" s="404"/>
      <c r="U273" s="404"/>
      <c r="V273" s="404"/>
      <c r="W273" s="404"/>
      <c r="X273" s="404"/>
      <c r="Y273" s="404"/>
      <c r="Z273" s="404"/>
    </row>
    <row r="274" spans="1:26" ht="15.75" customHeight="1">
      <c r="A274" s="404"/>
      <c r="B274" s="404"/>
      <c r="C274" s="404"/>
      <c r="D274" s="404"/>
      <c r="E274" s="404"/>
      <c r="F274" s="404"/>
      <c r="G274" s="404"/>
      <c r="H274" s="404"/>
      <c r="I274" s="404"/>
      <c r="J274" s="404"/>
      <c r="K274" s="404"/>
      <c r="L274" s="404"/>
      <c r="M274" s="404"/>
      <c r="N274" s="404"/>
      <c r="O274" s="404"/>
      <c r="P274" s="404"/>
      <c r="Q274" s="404"/>
      <c r="R274" s="404"/>
      <c r="S274" s="404"/>
      <c r="T274" s="404"/>
      <c r="U274" s="404"/>
      <c r="V274" s="404"/>
      <c r="W274" s="404"/>
      <c r="X274" s="404"/>
      <c r="Y274" s="404"/>
      <c r="Z274" s="404"/>
    </row>
    <row r="275" spans="1:26" ht="15.75" customHeight="1">
      <c r="A275" s="404"/>
      <c r="B275" s="404"/>
      <c r="C275" s="404"/>
      <c r="D275" s="404"/>
      <c r="E275" s="404"/>
      <c r="F275" s="404"/>
      <c r="G275" s="404"/>
      <c r="H275" s="404"/>
      <c r="I275" s="404"/>
      <c r="J275" s="404"/>
      <c r="K275" s="404"/>
      <c r="L275" s="404"/>
      <c r="M275" s="404"/>
      <c r="N275" s="404"/>
      <c r="O275" s="404"/>
      <c r="P275" s="404"/>
      <c r="Q275" s="404"/>
      <c r="R275" s="404"/>
      <c r="S275" s="404"/>
      <c r="T275" s="404"/>
      <c r="U275" s="404"/>
      <c r="V275" s="404"/>
      <c r="W275" s="404"/>
      <c r="X275" s="404"/>
      <c r="Y275" s="404"/>
      <c r="Z275" s="404"/>
    </row>
    <row r="276" spans="1:26" ht="15.75" customHeight="1">
      <c r="A276" s="404"/>
      <c r="B276" s="404"/>
      <c r="C276" s="404"/>
      <c r="D276" s="404"/>
      <c r="E276" s="404"/>
      <c r="F276" s="404"/>
      <c r="G276" s="404"/>
      <c r="H276" s="404"/>
      <c r="I276" s="404"/>
      <c r="J276" s="404"/>
      <c r="K276" s="404"/>
      <c r="L276" s="404"/>
      <c r="M276" s="404"/>
      <c r="N276" s="404"/>
      <c r="O276" s="404"/>
      <c r="P276" s="404"/>
      <c r="Q276" s="404"/>
      <c r="R276" s="404"/>
      <c r="S276" s="404"/>
      <c r="T276" s="404"/>
      <c r="U276" s="404"/>
      <c r="V276" s="404"/>
      <c r="W276" s="404"/>
      <c r="X276" s="404"/>
      <c r="Y276" s="404"/>
      <c r="Z276" s="404"/>
    </row>
    <row r="277" spans="1:26" ht="15.75" customHeight="1">
      <c r="A277" s="404"/>
      <c r="B277" s="404"/>
      <c r="C277" s="404"/>
      <c r="D277" s="404"/>
      <c r="E277" s="404"/>
      <c r="F277" s="404"/>
      <c r="G277" s="404"/>
      <c r="H277" s="404"/>
      <c r="I277" s="404"/>
      <c r="J277" s="404"/>
      <c r="K277" s="404"/>
      <c r="L277" s="404"/>
      <c r="M277" s="404"/>
      <c r="N277" s="404"/>
      <c r="O277" s="404"/>
      <c r="P277" s="404"/>
      <c r="Q277" s="404"/>
      <c r="R277" s="404"/>
      <c r="S277" s="404"/>
      <c r="T277" s="404"/>
      <c r="U277" s="404"/>
      <c r="V277" s="404"/>
      <c r="W277" s="404"/>
      <c r="X277" s="404"/>
      <c r="Y277" s="404"/>
      <c r="Z277" s="404"/>
    </row>
    <row r="278" spans="1:26" ht="15.75" customHeight="1">
      <c r="A278" s="404"/>
      <c r="B278" s="404"/>
      <c r="C278" s="404"/>
      <c r="D278" s="404"/>
      <c r="E278" s="404"/>
      <c r="F278" s="404"/>
      <c r="G278" s="404"/>
      <c r="H278" s="404"/>
      <c r="I278" s="404"/>
      <c r="J278" s="404"/>
      <c r="K278" s="404"/>
      <c r="L278" s="404"/>
      <c r="M278" s="404"/>
      <c r="N278" s="404"/>
      <c r="O278" s="404"/>
      <c r="P278" s="404"/>
      <c r="Q278" s="404"/>
      <c r="R278" s="404"/>
      <c r="S278" s="404"/>
      <c r="T278" s="404"/>
      <c r="U278" s="404"/>
      <c r="V278" s="404"/>
      <c r="W278" s="404"/>
      <c r="X278" s="404"/>
      <c r="Y278" s="404"/>
      <c r="Z278" s="404"/>
    </row>
    <row r="279" spans="1:26" ht="15.75" customHeight="1">
      <c r="A279" s="404"/>
      <c r="B279" s="404"/>
      <c r="C279" s="404"/>
      <c r="D279" s="404"/>
      <c r="E279" s="404"/>
      <c r="F279" s="404"/>
      <c r="G279" s="404"/>
      <c r="H279" s="404"/>
      <c r="I279" s="404"/>
      <c r="J279" s="404"/>
      <c r="K279" s="404"/>
      <c r="L279" s="404"/>
      <c r="M279" s="404"/>
      <c r="N279" s="404"/>
      <c r="O279" s="404"/>
      <c r="P279" s="404"/>
      <c r="Q279" s="404"/>
      <c r="R279" s="404"/>
      <c r="S279" s="404"/>
      <c r="T279" s="404"/>
      <c r="U279" s="404"/>
      <c r="V279" s="404"/>
      <c r="W279" s="404"/>
      <c r="X279" s="404"/>
      <c r="Y279" s="404"/>
      <c r="Z279" s="404"/>
    </row>
    <row r="280" spans="1:26" ht="15.75" customHeight="1">
      <c r="A280" s="404"/>
      <c r="B280" s="404"/>
      <c r="C280" s="404"/>
      <c r="D280" s="404"/>
      <c r="E280" s="404"/>
      <c r="F280" s="404"/>
      <c r="G280" s="404"/>
      <c r="H280" s="404"/>
      <c r="I280" s="404"/>
      <c r="J280" s="404"/>
      <c r="K280" s="404"/>
      <c r="L280" s="404"/>
      <c r="M280" s="404"/>
      <c r="N280" s="404"/>
      <c r="O280" s="404"/>
      <c r="P280" s="404"/>
      <c r="Q280" s="404"/>
      <c r="R280" s="404"/>
      <c r="S280" s="404"/>
      <c r="T280" s="404"/>
      <c r="U280" s="404"/>
      <c r="V280" s="404"/>
      <c r="W280" s="404"/>
      <c r="X280" s="404"/>
      <c r="Y280" s="404"/>
      <c r="Z280" s="404"/>
    </row>
    <row r="281" spans="1:26" ht="15.75" customHeight="1">
      <c r="A281" s="404"/>
      <c r="B281" s="404"/>
      <c r="C281" s="404"/>
      <c r="D281" s="404"/>
      <c r="E281" s="404"/>
      <c r="F281" s="404"/>
      <c r="G281" s="404"/>
      <c r="H281" s="404"/>
      <c r="I281" s="404"/>
      <c r="J281" s="404"/>
      <c r="K281" s="404"/>
      <c r="L281" s="404"/>
      <c r="M281" s="404"/>
      <c r="N281" s="404"/>
      <c r="O281" s="404"/>
      <c r="P281" s="404"/>
      <c r="Q281" s="404"/>
      <c r="R281" s="404"/>
      <c r="S281" s="404"/>
      <c r="T281" s="404"/>
      <c r="U281" s="404"/>
      <c r="V281" s="404"/>
      <c r="W281" s="404"/>
      <c r="X281" s="404"/>
      <c r="Y281" s="404"/>
      <c r="Z281" s="404"/>
    </row>
    <row r="282" spans="1:26" ht="15.75" customHeight="1">
      <c r="A282" s="404"/>
      <c r="B282" s="404"/>
      <c r="C282" s="404"/>
      <c r="D282" s="404"/>
      <c r="E282" s="404"/>
      <c r="F282" s="404"/>
      <c r="G282" s="404"/>
      <c r="H282" s="404"/>
      <c r="I282" s="404"/>
      <c r="J282" s="404"/>
      <c r="K282" s="404"/>
      <c r="L282" s="404"/>
      <c r="M282" s="404"/>
      <c r="N282" s="404"/>
      <c r="O282" s="404"/>
      <c r="P282" s="404"/>
      <c r="Q282" s="404"/>
      <c r="R282" s="404"/>
      <c r="S282" s="404"/>
      <c r="T282" s="404"/>
      <c r="U282" s="404"/>
      <c r="V282" s="404"/>
      <c r="W282" s="404"/>
      <c r="X282" s="404"/>
      <c r="Y282" s="404"/>
      <c r="Z282" s="404"/>
    </row>
    <row r="283" spans="1:26" ht="15.75" customHeight="1">
      <c r="A283" s="404"/>
      <c r="B283" s="404"/>
      <c r="C283" s="404"/>
      <c r="D283" s="404"/>
      <c r="E283" s="404"/>
      <c r="F283" s="404"/>
      <c r="G283" s="404"/>
      <c r="H283" s="404"/>
      <c r="I283" s="404"/>
      <c r="J283" s="404"/>
      <c r="K283" s="404"/>
      <c r="L283" s="404"/>
      <c r="M283" s="404"/>
      <c r="N283" s="404"/>
      <c r="O283" s="404"/>
      <c r="P283" s="404"/>
      <c r="Q283" s="404"/>
      <c r="R283" s="404"/>
      <c r="S283" s="404"/>
      <c r="T283" s="404"/>
      <c r="U283" s="404"/>
      <c r="V283" s="404"/>
      <c r="W283" s="404"/>
      <c r="X283" s="404"/>
      <c r="Y283" s="404"/>
      <c r="Z283" s="404"/>
    </row>
    <row r="284" spans="1:26" ht="15.75" customHeight="1">
      <c r="A284" s="404"/>
      <c r="B284" s="404"/>
      <c r="C284" s="404"/>
      <c r="D284" s="404"/>
      <c r="E284" s="404"/>
      <c r="F284" s="404"/>
      <c r="G284" s="404"/>
      <c r="H284" s="404"/>
      <c r="I284" s="404"/>
      <c r="J284" s="404"/>
      <c r="K284" s="404"/>
      <c r="L284" s="404"/>
      <c r="M284" s="404"/>
      <c r="N284" s="404"/>
      <c r="O284" s="404"/>
      <c r="P284" s="404"/>
      <c r="Q284" s="404"/>
      <c r="R284" s="404"/>
      <c r="S284" s="404"/>
      <c r="T284" s="404"/>
      <c r="U284" s="404"/>
      <c r="V284" s="404"/>
      <c r="W284" s="404"/>
      <c r="X284" s="404"/>
      <c r="Y284" s="404"/>
      <c r="Z284" s="404"/>
    </row>
    <row r="285" spans="1:26" ht="15.75" customHeight="1">
      <c r="A285" s="404"/>
      <c r="B285" s="404"/>
      <c r="C285" s="404"/>
      <c r="D285" s="404"/>
      <c r="E285" s="404"/>
      <c r="F285" s="404"/>
      <c r="G285" s="404"/>
      <c r="H285" s="404"/>
      <c r="I285" s="404"/>
      <c r="J285" s="404"/>
      <c r="K285" s="404"/>
      <c r="L285" s="404"/>
      <c r="M285" s="404"/>
      <c r="N285" s="404"/>
      <c r="O285" s="404"/>
      <c r="P285" s="404"/>
      <c r="Q285" s="404"/>
      <c r="R285" s="404"/>
      <c r="S285" s="404"/>
      <c r="T285" s="404"/>
      <c r="U285" s="404"/>
      <c r="V285" s="404"/>
      <c r="W285" s="404"/>
      <c r="X285" s="404"/>
      <c r="Y285" s="404"/>
      <c r="Z285" s="404"/>
    </row>
    <row r="286" spans="1:26" ht="15.75" customHeight="1">
      <c r="A286" s="404"/>
      <c r="B286" s="404"/>
      <c r="C286" s="404"/>
      <c r="D286" s="404"/>
      <c r="E286" s="404"/>
      <c r="F286" s="404"/>
      <c r="G286" s="404"/>
      <c r="H286" s="404"/>
      <c r="I286" s="404"/>
      <c r="J286" s="404"/>
      <c r="K286" s="404"/>
      <c r="L286" s="404"/>
      <c r="M286" s="404"/>
      <c r="N286" s="404"/>
      <c r="O286" s="404"/>
      <c r="P286" s="404"/>
      <c r="Q286" s="404"/>
      <c r="R286" s="404"/>
      <c r="S286" s="404"/>
      <c r="T286" s="404"/>
      <c r="U286" s="404"/>
      <c r="V286" s="404"/>
      <c r="W286" s="404"/>
      <c r="X286" s="404"/>
      <c r="Y286" s="404"/>
      <c r="Z286" s="404"/>
    </row>
    <row r="287" spans="1:26" ht="15.75" customHeight="1">
      <c r="A287" s="404"/>
      <c r="B287" s="404"/>
      <c r="C287" s="404"/>
      <c r="D287" s="404"/>
      <c r="E287" s="404"/>
      <c r="F287" s="404"/>
      <c r="G287" s="404"/>
      <c r="H287" s="404"/>
      <c r="I287" s="404"/>
      <c r="J287" s="404"/>
      <c r="K287" s="404"/>
      <c r="L287" s="404"/>
      <c r="M287" s="404"/>
      <c r="N287" s="404"/>
      <c r="O287" s="404"/>
      <c r="P287" s="404"/>
      <c r="Q287" s="404"/>
      <c r="R287" s="404"/>
      <c r="S287" s="404"/>
      <c r="T287" s="404"/>
      <c r="U287" s="404"/>
      <c r="V287" s="404"/>
      <c r="W287" s="404"/>
      <c r="X287" s="404"/>
      <c r="Y287" s="404"/>
      <c r="Z287" s="404"/>
    </row>
    <row r="288" spans="1:26" ht="15.75" customHeight="1">
      <c r="A288" s="404"/>
      <c r="B288" s="404"/>
      <c r="C288" s="404"/>
      <c r="D288" s="404"/>
      <c r="E288" s="404"/>
      <c r="F288" s="404"/>
      <c r="G288" s="404"/>
      <c r="H288" s="404"/>
      <c r="I288" s="404"/>
      <c r="J288" s="404"/>
      <c r="K288" s="404"/>
      <c r="L288" s="404"/>
      <c r="M288" s="404"/>
      <c r="N288" s="404"/>
      <c r="O288" s="404"/>
      <c r="P288" s="404"/>
      <c r="Q288" s="404"/>
      <c r="R288" s="404"/>
      <c r="S288" s="404"/>
      <c r="T288" s="404"/>
      <c r="U288" s="404"/>
      <c r="V288" s="404"/>
      <c r="W288" s="404"/>
      <c r="X288" s="404"/>
      <c r="Y288" s="404"/>
      <c r="Z288" s="404"/>
    </row>
    <row r="289" spans="1:26" ht="15.75" customHeight="1">
      <c r="A289" s="404"/>
      <c r="B289" s="404"/>
      <c r="C289" s="404"/>
      <c r="D289" s="404"/>
      <c r="E289" s="404"/>
      <c r="F289" s="404"/>
      <c r="G289" s="404"/>
      <c r="H289" s="404"/>
      <c r="I289" s="404"/>
      <c r="J289" s="404"/>
      <c r="K289" s="404"/>
      <c r="L289" s="404"/>
      <c r="M289" s="404"/>
      <c r="N289" s="404"/>
      <c r="O289" s="404"/>
      <c r="P289" s="404"/>
      <c r="Q289" s="404"/>
      <c r="R289" s="404"/>
      <c r="S289" s="404"/>
      <c r="T289" s="404"/>
      <c r="U289" s="404"/>
      <c r="V289" s="404"/>
      <c r="W289" s="404"/>
      <c r="X289" s="404"/>
      <c r="Y289" s="404"/>
      <c r="Z289" s="404"/>
    </row>
    <row r="290" spans="1:26" ht="15.75" customHeight="1">
      <c r="A290" s="404"/>
      <c r="B290" s="404"/>
      <c r="C290" s="404"/>
      <c r="D290" s="404"/>
      <c r="E290" s="404"/>
      <c r="F290" s="404"/>
      <c r="G290" s="404"/>
      <c r="H290" s="404"/>
      <c r="I290" s="404"/>
      <c r="J290" s="404"/>
      <c r="K290" s="404"/>
      <c r="L290" s="404"/>
      <c r="M290" s="404"/>
      <c r="N290" s="404"/>
      <c r="O290" s="404"/>
      <c r="P290" s="404"/>
      <c r="Q290" s="404"/>
      <c r="R290" s="404"/>
      <c r="S290" s="404"/>
      <c r="T290" s="404"/>
      <c r="U290" s="404"/>
      <c r="V290" s="404"/>
      <c r="W290" s="404"/>
      <c r="X290" s="404"/>
      <c r="Y290" s="404"/>
      <c r="Z290" s="404"/>
    </row>
    <row r="291" spans="1:26" ht="15.75" customHeight="1">
      <c r="A291" s="404"/>
      <c r="B291" s="404"/>
      <c r="C291" s="404"/>
      <c r="D291" s="404"/>
      <c r="E291" s="404"/>
      <c r="F291" s="404"/>
      <c r="G291" s="404"/>
      <c r="H291" s="404"/>
      <c r="I291" s="404"/>
      <c r="J291" s="404"/>
      <c r="K291" s="404"/>
      <c r="L291" s="404"/>
      <c r="M291" s="404"/>
      <c r="N291" s="404"/>
      <c r="O291" s="404"/>
      <c r="P291" s="404"/>
      <c r="Q291" s="404"/>
      <c r="R291" s="404"/>
      <c r="S291" s="404"/>
      <c r="T291" s="404"/>
      <c r="U291" s="404"/>
      <c r="V291" s="404"/>
      <c r="W291" s="404"/>
      <c r="X291" s="404"/>
      <c r="Y291" s="404"/>
      <c r="Z291" s="404"/>
    </row>
    <row r="292" spans="1:26" ht="15.75" customHeight="1">
      <c r="A292" s="404"/>
      <c r="B292" s="404"/>
      <c r="C292" s="404"/>
      <c r="D292" s="404"/>
      <c r="E292" s="404"/>
      <c r="F292" s="404"/>
      <c r="G292" s="404"/>
      <c r="H292" s="404"/>
      <c r="I292" s="404"/>
      <c r="J292" s="404"/>
      <c r="K292" s="404"/>
      <c r="L292" s="404"/>
      <c r="M292" s="404"/>
      <c r="N292" s="404"/>
      <c r="O292" s="404"/>
      <c r="P292" s="404"/>
      <c r="Q292" s="404"/>
      <c r="R292" s="404"/>
      <c r="S292" s="404"/>
      <c r="T292" s="404"/>
      <c r="U292" s="404"/>
      <c r="V292" s="404"/>
      <c r="W292" s="404"/>
      <c r="X292" s="404"/>
      <c r="Y292" s="404"/>
      <c r="Z292" s="404"/>
    </row>
    <row r="293" spans="1:26" ht="15.75" customHeight="1">
      <c r="A293" s="404"/>
      <c r="B293" s="404"/>
      <c r="C293" s="404"/>
      <c r="D293" s="404"/>
      <c r="E293" s="404"/>
      <c r="F293" s="404"/>
      <c r="G293" s="404"/>
      <c r="H293" s="404"/>
      <c r="I293" s="404"/>
      <c r="J293" s="404"/>
      <c r="K293" s="404"/>
      <c r="L293" s="404"/>
      <c r="M293" s="404"/>
      <c r="N293" s="404"/>
      <c r="O293" s="404"/>
      <c r="P293" s="404"/>
      <c r="Q293" s="404"/>
      <c r="R293" s="404"/>
      <c r="S293" s="404"/>
      <c r="T293" s="404"/>
      <c r="U293" s="404"/>
      <c r="V293" s="404"/>
      <c r="W293" s="404"/>
      <c r="X293" s="404"/>
      <c r="Y293" s="404"/>
      <c r="Z293" s="404"/>
    </row>
    <row r="294" spans="1:26" ht="15.75" customHeight="1">
      <c r="A294" s="404"/>
      <c r="B294" s="404"/>
      <c r="C294" s="404"/>
      <c r="D294" s="404"/>
      <c r="E294" s="404"/>
      <c r="F294" s="404"/>
      <c r="G294" s="404"/>
      <c r="H294" s="404"/>
      <c r="I294" s="404"/>
      <c r="J294" s="404"/>
      <c r="K294" s="404"/>
      <c r="L294" s="404"/>
      <c r="M294" s="404"/>
      <c r="N294" s="404"/>
      <c r="O294" s="404"/>
      <c r="P294" s="404"/>
      <c r="Q294" s="404"/>
      <c r="R294" s="404"/>
      <c r="S294" s="404"/>
      <c r="T294" s="404"/>
      <c r="U294" s="404"/>
      <c r="V294" s="404"/>
      <c r="W294" s="404"/>
      <c r="X294" s="404"/>
      <c r="Y294" s="404"/>
      <c r="Z294" s="404"/>
    </row>
    <row r="295" spans="1:26" ht="15.75" customHeight="1">
      <c r="A295" s="404"/>
      <c r="B295" s="404"/>
      <c r="C295" s="404"/>
      <c r="D295" s="404"/>
      <c r="E295" s="404"/>
      <c r="F295" s="404"/>
      <c r="G295" s="404"/>
      <c r="H295" s="404"/>
      <c r="I295" s="404"/>
      <c r="J295" s="404"/>
      <c r="K295" s="404"/>
      <c r="L295" s="404"/>
      <c r="M295" s="404"/>
      <c r="N295" s="404"/>
      <c r="O295" s="404"/>
      <c r="P295" s="404"/>
      <c r="Q295" s="404"/>
      <c r="R295" s="404"/>
      <c r="S295" s="404"/>
      <c r="T295" s="404"/>
      <c r="U295" s="404"/>
      <c r="V295" s="404"/>
      <c r="W295" s="404"/>
      <c r="X295" s="404"/>
      <c r="Y295" s="404"/>
      <c r="Z295" s="404"/>
    </row>
    <row r="296" spans="1:26" ht="15.75" customHeight="1">
      <c r="A296" s="404"/>
      <c r="B296" s="404"/>
      <c r="C296" s="404"/>
      <c r="D296" s="404"/>
      <c r="E296" s="404"/>
      <c r="F296" s="404"/>
      <c r="G296" s="404"/>
      <c r="H296" s="404"/>
      <c r="I296" s="404"/>
      <c r="J296" s="404"/>
      <c r="K296" s="404"/>
      <c r="L296" s="404"/>
      <c r="M296" s="404"/>
      <c r="N296" s="404"/>
      <c r="O296" s="404"/>
      <c r="P296" s="404"/>
      <c r="Q296" s="404"/>
      <c r="R296" s="404"/>
      <c r="S296" s="404"/>
      <c r="T296" s="404"/>
      <c r="U296" s="404"/>
      <c r="V296" s="404"/>
      <c r="W296" s="404"/>
      <c r="X296" s="404"/>
      <c r="Y296" s="404"/>
      <c r="Z296" s="404"/>
    </row>
    <row r="297" spans="1:26" ht="15.75" customHeight="1">
      <c r="A297" s="404"/>
      <c r="B297" s="404"/>
      <c r="C297" s="404"/>
      <c r="D297" s="404"/>
      <c r="E297" s="404"/>
      <c r="F297" s="404"/>
      <c r="G297" s="404"/>
      <c r="H297" s="404"/>
      <c r="I297" s="404"/>
      <c r="J297" s="404"/>
      <c r="K297" s="404"/>
      <c r="L297" s="404"/>
      <c r="M297" s="404"/>
      <c r="N297" s="404"/>
      <c r="O297" s="404"/>
      <c r="P297" s="404"/>
      <c r="Q297" s="404"/>
      <c r="R297" s="404"/>
      <c r="S297" s="404"/>
      <c r="T297" s="404"/>
      <c r="U297" s="404"/>
      <c r="V297" s="404"/>
      <c r="W297" s="404"/>
      <c r="X297" s="404"/>
      <c r="Y297" s="404"/>
      <c r="Z297" s="404"/>
    </row>
    <row r="298" spans="1:26" ht="15.75" customHeight="1">
      <c r="A298" s="404"/>
      <c r="B298" s="404"/>
      <c r="C298" s="404"/>
      <c r="D298" s="404"/>
      <c r="E298" s="404"/>
      <c r="F298" s="404"/>
      <c r="G298" s="404"/>
      <c r="H298" s="404"/>
      <c r="I298" s="404"/>
      <c r="J298" s="404"/>
      <c r="K298" s="404"/>
      <c r="L298" s="404"/>
      <c r="M298" s="404"/>
      <c r="N298" s="404"/>
      <c r="O298" s="404"/>
      <c r="P298" s="404"/>
      <c r="Q298" s="404"/>
      <c r="R298" s="404"/>
      <c r="S298" s="404"/>
      <c r="T298" s="404"/>
      <c r="U298" s="404"/>
      <c r="V298" s="404"/>
      <c r="W298" s="404"/>
      <c r="X298" s="404"/>
      <c r="Y298" s="404"/>
      <c r="Z298" s="404"/>
    </row>
    <row r="299" spans="1:26" ht="15.75" customHeight="1">
      <c r="A299" s="404"/>
      <c r="B299" s="404"/>
      <c r="C299" s="404"/>
      <c r="D299" s="404"/>
      <c r="E299" s="404"/>
      <c r="F299" s="404"/>
      <c r="G299" s="404"/>
      <c r="H299" s="404"/>
      <c r="I299" s="404"/>
      <c r="J299" s="404"/>
      <c r="K299" s="404"/>
      <c r="L299" s="404"/>
      <c r="M299" s="404"/>
      <c r="N299" s="404"/>
      <c r="O299" s="404"/>
      <c r="P299" s="404"/>
      <c r="Q299" s="404"/>
      <c r="R299" s="404"/>
      <c r="S299" s="404"/>
      <c r="T299" s="404"/>
      <c r="U299" s="404"/>
      <c r="V299" s="404"/>
      <c r="W299" s="404"/>
      <c r="X299" s="404"/>
      <c r="Y299" s="404"/>
      <c r="Z299" s="404"/>
    </row>
    <row r="300" spans="1:26" ht="15.75" customHeight="1">
      <c r="A300" s="404"/>
      <c r="B300" s="404"/>
      <c r="C300" s="404"/>
      <c r="D300" s="404"/>
      <c r="E300" s="404"/>
      <c r="F300" s="404"/>
      <c r="G300" s="404"/>
      <c r="H300" s="404"/>
      <c r="I300" s="404"/>
      <c r="J300" s="404"/>
      <c r="K300" s="404"/>
      <c r="L300" s="404"/>
      <c r="M300" s="404"/>
      <c r="N300" s="404"/>
      <c r="O300" s="404"/>
      <c r="P300" s="404"/>
      <c r="Q300" s="404"/>
      <c r="R300" s="404"/>
      <c r="S300" s="404"/>
      <c r="T300" s="404"/>
      <c r="U300" s="404"/>
      <c r="V300" s="404"/>
      <c r="W300" s="404"/>
      <c r="X300" s="404"/>
      <c r="Y300" s="404"/>
      <c r="Z300" s="404"/>
    </row>
    <row r="301" spans="1:26" ht="15.75" customHeight="1">
      <c r="A301" s="404"/>
      <c r="B301" s="404"/>
      <c r="C301" s="404"/>
      <c r="D301" s="404"/>
      <c r="E301" s="404"/>
      <c r="F301" s="404"/>
      <c r="G301" s="404"/>
      <c r="H301" s="404"/>
      <c r="I301" s="404"/>
      <c r="J301" s="404"/>
      <c r="K301" s="404"/>
      <c r="L301" s="404"/>
      <c r="M301" s="404"/>
      <c r="N301" s="404"/>
      <c r="O301" s="404"/>
      <c r="P301" s="404"/>
      <c r="Q301" s="404"/>
      <c r="R301" s="404"/>
      <c r="S301" s="404"/>
      <c r="T301" s="404"/>
      <c r="U301" s="404"/>
      <c r="V301" s="404"/>
      <c r="W301" s="404"/>
      <c r="X301" s="404"/>
      <c r="Y301" s="404"/>
      <c r="Z301" s="404"/>
    </row>
    <row r="302" spans="1:26" ht="15.75" customHeight="1">
      <c r="A302" s="404"/>
      <c r="B302" s="404"/>
      <c r="C302" s="404"/>
      <c r="D302" s="404"/>
      <c r="E302" s="404"/>
      <c r="F302" s="404"/>
      <c r="G302" s="404"/>
      <c r="H302" s="404"/>
      <c r="I302" s="404"/>
      <c r="J302" s="404"/>
      <c r="K302" s="404"/>
      <c r="L302" s="404"/>
      <c r="M302" s="404"/>
      <c r="N302" s="404"/>
      <c r="O302" s="404"/>
      <c r="P302" s="404"/>
      <c r="Q302" s="404"/>
      <c r="R302" s="404"/>
      <c r="S302" s="404"/>
      <c r="T302" s="404"/>
      <c r="U302" s="404"/>
      <c r="V302" s="404"/>
      <c r="W302" s="404"/>
      <c r="X302" s="404"/>
      <c r="Y302" s="404"/>
      <c r="Z302" s="404"/>
    </row>
    <row r="303" spans="1:26" ht="15.75" customHeight="1">
      <c r="A303" s="404"/>
      <c r="B303" s="404"/>
      <c r="C303" s="404"/>
      <c r="D303" s="404"/>
      <c r="E303" s="404"/>
      <c r="F303" s="404"/>
      <c r="G303" s="404"/>
      <c r="H303" s="404"/>
      <c r="I303" s="404"/>
      <c r="J303" s="404"/>
      <c r="K303" s="404"/>
      <c r="L303" s="404"/>
      <c r="M303" s="404"/>
      <c r="N303" s="404"/>
      <c r="O303" s="404"/>
      <c r="P303" s="404"/>
      <c r="Q303" s="404"/>
      <c r="R303" s="404"/>
      <c r="S303" s="404"/>
      <c r="T303" s="404"/>
      <c r="U303" s="404"/>
      <c r="V303" s="404"/>
      <c r="W303" s="404"/>
      <c r="X303" s="404"/>
      <c r="Y303" s="404"/>
      <c r="Z303" s="404"/>
    </row>
    <row r="304" spans="1:26" ht="15.75" customHeight="1">
      <c r="A304" s="404"/>
      <c r="B304" s="404"/>
      <c r="C304" s="404"/>
      <c r="D304" s="404"/>
      <c r="E304" s="404"/>
      <c r="F304" s="404"/>
      <c r="G304" s="404"/>
      <c r="H304" s="404"/>
      <c r="I304" s="404"/>
      <c r="J304" s="404"/>
      <c r="K304" s="404"/>
      <c r="L304" s="404"/>
      <c r="M304" s="404"/>
      <c r="N304" s="404"/>
      <c r="O304" s="404"/>
      <c r="P304" s="404"/>
      <c r="Q304" s="404"/>
      <c r="R304" s="404"/>
      <c r="S304" s="404"/>
      <c r="T304" s="404"/>
      <c r="U304" s="404"/>
      <c r="V304" s="404"/>
      <c r="W304" s="404"/>
      <c r="X304" s="404"/>
      <c r="Y304" s="404"/>
      <c r="Z304" s="404"/>
    </row>
    <row r="305" spans="1:26" ht="15.75" customHeight="1">
      <c r="A305" s="404"/>
      <c r="B305" s="404"/>
      <c r="C305" s="404"/>
      <c r="D305" s="404"/>
      <c r="E305" s="404"/>
      <c r="F305" s="404"/>
      <c r="G305" s="404"/>
      <c r="H305" s="404"/>
      <c r="I305" s="404"/>
      <c r="J305" s="404"/>
      <c r="K305" s="404"/>
      <c r="L305" s="404"/>
      <c r="M305" s="404"/>
      <c r="N305" s="404"/>
      <c r="O305" s="404"/>
      <c r="P305" s="404"/>
      <c r="Q305" s="404"/>
      <c r="R305" s="404"/>
      <c r="S305" s="404"/>
      <c r="T305" s="404"/>
      <c r="U305" s="404"/>
      <c r="V305" s="404"/>
      <c r="W305" s="404"/>
      <c r="X305" s="404"/>
      <c r="Y305" s="404"/>
      <c r="Z305" s="404"/>
    </row>
    <row r="306" spans="1:26" ht="15.75" customHeight="1">
      <c r="A306" s="404"/>
      <c r="B306" s="404"/>
      <c r="C306" s="404"/>
      <c r="D306" s="404"/>
      <c r="E306" s="404"/>
      <c r="F306" s="404"/>
      <c r="G306" s="404"/>
      <c r="H306" s="404"/>
      <c r="I306" s="404"/>
      <c r="J306" s="404"/>
      <c r="K306" s="404"/>
      <c r="L306" s="404"/>
      <c r="M306" s="404"/>
      <c r="N306" s="404"/>
      <c r="O306" s="404"/>
      <c r="P306" s="404"/>
      <c r="Q306" s="404"/>
      <c r="R306" s="404"/>
      <c r="S306" s="404"/>
      <c r="T306" s="404"/>
      <c r="U306" s="404"/>
      <c r="V306" s="404"/>
      <c r="W306" s="404"/>
      <c r="X306" s="404"/>
      <c r="Y306" s="404"/>
      <c r="Z306" s="404"/>
    </row>
    <row r="307" spans="1:26" ht="15.75" customHeight="1">
      <c r="A307" s="404"/>
      <c r="B307" s="404"/>
      <c r="C307" s="404"/>
      <c r="D307" s="404"/>
      <c r="E307" s="404"/>
      <c r="F307" s="404"/>
      <c r="G307" s="404"/>
      <c r="H307" s="404"/>
      <c r="I307" s="404"/>
      <c r="J307" s="404"/>
      <c r="K307" s="404"/>
      <c r="L307" s="404"/>
      <c r="M307" s="404"/>
      <c r="N307" s="404"/>
      <c r="O307" s="404"/>
      <c r="P307" s="404"/>
      <c r="Q307" s="404"/>
      <c r="R307" s="404"/>
      <c r="S307" s="404"/>
      <c r="T307" s="404"/>
      <c r="U307" s="404"/>
      <c r="V307" s="404"/>
      <c r="W307" s="404"/>
      <c r="X307" s="404"/>
      <c r="Y307" s="404"/>
      <c r="Z307" s="404"/>
    </row>
    <row r="308" spans="1:26" ht="15.75" customHeight="1">
      <c r="A308" s="404"/>
      <c r="B308" s="404"/>
      <c r="C308" s="404"/>
      <c r="D308" s="404"/>
      <c r="E308" s="404"/>
      <c r="F308" s="404"/>
      <c r="G308" s="404"/>
      <c r="H308" s="404"/>
      <c r="I308" s="404"/>
      <c r="J308" s="404"/>
      <c r="K308" s="404"/>
      <c r="L308" s="404"/>
      <c r="M308" s="404"/>
      <c r="N308" s="404"/>
      <c r="O308" s="404"/>
      <c r="P308" s="404"/>
      <c r="Q308" s="404"/>
      <c r="R308" s="404"/>
      <c r="S308" s="404"/>
      <c r="T308" s="404"/>
      <c r="U308" s="404"/>
      <c r="V308" s="404"/>
      <c r="W308" s="404"/>
      <c r="X308" s="404"/>
      <c r="Y308" s="404"/>
      <c r="Z308" s="404"/>
    </row>
    <row r="309" spans="1:26" ht="15.75" customHeight="1">
      <c r="A309" s="404"/>
      <c r="B309" s="404"/>
      <c r="C309" s="404"/>
      <c r="D309" s="404"/>
      <c r="E309" s="404"/>
      <c r="F309" s="404"/>
      <c r="G309" s="404"/>
      <c r="H309" s="404"/>
      <c r="I309" s="404"/>
      <c r="J309" s="404"/>
      <c r="K309" s="404"/>
      <c r="L309" s="404"/>
      <c r="M309" s="404"/>
      <c r="N309" s="404"/>
      <c r="O309" s="404"/>
      <c r="P309" s="404"/>
      <c r="Q309" s="404"/>
      <c r="R309" s="404"/>
      <c r="S309" s="404"/>
      <c r="T309" s="404"/>
      <c r="U309" s="404"/>
      <c r="V309" s="404"/>
      <c r="W309" s="404"/>
      <c r="X309" s="404"/>
      <c r="Y309" s="404"/>
      <c r="Z309" s="404"/>
    </row>
    <row r="310" spans="1:26" ht="15.75" customHeight="1">
      <c r="A310" s="404"/>
      <c r="B310" s="404"/>
      <c r="C310" s="404"/>
      <c r="D310" s="404"/>
      <c r="E310" s="404"/>
      <c r="F310" s="404"/>
      <c r="G310" s="404"/>
      <c r="H310" s="404"/>
      <c r="I310" s="404"/>
      <c r="J310" s="404"/>
      <c r="K310" s="404"/>
      <c r="L310" s="404"/>
      <c r="M310" s="404"/>
      <c r="N310" s="404"/>
      <c r="O310" s="404"/>
      <c r="P310" s="404"/>
      <c r="Q310" s="404"/>
      <c r="R310" s="404"/>
      <c r="S310" s="404"/>
      <c r="T310" s="404"/>
      <c r="U310" s="404"/>
      <c r="V310" s="404"/>
      <c r="W310" s="404"/>
      <c r="X310" s="404"/>
      <c r="Y310" s="404"/>
      <c r="Z310" s="404"/>
    </row>
    <row r="311" spans="1:26" ht="15.75" customHeight="1">
      <c r="A311" s="404"/>
      <c r="B311" s="404"/>
      <c r="C311" s="404"/>
      <c r="D311" s="404"/>
      <c r="E311" s="404"/>
      <c r="F311" s="404"/>
      <c r="G311" s="404"/>
      <c r="H311" s="404"/>
      <c r="I311" s="404"/>
      <c r="J311" s="404"/>
      <c r="K311" s="404"/>
      <c r="L311" s="404"/>
      <c r="M311" s="404"/>
      <c r="N311" s="404"/>
      <c r="O311" s="404"/>
      <c r="P311" s="404"/>
      <c r="Q311" s="404"/>
      <c r="R311" s="404"/>
      <c r="S311" s="404"/>
      <c r="T311" s="404"/>
      <c r="U311" s="404"/>
      <c r="V311" s="404"/>
      <c r="W311" s="404"/>
      <c r="X311" s="404"/>
      <c r="Y311" s="404"/>
      <c r="Z311" s="404"/>
    </row>
    <row r="312" spans="1:26" ht="15.75" customHeight="1">
      <c r="A312" s="404"/>
      <c r="B312" s="404"/>
      <c r="C312" s="404"/>
      <c r="D312" s="404"/>
      <c r="E312" s="404"/>
      <c r="F312" s="404"/>
      <c r="G312" s="404"/>
      <c r="H312" s="404"/>
      <c r="I312" s="404"/>
      <c r="J312" s="404"/>
      <c r="K312" s="404"/>
      <c r="L312" s="404"/>
      <c r="M312" s="404"/>
      <c r="N312" s="404"/>
      <c r="O312" s="404"/>
      <c r="P312" s="404"/>
      <c r="Q312" s="404"/>
      <c r="R312" s="404"/>
      <c r="S312" s="404"/>
      <c r="T312" s="404"/>
      <c r="U312" s="404"/>
      <c r="V312" s="404"/>
      <c r="W312" s="404"/>
      <c r="X312" s="404"/>
      <c r="Y312" s="404"/>
      <c r="Z312" s="404"/>
    </row>
    <row r="313" spans="1:26" ht="15.75" customHeight="1">
      <c r="A313" s="404"/>
      <c r="B313" s="404"/>
      <c r="C313" s="404"/>
      <c r="D313" s="404"/>
      <c r="E313" s="404"/>
      <c r="F313" s="404"/>
      <c r="G313" s="404"/>
      <c r="H313" s="404"/>
      <c r="I313" s="404"/>
      <c r="J313" s="404"/>
      <c r="K313" s="404"/>
      <c r="L313" s="404"/>
      <c r="M313" s="404"/>
      <c r="N313" s="404"/>
      <c r="O313" s="404"/>
      <c r="P313" s="404"/>
      <c r="Q313" s="404"/>
      <c r="R313" s="404"/>
      <c r="S313" s="404"/>
      <c r="T313" s="404"/>
      <c r="U313" s="404"/>
      <c r="V313" s="404"/>
      <c r="W313" s="404"/>
      <c r="X313" s="404"/>
      <c r="Y313" s="404"/>
      <c r="Z313" s="404"/>
    </row>
    <row r="314" spans="1:26" ht="15.75" customHeight="1">
      <c r="A314" s="404"/>
      <c r="B314" s="404"/>
      <c r="C314" s="404"/>
      <c r="D314" s="404"/>
      <c r="E314" s="404"/>
      <c r="F314" s="404"/>
      <c r="G314" s="404"/>
      <c r="H314" s="404"/>
      <c r="I314" s="404"/>
      <c r="J314" s="404"/>
      <c r="K314" s="404"/>
      <c r="L314" s="404"/>
      <c r="M314" s="404"/>
      <c r="N314" s="404"/>
      <c r="O314" s="404"/>
      <c r="P314" s="404"/>
      <c r="Q314" s="404"/>
      <c r="R314" s="404"/>
      <c r="S314" s="404"/>
      <c r="T314" s="404"/>
      <c r="U314" s="404"/>
      <c r="V314" s="404"/>
      <c r="W314" s="404"/>
      <c r="X314" s="404"/>
      <c r="Y314" s="404"/>
      <c r="Z314" s="404"/>
    </row>
    <row r="315" spans="1:26" ht="15.75" customHeight="1">
      <c r="A315" s="404"/>
      <c r="B315" s="404"/>
      <c r="C315" s="404"/>
      <c r="D315" s="404"/>
      <c r="E315" s="404"/>
      <c r="F315" s="404"/>
      <c r="G315" s="404"/>
      <c r="H315" s="404"/>
      <c r="I315" s="404"/>
      <c r="J315" s="404"/>
      <c r="K315" s="404"/>
      <c r="L315" s="404"/>
      <c r="M315" s="404"/>
      <c r="N315" s="404"/>
      <c r="O315" s="404"/>
      <c r="P315" s="404"/>
      <c r="Q315" s="404"/>
      <c r="R315" s="404"/>
      <c r="S315" s="404"/>
      <c r="T315" s="404"/>
      <c r="U315" s="404"/>
      <c r="V315" s="404"/>
      <c r="W315" s="404"/>
      <c r="X315" s="404"/>
      <c r="Y315" s="404"/>
      <c r="Z315" s="404"/>
    </row>
    <row r="316" spans="1:26" ht="15.75" customHeight="1">
      <c r="A316" s="404"/>
      <c r="B316" s="404"/>
      <c r="C316" s="404"/>
      <c r="D316" s="404"/>
      <c r="E316" s="404"/>
      <c r="F316" s="404"/>
      <c r="G316" s="404"/>
      <c r="H316" s="404"/>
      <c r="I316" s="404"/>
      <c r="J316" s="404"/>
      <c r="K316" s="404"/>
      <c r="L316" s="404"/>
      <c r="M316" s="404"/>
      <c r="N316" s="404"/>
      <c r="O316" s="404"/>
      <c r="P316" s="404"/>
      <c r="Q316" s="404"/>
      <c r="R316" s="404"/>
      <c r="S316" s="404"/>
      <c r="T316" s="404"/>
      <c r="U316" s="404"/>
      <c r="V316" s="404"/>
      <c r="W316" s="404"/>
      <c r="X316" s="404"/>
      <c r="Y316" s="404"/>
      <c r="Z316" s="404"/>
    </row>
    <row r="317" spans="1:26" ht="15.75" customHeight="1">
      <c r="A317" s="404"/>
      <c r="B317" s="404"/>
      <c r="C317" s="404"/>
      <c r="D317" s="404"/>
      <c r="E317" s="404"/>
      <c r="F317" s="404"/>
      <c r="G317" s="404"/>
      <c r="H317" s="404"/>
      <c r="I317" s="404"/>
      <c r="J317" s="404"/>
      <c r="K317" s="404"/>
      <c r="L317" s="404"/>
      <c r="M317" s="404"/>
      <c r="N317" s="404"/>
      <c r="O317" s="404"/>
      <c r="P317" s="404"/>
      <c r="Q317" s="404"/>
      <c r="R317" s="404"/>
      <c r="S317" s="404"/>
      <c r="T317" s="404"/>
      <c r="U317" s="404"/>
      <c r="V317" s="404"/>
      <c r="W317" s="404"/>
      <c r="X317" s="404"/>
      <c r="Y317" s="404"/>
      <c r="Z317" s="404"/>
    </row>
    <row r="318" spans="1:26" ht="15.75" customHeight="1">
      <c r="A318" s="404"/>
      <c r="B318" s="404"/>
      <c r="C318" s="404"/>
      <c r="D318" s="404"/>
      <c r="E318" s="404"/>
      <c r="F318" s="404"/>
      <c r="G318" s="404"/>
      <c r="H318" s="404"/>
      <c r="I318" s="404"/>
      <c r="J318" s="404"/>
      <c r="K318" s="404"/>
      <c r="L318" s="404"/>
      <c r="M318" s="404"/>
      <c r="N318" s="404"/>
      <c r="O318" s="404"/>
      <c r="P318" s="404"/>
      <c r="Q318" s="404"/>
      <c r="R318" s="404"/>
      <c r="S318" s="404"/>
      <c r="T318" s="404"/>
      <c r="U318" s="404"/>
      <c r="V318" s="404"/>
      <c r="W318" s="404"/>
      <c r="X318" s="404"/>
      <c r="Y318" s="404"/>
      <c r="Z318" s="404"/>
    </row>
    <row r="319" spans="1:26" ht="15.75" customHeight="1">
      <c r="A319" s="404"/>
      <c r="B319" s="404"/>
      <c r="C319" s="404"/>
      <c r="D319" s="404"/>
      <c r="E319" s="404"/>
      <c r="F319" s="404"/>
      <c r="G319" s="404"/>
      <c r="H319" s="404"/>
      <c r="I319" s="404"/>
      <c r="J319" s="404"/>
      <c r="K319" s="404"/>
      <c r="L319" s="404"/>
      <c r="M319" s="404"/>
      <c r="N319" s="404"/>
      <c r="O319" s="404"/>
      <c r="P319" s="404"/>
      <c r="Q319" s="404"/>
      <c r="R319" s="404"/>
      <c r="S319" s="404"/>
      <c r="T319" s="404"/>
      <c r="U319" s="404"/>
      <c r="V319" s="404"/>
      <c r="W319" s="404"/>
      <c r="X319" s="404"/>
      <c r="Y319" s="404"/>
      <c r="Z319" s="404"/>
    </row>
    <row r="320" spans="1:26" ht="15.75" customHeight="1">
      <c r="A320" s="404"/>
      <c r="B320" s="404"/>
      <c r="C320" s="404"/>
      <c r="D320" s="404"/>
      <c r="E320" s="404"/>
      <c r="F320" s="404"/>
      <c r="G320" s="404"/>
      <c r="H320" s="404"/>
      <c r="I320" s="404"/>
      <c r="J320" s="404"/>
      <c r="K320" s="404"/>
      <c r="L320" s="404"/>
      <c r="M320" s="404"/>
      <c r="N320" s="404"/>
      <c r="O320" s="404"/>
      <c r="P320" s="404"/>
      <c r="Q320" s="404"/>
      <c r="R320" s="404"/>
      <c r="S320" s="404"/>
      <c r="T320" s="404"/>
      <c r="U320" s="404"/>
      <c r="V320" s="404"/>
      <c r="W320" s="404"/>
      <c r="X320" s="404"/>
      <c r="Y320" s="404"/>
      <c r="Z320" s="404"/>
    </row>
    <row r="321" spans="1:26" ht="15.75" customHeight="1">
      <c r="A321" s="404"/>
      <c r="B321" s="404"/>
      <c r="C321" s="404"/>
      <c r="D321" s="404"/>
      <c r="E321" s="404"/>
      <c r="F321" s="404"/>
      <c r="G321" s="404"/>
      <c r="H321" s="404"/>
      <c r="I321" s="404"/>
      <c r="J321" s="404"/>
      <c r="K321" s="404"/>
      <c r="L321" s="404"/>
      <c r="M321" s="404"/>
      <c r="N321" s="404"/>
      <c r="O321" s="404"/>
      <c r="P321" s="404"/>
      <c r="Q321" s="404"/>
      <c r="R321" s="404"/>
      <c r="S321" s="404"/>
      <c r="T321" s="404"/>
      <c r="U321" s="404"/>
      <c r="V321" s="404"/>
      <c r="W321" s="404"/>
      <c r="X321" s="404"/>
      <c r="Y321" s="404"/>
      <c r="Z321" s="404"/>
    </row>
    <row r="322" spans="1:26" ht="15.75" customHeight="1">
      <c r="A322" s="404"/>
      <c r="B322" s="404"/>
      <c r="C322" s="404"/>
      <c r="D322" s="404"/>
      <c r="E322" s="404"/>
      <c r="F322" s="404"/>
      <c r="G322" s="404"/>
      <c r="H322" s="404"/>
      <c r="I322" s="404"/>
      <c r="J322" s="404"/>
      <c r="K322" s="404"/>
      <c r="L322" s="404"/>
      <c r="M322" s="404"/>
      <c r="N322" s="404"/>
      <c r="O322" s="404"/>
      <c r="P322" s="404"/>
      <c r="Q322" s="404"/>
      <c r="R322" s="404"/>
      <c r="S322" s="404"/>
      <c r="T322" s="404"/>
      <c r="U322" s="404"/>
      <c r="V322" s="404"/>
      <c r="W322" s="404"/>
      <c r="X322" s="404"/>
      <c r="Y322" s="404"/>
      <c r="Z322" s="404"/>
    </row>
    <row r="323" spans="1:26" ht="15.75" customHeight="1">
      <c r="A323" s="404"/>
      <c r="B323" s="404"/>
      <c r="C323" s="404"/>
      <c r="D323" s="404"/>
      <c r="E323" s="404"/>
      <c r="F323" s="404"/>
      <c r="G323" s="404"/>
      <c r="H323" s="404"/>
      <c r="I323" s="404"/>
      <c r="J323" s="404"/>
      <c r="K323" s="404"/>
      <c r="L323" s="404"/>
      <c r="M323" s="404"/>
      <c r="N323" s="404"/>
      <c r="O323" s="404"/>
      <c r="P323" s="404"/>
      <c r="Q323" s="404"/>
      <c r="R323" s="404"/>
      <c r="S323" s="404"/>
      <c r="T323" s="404"/>
      <c r="U323" s="404"/>
      <c r="V323" s="404"/>
      <c r="W323" s="404"/>
      <c r="X323" s="404"/>
      <c r="Y323" s="404"/>
      <c r="Z323" s="404"/>
    </row>
    <row r="324" spans="1:26" ht="15.75" customHeight="1">
      <c r="A324" s="404"/>
      <c r="B324" s="404"/>
      <c r="C324" s="404"/>
      <c r="D324" s="404"/>
      <c r="E324" s="404"/>
      <c r="F324" s="404"/>
      <c r="G324" s="404"/>
      <c r="H324" s="404"/>
      <c r="I324" s="404"/>
      <c r="J324" s="404"/>
      <c r="K324" s="404"/>
      <c r="L324" s="404"/>
      <c r="M324" s="404"/>
      <c r="N324" s="404"/>
      <c r="O324" s="404"/>
      <c r="P324" s="404"/>
      <c r="Q324" s="404"/>
      <c r="R324" s="404"/>
      <c r="S324" s="404"/>
      <c r="T324" s="404"/>
      <c r="U324" s="404"/>
      <c r="V324" s="404"/>
      <c r="W324" s="404"/>
      <c r="X324" s="404"/>
      <c r="Y324" s="404"/>
      <c r="Z324" s="404"/>
    </row>
    <row r="325" spans="1:26" ht="15.75" customHeight="1">
      <c r="A325" s="404"/>
      <c r="B325" s="404"/>
      <c r="C325" s="404"/>
      <c r="D325" s="404"/>
      <c r="E325" s="404"/>
      <c r="F325" s="404"/>
      <c r="G325" s="404"/>
      <c r="H325" s="404"/>
      <c r="I325" s="404"/>
      <c r="J325" s="404"/>
      <c r="K325" s="404"/>
      <c r="L325" s="404"/>
      <c r="M325" s="404"/>
      <c r="N325" s="404"/>
      <c r="O325" s="404"/>
      <c r="P325" s="404"/>
      <c r="Q325" s="404"/>
      <c r="R325" s="404"/>
      <c r="S325" s="404"/>
      <c r="T325" s="404"/>
      <c r="U325" s="404"/>
      <c r="V325" s="404"/>
      <c r="W325" s="404"/>
      <c r="X325" s="404"/>
      <c r="Y325" s="404"/>
      <c r="Z325" s="404"/>
    </row>
    <row r="326" spans="1:26" ht="15.75" customHeight="1">
      <c r="A326" s="404"/>
      <c r="B326" s="404"/>
      <c r="C326" s="404"/>
      <c r="D326" s="404"/>
      <c r="E326" s="404"/>
      <c r="F326" s="404"/>
      <c r="G326" s="404"/>
      <c r="H326" s="404"/>
      <c r="I326" s="404"/>
      <c r="J326" s="404"/>
      <c r="K326" s="404"/>
      <c r="L326" s="404"/>
      <c r="M326" s="404"/>
      <c r="N326" s="404"/>
      <c r="O326" s="404"/>
      <c r="P326" s="404"/>
      <c r="Q326" s="404"/>
      <c r="R326" s="404"/>
      <c r="S326" s="404"/>
      <c r="T326" s="404"/>
      <c r="U326" s="404"/>
      <c r="V326" s="404"/>
      <c r="W326" s="404"/>
      <c r="X326" s="404"/>
      <c r="Y326" s="404"/>
      <c r="Z326" s="404"/>
    </row>
    <row r="327" spans="1:26" ht="15.75" customHeight="1">
      <c r="A327" s="404"/>
      <c r="B327" s="404"/>
      <c r="C327" s="404"/>
      <c r="D327" s="404"/>
      <c r="E327" s="404"/>
      <c r="F327" s="404"/>
      <c r="G327" s="404"/>
      <c r="H327" s="404"/>
      <c r="I327" s="404"/>
      <c r="J327" s="404"/>
      <c r="K327" s="404"/>
      <c r="L327" s="404"/>
      <c r="M327" s="404"/>
      <c r="N327" s="404"/>
      <c r="O327" s="404"/>
      <c r="P327" s="404"/>
      <c r="Q327" s="404"/>
      <c r="R327" s="404"/>
      <c r="S327" s="404"/>
      <c r="T327" s="404"/>
      <c r="U327" s="404"/>
      <c r="V327" s="404"/>
      <c r="W327" s="404"/>
      <c r="X327" s="404"/>
      <c r="Y327" s="404"/>
      <c r="Z327" s="404"/>
    </row>
    <row r="328" spans="1:26" ht="15.75" customHeight="1">
      <c r="A328" s="404"/>
      <c r="B328" s="404"/>
      <c r="C328" s="404"/>
      <c r="D328" s="404"/>
      <c r="E328" s="404"/>
      <c r="F328" s="404"/>
      <c r="G328" s="404"/>
      <c r="H328" s="404"/>
      <c r="I328" s="404"/>
      <c r="J328" s="404"/>
      <c r="K328" s="404"/>
      <c r="L328" s="404"/>
      <c r="M328" s="404"/>
      <c r="N328" s="404"/>
      <c r="O328" s="404"/>
      <c r="P328" s="404"/>
      <c r="Q328" s="404"/>
      <c r="R328" s="404"/>
      <c r="S328" s="404"/>
      <c r="T328" s="404"/>
      <c r="U328" s="404"/>
      <c r="V328" s="404"/>
      <c r="W328" s="404"/>
      <c r="X328" s="404"/>
      <c r="Y328" s="404"/>
      <c r="Z328" s="404"/>
    </row>
    <row r="329" spans="1:26" ht="15.75" customHeight="1">
      <c r="A329" s="404"/>
      <c r="B329" s="404"/>
      <c r="C329" s="404"/>
      <c r="D329" s="404"/>
      <c r="E329" s="404"/>
      <c r="F329" s="404"/>
      <c r="G329" s="404"/>
      <c r="H329" s="404"/>
      <c r="I329" s="404"/>
      <c r="J329" s="404"/>
      <c r="K329" s="404"/>
      <c r="L329" s="404"/>
      <c r="M329" s="404"/>
      <c r="N329" s="404"/>
      <c r="O329" s="404"/>
      <c r="P329" s="404"/>
      <c r="Q329" s="404"/>
      <c r="R329" s="404"/>
      <c r="S329" s="404"/>
      <c r="T329" s="404"/>
      <c r="U329" s="404"/>
      <c r="V329" s="404"/>
      <c r="W329" s="404"/>
      <c r="X329" s="404"/>
      <c r="Y329" s="404"/>
      <c r="Z329" s="404"/>
    </row>
    <row r="330" spans="1:26" ht="15.75" customHeight="1">
      <c r="A330" s="404"/>
      <c r="B330" s="404"/>
      <c r="C330" s="404"/>
      <c r="D330" s="404"/>
      <c r="E330" s="404"/>
      <c r="F330" s="404"/>
      <c r="G330" s="404"/>
      <c r="H330" s="404"/>
      <c r="I330" s="404"/>
      <c r="J330" s="404"/>
      <c r="K330" s="404"/>
      <c r="L330" s="404"/>
      <c r="M330" s="404"/>
      <c r="N330" s="404"/>
      <c r="O330" s="404"/>
      <c r="P330" s="404"/>
      <c r="Q330" s="404"/>
      <c r="R330" s="404"/>
      <c r="S330" s="404"/>
      <c r="T330" s="404"/>
      <c r="U330" s="404"/>
      <c r="V330" s="404"/>
      <c r="W330" s="404"/>
      <c r="X330" s="404"/>
      <c r="Y330" s="404"/>
      <c r="Z330" s="404"/>
    </row>
    <row r="331" spans="1:26" ht="15.75" customHeight="1">
      <c r="A331" s="404"/>
      <c r="B331" s="404"/>
      <c r="C331" s="404"/>
      <c r="D331" s="404"/>
      <c r="E331" s="404"/>
      <c r="F331" s="404"/>
      <c r="G331" s="404"/>
      <c r="H331" s="404"/>
      <c r="I331" s="404"/>
      <c r="J331" s="404"/>
      <c r="K331" s="404"/>
      <c r="L331" s="404"/>
      <c r="M331" s="404"/>
      <c r="N331" s="404"/>
      <c r="O331" s="404"/>
      <c r="P331" s="404"/>
      <c r="Q331" s="404"/>
      <c r="R331" s="404"/>
      <c r="S331" s="404"/>
      <c r="T331" s="404"/>
      <c r="U331" s="404"/>
      <c r="V331" s="404"/>
      <c r="W331" s="404"/>
      <c r="X331" s="404"/>
      <c r="Y331" s="404"/>
      <c r="Z331" s="404"/>
    </row>
    <row r="332" spans="1:26" ht="15.75" customHeight="1">
      <c r="A332" s="404"/>
      <c r="B332" s="404"/>
      <c r="C332" s="404"/>
      <c r="D332" s="404"/>
      <c r="E332" s="404"/>
      <c r="F332" s="404"/>
      <c r="G332" s="404"/>
      <c r="H332" s="404"/>
      <c r="I332" s="404"/>
      <c r="J332" s="404"/>
      <c r="K332" s="404"/>
      <c r="L332" s="404"/>
      <c r="M332" s="404"/>
      <c r="N332" s="404"/>
      <c r="O332" s="404"/>
      <c r="P332" s="404"/>
      <c r="Q332" s="404"/>
      <c r="R332" s="404"/>
      <c r="S332" s="404"/>
      <c r="T332" s="404"/>
      <c r="U332" s="404"/>
      <c r="V332" s="404"/>
      <c r="W332" s="404"/>
      <c r="X332" s="404"/>
      <c r="Y332" s="404"/>
      <c r="Z332" s="404"/>
    </row>
    <row r="333" spans="1:26" ht="15.75" customHeight="1">
      <c r="A333" s="404"/>
      <c r="B333" s="404"/>
      <c r="C333" s="404"/>
      <c r="D333" s="404"/>
      <c r="E333" s="404"/>
      <c r="F333" s="404"/>
      <c r="G333" s="404"/>
      <c r="H333" s="404"/>
      <c r="I333" s="404"/>
      <c r="J333" s="404"/>
      <c r="K333" s="404"/>
      <c r="L333" s="404"/>
      <c r="M333" s="404"/>
      <c r="N333" s="404"/>
      <c r="O333" s="404"/>
      <c r="P333" s="404"/>
      <c r="Q333" s="404"/>
      <c r="R333" s="404"/>
      <c r="S333" s="404"/>
      <c r="T333" s="404"/>
      <c r="U333" s="404"/>
      <c r="V333" s="404"/>
      <c r="W333" s="404"/>
      <c r="X333" s="404"/>
      <c r="Y333" s="404"/>
      <c r="Z333" s="404"/>
    </row>
    <row r="334" spans="1:26" ht="15.75" customHeight="1">
      <c r="A334" s="404"/>
      <c r="B334" s="404"/>
      <c r="C334" s="404"/>
      <c r="D334" s="404"/>
      <c r="E334" s="404"/>
      <c r="F334" s="404"/>
      <c r="G334" s="404"/>
      <c r="H334" s="404"/>
      <c r="I334" s="404"/>
      <c r="J334" s="404"/>
      <c r="K334" s="404"/>
      <c r="L334" s="404"/>
      <c r="M334" s="404"/>
      <c r="N334" s="404"/>
      <c r="O334" s="404"/>
      <c r="P334" s="404"/>
      <c r="Q334" s="404"/>
      <c r="R334" s="404"/>
      <c r="S334" s="404"/>
      <c r="T334" s="404"/>
      <c r="U334" s="404"/>
      <c r="V334" s="404"/>
      <c r="W334" s="404"/>
      <c r="X334" s="404"/>
      <c r="Y334" s="404"/>
      <c r="Z334" s="404"/>
    </row>
    <row r="335" spans="1:26" ht="15.75" customHeight="1">
      <c r="A335" s="404"/>
      <c r="B335" s="404"/>
      <c r="C335" s="404"/>
      <c r="D335" s="404"/>
      <c r="E335" s="404"/>
      <c r="F335" s="404"/>
      <c r="G335" s="404"/>
      <c r="H335" s="404"/>
      <c r="I335" s="404"/>
      <c r="J335" s="404"/>
      <c r="K335" s="404"/>
      <c r="L335" s="404"/>
      <c r="M335" s="404"/>
      <c r="N335" s="404"/>
      <c r="O335" s="404"/>
      <c r="P335" s="404"/>
      <c r="Q335" s="404"/>
      <c r="R335" s="404"/>
      <c r="S335" s="404"/>
      <c r="T335" s="404"/>
      <c r="U335" s="404"/>
      <c r="V335" s="404"/>
      <c r="W335" s="404"/>
      <c r="X335" s="404"/>
      <c r="Y335" s="404"/>
      <c r="Z335" s="404"/>
    </row>
    <row r="336" spans="1:26" ht="15.75" customHeight="1">
      <c r="A336" s="404"/>
      <c r="B336" s="404"/>
      <c r="C336" s="404"/>
      <c r="D336" s="404"/>
      <c r="E336" s="404"/>
      <c r="F336" s="404"/>
      <c r="G336" s="404"/>
      <c r="H336" s="404"/>
      <c r="I336" s="404"/>
      <c r="J336" s="404"/>
      <c r="K336" s="404"/>
      <c r="L336" s="404"/>
      <c r="M336" s="404"/>
      <c r="N336" s="404"/>
      <c r="O336" s="404"/>
      <c r="P336" s="404"/>
      <c r="Q336" s="404"/>
      <c r="R336" s="404"/>
      <c r="S336" s="404"/>
      <c r="T336" s="404"/>
      <c r="U336" s="404"/>
      <c r="V336" s="404"/>
      <c r="W336" s="404"/>
      <c r="X336" s="404"/>
      <c r="Y336" s="404"/>
      <c r="Z336" s="404"/>
    </row>
    <row r="337" spans="1:26" ht="15.75" customHeight="1">
      <c r="A337" s="404"/>
      <c r="B337" s="404"/>
      <c r="C337" s="404"/>
      <c r="D337" s="404"/>
      <c r="E337" s="404"/>
      <c r="F337" s="404"/>
      <c r="G337" s="404"/>
      <c r="H337" s="404"/>
      <c r="I337" s="404"/>
      <c r="J337" s="404"/>
      <c r="K337" s="404"/>
      <c r="L337" s="404"/>
      <c r="M337" s="404"/>
      <c r="N337" s="404"/>
      <c r="O337" s="404"/>
      <c r="P337" s="404"/>
      <c r="Q337" s="404"/>
      <c r="R337" s="404"/>
      <c r="S337" s="404"/>
      <c r="T337" s="404"/>
      <c r="U337" s="404"/>
      <c r="V337" s="404"/>
      <c r="W337" s="404"/>
      <c r="X337" s="404"/>
      <c r="Y337" s="404"/>
      <c r="Z337" s="404"/>
    </row>
    <row r="338" spans="1:26" ht="15.75" customHeight="1">
      <c r="A338" s="404"/>
      <c r="B338" s="404"/>
      <c r="C338" s="404"/>
      <c r="D338" s="404"/>
      <c r="E338" s="404"/>
      <c r="F338" s="404"/>
      <c r="G338" s="404"/>
      <c r="H338" s="404"/>
      <c r="I338" s="404"/>
      <c r="J338" s="404"/>
      <c r="K338" s="404"/>
      <c r="L338" s="404"/>
      <c r="M338" s="404"/>
      <c r="N338" s="404"/>
      <c r="O338" s="404"/>
      <c r="P338" s="404"/>
      <c r="Q338" s="404"/>
      <c r="R338" s="404"/>
      <c r="S338" s="404"/>
      <c r="T338" s="404"/>
      <c r="U338" s="404"/>
      <c r="V338" s="404"/>
      <c r="W338" s="404"/>
      <c r="X338" s="404"/>
      <c r="Y338" s="404"/>
      <c r="Z338" s="404"/>
    </row>
    <row r="339" spans="1:26" ht="15.75" customHeight="1">
      <c r="A339" s="404"/>
      <c r="B339" s="404"/>
      <c r="C339" s="404"/>
      <c r="D339" s="404"/>
      <c r="E339" s="404"/>
      <c r="F339" s="404"/>
      <c r="G339" s="404"/>
      <c r="H339" s="404"/>
      <c r="I339" s="404"/>
      <c r="J339" s="404"/>
      <c r="K339" s="404"/>
      <c r="L339" s="404"/>
      <c r="M339" s="404"/>
      <c r="N339" s="404"/>
      <c r="O339" s="404"/>
      <c r="P339" s="404"/>
      <c r="Q339" s="404"/>
      <c r="R339" s="404"/>
      <c r="S339" s="404"/>
      <c r="T339" s="404"/>
      <c r="U339" s="404"/>
      <c r="V339" s="404"/>
      <c r="W339" s="404"/>
      <c r="X339" s="404"/>
      <c r="Y339" s="404"/>
      <c r="Z339" s="404"/>
    </row>
    <row r="340" spans="1:26" ht="15.75" customHeight="1">
      <c r="A340" s="404"/>
      <c r="B340" s="404"/>
      <c r="C340" s="404"/>
      <c r="D340" s="404"/>
      <c r="E340" s="404"/>
      <c r="F340" s="404"/>
      <c r="G340" s="404"/>
      <c r="H340" s="404"/>
      <c r="I340" s="404"/>
      <c r="J340" s="404"/>
      <c r="K340" s="404"/>
      <c r="L340" s="404"/>
      <c r="M340" s="404"/>
      <c r="N340" s="404"/>
      <c r="O340" s="404"/>
      <c r="P340" s="404"/>
      <c r="Q340" s="404"/>
      <c r="R340" s="404"/>
      <c r="S340" s="404"/>
      <c r="T340" s="404"/>
      <c r="U340" s="404"/>
      <c r="V340" s="404"/>
      <c r="W340" s="404"/>
      <c r="X340" s="404"/>
      <c r="Y340" s="404"/>
      <c r="Z340" s="404"/>
    </row>
    <row r="341" spans="1:26" ht="15.75" customHeight="1">
      <c r="A341" s="404"/>
      <c r="B341" s="404"/>
      <c r="C341" s="404"/>
      <c r="D341" s="404"/>
      <c r="E341" s="404"/>
      <c r="F341" s="404"/>
      <c r="G341" s="404"/>
      <c r="H341" s="404"/>
      <c r="I341" s="404"/>
      <c r="J341" s="404"/>
      <c r="K341" s="404"/>
      <c r="L341" s="404"/>
      <c r="M341" s="404"/>
      <c r="N341" s="404"/>
      <c r="O341" s="404"/>
      <c r="P341" s="404"/>
      <c r="Q341" s="404"/>
      <c r="R341" s="404"/>
      <c r="S341" s="404"/>
      <c r="T341" s="404"/>
      <c r="U341" s="404"/>
      <c r="V341" s="404"/>
      <c r="W341" s="404"/>
      <c r="X341" s="404"/>
      <c r="Y341" s="404"/>
      <c r="Z341" s="404"/>
    </row>
    <row r="342" spans="1:26" ht="15.75" customHeight="1">
      <c r="A342" s="404"/>
      <c r="B342" s="404"/>
      <c r="C342" s="404"/>
      <c r="D342" s="404"/>
      <c r="E342" s="404"/>
      <c r="F342" s="404"/>
      <c r="G342" s="404"/>
      <c r="H342" s="404"/>
      <c r="I342" s="404"/>
      <c r="J342" s="404"/>
      <c r="K342" s="404"/>
      <c r="L342" s="404"/>
      <c r="M342" s="404"/>
      <c r="N342" s="404"/>
      <c r="O342" s="404"/>
      <c r="P342" s="404"/>
      <c r="Q342" s="404"/>
      <c r="R342" s="404"/>
      <c r="S342" s="404"/>
      <c r="T342" s="404"/>
      <c r="U342" s="404"/>
      <c r="V342" s="404"/>
      <c r="W342" s="404"/>
      <c r="X342" s="404"/>
      <c r="Y342" s="404"/>
      <c r="Z342" s="404"/>
    </row>
    <row r="343" spans="1:26" ht="15.75" customHeight="1">
      <c r="A343" s="404"/>
      <c r="B343" s="404"/>
      <c r="C343" s="404"/>
      <c r="D343" s="404"/>
      <c r="E343" s="404"/>
      <c r="F343" s="404"/>
      <c r="G343" s="404"/>
      <c r="H343" s="404"/>
      <c r="I343" s="404"/>
      <c r="J343" s="404"/>
      <c r="K343" s="404"/>
      <c r="L343" s="404"/>
      <c r="M343" s="404"/>
      <c r="N343" s="404"/>
      <c r="O343" s="404"/>
      <c r="P343" s="404"/>
      <c r="Q343" s="404"/>
      <c r="R343" s="404"/>
      <c r="S343" s="404"/>
      <c r="T343" s="404"/>
      <c r="U343" s="404"/>
      <c r="V343" s="404"/>
      <c r="W343" s="404"/>
      <c r="X343" s="404"/>
      <c r="Y343" s="404"/>
      <c r="Z343" s="404"/>
    </row>
    <row r="344" spans="1:26" ht="15.75" customHeight="1">
      <c r="A344" s="404"/>
      <c r="B344" s="404"/>
      <c r="C344" s="404"/>
      <c r="D344" s="404"/>
      <c r="E344" s="404"/>
      <c r="F344" s="404"/>
      <c r="G344" s="404"/>
      <c r="H344" s="404"/>
      <c r="I344" s="404"/>
      <c r="J344" s="404"/>
      <c r="K344" s="404"/>
      <c r="L344" s="404"/>
      <c r="M344" s="404"/>
      <c r="N344" s="404"/>
      <c r="O344" s="404"/>
      <c r="P344" s="404"/>
      <c r="Q344" s="404"/>
      <c r="R344" s="404"/>
      <c r="S344" s="404"/>
      <c r="T344" s="404"/>
      <c r="U344" s="404"/>
      <c r="V344" s="404"/>
      <c r="W344" s="404"/>
      <c r="X344" s="404"/>
      <c r="Y344" s="404"/>
      <c r="Z344" s="404"/>
    </row>
    <row r="345" spans="1:26" ht="15.75" customHeight="1">
      <c r="A345" s="404"/>
      <c r="B345" s="404"/>
      <c r="C345" s="404"/>
      <c r="D345" s="404"/>
      <c r="E345" s="404"/>
      <c r="F345" s="404"/>
      <c r="G345" s="404"/>
      <c r="H345" s="404"/>
      <c r="I345" s="404"/>
      <c r="J345" s="404"/>
      <c r="K345" s="404"/>
      <c r="L345" s="404"/>
      <c r="M345" s="404"/>
      <c r="N345" s="404"/>
      <c r="O345" s="404"/>
      <c r="P345" s="404"/>
      <c r="Q345" s="404"/>
      <c r="R345" s="404"/>
      <c r="S345" s="404"/>
      <c r="T345" s="404"/>
      <c r="U345" s="404"/>
      <c r="V345" s="404"/>
      <c r="W345" s="404"/>
      <c r="X345" s="404"/>
      <c r="Y345" s="404"/>
      <c r="Z345" s="404"/>
    </row>
    <row r="346" spans="1:26" ht="15.75" customHeight="1">
      <c r="A346" s="404"/>
      <c r="B346" s="404"/>
      <c r="C346" s="404"/>
      <c r="D346" s="404"/>
      <c r="E346" s="404"/>
      <c r="F346" s="404"/>
      <c r="G346" s="404"/>
      <c r="H346" s="404"/>
      <c r="I346" s="404"/>
      <c r="J346" s="404"/>
      <c r="K346" s="404"/>
      <c r="L346" s="404"/>
      <c r="M346" s="404"/>
      <c r="N346" s="404"/>
      <c r="O346" s="404"/>
      <c r="P346" s="404"/>
      <c r="Q346" s="404"/>
      <c r="R346" s="404"/>
      <c r="S346" s="404"/>
      <c r="T346" s="404"/>
      <c r="U346" s="404"/>
      <c r="V346" s="404"/>
      <c r="W346" s="404"/>
      <c r="X346" s="404"/>
      <c r="Y346" s="404"/>
      <c r="Z346" s="404"/>
    </row>
    <row r="347" spans="1:26" ht="15.75" customHeight="1">
      <c r="A347" s="404"/>
      <c r="B347" s="404"/>
      <c r="C347" s="404"/>
      <c r="D347" s="404"/>
      <c r="E347" s="404"/>
      <c r="F347" s="404"/>
      <c r="G347" s="404"/>
      <c r="H347" s="404"/>
      <c r="I347" s="404"/>
      <c r="J347" s="404"/>
      <c r="K347" s="404"/>
      <c r="L347" s="404"/>
      <c r="M347" s="404"/>
      <c r="N347" s="404"/>
      <c r="O347" s="404"/>
      <c r="P347" s="404"/>
      <c r="Q347" s="404"/>
      <c r="R347" s="404"/>
      <c r="S347" s="404"/>
      <c r="T347" s="404"/>
      <c r="U347" s="404"/>
      <c r="V347" s="404"/>
      <c r="W347" s="404"/>
      <c r="X347" s="404"/>
      <c r="Y347" s="404"/>
      <c r="Z347" s="404"/>
    </row>
    <row r="348" spans="1:26" ht="15.75" customHeight="1">
      <c r="A348" s="404"/>
      <c r="B348" s="404"/>
      <c r="C348" s="404"/>
      <c r="D348" s="404"/>
      <c r="E348" s="404"/>
      <c r="F348" s="404"/>
      <c r="G348" s="404"/>
      <c r="H348" s="404"/>
      <c r="I348" s="404"/>
      <c r="J348" s="404"/>
      <c r="K348" s="404"/>
      <c r="L348" s="404"/>
      <c r="M348" s="404"/>
      <c r="N348" s="404"/>
      <c r="O348" s="404"/>
      <c r="P348" s="404"/>
      <c r="Q348" s="404"/>
      <c r="R348" s="404"/>
      <c r="S348" s="404"/>
      <c r="T348" s="404"/>
      <c r="U348" s="404"/>
      <c r="V348" s="404"/>
      <c r="W348" s="404"/>
      <c r="X348" s="404"/>
      <c r="Y348" s="404"/>
      <c r="Z348" s="404"/>
    </row>
    <row r="349" spans="1:26" ht="15.75" customHeight="1">
      <c r="A349" s="404"/>
      <c r="B349" s="404"/>
      <c r="C349" s="404"/>
      <c r="D349" s="404"/>
      <c r="E349" s="404"/>
      <c r="F349" s="404"/>
      <c r="G349" s="404"/>
      <c r="H349" s="404"/>
      <c r="I349" s="404"/>
      <c r="J349" s="404"/>
      <c r="K349" s="404"/>
      <c r="L349" s="404"/>
      <c r="M349" s="404"/>
      <c r="N349" s="404"/>
      <c r="O349" s="404"/>
      <c r="P349" s="404"/>
      <c r="Q349" s="404"/>
      <c r="R349" s="404"/>
      <c r="S349" s="404"/>
      <c r="T349" s="404"/>
      <c r="U349" s="404"/>
      <c r="V349" s="404"/>
      <c r="W349" s="404"/>
      <c r="X349" s="404"/>
      <c r="Y349" s="404"/>
      <c r="Z349" s="404"/>
    </row>
    <row r="350" spans="1:26" ht="15.75" customHeight="1">
      <c r="A350" s="404"/>
      <c r="B350" s="404"/>
      <c r="C350" s="404"/>
      <c r="D350" s="404"/>
      <c r="E350" s="404"/>
      <c r="F350" s="404"/>
      <c r="G350" s="404"/>
      <c r="H350" s="404"/>
      <c r="I350" s="404"/>
      <c r="J350" s="404"/>
      <c r="K350" s="404"/>
      <c r="L350" s="404"/>
      <c r="M350" s="404"/>
      <c r="N350" s="404"/>
      <c r="O350" s="404"/>
      <c r="P350" s="404"/>
      <c r="Q350" s="404"/>
      <c r="R350" s="404"/>
      <c r="S350" s="404"/>
      <c r="T350" s="404"/>
      <c r="U350" s="404"/>
      <c r="V350" s="404"/>
      <c r="W350" s="404"/>
      <c r="X350" s="404"/>
      <c r="Y350" s="404"/>
      <c r="Z350" s="404"/>
    </row>
    <row r="351" spans="1:26" ht="15.75" customHeight="1">
      <c r="A351" s="404"/>
      <c r="B351" s="404"/>
      <c r="C351" s="404"/>
      <c r="D351" s="404"/>
      <c r="E351" s="404"/>
      <c r="F351" s="404"/>
      <c r="G351" s="404"/>
      <c r="H351" s="404"/>
      <c r="I351" s="404"/>
      <c r="J351" s="404"/>
      <c r="K351" s="404"/>
      <c r="L351" s="404"/>
      <c r="M351" s="404"/>
      <c r="N351" s="404"/>
      <c r="O351" s="404"/>
      <c r="P351" s="404"/>
      <c r="Q351" s="404"/>
      <c r="R351" s="404"/>
      <c r="S351" s="404"/>
      <c r="T351" s="404"/>
      <c r="U351" s="404"/>
      <c r="V351" s="404"/>
      <c r="W351" s="404"/>
      <c r="X351" s="404"/>
      <c r="Y351" s="404"/>
      <c r="Z351" s="404"/>
    </row>
    <row r="352" spans="1:26" ht="15.75" customHeight="1">
      <c r="A352" s="404"/>
      <c r="B352" s="404"/>
      <c r="C352" s="404"/>
      <c r="D352" s="404"/>
      <c r="E352" s="404"/>
      <c r="F352" s="404"/>
      <c r="G352" s="404"/>
      <c r="H352" s="404"/>
      <c r="I352" s="404"/>
      <c r="J352" s="404"/>
      <c r="K352" s="404"/>
      <c r="L352" s="404"/>
      <c r="M352" s="404"/>
      <c r="N352" s="404"/>
      <c r="O352" s="404"/>
      <c r="P352" s="404"/>
      <c r="Q352" s="404"/>
      <c r="R352" s="404"/>
      <c r="S352" s="404"/>
      <c r="T352" s="404"/>
      <c r="U352" s="404"/>
      <c r="V352" s="404"/>
      <c r="W352" s="404"/>
      <c r="X352" s="404"/>
      <c r="Y352" s="404"/>
      <c r="Z352" s="404"/>
    </row>
    <row r="353" spans="1:26" ht="15.75" customHeight="1">
      <c r="A353" s="404"/>
      <c r="B353" s="404"/>
      <c r="C353" s="404"/>
      <c r="D353" s="404"/>
      <c r="E353" s="404"/>
      <c r="F353" s="404"/>
      <c r="G353" s="404"/>
      <c r="H353" s="404"/>
      <c r="I353" s="404"/>
      <c r="J353" s="404"/>
      <c r="K353" s="404"/>
      <c r="L353" s="404"/>
      <c r="M353" s="404"/>
      <c r="N353" s="404"/>
      <c r="O353" s="404"/>
      <c r="P353" s="404"/>
      <c r="Q353" s="404"/>
      <c r="R353" s="404"/>
      <c r="S353" s="404"/>
      <c r="T353" s="404"/>
      <c r="U353" s="404"/>
      <c r="V353" s="404"/>
      <c r="W353" s="404"/>
      <c r="X353" s="404"/>
      <c r="Y353" s="404"/>
      <c r="Z353" s="404"/>
    </row>
    <row r="354" spans="1:26" ht="15.75" customHeight="1">
      <c r="A354" s="404"/>
      <c r="B354" s="404"/>
      <c r="C354" s="404"/>
      <c r="D354" s="404"/>
      <c r="E354" s="404"/>
      <c r="F354" s="404"/>
      <c r="G354" s="404"/>
      <c r="H354" s="404"/>
      <c r="I354" s="404"/>
      <c r="J354" s="404"/>
      <c r="K354" s="404"/>
      <c r="L354" s="404"/>
      <c r="M354" s="404"/>
      <c r="N354" s="404"/>
      <c r="O354" s="404"/>
      <c r="P354" s="404"/>
      <c r="Q354" s="404"/>
      <c r="R354" s="404"/>
      <c r="S354" s="404"/>
      <c r="T354" s="404"/>
      <c r="U354" s="404"/>
      <c r="V354" s="404"/>
      <c r="W354" s="404"/>
      <c r="X354" s="404"/>
      <c r="Y354" s="404"/>
      <c r="Z354" s="404"/>
    </row>
    <row r="355" spans="1:26" ht="15.75" customHeight="1">
      <c r="A355" s="404"/>
      <c r="B355" s="404"/>
      <c r="C355" s="404"/>
      <c r="D355" s="404"/>
      <c r="E355" s="404"/>
      <c r="F355" s="404"/>
      <c r="G355" s="404"/>
      <c r="H355" s="404"/>
      <c r="I355" s="404"/>
      <c r="J355" s="404"/>
      <c r="K355" s="404"/>
      <c r="L355" s="404"/>
      <c r="M355" s="404"/>
      <c r="N355" s="404"/>
      <c r="O355" s="404"/>
      <c r="P355" s="404"/>
      <c r="Q355" s="404"/>
      <c r="R355" s="404"/>
      <c r="S355" s="404"/>
      <c r="T355" s="404"/>
      <c r="U355" s="404"/>
      <c r="V355" s="404"/>
      <c r="W355" s="404"/>
      <c r="X355" s="404"/>
      <c r="Y355" s="404"/>
      <c r="Z355" s="404"/>
    </row>
    <row r="356" spans="1:26" ht="15.75" customHeight="1">
      <c r="A356" s="404"/>
      <c r="B356" s="404"/>
      <c r="C356" s="404"/>
      <c r="D356" s="404"/>
      <c r="E356" s="404"/>
      <c r="F356" s="404"/>
      <c r="G356" s="404"/>
      <c r="H356" s="404"/>
      <c r="I356" s="404"/>
      <c r="J356" s="404"/>
      <c r="K356" s="404"/>
      <c r="L356" s="404"/>
      <c r="M356" s="404"/>
      <c r="N356" s="404"/>
      <c r="O356" s="404"/>
      <c r="P356" s="404"/>
      <c r="Q356" s="404"/>
      <c r="R356" s="404"/>
      <c r="S356" s="404"/>
      <c r="T356" s="404"/>
      <c r="U356" s="404"/>
      <c r="V356" s="404"/>
      <c r="W356" s="404"/>
      <c r="X356" s="404"/>
      <c r="Y356" s="404"/>
      <c r="Z356" s="404"/>
    </row>
    <row r="357" spans="1:26" ht="15.75" customHeight="1">
      <c r="A357" s="404"/>
      <c r="B357" s="404"/>
      <c r="C357" s="404"/>
      <c r="D357" s="404"/>
      <c r="E357" s="404"/>
      <c r="F357" s="404"/>
      <c r="G357" s="404"/>
      <c r="H357" s="404"/>
      <c r="I357" s="404"/>
      <c r="J357" s="404"/>
      <c r="K357" s="404"/>
      <c r="L357" s="404"/>
      <c r="M357" s="404"/>
      <c r="N357" s="404"/>
      <c r="O357" s="404"/>
      <c r="P357" s="404"/>
      <c r="Q357" s="404"/>
      <c r="R357" s="404"/>
      <c r="S357" s="404"/>
      <c r="T357" s="404"/>
      <c r="U357" s="404"/>
      <c r="V357" s="404"/>
      <c r="W357" s="404"/>
      <c r="X357" s="404"/>
      <c r="Y357" s="404"/>
      <c r="Z357" s="404"/>
    </row>
    <row r="358" spans="1:26" ht="15.75" customHeight="1">
      <c r="A358" s="404"/>
      <c r="B358" s="404"/>
      <c r="C358" s="404"/>
      <c r="D358" s="404"/>
      <c r="E358" s="404"/>
      <c r="F358" s="404"/>
      <c r="G358" s="404"/>
      <c r="H358" s="404"/>
      <c r="I358" s="404"/>
      <c r="J358" s="404"/>
      <c r="K358" s="404"/>
      <c r="L358" s="404"/>
      <c r="M358" s="404"/>
      <c r="N358" s="404"/>
      <c r="O358" s="404"/>
      <c r="P358" s="404"/>
      <c r="Q358" s="404"/>
      <c r="R358" s="404"/>
      <c r="S358" s="404"/>
      <c r="T358" s="404"/>
      <c r="U358" s="404"/>
      <c r="V358" s="404"/>
      <c r="W358" s="404"/>
      <c r="X358" s="404"/>
      <c r="Y358" s="404"/>
      <c r="Z358" s="404"/>
    </row>
    <row r="359" spans="1:26" ht="15.75" customHeight="1">
      <c r="A359" s="404"/>
      <c r="B359" s="404"/>
      <c r="C359" s="404"/>
      <c r="D359" s="404"/>
      <c r="E359" s="404"/>
      <c r="F359" s="404"/>
      <c r="G359" s="404"/>
      <c r="H359" s="404"/>
      <c r="I359" s="404"/>
      <c r="J359" s="404"/>
      <c r="K359" s="404"/>
      <c r="L359" s="404"/>
      <c r="M359" s="404"/>
      <c r="N359" s="404"/>
      <c r="O359" s="404"/>
      <c r="P359" s="404"/>
      <c r="Q359" s="404"/>
      <c r="R359" s="404"/>
      <c r="S359" s="404"/>
      <c r="T359" s="404"/>
      <c r="U359" s="404"/>
      <c r="V359" s="404"/>
      <c r="W359" s="404"/>
      <c r="X359" s="404"/>
      <c r="Y359" s="404"/>
      <c r="Z359" s="404"/>
    </row>
    <row r="360" spans="1:26" ht="15.75" customHeight="1">
      <c r="A360" s="404"/>
      <c r="B360" s="404"/>
      <c r="C360" s="404"/>
      <c r="D360" s="404"/>
      <c r="E360" s="404"/>
      <c r="F360" s="404"/>
      <c r="G360" s="404"/>
      <c r="H360" s="404"/>
      <c r="I360" s="404"/>
      <c r="J360" s="404"/>
      <c r="K360" s="404"/>
      <c r="L360" s="404"/>
      <c r="M360" s="404"/>
      <c r="N360" s="404"/>
      <c r="O360" s="404"/>
      <c r="P360" s="404"/>
      <c r="Q360" s="404"/>
      <c r="R360" s="404"/>
      <c r="S360" s="404"/>
      <c r="T360" s="404"/>
      <c r="U360" s="404"/>
      <c r="V360" s="404"/>
      <c r="W360" s="404"/>
      <c r="X360" s="404"/>
      <c r="Y360" s="404"/>
      <c r="Z360" s="404"/>
    </row>
    <row r="361" spans="1:26" ht="15.75" customHeight="1">
      <c r="A361" s="404"/>
      <c r="B361" s="404"/>
      <c r="C361" s="404"/>
      <c r="D361" s="404"/>
      <c r="E361" s="404"/>
      <c r="F361" s="404"/>
      <c r="G361" s="404"/>
      <c r="H361" s="404"/>
      <c r="I361" s="404"/>
      <c r="J361" s="404"/>
      <c r="K361" s="404"/>
      <c r="L361" s="404"/>
      <c r="M361" s="404"/>
      <c r="N361" s="404"/>
      <c r="O361" s="404"/>
      <c r="P361" s="404"/>
      <c r="Q361" s="404"/>
      <c r="R361" s="404"/>
      <c r="S361" s="404"/>
      <c r="T361" s="404"/>
      <c r="U361" s="404"/>
      <c r="V361" s="404"/>
      <c r="W361" s="404"/>
      <c r="X361" s="404"/>
      <c r="Y361" s="404"/>
      <c r="Z361" s="404"/>
    </row>
    <row r="362" spans="1:26" ht="15.75" customHeight="1">
      <c r="A362" s="404"/>
      <c r="B362" s="404"/>
      <c r="C362" s="404"/>
      <c r="D362" s="404"/>
      <c r="E362" s="404"/>
      <c r="F362" s="404"/>
      <c r="G362" s="404"/>
      <c r="H362" s="404"/>
      <c r="I362" s="404"/>
      <c r="J362" s="404"/>
      <c r="K362" s="404"/>
      <c r="L362" s="404"/>
      <c r="M362" s="404"/>
      <c r="N362" s="404"/>
      <c r="O362" s="404"/>
      <c r="P362" s="404"/>
      <c r="Q362" s="404"/>
      <c r="R362" s="404"/>
      <c r="S362" s="404"/>
      <c r="T362" s="404"/>
      <c r="U362" s="404"/>
      <c r="V362" s="404"/>
      <c r="W362" s="404"/>
      <c r="X362" s="404"/>
      <c r="Y362" s="404"/>
      <c r="Z362" s="404"/>
    </row>
    <row r="363" spans="1:26" ht="15.75" customHeight="1">
      <c r="A363" s="404"/>
      <c r="B363" s="404"/>
      <c r="C363" s="404"/>
      <c r="D363" s="404"/>
      <c r="E363" s="404"/>
      <c r="F363" s="404"/>
      <c r="G363" s="404"/>
      <c r="H363" s="404"/>
      <c r="I363" s="404"/>
      <c r="J363" s="404"/>
      <c r="K363" s="404"/>
      <c r="L363" s="404"/>
      <c r="M363" s="404"/>
      <c r="N363" s="404"/>
      <c r="O363" s="404"/>
      <c r="P363" s="404"/>
      <c r="Q363" s="404"/>
      <c r="R363" s="404"/>
      <c r="S363" s="404"/>
      <c r="T363" s="404"/>
      <c r="U363" s="404"/>
      <c r="V363" s="404"/>
      <c r="W363" s="404"/>
      <c r="X363" s="404"/>
      <c r="Y363" s="404"/>
      <c r="Z363" s="404"/>
    </row>
    <row r="364" spans="1:26" ht="15.75" customHeight="1">
      <c r="A364" s="404"/>
      <c r="B364" s="404"/>
      <c r="C364" s="404"/>
      <c r="D364" s="404"/>
      <c r="E364" s="404"/>
      <c r="F364" s="404"/>
      <c r="G364" s="404"/>
      <c r="H364" s="404"/>
      <c r="I364" s="404"/>
      <c r="J364" s="404"/>
      <c r="K364" s="404"/>
      <c r="L364" s="404"/>
      <c r="M364" s="404"/>
      <c r="N364" s="404"/>
      <c r="O364" s="404"/>
      <c r="P364" s="404"/>
      <c r="Q364" s="404"/>
      <c r="R364" s="404"/>
      <c r="S364" s="404"/>
      <c r="T364" s="404"/>
      <c r="U364" s="404"/>
      <c r="V364" s="404"/>
      <c r="W364" s="404"/>
      <c r="X364" s="404"/>
      <c r="Y364" s="404"/>
      <c r="Z364" s="404"/>
    </row>
    <row r="365" spans="1:26" ht="15.75" customHeight="1">
      <c r="A365" s="404"/>
      <c r="B365" s="404"/>
      <c r="C365" s="404"/>
      <c r="D365" s="404"/>
      <c r="E365" s="404"/>
      <c r="F365" s="404"/>
      <c r="G365" s="404"/>
      <c r="H365" s="404"/>
      <c r="I365" s="404"/>
      <c r="J365" s="404"/>
      <c r="K365" s="404"/>
      <c r="L365" s="404"/>
      <c r="M365" s="404"/>
      <c r="N365" s="404"/>
      <c r="O365" s="404"/>
      <c r="P365" s="404"/>
      <c r="Q365" s="404"/>
      <c r="R365" s="404"/>
      <c r="S365" s="404"/>
      <c r="T365" s="404"/>
      <c r="U365" s="404"/>
      <c r="V365" s="404"/>
      <c r="W365" s="404"/>
      <c r="X365" s="404"/>
      <c r="Y365" s="404"/>
      <c r="Z365" s="404"/>
    </row>
    <row r="366" spans="1:26" ht="15.75" customHeight="1">
      <c r="A366" s="404"/>
      <c r="B366" s="404"/>
      <c r="C366" s="404"/>
      <c r="D366" s="404"/>
      <c r="E366" s="404"/>
      <c r="F366" s="404"/>
      <c r="G366" s="404"/>
      <c r="H366" s="404"/>
      <c r="I366" s="404"/>
      <c r="J366" s="404"/>
      <c r="K366" s="404"/>
      <c r="L366" s="404"/>
      <c r="M366" s="404"/>
      <c r="N366" s="404"/>
      <c r="O366" s="404"/>
      <c r="P366" s="404"/>
      <c r="Q366" s="404"/>
      <c r="R366" s="404"/>
      <c r="S366" s="404"/>
      <c r="T366" s="404"/>
      <c r="U366" s="404"/>
      <c r="V366" s="404"/>
      <c r="W366" s="404"/>
      <c r="X366" s="404"/>
      <c r="Y366" s="404"/>
      <c r="Z366" s="404"/>
    </row>
    <row r="367" spans="1:26" ht="15.75" customHeight="1">
      <c r="A367" s="404"/>
      <c r="B367" s="404"/>
      <c r="C367" s="404"/>
      <c r="D367" s="404"/>
      <c r="E367" s="404"/>
      <c r="F367" s="404"/>
      <c r="G367" s="404"/>
      <c r="H367" s="404"/>
      <c r="I367" s="404"/>
      <c r="J367" s="404"/>
      <c r="K367" s="404"/>
      <c r="L367" s="404"/>
      <c r="M367" s="404"/>
      <c r="N367" s="404"/>
      <c r="O367" s="404"/>
      <c r="P367" s="404"/>
      <c r="Q367" s="404"/>
      <c r="R367" s="404"/>
      <c r="S367" s="404"/>
      <c r="T367" s="404"/>
      <c r="U367" s="404"/>
      <c r="V367" s="404"/>
      <c r="W367" s="404"/>
      <c r="X367" s="404"/>
      <c r="Y367" s="404"/>
      <c r="Z367" s="404"/>
    </row>
    <row r="368" spans="1:26" ht="15.75" customHeight="1">
      <c r="A368" s="404"/>
      <c r="B368" s="404"/>
      <c r="C368" s="404"/>
      <c r="D368" s="404"/>
      <c r="E368" s="404"/>
      <c r="F368" s="404"/>
      <c r="G368" s="404"/>
      <c r="H368" s="404"/>
      <c r="I368" s="404"/>
      <c r="J368" s="404"/>
      <c r="K368" s="404"/>
      <c r="L368" s="404"/>
      <c r="M368" s="404"/>
      <c r="N368" s="404"/>
      <c r="O368" s="404"/>
      <c r="P368" s="404"/>
      <c r="Q368" s="404"/>
      <c r="R368" s="404"/>
      <c r="S368" s="404"/>
      <c r="T368" s="404"/>
      <c r="U368" s="404"/>
      <c r="V368" s="404"/>
      <c r="W368" s="404"/>
      <c r="X368" s="404"/>
      <c r="Y368" s="404"/>
      <c r="Z368" s="404"/>
    </row>
    <row r="369" spans="1:26" ht="15.75" customHeight="1">
      <c r="A369" s="404"/>
      <c r="B369" s="404"/>
      <c r="C369" s="404"/>
      <c r="D369" s="404"/>
      <c r="E369" s="404"/>
      <c r="F369" s="404"/>
      <c r="G369" s="404"/>
      <c r="H369" s="404"/>
      <c r="I369" s="404"/>
      <c r="J369" s="404"/>
      <c r="K369" s="404"/>
      <c r="L369" s="404"/>
      <c r="M369" s="404"/>
      <c r="N369" s="404"/>
      <c r="O369" s="404"/>
      <c r="P369" s="404"/>
      <c r="Q369" s="404"/>
      <c r="R369" s="404"/>
      <c r="S369" s="404"/>
      <c r="T369" s="404"/>
      <c r="U369" s="404"/>
      <c r="V369" s="404"/>
      <c r="W369" s="404"/>
      <c r="X369" s="404"/>
      <c r="Y369" s="404"/>
      <c r="Z369" s="404"/>
    </row>
    <row r="370" spans="1:26" ht="15.75" customHeight="1">
      <c r="A370" s="404"/>
      <c r="B370" s="404"/>
      <c r="C370" s="404"/>
      <c r="D370" s="404"/>
      <c r="E370" s="404"/>
      <c r="F370" s="404"/>
      <c r="G370" s="404"/>
      <c r="H370" s="404"/>
      <c r="I370" s="404"/>
      <c r="J370" s="404"/>
      <c r="K370" s="404"/>
      <c r="L370" s="404"/>
      <c r="M370" s="404"/>
      <c r="N370" s="404"/>
      <c r="O370" s="404"/>
      <c r="P370" s="404"/>
      <c r="Q370" s="404"/>
      <c r="R370" s="404"/>
      <c r="S370" s="404"/>
      <c r="T370" s="404"/>
      <c r="U370" s="404"/>
      <c r="V370" s="404"/>
      <c r="W370" s="404"/>
      <c r="X370" s="404"/>
      <c r="Y370" s="404"/>
      <c r="Z370" s="404"/>
    </row>
    <row r="371" spans="1:26" ht="15.75" customHeight="1">
      <c r="A371" s="404"/>
      <c r="B371" s="404"/>
      <c r="C371" s="404"/>
      <c r="D371" s="404"/>
      <c r="E371" s="404"/>
      <c r="F371" s="404"/>
      <c r="G371" s="404"/>
      <c r="H371" s="404"/>
      <c r="I371" s="404"/>
      <c r="J371" s="404"/>
      <c r="K371" s="404"/>
      <c r="L371" s="404"/>
      <c r="M371" s="404"/>
      <c r="N371" s="404"/>
      <c r="O371" s="404"/>
      <c r="P371" s="404"/>
      <c r="Q371" s="404"/>
      <c r="R371" s="404"/>
      <c r="S371" s="404"/>
      <c r="T371" s="404"/>
      <c r="U371" s="404"/>
      <c r="V371" s="404"/>
      <c r="W371" s="404"/>
      <c r="X371" s="404"/>
      <c r="Y371" s="404"/>
      <c r="Z371" s="404"/>
    </row>
    <row r="372" spans="1:26" ht="15.75" customHeight="1">
      <c r="A372" s="404"/>
      <c r="B372" s="404"/>
      <c r="C372" s="404"/>
      <c r="D372" s="404"/>
      <c r="E372" s="404"/>
      <c r="F372" s="404"/>
      <c r="G372" s="404"/>
      <c r="H372" s="404"/>
      <c r="I372" s="404"/>
      <c r="J372" s="404"/>
      <c r="K372" s="404"/>
      <c r="L372" s="404"/>
      <c r="M372" s="404"/>
      <c r="N372" s="404"/>
      <c r="O372" s="404"/>
      <c r="P372" s="404"/>
      <c r="Q372" s="404"/>
      <c r="R372" s="404"/>
      <c r="S372" s="404"/>
      <c r="T372" s="404"/>
      <c r="U372" s="404"/>
      <c r="V372" s="404"/>
      <c r="W372" s="404"/>
      <c r="X372" s="404"/>
      <c r="Y372" s="404"/>
      <c r="Z372" s="404"/>
    </row>
    <row r="373" spans="1:26" ht="15.75" customHeight="1">
      <c r="A373" s="404"/>
      <c r="B373" s="404"/>
      <c r="C373" s="404"/>
      <c r="D373" s="404"/>
      <c r="E373" s="404"/>
      <c r="F373" s="404"/>
      <c r="G373" s="404"/>
      <c r="H373" s="404"/>
      <c r="I373" s="404"/>
      <c r="J373" s="404"/>
      <c r="K373" s="404"/>
      <c r="L373" s="404"/>
      <c r="M373" s="404"/>
      <c r="N373" s="404"/>
      <c r="O373" s="404"/>
      <c r="P373" s="404"/>
      <c r="Q373" s="404"/>
      <c r="R373" s="404"/>
      <c r="S373" s="404"/>
      <c r="T373" s="404"/>
      <c r="U373" s="404"/>
      <c r="V373" s="404"/>
      <c r="W373" s="404"/>
      <c r="X373" s="404"/>
      <c r="Y373" s="404"/>
      <c r="Z373" s="404"/>
    </row>
    <row r="374" spans="1:26" ht="15.75" customHeight="1">
      <c r="A374" s="404"/>
      <c r="B374" s="404"/>
      <c r="C374" s="404"/>
      <c r="D374" s="404"/>
      <c r="E374" s="404"/>
      <c r="F374" s="404"/>
      <c r="G374" s="404"/>
      <c r="H374" s="404"/>
      <c r="I374" s="404"/>
      <c r="J374" s="404"/>
      <c r="K374" s="404"/>
      <c r="L374" s="404"/>
      <c r="M374" s="404"/>
      <c r="N374" s="404"/>
      <c r="O374" s="404"/>
      <c r="P374" s="404"/>
      <c r="Q374" s="404"/>
      <c r="R374" s="404"/>
      <c r="S374" s="404"/>
      <c r="T374" s="404"/>
      <c r="U374" s="404"/>
      <c r="V374" s="404"/>
      <c r="W374" s="404"/>
      <c r="X374" s="404"/>
      <c r="Y374" s="404"/>
      <c r="Z374" s="404"/>
    </row>
    <row r="375" spans="1:26" ht="15.75" customHeight="1">
      <c r="A375" s="404"/>
      <c r="B375" s="404"/>
      <c r="C375" s="404"/>
      <c r="D375" s="404"/>
      <c r="E375" s="404"/>
      <c r="F375" s="404"/>
      <c r="G375" s="404"/>
      <c r="H375" s="404"/>
      <c r="I375" s="404"/>
      <c r="J375" s="404"/>
      <c r="K375" s="404"/>
      <c r="L375" s="404"/>
      <c r="M375" s="404"/>
      <c r="N375" s="404"/>
      <c r="O375" s="404"/>
      <c r="P375" s="404"/>
      <c r="Q375" s="404"/>
      <c r="R375" s="404"/>
      <c r="S375" s="404"/>
      <c r="T375" s="404"/>
      <c r="U375" s="404"/>
      <c r="V375" s="404"/>
      <c r="W375" s="404"/>
      <c r="X375" s="404"/>
      <c r="Y375" s="404"/>
      <c r="Z375" s="404"/>
    </row>
    <row r="376" spans="1:26" ht="15.75" customHeight="1">
      <c r="A376" s="404"/>
      <c r="B376" s="404"/>
      <c r="C376" s="404"/>
      <c r="D376" s="404"/>
      <c r="E376" s="404"/>
      <c r="F376" s="404"/>
      <c r="G376" s="404"/>
      <c r="H376" s="404"/>
      <c r="I376" s="404"/>
      <c r="J376" s="404"/>
      <c r="K376" s="404"/>
      <c r="L376" s="404"/>
      <c r="M376" s="404"/>
      <c r="N376" s="404"/>
      <c r="O376" s="404"/>
      <c r="P376" s="404"/>
      <c r="Q376" s="404"/>
      <c r="R376" s="404"/>
      <c r="S376" s="404"/>
      <c r="T376" s="404"/>
      <c r="U376" s="404"/>
      <c r="V376" s="404"/>
      <c r="W376" s="404"/>
      <c r="X376" s="404"/>
      <c r="Y376" s="404"/>
      <c r="Z376" s="404"/>
    </row>
    <row r="377" spans="1:26" ht="15.75" customHeight="1">
      <c r="A377" s="404"/>
      <c r="B377" s="404"/>
      <c r="C377" s="404"/>
      <c r="D377" s="404"/>
      <c r="E377" s="404"/>
      <c r="F377" s="404"/>
      <c r="G377" s="404"/>
      <c r="H377" s="404"/>
      <c r="I377" s="404"/>
      <c r="J377" s="404"/>
      <c r="K377" s="404"/>
      <c r="L377" s="404"/>
      <c r="M377" s="404"/>
      <c r="N377" s="404"/>
      <c r="O377" s="404"/>
      <c r="P377" s="404"/>
      <c r="Q377" s="404"/>
      <c r="R377" s="404"/>
      <c r="S377" s="404"/>
      <c r="T377" s="404"/>
      <c r="U377" s="404"/>
      <c r="V377" s="404"/>
      <c r="W377" s="404"/>
      <c r="X377" s="404"/>
      <c r="Y377" s="404"/>
      <c r="Z377" s="404"/>
    </row>
    <row r="378" spans="1:26" ht="15.75" customHeight="1">
      <c r="A378" s="404"/>
      <c r="B378" s="404"/>
      <c r="C378" s="404"/>
      <c r="D378" s="404"/>
      <c r="E378" s="404"/>
      <c r="F378" s="404"/>
      <c r="G378" s="404"/>
      <c r="H378" s="404"/>
      <c r="I378" s="404"/>
      <c r="J378" s="404"/>
      <c r="K378" s="404"/>
      <c r="L378" s="404"/>
      <c r="M378" s="404"/>
      <c r="N378" s="404"/>
      <c r="O378" s="404"/>
      <c r="P378" s="404"/>
      <c r="Q378" s="404"/>
      <c r="R378" s="404"/>
      <c r="S378" s="404"/>
      <c r="T378" s="404"/>
      <c r="U378" s="404"/>
      <c r="V378" s="404"/>
      <c r="W378" s="404"/>
      <c r="X378" s="404"/>
      <c r="Y378" s="404"/>
      <c r="Z378" s="404"/>
    </row>
    <row r="379" spans="1:26" ht="15.75" customHeight="1">
      <c r="A379" s="404"/>
      <c r="B379" s="404"/>
      <c r="C379" s="404"/>
      <c r="D379" s="404"/>
      <c r="E379" s="404"/>
      <c r="F379" s="404"/>
      <c r="G379" s="404"/>
      <c r="H379" s="404"/>
      <c r="I379" s="404"/>
      <c r="J379" s="404"/>
      <c r="K379" s="404"/>
      <c r="L379" s="404"/>
      <c r="M379" s="404"/>
      <c r="N379" s="404"/>
      <c r="O379" s="404"/>
      <c r="P379" s="404"/>
      <c r="Q379" s="404"/>
      <c r="R379" s="404"/>
      <c r="S379" s="404"/>
      <c r="T379" s="404"/>
      <c r="U379" s="404"/>
      <c r="V379" s="404"/>
      <c r="W379" s="404"/>
      <c r="X379" s="404"/>
      <c r="Y379" s="404"/>
      <c r="Z379" s="404"/>
    </row>
    <row r="380" spans="1:26" ht="15.75" customHeight="1">
      <c r="A380" s="404"/>
      <c r="B380" s="404"/>
      <c r="C380" s="404"/>
      <c r="D380" s="404"/>
      <c r="E380" s="404"/>
      <c r="F380" s="404"/>
      <c r="G380" s="404"/>
      <c r="H380" s="404"/>
      <c r="I380" s="404"/>
      <c r="J380" s="404"/>
      <c r="K380" s="404"/>
      <c r="L380" s="404"/>
      <c r="M380" s="404"/>
      <c r="N380" s="404"/>
      <c r="O380" s="404"/>
      <c r="P380" s="404"/>
      <c r="Q380" s="404"/>
      <c r="R380" s="404"/>
      <c r="S380" s="404"/>
      <c r="T380" s="404"/>
      <c r="U380" s="404"/>
      <c r="V380" s="404"/>
      <c r="W380" s="404"/>
      <c r="X380" s="404"/>
      <c r="Y380" s="404"/>
      <c r="Z380" s="404"/>
    </row>
    <row r="381" spans="1:26" ht="15.75" customHeight="1">
      <c r="A381" s="404"/>
      <c r="B381" s="404"/>
      <c r="C381" s="404"/>
      <c r="D381" s="404"/>
      <c r="E381" s="404"/>
      <c r="F381" s="404"/>
      <c r="G381" s="404"/>
      <c r="H381" s="404"/>
      <c r="I381" s="404"/>
      <c r="J381" s="404"/>
      <c r="K381" s="404"/>
      <c r="L381" s="404"/>
      <c r="M381" s="404"/>
      <c r="N381" s="404"/>
      <c r="O381" s="404"/>
      <c r="P381" s="404"/>
      <c r="Q381" s="404"/>
      <c r="R381" s="404"/>
      <c r="S381" s="404"/>
      <c r="T381" s="404"/>
      <c r="U381" s="404"/>
      <c r="V381" s="404"/>
      <c r="W381" s="404"/>
      <c r="X381" s="404"/>
      <c r="Y381" s="404"/>
      <c r="Z381" s="404"/>
    </row>
    <row r="382" spans="1:26" ht="15.75" customHeight="1">
      <c r="A382" s="404"/>
      <c r="B382" s="404"/>
      <c r="C382" s="404"/>
      <c r="D382" s="404"/>
      <c r="E382" s="404"/>
      <c r="F382" s="404"/>
      <c r="G382" s="404"/>
      <c r="H382" s="404"/>
      <c r="I382" s="404"/>
      <c r="J382" s="404"/>
      <c r="K382" s="404"/>
      <c r="L382" s="404"/>
      <c r="M382" s="404"/>
      <c r="N382" s="404"/>
      <c r="O382" s="404"/>
      <c r="P382" s="404"/>
      <c r="Q382" s="404"/>
      <c r="R382" s="404"/>
      <c r="S382" s="404"/>
      <c r="T382" s="404"/>
      <c r="U382" s="404"/>
      <c r="V382" s="404"/>
      <c r="W382" s="404"/>
      <c r="X382" s="404"/>
      <c r="Y382" s="404"/>
      <c r="Z382" s="404"/>
    </row>
    <row r="383" spans="1:26" ht="15.75" customHeight="1">
      <c r="A383" s="404"/>
      <c r="B383" s="404"/>
      <c r="C383" s="404"/>
      <c r="D383" s="404"/>
      <c r="E383" s="404"/>
      <c r="F383" s="404"/>
      <c r="G383" s="404"/>
      <c r="H383" s="404"/>
      <c r="I383" s="404"/>
      <c r="J383" s="404"/>
      <c r="K383" s="404"/>
      <c r="L383" s="404"/>
      <c r="M383" s="404"/>
      <c r="N383" s="404"/>
      <c r="O383" s="404"/>
      <c r="P383" s="404"/>
      <c r="Q383" s="404"/>
      <c r="R383" s="404"/>
      <c r="S383" s="404"/>
      <c r="T383" s="404"/>
      <c r="U383" s="404"/>
      <c r="V383" s="404"/>
      <c r="W383" s="404"/>
      <c r="X383" s="404"/>
      <c r="Y383" s="404"/>
      <c r="Z383" s="404"/>
    </row>
    <row r="384" spans="1:26" ht="15.75" customHeight="1">
      <c r="A384" s="404"/>
      <c r="B384" s="404"/>
      <c r="C384" s="404"/>
      <c r="D384" s="404"/>
      <c r="E384" s="404"/>
      <c r="F384" s="404"/>
      <c r="G384" s="404"/>
      <c r="H384" s="404"/>
      <c r="I384" s="404"/>
      <c r="J384" s="404"/>
      <c r="K384" s="404"/>
      <c r="L384" s="404"/>
      <c r="M384" s="404"/>
      <c r="N384" s="404"/>
      <c r="O384" s="404"/>
      <c r="P384" s="404"/>
      <c r="Q384" s="404"/>
      <c r="R384" s="404"/>
      <c r="S384" s="404"/>
      <c r="T384" s="404"/>
      <c r="U384" s="404"/>
      <c r="V384" s="404"/>
      <c r="W384" s="404"/>
      <c r="X384" s="404"/>
      <c r="Y384" s="404"/>
      <c r="Z384" s="404"/>
    </row>
    <row r="385" spans="1:26" ht="15.75" customHeight="1">
      <c r="A385" s="404"/>
      <c r="B385" s="404"/>
      <c r="C385" s="404"/>
      <c r="D385" s="404"/>
      <c r="E385" s="404"/>
      <c r="F385" s="404"/>
      <c r="G385" s="404"/>
      <c r="H385" s="404"/>
      <c r="I385" s="404"/>
      <c r="J385" s="404"/>
      <c r="K385" s="404"/>
      <c r="L385" s="404"/>
      <c r="M385" s="404"/>
      <c r="N385" s="404"/>
      <c r="O385" s="404"/>
      <c r="P385" s="404"/>
      <c r="Q385" s="404"/>
      <c r="R385" s="404"/>
      <c r="S385" s="404"/>
      <c r="T385" s="404"/>
      <c r="U385" s="404"/>
      <c r="V385" s="404"/>
      <c r="W385" s="404"/>
      <c r="X385" s="404"/>
      <c r="Y385" s="404"/>
      <c r="Z385" s="404"/>
    </row>
    <row r="386" spans="1:26" ht="15.75" customHeight="1">
      <c r="A386" s="404"/>
      <c r="B386" s="404"/>
      <c r="C386" s="404"/>
      <c r="D386" s="404"/>
      <c r="E386" s="404"/>
      <c r="F386" s="404"/>
      <c r="G386" s="404"/>
      <c r="H386" s="404"/>
      <c r="I386" s="404"/>
      <c r="J386" s="404"/>
      <c r="K386" s="404"/>
      <c r="L386" s="404"/>
      <c r="M386" s="404"/>
      <c r="N386" s="404"/>
      <c r="O386" s="404"/>
      <c r="P386" s="404"/>
      <c r="Q386" s="404"/>
      <c r="R386" s="404"/>
      <c r="S386" s="404"/>
      <c r="T386" s="404"/>
      <c r="U386" s="404"/>
      <c r="V386" s="404"/>
      <c r="W386" s="404"/>
      <c r="X386" s="404"/>
      <c r="Y386" s="404"/>
      <c r="Z386" s="404"/>
    </row>
    <row r="387" spans="1:26" ht="15.75" customHeight="1">
      <c r="A387" s="404"/>
      <c r="B387" s="404"/>
      <c r="C387" s="404"/>
      <c r="D387" s="404"/>
      <c r="E387" s="404"/>
      <c r="F387" s="404"/>
      <c r="G387" s="404"/>
      <c r="H387" s="404"/>
      <c r="I387" s="404"/>
      <c r="J387" s="404"/>
      <c r="K387" s="404"/>
      <c r="L387" s="404"/>
      <c r="M387" s="404"/>
      <c r="N387" s="404"/>
      <c r="O387" s="404"/>
      <c r="P387" s="404"/>
      <c r="Q387" s="404"/>
      <c r="R387" s="404"/>
      <c r="S387" s="404"/>
      <c r="T387" s="404"/>
      <c r="U387" s="404"/>
      <c r="V387" s="404"/>
      <c r="W387" s="404"/>
      <c r="X387" s="404"/>
      <c r="Y387" s="404"/>
      <c r="Z387" s="404"/>
    </row>
    <row r="388" spans="1:26" ht="15.75" customHeight="1">
      <c r="A388" s="404"/>
      <c r="B388" s="404"/>
      <c r="C388" s="404"/>
      <c r="D388" s="404"/>
      <c r="E388" s="404"/>
      <c r="F388" s="404"/>
      <c r="G388" s="404"/>
      <c r="H388" s="404"/>
      <c r="I388" s="404"/>
      <c r="J388" s="404"/>
      <c r="K388" s="404"/>
      <c r="L388" s="404"/>
      <c r="M388" s="404"/>
      <c r="N388" s="404"/>
      <c r="O388" s="404"/>
      <c r="P388" s="404"/>
      <c r="Q388" s="404"/>
      <c r="R388" s="404"/>
      <c r="S388" s="404"/>
      <c r="T388" s="404"/>
      <c r="U388" s="404"/>
      <c r="V388" s="404"/>
      <c r="W388" s="404"/>
      <c r="X388" s="404"/>
      <c r="Y388" s="404"/>
      <c r="Z388" s="404"/>
    </row>
    <row r="389" spans="1:26" ht="15.75" customHeight="1">
      <c r="A389" s="404"/>
      <c r="B389" s="404"/>
      <c r="C389" s="404"/>
      <c r="D389" s="404"/>
      <c r="E389" s="404"/>
      <c r="F389" s="404"/>
      <c r="G389" s="404"/>
      <c r="H389" s="404"/>
      <c r="I389" s="404"/>
      <c r="J389" s="404"/>
      <c r="K389" s="404"/>
      <c r="L389" s="404"/>
      <c r="M389" s="404"/>
      <c r="N389" s="404"/>
      <c r="O389" s="404"/>
      <c r="P389" s="404"/>
      <c r="Q389" s="404"/>
      <c r="R389" s="404"/>
      <c r="S389" s="404"/>
      <c r="T389" s="404"/>
      <c r="U389" s="404"/>
      <c r="V389" s="404"/>
      <c r="W389" s="404"/>
      <c r="X389" s="404"/>
      <c r="Y389" s="404"/>
      <c r="Z389" s="404"/>
    </row>
    <row r="390" spans="1:26" ht="15.75" customHeight="1">
      <c r="A390" s="404"/>
      <c r="B390" s="404"/>
      <c r="C390" s="404"/>
      <c r="D390" s="404"/>
      <c r="E390" s="404"/>
      <c r="F390" s="404"/>
      <c r="G390" s="404"/>
      <c r="H390" s="404"/>
      <c r="I390" s="404"/>
      <c r="J390" s="404"/>
      <c r="K390" s="404"/>
      <c r="L390" s="404"/>
      <c r="M390" s="404"/>
      <c r="N390" s="404"/>
      <c r="O390" s="404"/>
      <c r="P390" s="404"/>
      <c r="Q390" s="404"/>
      <c r="R390" s="404"/>
      <c r="S390" s="404"/>
      <c r="T390" s="404"/>
      <c r="U390" s="404"/>
      <c r="V390" s="404"/>
      <c r="W390" s="404"/>
      <c r="X390" s="404"/>
      <c r="Y390" s="404"/>
      <c r="Z390" s="404"/>
    </row>
    <row r="391" spans="1:26" ht="15.75" customHeight="1">
      <c r="A391" s="404"/>
      <c r="B391" s="404"/>
      <c r="C391" s="404"/>
      <c r="D391" s="404"/>
      <c r="E391" s="404"/>
      <c r="F391" s="404"/>
      <c r="G391" s="404"/>
      <c r="H391" s="404"/>
      <c r="I391" s="404"/>
      <c r="J391" s="404"/>
      <c r="K391" s="404"/>
      <c r="L391" s="404"/>
      <c r="M391" s="404"/>
      <c r="N391" s="404"/>
      <c r="O391" s="404"/>
      <c r="P391" s="404"/>
      <c r="Q391" s="404"/>
      <c r="R391" s="404"/>
      <c r="S391" s="404"/>
      <c r="T391" s="404"/>
      <c r="U391" s="404"/>
      <c r="V391" s="404"/>
      <c r="W391" s="404"/>
      <c r="X391" s="404"/>
      <c r="Y391" s="404"/>
      <c r="Z391" s="404"/>
    </row>
    <row r="392" spans="1:26" ht="15.75" customHeight="1">
      <c r="A392" s="404"/>
      <c r="B392" s="404"/>
      <c r="C392" s="404"/>
      <c r="D392" s="404"/>
      <c r="E392" s="404"/>
      <c r="F392" s="404"/>
      <c r="G392" s="404"/>
      <c r="H392" s="404"/>
      <c r="I392" s="404"/>
      <c r="J392" s="404"/>
      <c r="K392" s="404"/>
      <c r="L392" s="404"/>
      <c r="M392" s="404"/>
      <c r="N392" s="404"/>
      <c r="O392" s="404"/>
      <c r="P392" s="404"/>
      <c r="Q392" s="404"/>
      <c r="R392" s="404"/>
      <c r="S392" s="404"/>
      <c r="T392" s="404"/>
      <c r="U392" s="404"/>
      <c r="V392" s="404"/>
      <c r="W392" s="404"/>
      <c r="X392" s="404"/>
      <c r="Y392" s="404"/>
      <c r="Z392" s="404"/>
    </row>
    <row r="393" spans="1:26" ht="15.75" customHeight="1">
      <c r="A393" s="404"/>
      <c r="B393" s="404"/>
      <c r="C393" s="404"/>
      <c r="D393" s="404"/>
      <c r="E393" s="404"/>
      <c r="F393" s="404"/>
      <c r="G393" s="404"/>
      <c r="H393" s="404"/>
      <c r="I393" s="404"/>
      <c r="J393" s="404"/>
      <c r="K393" s="404"/>
      <c r="L393" s="404"/>
      <c r="M393" s="404"/>
      <c r="N393" s="404"/>
      <c r="O393" s="404"/>
      <c r="P393" s="404"/>
      <c r="Q393" s="404"/>
      <c r="R393" s="404"/>
      <c r="S393" s="404"/>
      <c r="T393" s="404"/>
      <c r="U393" s="404"/>
      <c r="V393" s="404"/>
      <c r="W393" s="404"/>
      <c r="X393" s="404"/>
      <c r="Y393" s="404"/>
      <c r="Z393" s="404"/>
    </row>
    <row r="394" spans="1:26" ht="15.75" customHeight="1">
      <c r="A394" s="404"/>
      <c r="B394" s="404"/>
      <c r="C394" s="404"/>
      <c r="D394" s="404"/>
      <c r="E394" s="404"/>
      <c r="F394" s="404"/>
      <c r="G394" s="404"/>
      <c r="H394" s="404"/>
      <c r="I394" s="404"/>
      <c r="J394" s="404"/>
      <c r="K394" s="404"/>
      <c r="L394" s="404"/>
      <c r="M394" s="404"/>
      <c r="N394" s="404"/>
      <c r="O394" s="404"/>
      <c r="P394" s="404"/>
      <c r="Q394" s="404"/>
      <c r="R394" s="404"/>
      <c r="S394" s="404"/>
      <c r="T394" s="404"/>
      <c r="U394" s="404"/>
      <c r="V394" s="404"/>
      <c r="W394" s="404"/>
      <c r="X394" s="404"/>
      <c r="Y394" s="404"/>
      <c r="Z394" s="404"/>
    </row>
    <row r="395" spans="1:26" ht="15.75" customHeight="1">
      <c r="A395" s="404"/>
      <c r="B395" s="404"/>
      <c r="C395" s="404"/>
      <c r="D395" s="404"/>
      <c r="E395" s="404"/>
      <c r="F395" s="404"/>
      <c r="G395" s="404"/>
      <c r="H395" s="404"/>
      <c r="I395" s="404"/>
      <c r="J395" s="404"/>
      <c r="K395" s="404"/>
      <c r="L395" s="404"/>
      <c r="M395" s="404"/>
      <c r="N395" s="404"/>
      <c r="O395" s="404"/>
      <c r="P395" s="404"/>
      <c r="Q395" s="404"/>
      <c r="R395" s="404"/>
      <c r="S395" s="404"/>
      <c r="T395" s="404"/>
      <c r="U395" s="404"/>
      <c r="V395" s="404"/>
      <c r="W395" s="404"/>
      <c r="X395" s="404"/>
      <c r="Y395" s="404"/>
      <c r="Z395" s="404"/>
    </row>
    <row r="396" spans="1:26" ht="15.75" customHeight="1">
      <c r="A396" s="404"/>
      <c r="B396" s="404"/>
      <c r="C396" s="404"/>
      <c r="D396" s="404"/>
      <c r="E396" s="404"/>
      <c r="F396" s="404"/>
      <c r="G396" s="404"/>
      <c r="H396" s="404"/>
      <c r="I396" s="404"/>
      <c r="J396" s="404"/>
      <c r="K396" s="404"/>
      <c r="L396" s="404"/>
      <c r="M396" s="404"/>
      <c r="N396" s="404"/>
      <c r="O396" s="404"/>
      <c r="P396" s="404"/>
      <c r="Q396" s="404"/>
      <c r="R396" s="404"/>
      <c r="S396" s="404"/>
      <c r="T396" s="404"/>
      <c r="U396" s="404"/>
      <c r="V396" s="404"/>
      <c r="W396" s="404"/>
      <c r="X396" s="404"/>
      <c r="Y396" s="404"/>
      <c r="Z396" s="404"/>
    </row>
    <row r="397" spans="1:26" ht="15.75" customHeight="1">
      <c r="A397" s="404"/>
      <c r="B397" s="404"/>
      <c r="C397" s="404"/>
      <c r="D397" s="404"/>
      <c r="E397" s="404"/>
      <c r="F397" s="404"/>
      <c r="G397" s="404"/>
      <c r="H397" s="404"/>
      <c r="I397" s="404"/>
      <c r="J397" s="404"/>
      <c r="K397" s="404"/>
      <c r="L397" s="404"/>
      <c r="M397" s="404"/>
      <c r="N397" s="404"/>
      <c r="O397" s="404"/>
      <c r="P397" s="404"/>
      <c r="Q397" s="404"/>
      <c r="R397" s="404"/>
      <c r="S397" s="404"/>
      <c r="T397" s="404"/>
      <c r="U397" s="404"/>
      <c r="V397" s="404"/>
      <c r="W397" s="404"/>
      <c r="X397" s="404"/>
      <c r="Y397" s="404"/>
      <c r="Z397" s="404"/>
    </row>
    <row r="398" spans="1:26" ht="15.75" customHeight="1">
      <c r="A398" s="404"/>
      <c r="B398" s="404"/>
      <c r="C398" s="404"/>
      <c r="D398" s="404"/>
      <c r="E398" s="404"/>
      <c r="F398" s="404"/>
      <c r="G398" s="404"/>
      <c r="H398" s="404"/>
      <c r="I398" s="404"/>
      <c r="J398" s="404"/>
      <c r="K398" s="404"/>
      <c r="L398" s="404"/>
      <c r="M398" s="404"/>
      <c r="N398" s="404"/>
      <c r="O398" s="404"/>
      <c r="P398" s="404"/>
      <c r="Q398" s="404"/>
      <c r="R398" s="404"/>
      <c r="S398" s="404"/>
      <c r="T398" s="404"/>
      <c r="U398" s="404"/>
      <c r="V398" s="404"/>
      <c r="W398" s="404"/>
      <c r="X398" s="404"/>
      <c r="Y398" s="404"/>
      <c r="Z398" s="404"/>
    </row>
    <row r="399" spans="1:26" ht="15.75" customHeight="1">
      <c r="A399" s="404"/>
      <c r="B399" s="404"/>
      <c r="C399" s="404"/>
      <c r="D399" s="404"/>
      <c r="E399" s="404"/>
      <c r="F399" s="404"/>
      <c r="G399" s="404"/>
      <c r="H399" s="404"/>
      <c r="I399" s="404"/>
      <c r="J399" s="404"/>
      <c r="K399" s="404"/>
      <c r="L399" s="404"/>
      <c r="M399" s="404"/>
      <c r="N399" s="404"/>
      <c r="O399" s="404"/>
      <c r="P399" s="404"/>
      <c r="Q399" s="404"/>
      <c r="R399" s="404"/>
      <c r="S399" s="404"/>
      <c r="T399" s="404"/>
      <c r="U399" s="404"/>
      <c r="V399" s="404"/>
      <c r="W399" s="404"/>
      <c r="X399" s="404"/>
      <c r="Y399" s="404"/>
      <c r="Z399" s="404"/>
    </row>
    <row r="400" spans="1:26" ht="15.75" customHeight="1">
      <c r="A400" s="404"/>
      <c r="B400" s="404"/>
      <c r="C400" s="404"/>
      <c r="D400" s="404"/>
      <c r="E400" s="404"/>
      <c r="F400" s="404"/>
      <c r="G400" s="404"/>
      <c r="H400" s="404"/>
      <c r="I400" s="404"/>
      <c r="J400" s="404"/>
      <c r="K400" s="404"/>
      <c r="L400" s="404"/>
      <c r="M400" s="404"/>
      <c r="N400" s="404"/>
      <c r="O400" s="404"/>
      <c r="P400" s="404"/>
      <c r="Q400" s="404"/>
      <c r="R400" s="404"/>
      <c r="S400" s="404"/>
      <c r="T400" s="404"/>
      <c r="U400" s="404"/>
      <c r="V400" s="404"/>
      <c r="W400" s="404"/>
      <c r="X400" s="404"/>
      <c r="Y400" s="404"/>
      <c r="Z400" s="404"/>
    </row>
    <row r="401" spans="1:26" ht="15.75" customHeight="1">
      <c r="A401" s="404"/>
      <c r="B401" s="404"/>
      <c r="C401" s="404"/>
      <c r="D401" s="404"/>
      <c r="E401" s="404"/>
      <c r="F401" s="404"/>
      <c r="G401" s="404"/>
      <c r="H401" s="404"/>
      <c r="I401" s="404"/>
      <c r="J401" s="404"/>
      <c r="K401" s="404"/>
      <c r="L401" s="404"/>
      <c r="M401" s="404"/>
      <c r="N401" s="404"/>
      <c r="O401" s="404"/>
      <c r="P401" s="404"/>
      <c r="Q401" s="404"/>
      <c r="R401" s="404"/>
      <c r="S401" s="404"/>
      <c r="T401" s="404"/>
      <c r="U401" s="404"/>
      <c r="V401" s="404"/>
      <c r="W401" s="404"/>
      <c r="X401" s="404"/>
      <c r="Y401" s="404"/>
      <c r="Z401" s="404"/>
    </row>
    <row r="402" spans="1:26" ht="15.75" customHeight="1">
      <c r="A402" s="404"/>
      <c r="B402" s="404"/>
      <c r="C402" s="404"/>
      <c r="D402" s="404"/>
      <c r="E402" s="404"/>
      <c r="F402" s="404"/>
      <c r="G402" s="404"/>
      <c r="H402" s="404"/>
      <c r="I402" s="404"/>
      <c r="J402" s="404"/>
      <c r="K402" s="404"/>
      <c r="L402" s="404"/>
      <c r="M402" s="404"/>
      <c r="N402" s="404"/>
      <c r="O402" s="404"/>
      <c r="P402" s="404"/>
      <c r="Q402" s="404"/>
      <c r="R402" s="404"/>
      <c r="S402" s="404"/>
      <c r="T402" s="404"/>
      <c r="U402" s="404"/>
      <c r="V402" s="404"/>
      <c r="W402" s="404"/>
      <c r="X402" s="404"/>
      <c r="Y402" s="404"/>
      <c r="Z402" s="404"/>
    </row>
    <row r="403" spans="1:26" ht="15.75" customHeight="1">
      <c r="A403" s="404"/>
      <c r="B403" s="404"/>
      <c r="C403" s="404"/>
      <c r="D403" s="404"/>
      <c r="E403" s="404"/>
      <c r="F403" s="404"/>
      <c r="G403" s="404"/>
      <c r="H403" s="404"/>
      <c r="I403" s="404"/>
      <c r="J403" s="404"/>
      <c r="K403" s="404"/>
      <c r="L403" s="404"/>
      <c r="M403" s="404"/>
      <c r="N403" s="404"/>
      <c r="O403" s="404"/>
      <c r="P403" s="404"/>
      <c r="Q403" s="404"/>
      <c r="R403" s="404"/>
      <c r="S403" s="404"/>
      <c r="T403" s="404"/>
      <c r="U403" s="404"/>
      <c r="V403" s="404"/>
      <c r="W403" s="404"/>
      <c r="X403" s="404"/>
      <c r="Y403" s="404"/>
      <c r="Z403" s="404"/>
    </row>
    <row r="404" spans="1:26" ht="15.75" customHeight="1">
      <c r="A404" s="404"/>
      <c r="B404" s="404"/>
      <c r="C404" s="404"/>
      <c r="D404" s="404"/>
      <c r="E404" s="404"/>
      <c r="F404" s="404"/>
      <c r="G404" s="404"/>
      <c r="H404" s="404"/>
      <c r="I404" s="404"/>
      <c r="J404" s="404"/>
      <c r="K404" s="404"/>
      <c r="L404" s="404"/>
      <c r="M404" s="404"/>
      <c r="N404" s="404"/>
      <c r="O404" s="404"/>
      <c r="P404" s="404"/>
      <c r="Q404" s="404"/>
      <c r="R404" s="404"/>
      <c r="S404" s="404"/>
      <c r="T404" s="404"/>
      <c r="U404" s="404"/>
      <c r="V404" s="404"/>
      <c r="W404" s="404"/>
      <c r="X404" s="404"/>
      <c r="Y404" s="404"/>
      <c r="Z404" s="404"/>
    </row>
    <row r="405" spans="1:26" ht="15.75" customHeight="1">
      <c r="A405" s="404"/>
      <c r="B405" s="404"/>
      <c r="C405" s="404"/>
      <c r="D405" s="404"/>
      <c r="E405" s="404"/>
      <c r="F405" s="404"/>
      <c r="G405" s="404"/>
      <c r="H405" s="404"/>
      <c r="I405" s="404"/>
      <c r="J405" s="404"/>
      <c r="K405" s="404"/>
      <c r="L405" s="404"/>
      <c r="M405" s="404"/>
      <c r="N405" s="404"/>
      <c r="O405" s="404"/>
      <c r="P405" s="404"/>
      <c r="Q405" s="404"/>
      <c r="R405" s="404"/>
      <c r="S405" s="404"/>
      <c r="T405" s="404"/>
      <c r="U405" s="404"/>
      <c r="V405" s="404"/>
      <c r="W405" s="404"/>
      <c r="X405" s="404"/>
      <c r="Y405" s="404"/>
      <c r="Z405" s="404"/>
    </row>
    <row r="406" spans="1:26" ht="15.75" customHeight="1">
      <c r="A406" s="404"/>
      <c r="B406" s="404"/>
      <c r="C406" s="404"/>
      <c r="D406" s="404"/>
      <c r="E406" s="404"/>
      <c r="F406" s="404"/>
      <c r="G406" s="404"/>
      <c r="H406" s="404"/>
      <c r="I406" s="404"/>
      <c r="J406" s="404"/>
      <c r="K406" s="404"/>
      <c r="L406" s="404"/>
      <c r="M406" s="404"/>
      <c r="N406" s="404"/>
      <c r="O406" s="404"/>
      <c r="P406" s="404"/>
      <c r="Q406" s="404"/>
      <c r="R406" s="404"/>
      <c r="S406" s="404"/>
      <c r="T406" s="404"/>
      <c r="U406" s="404"/>
      <c r="V406" s="404"/>
      <c r="W406" s="404"/>
      <c r="X406" s="404"/>
      <c r="Y406" s="404"/>
      <c r="Z406" s="404"/>
    </row>
    <row r="407" spans="1:26" ht="15.75" customHeight="1">
      <c r="A407" s="404"/>
      <c r="B407" s="404"/>
      <c r="C407" s="404"/>
      <c r="D407" s="404"/>
      <c r="E407" s="404"/>
      <c r="F407" s="404"/>
      <c r="G407" s="404"/>
      <c r="H407" s="404"/>
      <c r="I407" s="404"/>
      <c r="J407" s="404"/>
      <c r="K407" s="404"/>
      <c r="L407" s="404"/>
      <c r="M407" s="404"/>
      <c r="N407" s="404"/>
      <c r="O407" s="404"/>
      <c r="P407" s="404"/>
      <c r="Q407" s="404"/>
      <c r="R407" s="404"/>
      <c r="S407" s="404"/>
      <c r="T407" s="404"/>
      <c r="U407" s="404"/>
      <c r="V407" s="404"/>
      <c r="W407" s="404"/>
      <c r="X407" s="404"/>
      <c r="Y407" s="404"/>
      <c r="Z407" s="404"/>
    </row>
    <row r="408" spans="1:26" ht="15.75" customHeight="1">
      <c r="A408" s="404"/>
      <c r="B408" s="404"/>
      <c r="C408" s="404"/>
      <c r="D408" s="404"/>
      <c r="E408" s="404"/>
      <c r="F408" s="404"/>
      <c r="G408" s="404"/>
      <c r="H408" s="404"/>
      <c r="I408" s="404"/>
      <c r="J408" s="404"/>
      <c r="K408" s="404"/>
      <c r="L408" s="404"/>
      <c r="M408" s="404"/>
      <c r="N408" s="404"/>
      <c r="O408" s="404"/>
      <c r="P408" s="404"/>
      <c r="Q408" s="404"/>
      <c r="R408" s="404"/>
      <c r="S408" s="404"/>
      <c r="T408" s="404"/>
      <c r="U408" s="404"/>
      <c r="V408" s="404"/>
      <c r="W408" s="404"/>
      <c r="X408" s="404"/>
      <c r="Y408" s="404"/>
      <c r="Z408" s="404"/>
    </row>
    <row r="409" spans="1:26" ht="15.75" customHeight="1">
      <c r="A409" s="404"/>
      <c r="B409" s="404"/>
      <c r="C409" s="404"/>
      <c r="D409" s="404"/>
      <c r="E409" s="404"/>
      <c r="F409" s="404"/>
      <c r="G409" s="404"/>
      <c r="H409" s="404"/>
      <c r="I409" s="404"/>
      <c r="J409" s="404"/>
      <c r="K409" s="404"/>
      <c r="L409" s="404"/>
      <c r="M409" s="404"/>
      <c r="N409" s="404"/>
      <c r="O409" s="404"/>
      <c r="P409" s="404"/>
      <c r="Q409" s="404"/>
      <c r="R409" s="404"/>
      <c r="S409" s="404"/>
      <c r="T409" s="404"/>
      <c r="U409" s="404"/>
      <c r="V409" s="404"/>
      <c r="W409" s="404"/>
      <c r="X409" s="404"/>
      <c r="Y409" s="404"/>
      <c r="Z409" s="404"/>
    </row>
    <row r="410" spans="1:26" ht="15.75" customHeight="1">
      <c r="A410" s="404"/>
      <c r="B410" s="404"/>
      <c r="C410" s="404"/>
      <c r="D410" s="404"/>
      <c r="E410" s="404"/>
      <c r="F410" s="404"/>
      <c r="G410" s="404"/>
      <c r="H410" s="404"/>
      <c r="I410" s="404"/>
      <c r="J410" s="404"/>
      <c r="K410" s="404"/>
      <c r="L410" s="404"/>
      <c r="M410" s="404"/>
      <c r="N410" s="404"/>
      <c r="O410" s="404"/>
      <c r="P410" s="404"/>
      <c r="Q410" s="404"/>
      <c r="R410" s="404"/>
      <c r="S410" s="404"/>
      <c r="T410" s="404"/>
      <c r="U410" s="404"/>
      <c r="V410" s="404"/>
      <c r="W410" s="404"/>
      <c r="X410" s="404"/>
      <c r="Y410" s="404"/>
      <c r="Z410" s="404"/>
    </row>
    <row r="411" spans="1:26" ht="15.75" customHeight="1">
      <c r="A411" s="404"/>
      <c r="B411" s="404"/>
      <c r="C411" s="404"/>
      <c r="D411" s="404"/>
      <c r="E411" s="404"/>
      <c r="F411" s="404"/>
      <c r="G411" s="404"/>
      <c r="H411" s="404"/>
      <c r="I411" s="404"/>
      <c r="J411" s="404"/>
      <c r="K411" s="404"/>
      <c r="L411" s="404"/>
      <c r="M411" s="404"/>
      <c r="N411" s="404"/>
      <c r="O411" s="404"/>
      <c r="P411" s="404"/>
      <c r="Q411" s="404"/>
      <c r="R411" s="404"/>
      <c r="S411" s="404"/>
      <c r="T411" s="404"/>
      <c r="U411" s="404"/>
      <c r="V411" s="404"/>
      <c r="W411" s="404"/>
      <c r="X411" s="404"/>
      <c r="Y411" s="404"/>
      <c r="Z411" s="404"/>
    </row>
    <row r="412" spans="1:26" ht="15.75" customHeight="1">
      <c r="A412" s="404"/>
      <c r="B412" s="404"/>
      <c r="C412" s="404"/>
      <c r="D412" s="404"/>
      <c r="E412" s="404"/>
      <c r="F412" s="404"/>
      <c r="G412" s="404"/>
      <c r="H412" s="404"/>
      <c r="I412" s="404"/>
      <c r="J412" s="404"/>
      <c r="K412" s="404"/>
      <c r="L412" s="404"/>
      <c r="M412" s="404"/>
      <c r="N412" s="404"/>
      <c r="O412" s="404"/>
      <c r="P412" s="404"/>
      <c r="Q412" s="404"/>
      <c r="R412" s="404"/>
      <c r="S412" s="404"/>
      <c r="T412" s="404"/>
      <c r="U412" s="404"/>
      <c r="V412" s="404"/>
      <c r="W412" s="404"/>
      <c r="X412" s="404"/>
      <c r="Y412" s="404"/>
      <c r="Z412" s="404"/>
    </row>
    <row r="413" spans="1:26" ht="15.75" customHeight="1">
      <c r="A413" s="404"/>
      <c r="B413" s="404"/>
      <c r="C413" s="404"/>
      <c r="D413" s="404"/>
      <c r="E413" s="404"/>
      <c r="F413" s="404"/>
      <c r="G413" s="404"/>
      <c r="H413" s="404"/>
      <c r="I413" s="404"/>
      <c r="J413" s="404"/>
      <c r="K413" s="404"/>
      <c r="L413" s="404"/>
      <c r="M413" s="404"/>
      <c r="N413" s="404"/>
      <c r="O413" s="404"/>
      <c r="P413" s="404"/>
      <c r="Q413" s="404"/>
      <c r="R413" s="404"/>
      <c r="S413" s="404"/>
      <c r="T413" s="404"/>
      <c r="U413" s="404"/>
      <c r="V413" s="404"/>
      <c r="W413" s="404"/>
      <c r="X413" s="404"/>
      <c r="Y413" s="404"/>
      <c r="Z413" s="404"/>
    </row>
    <row r="414" spans="1:26" ht="15.75" customHeight="1">
      <c r="A414" s="404"/>
      <c r="B414" s="404"/>
      <c r="C414" s="404"/>
      <c r="D414" s="404"/>
      <c r="E414" s="404"/>
      <c r="F414" s="404"/>
      <c r="G414" s="404"/>
      <c r="H414" s="404"/>
      <c r="I414" s="404"/>
      <c r="J414" s="404"/>
      <c r="K414" s="404"/>
      <c r="L414" s="404"/>
      <c r="M414" s="404"/>
      <c r="N414" s="404"/>
      <c r="O414" s="404"/>
      <c r="P414" s="404"/>
      <c r="Q414" s="404"/>
      <c r="R414" s="404"/>
      <c r="S414" s="404"/>
      <c r="T414" s="404"/>
      <c r="U414" s="404"/>
      <c r="V414" s="404"/>
      <c r="W414" s="404"/>
      <c r="X414" s="404"/>
      <c r="Y414" s="404"/>
      <c r="Z414" s="404"/>
    </row>
    <row r="415" spans="1:26" ht="15.75" customHeight="1">
      <c r="A415" s="404"/>
      <c r="B415" s="404"/>
      <c r="C415" s="404"/>
      <c r="D415" s="404"/>
      <c r="E415" s="404"/>
      <c r="F415" s="404"/>
      <c r="G415" s="404"/>
      <c r="H415" s="404"/>
      <c r="I415" s="404"/>
      <c r="J415" s="404"/>
      <c r="K415" s="404"/>
      <c r="L415" s="404"/>
      <c r="M415" s="404"/>
      <c r="N415" s="404"/>
      <c r="O415" s="404"/>
      <c r="P415" s="404"/>
      <c r="Q415" s="404"/>
      <c r="R415" s="404"/>
      <c r="S415" s="404"/>
      <c r="T415" s="404"/>
      <c r="U415" s="404"/>
      <c r="V415" s="404"/>
      <c r="W415" s="404"/>
      <c r="X415" s="404"/>
      <c r="Y415" s="404"/>
      <c r="Z415" s="404"/>
    </row>
    <row r="416" spans="1:26" ht="15.75" customHeight="1">
      <c r="A416" s="404"/>
      <c r="B416" s="404"/>
      <c r="C416" s="404"/>
      <c r="D416" s="404"/>
      <c r="E416" s="404"/>
      <c r="F416" s="404"/>
      <c r="G416" s="404"/>
      <c r="H416" s="404"/>
      <c r="I416" s="404"/>
      <c r="J416" s="404"/>
      <c r="K416" s="404"/>
      <c r="L416" s="404"/>
      <c r="M416" s="404"/>
      <c r="N416" s="404"/>
      <c r="O416" s="404"/>
      <c r="P416" s="404"/>
      <c r="Q416" s="404"/>
      <c r="R416" s="404"/>
      <c r="S416" s="404"/>
      <c r="T416" s="404"/>
      <c r="U416" s="404"/>
      <c r="V416" s="404"/>
      <c r="W416" s="404"/>
      <c r="X416" s="404"/>
      <c r="Y416" s="404"/>
      <c r="Z416" s="404"/>
    </row>
    <row r="417" spans="1:26" ht="15.75" customHeight="1">
      <c r="A417" s="404"/>
      <c r="B417" s="404"/>
      <c r="C417" s="404"/>
      <c r="D417" s="404"/>
      <c r="E417" s="404"/>
      <c r="F417" s="404"/>
      <c r="G417" s="404"/>
      <c r="H417" s="404"/>
      <c r="I417" s="404"/>
      <c r="J417" s="404"/>
      <c r="K417" s="404"/>
      <c r="L417" s="404"/>
      <c r="M417" s="404"/>
      <c r="N417" s="404"/>
      <c r="O417" s="404"/>
      <c r="P417" s="404"/>
      <c r="Q417" s="404"/>
      <c r="R417" s="404"/>
      <c r="S417" s="404"/>
      <c r="T417" s="404"/>
      <c r="U417" s="404"/>
      <c r="V417" s="404"/>
      <c r="W417" s="404"/>
      <c r="X417" s="404"/>
      <c r="Y417" s="404"/>
      <c r="Z417" s="404"/>
    </row>
    <row r="418" spans="1:26" ht="15.75" customHeight="1">
      <c r="A418" s="404"/>
      <c r="B418" s="404"/>
      <c r="C418" s="404"/>
      <c r="D418" s="404"/>
      <c r="E418" s="404"/>
      <c r="F418" s="404"/>
      <c r="G418" s="404"/>
      <c r="H418" s="404"/>
      <c r="I418" s="404"/>
      <c r="J418" s="404"/>
      <c r="K418" s="404"/>
      <c r="L418" s="404"/>
      <c r="M418" s="404"/>
      <c r="N418" s="404"/>
      <c r="O418" s="404"/>
      <c r="P418" s="404"/>
      <c r="Q418" s="404"/>
      <c r="R418" s="404"/>
      <c r="S418" s="404"/>
      <c r="T418" s="404"/>
      <c r="U418" s="404"/>
      <c r="V418" s="404"/>
      <c r="W418" s="404"/>
      <c r="X418" s="404"/>
      <c r="Y418" s="404"/>
      <c r="Z418" s="404"/>
    </row>
    <row r="419" spans="1:26" ht="15.75" customHeight="1">
      <c r="A419" s="404"/>
      <c r="B419" s="404"/>
      <c r="C419" s="404"/>
      <c r="D419" s="404"/>
      <c r="E419" s="404"/>
      <c r="F419" s="404"/>
      <c r="G419" s="404"/>
      <c r="H419" s="404"/>
      <c r="I419" s="404"/>
      <c r="J419" s="404"/>
      <c r="K419" s="404"/>
      <c r="L419" s="404"/>
      <c r="M419" s="404"/>
      <c r="N419" s="404"/>
      <c r="O419" s="404"/>
      <c r="P419" s="404"/>
      <c r="Q419" s="404"/>
      <c r="R419" s="404"/>
      <c r="S419" s="404"/>
      <c r="T419" s="404"/>
      <c r="U419" s="404"/>
      <c r="V419" s="404"/>
      <c r="W419" s="404"/>
      <c r="X419" s="404"/>
      <c r="Y419" s="404"/>
      <c r="Z419" s="404"/>
    </row>
    <row r="420" spans="1:26" ht="15.75" customHeight="1">
      <c r="A420" s="404"/>
      <c r="B420" s="404"/>
      <c r="C420" s="404"/>
      <c r="D420" s="404"/>
      <c r="E420" s="404"/>
      <c r="F420" s="404"/>
      <c r="G420" s="404"/>
      <c r="H420" s="404"/>
      <c r="I420" s="404"/>
      <c r="J420" s="404"/>
      <c r="K420" s="404"/>
      <c r="L420" s="404"/>
      <c r="M420" s="404"/>
      <c r="N420" s="404"/>
      <c r="O420" s="404"/>
      <c r="P420" s="404"/>
      <c r="Q420" s="404"/>
      <c r="R420" s="404"/>
      <c r="S420" s="404"/>
      <c r="T420" s="404"/>
      <c r="U420" s="404"/>
      <c r="V420" s="404"/>
      <c r="W420" s="404"/>
      <c r="X420" s="404"/>
      <c r="Y420" s="404"/>
      <c r="Z420" s="404"/>
    </row>
    <row r="421" spans="1:26" ht="15.75" customHeight="1">
      <c r="A421" s="404"/>
      <c r="B421" s="404"/>
      <c r="C421" s="404"/>
      <c r="D421" s="404"/>
      <c r="E421" s="404"/>
      <c r="F421" s="404"/>
      <c r="G421" s="404"/>
      <c r="H421" s="404"/>
      <c r="I421" s="404"/>
      <c r="J421" s="404"/>
      <c r="K421" s="404"/>
      <c r="L421" s="404"/>
      <c r="M421" s="404"/>
      <c r="N421" s="404"/>
      <c r="O421" s="404"/>
      <c r="P421" s="404"/>
      <c r="Q421" s="404"/>
      <c r="R421" s="404"/>
      <c r="S421" s="404"/>
      <c r="T421" s="404"/>
      <c r="U421" s="404"/>
      <c r="V421" s="404"/>
      <c r="W421" s="404"/>
      <c r="X421" s="404"/>
      <c r="Y421" s="404"/>
      <c r="Z421" s="404"/>
    </row>
    <row r="422" spans="1:26" ht="15.75" customHeight="1">
      <c r="A422" s="404"/>
      <c r="B422" s="404"/>
      <c r="C422" s="404"/>
      <c r="D422" s="404"/>
      <c r="E422" s="404"/>
      <c r="F422" s="404"/>
      <c r="G422" s="404"/>
      <c r="H422" s="404"/>
      <c r="I422" s="404"/>
      <c r="J422" s="404"/>
      <c r="K422" s="404"/>
      <c r="L422" s="404"/>
      <c r="M422" s="404"/>
      <c r="N422" s="404"/>
      <c r="O422" s="404"/>
      <c r="P422" s="404"/>
      <c r="Q422" s="404"/>
      <c r="R422" s="404"/>
      <c r="S422" s="404"/>
      <c r="T422" s="404"/>
      <c r="U422" s="404"/>
      <c r="V422" s="404"/>
      <c r="W422" s="404"/>
      <c r="X422" s="404"/>
      <c r="Y422" s="404"/>
      <c r="Z422" s="404"/>
    </row>
    <row r="423" spans="1:26" ht="15.75" customHeight="1">
      <c r="A423" s="404"/>
      <c r="B423" s="404"/>
      <c r="C423" s="404"/>
      <c r="D423" s="404"/>
      <c r="E423" s="404"/>
      <c r="F423" s="404"/>
      <c r="G423" s="404"/>
      <c r="H423" s="404"/>
      <c r="I423" s="404"/>
      <c r="J423" s="404"/>
      <c r="K423" s="404"/>
      <c r="L423" s="404"/>
      <c r="M423" s="404"/>
      <c r="N423" s="404"/>
      <c r="O423" s="404"/>
      <c r="P423" s="404"/>
      <c r="Q423" s="404"/>
      <c r="R423" s="404"/>
      <c r="S423" s="404"/>
      <c r="T423" s="404"/>
      <c r="U423" s="404"/>
      <c r="V423" s="404"/>
      <c r="W423" s="404"/>
      <c r="X423" s="404"/>
      <c r="Y423" s="404"/>
      <c r="Z423" s="404"/>
    </row>
    <row r="424" spans="1:26" ht="15.75" customHeight="1">
      <c r="A424" s="404"/>
      <c r="B424" s="404"/>
      <c r="C424" s="404"/>
      <c r="D424" s="404"/>
      <c r="E424" s="404"/>
      <c r="F424" s="404"/>
      <c r="G424" s="404"/>
      <c r="H424" s="404"/>
      <c r="I424" s="404"/>
      <c r="J424" s="404"/>
      <c r="K424" s="404"/>
      <c r="L424" s="404"/>
      <c r="M424" s="404"/>
      <c r="N424" s="404"/>
      <c r="O424" s="404"/>
      <c r="P424" s="404"/>
      <c r="Q424" s="404"/>
      <c r="R424" s="404"/>
      <c r="S424" s="404"/>
      <c r="T424" s="404"/>
      <c r="U424" s="404"/>
      <c r="V424" s="404"/>
      <c r="W424" s="404"/>
      <c r="X424" s="404"/>
      <c r="Y424" s="404"/>
      <c r="Z424" s="404"/>
    </row>
    <row r="425" spans="1:26" ht="15.75" customHeight="1">
      <c r="A425" s="404"/>
      <c r="B425" s="404"/>
      <c r="C425" s="404"/>
      <c r="D425" s="404"/>
      <c r="E425" s="404"/>
      <c r="F425" s="404"/>
      <c r="G425" s="404"/>
      <c r="H425" s="404"/>
      <c r="I425" s="404"/>
      <c r="J425" s="404"/>
      <c r="K425" s="404"/>
      <c r="L425" s="404"/>
      <c r="M425" s="404"/>
      <c r="N425" s="404"/>
      <c r="O425" s="404"/>
      <c r="P425" s="404"/>
      <c r="Q425" s="404"/>
      <c r="R425" s="404"/>
      <c r="S425" s="404"/>
      <c r="T425" s="404"/>
      <c r="U425" s="404"/>
      <c r="V425" s="404"/>
      <c r="W425" s="404"/>
      <c r="X425" s="404"/>
      <c r="Y425" s="404"/>
      <c r="Z425" s="404"/>
    </row>
    <row r="426" spans="1:26" ht="15.75" customHeight="1">
      <c r="A426" s="404"/>
      <c r="B426" s="404"/>
      <c r="C426" s="404"/>
      <c r="D426" s="404"/>
      <c r="E426" s="404"/>
      <c r="F426" s="404"/>
      <c r="G426" s="404"/>
      <c r="H426" s="404"/>
      <c r="I426" s="404"/>
      <c r="J426" s="404"/>
      <c r="K426" s="404"/>
      <c r="L426" s="404"/>
      <c r="M426" s="404"/>
      <c r="N426" s="404"/>
      <c r="O426" s="404"/>
      <c r="P426" s="404"/>
      <c r="Q426" s="404"/>
      <c r="R426" s="404"/>
      <c r="S426" s="404"/>
      <c r="T426" s="404"/>
      <c r="U426" s="404"/>
      <c r="V426" s="404"/>
      <c r="W426" s="404"/>
      <c r="X426" s="404"/>
      <c r="Y426" s="404"/>
      <c r="Z426" s="404"/>
    </row>
    <row r="427" spans="1:26" ht="15.75" customHeight="1">
      <c r="A427" s="404"/>
      <c r="B427" s="404"/>
      <c r="C427" s="404"/>
      <c r="D427" s="404"/>
      <c r="E427" s="404"/>
      <c r="F427" s="404"/>
      <c r="G427" s="404"/>
      <c r="H427" s="404"/>
      <c r="I427" s="404"/>
      <c r="J427" s="404"/>
      <c r="K427" s="404"/>
      <c r="L427" s="404"/>
      <c r="M427" s="404"/>
      <c r="N427" s="404"/>
      <c r="O427" s="404"/>
      <c r="P427" s="404"/>
      <c r="Q427" s="404"/>
      <c r="R427" s="404"/>
      <c r="S427" s="404"/>
      <c r="T427" s="404"/>
      <c r="U427" s="404"/>
      <c r="V427" s="404"/>
      <c r="W427" s="404"/>
      <c r="X427" s="404"/>
      <c r="Y427" s="404"/>
      <c r="Z427" s="404"/>
    </row>
    <row r="428" spans="1:26" ht="15.75" customHeight="1">
      <c r="A428" s="404"/>
      <c r="B428" s="404"/>
      <c r="C428" s="404"/>
      <c r="D428" s="404"/>
      <c r="E428" s="404"/>
      <c r="F428" s="404"/>
      <c r="G428" s="404"/>
      <c r="H428" s="404"/>
      <c r="I428" s="404"/>
      <c r="J428" s="404"/>
      <c r="K428" s="404"/>
      <c r="L428" s="404"/>
      <c r="M428" s="404"/>
      <c r="N428" s="404"/>
      <c r="O428" s="404"/>
      <c r="P428" s="404"/>
      <c r="Q428" s="404"/>
      <c r="R428" s="404"/>
      <c r="S428" s="404"/>
      <c r="T428" s="404"/>
      <c r="U428" s="404"/>
      <c r="V428" s="404"/>
      <c r="W428" s="404"/>
      <c r="X428" s="404"/>
      <c r="Y428" s="404"/>
      <c r="Z428" s="404"/>
    </row>
    <row r="429" spans="1:26" ht="15.75" customHeight="1">
      <c r="A429" s="404"/>
      <c r="B429" s="404"/>
      <c r="C429" s="404"/>
      <c r="D429" s="404"/>
      <c r="E429" s="404"/>
      <c r="F429" s="404"/>
      <c r="G429" s="404"/>
      <c r="H429" s="404"/>
      <c r="I429" s="404"/>
      <c r="J429" s="404"/>
      <c r="K429" s="404"/>
      <c r="L429" s="404"/>
      <c r="M429" s="404"/>
      <c r="N429" s="404"/>
      <c r="O429" s="404"/>
      <c r="P429" s="404"/>
      <c r="Q429" s="404"/>
      <c r="R429" s="404"/>
      <c r="S429" s="404"/>
      <c r="T429" s="404"/>
      <c r="U429" s="404"/>
      <c r="V429" s="404"/>
      <c r="W429" s="404"/>
      <c r="X429" s="404"/>
      <c r="Y429" s="404"/>
      <c r="Z429" s="404"/>
    </row>
    <row r="430" spans="1:26" ht="15.75" customHeight="1">
      <c r="A430" s="404"/>
      <c r="B430" s="404"/>
      <c r="C430" s="404"/>
      <c r="D430" s="404"/>
      <c r="E430" s="404"/>
      <c r="F430" s="404"/>
      <c r="G430" s="404"/>
      <c r="H430" s="404"/>
      <c r="I430" s="404"/>
      <c r="J430" s="404"/>
      <c r="K430" s="404"/>
      <c r="L430" s="404"/>
      <c r="M430" s="404"/>
      <c r="N430" s="404"/>
      <c r="O430" s="404"/>
      <c r="P430" s="404"/>
      <c r="Q430" s="404"/>
      <c r="R430" s="404"/>
      <c r="S430" s="404"/>
      <c r="T430" s="404"/>
      <c r="U430" s="404"/>
      <c r="V430" s="404"/>
      <c r="W430" s="404"/>
      <c r="X430" s="404"/>
      <c r="Y430" s="404"/>
      <c r="Z430" s="404"/>
    </row>
    <row r="431" spans="1:26" ht="15.75" customHeight="1">
      <c r="A431" s="404"/>
      <c r="B431" s="404"/>
      <c r="C431" s="404"/>
      <c r="D431" s="404"/>
      <c r="E431" s="404"/>
      <c r="F431" s="404"/>
      <c r="G431" s="404"/>
      <c r="H431" s="404"/>
      <c r="I431" s="404"/>
      <c r="J431" s="404"/>
      <c r="K431" s="404"/>
      <c r="L431" s="404"/>
      <c r="M431" s="404"/>
      <c r="N431" s="404"/>
      <c r="O431" s="404"/>
      <c r="P431" s="404"/>
      <c r="Q431" s="404"/>
      <c r="R431" s="404"/>
      <c r="S431" s="404"/>
      <c r="T431" s="404"/>
      <c r="U431" s="404"/>
      <c r="V431" s="404"/>
      <c r="W431" s="404"/>
      <c r="X431" s="404"/>
      <c r="Y431" s="404"/>
      <c r="Z431" s="404"/>
    </row>
    <row r="432" spans="1:26" ht="15.75" customHeight="1">
      <c r="A432" s="404"/>
      <c r="B432" s="404"/>
      <c r="C432" s="404"/>
      <c r="D432" s="404"/>
      <c r="E432" s="404"/>
      <c r="F432" s="404"/>
      <c r="G432" s="404"/>
      <c r="H432" s="404"/>
      <c r="I432" s="404"/>
      <c r="J432" s="404"/>
      <c r="K432" s="404"/>
      <c r="L432" s="404"/>
      <c r="M432" s="404"/>
      <c r="N432" s="404"/>
      <c r="O432" s="404"/>
      <c r="P432" s="404"/>
      <c r="Q432" s="404"/>
      <c r="R432" s="404"/>
      <c r="S432" s="404"/>
      <c r="T432" s="404"/>
      <c r="U432" s="404"/>
      <c r="V432" s="404"/>
      <c r="W432" s="404"/>
      <c r="X432" s="404"/>
      <c r="Y432" s="404"/>
      <c r="Z432" s="404"/>
    </row>
    <row r="433" spans="1:26" ht="15.75" customHeight="1">
      <c r="A433" s="404"/>
      <c r="B433" s="404"/>
      <c r="C433" s="404"/>
      <c r="D433" s="404"/>
      <c r="E433" s="404"/>
      <c r="F433" s="404"/>
      <c r="G433" s="404"/>
      <c r="H433" s="404"/>
      <c r="I433" s="404"/>
      <c r="J433" s="404"/>
      <c r="K433" s="404"/>
      <c r="L433" s="404"/>
      <c r="M433" s="404"/>
      <c r="N433" s="404"/>
      <c r="O433" s="404"/>
      <c r="P433" s="404"/>
      <c r="Q433" s="404"/>
      <c r="R433" s="404"/>
      <c r="S433" s="404"/>
      <c r="T433" s="404"/>
      <c r="U433" s="404"/>
      <c r="V433" s="404"/>
      <c r="W433" s="404"/>
      <c r="X433" s="404"/>
      <c r="Y433" s="404"/>
      <c r="Z433" s="404"/>
    </row>
    <row r="434" spans="1:26" ht="15.75" customHeight="1">
      <c r="A434" s="404"/>
      <c r="B434" s="404"/>
      <c r="C434" s="404"/>
      <c r="D434" s="404"/>
      <c r="E434" s="404"/>
      <c r="F434" s="404"/>
      <c r="G434" s="404"/>
      <c r="H434" s="404"/>
      <c r="I434" s="404"/>
      <c r="J434" s="404"/>
      <c r="K434" s="404"/>
      <c r="L434" s="404"/>
      <c r="M434" s="404"/>
      <c r="N434" s="404"/>
      <c r="O434" s="404"/>
      <c r="P434" s="404"/>
      <c r="Q434" s="404"/>
      <c r="R434" s="404"/>
      <c r="S434" s="404"/>
      <c r="T434" s="404"/>
      <c r="U434" s="404"/>
      <c r="V434" s="404"/>
      <c r="W434" s="404"/>
      <c r="X434" s="404"/>
      <c r="Y434" s="404"/>
      <c r="Z434" s="404"/>
    </row>
    <row r="435" spans="1:26" ht="15.75" customHeight="1">
      <c r="A435" s="404"/>
      <c r="B435" s="404"/>
      <c r="C435" s="404"/>
      <c r="D435" s="404"/>
      <c r="E435" s="404"/>
      <c r="F435" s="404"/>
      <c r="G435" s="404"/>
      <c r="H435" s="404"/>
      <c r="I435" s="404"/>
      <c r="J435" s="404"/>
      <c r="K435" s="404"/>
      <c r="L435" s="404"/>
      <c r="M435" s="404"/>
      <c r="N435" s="404"/>
      <c r="O435" s="404"/>
      <c r="P435" s="404"/>
      <c r="Q435" s="404"/>
      <c r="R435" s="404"/>
      <c r="S435" s="404"/>
      <c r="T435" s="404"/>
      <c r="U435" s="404"/>
      <c r="V435" s="404"/>
      <c r="W435" s="404"/>
      <c r="X435" s="404"/>
      <c r="Y435" s="404"/>
      <c r="Z435" s="404"/>
    </row>
    <row r="436" spans="1:26" ht="15.75" customHeight="1">
      <c r="A436" s="404"/>
      <c r="B436" s="404"/>
      <c r="C436" s="404"/>
      <c r="D436" s="404"/>
      <c r="E436" s="404"/>
      <c r="F436" s="404"/>
      <c r="G436" s="404"/>
      <c r="H436" s="404"/>
      <c r="I436" s="404"/>
      <c r="J436" s="404"/>
      <c r="K436" s="404"/>
      <c r="L436" s="404"/>
      <c r="M436" s="404"/>
      <c r="N436" s="404"/>
      <c r="O436" s="404"/>
      <c r="P436" s="404"/>
      <c r="Q436" s="404"/>
      <c r="R436" s="404"/>
      <c r="S436" s="404"/>
      <c r="T436" s="404"/>
      <c r="U436" s="404"/>
      <c r="V436" s="404"/>
      <c r="W436" s="404"/>
      <c r="X436" s="404"/>
      <c r="Y436" s="404"/>
      <c r="Z436" s="404"/>
    </row>
    <row r="437" spans="1:26" ht="15.75" customHeight="1">
      <c r="A437" s="404"/>
      <c r="B437" s="404"/>
      <c r="C437" s="404"/>
      <c r="D437" s="404"/>
      <c r="E437" s="404"/>
      <c r="F437" s="404"/>
      <c r="G437" s="404"/>
      <c r="H437" s="404"/>
      <c r="I437" s="404"/>
      <c r="J437" s="404"/>
      <c r="K437" s="404"/>
      <c r="L437" s="404"/>
      <c r="M437" s="404"/>
      <c r="N437" s="404"/>
      <c r="O437" s="404"/>
      <c r="P437" s="404"/>
      <c r="Q437" s="404"/>
      <c r="R437" s="404"/>
      <c r="S437" s="404"/>
      <c r="T437" s="404"/>
      <c r="U437" s="404"/>
      <c r="V437" s="404"/>
      <c r="W437" s="404"/>
      <c r="X437" s="404"/>
      <c r="Y437" s="404"/>
      <c r="Z437" s="404"/>
    </row>
    <row r="438" spans="1:26" ht="15.75" customHeight="1">
      <c r="A438" s="404"/>
      <c r="B438" s="404"/>
      <c r="C438" s="404"/>
      <c r="D438" s="404"/>
      <c r="E438" s="404"/>
      <c r="F438" s="404"/>
      <c r="G438" s="404"/>
      <c r="H438" s="404"/>
      <c r="I438" s="404"/>
      <c r="J438" s="404"/>
      <c r="K438" s="404"/>
      <c r="L438" s="404"/>
      <c r="M438" s="404"/>
      <c r="N438" s="404"/>
      <c r="O438" s="404"/>
      <c r="P438" s="404"/>
      <c r="Q438" s="404"/>
      <c r="R438" s="404"/>
      <c r="S438" s="404"/>
      <c r="T438" s="404"/>
      <c r="U438" s="404"/>
      <c r="V438" s="404"/>
      <c r="W438" s="404"/>
      <c r="X438" s="404"/>
      <c r="Y438" s="404"/>
      <c r="Z438" s="404"/>
    </row>
    <row r="439" spans="1:26" ht="15.75" customHeight="1">
      <c r="A439" s="404"/>
      <c r="B439" s="404"/>
      <c r="C439" s="404"/>
      <c r="D439" s="404"/>
      <c r="E439" s="404"/>
      <c r="F439" s="404"/>
      <c r="G439" s="404"/>
      <c r="H439" s="404"/>
      <c r="I439" s="404"/>
      <c r="J439" s="404"/>
      <c r="K439" s="404"/>
      <c r="L439" s="404"/>
      <c r="M439" s="404"/>
      <c r="N439" s="404"/>
      <c r="O439" s="404"/>
      <c r="P439" s="404"/>
      <c r="Q439" s="404"/>
      <c r="R439" s="404"/>
      <c r="S439" s="404"/>
      <c r="T439" s="404"/>
      <c r="U439" s="404"/>
      <c r="V439" s="404"/>
      <c r="W439" s="404"/>
      <c r="X439" s="404"/>
      <c r="Y439" s="404"/>
      <c r="Z439" s="404"/>
    </row>
    <row r="440" spans="1:26" ht="15.75" customHeight="1">
      <c r="A440" s="404"/>
      <c r="B440" s="404"/>
      <c r="C440" s="404"/>
      <c r="D440" s="404"/>
      <c r="E440" s="404"/>
      <c r="F440" s="404"/>
      <c r="G440" s="404"/>
      <c r="H440" s="404"/>
      <c r="I440" s="404"/>
      <c r="J440" s="404"/>
      <c r="K440" s="404"/>
      <c r="L440" s="404"/>
      <c r="M440" s="404"/>
      <c r="N440" s="404"/>
      <c r="O440" s="404"/>
      <c r="P440" s="404"/>
      <c r="Q440" s="404"/>
      <c r="R440" s="404"/>
      <c r="S440" s="404"/>
      <c r="T440" s="404"/>
      <c r="U440" s="404"/>
      <c r="V440" s="404"/>
      <c r="W440" s="404"/>
      <c r="X440" s="404"/>
      <c r="Y440" s="404"/>
      <c r="Z440" s="404"/>
    </row>
    <row r="441" spans="1:26" ht="15.75" customHeight="1">
      <c r="A441" s="404"/>
      <c r="B441" s="404"/>
      <c r="C441" s="404"/>
      <c r="D441" s="404"/>
      <c r="E441" s="404"/>
      <c r="F441" s="404"/>
      <c r="G441" s="404"/>
      <c r="H441" s="404"/>
      <c r="I441" s="404"/>
      <c r="J441" s="404"/>
      <c r="K441" s="404"/>
      <c r="L441" s="404"/>
      <c r="M441" s="404"/>
      <c r="N441" s="404"/>
      <c r="O441" s="404"/>
      <c r="P441" s="404"/>
      <c r="Q441" s="404"/>
      <c r="R441" s="404"/>
      <c r="S441" s="404"/>
      <c r="T441" s="404"/>
      <c r="U441" s="404"/>
      <c r="V441" s="404"/>
      <c r="W441" s="404"/>
      <c r="X441" s="404"/>
      <c r="Y441" s="404"/>
      <c r="Z441" s="404"/>
    </row>
    <row r="442" spans="1:26" ht="15.75" customHeight="1">
      <c r="A442" s="404"/>
      <c r="B442" s="404"/>
      <c r="C442" s="404"/>
      <c r="D442" s="404"/>
      <c r="E442" s="404"/>
      <c r="F442" s="404"/>
      <c r="G442" s="404"/>
      <c r="H442" s="404"/>
      <c r="I442" s="404"/>
      <c r="J442" s="404"/>
      <c r="K442" s="404"/>
      <c r="L442" s="404"/>
      <c r="M442" s="404"/>
      <c r="N442" s="404"/>
      <c r="O442" s="404"/>
      <c r="P442" s="404"/>
      <c r="Q442" s="404"/>
      <c r="R442" s="404"/>
      <c r="S442" s="404"/>
      <c r="T442" s="404"/>
      <c r="U442" s="404"/>
      <c r="V442" s="404"/>
      <c r="W442" s="404"/>
      <c r="X442" s="404"/>
      <c r="Y442" s="404"/>
      <c r="Z442" s="404"/>
    </row>
    <row r="443" spans="1:26" ht="15.75" customHeight="1">
      <c r="A443" s="404"/>
      <c r="B443" s="404"/>
      <c r="C443" s="404"/>
      <c r="D443" s="404"/>
      <c r="E443" s="404"/>
      <c r="F443" s="404"/>
      <c r="G443" s="404"/>
      <c r="H443" s="404"/>
      <c r="I443" s="404"/>
      <c r="J443" s="404"/>
      <c r="K443" s="404"/>
      <c r="L443" s="404"/>
      <c r="M443" s="404"/>
      <c r="N443" s="404"/>
      <c r="O443" s="404"/>
      <c r="P443" s="404"/>
      <c r="Q443" s="404"/>
      <c r="R443" s="404"/>
      <c r="S443" s="404"/>
      <c r="T443" s="404"/>
      <c r="U443" s="404"/>
      <c r="V443" s="404"/>
      <c r="W443" s="404"/>
      <c r="X443" s="404"/>
      <c r="Y443" s="404"/>
      <c r="Z443" s="404"/>
    </row>
    <row r="444" spans="1:26" ht="15.75" customHeight="1">
      <c r="A444" s="404"/>
      <c r="B444" s="404"/>
      <c r="C444" s="404"/>
      <c r="D444" s="404"/>
      <c r="E444" s="404"/>
      <c r="F444" s="404"/>
      <c r="G444" s="404"/>
      <c r="H444" s="404"/>
      <c r="I444" s="404"/>
      <c r="J444" s="404"/>
      <c r="K444" s="404"/>
      <c r="L444" s="404"/>
      <c r="M444" s="404"/>
      <c r="N444" s="404"/>
      <c r="O444" s="404"/>
      <c r="P444" s="404"/>
      <c r="Q444" s="404"/>
      <c r="R444" s="404"/>
      <c r="S444" s="404"/>
      <c r="T444" s="404"/>
      <c r="U444" s="404"/>
      <c r="V444" s="404"/>
      <c r="W444" s="404"/>
      <c r="X444" s="404"/>
      <c r="Y444" s="404"/>
      <c r="Z444" s="404"/>
    </row>
    <row r="445" spans="1:26" ht="15.75" customHeight="1">
      <c r="A445" s="404"/>
      <c r="B445" s="404"/>
      <c r="C445" s="404"/>
      <c r="D445" s="404"/>
      <c r="E445" s="404"/>
      <c r="F445" s="404"/>
      <c r="G445" s="404"/>
      <c r="H445" s="404"/>
      <c r="I445" s="404"/>
      <c r="J445" s="404"/>
      <c r="K445" s="404"/>
      <c r="L445" s="404"/>
      <c r="M445" s="404"/>
      <c r="N445" s="404"/>
      <c r="O445" s="404"/>
      <c r="P445" s="404"/>
      <c r="Q445" s="404"/>
      <c r="R445" s="404"/>
      <c r="S445" s="404"/>
      <c r="T445" s="404"/>
      <c r="U445" s="404"/>
      <c r="V445" s="404"/>
      <c r="W445" s="404"/>
      <c r="X445" s="404"/>
      <c r="Y445" s="404"/>
      <c r="Z445" s="404"/>
    </row>
    <row r="446" spans="1:26" ht="15.75" customHeight="1">
      <c r="A446" s="404"/>
      <c r="B446" s="404"/>
      <c r="C446" s="404"/>
      <c r="D446" s="404"/>
      <c r="E446" s="404"/>
      <c r="F446" s="404"/>
      <c r="G446" s="404"/>
      <c r="H446" s="404"/>
      <c r="I446" s="404"/>
      <c r="J446" s="404"/>
      <c r="K446" s="404"/>
      <c r="L446" s="404"/>
      <c r="M446" s="404"/>
      <c r="N446" s="404"/>
      <c r="O446" s="404"/>
      <c r="P446" s="404"/>
      <c r="Q446" s="404"/>
      <c r="R446" s="404"/>
      <c r="S446" s="404"/>
      <c r="T446" s="404"/>
      <c r="U446" s="404"/>
      <c r="V446" s="404"/>
      <c r="W446" s="404"/>
      <c r="X446" s="404"/>
      <c r="Y446" s="404"/>
      <c r="Z446" s="404"/>
    </row>
    <row r="447" spans="1:26" ht="15.75" customHeight="1">
      <c r="A447" s="404"/>
      <c r="B447" s="404"/>
      <c r="C447" s="404"/>
      <c r="D447" s="404"/>
      <c r="E447" s="404"/>
      <c r="F447" s="404"/>
      <c r="G447" s="404"/>
      <c r="H447" s="404"/>
      <c r="I447" s="404"/>
      <c r="J447" s="404"/>
      <c r="K447" s="404"/>
      <c r="L447" s="404"/>
      <c r="M447" s="404"/>
      <c r="N447" s="404"/>
      <c r="O447" s="404"/>
      <c r="P447" s="404"/>
      <c r="Q447" s="404"/>
      <c r="R447" s="404"/>
      <c r="S447" s="404"/>
      <c r="T447" s="404"/>
      <c r="U447" s="404"/>
      <c r="V447" s="404"/>
      <c r="W447" s="404"/>
      <c r="X447" s="404"/>
      <c r="Y447" s="404"/>
      <c r="Z447" s="404"/>
    </row>
    <row r="448" spans="1:26" ht="15.75" customHeight="1">
      <c r="A448" s="404"/>
      <c r="B448" s="404"/>
      <c r="C448" s="404"/>
      <c r="D448" s="404"/>
      <c r="E448" s="404"/>
      <c r="F448" s="404"/>
      <c r="G448" s="404"/>
      <c r="H448" s="404"/>
      <c r="I448" s="404"/>
      <c r="J448" s="404"/>
      <c r="K448" s="404"/>
      <c r="L448" s="404"/>
      <c r="M448" s="404"/>
      <c r="N448" s="404"/>
      <c r="O448" s="404"/>
      <c r="P448" s="404"/>
      <c r="Q448" s="404"/>
      <c r="R448" s="404"/>
      <c r="S448" s="404"/>
      <c r="T448" s="404"/>
      <c r="U448" s="404"/>
      <c r="V448" s="404"/>
      <c r="W448" s="404"/>
      <c r="X448" s="404"/>
      <c r="Y448" s="404"/>
      <c r="Z448" s="404"/>
    </row>
    <row r="449" spans="1:26" ht="15.75" customHeight="1">
      <c r="A449" s="404"/>
      <c r="B449" s="404"/>
      <c r="C449" s="404"/>
      <c r="D449" s="404"/>
      <c r="E449" s="404"/>
      <c r="F449" s="404"/>
      <c r="G449" s="404"/>
      <c r="H449" s="404"/>
      <c r="I449" s="404"/>
      <c r="J449" s="404"/>
      <c r="K449" s="404"/>
      <c r="L449" s="404"/>
      <c r="M449" s="404"/>
      <c r="N449" s="404"/>
      <c r="O449" s="404"/>
      <c r="P449" s="404"/>
      <c r="Q449" s="404"/>
      <c r="R449" s="404"/>
      <c r="S449" s="404"/>
      <c r="T449" s="404"/>
      <c r="U449" s="404"/>
      <c r="V449" s="404"/>
      <c r="W449" s="404"/>
      <c r="X449" s="404"/>
      <c r="Y449" s="404"/>
      <c r="Z449" s="404"/>
    </row>
    <row r="450" spans="1:26" ht="15.75" customHeight="1">
      <c r="A450" s="404"/>
      <c r="B450" s="404"/>
      <c r="C450" s="404"/>
      <c r="D450" s="404"/>
      <c r="E450" s="404"/>
      <c r="F450" s="404"/>
      <c r="G450" s="404"/>
      <c r="H450" s="404"/>
      <c r="I450" s="404"/>
      <c r="J450" s="404"/>
      <c r="K450" s="404"/>
      <c r="L450" s="404"/>
      <c r="M450" s="404"/>
      <c r="N450" s="404"/>
      <c r="O450" s="404"/>
      <c r="P450" s="404"/>
      <c r="Q450" s="404"/>
      <c r="R450" s="404"/>
      <c r="S450" s="404"/>
      <c r="T450" s="404"/>
      <c r="U450" s="404"/>
      <c r="V450" s="404"/>
      <c r="W450" s="404"/>
      <c r="X450" s="404"/>
      <c r="Y450" s="404"/>
      <c r="Z450" s="404"/>
    </row>
    <row r="451" spans="1:26" ht="15.75" customHeight="1">
      <c r="A451" s="404"/>
      <c r="B451" s="404"/>
      <c r="C451" s="404"/>
      <c r="D451" s="404"/>
      <c r="E451" s="404"/>
      <c r="F451" s="404"/>
      <c r="G451" s="404"/>
      <c r="H451" s="404"/>
      <c r="I451" s="404"/>
      <c r="J451" s="404"/>
      <c r="K451" s="404"/>
      <c r="L451" s="404"/>
      <c r="M451" s="404"/>
      <c r="N451" s="404"/>
      <c r="O451" s="404"/>
      <c r="P451" s="404"/>
      <c r="Q451" s="404"/>
      <c r="R451" s="404"/>
      <c r="S451" s="404"/>
      <c r="T451" s="404"/>
      <c r="U451" s="404"/>
      <c r="V451" s="404"/>
      <c r="W451" s="404"/>
      <c r="X451" s="404"/>
      <c r="Y451" s="404"/>
      <c r="Z451" s="404"/>
    </row>
    <row r="452" spans="1:26" ht="15.75" customHeight="1">
      <c r="A452" s="404"/>
      <c r="B452" s="404"/>
      <c r="C452" s="404"/>
      <c r="D452" s="404"/>
      <c r="E452" s="404"/>
      <c r="F452" s="404"/>
      <c r="G452" s="404"/>
      <c r="H452" s="404"/>
      <c r="I452" s="404"/>
      <c r="J452" s="404"/>
      <c r="K452" s="404"/>
      <c r="L452" s="404"/>
      <c r="M452" s="404"/>
      <c r="N452" s="404"/>
      <c r="O452" s="404"/>
      <c r="P452" s="404"/>
      <c r="Q452" s="404"/>
      <c r="R452" s="404"/>
      <c r="S452" s="404"/>
      <c r="T452" s="404"/>
      <c r="U452" s="404"/>
      <c r="V452" s="404"/>
      <c r="W452" s="404"/>
      <c r="X452" s="404"/>
      <c r="Y452" s="404"/>
      <c r="Z452" s="404"/>
    </row>
    <row r="453" spans="1:26" ht="15.75" customHeight="1">
      <c r="A453" s="404"/>
      <c r="B453" s="404"/>
      <c r="C453" s="404"/>
      <c r="D453" s="404"/>
      <c r="E453" s="404"/>
      <c r="F453" s="404"/>
      <c r="G453" s="404"/>
      <c r="H453" s="404"/>
      <c r="I453" s="404"/>
      <c r="J453" s="404"/>
      <c r="K453" s="404"/>
      <c r="L453" s="404"/>
      <c r="M453" s="404"/>
      <c r="N453" s="404"/>
      <c r="O453" s="404"/>
      <c r="P453" s="404"/>
      <c r="Q453" s="404"/>
      <c r="R453" s="404"/>
      <c r="S453" s="404"/>
      <c r="T453" s="404"/>
      <c r="U453" s="404"/>
      <c r="V453" s="404"/>
      <c r="W453" s="404"/>
      <c r="X453" s="404"/>
      <c r="Y453" s="404"/>
      <c r="Z453" s="404"/>
    </row>
    <row r="454" spans="1:26" ht="15.75" customHeight="1">
      <c r="A454" s="404"/>
      <c r="B454" s="404"/>
      <c r="C454" s="404"/>
      <c r="D454" s="404"/>
      <c r="E454" s="404"/>
      <c r="F454" s="404"/>
      <c r="G454" s="404"/>
      <c r="H454" s="404"/>
      <c r="I454" s="404"/>
      <c r="J454" s="404"/>
      <c r="K454" s="404"/>
      <c r="L454" s="404"/>
      <c r="M454" s="404"/>
      <c r="N454" s="404"/>
      <c r="O454" s="404"/>
      <c r="P454" s="404"/>
      <c r="Q454" s="404"/>
      <c r="R454" s="404"/>
      <c r="S454" s="404"/>
      <c r="T454" s="404"/>
      <c r="U454" s="404"/>
      <c r="V454" s="404"/>
      <c r="W454" s="404"/>
      <c r="X454" s="404"/>
      <c r="Y454" s="404"/>
      <c r="Z454" s="404"/>
    </row>
    <row r="455" spans="1:26" ht="15.75" customHeight="1">
      <c r="A455" s="404"/>
      <c r="B455" s="404"/>
      <c r="C455" s="404"/>
      <c r="D455" s="404"/>
      <c r="E455" s="404"/>
      <c r="F455" s="404"/>
      <c r="G455" s="404"/>
      <c r="H455" s="404"/>
      <c r="I455" s="404"/>
      <c r="J455" s="404"/>
      <c r="K455" s="404"/>
      <c r="L455" s="404"/>
      <c r="M455" s="404"/>
      <c r="N455" s="404"/>
      <c r="O455" s="404"/>
      <c r="P455" s="404"/>
      <c r="Q455" s="404"/>
      <c r="R455" s="404"/>
      <c r="S455" s="404"/>
      <c r="T455" s="404"/>
      <c r="U455" s="404"/>
      <c r="V455" s="404"/>
      <c r="W455" s="404"/>
      <c r="X455" s="404"/>
      <c r="Y455" s="404"/>
      <c r="Z455" s="404"/>
    </row>
    <row r="456" spans="1:26" ht="15.75" customHeight="1">
      <c r="A456" s="404"/>
      <c r="B456" s="404"/>
      <c r="C456" s="404"/>
      <c r="D456" s="404"/>
      <c r="E456" s="404"/>
      <c r="F456" s="404"/>
      <c r="G456" s="404"/>
      <c r="H456" s="404"/>
      <c r="I456" s="404"/>
      <c r="J456" s="404"/>
      <c r="K456" s="404"/>
      <c r="L456" s="404"/>
      <c r="M456" s="404"/>
      <c r="N456" s="404"/>
      <c r="O456" s="404"/>
      <c r="P456" s="404"/>
      <c r="Q456" s="404"/>
      <c r="R456" s="404"/>
      <c r="S456" s="404"/>
      <c r="T456" s="404"/>
      <c r="U456" s="404"/>
      <c r="V456" s="404"/>
      <c r="W456" s="404"/>
      <c r="X456" s="404"/>
      <c r="Y456" s="404"/>
      <c r="Z456" s="404"/>
    </row>
    <row r="457" spans="1:26" ht="15.75" customHeight="1">
      <c r="A457" s="404"/>
      <c r="B457" s="404"/>
      <c r="C457" s="404"/>
      <c r="D457" s="404"/>
      <c r="E457" s="404"/>
      <c r="F457" s="404"/>
      <c r="G457" s="404"/>
      <c r="H457" s="404"/>
      <c r="I457" s="404"/>
      <c r="J457" s="404"/>
      <c r="K457" s="404"/>
      <c r="L457" s="404"/>
      <c r="M457" s="404"/>
      <c r="N457" s="404"/>
      <c r="O457" s="404"/>
      <c r="P457" s="404"/>
      <c r="Q457" s="404"/>
      <c r="R457" s="404"/>
      <c r="S457" s="404"/>
      <c r="T457" s="404"/>
      <c r="U457" s="404"/>
      <c r="V457" s="404"/>
      <c r="W457" s="404"/>
      <c r="X457" s="404"/>
      <c r="Y457" s="404"/>
      <c r="Z457" s="404"/>
    </row>
    <row r="458" spans="1:26" ht="15.75" customHeight="1">
      <c r="A458" s="404"/>
      <c r="B458" s="404"/>
      <c r="C458" s="404"/>
      <c r="D458" s="404"/>
      <c r="E458" s="404"/>
      <c r="F458" s="404"/>
      <c r="G458" s="404"/>
      <c r="H458" s="404"/>
      <c r="I458" s="404"/>
      <c r="J458" s="404"/>
      <c r="K458" s="404"/>
      <c r="L458" s="404"/>
      <c r="M458" s="404"/>
      <c r="N458" s="404"/>
      <c r="O458" s="404"/>
      <c r="P458" s="404"/>
      <c r="Q458" s="404"/>
      <c r="R458" s="404"/>
      <c r="S458" s="404"/>
      <c r="T458" s="404"/>
      <c r="U458" s="404"/>
      <c r="V458" s="404"/>
      <c r="W458" s="404"/>
      <c r="X458" s="404"/>
      <c r="Y458" s="404"/>
      <c r="Z458" s="404"/>
    </row>
    <row r="459" spans="1:26" ht="15.75" customHeight="1">
      <c r="A459" s="404"/>
      <c r="B459" s="404"/>
      <c r="C459" s="404"/>
      <c r="D459" s="404"/>
      <c r="E459" s="404"/>
      <c r="F459" s="404"/>
      <c r="G459" s="404"/>
      <c r="H459" s="404"/>
      <c r="I459" s="404"/>
      <c r="J459" s="404"/>
      <c r="K459" s="404"/>
      <c r="L459" s="404"/>
      <c r="M459" s="404"/>
      <c r="N459" s="404"/>
      <c r="O459" s="404"/>
      <c r="P459" s="404"/>
      <c r="Q459" s="404"/>
      <c r="R459" s="404"/>
      <c r="S459" s="404"/>
      <c r="T459" s="404"/>
      <c r="U459" s="404"/>
      <c r="V459" s="404"/>
      <c r="W459" s="404"/>
      <c r="X459" s="404"/>
      <c r="Y459" s="404"/>
      <c r="Z459" s="404"/>
    </row>
    <row r="460" spans="1:26" ht="15.75" customHeight="1">
      <c r="A460" s="404"/>
      <c r="B460" s="404"/>
      <c r="C460" s="404"/>
      <c r="D460" s="404"/>
      <c r="E460" s="404"/>
      <c r="F460" s="404"/>
      <c r="G460" s="404"/>
      <c r="H460" s="404"/>
      <c r="I460" s="404"/>
      <c r="J460" s="404"/>
      <c r="K460" s="404"/>
      <c r="L460" s="404"/>
      <c r="M460" s="404"/>
      <c r="N460" s="404"/>
      <c r="O460" s="404"/>
      <c r="P460" s="404"/>
      <c r="Q460" s="404"/>
      <c r="R460" s="404"/>
      <c r="S460" s="404"/>
      <c r="T460" s="404"/>
      <c r="U460" s="404"/>
      <c r="V460" s="404"/>
      <c r="W460" s="404"/>
      <c r="X460" s="404"/>
      <c r="Y460" s="404"/>
      <c r="Z460" s="404"/>
    </row>
    <row r="461" spans="1:26" ht="15.75" customHeight="1">
      <c r="A461" s="404"/>
      <c r="B461" s="404"/>
      <c r="C461" s="404"/>
      <c r="D461" s="404"/>
      <c r="E461" s="404"/>
      <c r="F461" s="404"/>
      <c r="G461" s="404"/>
      <c r="H461" s="404"/>
      <c r="I461" s="404"/>
      <c r="J461" s="404"/>
      <c r="K461" s="404"/>
      <c r="L461" s="404"/>
      <c r="M461" s="404"/>
      <c r="N461" s="404"/>
      <c r="O461" s="404"/>
      <c r="P461" s="404"/>
      <c r="Q461" s="404"/>
      <c r="R461" s="404"/>
      <c r="S461" s="404"/>
      <c r="T461" s="404"/>
      <c r="U461" s="404"/>
      <c r="V461" s="404"/>
      <c r="W461" s="404"/>
      <c r="X461" s="404"/>
      <c r="Y461" s="404"/>
      <c r="Z461" s="404"/>
    </row>
    <row r="462" spans="1:26" ht="15.75" customHeight="1">
      <c r="A462" s="404"/>
      <c r="B462" s="404"/>
      <c r="C462" s="404"/>
      <c r="D462" s="404"/>
      <c r="E462" s="404"/>
      <c r="F462" s="404"/>
      <c r="G462" s="404"/>
      <c r="H462" s="404"/>
      <c r="I462" s="404"/>
      <c r="J462" s="404"/>
      <c r="K462" s="404"/>
      <c r="L462" s="404"/>
      <c r="M462" s="404"/>
      <c r="N462" s="404"/>
      <c r="O462" s="404"/>
      <c r="P462" s="404"/>
      <c r="Q462" s="404"/>
      <c r="R462" s="404"/>
      <c r="S462" s="404"/>
      <c r="T462" s="404"/>
      <c r="U462" s="404"/>
      <c r="V462" s="404"/>
      <c r="W462" s="404"/>
      <c r="X462" s="404"/>
      <c r="Y462" s="404"/>
      <c r="Z462" s="404"/>
    </row>
    <row r="463" spans="1:26" ht="15.75" customHeight="1">
      <c r="A463" s="404"/>
      <c r="B463" s="404"/>
      <c r="C463" s="404"/>
      <c r="D463" s="404"/>
      <c r="E463" s="404"/>
      <c r="F463" s="404"/>
      <c r="G463" s="404"/>
      <c r="H463" s="404"/>
      <c r="I463" s="404"/>
      <c r="J463" s="404"/>
      <c r="K463" s="404"/>
      <c r="L463" s="404"/>
      <c r="M463" s="404"/>
      <c r="N463" s="404"/>
      <c r="O463" s="404"/>
      <c r="P463" s="404"/>
      <c r="Q463" s="404"/>
      <c r="R463" s="404"/>
      <c r="S463" s="404"/>
      <c r="T463" s="404"/>
      <c r="U463" s="404"/>
      <c r="V463" s="404"/>
      <c r="W463" s="404"/>
      <c r="X463" s="404"/>
      <c r="Y463" s="404"/>
      <c r="Z463" s="404"/>
    </row>
    <row r="464" spans="1:26" ht="15.75" customHeight="1">
      <c r="A464" s="404"/>
      <c r="B464" s="404"/>
      <c r="C464" s="404"/>
      <c r="D464" s="404"/>
      <c r="E464" s="404"/>
      <c r="F464" s="404"/>
      <c r="G464" s="404"/>
      <c r="H464" s="404"/>
      <c r="I464" s="404"/>
      <c r="J464" s="404"/>
      <c r="K464" s="404"/>
      <c r="L464" s="404"/>
      <c r="M464" s="404"/>
      <c r="N464" s="404"/>
      <c r="O464" s="404"/>
      <c r="P464" s="404"/>
      <c r="Q464" s="404"/>
      <c r="R464" s="404"/>
      <c r="S464" s="404"/>
      <c r="T464" s="404"/>
      <c r="U464" s="404"/>
      <c r="V464" s="404"/>
      <c r="W464" s="404"/>
      <c r="X464" s="404"/>
      <c r="Y464" s="404"/>
      <c r="Z464" s="404"/>
    </row>
    <row r="465" spans="1:26" ht="15.75" customHeight="1">
      <c r="A465" s="404"/>
      <c r="B465" s="404"/>
      <c r="C465" s="404"/>
      <c r="D465" s="404"/>
      <c r="E465" s="404"/>
      <c r="F465" s="404"/>
      <c r="G465" s="404"/>
      <c r="H465" s="404"/>
      <c r="I465" s="404"/>
      <c r="J465" s="404"/>
      <c r="K465" s="404"/>
      <c r="L465" s="404"/>
      <c r="M465" s="404"/>
      <c r="N465" s="404"/>
      <c r="O465" s="404"/>
      <c r="P465" s="404"/>
      <c r="Q465" s="404"/>
      <c r="R465" s="404"/>
      <c r="S465" s="404"/>
      <c r="T465" s="404"/>
      <c r="U465" s="404"/>
      <c r="V465" s="404"/>
      <c r="W465" s="404"/>
      <c r="X465" s="404"/>
      <c r="Y465" s="404"/>
      <c r="Z465" s="404"/>
    </row>
    <row r="466" spans="1:26" ht="15.75" customHeight="1">
      <c r="A466" s="404"/>
      <c r="B466" s="404"/>
      <c r="C466" s="404"/>
      <c r="D466" s="404"/>
      <c r="E466" s="404"/>
      <c r="F466" s="404"/>
      <c r="G466" s="404"/>
      <c r="H466" s="404"/>
      <c r="I466" s="404"/>
      <c r="J466" s="404"/>
      <c r="K466" s="404"/>
      <c r="L466" s="404"/>
      <c r="M466" s="404"/>
      <c r="N466" s="404"/>
      <c r="O466" s="404"/>
      <c r="P466" s="404"/>
      <c r="Q466" s="404"/>
      <c r="R466" s="404"/>
      <c r="S466" s="404"/>
      <c r="T466" s="404"/>
      <c r="U466" s="404"/>
      <c r="V466" s="404"/>
      <c r="W466" s="404"/>
      <c r="X466" s="404"/>
      <c r="Y466" s="404"/>
      <c r="Z466" s="404"/>
    </row>
    <row r="467" spans="1:26" ht="15.75" customHeight="1">
      <c r="A467" s="404"/>
      <c r="B467" s="404"/>
      <c r="C467" s="404"/>
      <c r="D467" s="404"/>
      <c r="E467" s="404"/>
      <c r="F467" s="404"/>
      <c r="G467" s="404"/>
      <c r="H467" s="404"/>
      <c r="I467" s="404"/>
      <c r="J467" s="404"/>
      <c r="K467" s="404"/>
      <c r="L467" s="404"/>
      <c r="M467" s="404"/>
      <c r="N467" s="404"/>
      <c r="O467" s="404"/>
      <c r="P467" s="404"/>
      <c r="Q467" s="404"/>
      <c r="R467" s="404"/>
      <c r="S467" s="404"/>
      <c r="T467" s="404"/>
      <c r="U467" s="404"/>
      <c r="V467" s="404"/>
      <c r="W467" s="404"/>
      <c r="X467" s="404"/>
      <c r="Y467" s="404"/>
      <c r="Z467" s="404"/>
    </row>
    <row r="468" spans="1:26" ht="15.75" customHeight="1">
      <c r="A468" s="404"/>
      <c r="B468" s="404"/>
      <c r="C468" s="404"/>
      <c r="D468" s="404"/>
      <c r="E468" s="404"/>
      <c r="F468" s="404"/>
      <c r="G468" s="404"/>
      <c r="H468" s="404"/>
      <c r="I468" s="404"/>
      <c r="J468" s="404"/>
      <c r="K468" s="404"/>
      <c r="L468" s="404"/>
      <c r="M468" s="404"/>
      <c r="N468" s="404"/>
      <c r="O468" s="404"/>
      <c r="P468" s="404"/>
      <c r="Q468" s="404"/>
      <c r="R468" s="404"/>
      <c r="S468" s="404"/>
      <c r="T468" s="404"/>
      <c r="U468" s="404"/>
      <c r="V468" s="404"/>
      <c r="W468" s="404"/>
      <c r="X468" s="404"/>
      <c r="Y468" s="404"/>
      <c r="Z468" s="404"/>
    </row>
    <row r="469" spans="1:26" ht="15.75" customHeight="1">
      <c r="A469" s="404"/>
      <c r="B469" s="404"/>
      <c r="C469" s="404"/>
      <c r="D469" s="404"/>
      <c r="E469" s="404"/>
      <c r="F469" s="404"/>
      <c r="G469" s="404"/>
      <c r="H469" s="404"/>
      <c r="I469" s="404"/>
      <c r="J469" s="404"/>
      <c r="K469" s="404"/>
      <c r="L469" s="404"/>
      <c r="M469" s="404"/>
      <c r="N469" s="404"/>
      <c r="O469" s="404"/>
      <c r="P469" s="404"/>
      <c r="Q469" s="404"/>
      <c r="R469" s="404"/>
      <c r="S469" s="404"/>
      <c r="T469" s="404"/>
      <c r="U469" s="404"/>
      <c r="V469" s="404"/>
      <c r="W469" s="404"/>
      <c r="X469" s="404"/>
      <c r="Y469" s="404"/>
      <c r="Z469" s="404"/>
    </row>
    <row r="470" spans="1:26" ht="15.75" customHeight="1">
      <c r="A470" s="404"/>
      <c r="B470" s="404"/>
      <c r="C470" s="404"/>
      <c r="D470" s="404"/>
      <c r="E470" s="404"/>
      <c r="F470" s="404"/>
      <c r="G470" s="404"/>
      <c r="H470" s="404"/>
      <c r="I470" s="404"/>
      <c r="J470" s="404"/>
      <c r="K470" s="404"/>
      <c r="L470" s="404"/>
      <c r="M470" s="404"/>
      <c r="N470" s="404"/>
      <c r="O470" s="404"/>
      <c r="P470" s="404"/>
      <c r="Q470" s="404"/>
      <c r="R470" s="404"/>
      <c r="S470" s="404"/>
      <c r="T470" s="404"/>
      <c r="U470" s="404"/>
      <c r="V470" s="404"/>
      <c r="W470" s="404"/>
      <c r="X470" s="404"/>
      <c r="Y470" s="404"/>
      <c r="Z470" s="404"/>
    </row>
    <row r="471" spans="1:26" ht="15.75" customHeight="1">
      <c r="A471" s="404"/>
      <c r="B471" s="404"/>
      <c r="C471" s="404"/>
      <c r="D471" s="404"/>
      <c r="E471" s="404"/>
      <c r="F471" s="404"/>
      <c r="G471" s="404"/>
      <c r="H471" s="404"/>
      <c r="I471" s="404"/>
      <c r="J471" s="404"/>
      <c r="K471" s="404"/>
      <c r="L471" s="404"/>
      <c r="M471" s="404"/>
      <c r="N471" s="404"/>
      <c r="O471" s="404"/>
      <c r="P471" s="404"/>
      <c r="Q471" s="404"/>
      <c r="R471" s="404"/>
      <c r="S471" s="404"/>
      <c r="T471" s="404"/>
      <c r="U471" s="404"/>
      <c r="V471" s="404"/>
      <c r="W471" s="404"/>
      <c r="X471" s="404"/>
      <c r="Y471" s="404"/>
      <c r="Z471" s="404"/>
    </row>
    <row r="472" spans="1:26" ht="15.75" customHeight="1">
      <c r="A472" s="404"/>
      <c r="B472" s="404"/>
      <c r="C472" s="404"/>
      <c r="D472" s="404"/>
      <c r="E472" s="404"/>
      <c r="F472" s="404"/>
      <c r="G472" s="404"/>
      <c r="H472" s="404"/>
      <c r="I472" s="404"/>
      <c r="J472" s="404"/>
      <c r="K472" s="404"/>
      <c r="L472" s="404"/>
      <c r="M472" s="404"/>
      <c r="N472" s="404"/>
      <c r="O472" s="404"/>
      <c r="P472" s="404"/>
      <c r="Q472" s="404"/>
      <c r="R472" s="404"/>
      <c r="S472" s="404"/>
      <c r="T472" s="404"/>
      <c r="U472" s="404"/>
      <c r="V472" s="404"/>
      <c r="W472" s="404"/>
      <c r="X472" s="404"/>
      <c r="Y472" s="404"/>
      <c r="Z472" s="404"/>
    </row>
    <row r="473" spans="1:26" ht="15.75" customHeight="1">
      <c r="A473" s="404"/>
      <c r="B473" s="404"/>
      <c r="C473" s="404"/>
      <c r="D473" s="404"/>
      <c r="E473" s="404"/>
      <c r="F473" s="404"/>
      <c r="G473" s="404"/>
      <c r="H473" s="404"/>
      <c r="I473" s="404"/>
      <c r="J473" s="404"/>
      <c r="K473" s="404"/>
      <c r="L473" s="404"/>
      <c r="M473" s="404"/>
      <c r="N473" s="404"/>
      <c r="O473" s="404"/>
      <c r="P473" s="404"/>
      <c r="Q473" s="404"/>
      <c r="R473" s="404"/>
      <c r="S473" s="404"/>
      <c r="T473" s="404"/>
      <c r="U473" s="404"/>
      <c r="V473" s="404"/>
      <c r="W473" s="404"/>
      <c r="X473" s="404"/>
      <c r="Y473" s="404"/>
      <c r="Z473" s="404"/>
    </row>
    <row r="474" spans="1:26" ht="15.75" customHeight="1">
      <c r="A474" s="404"/>
      <c r="B474" s="404"/>
      <c r="C474" s="404"/>
      <c r="D474" s="404"/>
      <c r="E474" s="404"/>
      <c r="F474" s="404"/>
      <c r="G474" s="404"/>
      <c r="H474" s="404"/>
      <c r="I474" s="404"/>
      <c r="J474" s="404"/>
      <c r="K474" s="404"/>
      <c r="L474" s="404"/>
      <c r="M474" s="404"/>
      <c r="N474" s="404"/>
      <c r="O474" s="404"/>
      <c r="P474" s="404"/>
      <c r="Q474" s="404"/>
      <c r="R474" s="404"/>
      <c r="S474" s="404"/>
      <c r="T474" s="404"/>
      <c r="U474" s="404"/>
      <c r="V474" s="404"/>
      <c r="W474" s="404"/>
      <c r="X474" s="404"/>
      <c r="Y474" s="404"/>
      <c r="Z474" s="404"/>
    </row>
    <row r="475" spans="1:26" ht="15.75" customHeight="1">
      <c r="A475" s="404"/>
      <c r="B475" s="404"/>
      <c r="C475" s="404"/>
      <c r="D475" s="404"/>
      <c r="E475" s="404"/>
      <c r="F475" s="404"/>
      <c r="G475" s="404"/>
      <c r="H475" s="404"/>
      <c r="I475" s="404"/>
      <c r="J475" s="404"/>
      <c r="K475" s="404"/>
      <c r="L475" s="404"/>
      <c r="M475" s="404"/>
      <c r="N475" s="404"/>
      <c r="O475" s="404"/>
      <c r="P475" s="404"/>
      <c r="Q475" s="404"/>
      <c r="R475" s="404"/>
      <c r="S475" s="404"/>
      <c r="T475" s="404"/>
      <c r="U475" s="404"/>
      <c r="V475" s="404"/>
      <c r="W475" s="404"/>
      <c r="X475" s="404"/>
      <c r="Y475" s="404"/>
      <c r="Z475" s="404"/>
    </row>
    <row r="476" spans="1:26" ht="15.75" customHeight="1">
      <c r="A476" s="404"/>
      <c r="B476" s="404"/>
      <c r="C476" s="404"/>
      <c r="D476" s="404"/>
      <c r="E476" s="404"/>
      <c r="F476" s="404"/>
      <c r="G476" s="404"/>
      <c r="H476" s="404"/>
      <c r="I476" s="404"/>
      <c r="J476" s="404"/>
      <c r="K476" s="404"/>
      <c r="L476" s="404"/>
      <c r="M476" s="404"/>
      <c r="N476" s="404"/>
      <c r="O476" s="404"/>
      <c r="P476" s="404"/>
      <c r="Q476" s="404"/>
      <c r="R476" s="404"/>
      <c r="S476" s="404"/>
      <c r="T476" s="404"/>
      <c r="U476" s="404"/>
      <c r="V476" s="404"/>
      <c r="W476" s="404"/>
      <c r="X476" s="404"/>
      <c r="Y476" s="404"/>
      <c r="Z476" s="404"/>
    </row>
    <row r="477" spans="1:26" ht="15.75" customHeight="1">
      <c r="A477" s="404"/>
      <c r="B477" s="404"/>
      <c r="C477" s="404"/>
      <c r="D477" s="404"/>
      <c r="E477" s="404"/>
      <c r="F477" s="404"/>
      <c r="G477" s="404"/>
      <c r="H477" s="404"/>
      <c r="I477" s="404"/>
      <c r="J477" s="404"/>
      <c r="K477" s="404"/>
      <c r="L477" s="404"/>
      <c r="M477" s="404"/>
      <c r="N477" s="404"/>
      <c r="O477" s="404"/>
      <c r="P477" s="404"/>
      <c r="Q477" s="404"/>
      <c r="R477" s="404"/>
      <c r="S477" s="404"/>
      <c r="T477" s="404"/>
      <c r="U477" s="404"/>
      <c r="V477" s="404"/>
      <c r="W477" s="404"/>
      <c r="X477" s="404"/>
      <c r="Y477" s="404"/>
      <c r="Z477" s="404"/>
    </row>
    <row r="478" spans="1:26" ht="15.75" customHeight="1">
      <c r="A478" s="404"/>
      <c r="B478" s="404"/>
      <c r="C478" s="404"/>
      <c r="D478" s="404"/>
      <c r="E478" s="404"/>
      <c r="F478" s="404"/>
      <c r="G478" s="404"/>
      <c r="H478" s="404"/>
      <c r="I478" s="404"/>
      <c r="J478" s="404"/>
      <c r="K478" s="404"/>
      <c r="L478" s="404"/>
      <c r="M478" s="404"/>
      <c r="N478" s="404"/>
      <c r="O478" s="404"/>
      <c r="P478" s="404"/>
      <c r="Q478" s="404"/>
      <c r="R478" s="404"/>
      <c r="S478" s="404"/>
      <c r="T478" s="404"/>
      <c r="U478" s="404"/>
      <c r="V478" s="404"/>
      <c r="W478" s="404"/>
      <c r="X478" s="404"/>
      <c r="Y478" s="404"/>
      <c r="Z478" s="404"/>
    </row>
    <row r="479" spans="1:26" ht="15.75" customHeight="1">
      <c r="A479" s="404"/>
      <c r="B479" s="404"/>
      <c r="C479" s="404"/>
      <c r="D479" s="404"/>
      <c r="E479" s="404"/>
      <c r="F479" s="404"/>
      <c r="G479" s="404"/>
      <c r="H479" s="404"/>
      <c r="I479" s="404"/>
      <c r="J479" s="404"/>
      <c r="K479" s="404"/>
      <c r="L479" s="404"/>
      <c r="M479" s="404"/>
      <c r="N479" s="404"/>
      <c r="O479" s="404"/>
      <c r="P479" s="404"/>
      <c r="Q479" s="404"/>
      <c r="R479" s="404"/>
      <c r="S479" s="404"/>
      <c r="T479" s="404"/>
      <c r="U479" s="404"/>
      <c r="V479" s="404"/>
      <c r="W479" s="404"/>
      <c r="X479" s="404"/>
      <c r="Y479" s="404"/>
      <c r="Z479" s="404"/>
    </row>
    <row r="480" spans="1:26" ht="15.75" customHeight="1">
      <c r="A480" s="404"/>
      <c r="B480" s="404"/>
      <c r="C480" s="404"/>
      <c r="D480" s="404"/>
      <c r="E480" s="404"/>
      <c r="F480" s="404"/>
      <c r="G480" s="404"/>
      <c r="H480" s="404"/>
      <c r="I480" s="404"/>
      <c r="J480" s="404"/>
      <c r="K480" s="404"/>
      <c r="L480" s="404"/>
      <c r="M480" s="404"/>
      <c r="N480" s="404"/>
      <c r="O480" s="404"/>
      <c r="P480" s="404"/>
      <c r="Q480" s="404"/>
      <c r="R480" s="404"/>
      <c r="S480" s="404"/>
      <c r="T480" s="404"/>
      <c r="U480" s="404"/>
      <c r="V480" s="404"/>
      <c r="W480" s="404"/>
      <c r="X480" s="404"/>
      <c r="Y480" s="404"/>
      <c r="Z480" s="404"/>
    </row>
    <row r="481" spans="1:26" ht="15.75" customHeight="1">
      <c r="A481" s="404"/>
      <c r="B481" s="404"/>
      <c r="C481" s="404"/>
      <c r="D481" s="404"/>
      <c r="E481" s="404"/>
      <c r="F481" s="404"/>
      <c r="G481" s="404"/>
      <c r="H481" s="404"/>
      <c r="I481" s="404"/>
      <c r="J481" s="404"/>
      <c r="K481" s="404"/>
      <c r="L481" s="404"/>
      <c r="M481" s="404"/>
      <c r="N481" s="404"/>
      <c r="O481" s="404"/>
      <c r="P481" s="404"/>
      <c r="Q481" s="404"/>
      <c r="R481" s="404"/>
      <c r="S481" s="404"/>
      <c r="T481" s="404"/>
      <c r="U481" s="404"/>
      <c r="V481" s="404"/>
      <c r="W481" s="404"/>
      <c r="X481" s="404"/>
      <c r="Y481" s="404"/>
      <c r="Z481" s="404"/>
    </row>
    <row r="482" spans="1:26" ht="15.75" customHeight="1">
      <c r="A482" s="404"/>
      <c r="B482" s="404"/>
      <c r="C482" s="404"/>
      <c r="D482" s="404"/>
      <c r="E482" s="404"/>
      <c r="F482" s="404"/>
      <c r="G482" s="404"/>
      <c r="H482" s="404"/>
      <c r="I482" s="404"/>
      <c r="J482" s="404"/>
      <c r="K482" s="404"/>
      <c r="L482" s="404"/>
      <c r="M482" s="404"/>
      <c r="N482" s="404"/>
      <c r="O482" s="404"/>
      <c r="P482" s="404"/>
      <c r="Q482" s="404"/>
      <c r="R482" s="404"/>
      <c r="S482" s="404"/>
      <c r="T482" s="404"/>
      <c r="U482" s="404"/>
      <c r="V482" s="404"/>
      <c r="W482" s="404"/>
      <c r="X482" s="404"/>
      <c r="Y482" s="404"/>
      <c r="Z482" s="404"/>
    </row>
    <row r="483" spans="1:26" ht="15.75" customHeight="1">
      <c r="A483" s="404"/>
      <c r="B483" s="404"/>
      <c r="C483" s="404"/>
      <c r="D483" s="404"/>
      <c r="E483" s="404"/>
      <c r="F483" s="404"/>
      <c r="G483" s="404"/>
      <c r="H483" s="404"/>
      <c r="I483" s="404"/>
      <c r="J483" s="404"/>
      <c r="K483" s="404"/>
      <c r="L483" s="404"/>
      <c r="M483" s="404"/>
      <c r="N483" s="404"/>
      <c r="O483" s="404"/>
      <c r="P483" s="404"/>
      <c r="Q483" s="404"/>
      <c r="R483" s="404"/>
      <c r="S483" s="404"/>
      <c r="T483" s="404"/>
      <c r="U483" s="404"/>
      <c r="V483" s="404"/>
      <c r="W483" s="404"/>
      <c r="X483" s="404"/>
      <c r="Y483" s="404"/>
      <c r="Z483" s="404"/>
    </row>
    <row r="484" spans="1:26" ht="15.75" customHeight="1">
      <c r="A484" s="404"/>
      <c r="B484" s="404"/>
      <c r="C484" s="404"/>
      <c r="D484" s="404"/>
      <c r="E484" s="404"/>
      <c r="F484" s="404"/>
      <c r="G484" s="404"/>
      <c r="H484" s="404"/>
      <c r="I484" s="404"/>
      <c r="J484" s="404"/>
      <c r="K484" s="404"/>
      <c r="L484" s="404"/>
      <c r="M484" s="404"/>
      <c r="N484" s="404"/>
      <c r="O484" s="404"/>
      <c r="P484" s="404"/>
      <c r="Q484" s="404"/>
      <c r="R484" s="404"/>
      <c r="S484" s="404"/>
      <c r="T484" s="404"/>
      <c r="U484" s="404"/>
      <c r="V484" s="404"/>
      <c r="W484" s="404"/>
      <c r="X484" s="404"/>
      <c r="Y484" s="404"/>
      <c r="Z484" s="404"/>
    </row>
    <row r="485" spans="1:26" ht="15.75" customHeight="1">
      <c r="A485" s="404"/>
      <c r="B485" s="404"/>
      <c r="C485" s="404"/>
      <c r="D485" s="404"/>
      <c r="E485" s="404"/>
      <c r="F485" s="404"/>
      <c r="G485" s="404"/>
      <c r="H485" s="404"/>
      <c r="I485" s="404"/>
      <c r="J485" s="404"/>
      <c r="K485" s="404"/>
      <c r="L485" s="404"/>
      <c r="M485" s="404"/>
      <c r="N485" s="404"/>
      <c r="O485" s="404"/>
      <c r="P485" s="404"/>
      <c r="Q485" s="404"/>
      <c r="R485" s="404"/>
      <c r="S485" s="404"/>
      <c r="T485" s="404"/>
      <c r="U485" s="404"/>
      <c r="V485" s="404"/>
      <c r="W485" s="404"/>
      <c r="X485" s="404"/>
      <c r="Y485" s="404"/>
      <c r="Z485" s="404"/>
    </row>
    <row r="486" spans="1:26" ht="15.75" customHeight="1">
      <c r="A486" s="404"/>
      <c r="B486" s="404"/>
      <c r="C486" s="404"/>
      <c r="D486" s="404"/>
      <c r="E486" s="404"/>
      <c r="F486" s="404"/>
      <c r="G486" s="404"/>
      <c r="H486" s="404"/>
      <c r="I486" s="404"/>
      <c r="J486" s="404"/>
      <c r="K486" s="404"/>
      <c r="L486" s="404"/>
      <c r="M486" s="404"/>
      <c r="N486" s="404"/>
      <c r="O486" s="404"/>
      <c r="P486" s="404"/>
      <c r="Q486" s="404"/>
      <c r="R486" s="404"/>
      <c r="S486" s="404"/>
      <c r="T486" s="404"/>
      <c r="U486" s="404"/>
      <c r="V486" s="404"/>
      <c r="W486" s="404"/>
      <c r="X486" s="404"/>
      <c r="Y486" s="404"/>
      <c r="Z486" s="404"/>
    </row>
    <row r="487" spans="1:26" ht="15.75" customHeight="1">
      <c r="A487" s="404"/>
      <c r="B487" s="404"/>
      <c r="C487" s="404"/>
      <c r="D487" s="404"/>
      <c r="E487" s="404"/>
      <c r="F487" s="404"/>
      <c r="G487" s="404"/>
      <c r="H487" s="404"/>
      <c r="I487" s="404"/>
      <c r="J487" s="404"/>
      <c r="K487" s="404"/>
      <c r="L487" s="404"/>
      <c r="M487" s="404"/>
      <c r="N487" s="404"/>
      <c r="O487" s="404"/>
      <c r="P487" s="404"/>
      <c r="Q487" s="404"/>
      <c r="R487" s="404"/>
      <c r="S487" s="404"/>
      <c r="T487" s="404"/>
      <c r="U487" s="404"/>
      <c r="V487" s="404"/>
      <c r="W487" s="404"/>
      <c r="X487" s="404"/>
      <c r="Y487" s="404"/>
      <c r="Z487" s="404"/>
    </row>
    <row r="488" spans="1:26" ht="15.75" customHeight="1">
      <c r="A488" s="404"/>
      <c r="B488" s="404"/>
      <c r="C488" s="404"/>
      <c r="D488" s="404"/>
      <c r="E488" s="404"/>
      <c r="F488" s="404"/>
      <c r="G488" s="404"/>
      <c r="H488" s="404"/>
      <c r="I488" s="404"/>
      <c r="J488" s="404"/>
      <c r="K488" s="404"/>
      <c r="L488" s="404"/>
      <c r="M488" s="404"/>
      <c r="N488" s="404"/>
      <c r="O488" s="404"/>
      <c r="P488" s="404"/>
      <c r="Q488" s="404"/>
      <c r="R488" s="404"/>
      <c r="S488" s="404"/>
      <c r="T488" s="404"/>
      <c r="U488" s="404"/>
      <c r="V488" s="404"/>
      <c r="W488" s="404"/>
      <c r="X488" s="404"/>
      <c r="Y488" s="404"/>
      <c r="Z488" s="404"/>
    </row>
    <row r="489" spans="1:26" ht="15.75" customHeight="1">
      <c r="A489" s="404"/>
      <c r="B489" s="404"/>
      <c r="C489" s="404"/>
      <c r="D489" s="404"/>
      <c r="E489" s="404"/>
      <c r="F489" s="404"/>
      <c r="G489" s="404"/>
      <c r="H489" s="404"/>
      <c r="I489" s="404"/>
      <c r="J489" s="404"/>
      <c r="K489" s="404"/>
      <c r="L489" s="404"/>
      <c r="M489" s="404"/>
      <c r="N489" s="404"/>
      <c r="O489" s="404"/>
      <c r="P489" s="404"/>
      <c r="Q489" s="404"/>
      <c r="R489" s="404"/>
      <c r="S489" s="404"/>
      <c r="T489" s="404"/>
      <c r="U489" s="404"/>
      <c r="V489" s="404"/>
      <c r="W489" s="404"/>
      <c r="X489" s="404"/>
      <c r="Y489" s="404"/>
      <c r="Z489" s="404"/>
    </row>
    <row r="490" spans="1:26" ht="15.75" customHeight="1">
      <c r="A490" s="404"/>
      <c r="B490" s="404"/>
      <c r="C490" s="404"/>
      <c r="D490" s="404"/>
      <c r="E490" s="404"/>
      <c r="F490" s="404"/>
      <c r="G490" s="404"/>
      <c r="H490" s="404"/>
      <c r="I490" s="404"/>
      <c r="J490" s="404"/>
      <c r="K490" s="404"/>
      <c r="L490" s="404"/>
      <c r="M490" s="404"/>
      <c r="N490" s="404"/>
      <c r="O490" s="404"/>
      <c r="P490" s="404"/>
      <c r="Q490" s="404"/>
      <c r="R490" s="404"/>
      <c r="S490" s="404"/>
      <c r="T490" s="404"/>
      <c r="U490" s="404"/>
      <c r="V490" s="404"/>
      <c r="W490" s="404"/>
      <c r="X490" s="404"/>
      <c r="Y490" s="404"/>
      <c r="Z490" s="404"/>
    </row>
    <row r="491" spans="1:26" ht="15.75" customHeight="1">
      <c r="A491" s="404"/>
      <c r="B491" s="404"/>
      <c r="C491" s="404"/>
      <c r="D491" s="404"/>
      <c r="E491" s="404"/>
      <c r="F491" s="404"/>
      <c r="G491" s="404"/>
      <c r="H491" s="404"/>
      <c r="I491" s="404"/>
      <c r="J491" s="404"/>
      <c r="K491" s="404"/>
      <c r="L491" s="404"/>
      <c r="M491" s="404"/>
      <c r="N491" s="404"/>
      <c r="O491" s="404"/>
      <c r="P491" s="404"/>
      <c r="Q491" s="404"/>
      <c r="R491" s="404"/>
      <c r="S491" s="404"/>
      <c r="T491" s="404"/>
      <c r="U491" s="404"/>
      <c r="V491" s="404"/>
      <c r="W491" s="404"/>
      <c r="X491" s="404"/>
      <c r="Y491" s="404"/>
      <c r="Z491" s="404"/>
    </row>
    <row r="492" spans="1:26" ht="15.75" customHeight="1">
      <c r="A492" s="404"/>
      <c r="B492" s="404"/>
      <c r="C492" s="404"/>
      <c r="D492" s="404"/>
      <c r="E492" s="404"/>
      <c r="F492" s="404"/>
      <c r="G492" s="404"/>
      <c r="H492" s="404"/>
      <c r="I492" s="404"/>
      <c r="J492" s="404"/>
      <c r="K492" s="404"/>
      <c r="L492" s="404"/>
      <c r="M492" s="404"/>
      <c r="N492" s="404"/>
      <c r="O492" s="404"/>
      <c r="P492" s="404"/>
      <c r="Q492" s="404"/>
      <c r="R492" s="404"/>
      <c r="S492" s="404"/>
      <c r="T492" s="404"/>
      <c r="U492" s="404"/>
      <c r="V492" s="404"/>
      <c r="W492" s="404"/>
      <c r="X492" s="404"/>
      <c r="Y492" s="404"/>
      <c r="Z492" s="404"/>
    </row>
    <row r="493" spans="1:26" ht="15.75" customHeight="1">
      <c r="A493" s="404"/>
      <c r="B493" s="404"/>
      <c r="C493" s="404"/>
      <c r="D493" s="404"/>
      <c r="E493" s="404"/>
      <c r="F493" s="404"/>
      <c r="G493" s="404"/>
      <c r="H493" s="404"/>
      <c r="I493" s="404"/>
      <c r="J493" s="404"/>
      <c r="K493" s="404"/>
      <c r="L493" s="404"/>
      <c r="M493" s="404"/>
      <c r="N493" s="404"/>
      <c r="O493" s="404"/>
      <c r="P493" s="404"/>
      <c r="Q493" s="404"/>
      <c r="R493" s="404"/>
      <c r="S493" s="404"/>
      <c r="T493" s="404"/>
      <c r="U493" s="404"/>
      <c r="V493" s="404"/>
      <c r="W493" s="404"/>
      <c r="X493" s="404"/>
      <c r="Y493" s="404"/>
      <c r="Z493" s="404"/>
    </row>
    <row r="494" spans="1:26" ht="15.75" customHeight="1">
      <c r="A494" s="404"/>
      <c r="B494" s="404"/>
      <c r="C494" s="404"/>
      <c r="D494" s="404"/>
      <c r="E494" s="404"/>
      <c r="F494" s="404"/>
      <c r="G494" s="404"/>
      <c r="H494" s="404"/>
      <c r="I494" s="404"/>
      <c r="J494" s="404"/>
      <c r="K494" s="404"/>
      <c r="L494" s="404"/>
      <c r="M494" s="404"/>
      <c r="N494" s="404"/>
      <c r="O494" s="404"/>
      <c r="P494" s="404"/>
      <c r="Q494" s="404"/>
      <c r="R494" s="404"/>
      <c r="S494" s="404"/>
      <c r="T494" s="404"/>
      <c r="U494" s="404"/>
      <c r="V494" s="404"/>
      <c r="W494" s="404"/>
      <c r="X494" s="404"/>
      <c r="Y494" s="404"/>
      <c r="Z494" s="404"/>
    </row>
    <row r="495" spans="1:26" ht="15.75" customHeight="1">
      <c r="A495" s="404"/>
      <c r="B495" s="404"/>
      <c r="C495" s="404"/>
      <c r="D495" s="404"/>
      <c r="E495" s="404"/>
      <c r="F495" s="404"/>
      <c r="G495" s="404"/>
      <c r="H495" s="404"/>
      <c r="I495" s="404"/>
      <c r="J495" s="404"/>
      <c r="K495" s="404"/>
      <c r="L495" s="404"/>
      <c r="M495" s="404"/>
      <c r="N495" s="404"/>
      <c r="O495" s="404"/>
      <c r="P495" s="404"/>
      <c r="Q495" s="404"/>
      <c r="R495" s="404"/>
      <c r="S495" s="404"/>
      <c r="T495" s="404"/>
      <c r="U495" s="404"/>
      <c r="V495" s="404"/>
      <c r="W495" s="404"/>
      <c r="X495" s="404"/>
      <c r="Y495" s="404"/>
      <c r="Z495" s="404"/>
    </row>
    <row r="496" spans="1:26" ht="15.75" customHeight="1">
      <c r="A496" s="404"/>
      <c r="B496" s="404"/>
      <c r="C496" s="404"/>
      <c r="D496" s="404"/>
      <c r="E496" s="404"/>
      <c r="F496" s="404"/>
      <c r="G496" s="404"/>
      <c r="H496" s="404"/>
      <c r="I496" s="404"/>
      <c r="J496" s="404"/>
      <c r="K496" s="404"/>
      <c r="L496" s="404"/>
      <c r="M496" s="404"/>
      <c r="N496" s="404"/>
      <c r="O496" s="404"/>
      <c r="P496" s="404"/>
      <c r="Q496" s="404"/>
      <c r="R496" s="404"/>
      <c r="S496" s="404"/>
      <c r="T496" s="404"/>
      <c r="U496" s="404"/>
      <c r="V496" s="404"/>
      <c r="W496" s="404"/>
      <c r="X496" s="404"/>
      <c r="Y496" s="404"/>
      <c r="Z496" s="404"/>
    </row>
    <row r="497" spans="1:26" ht="15.75" customHeight="1">
      <c r="A497" s="404"/>
      <c r="B497" s="404"/>
      <c r="C497" s="404"/>
      <c r="D497" s="404"/>
      <c r="E497" s="404"/>
      <c r="F497" s="404"/>
      <c r="G497" s="404"/>
      <c r="H497" s="404"/>
      <c r="I497" s="404"/>
      <c r="J497" s="404"/>
      <c r="K497" s="404"/>
      <c r="L497" s="404"/>
      <c r="M497" s="404"/>
      <c r="N497" s="404"/>
      <c r="O497" s="404"/>
      <c r="P497" s="404"/>
      <c r="Q497" s="404"/>
      <c r="R497" s="404"/>
      <c r="S497" s="404"/>
      <c r="T497" s="404"/>
      <c r="U497" s="404"/>
      <c r="V497" s="404"/>
      <c r="W497" s="404"/>
      <c r="X497" s="404"/>
      <c r="Y497" s="404"/>
      <c r="Z497" s="404"/>
    </row>
    <row r="498" spans="1:26" ht="15.75" customHeight="1">
      <c r="A498" s="404"/>
      <c r="B498" s="404"/>
      <c r="C498" s="404"/>
      <c r="D498" s="404"/>
      <c r="E498" s="404"/>
      <c r="F498" s="404"/>
      <c r="G498" s="404"/>
      <c r="H498" s="404"/>
      <c r="I498" s="404"/>
      <c r="J498" s="404"/>
      <c r="K498" s="404"/>
      <c r="L498" s="404"/>
      <c r="M498" s="404"/>
      <c r="N498" s="404"/>
      <c r="O498" s="404"/>
      <c r="P498" s="404"/>
      <c r="Q498" s="404"/>
      <c r="R498" s="404"/>
      <c r="S498" s="404"/>
      <c r="T498" s="404"/>
      <c r="U498" s="404"/>
      <c r="V498" s="404"/>
      <c r="W498" s="404"/>
      <c r="X498" s="404"/>
      <c r="Y498" s="404"/>
      <c r="Z498" s="404"/>
    </row>
    <row r="499" spans="1:26" ht="15.75" customHeight="1">
      <c r="A499" s="404"/>
      <c r="B499" s="404"/>
      <c r="C499" s="404"/>
      <c r="D499" s="404"/>
      <c r="E499" s="404"/>
      <c r="F499" s="404"/>
      <c r="G499" s="404"/>
      <c r="H499" s="404"/>
      <c r="I499" s="404"/>
      <c r="J499" s="404"/>
      <c r="K499" s="404"/>
      <c r="L499" s="404"/>
      <c r="M499" s="404"/>
      <c r="N499" s="404"/>
      <c r="O499" s="404"/>
      <c r="P499" s="404"/>
      <c r="Q499" s="404"/>
      <c r="R499" s="404"/>
      <c r="S499" s="404"/>
      <c r="T499" s="404"/>
      <c r="U499" s="404"/>
      <c r="V499" s="404"/>
      <c r="W499" s="404"/>
      <c r="X499" s="404"/>
      <c r="Y499" s="404"/>
      <c r="Z499" s="404"/>
    </row>
    <row r="500" spans="1:26" ht="15.75" customHeight="1">
      <c r="A500" s="404"/>
      <c r="B500" s="404"/>
      <c r="C500" s="404"/>
      <c r="D500" s="404"/>
      <c r="E500" s="404"/>
      <c r="F500" s="404"/>
      <c r="G500" s="404"/>
      <c r="H500" s="404"/>
      <c r="I500" s="404"/>
      <c r="J500" s="404"/>
      <c r="K500" s="404"/>
      <c r="L500" s="404"/>
      <c r="M500" s="404"/>
      <c r="N500" s="404"/>
      <c r="O500" s="404"/>
      <c r="P500" s="404"/>
      <c r="Q500" s="404"/>
      <c r="R500" s="404"/>
      <c r="S500" s="404"/>
      <c r="T500" s="404"/>
      <c r="U500" s="404"/>
      <c r="V500" s="404"/>
      <c r="W500" s="404"/>
      <c r="X500" s="404"/>
      <c r="Y500" s="404"/>
      <c r="Z500" s="404"/>
    </row>
    <row r="501" spans="1:26" ht="15.75" customHeight="1">
      <c r="A501" s="404"/>
      <c r="B501" s="404"/>
      <c r="C501" s="404"/>
      <c r="D501" s="404"/>
      <c r="E501" s="404"/>
      <c r="F501" s="404"/>
      <c r="G501" s="404"/>
      <c r="H501" s="404"/>
      <c r="I501" s="404"/>
      <c r="J501" s="404"/>
      <c r="K501" s="404"/>
      <c r="L501" s="404"/>
      <c r="M501" s="404"/>
      <c r="N501" s="404"/>
      <c r="O501" s="404"/>
      <c r="P501" s="404"/>
      <c r="Q501" s="404"/>
      <c r="R501" s="404"/>
      <c r="S501" s="404"/>
      <c r="T501" s="404"/>
      <c r="U501" s="404"/>
      <c r="V501" s="404"/>
      <c r="W501" s="404"/>
      <c r="X501" s="404"/>
      <c r="Y501" s="404"/>
      <c r="Z501" s="404"/>
    </row>
    <row r="502" spans="1:26" ht="15.75" customHeight="1">
      <c r="A502" s="404"/>
      <c r="B502" s="404"/>
      <c r="C502" s="404"/>
      <c r="D502" s="404"/>
      <c r="E502" s="404"/>
      <c r="F502" s="404"/>
      <c r="G502" s="404"/>
      <c r="H502" s="404"/>
      <c r="I502" s="404"/>
      <c r="J502" s="404"/>
      <c r="K502" s="404"/>
      <c r="L502" s="404"/>
      <c r="M502" s="404"/>
      <c r="N502" s="404"/>
      <c r="O502" s="404"/>
      <c r="P502" s="404"/>
      <c r="Q502" s="404"/>
      <c r="R502" s="404"/>
      <c r="S502" s="404"/>
      <c r="T502" s="404"/>
      <c r="U502" s="404"/>
      <c r="V502" s="404"/>
      <c r="W502" s="404"/>
      <c r="X502" s="404"/>
      <c r="Y502" s="404"/>
      <c r="Z502" s="404"/>
    </row>
    <row r="503" spans="1:26" ht="15.75" customHeight="1">
      <c r="A503" s="404"/>
      <c r="B503" s="404"/>
      <c r="C503" s="404"/>
      <c r="D503" s="404"/>
      <c r="E503" s="404"/>
      <c r="F503" s="404"/>
      <c r="G503" s="404"/>
      <c r="H503" s="404"/>
      <c r="I503" s="404"/>
      <c r="J503" s="404"/>
      <c r="K503" s="404"/>
      <c r="L503" s="404"/>
      <c r="M503" s="404"/>
      <c r="N503" s="404"/>
      <c r="O503" s="404"/>
      <c r="P503" s="404"/>
      <c r="Q503" s="404"/>
      <c r="R503" s="404"/>
      <c r="S503" s="404"/>
      <c r="T503" s="404"/>
      <c r="U503" s="404"/>
      <c r="V503" s="404"/>
      <c r="W503" s="404"/>
      <c r="X503" s="404"/>
      <c r="Y503" s="404"/>
      <c r="Z503" s="404"/>
    </row>
    <row r="504" spans="1:26" ht="15.75" customHeight="1">
      <c r="A504" s="404"/>
      <c r="B504" s="404"/>
      <c r="C504" s="404"/>
      <c r="D504" s="404"/>
      <c r="E504" s="404"/>
      <c r="F504" s="404"/>
      <c r="G504" s="404"/>
      <c r="H504" s="404"/>
      <c r="I504" s="404"/>
      <c r="J504" s="404"/>
      <c r="K504" s="404"/>
      <c r="L504" s="404"/>
      <c r="M504" s="404"/>
      <c r="N504" s="404"/>
      <c r="O504" s="404"/>
      <c r="P504" s="404"/>
      <c r="Q504" s="404"/>
      <c r="R504" s="404"/>
      <c r="S504" s="404"/>
      <c r="T504" s="404"/>
      <c r="U504" s="404"/>
      <c r="V504" s="404"/>
      <c r="W504" s="404"/>
      <c r="X504" s="404"/>
      <c r="Y504" s="404"/>
      <c r="Z504" s="404"/>
    </row>
    <row r="505" spans="1:26" ht="15.75" customHeight="1">
      <c r="A505" s="404"/>
      <c r="B505" s="404"/>
      <c r="C505" s="404"/>
      <c r="D505" s="404"/>
      <c r="E505" s="404"/>
      <c r="F505" s="404"/>
      <c r="G505" s="404"/>
      <c r="H505" s="404"/>
      <c r="I505" s="404"/>
      <c r="J505" s="404"/>
      <c r="K505" s="404"/>
      <c r="L505" s="404"/>
      <c r="M505" s="404"/>
      <c r="N505" s="404"/>
      <c r="O505" s="404"/>
      <c r="P505" s="404"/>
      <c r="Q505" s="404"/>
      <c r="R505" s="404"/>
      <c r="S505" s="404"/>
      <c r="T505" s="404"/>
      <c r="U505" s="404"/>
      <c r="V505" s="404"/>
      <c r="W505" s="404"/>
      <c r="X505" s="404"/>
      <c r="Y505" s="404"/>
      <c r="Z505" s="404"/>
    </row>
    <row r="506" spans="1:26" ht="15.75" customHeight="1">
      <c r="A506" s="404"/>
      <c r="B506" s="404"/>
      <c r="C506" s="404"/>
      <c r="D506" s="404"/>
      <c r="E506" s="404"/>
      <c r="F506" s="404"/>
      <c r="G506" s="404"/>
      <c r="H506" s="404"/>
      <c r="I506" s="404"/>
      <c r="J506" s="404"/>
      <c r="K506" s="404"/>
      <c r="L506" s="404"/>
      <c r="M506" s="404"/>
      <c r="N506" s="404"/>
      <c r="O506" s="404"/>
      <c r="P506" s="404"/>
      <c r="Q506" s="404"/>
      <c r="R506" s="404"/>
      <c r="S506" s="404"/>
      <c r="T506" s="404"/>
      <c r="U506" s="404"/>
      <c r="V506" s="404"/>
      <c r="W506" s="404"/>
      <c r="X506" s="404"/>
      <c r="Y506" s="404"/>
      <c r="Z506" s="404"/>
    </row>
    <row r="507" spans="1:26" ht="15.75" customHeight="1">
      <c r="A507" s="404"/>
      <c r="B507" s="404"/>
      <c r="C507" s="404"/>
      <c r="D507" s="404"/>
      <c r="E507" s="404"/>
      <c r="F507" s="404"/>
      <c r="G507" s="404"/>
      <c r="H507" s="404"/>
      <c r="I507" s="404"/>
      <c r="J507" s="404"/>
      <c r="K507" s="404"/>
      <c r="L507" s="404"/>
      <c r="M507" s="404"/>
      <c r="N507" s="404"/>
      <c r="O507" s="404"/>
      <c r="P507" s="404"/>
      <c r="Q507" s="404"/>
      <c r="R507" s="404"/>
      <c r="S507" s="404"/>
      <c r="T507" s="404"/>
      <c r="U507" s="404"/>
      <c r="V507" s="404"/>
      <c r="W507" s="404"/>
      <c r="X507" s="404"/>
      <c r="Y507" s="404"/>
      <c r="Z507" s="404"/>
    </row>
    <row r="508" spans="1:26" ht="15.75" customHeight="1">
      <c r="A508" s="404"/>
      <c r="B508" s="404"/>
      <c r="C508" s="404"/>
      <c r="D508" s="404"/>
      <c r="E508" s="404"/>
      <c r="F508" s="404"/>
      <c r="G508" s="404"/>
      <c r="H508" s="404"/>
      <c r="I508" s="404"/>
      <c r="J508" s="404"/>
      <c r="K508" s="404"/>
      <c r="L508" s="404"/>
      <c r="M508" s="404"/>
      <c r="N508" s="404"/>
      <c r="O508" s="404"/>
      <c r="P508" s="404"/>
      <c r="Q508" s="404"/>
      <c r="R508" s="404"/>
      <c r="S508" s="404"/>
      <c r="T508" s="404"/>
      <c r="U508" s="404"/>
      <c r="V508" s="404"/>
      <c r="W508" s="404"/>
      <c r="X508" s="404"/>
      <c r="Y508" s="404"/>
      <c r="Z508" s="404"/>
    </row>
    <row r="509" spans="1:26" ht="15.75" customHeight="1">
      <c r="A509" s="404"/>
      <c r="B509" s="404"/>
      <c r="C509" s="404"/>
      <c r="D509" s="404"/>
      <c r="E509" s="404"/>
      <c r="F509" s="404"/>
      <c r="G509" s="404"/>
      <c r="H509" s="404"/>
      <c r="I509" s="404"/>
      <c r="J509" s="404"/>
      <c r="K509" s="404"/>
      <c r="L509" s="404"/>
      <c r="M509" s="404"/>
      <c r="N509" s="404"/>
      <c r="O509" s="404"/>
      <c r="P509" s="404"/>
      <c r="Q509" s="404"/>
      <c r="R509" s="404"/>
      <c r="S509" s="404"/>
      <c r="T509" s="404"/>
      <c r="U509" s="404"/>
      <c r="V509" s="404"/>
      <c r="W509" s="404"/>
      <c r="X509" s="404"/>
      <c r="Y509" s="404"/>
      <c r="Z509" s="404"/>
    </row>
    <row r="510" spans="1:26" ht="15.75" customHeight="1">
      <c r="A510" s="404"/>
      <c r="B510" s="404"/>
      <c r="C510" s="404"/>
      <c r="D510" s="404"/>
      <c r="E510" s="404"/>
      <c r="F510" s="404"/>
      <c r="G510" s="404"/>
      <c r="H510" s="404"/>
      <c r="I510" s="404"/>
      <c r="J510" s="404"/>
      <c r="K510" s="404"/>
      <c r="L510" s="404"/>
      <c r="M510" s="404"/>
      <c r="N510" s="404"/>
      <c r="O510" s="404"/>
      <c r="P510" s="404"/>
      <c r="Q510" s="404"/>
      <c r="R510" s="404"/>
      <c r="S510" s="404"/>
      <c r="T510" s="404"/>
      <c r="U510" s="404"/>
      <c r="V510" s="404"/>
      <c r="W510" s="404"/>
      <c r="X510" s="404"/>
      <c r="Y510" s="404"/>
      <c r="Z510" s="404"/>
    </row>
    <row r="511" spans="1:26" ht="15.75" customHeight="1">
      <c r="A511" s="404"/>
      <c r="B511" s="404"/>
      <c r="C511" s="404"/>
      <c r="D511" s="404"/>
      <c r="E511" s="404"/>
      <c r="F511" s="404"/>
      <c r="G511" s="404"/>
      <c r="H511" s="404"/>
      <c r="I511" s="404"/>
      <c r="J511" s="404"/>
      <c r="K511" s="404"/>
      <c r="L511" s="404"/>
      <c r="M511" s="404"/>
      <c r="N511" s="404"/>
      <c r="O511" s="404"/>
      <c r="P511" s="404"/>
      <c r="Q511" s="404"/>
      <c r="R511" s="404"/>
      <c r="S511" s="404"/>
      <c r="T511" s="404"/>
      <c r="U511" s="404"/>
      <c r="V511" s="404"/>
      <c r="W511" s="404"/>
      <c r="X511" s="404"/>
      <c r="Y511" s="404"/>
      <c r="Z511" s="404"/>
    </row>
    <row r="512" spans="1:26" ht="15.75" customHeight="1">
      <c r="A512" s="404"/>
      <c r="B512" s="404"/>
      <c r="C512" s="404"/>
      <c r="D512" s="404"/>
      <c r="E512" s="404"/>
      <c r="F512" s="404"/>
      <c r="G512" s="404"/>
      <c r="H512" s="404"/>
      <c r="I512" s="404"/>
      <c r="J512" s="404"/>
      <c r="K512" s="404"/>
      <c r="L512" s="404"/>
      <c r="M512" s="404"/>
      <c r="N512" s="404"/>
      <c r="O512" s="404"/>
      <c r="P512" s="404"/>
      <c r="Q512" s="404"/>
      <c r="R512" s="404"/>
      <c r="S512" s="404"/>
      <c r="T512" s="404"/>
      <c r="U512" s="404"/>
      <c r="V512" s="404"/>
      <c r="W512" s="404"/>
      <c r="X512" s="404"/>
      <c r="Y512" s="404"/>
      <c r="Z512" s="404"/>
    </row>
    <row r="513" spans="1:26" ht="15.75" customHeight="1">
      <c r="A513" s="404"/>
      <c r="B513" s="404"/>
      <c r="C513" s="404"/>
      <c r="D513" s="404"/>
      <c r="E513" s="404"/>
      <c r="F513" s="404"/>
      <c r="G513" s="404"/>
      <c r="H513" s="404"/>
      <c r="I513" s="404"/>
      <c r="J513" s="404"/>
      <c r="K513" s="404"/>
      <c r="L513" s="404"/>
      <c r="M513" s="404"/>
      <c r="N513" s="404"/>
      <c r="O513" s="404"/>
      <c r="P513" s="404"/>
      <c r="Q513" s="404"/>
      <c r="R513" s="404"/>
      <c r="S513" s="404"/>
      <c r="T513" s="404"/>
      <c r="U513" s="404"/>
      <c r="V513" s="404"/>
      <c r="W513" s="404"/>
      <c r="X513" s="404"/>
      <c r="Y513" s="404"/>
      <c r="Z513" s="404"/>
    </row>
    <row r="514" spans="1:26" ht="15.75" customHeight="1">
      <c r="A514" s="404"/>
      <c r="B514" s="404"/>
      <c r="C514" s="404"/>
      <c r="D514" s="404"/>
      <c r="E514" s="404"/>
      <c r="F514" s="404"/>
      <c r="G514" s="404"/>
      <c r="H514" s="404"/>
      <c r="I514" s="404"/>
      <c r="J514" s="404"/>
      <c r="K514" s="404"/>
      <c r="L514" s="404"/>
      <c r="M514" s="404"/>
      <c r="N514" s="404"/>
      <c r="O514" s="404"/>
      <c r="P514" s="404"/>
      <c r="Q514" s="404"/>
      <c r="R514" s="404"/>
      <c r="S514" s="404"/>
      <c r="T514" s="404"/>
      <c r="U514" s="404"/>
      <c r="V514" s="404"/>
      <c r="W514" s="404"/>
      <c r="X514" s="404"/>
      <c r="Y514" s="404"/>
      <c r="Z514" s="404"/>
    </row>
    <row r="515" spans="1:26" ht="15.75" customHeight="1">
      <c r="A515" s="404"/>
      <c r="B515" s="404"/>
      <c r="C515" s="404"/>
      <c r="D515" s="404"/>
      <c r="E515" s="404"/>
      <c r="F515" s="404"/>
      <c r="G515" s="404"/>
      <c r="H515" s="404"/>
      <c r="I515" s="404"/>
      <c r="J515" s="404"/>
      <c r="K515" s="404"/>
      <c r="L515" s="404"/>
      <c r="M515" s="404"/>
      <c r="N515" s="404"/>
      <c r="O515" s="404"/>
      <c r="P515" s="404"/>
      <c r="Q515" s="404"/>
      <c r="R515" s="404"/>
      <c r="S515" s="404"/>
      <c r="T515" s="404"/>
      <c r="U515" s="404"/>
      <c r="V515" s="404"/>
      <c r="W515" s="404"/>
      <c r="X515" s="404"/>
      <c r="Y515" s="404"/>
      <c r="Z515" s="404"/>
    </row>
    <row r="516" spans="1:26" ht="15.75" customHeight="1">
      <c r="A516" s="404"/>
      <c r="B516" s="404"/>
      <c r="C516" s="404"/>
      <c r="D516" s="404"/>
      <c r="E516" s="404"/>
      <c r="F516" s="404"/>
      <c r="G516" s="404"/>
      <c r="H516" s="404"/>
      <c r="I516" s="404"/>
      <c r="J516" s="404"/>
      <c r="K516" s="404"/>
      <c r="L516" s="404"/>
      <c r="M516" s="404"/>
      <c r="N516" s="404"/>
      <c r="O516" s="404"/>
      <c r="P516" s="404"/>
      <c r="Q516" s="404"/>
      <c r="R516" s="404"/>
      <c r="S516" s="404"/>
      <c r="T516" s="404"/>
      <c r="U516" s="404"/>
      <c r="V516" s="404"/>
      <c r="W516" s="404"/>
      <c r="X516" s="404"/>
      <c r="Y516" s="404"/>
      <c r="Z516" s="404"/>
    </row>
    <row r="517" spans="1:26" ht="15.75" customHeight="1">
      <c r="A517" s="404"/>
      <c r="B517" s="404"/>
      <c r="C517" s="404"/>
      <c r="D517" s="404"/>
      <c r="E517" s="404"/>
      <c r="F517" s="404"/>
      <c r="G517" s="404"/>
      <c r="H517" s="404"/>
      <c r="I517" s="404"/>
      <c r="J517" s="404"/>
      <c r="K517" s="404"/>
      <c r="L517" s="404"/>
      <c r="M517" s="404"/>
      <c r="N517" s="404"/>
      <c r="O517" s="404"/>
      <c r="P517" s="404"/>
      <c r="Q517" s="404"/>
      <c r="R517" s="404"/>
      <c r="S517" s="404"/>
      <c r="T517" s="404"/>
      <c r="U517" s="404"/>
      <c r="V517" s="404"/>
      <c r="W517" s="404"/>
      <c r="X517" s="404"/>
      <c r="Y517" s="404"/>
      <c r="Z517" s="404"/>
    </row>
    <row r="518" spans="1:26" ht="15.75" customHeight="1">
      <c r="A518" s="404"/>
      <c r="B518" s="404"/>
      <c r="C518" s="404"/>
      <c r="D518" s="404"/>
      <c r="E518" s="404"/>
      <c r="F518" s="404"/>
      <c r="G518" s="404"/>
      <c r="H518" s="404"/>
      <c r="I518" s="404"/>
      <c r="J518" s="404"/>
      <c r="K518" s="404"/>
      <c r="L518" s="404"/>
      <c r="M518" s="404"/>
      <c r="N518" s="404"/>
      <c r="O518" s="404"/>
      <c r="P518" s="404"/>
      <c r="Q518" s="404"/>
      <c r="R518" s="404"/>
      <c r="S518" s="404"/>
      <c r="T518" s="404"/>
      <c r="U518" s="404"/>
      <c r="V518" s="404"/>
      <c r="W518" s="404"/>
      <c r="X518" s="404"/>
      <c r="Y518" s="404"/>
      <c r="Z518" s="404"/>
    </row>
    <row r="519" spans="1:26" ht="15.75" customHeight="1">
      <c r="A519" s="404"/>
      <c r="B519" s="404"/>
      <c r="C519" s="404"/>
      <c r="D519" s="404"/>
      <c r="E519" s="404"/>
      <c r="F519" s="404"/>
      <c r="G519" s="404"/>
      <c r="H519" s="404"/>
      <c r="I519" s="404"/>
      <c r="J519" s="404"/>
      <c r="K519" s="404"/>
      <c r="L519" s="404"/>
      <c r="M519" s="404"/>
      <c r="N519" s="404"/>
      <c r="O519" s="404"/>
      <c r="P519" s="404"/>
      <c r="Q519" s="404"/>
      <c r="R519" s="404"/>
      <c r="S519" s="404"/>
      <c r="T519" s="404"/>
      <c r="U519" s="404"/>
      <c r="V519" s="404"/>
      <c r="W519" s="404"/>
      <c r="X519" s="404"/>
      <c r="Y519" s="404"/>
      <c r="Z519" s="404"/>
    </row>
    <row r="520" spans="1:26" ht="15.75" customHeight="1">
      <c r="A520" s="404"/>
      <c r="B520" s="404"/>
      <c r="C520" s="404"/>
      <c r="D520" s="404"/>
      <c r="E520" s="404"/>
      <c r="F520" s="404"/>
      <c r="G520" s="404"/>
      <c r="H520" s="404"/>
      <c r="I520" s="404"/>
      <c r="J520" s="404"/>
      <c r="K520" s="404"/>
      <c r="L520" s="404"/>
      <c r="M520" s="404"/>
      <c r="N520" s="404"/>
      <c r="O520" s="404"/>
      <c r="P520" s="404"/>
      <c r="Q520" s="404"/>
      <c r="R520" s="404"/>
      <c r="S520" s="404"/>
      <c r="T520" s="404"/>
      <c r="U520" s="404"/>
      <c r="V520" s="404"/>
      <c r="W520" s="404"/>
      <c r="X520" s="404"/>
      <c r="Y520" s="404"/>
      <c r="Z520" s="404"/>
    </row>
    <row r="521" spans="1:26" ht="15.75" customHeight="1">
      <c r="A521" s="404"/>
      <c r="B521" s="404"/>
      <c r="C521" s="404"/>
      <c r="D521" s="404"/>
      <c r="E521" s="404"/>
      <c r="F521" s="404"/>
      <c r="G521" s="404"/>
      <c r="H521" s="404"/>
      <c r="I521" s="404"/>
      <c r="J521" s="404"/>
      <c r="K521" s="404"/>
      <c r="L521" s="404"/>
      <c r="M521" s="404"/>
      <c r="N521" s="404"/>
      <c r="O521" s="404"/>
      <c r="P521" s="404"/>
      <c r="Q521" s="404"/>
      <c r="R521" s="404"/>
      <c r="S521" s="404"/>
      <c r="T521" s="404"/>
      <c r="U521" s="404"/>
      <c r="V521" s="404"/>
      <c r="W521" s="404"/>
      <c r="X521" s="404"/>
      <c r="Y521" s="404"/>
      <c r="Z521" s="404"/>
    </row>
    <row r="522" spans="1:26" ht="15.75" customHeight="1">
      <c r="A522" s="404"/>
      <c r="B522" s="404"/>
      <c r="C522" s="404"/>
      <c r="D522" s="404"/>
      <c r="E522" s="404"/>
      <c r="F522" s="404"/>
      <c r="G522" s="404"/>
      <c r="H522" s="404"/>
      <c r="I522" s="404"/>
      <c r="J522" s="404"/>
      <c r="K522" s="404"/>
      <c r="L522" s="404"/>
      <c r="M522" s="404"/>
      <c r="N522" s="404"/>
      <c r="O522" s="404"/>
      <c r="P522" s="404"/>
      <c r="Q522" s="404"/>
      <c r="R522" s="404"/>
      <c r="S522" s="404"/>
      <c r="T522" s="404"/>
      <c r="U522" s="404"/>
      <c r="V522" s="404"/>
      <c r="W522" s="404"/>
      <c r="X522" s="404"/>
      <c r="Y522" s="404"/>
      <c r="Z522" s="404"/>
    </row>
    <row r="523" spans="1:26" ht="15.75" customHeight="1">
      <c r="A523" s="404"/>
      <c r="B523" s="404"/>
      <c r="C523" s="404"/>
      <c r="D523" s="404"/>
      <c r="E523" s="404"/>
      <c r="F523" s="404"/>
      <c r="G523" s="404"/>
      <c r="H523" s="404"/>
      <c r="I523" s="404"/>
      <c r="J523" s="404"/>
      <c r="K523" s="404"/>
      <c r="L523" s="404"/>
      <c r="M523" s="404"/>
      <c r="N523" s="404"/>
      <c r="O523" s="404"/>
      <c r="P523" s="404"/>
      <c r="Q523" s="404"/>
      <c r="R523" s="404"/>
      <c r="S523" s="404"/>
      <c r="T523" s="404"/>
      <c r="U523" s="404"/>
      <c r="V523" s="404"/>
      <c r="W523" s="404"/>
      <c r="X523" s="404"/>
      <c r="Y523" s="404"/>
      <c r="Z523" s="404"/>
    </row>
    <row r="524" spans="1:26" ht="15.75" customHeight="1">
      <c r="A524" s="404"/>
      <c r="B524" s="404"/>
      <c r="C524" s="404"/>
      <c r="D524" s="404"/>
      <c r="E524" s="404"/>
      <c r="F524" s="404"/>
      <c r="G524" s="404"/>
      <c r="H524" s="404"/>
      <c r="I524" s="404"/>
      <c r="J524" s="404"/>
      <c r="K524" s="404"/>
      <c r="L524" s="404"/>
      <c r="M524" s="404"/>
      <c r="N524" s="404"/>
      <c r="O524" s="404"/>
      <c r="P524" s="404"/>
      <c r="Q524" s="404"/>
      <c r="R524" s="404"/>
      <c r="S524" s="404"/>
      <c r="T524" s="404"/>
      <c r="U524" s="404"/>
      <c r="V524" s="404"/>
      <c r="W524" s="404"/>
      <c r="X524" s="404"/>
      <c r="Y524" s="404"/>
      <c r="Z524" s="404"/>
    </row>
    <row r="525" spans="1:26" ht="15.75" customHeight="1">
      <c r="A525" s="404"/>
      <c r="B525" s="404"/>
      <c r="C525" s="404"/>
      <c r="D525" s="404"/>
      <c r="E525" s="404"/>
      <c r="F525" s="404"/>
      <c r="G525" s="404"/>
      <c r="H525" s="404"/>
      <c r="I525" s="404"/>
      <c r="J525" s="404"/>
      <c r="K525" s="404"/>
      <c r="L525" s="404"/>
      <c r="M525" s="404"/>
      <c r="N525" s="404"/>
      <c r="O525" s="404"/>
      <c r="P525" s="404"/>
      <c r="Q525" s="404"/>
      <c r="R525" s="404"/>
      <c r="S525" s="404"/>
      <c r="T525" s="404"/>
      <c r="U525" s="404"/>
      <c r="V525" s="404"/>
      <c r="W525" s="404"/>
      <c r="X525" s="404"/>
      <c r="Y525" s="404"/>
      <c r="Z525" s="404"/>
    </row>
    <row r="526" spans="1:26" ht="15.75" customHeight="1">
      <c r="A526" s="404"/>
      <c r="B526" s="404"/>
      <c r="C526" s="404"/>
      <c r="D526" s="404"/>
      <c r="E526" s="404"/>
      <c r="F526" s="404"/>
      <c r="G526" s="404"/>
      <c r="H526" s="404"/>
      <c r="I526" s="404"/>
      <c r="J526" s="404"/>
      <c r="K526" s="404"/>
      <c r="L526" s="404"/>
      <c r="M526" s="404"/>
      <c r="N526" s="404"/>
      <c r="O526" s="404"/>
      <c r="P526" s="404"/>
      <c r="Q526" s="404"/>
      <c r="R526" s="404"/>
      <c r="S526" s="404"/>
      <c r="T526" s="404"/>
      <c r="U526" s="404"/>
      <c r="V526" s="404"/>
      <c r="W526" s="404"/>
      <c r="X526" s="404"/>
      <c r="Y526" s="404"/>
      <c r="Z526" s="404"/>
    </row>
    <row r="527" spans="1:26" ht="15.75" customHeight="1">
      <c r="A527" s="404"/>
      <c r="B527" s="404"/>
      <c r="C527" s="404"/>
      <c r="D527" s="404"/>
      <c r="E527" s="404"/>
      <c r="F527" s="404"/>
      <c r="G527" s="404"/>
      <c r="H527" s="404"/>
      <c r="I527" s="404"/>
      <c r="J527" s="404"/>
      <c r="K527" s="404"/>
      <c r="L527" s="404"/>
      <c r="M527" s="404"/>
      <c r="N527" s="404"/>
      <c r="O527" s="404"/>
      <c r="P527" s="404"/>
      <c r="Q527" s="404"/>
      <c r="R527" s="404"/>
      <c r="S527" s="404"/>
      <c r="T527" s="404"/>
      <c r="U527" s="404"/>
      <c r="V527" s="404"/>
      <c r="W527" s="404"/>
      <c r="X527" s="404"/>
      <c r="Y527" s="404"/>
      <c r="Z527" s="404"/>
    </row>
    <row r="528" spans="1:26" ht="15.75" customHeight="1">
      <c r="A528" s="404"/>
      <c r="B528" s="404"/>
      <c r="C528" s="404"/>
      <c r="D528" s="404"/>
      <c r="E528" s="404"/>
      <c r="F528" s="404"/>
      <c r="G528" s="404"/>
      <c r="H528" s="404"/>
      <c r="I528" s="404"/>
      <c r="J528" s="404"/>
      <c r="K528" s="404"/>
      <c r="L528" s="404"/>
      <c r="M528" s="404"/>
      <c r="N528" s="404"/>
      <c r="O528" s="404"/>
      <c r="P528" s="404"/>
      <c r="Q528" s="404"/>
      <c r="R528" s="404"/>
      <c r="S528" s="404"/>
      <c r="T528" s="404"/>
      <c r="U528" s="404"/>
      <c r="V528" s="404"/>
      <c r="W528" s="404"/>
      <c r="X528" s="404"/>
      <c r="Y528" s="404"/>
      <c r="Z528" s="404"/>
    </row>
    <row r="529" spans="1:26" ht="15.75" customHeight="1">
      <c r="A529" s="404"/>
      <c r="B529" s="404"/>
      <c r="C529" s="404"/>
      <c r="D529" s="404"/>
      <c r="E529" s="404"/>
      <c r="F529" s="404"/>
      <c r="G529" s="404"/>
      <c r="H529" s="404"/>
      <c r="I529" s="404"/>
      <c r="J529" s="404"/>
      <c r="K529" s="404"/>
      <c r="L529" s="404"/>
      <c r="M529" s="404"/>
      <c r="N529" s="404"/>
      <c r="O529" s="404"/>
      <c r="P529" s="404"/>
      <c r="Q529" s="404"/>
      <c r="R529" s="404"/>
      <c r="S529" s="404"/>
      <c r="T529" s="404"/>
      <c r="U529" s="404"/>
      <c r="V529" s="404"/>
      <c r="W529" s="404"/>
      <c r="X529" s="404"/>
      <c r="Y529" s="404"/>
      <c r="Z529" s="404"/>
    </row>
    <row r="530" spans="1:26" ht="15.75" customHeight="1">
      <c r="A530" s="404"/>
      <c r="B530" s="404"/>
      <c r="C530" s="404"/>
      <c r="D530" s="404"/>
      <c r="E530" s="404"/>
      <c r="F530" s="404"/>
      <c r="G530" s="404"/>
      <c r="H530" s="404"/>
      <c r="I530" s="404"/>
      <c r="J530" s="404"/>
      <c r="K530" s="404"/>
      <c r="L530" s="404"/>
      <c r="M530" s="404"/>
      <c r="N530" s="404"/>
      <c r="O530" s="404"/>
      <c r="P530" s="404"/>
      <c r="Q530" s="404"/>
      <c r="R530" s="404"/>
      <c r="S530" s="404"/>
      <c r="T530" s="404"/>
      <c r="U530" s="404"/>
      <c r="V530" s="404"/>
      <c r="W530" s="404"/>
      <c r="X530" s="404"/>
      <c r="Y530" s="404"/>
      <c r="Z530" s="404"/>
    </row>
    <row r="531" spans="1:26" ht="15.75" customHeight="1">
      <c r="A531" s="404"/>
      <c r="B531" s="404"/>
      <c r="C531" s="404"/>
      <c r="D531" s="404"/>
      <c r="E531" s="404"/>
      <c r="F531" s="404"/>
      <c r="G531" s="404"/>
      <c r="H531" s="404"/>
      <c r="I531" s="404"/>
      <c r="J531" s="404"/>
      <c r="K531" s="404"/>
      <c r="L531" s="404"/>
      <c r="M531" s="404"/>
      <c r="N531" s="404"/>
      <c r="O531" s="404"/>
      <c r="P531" s="404"/>
      <c r="Q531" s="404"/>
      <c r="R531" s="404"/>
      <c r="S531" s="404"/>
      <c r="T531" s="404"/>
      <c r="U531" s="404"/>
      <c r="V531" s="404"/>
      <c r="W531" s="404"/>
      <c r="X531" s="404"/>
      <c r="Y531" s="404"/>
      <c r="Z531" s="404"/>
    </row>
    <row r="532" spans="1:26" ht="15.75" customHeight="1">
      <c r="A532" s="404"/>
      <c r="B532" s="404"/>
      <c r="C532" s="404"/>
      <c r="D532" s="404"/>
      <c r="E532" s="404"/>
      <c r="F532" s="404"/>
      <c r="G532" s="404"/>
      <c r="H532" s="404"/>
      <c r="I532" s="404"/>
      <c r="J532" s="404"/>
      <c r="K532" s="404"/>
      <c r="L532" s="404"/>
      <c r="M532" s="404"/>
      <c r="N532" s="404"/>
      <c r="O532" s="404"/>
      <c r="P532" s="404"/>
      <c r="Q532" s="404"/>
      <c r="R532" s="404"/>
      <c r="S532" s="404"/>
      <c r="T532" s="404"/>
      <c r="U532" s="404"/>
      <c r="V532" s="404"/>
      <c r="W532" s="404"/>
      <c r="X532" s="404"/>
      <c r="Y532" s="404"/>
      <c r="Z532" s="404"/>
    </row>
    <row r="533" spans="1:26" ht="15.75" customHeight="1">
      <c r="A533" s="404"/>
      <c r="B533" s="404"/>
      <c r="C533" s="404"/>
      <c r="D533" s="404"/>
      <c r="E533" s="404"/>
      <c r="F533" s="404"/>
      <c r="G533" s="404"/>
      <c r="H533" s="404"/>
      <c r="I533" s="404"/>
      <c r="J533" s="404"/>
      <c r="K533" s="404"/>
      <c r="L533" s="404"/>
      <c r="M533" s="404"/>
      <c r="N533" s="404"/>
      <c r="O533" s="404"/>
      <c r="P533" s="404"/>
      <c r="Q533" s="404"/>
      <c r="R533" s="404"/>
      <c r="S533" s="404"/>
      <c r="T533" s="404"/>
      <c r="U533" s="404"/>
      <c r="V533" s="404"/>
      <c r="W533" s="404"/>
      <c r="X533" s="404"/>
      <c r="Y533" s="404"/>
      <c r="Z533" s="404"/>
    </row>
    <row r="534" spans="1:26" ht="15.75" customHeight="1">
      <c r="A534" s="404"/>
      <c r="B534" s="404"/>
      <c r="C534" s="404"/>
      <c r="D534" s="404"/>
      <c r="E534" s="404"/>
      <c r="F534" s="404"/>
      <c r="G534" s="404"/>
      <c r="H534" s="404"/>
      <c r="I534" s="404"/>
      <c r="J534" s="404"/>
      <c r="K534" s="404"/>
      <c r="L534" s="404"/>
      <c r="M534" s="404"/>
      <c r="N534" s="404"/>
      <c r="O534" s="404"/>
      <c r="P534" s="404"/>
      <c r="Q534" s="404"/>
      <c r="R534" s="404"/>
      <c r="S534" s="404"/>
      <c r="T534" s="404"/>
      <c r="U534" s="404"/>
      <c r="V534" s="404"/>
      <c r="W534" s="404"/>
      <c r="X534" s="404"/>
      <c r="Y534" s="404"/>
      <c r="Z534" s="404"/>
    </row>
    <row r="535" spans="1:26" ht="15.75" customHeight="1">
      <c r="A535" s="404"/>
      <c r="B535" s="404"/>
      <c r="C535" s="404"/>
      <c r="D535" s="404"/>
      <c r="E535" s="404"/>
      <c r="F535" s="404"/>
      <c r="G535" s="404"/>
      <c r="H535" s="404"/>
      <c r="I535" s="404"/>
      <c r="J535" s="404"/>
      <c r="K535" s="404"/>
      <c r="L535" s="404"/>
      <c r="M535" s="404"/>
      <c r="N535" s="404"/>
      <c r="O535" s="404"/>
      <c r="P535" s="404"/>
      <c r="Q535" s="404"/>
      <c r="R535" s="404"/>
      <c r="S535" s="404"/>
      <c r="T535" s="404"/>
      <c r="U535" s="404"/>
      <c r="V535" s="404"/>
      <c r="W535" s="404"/>
      <c r="X535" s="404"/>
      <c r="Y535" s="404"/>
      <c r="Z535" s="404"/>
    </row>
    <row r="536" spans="1:26" ht="15.75" customHeight="1">
      <c r="A536" s="404"/>
      <c r="B536" s="404"/>
      <c r="C536" s="404"/>
      <c r="D536" s="404"/>
      <c r="E536" s="404"/>
      <c r="F536" s="404"/>
      <c r="G536" s="404"/>
      <c r="H536" s="404"/>
      <c r="I536" s="404"/>
      <c r="J536" s="404"/>
      <c r="K536" s="404"/>
      <c r="L536" s="404"/>
      <c r="M536" s="404"/>
      <c r="N536" s="404"/>
      <c r="O536" s="404"/>
      <c r="P536" s="404"/>
      <c r="Q536" s="404"/>
      <c r="R536" s="404"/>
      <c r="S536" s="404"/>
      <c r="T536" s="404"/>
      <c r="U536" s="404"/>
      <c r="V536" s="404"/>
      <c r="W536" s="404"/>
      <c r="X536" s="404"/>
      <c r="Y536" s="404"/>
      <c r="Z536" s="404"/>
    </row>
    <row r="537" spans="1:26" ht="15.75" customHeight="1">
      <c r="A537" s="404"/>
      <c r="B537" s="404"/>
      <c r="C537" s="404"/>
      <c r="D537" s="404"/>
      <c r="E537" s="404"/>
      <c r="F537" s="404"/>
      <c r="G537" s="404"/>
      <c r="H537" s="404"/>
      <c r="I537" s="404"/>
      <c r="J537" s="404"/>
      <c r="K537" s="404"/>
      <c r="L537" s="404"/>
      <c r="M537" s="404"/>
      <c r="N537" s="404"/>
      <c r="O537" s="404"/>
      <c r="P537" s="404"/>
      <c r="Q537" s="404"/>
      <c r="R537" s="404"/>
      <c r="S537" s="404"/>
      <c r="T537" s="404"/>
      <c r="U537" s="404"/>
      <c r="V537" s="404"/>
      <c r="W537" s="404"/>
      <c r="X537" s="404"/>
      <c r="Y537" s="404"/>
      <c r="Z537" s="404"/>
    </row>
    <row r="538" spans="1:26" ht="15.75" customHeight="1">
      <c r="A538" s="404"/>
      <c r="B538" s="404"/>
      <c r="C538" s="404"/>
      <c r="D538" s="404"/>
      <c r="E538" s="404"/>
      <c r="F538" s="404"/>
      <c r="G538" s="404"/>
      <c r="H538" s="404"/>
      <c r="I538" s="404"/>
      <c r="J538" s="404"/>
      <c r="K538" s="404"/>
      <c r="L538" s="404"/>
      <c r="M538" s="404"/>
      <c r="N538" s="404"/>
      <c r="O538" s="404"/>
      <c r="P538" s="404"/>
      <c r="Q538" s="404"/>
      <c r="R538" s="404"/>
      <c r="S538" s="404"/>
      <c r="T538" s="404"/>
      <c r="U538" s="404"/>
      <c r="V538" s="404"/>
      <c r="W538" s="404"/>
      <c r="X538" s="404"/>
      <c r="Y538" s="404"/>
      <c r="Z538" s="404"/>
    </row>
    <row r="539" spans="1:26" ht="15.75" customHeight="1">
      <c r="A539" s="404"/>
      <c r="B539" s="404"/>
      <c r="C539" s="404"/>
      <c r="D539" s="404"/>
      <c r="E539" s="404"/>
      <c r="F539" s="404"/>
      <c r="G539" s="404"/>
      <c r="H539" s="404"/>
      <c r="I539" s="404"/>
      <c r="J539" s="404"/>
      <c r="K539" s="404"/>
      <c r="L539" s="404"/>
      <c r="M539" s="404"/>
      <c r="N539" s="404"/>
      <c r="O539" s="404"/>
      <c r="P539" s="404"/>
      <c r="Q539" s="404"/>
      <c r="R539" s="404"/>
      <c r="S539" s="404"/>
      <c r="T539" s="404"/>
      <c r="U539" s="404"/>
      <c r="V539" s="404"/>
      <c r="W539" s="404"/>
      <c r="X539" s="404"/>
      <c r="Y539" s="404"/>
      <c r="Z539" s="404"/>
    </row>
    <row r="540" spans="1:26" ht="15.75" customHeight="1">
      <c r="A540" s="404"/>
      <c r="B540" s="404"/>
      <c r="C540" s="404"/>
      <c r="D540" s="404"/>
      <c r="E540" s="404"/>
      <c r="F540" s="404"/>
      <c r="G540" s="404"/>
      <c r="H540" s="404"/>
      <c r="I540" s="404"/>
      <c r="J540" s="404"/>
      <c r="K540" s="404"/>
      <c r="L540" s="404"/>
      <c r="M540" s="404"/>
      <c r="N540" s="404"/>
      <c r="O540" s="404"/>
      <c r="P540" s="404"/>
      <c r="Q540" s="404"/>
      <c r="R540" s="404"/>
      <c r="S540" s="404"/>
      <c r="T540" s="404"/>
      <c r="U540" s="404"/>
      <c r="V540" s="404"/>
      <c r="W540" s="404"/>
      <c r="X540" s="404"/>
      <c r="Y540" s="404"/>
      <c r="Z540" s="404"/>
    </row>
    <row r="541" spans="1:26" ht="15.75" customHeight="1">
      <c r="A541" s="404"/>
      <c r="B541" s="404"/>
      <c r="C541" s="404"/>
      <c r="D541" s="404"/>
      <c r="E541" s="404"/>
      <c r="F541" s="404"/>
      <c r="G541" s="404"/>
      <c r="H541" s="404"/>
      <c r="I541" s="404"/>
      <c r="J541" s="404"/>
      <c r="K541" s="404"/>
      <c r="L541" s="404"/>
      <c r="M541" s="404"/>
      <c r="N541" s="404"/>
      <c r="O541" s="404"/>
      <c r="P541" s="404"/>
      <c r="Q541" s="404"/>
      <c r="R541" s="404"/>
      <c r="S541" s="404"/>
      <c r="T541" s="404"/>
      <c r="U541" s="404"/>
      <c r="V541" s="404"/>
      <c r="W541" s="404"/>
      <c r="X541" s="404"/>
      <c r="Y541" s="404"/>
      <c r="Z541" s="404"/>
    </row>
    <row r="542" spans="1:26" ht="15.75" customHeight="1">
      <c r="A542" s="404"/>
      <c r="B542" s="404"/>
      <c r="C542" s="404"/>
      <c r="D542" s="404"/>
      <c r="E542" s="404"/>
      <c r="F542" s="404"/>
      <c r="G542" s="404"/>
      <c r="H542" s="404"/>
      <c r="I542" s="404"/>
      <c r="J542" s="404"/>
      <c r="K542" s="404"/>
      <c r="L542" s="404"/>
      <c r="M542" s="404"/>
      <c r="N542" s="404"/>
      <c r="O542" s="404"/>
      <c r="P542" s="404"/>
      <c r="Q542" s="404"/>
      <c r="R542" s="404"/>
      <c r="S542" s="404"/>
      <c r="T542" s="404"/>
      <c r="U542" s="404"/>
      <c r="V542" s="404"/>
      <c r="W542" s="404"/>
      <c r="X542" s="404"/>
      <c r="Y542" s="404"/>
      <c r="Z542" s="404"/>
    </row>
    <row r="543" spans="1:26" ht="15.75" customHeight="1">
      <c r="A543" s="404"/>
      <c r="B543" s="404"/>
      <c r="C543" s="404"/>
      <c r="D543" s="404"/>
      <c r="E543" s="404"/>
      <c r="F543" s="404"/>
      <c r="G543" s="404"/>
      <c r="H543" s="404"/>
      <c r="I543" s="404"/>
      <c r="J543" s="404"/>
      <c r="K543" s="404"/>
      <c r="L543" s="404"/>
      <c r="M543" s="404"/>
      <c r="N543" s="404"/>
      <c r="O543" s="404"/>
      <c r="P543" s="404"/>
      <c r="Q543" s="404"/>
      <c r="R543" s="404"/>
      <c r="S543" s="404"/>
      <c r="T543" s="404"/>
      <c r="U543" s="404"/>
      <c r="V543" s="404"/>
      <c r="W543" s="404"/>
      <c r="X543" s="404"/>
      <c r="Y543" s="404"/>
      <c r="Z543" s="404"/>
    </row>
    <row r="544" spans="1:26" ht="15.75" customHeight="1">
      <c r="A544" s="404"/>
      <c r="B544" s="404"/>
      <c r="C544" s="404"/>
      <c r="D544" s="404"/>
      <c r="E544" s="404"/>
      <c r="F544" s="404"/>
      <c r="G544" s="404"/>
      <c r="H544" s="404"/>
      <c r="I544" s="404"/>
      <c r="J544" s="404"/>
      <c r="K544" s="404"/>
      <c r="L544" s="404"/>
      <c r="M544" s="404"/>
      <c r="N544" s="404"/>
      <c r="O544" s="404"/>
      <c r="P544" s="404"/>
      <c r="Q544" s="404"/>
      <c r="R544" s="404"/>
      <c r="S544" s="404"/>
      <c r="T544" s="404"/>
      <c r="U544" s="404"/>
      <c r="V544" s="404"/>
      <c r="W544" s="404"/>
      <c r="X544" s="404"/>
      <c r="Y544" s="404"/>
      <c r="Z544" s="404"/>
    </row>
    <row r="545" spans="1:26" ht="15.75" customHeight="1">
      <c r="A545" s="404"/>
      <c r="B545" s="404"/>
      <c r="C545" s="404"/>
      <c r="D545" s="404"/>
      <c r="E545" s="404"/>
      <c r="F545" s="404"/>
      <c r="G545" s="404"/>
      <c r="H545" s="404"/>
      <c r="I545" s="404"/>
      <c r="J545" s="404"/>
      <c r="K545" s="404"/>
      <c r="L545" s="404"/>
      <c r="M545" s="404"/>
      <c r="N545" s="404"/>
      <c r="O545" s="404"/>
      <c r="P545" s="404"/>
      <c r="Q545" s="404"/>
      <c r="R545" s="404"/>
      <c r="S545" s="404"/>
      <c r="T545" s="404"/>
      <c r="U545" s="404"/>
      <c r="V545" s="404"/>
      <c r="W545" s="404"/>
      <c r="X545" s="404"/>
      <c r="Y545" s="404"/>
      <c r="Z545" s="404"/>
    </row>
    <row r="546" spans="1:26" ht="15.75" customHeight="1">
      <c r="A546" s="404"/>
      <c r="B546" s="404"/>
      <c r="C546" s="404"/>
      <c r="D546" s="404"/>
      <c r="E546" s="404"/>
      <c r="F546" s="404"/>
      <c r="G546" s="404"/>
      <c r="H546" s="404"/>
      <c r="I546" s="404"/>
      <c r="J546" s="404"/>
      <c r="K546" s="404"/>
      <c r="L546" s="404"/>
      <c r="M546" s="404"/>
      <c r="N546" s="404"/>
      <c r="O546" s="404"/>
      <c r="P546" s="404"/>
      <c r="Q546" s="404"/>
      <c r="R546" s="404"/>
      <c r="S546" s="404"/>
      <c r="T546" s="404"/>
      <c r="U546" s="404"/>
      <c r="V546" s="404"/>
      <c r="W546" s="404"/>
      <c r="X546" s="404"/>
      <c r="Y546" s="404"/>
      <c r="Z546" s="404"/>
    </row>
    <row r="547" spans="1:26" ht="15.75" customHeight="1">
      <c r="A547" s="404"/>
      <c r="B547" s="404"/>
      <c r="C547" s="404"/>
      <c r="D547" s="404"/>
      <c r="E547" s="404"/>
      <c r="F547" s="404"/>
      <c r="G547" s="404"/>
      <c r="H547" s="404"/>
      <c r="I547" s="404"/>
      <c r="J547" s="404"/>
      <c r="K547" s="404"/>
      <c r="L547" s="404"/>
      <c r="M547" s="404"/>
      <c r="N547" s="404"/>
      <c r="O547" s="404"/>
      <c r="P547" s="404"/>
      <c r="Q547" s="404"/>
      <c r="R547" s="404"/>
      <c r="S547" s="404"/>
      <c r="T547" s="404"/>
      <c r="U547" s="404"/>
      <c r="V547" s="404"/>
      <c r="W547" s="404"/>
      <c r="X547" s="404"/>
      <c r="Y547" s="404"/>
      <c r="Z547" s="404"/>
    </row>
    <row r="548" spans="1:26" ht="15.75" customHeight="1">
      <c r="A548" s="404"/>
      <c r="B548" s="404"/>
      <c r="C548" s="404"/>
      <c r="D548" s="404"/>
      <c r="E548" s="404"/>
      <c r="F548" s="404"/>
      <c r="G548" s="404"/>
      <c r="H548" s="404"/>
      <c r="I548" s="404"/>
      <c r="J548" s="404"/>
      <c r="K548" s="404"/>
      <c r="L548" s="404"/>
      <c r="M548" s="404"/>
      <c r="N548" s="404"/>
      <c r="O548" s="404"/>
      <c r="P548" s="404"/>
      <c r="Q548" s="404"/>
      <c r="R548" s="404"/>
      <c r="S548" s="404"/>
      <c r="T548" s="404"/>
      <c r="U548" s="404"/>
      <c r="V548" s="404"/>
      <c r="W548" s="404"/>
      <c r="X548" s="404"/>
      <c r="Y548" s="404"/>
      <c r="Z548" s="404"/>
    </row>
    <row r="549" spans="1:26" ht="15.75" customHeight="1">
      <c r="A549" s="404"/>
      <c r="B549" s="404"/>
      <c r="C549" s="404"/>
      <c r="D549" s="404"/>
      <c r="E549" s="404"/>
      <c r="F549" s="404"/>
      <c r="G549" s="404"/>
      <c r="H549" s="404"/>
      <c r="I549" s="404"/>
      <c r="J549" s="404"/>
      <c r="K549" s="404"/>
      <c r="L549" s="404"/>
      <c r="M549" s="404"/>
      <c r="N549" s="404"/>
      <c r="O549" s="404"/>
      <c r="P549" s="404"/>
      <c r="Q549" s="404"/>
      <c r="R549" s="404"/>
      <c r="S549" s="404"/>
      <c r="T549" s="404"/>
      <c r="U549" s="404"/>
      <c r="V549" s="404"/>
      <c r="W549" s="404"/>
      <c r="X549" s="404"/>
      <c r="Y549" s="404"/>
      <c r="Z549" s="404"/>
    </row>
    <row r="550" spans="1:26" ht="15.75" customHeight="1">
      <c r="A550" s="404"/>
      <c r="B550" s="404"/>
      <c r="C550" s="404"/>
      <c r="D550" s="404"/>
      <c r="E550" s="404"/>
      <c r="F550" s="404"/>
      <c r="G550" s="404"/>
      <c r="H550" s="404"/>
      <c r="I550" s="404"/>
      <c r="J550" s="404"/>
      <c r="K550" s="404"/>
      <c r="L550" s="404"/>
      <c r="M550" s="404"/>
      <c r="N550" s="404"/>
      <c r="O550" s="404"/>
      <c r="P550" s="404"/>
      <c r="Q550" s="404"/>
      <c r="R550" s="404"/>
      <c r="S550" s="404"/>
      <c r="T550" s="404"/>
      <c r="U550" s="404"/>
      <c r="V550" s="404"/>
      <c r="W550" s="404"/>
      <c r="X550" s="404"/>
      <c r="Y550" s="404"/>
      <c r="Z550" s="404"/>
    </row>
    <row r="551" spans="1:26" ht="15.75" customHeight="1">
      <c r="A551" s="404"/>
      <c r="B551" s="404"/>
      <c r="C551" s="404"/>
      <c r="D551" s="404"/>
      <c r="E551" s="404"/>
      <c r="F551" s="404"/>
      <c r="G551" s="404"/>
      <c r="H551" s="404"/>
      <c r="I551" s="404"/>
      <c r="J551" s="404"/>
      <c r="K551" s="404"/>
      <c r="L551" s="404"/>
      <c r="M551" s="404"/>
      <c r="N551" s="404"/>
      <c r="O551" s="404"/>
      <c r="P551" s="404"/>
      <c r="Q551" s="404"/>
      <c r="R551" s="404"/>
      <c r="S551" s="404"/>
      <c r="T551" s="404"/>
      <c r="U551" s="404"/>
      <c r="V551" s="404"/>
      <c r="W551" s="404"/>
      <c r="X551" s="404"/>
      <c r="Y551" s="404"/>
      <c r="Z551" s="404"/>
    </row>
    <row r="552" spans="1:26" ht="15.75" customHeight="1">
      <c r="A552" s="404"/>
      <c r="B552" s="404"/>
      <c r="C552" s="404"/>
      <c r="D552" s="404"/>
      <c r="E552" s="404"/>
      <c r="F552" s="404"/>
      <c r="G552" s="404"/>
      <c r="H552" s="404"/>
      <c r="I552" s="404"/>
      <c r="J552" s="404"/>
      <c r="K552" s="404"/>
      <c r="L552" s="404"/>
      <c r="M552" s="404"/>
      <c r="N552" s="404"/>
      <c r="O552" s="404"/>
      <c r="P552" s="404"/>
      <c r="Q552" s="404"/>
      <c r="R552" s="404"/>
      <c r="S552" s="404"/>
      <c r="T552" s="404"/>
      <c r="U552" s="404"/>
      <c r="V552" s="404"/>
      <c r="W552" s="404"/>
      <c r="X552" s="404"/>
      <c r="Y552" s="404"/>
      <c r="Z552" s="404"/>
    </row>
    <row r="553" spans="1:26" ht="15.75" customHeight="1">
      <c r="A553" s="404"/>
      <c r="B553" s="404"/>
      <c r="C553" s="404"/>
      <c r="D553" s="404"/>
      <c r="E553" s="404"/>
      <c r="F553" s="404"/>
      <c r="G553" s="404"/>
      <c r="H553" s="404"/>
      <c r="I553" s="404"/>
      <c r="J553" s="404"/>
      <c r="K553" s="404"/>
      <c r="L553" s="404"/>
      <c r="M553" s="404"/>
      <c r="N553" s="404"/>
      <c r="O553" s="404"/>
      <c r="P553" s="404"/>
      <c r="Q553" s="404"/>
      <c r="R553" s="404"/>
      <c r="S553" s="404"/>
      <c r="T553" s="404"/>
      <c r="U553" s="404"/>
      <c r="V553" s="404"/>
      <c r="W553" s="404"/>
      <c r="X553" s="404"/>
      <c r="Y553" s="404"/>
      <c r="Z553" s="404"/>
    </row>
    <row r="554" spans="1:26" ht="15.75" customHeight="1">
      <c r="A554" s="404"/>
      <c r="B554" s="404"/>
      <c r="C554" s="404"/>
      <c r="D554" s="404"/>
      <c r="E554" s="404"/>
      <c r="F554" s="404"/>
      <c r="G554" s="404"/>
      <c r="H554" s="404"/>
      <c r="I554" s="404"/>
      <c r="J554" s="404"/>
      <c r="K554" s="404"/>
      <c r="L554" s="404"/>
      <c r="M554" s="404"/>
      <c r="N554" s="404"/>
      <c r="O554" s="404"/>
      <c r="P554" s="404"/>
      <c r="Q554" s="404"/>
      <c r="R554" s="404"/>
      <c r="S554" s="404"/>
      <c r="T554" s="404"/>
      <c r="U554" s="404"/>
      <c r="V554" s="404"/>
      <c r="W554" s="404"/>
      <c r="X554" s="404"/>
      <c r="Y554" s="404"/>
      <c r="Z554" s="404"/>
    </row>
    <row r="555" spans="1:26" ht="15.75" customHeight="1">
      <c r="A555" s="404"/>
      <c r="B555" s="404"/>
      <c r="C555" s="404"/>
      <c r="D555" s="404"/>
      <c r="E555" s="404"/>
      <c r="F555" s="404"/>
      <c r="G555" s="404"/>
      <c r="H555" s="404"/>
      <c r="I555" s="404"/>
      <c r="J555" s="404"/>
      <c r="K555" s="404"/>
      <c r="L555" s="404"/>
      <c r="M555" s="404"/>
      <c r="N555" s="404"/>
      <c r="O555" s="404"/>
      <c r="P555" s="404"/>
      <c r="Q555" s="404"/>
      <c r="R555" s="404"/>
      <c r="S555" s="404"/>
      <c r="T555" s="404"/>
      <c r="U555" s="404"/>
      <c r="V555" s="404"/>
      <c r="W555" s="404"/>
      <c r="X555" s="404"/>
      <c r="Y555" s="404"/>
      <c r="Z555" s="404"/>
    </row>
    <row r="556" spans="1:26" ht="15.75" customHeight="1">
      <c r="A556" s="404"/>
      <c r="B556" s="404"/>
      <c r="C556" s="404"/>
      <c r="D556" s="404"/>
      <c r="E556" s="404"/>
      <c r="F556" s="404"/>
      <c r="G556" s="404"/>
      <c r="H556" s="404"/>
      <c r="I556" s="404"/>
      <c r="J556" s="404"/>
      <c r="K556" s="404"/>
      <c r="L556" s="404"/>
      <c r="M556" s="404"/>
      <c r="N556" s="404"/>
      <c r="O556" s="404"/>
      <c r="P556" s="404"/>
      <c r="Q556" s="404"/>
      <c r="R556" s="404"/>
      <c r="S556" s="404"/>
      <c r="T556" s="404"/>
      <c r="U556" s="404"/>
      <c r="V556" s="404"/>
      <c r="W556" s="404"/>
      <c r="X556" s="404"/>
      <c r="Y556" s="404"/>
      <c r="Z556" s="404"/>
    </row>
    <row r="557" spans="1:26" ht="15.75" customHeight="1">
      <c r="A557" s="404"/>
      <c r="B557" s="404"/>
      <c r="C557" s="404"/>
      <c r="D557" s="404"/>
      <c r="E557" s="404"/>
      <c r="F557" s="404"/>
      <c r="G557" s="404"/>
      <c r="H557" s="404"/>
      <c r="I557" s="404"/>
      <c r="J557" s="404"/>
      <c r="K557" s="404"/>
      <c r="L557" s="404"/>
      <c r="M557" s="404"/>
      <c r="N557" s="404"/>
      <c r="O557" s="404"/>
      <c r="P557" s="404"/>
      <c r="Q557" s="404"/>
      <c r="R557" s="404"/>
      <c r="S557" s="404"/>
      <c r="T557" s="404"/>
      <c r="U557" s="404"/>
      <c r="V557" s="404"/>
      <c r="W557" s="404"/>
      <c r="X557" s="404"/>
      <c r="Y557" s="404"/>
      <c r="Z557" s="404"/>
    </row>
    <row r="558" spans="1:26" ht="15.75" customHeight="1">
      <c r="A558" s="404"/>
      <c r="B558" s="404"/>
      <c r="C558" s="404"/>
      <c r="D558" s="404"/>
      <c r="E558" s="404"/>
      <c r="F558" s="404"/>
      <c r="G558" s="404"/>
      <c r="H558" s="404"/>
      <c r="I558" s="404"/>
      <c r="J558" s="404"/>
      <c r="K558" s="404"/>
      <c r="L558" s="404"/>
      <c r="M558" s="404"/>
      <c r="N558" s="404"/>
      <c r="O558" s="404"/>
      <c r="P558" s="404"/>
      <c r="Q558" s="404"/>
      <c r="R558" s="404"/>
      <c r="S558" s="404"/>
      <c r="T558" s="404"/>
      <c r="U558" s="404"/>
      <c r="V558" s="404"/>
      <c r="W558" s="404"/>
      <c r="X558" s="404"/>
      <c r="Y558" s="404"/>
      <c r="Z558" s="404"/>
    </row>
    <row r="559" spans="1:26" ht="15.75" customHeight="1">
      <c r="A559" s="404"/>
      <c r="B559" s="404"/>
      <c r="C559" s="404"/>
      <c r="D559" s="404"/>
      <c r="E559" s="404"/>
      <c r="F559" s="404"/>
      <c r="G559" s="404"/>
      <c r="H559" s="404"/>
      <c r="I559" s="404"/>
      <c r="J559" s="404"/>
      <c r="K559" s="404"/>
      <c r="L559" s="404"/>
      <c r="M559" s="404"/>
      <c r="N559" s="404"/>
      <c r="O559" s="404"/>
      <c r="P559" s="404"/>
      <c r="Q559" s="404"/>
      <c r="R559" s="404"/>
      <c r="S559" s="404"/>
      <c r="T559" s="404"/>
      <c r="U559" s="404"/>
      <c r="V559" s="404"/>
      <c r="W559" s="404"/>
      <c r="X559" s="404"/>
      <c r="Y559" s="404"/>
      <c r="Z559" s="404"/>
    </row>
    <row r="560" spans="1:26" ht="15.75" customHeight="1">
      <c r="A560" s="404"/>
      <c r="B560" s="404"/>
      <c r="C560" s="404"/>
      <c r="D560" s="404"/>
      <c r="E560" s="404"/>
      <c r="F560" s="404"/>
      <c r="G560" s="404"/>
      <c r="H560" s="404"/>
      <c r="I560" s="404"/>
      <c r="J560" s="404"/>
      <c r="K560" s="404"/>
      <c r="L560" s="404"/>
      <c r="M560" s="404"/>
      <c r="N560" s="404"/>
      <c r="O560" s="404"/>
      <c r="P560" s="404"/>
      <c r="Q560" s="404"/>
      <c r="R560" s="404"/>
      <c r="S560" s="404"/>
      <c r="T560" s="404"/>
      <c r="U560" s="404"/>
      <c r="V560" s="404"/>
      <c r="W560" s="404"/>
      <c r="X560" s="404"/>
      <c r="Y560" s="404"/>
      <c r="Z560" s="404"/>
    </row>
    <row r="561" spans="1:26" ht="15.75" customHeight="1">
      <c r="A561" s="404"/>
      <c r="B561" s="404"/>
      <c r="C561" s="404"/>
      <c r="D561" s="404"/>
      <c r="E561" s="404"/>
      <c r="F561" s="404"/>
      <c r="G561" s="404"/>
      <c r="H561" s="404"/>
      <c r="I561" s="404"/>
      <c r="J561" s="404"/>
      <c r="K561" s="404"/>
      <c r="L561" s="404"/>
      <c r="M561" s="404"/>
      <c r="N561" s="404"/>
      <c r="O561" s="404"/>
      <c r="P561" s="404"/>
      <c r="Q561" s="404"/>
      <c r="R561" s="404"/>
      <c r="S561" s="404"/>
      <c r="T561" s="404"/>
      <c r="U561" s="404"/>
      <c r="V561" s="404"/>
      <c r="W561" s="404"/>
      <c r="X561" s="404"/>
      <c r="Y561" s="404"/>
      <c r="Z561" s="404"/>
    </row>
    <row r="562" spans="1:26" ht="15.75" customHeight="1">
      <c r="A562" s="404"/>
      <c r="B562" s="404"/>
      <c r="C562" s="404"/>
      <c r="D562" s="404"/>
      <c r="E562" s="404"/>
      <c r="F562" s="404"/>
      <c r="G562" s="404"/>
      <c r="H562" s="404"/>
      <c r="I562" s="404"/>
      <c r="J562" s="404"/>
      <c r="K562" s="404"/>
      <c r="L562" s="404"/>
      <c r="M562" s="404"/>
      <c r="N562" s="404"/>
      <c r="O562" s="404"/>
      <c r="P562" s="404"/>
      <c r="Q562" s="404"/>
      <c r="R562" s="404"/>
      <c r="S562" s="404"/>
      <c r="T562" s="404"/>
      <c r="U562" s="404"/>
      <c r="V562" s="404"/>
      <c r="W562" s="404"/>
      <c r="X562" s="404"/>
      <c r="Y562" s="404"/>
      <c r="Z562" s="404"/>
    </row>
    <row r="563" spans="1:26" ht="15.75" customHeight="1">
      <c r="A563" s="404"/>
      <c r="B563" s="404"/>
      <c r="C563" s="404"/>
      <c r="D563" s="404"/>
      <c r="E563" s="404"/>
      <c r="F563" s="404"/>
      <c r="G563" s="404"/>
      <c r="H563" s="404"/>
      <c r="I563" s="404"/>
      <c r="J563" s="404"/>
      <c r="K563" s="404"/>
      <c r="L563" s="404"/>
      <c r="M563" s="404"/>
      <c r="N563" s="404"/>
      <c r="O563" s="404"/>
      <c r="P563" s="404"/>
      <c r="Q563" s="404"/>
      <c r="R563" s="404"/>
      <c r="S563" s="404"/>
      <c r="T563" s="404"/>
      <c r="U563" s="404"/>
      <c r="V563" s="404"/>
      <c r="W563" s="404"/>
      <c r="X563" s="404"/>
      <c r="Y563" s="404"/>
      <c r="Z563" s="404"/>
    </row>
    <row r="564" spans="1:26" ht="15.75" customHeight="1">
      <c r="A564" s="404"/>
      <c r="B564" s="404"/>
      <c r="C564" s="404"/>
      <c r="D564" s="404"/>
      <c r="E564" s="404"/>
      <c r="F564" s="404"/>
      <c r="G564" s="404"/>
      <c r="H564" s="404"/>
      <c r="I564" s="404"/>
      <c r="J564" s="404"/>
      <c r="K564" s="404"/>
      <c r="L564" s="404"/>
      <c r="M564" s="404"/>
      <c r="N564" s="404"/>
      <c r="O564" s="404"/>
      <c r="P564" s="404"/>
      <c r="Q564" s="404"/>
      <c r="R564" s="404"/>
      <c r="S564" s="404"/>
      <c r="T564" s="404"/>
      <c r="U564" s="404"/>
      <c r="V564" s="404"/>
      <c r="W564" s="404"/>
      <c r="X564" s="404"/>
      <c r="Y564" s="404"/>
      <c r="Z564" s="404"/>
    </row>
    <row r="565" spans="1:26" ht="15.75" customHeight="1">
      <c r="A565" s="404"/>
      <c r="B565" s="404"/>
      <c r="C565" s="404"/>
      <c r="D565" s="404"/>
      <c r="E565" s="404"/>
      <c r="F565" s="404"/>
      <c r="G565" s="404"/>
      <c r="H565" s="404"/>
      <c r="I565" s="404"/>
      <c r="J565" s="404"/>
      <c r="K565" s="404"/>
      <c r="L565" s="404"/>
      <c r="M565" s="404"/>
      <c r="N565" s="404"/>
      <c r="O565" s="404"/>
      <c r="P565" s="404"/>
      <c r="Q565" s="404"/>
      <c r="R565" s="404"/>
      <c r="S565" s="404"/>
      <c r="T565" s="404"/>
      <c r="U565" s="404"/>
      <c r="V565" s="404"/>
      <c r="W565" s="404"/>
      <c r="X565" s="404"/>
      <c r="Y565" s="404"/>
      <c r="Z565" s="404"/>
    </row>
    <row r="566" spans="1:26" ht="15.75" customHeight="1">
      <c r="A566" s="404"/>
      <c r="B566" s="404"/>
      <c r="C566" s="404"/>
      <c r="D566" s="404"/>
      <c r="E566" s="404"/>
      <c r="F566" s="404"/>
      <c r="G566" s="404"/>
      <c r="H566" s="404"/>
      <c r="I566" s="404"/>
      <c r="J566" s="404"/>
      <c r="K566" s="404"/>
      <c r="L566" s="404"/>
      <c r="M566" s="404"/>
      <c r="N566" s="404"/>
      <c r="O566" s="404"/>
      <c r="P566" s="404"/>
      <c r="Q566" s="404"/>
      <c r="R566" s="404"/>
      <c r="S566" s="404"/>
      <c r="T566" s="404"/>
      <c r="U566" s="404"/>
      <c r="V566" s="404"/>
      <c r="W566" s="404"/>
      <c r="X566" s="404"/>
      <c r="Y566" s="404"/>
      <c r="Z566" s="404"/>
    </row>
    <row r="567" spans="1:26" ht="15.75" customHeight="1">
      <c r="A567" s="404"/>
      <c r="B567" s="404"/>
      <c r="C567" s="404"/>
      <c r="D567" s="404"/>
      <c r="E567" s="404"/>
      <c r="F567" s="404"/>
      <c r="G567" s="404"/>
      <c r="H567" s="404"/>
      <c r="I567" s="404"/>
      <c r="J567" s="404"/>
      <c r="K567" s="404"/>
      <c r="L567" s="404"/>
      <c r="M567" s="404"/>
      <c r="N567" s="404"/>
      <c r="O567" s="404"/>
      <c r="P567" s="404"/>
      <c r="Q567" s="404"/>
      <c r="R567" s="404"/>
      <c r="S567" s="404"/>
      <c r="T567" s="404"/>
      <c r="U567" s="404"/>
      <c r="V567" s="404"/>
      <c r="W567" s="404"/>
      <c r="X567" s="404"/>
      <c r="Y567" s="404"/>
      <c r="Z567" s="404"/>
    </row>
    <row r="568" spans="1:26" ht="15.75" customHeight="1">
      <c r="A568" s="404"/>
      <c r="B568" s="404"/>
      <c r="C568" s="404"/>
      <c r="D568" s="404"/>
      <c r="E568" s="404"/>
      <c r="F568" s="404"/>
      <c r="G568" s="404"/>
      <c r="H568" s="404"/>
      <c r="I568" s="404"/>
      <c r="J568" s="404"/>
      <c r="K568" s="404"/>
      <c r="L568" s="404"/>
      <c r="M568" s="404"/>
      <c r="N568" s="404"/>
      <c r="O568" s="404"/>
      <c r="P568" s="404"/>
      <c r="Q568" s="404"/>
      <c r="R568" s="404"/>
      <c r="S568" s="404"/>
      <c r="T568" s="404"/>
      <c r="U568" s="404"/>
      <c r="V568" s="404"/>
      <c r="W568" s="404"/>
      <c r="X568" s="404"/>
      <c r="Y568" s="404"/>
      <c r="Z568" s="404"/>
    </row>
    <row r="569" spans="1:26" ht="15.75" customHeight="1">
      <c r="A569" s="404"/>
      <c r="B569" s="404"/>
      <c r="C569" s="404"/>
      <c r="D569" s="404"/>
      <c r="E569" s="404"/>
      <c r="F569" s="404"/>
      <c r="G569" s="404"/>
      <c r="H569" s="404"/>
      <c r="I569" s="404"/>
      <c r="J569" s="404"/>
      <c r="K569" s="404"/>
      <c r="L569" s="404"/>
      <c r="M569" s="404"/>
      <c r="N569" s="404"/>
      <c r="O569" s="404"/>
      <c r="P569" s="404"/>
      <c r="Q569" s="404"/>
      <c r="R569" s="404"/>
      <c r="S569" s="404"/>
      <c r="T569" s="404"/>
      <c r="U569" s="404"/>
      <c r="V569" s="404"/>
      <c r="W569" s="404"/>
      <c r="X569" s="404"/>
      <c r="Y569" s="404"/>
      <c r="Z569" s="404"/>
    </row>
    <row r="570" spans="1:26" ht="15.75" customHeight="1">
      <c r="A570" s="404"/>
      <c r="B570" s="404"/>
      <c r="C570" s="404"/>
      <c r="D570" s="404"/>
      <c r="E570" s="404"/>
      <c r="F570" s="404"/>
      <c r="G570" s="404"/>
      <c r="H570" s="404"/>
      <c r="I570" s="404"/>
      <c r="J570" s="404"/>
      <c r="K570" s="404"/>
      <c r="L570" s="404"/>
      <c r="M570" s="404"/>
      <c r="N570" s="404"/>
      <c r="O570" s="404"/>
      <c r="P570" s="404"/>
      <c r="Q570" s="404"/>
      <c r="R570" s="404"/>
      <c r="S570" s="404"/>
      <c r="T570" s="404"/>
      <c r="U570" s="404"/>
      <c r="V570" s="404"/>
      <c r="W570" s="404"/>
      <c r="X570" s="404"/>
      <c r="Y570" s="404"/>
      <c r="Z570" s="404"/>
    </row>
    <row r="571" spans="1:26" ht="15.75" customHeight="1">
      <c r="A571" s="404"/>
      <c r="B571" s="404"/>
      <c r="C571" s="404"/>
      <c r="D571" s="404"/>
      <c r="E571" s="404"/>
      <c r="F571" s="404"/>
      <c r="G571" s="404"/>
      <c r="H571" s="404"/>
      <c r="I571" s="404"/>
      <c r="J571" s="404"/>
      <c r="K571" s="404"/>
      <c r="L571" s="404"/>
      <c r="M571" s="404"/>
      <c r="N571" s="404"/>
      <c r="O571" s="404"/>
      <c r="P571" s="404"/>
      <c r="Q571" s="404"/>
      <c r="R571" s="404"/>
      <c r="S571" s="404"/>
      <c r="T571" s="404"/>
      <c r="U571" s="404"/>
      <c r="V571" s="404"/>
      <c r="W571" s="404"/>
      <c r="X571" s="404"/>
      <c r="Y571" s="404"/>
      <c r="Z571" s="404"/>
    </row>
    <row r="572" spans="1:26" ht="15.75" customHeight="1">
      <c r="A572" s="404"/>
      <c r="B572" s="404"/>
      <c r="C572" s="404"/>
      <c r="D572" s="404"/>
      <c r="E572" s="404"/>
      <c r="F572" s="404"/>
      <c r="G572" s="404"/>
      <c r="H572" s="404"/>
      <c r="I572" s="404"/>
      <c r="J572" s="404"/>
      <c r="K572" s="404"/>
      <c r="L572" s="404"/>
      <c r="M572" s="404"/>
      <c r="N572" s="404"/>
      <c r="O572" s="404"/>
      <c r="P572" s="404"/>
      <c r="Q572" s="404"/>
      <c r="R572" s="404"/>
      <c r="S572" s="404"/>
      <c r="T572" s="404"/>
      <c r="U572" s="404"/>
      <c r="V572" s="404"/>
      <c r="W572" s="404"/>
      <c r="X572" s="404"/>
      <c r="Y572" s="404"/>
      <c r="Z572" s="404"/>
    </row>
    <row r="573" spans="1:26" ht="15.75" customHeight="1">
      <c r="A573" s="404"/>
      <c r="B573" s="404"/>
      <c r="C573" s="404"/>
      <c r="D573" s="404"/>
      <c r="E573" s="404"/>
      <c r="F573" s="404"/>
      <c r="G573" s="404"/>
      <c r="H573" s="404"/>
      <c r="I573" s="404"/>
      <c r="J573" s="404"/>
      <c r="K573" s="404"/>
      <c r="L573" s="404"/>
      <c r="M573" s="404"/>
      <c r="N573" s="404"/>
      <c r="O573" s="404"/>
      <c r="P573" s="404"/>
      <c r="Q573" s="404"/>
      <c r="R573" s="404"/>
      <c r="S573" s="404"/>
      <c r="T573" s="404"/>
      <c r="U573" s="404"/>
      <c r="V573" s="404"/>
      <c r="W573" s="404"/>
      <c r="X573" s="404"/>
      <c r="Y573" s="404"/>
      <c r="Z573" s="404"/>
    </row>
    <row r="574" spans="1:26" ht="15.75" customHeight="1">
      <c r="A574" s="404"/>
      <c r="B574" s="404"/>
      <c r="C574" s="404"/>
      <c r="D574" s="404"/>
      <c r="E574" s="404"/>
      <c r="F574" s="404"/>
      <c r="G574" s="404"/>
      <c r="H574" s="404"/>
      <c r="I574" s="404"/>
      <c r="J574" s="404"/>
      <c r="K574" s="404"/>
      <c r="L574" s="404"/>
      <c r="M574" s="404"/>
      <c r="N574" s="404"/>
      <c r="O574" s="404"/>
      <c r="P574" s="404"/>
      <c r="Q574" s="404"/>
      <c r="R574" s="404"/>
      <c r="S574" s="404"/>
      <c r="T574" s="404"/>
      <c r="U574" s="404"/>
      <c r="V574" s="404"/>
      <c r="W574" s="404"/>
      <c r="X574" s="404"/>
      <c r="Y574" s="404"/>
      <c r="Z574" s="404"/>
    </row>
    <row r="575" spans="1:26" ht="15.75" customHeight="1">
      <c r="A575" s="404"/>
      <c r="B575" s="404"/>
      <c r="C575" s="404"/>
      <c r="D575" s="404"/>
      <c r="E575" s="404"/>
      <c r="F575" s="404"/>
      <c r="G575" s="404"/>
      <c r="H575" s="404"/>
      <c r="I575" s="404"/>
      <c r="J575" s="404"/>
      <c r="K575" s="404"/>
      <c r="L575" s="404"/>
      <c r="M575" s="404"/>
      <c r="N575" s="404"/>
      <c r="O575" s="404"/>
      <c r="P575" s="404"/>
      <c r="Q575" s="404"/>
      <c r="R575" s="404"/>
      <c r="S575" s="404"/>
      <c r="T575" s="404"/>
      <c r="U575" s="404"/>
      <c r="V575" s="404"/>
      <c r="W575" s="404"/>
      <c r="X575" s="404"/>
      <c r="Y575" s="404"/>
      <c r="Z575" s="404"/>
    </row>
    <row r="576" spans="1:26" ht="15.75" customHeight="1">
      <c r="A576" s="404"/>
      <c r="B576" s="404"/>
      <c r="C576" s="404"/>
      <c r="D576" s="404"/>
      <c r="E576" s="404"/>
      <c r="F576" s="404"/>
      <c r="G576" s="404"/>
      <c r="H576" s="404"/>
      <c r="I576" s="404"/>
      <c r="J576" s="404"/>
      <c r="K576" s="404"/>
      <c r="L576" s="404"/>
      <c r="M576" s="404"/>
      <c r="N576" s="404"/>
      <c r="O576" s="404"/>
      <c r="P576" s="404"/>
      <c r="Q576" s="404"/>
      <c r="R576" s="404"/>
      <c r="S576" s="404"/>
      <c r="T576" s="404"/>
      <c r="U576" s="404"/>
      <c r="V576" s="404"/>
      <c r="W576" s="404"/>
      <c r="X576" s="404"/>
      <c r="Y576" s="404"/>
      <c r="Z576" s="404"/>
    </row>
    <row r="577" spans="1:26" ht="15.75" customHeight="1">
      <c r="A577" s="404"/>
      <c r="B577" s="404"/>
      <c r="C577" s="404"/>
      <c r="D577" s="404"/>
      <c r="E577" s="404"/>
      <c r="F577" s="404"/>
      <c r="G577" s="404"/>
      <c r="H577" s="404"/>
      <c r="I577" s="404"/>
      <c r="J577" s="404"/>
      <c r="K577" s="404"/>
      <c r="L577" s="404"/>
      <c r="M577" s="404"/>
      <c r="N577" s="404"/>
      <c r="O577" s="404"/>
      <c r="P577" s="404"/>
      <c r="Q577" s="404"/>
      <c r="R577" s="404"/>
      <c r="S577" s="404"/>
      <c r="T577" s="404"/>
      <c r="U577" s="404"/>
      <c r="V577" s="404"/>
      <c r="W577" s="404"/>
      <c r="X577" s="404"/>
      <c r="Y577" s="404"/>
      <c r="Z577" s="404"/>
    </row>
    <row r="578" spans="1:26" ht="15.75" customHeight="1">
      <c r="A578" s="404"/>
      <c r="B578" s="404"/>
      <c r="C578" s="404"/>
      <c r="D578" s="404"/>
      <c r="E578" s="404"/>
      <c r="F578" s="404"/>
      <c r="G578" s="404"/>
      <c r="H578" s="404"/>
      <c r="I578" s="404"/>
      <c r="J578" s="404"/>
      <c r="K578" s="404"/>
      <c r="L578" s="404"/>
      <c r="M578" s="404"/>
      <c r="N578" s="404"/>
      <c r="O578" s="404"/>
      <c r="P578" s="404"/>
      <c r="Q578" s="404"/>
      <c r="R578" s="404"/>
      <c r="S578" s="404"/>
      <c r="T578" s="404"/>
      <c r="U578" s="404"/>
      <c r="V578" s="404"/>
      <c r="W578" s="404"/>
      <c r="X578" s="404"/>
      <c r="Y578" s="404"/>
      <c r="Z578" s="404"/>
    </row>
    <row r="579" spans="1:26" ht="15.75" customHeight="1">
      <c r="A579" s="404"/>
      <c r="B579" s="404"/>
      <c r="C579" s="404"/>
      <c r="D579" s="404"/>
      <c r="E579" s="404"/>
      <c r="F579" s="404"/>
      <c r="G579" s="404"/>
      <c r="H579" s="404"/>
      <c r="I579" s="404"/>
      <c r="J579" s="404"/>
      <c r="K579" s="404"/>
      <c r="L579" s="404"/>
      <c r="M579" s="404"/>
      <c r="N579" s="404"/>
      <c r="O579" s="404"/>
      <c r="P579" s="404"/>
      <c r="Q579" s="404"/>
      <c r="R579" s="404"/>
      <c r="S579" s="404"/>
      <c r="T579" s="404"/>
      <c r="U579" s="404"/>
      <c r="V579" s="404"/>
      <c r="W579" s="404"/>
      <c r="X579" s="404"/>
      <c r="Y579" s="404"/>
      <c r="Z579" s="404"/>
    </row>
    <row r="580" spans="1:26" ht="15.75" customHeight="1">
      <c r="A580" s="404"/>
      <c r="B580" s="404"/>
      <c r="C580" s="404"/>
      <c r="D580" s="404"/>
      <c r="E580" s="404"/>
      <c r="F580" s="404"/>
      <c r="G580" s="404"/>
      <c r="H580" s="404"/>
      <c r="I580" s="404"/>
      <c r="J580" s="404"/>
      <c r="K580" s="404"/>
      <c r="L580" s="404"/>
      <c r="M580" s="404"/>
      <c r="N580" s="404"/>
      <c r="O580" s="404"/>
      <c r="P580" s="404"/>
      <c r="Q580" s="404"/>
      <c r="R580" s="404"/>
      <c r="S580" s="404"/>
      <c r="T580" s="404"/>
      <c r="U580" s="404"/>
      <c r="V580" s="404"/>
      <c r="W580" s="404"/>
      <c r="X580" s="404"/>
      <c r="Y580" s="404"/>
      <c r="Z580" s="404"/>
    </row>
    <row r="581" spans="1:26" ht="15.75" customHeight="1">
      <c r="A581" s="404"/>
      <c r="B581" s="404"/>
      <c r="C581" s="404"/>
      <c r="D581" s="404"/>
      <c r="E581" s="404"/>
      <c r="F581" s="404"/>
      <c r="G581" s="404"/>
      <c r="H581" s="404"/>
      <c r="I581" s="404"/>
      <c r="J581" s="404"/>
      <c r="K581" s="404"/>
      <c r="L581" s="404"/>
      <c r="M581" s="404"/>
      <c r="N581" s="404"/>
      <c r="O581" s="404"/>
      <c r="P581" s="404"/>
      <c r="Q581" s="404"/>
      <c r="R581" s="404"/>
      <c r="S581" s="404"/>
      <c r="T581" s="404"/>
      <c r="U581" s="404"/>
      <c r="V581" s="404"/>
      <c r="W581" s="404"/>
      <c r="X581" s="404"/>
      <c r="Y581" s="404"/>
      <c r="Z581" s="404"/>
    </row>
    <row r="582" spans="1:26" ht="15.75" customHeight="1">
      <c r="A582" s="404"/>
      <c r="B582" s="404"/>
      <c r="C582" s="404"/>
      <c r="D582" s="404"/>
      <c r="E582" s="404"/>
      <c r="F582" s="404"/>
      <c r="G582" s="404"/>
      <c r="H582" s="404"/>
      <c r="I582" s="404"/>
      <c r="J582" s="404"/>
      <c r="K582" s="404"/>
      <c r="L582" s="404"/>
      <c r="M582" s="404"/>
      <c r="N582" s="404"/>
      <c r="O582" s="404"/>
      <c r="P582" s="404"/>
      <c r="Q582" s="404"/>
      <c r="R582" s="404"/>
      <c r="S582" s="404"/>
      <c r="T582" s="404"/>
      <c r="U582" s="404"/>
      <c r="V582" s="404"/>
      <c r="W582" s="404"/>
      <c r="X582" s="404"/>
      <c r="Y582" s="404"/>
      <c r="Z582" s="404"/>
    </row>
    <row r="583" spans="1:26" ht="15.75" customHeight="1">
      <c r="A583" s="404"/>
      <c r="B583" s="404"/>
      <c r="C583" s="404"/>
      <c r="D583" s="404"/>
      <c r="E583" s="404"/>
      <c r="F583" s="404"/>
      <c r="G583" s="404"/>
      <c r="H583" s="404"/>
      <c r="I583" s="404"/>
      <c r="J583" s="404"/>
      <c r="K583" s="404"/>
      <c r="L583" s="404"/>
      <c r="M583" s="404"/>
      <c r="N583" s="404"/>
      <c r="O583" s="404"/>
      <c r="P583" s="404"/>
      <c r="Q583" s="404"/>
      <c r="R583" s="404"/>
      <c r="S583" s="404"/>
      <c r="T583" s="404"/>
      <c r="U583" s="404"/>
      <c r="V583" s="404"/>
      <c r="W583" s="404"/>
      <c r="X583" s="404"/>
      <c r="Y583" s="404"/>
      <c r="Z583" s="404"/>
    </row>
    <row r="584" spans="1:26" ht="15.75" customHeight="1">
      <c r="A584" s="404"/>
      <c r="B584" s="404"/>
      <c r="C584" s="404"/>
      <c r="D584" s="404"/>
      <c r="E584" s="404"/>
      <c r="F584" s="404"/>
      <c r="G584" s="404"/>
      <c r="H584" s="404"/>
      <c r="I584" s="404"/>
      <c r="J584" s="404"/>
      <c r="K584" s="404"/>
      <c r="L584" s="404"/>
      <c r="M584" s="404"/>
      <c r="N584" s="404"/>
      <c r="O584" s="404"/>
      <c r="P584" s="404"/>
      <c r="Q584" s="404"/>
      <c r="R584" s="404"/>
      <c r="S584" s="404"/>
      <c r="T584" s="404"/>
      <c r="U584" s="404"/>
      <c r="V584" s="404"/>
      <c r="W584" s="404"/>
      <c r="X584" s="404"/>
      <c r="Y584" s="404"/>
      <c r="Z584" s="404"/>
    </row>
    <row r="585" spans="1:26" ht="15.75" customHeight="1">
      <c r="A585" s="404"/>
      <c r="B585" s="404"/>
      <c r="C585" s="404"/>
      <c r="D585" s="404"/>
      <c r="E585" s="404"/>
      <c r="F585" s="404"/>
      <c r="G585" s="404"/>
      <c r="H585" s="404"/>
      <c r="I585" s="404"/>
      <c r="J585" s="404"/>
      <c r="K585" s="404"/>
      <c r="L585" s="404"/>
      <c r="M585" s="404"/>
      <c r="N585" s="404"/>
      <c r="O585" s="404"/>
      <c r="P585" s="404"/>
      <c r="Q585" s="404"/>
      <c r="R585" s="404"/>
      <c r="S585" s="404"/>
      <c r="T585" s="404"/>
      <c r="U585" s="404"/>
      <c r="V585" s="404"/>
      <c r="W585" s="404"/>
      <c r="X585" s="404"/>
      <c r="Y585" s="404"/>
      <c r="Z585" s="404"/>
    </row>
    <row r="586" spans="1:26" ht="15.75" customHeight="1">
      <c r="A586" s="404"/>
      <c r="B586" s="404"/>
      <c r="C586" s="404"/>
      <c r="D586" s="404"/>
      <c r="E586" s="404"/>
      <c r="F586" s="404"/>
      <c r="G586" s="404"/>
      <c r="H586" s="404"/>
      <c r="I586" s="404"/>
      <c r="J586" s="404"/>
      <c r="K586" s="404"/>
      <c r="L586" s="404"/>
      <c r="M586" s="404"/>
      <c r="N586" s="404"/>
      <c r="O586" s="404"/>
      <c r="P586" s="404"/>
      <c r="Q586" s="404"/>
      <c r="R586" s="404"/>
      <c r="S586" s="404"/>
      <c r="T586" s="404"/>
      <c r="U586" s="404"/>
      <c r="V586" s="404"/>
      <c r="W586" s="404"/>
      <c r="X586" s="404"/>
      <c r="Y586" s="404"/>
      <c r="Z586" s="404"/>
    </row>
    <row r="587" spans="1:26" ht="15.75" customHeight="1">
      <c r="A587" s="404"/>
      <c r="B587" s="404"/>
      <c r="C587" s="404"/>
      <c r="D587" s="404"/>
      <c r="E587" s="404"/>
      <c r="F587" s="404"/>
      <c r="G587" s="404"/>
      <c r="H587" s="404"/>
      <c r="I587" s="404"/>
      <c r="J587" s="404"/>
      <c r="K587" s="404"/>
      <c r="L587" s="404"/>
      <c r="M587" s="404"/>
      <c r="N587" s="404"/>
      <c r="O587" s="404"/>
      <c r="P587" s="404"/>
      <c r="Q587" s="404"/>
      <c r="R587" s="404"/>
      <c r="S587" s="404"/>
      <c r="T587" s="404"/>
      <c r="U587" s="404"/>
      <c r="V587" s="404"/>
      <c r="W587" s="404"/>
      <c r="X587" s="404"/>
      <c r="Y587" s="404"/>
      <c r="Z587" s="404"/>
    </row>
    <row r="588" spans="1:26" ht="15.75" customHeight="1">
      <c r="A588" s="404"/>
      <c r="B588" s="404"/>
      <c r="C588" s="404"/>
      <c r="D588" s="404"/>
      <c r="E588" s="404"/>
      <c r="F588" s="404"/>
      <c r="G588" s="404"/>
      <c r="H588" s="404"/>
      <c r="I588" s="404"/>
      <c r="J588" s="404"/>
      <c r="K588" s="404"/>
      <c r="L588" s="404"/>
      <c r="M588" s="404"/>
      <c r="N588" s="404"/>
      <c r="O588" s="404"/>
      <c r="P588" s="404"/>
      <c r="Q588" s="404"/>
      <c r="R588" s="404"/>
      <c r="S588" s="404"/>
      <c r="T588" s="404"/>
      <c r="U588" s="404"/>
      <c r="V588" s="404"/>
      <c r="W588" s="404"/>
      <c r="X588" s="404"/>
      <c r="Y588" s="404"/>
      <c r="Z588" s="404"/>
    </row>
    <row r="589" spans="1:26" ht="15.75" customHeight="1">
      <c r="A589" s="404"/>
      <c r="B589" s="404"/>
      <c r="C589" s="404"/>
      <c r="D589" s="404"/>
      <c r="E589" s="404"/>
      <c r="F589" s="404"/>
      <c r="G589" s="404"/>
      <c r="H589" s="404"/>
      <c r="I589" s="404"/>
      <c r="J589" s="404"/>
      <c r="K589" s="404"/>
      <c r="L589" s="404"/>
      <c r="M589" s="404"/>
      <c r="N589" s="404"/>
      <c r="O589" s="404"/>
      <c r="P589" s="404"/>
      <c r="Q589" s="404"/>
      <c r="R589" s="404"/>
      <c r="S589" s="404"/>
      <c r="T589" s="404"/>
      <c r="U589" s="404"/>
      <c r="V589" s="404"/>
      <c r="W589" s="404"/>
      <c r="X589" s="404"/>
      <c r="Y589" s="404"/>
      <c r="Z589" s="404"/>
    </row>
    <row r="590" spans="1:26" ht="15.75" customHeight="1">
      <c r="A590" s="404"/>
      <c r="B590" s="404"/>
      <c r="C590" s="404"/>
      <c r="D590" s="404"/>
      <c r="E590" s="404"/>
      <c r="F590" s="404"/>
      <c r="G590" s="404"/>
      <c r="H590" s="404"/>
      <c r="I590" s="404"/>
      <c r="J590" s="404"/>
      <c r="K590" s="404"/>
      <c r="L590" s="404"/>
      <c r="M590" s="404"/>
      <c r="N590" s="404"/>
      <c r="O590" s="404"/>
      <c r="P590" s="404"/>
      <c r="Q590" s="404"/>
      <c r="R590" s="404"/>
      <c r="S590" s="404"/>
      <c r="T590" s="404"/>
      <c r="U590" s="404"/>
      <c r="V590" s="404"/>
      <c r="W590" s="404"/>
      <c r="X590" s="404"/>
      <c r="Y590" s="404"/>
      <c r="Z590" s="404"/>
    </row>
    <row r="591" spans="1:26" ht="15.75" customHeight="1">
      <c r="A591" s="404"/>
      <c r="B591" s="404"/>
      <c r="C591" s="404"/>
      <c r="D591" s="404"/>
      <c r="E591" s="404"/>
      <c r="F591" s="404"/>
      <c r="G591" s="404"/>
      <c r="H591" s="404"/>
      <c r="I591" s="404"/>
      <c r="J591" s="404"/>
      <c r="K591" s="404"/>
      <c r="L591" s="404"/>
      <c r="M591" s="404"/>
      <c r="N591" s="404"/>
      <c r="O591" s="404"/>
      <c r="P591" s="404"/>
      <c r="Q591" s="404"/>
      <c r="R591" s="404"/>
      <c r="S591" s="404"/>
      <c r="T591" s="404"/>
      <c r="U591" s="404"/>
      <c r="V591" s="404"/>
      <c r="W591" s="404"/>
      <c r="X591" s="404"/>
      <c r="Y591" s="404"/>
      <c r="Z591" s="404"/>
    </row>
    <row r="592" spans="1:26" ht="15.75" customHeight="1">
      <c r="A592" s="404"/>
      <c r="B592" s="404"/>
      <c r="C592" s="404"/>
      <c r="D592" s="404"/>
      <c r="E592" s="404"/>
      <c r="F592" s="404"/>
      <c r="G592" s="404"/>
      <c r="H592" s="404"/>
      <c r="I592" s="404"/>
      <c r="J592" s="404"/>
      <c r="K592" s="404"/>
      <c r="L592" s="404"/>
      <c r="M592" s="404"/>
      <c r="N592" s="404"/>
      <c r="O592" s="404"/>
      <c r="P592" s="404"/>
      <c r="Q592" s="404"/>
      <c r="R592" s="404"/>
      <c r="S592" s="404"/>
      <c r="T592" s="404"/>
      <c r="U592" s="404"/>
      <c r="V592" s="404"/>
      <c r="W592" s="404"/>
      <c r="X592" s="404"/>
      <c r="Y592" s="404"/>
      <c r="Z592" s="404"/>
    </row>
    <row r="593" spans="1:26" ht="15.75" customHeight="1">
      <c r="A593" s="404"/>
      <c r="B593" s="404"/>
      <c r="C593" s="404"/>
      <c r="D593" s="404"/>
      <c r="E593" s="404"/>
      <c r="F593" s="404"/>
      <c r="G593" s="404"/>
      <c r="H593" s="404"/>
      <c r="I593" s="404"/>
      <c r="J593" s="404"/>
      <c r="K593" s="404"/>
      <c r="L593" s="404"/>
      <c r="M593" s="404"/>
      <c r="N593" s="404"/>
      <c r="O593" s="404"/>
      <c r="P593" s="404"/>
      <c r="Q593" s="404"/>
      <c r="R593" s="404"/>
      <c r="S593" s="404"/>
      <c r="T593" s="404"/>
      <c r="U593" s="404"/>
      <c r="V593" s="404"/>
      <c r="W593" s="404"/>
      <c r="X593" s="404"/>
      <c r="Y593" s="404"/>
      <c r="Z593" s="404"/>
    </row>
    <row r="594" spans="1:26" ht="15.75" customHeight="1">
      <c r="A594" s="404"/>
      <c r="B594" s="404"/>
      <c r="C594" s="404"/>
      <c r="D594" s="404"/>
      <c r="E594" s="404"/>
      <c r="F594" s="404"/>
      <c r="G594" s="404"/>
      <c r="H594" s="404"/>
      <c r="I594" s="404"/>
      <c r="J594" s="404"/>
      <c r="K594" s="404"/>
      <c r="L594" s="404"/>
      <c r="M594" s="404"/>
      <c r="N594" s="404"/>
      <c r="O594" s="404"/>
      <c r="P594" s="404"/>
      <c r="Q594" s="404"/>
      <c r="R594" s="404"/>
      <c r="S594" s="404"/>
      <c r="T594" s="404"/>
      <c r="U594" s="404"/>
      <c r="V594" s="404"/>
      <c r="W594" s="404"/>
      <c r="X594" s="404"/>
      <c r="Y594" s="404"/>
      <c r="Z594" s="404"/>
    </row>
    <row r="595" spans="1:26" ht="15.75" customHeight="1">
      <c r="A595" s="404"/>
      <c r="B595" s="404"/>
      <c r="C595" s="404"/>
      <c r="D595" s="404"/>
      <c r="E595" s="404"/>
      <c r="F595" s="404"/>
      <c r="G595" s="404"/>
      <c r="H595" s="404"/>
      <c r="I595" s="404"/>
      <c r="J595" s="404"/>
      <c r="K595" s="404"/>
      <c r="L595" s="404"/>
      <c r="M595" s="404"/>
      <c r="N595" s="404"/>
      <c r="O595" s="404"/>
      <c r="P595" s="404"/>
      <c r="Q595" s="404"/>
      <c r="R595" s="404"/>
      <c r="S595" s="404"/>
      <c r="T595" s="404"/>
      <c r="U595" s="404"/>
      <c r="V595" s="404"/>
      <c r="W595" s="404"/>
      <c r="X595" s="404"/>
      <c r="Y595" s="404"/>
      <c r="Z595" s="404"/>
    </row>
    <row r="596" spans="1:26" ht="15.75" customHeight="1">
      <c r="A596" s="404"/>
      <c r="B596" s="404"/>
      <c r="C596" s="404"/>
      <c r="D596" s="404"/>
      <c r="E596" s="404"/>
      <c r="F596" s="404"/>
      <c r="G596" s="404"/>
      <c r="H596" s="404"/>
      <c r="I596" s="404"/>
      <c r="J596" s="404"/>
      <c r="K596" s="404"/>
      <c r="L596" s="404"/>
      <c r="M596" s="404"/>
      <c r="N596" s="404"/>
      <c r="O596" s="404"/>
      <c r="P596" s="404"/>
      <c r="Q596" s="404"/>
      <c r="R596" s="404"/>
      <c r="S596" s="404"/>
      <c r="T596" s="404"/>
      <c r="U596" s="404"/>
      <c r="V596" s="404"/>
      <c r="W596" s="404"/>
      <c r="X596" s="404"/>
      <c r="Y596" s="404"/>
      <c r="Z596" s="404"/>
    </row>
    <row r="597" spans="1:26" ht="15.75" customHeight="1">
      <c r="A597" s="404"/>
      <c r="B597" s="404"/>
      <c r="C597" s="404"/>
      <c r="D597" s="404"/>
      <c r="E597" s="404"/>
      <c r="F597" s="404"/>
      <c r="G597" s="404"/>
      <c r="H597" s="404"/>
      <c r="I597" s="404"/>
      <c r="J597" s="404"/>
      <c r="K597" s="404"/>
      <c r="L597" s="404"/>
      <c r="M597" s="404"/>
      <c r="N597" s="404"/>
      <c r="O597" s="404"/>
      <c r="P597" s="404"/>
      <c r="Q597" s="404"/>
      <c r="R597" s="404"/>
      <c r="S597" s="404"/>
      <c r="T597" s="404"/>
      <c r="U597" s="404"/>
      <c r="V597" s="404"/>
      <c r="W597" s="404"/>
      <c r="X597" s="404"/>
      <c r="Y597" s="404"/>
      <c r="Z597" s="404"/>
    </row>
    <row r="598" spans="1:26" ht="15.75" customHeight="1">
      <c r="A598" s="404"/>
      <c r="B598" s="404"/>
      <c r="C598" s="404"/>
      <c r="D598" s="404"/>
      <c r="E598" s="404"/>
      <c r="F598" s="404"/>
      <c r="G598" s="404"/>
      <c r="H598" s="404"/>
      <c r="I598" s="404"/>
      <c r="J598" s="404"/>
      <c r="K598" s="404"/>
      <c r="L598" s="404"/>
      <c r="M598" s="404"/>
      <c r="N598" s="404"/>
      <c r="O598" s="404"/>
      <c r="P598" s="404"/>
      <c r="Q598" s="404"/>
      <c r="R598" s="404"/>
      <c r="S598" s="404"/>
      <c r="T598" s="404"/>
      <c r="U598" s="404"/>
      <c r="V598" s="404"/>
      <c r="W598" s="404"/>
      <c r="X598" s="404"/>
      <c r="Y598" s="404"/>
      <c r="Z598" s="404"/>
    </row>
    <row r="599" spans="1:26" ht="15.75" customHeight="1">
      <c r="A599" s="404"/>
      <c r="B599" s="404"/>
      <c r="C599" s="404"/>
      <c r="D599" s="404"/>
      <c r="E599" s="404"/>
      <c r="F599" s="404"/>
      <c r="G599" s="404"/>
      <c r="H599" s="404"/>
      <c r="I599" s="404"/>
      <c r="J599" s="404"/>
      <c r="K599" s="404"/>
      <c r="L599" s="404"/>
      <c r="M599" s="404"/>
      <c r="N599" s="404"/>
      <c r="O599" s="404"/>
      <c r="P599" s="404"/>
      <c r="Q599" s="404"/>
      <c r="R599" s="404"/>
      <c r="S599" s="404"/>
      <c r="T599" s="404"/>
      <c r="U599" s="404"/>
      <c r="V599" s="404"/>
      <c r="W599" s="404"/>
      <c r="X599" s="404"/>
      <c r="Y599" s="404"/>
      <c r="Z599" s="404"/>
    </row>
    <row r="600" spans="1:26" ht="15.75" customHeight="1">
      <c r="A600" s="404"/>
      <c r="B600" s="404"/>
      <c r="C600" s="404"/>
      <c r="D600" s="404"/>
      <c r="E600" s="404"/>
      <c r="F600" s="404"/>
      <c r="G600" s="404"/>
      <c r="H600" s="404"/>
      <c r="I600" s="404"/>
      <c r="J600" s="404"/>
      <c r="K600" s="404"/>
      <c r="L600" s="404"/>
      <c r="M600" s="404"/>
      <c r="N600" s="404"/>
      <c r="O600" s="404"/>
      <c r="P600" s="404"/>
      <c r="Q600" s="404"/>
      <c r="R600" s="404"/>
      <c r="S600" s="404"/>
      <c r="T600" s="404"/>
      <c r="U600" s="404"/>
      <c r="V600" s="404"/>
      <c r="W600" s="404"/>
      <c r="X600" s="404"/>
      <c r="Y600" s="404"/>
      <c r="Z600" s="404"/>
    </row>
    <row r="601" spans="1:26" ht="15.75" customHeight="1">
      <c r="A601" s="404"/>
      <c r="B601" s="404"/>
      <c r="C601" s="404"/>
      <c r="D601" s="404"/>
      <c r="E601" s="404"/>
      <c r="F601" s="404"/>
      <c r="G601" s="404"/>
      <c r="H601" s="404"/>
      <c r="I601" s="404"/>
      <c r="J601" s="404"/>
      <c r="K601" s="404"/>
      <c r="L601" s="404"/>
      <c r="M601" s="404"/>
      <c r="N601" s="404"/>
      <c r="O601" s="404"/>
      <c r="P601" s="404"/>
      <c r="Q601" s="404"/>
      <c r="R601" s="404"/>
      <c r="S601" s="404"/>
      <c r="T601" s="404"/>
      <c r="U601" s="404"/>
      <c r="V601" s="404"/>
      <c r="W601" s="404"/>
      <c r="X601" s="404"/>
      <c r="Y601" s="404"/>
      <c r="Z601" s="404"/>
    </row>
    <row r="602" spans="1:26" ht="15.75" customHeight="1">
      <c r="A602" s="404"/>
      <c r="B602" s="404"/>
      <c r="C602" s="404"/>
      <c r="D602" s="404"/>
      <c r="E602" s="404"/>
      <c r="F602" s="404"/>
      <c r="G602" s="404"/>
      <c r="H602" s="404"/>
      <c r="I602" s="404"/>
      <c r="J602" s="404"/>
      <c r="K602" s="404"/>
      <c r="L602" s="404"/>
      <c r="M602" s="404"/>
      <c r="N602" s="404"/>
      <c r="O602" s="404"/>
      <c r="P602" s="404"/>
      <c r="Q602" s="404"/>
      <c r="R602" s="404"/>
      <c r="S602" s="404"/>
      <c r="T602" s="404"/>
      <c r="U602" s="404"/>
      <c r="V602" s="404"/>
      <c r="W602" s="404"/>
      <c r="X602" s="404"/>
      <c r="Y602" s="404"/>
      <c r="Z602" s="404"/>
    </row>
    <row r="603" spans="1:26" ht="15.75" customHeight="1">
      <c r="A603" s="404"/>
      <c r="B603" s="404"/>
      <c r="C603" s="404"/>
      <c r="D603" s="404"/>
      <c r="E603" s="404"/>
      <c r="F603" s="404"/>
      <c r="G603" s="404"/>
      <c r="H603" s="404"/>
      <c r="I603" s="404"/>
      <c r="J603" s="404"/>
      <c r="K603" s="404"/>
      <c r="L603" s="404"/>
      <c r="M603" s="404"/>
      <c r="N603" s="404"/>
      <c r="O603" s="404"/>
      <c r="P603" s="404"/>
      <c r="Q603" s="404"/>
      <c r="R603" s="404"/>
      <c r="S603" s="404"/>
      <c r="T603" s="404"/>
      <c r="U603" s="404"/>
      <c r="V603" s="404"/>
      <c r="W603" s="404"/>
      <c r="X603" s="404"/>
      <c r="Y603" s="404"/>
      <c r="Z603" s="404"/>
    </row>
    <row r="604" spans="1:26" ht="15.75" customHeight="1">
      <c r="A604" s="404"/>
      <c r="B604" s="404"/>
      <c r="C604" s="404"/>
      <c r="D604" s="404"/>
      <c r="E604" s="404"/>
      <c r="F604" s="404"/>
      <c r="G604" s="404"/>
      <c r="H604" s="404"/>
      <c r="I604" s="404"/>
      <c r="J604" s="404"/>
      <c r="K604" s="404"/>
      <c r="L604" s="404"/>
      <c r="M604" s="404"/>
      <c r="N604" s="404"/>
      <c r="O604" s="404"/>
      <c r="P604" s="404"/>
      <c r="Q604" s="404"/>
      <c r="R604" s="404"/>
      <c r="S604" s="404"/>
      <c r="T604" s="404"/>
      <c r="U604" s="404"/>
      <c r="V604" s="404"/>
      <c r="W604" s="404"/>
      <c r="X604" s="404"/>
      <c r="Y604" s="404"/>
      <c r="Z604" s="404"/>
    </row>
    <row r="605" spans="1:26" ht="15.75" customHeight="1">
      <c r="A605" s="404"/>
      <c r="B605" s="404"/>
      <c r="C605" s="404"/>
      <c r="D605" s="404"/>
      <c r="E605" s="404"/>
      <c r="F605" s="404"/>
      <c r="G605" s="404"/>
      <c r="H605" s="404"/>
      <c r="I605" s="404"/>
      <c r="J605" s="404"/>
      <c r="K605" s="404"/>
      <c r="L605" s="404"/>
      <c r="M605" s="404"/>
      <c r="N605" s="404"/>
      <c r="O605" s="404"/>
      <c r="P605" s="404"/>
      <c r="Q605" s="404"/>
      <c r="R605" s="404"/>
      <c r="S605" s="404"/>
      <c r="T605" s="404"/>
      <c r="U605" s="404"/>
      <c r="V605" s="404"/>
      <c r="W605" s="404"/>
      <c r="X605" s="404"/>
      <c r="Y605" s="404"/>
      <c r="Z605" s="404"/>
    </row>
    <row r="606" spans="1:26" ht="15.75" customHeight="1">
      <c r="A606" s="404"/>
      <c r="B606" s="404"/>
      <c r="C606" s="404"/>
      <c r="D606" s="404"/>
      <c r="E606" s="404"/>
      <c r="F606" s="404"/>
      <c r="G606" s="404"/>
      <c r="H606" s="404"/>
      <c r="I606" s="404"/>
      <c r="J606" s="404"/>
      <c r="K606" s="404"/>
      <c r="L606" s="404"/>
      <c r="M606" s="404"/>
      <c r="N606" s="404"/>
      <c r="O606" s="404"/>
      <c r="P606" s="404"/>
      <c r="Q606" s="404"/>
      <c r="R606" s="404"/>
      <c r="S606" s="404"/>
      <c r="T606" s="404"/>
      <c r="U606" s="404"/>
      <c r="V606" s="404"/>
      <c r="W606" s="404"/>
      <c r="X606" s="404"/>
      <c r="Y606" s="404"/>
      <c r="Z606" s="404"/>
    </row>
    <row r="607" spans="1:26" ht="15.75" customHeight="1">
      <c r="A607" s="404"/>
      <c r="B607" s="404"/>
      <c r="C607" s="404"/>
      <c r="D607" s="404"/>
      <c r="E607" s="404"/>
      <c r="F607" s="404"/>
      <c r="G607" s="404"/>
      <c r="H607" s="404"/>
      <c r="I607" s="404"/>
      <c r="J607" s="404"/>
      <c r="K607" s="404"/>
      <c r="L607" s="404"/>
      <c r="M607" s="404"/>
      <c r="N607" s="404"/>
      <c r="O607" s="404"/>
      <c r="P607" s="404"/>
      <c r="Q607" s="404"/>
      <c r="R607" s="404"/>
      <c r="S607" s="404"/>
      <c r="T607" s="404"/>
      <c r="U607" s="404"/>
      <c r="V607" s="404"/>
      <c r="W607" s="404"/>
      <c r="X607" s="404"/>
      <c r="Y607" s="404"/>
      <c r="Z607" s="404"/>
    </row>
    <row r="608" spans="1:26" ht="15.75" customHeight="1">
      <c r="A608" s="404"/>
      <c r="B608" s="404"/>
      <c r="C608" s="404"/>
      <c r="D608" s="404"/>
      <c r="E608" s="404"/>
      <c r="F608" s="404"/>
      <c r="G608" s="404"/>
      <c r="H608" s="404"/>
      <c r="I608" s="404"/>
      <c r="J608" s="404"/>
      <c r="K608" s="404"/>
      <c r="L608" s="404"/>
      <c r="M608" s="404"/>
      <c r="N608" s="404"/>
      <c r="O608" s="404"/>
      <c r="P608" s="404"/>
      <c r="Q608" s="404"/>
      <c r="R608" s="404"/>
      <c r="S608" s="404"/>
      <c r="T608" s="404"/>
      <c r="U608" s="404"/>
      <c r="V608" s="404"/>
      <c r="W608" s="404"/>
      <c r="X608" s="404"/>
      <c r="Y608" s="404"/>
      <c r="Z608" s="404"/>
    </row>
    <row r="609" spans="1:26" ht="15.75" customHeight="1">
      <c r="A609" s="404"/>
      <c r="B609" s="404"/>
      <c r="C609" s="404"/>
      <c r="D609" s="404"/>
      <c r="E609" s="404"/>
      <c r="F609" s="404"/>
      <c r="G609" s="404"/>
      <c r="H609" s="404"/>
      <c r="I609" s="404"/>
      <c r="J609" s="404"/>
      <c r="K609" s="404"/>
      <c r="L609" s="404"/>
      <c r="M609" s="404"/>
      <c r="N609" s="404"/>
      <c r="O609" s="404"/>
      <c r="P609" s="404"/>
      <c r="Q609" s="404"/>
      <c r="R609" s="404"/>
      <c r="S609" s="404"/>
      <c r="T609" s="404"/>
      <c r="U609" s="404"/>
      <c r="V609" s="404"/>
      <c r="W609" s="404"/>
      <c r="X609" s="404"/>
      <c r="Y609" s="404"/>
      <c r="Z609" s="404"/>
    </row>
    <row r="610" spans="1:26" ht="15.75" customHeight="1">
      <c r="A610" s="404"/>
      <c r="B610" s="404"/>
      <c r="C610" s="404"/>
      <c r="D610" s="404"/>
      <c r="E610" s="404"/>
      <c r="F610" s="404"/>
      <c r="G610" s="404"/>
      <c r="H610" s="404"/>
      <c r="I610" s="404"/>
      <c r="J610" s="404"/>
      <c r="K610" s="404"/>
      <c r="L610" s="404"/>
      <c r="M610" s="404"/>
      <c r="N610" s="404"/>
      <c r="O610" s="404"/>
      <c r="P610" s="404"/>
      <c r="Q610" s="404"/>
      <c r="R610" s="404"/>
      <c r="S610" s="404"/>
      <c r="T610" s="404"/>
      <c r="U610" s="404"/>
      <c r="V610" s="404"/>
      <c r="W610" s="404"/>
      <c r="X610" s="404"/>
      <c r="Y610" s="404"/>
      <c r="Z610" s="404"/>
    </row>
    <row r="611" spans="1:26" ht="15.75" customHeight="1">
      <c r="A611" s="404"/>
      <c r="B611" s="404"/>
      <c r="C611" s="404"/>
      <c r="D611" s="404"/>
      <c r="E611" s="404"/>
      <c r="F611" s="404"/>
      <c r="G611" s="404"/>
      <c r="H611" s="404"/>
      <c r="I611" s="404"/>
      <c r="J611" s="404"/>
      <c r="K611" s="404"/>
      <c r="L611" s="404"/>
      <c r="M611" s="404"/>
      <c r="N611" s="404"/>
      <c r="O611" s="404"/>
      <c r="P611" s="404"/>
      <c r="Q611" s="404"/>
      <c r="R611" s="404"/>
      <c r="S611" s="404"/>
      <c r="T611" s="404"/>
      <c r="U611" s="404"/>
      <c r="V611" s="404"/>
      <c r="W611" s="404"/>
      <c r="X611" s="404"/>
      <c r="Y611" s="404"/>
      <c r="Z611" s="404"/>
    </row>
    <row r="612" spans="1:26" ht="15.75" customHeight="1">
      <c r="A612" s="404"/>
      <c r="B612" s="404"/>
      <c r="C612" s="404"/>
      <c r="D612" s="404"/>
      <c r="E612" s="404"/>
      <c r="F612" s="404"/>
      <c r="G612" s="404"/>
      <c r="H612" s="404"/>
      <c r="I612" s="404"/>
      <c r="J612" s="404"/>
      <c r="K612" s="404"/>
      <c r="L612" s="404"/>
      <c r="M612" s="404"/>
      <c r="N612" s="404"/>
      <c r="O612" s="404"/>
      <c r="P612" s="404"/>
      <c r="Q612" s="404"/>
      <c r="R612" s="404"/>
      <c r="S612" s="404"/>
      <c r="T612" s="404"/>
      <c r="U612" s="404"/>
      <c r="V612" s="404"/>
      <c r="W612" s="404"/>
      <c r="X612" s="404"/>
      <c r="Y612" s="404"/>
      <c r="Z612" s="404"/>
    </row>
    <row r="613" spans="1:26" ht="15.75" customHeight="1">
      <c r="A613" s="404"/>
      <c r="B613" s="404"/>
      <c r="C613" s="404"/>
      <c r="D613" s="404"/>
      <c r="E613" s="404"/>
      <c r="F613" s="404"/>
      <c r="G613" s="404"/>
      <c r="H613" s="404"/>
      <c r="I613" s="404"/>
      <c r="J613" s="404"/>
      <c r="K613" s="404"/>
      <c r="L613" s="404"/>
      <c r="M613" s="404"/>
      <c r="N613" s="404"/>
      <c r="O613" s="404"/>
      <c r="P613" s="404"/>
      <c r="Q613" s="404"/>
      <c r="R613" s="404"/>
      <c r="S613" s="404"/>
      <c r="T613" s="404"/>
      <c r="U613" s="404"/>
      <c r="V613" s="404"/>
      <c r="W613" s="404"/>
      <c r="X613" s="404"/>
      <c r="Y613" s="404"/>
      <c r="Z613" s="404"/>
    </row>
    <row r="614" spans="1:26" ht="15.75" customHeight="1">
      <c r="A614" s="404"/>
      <c r="B614" s="404"/>
      <c r="C614" s="404"/>
      <c r="D614" s="404"/>
      <c r="E614" s="404"/>
      <c r="F614" s="404"/>
      <c r="G614" s="404"/>
      <c r="H614" s="404"/>
      <c r="I614" s="404"/>
      <c r="J614" s="404"/>
      <c r="K614" s="404"/>
      <c r="L614" s="404"/>
      <c r="M614" s="404"/>
      <c r="N614" s="404"/>
      <c r="O614" s="404"/>
      <c r="P614" s="404"/>
      <c r="Q614" s="404"/>
      <c r="R614" s="404"/>
      <c r="S614" s="404"/>
      <c r="T614" s="404"/>
      <c r="U614" s="404"/>
      <c r="V614" s="404"/>
      <c r="W614" s="404"/>
      <c r="X614" s="404"/>
      <c r="Y614" s="404"/>
      <c r="Z614" s="404"/>
    </row>
    <row r="615" spans="1:26" ht="15.75" customHeight="1">
      <c r="A615" s="404"/>
      <c r="B615" s="404"/>
      <c r="C615" s="404"/>
      <c r="D615" s="404"/>
      <c r="E615" s="404"/>
      <c r="F615" s="404"/>
      <c r="G615" s="404"/>
      <c r="H615" s="404"/>
      <c r="I615" s="404"/>
      <c r="J615" s="404"/>
      <c r="K615" s="404"/>
      <c r="L615" s="404"/>
      <c r="M615" s="404"/>
      <c r="N615" s="404"/>
      <c r="O615" s="404"/>
      <c r="P615" s="404"/>
      <c r="Q615" s="404"/>
      <c r="R615" s="404"/>
      <c r="S615" s="404"/>
      <c r="T615" s="404"/>
      <c r="U615" s="404"/>
      <c r="V615" s="404"/>
      <c r="W615" s="404"/>
      <c r="X615" s="404"/>
      <c r="Y615" s="404"/>
      <c r="Z615" s="404"/>
    </row>
    <row r="616" spans="1:26" ht="15.75" customHeight="1">
      <c r="A616" s="404"/>
      <c r="B616" s="404"/>
      <c r="C616" s="404"/>
      <c r="D616" s="404"/>
      <c r="E616" s="404"/>
      <c r="F616" s="404"/>
      <c r="G616" s="404"/>
      <c r="H616" s="404"/>
      <c r="I616" s="404"/>
      <c r="J616" s="404"/>
      <c r="K616" s="404"/>
      <c r="L616" s="404"/>
      <c r="M616" s="404"/>
      <c r="N616" s="404"/>
      <c r="O616" s="404"/>
      <c r="P616" s="404"/>
      <c r="Q616" s="404"/>
      <c r="R616" s="404"/>
      <c r="S616" s="404"/>
      <c r="T616" s="404"/>
      <c r="U616" s="404"/>
      <c r="V616" s="404"/>
      <c r="W616" s="404"/>
      <c r="X616" s="404"/>
      <c r="Y616" s="404"/>
      <c r="Z616" s="404"/>
    </row>
    <row r="617" spans="1:26" ht="15.75" customHeight="1">
      <c r="A617" s="404"/>
      <c r="B617" s="404"/>
      <c r="C617" s="404"/>
      <c r="D617" s="404"/>
      <c r="E617" s="404"/>
      <c r="F617" s="404"/>
      <c r="G617" s="404"/>
      <c r="H617" s="404"/>
      <c r="I617" s="404"/>
      <c r="J617" s="404"/>
      <c r="K617" s="404"/>
      <c r="L617" s="404"/>
      <c r="M617" s="404"/>
      <c r="N617" s="404"/>
      <c r="O617" s="404"/>
      <c r="P617" s="404"/>
      <c r="Q617" s="404"/>
      <c r="R617" s="404"/>
      <c r="S617" s="404"/>
      <c r="T617" s="404"/>
      <c r="U617" s="404"/>
      <c r="V617" s="404"/>
      <c r="W617" s="404"/>
      <c r="X617" s="404"/>
      <c r="Y617" s="404"/>
      <c r="Z617" s="404"/>
    </row>
    <row r="618" spans="1:26" ht="15.75" customHeight="1">
      <c r="A618" s="404"/>
      <c r="B618" s="404"/>
      <c r="C618" s="404"/>
      <c r="D618" s="404"/>
      <c r="E618" s="404"/>
      <c r="F618" s="404"/>
      <c r="G618" s="404"/>
      <c r="H618" s="404"/>
      <c r="I618" s="404"/>
      <c r="J618" s="404"/>
      <c r="K618" s="404"/>
      <c r="L618" s="404"/>
      <c r="M618" s="404"/>
      <c r="N618" s="404"/>
      <c r="O618" s="404"/>
      <c r="P618" s="404"/>
      <c r="Q618" s="404"/>
      <c r="R618" s="404"/>
      <c r="S618" s="404"/>
      <c r="T618" s="404"/>
      <c r="U618" s="404"/>
      <c r="V618" s="404"/>
      <c r="W618" s="404"/>
      <c r="X618" s="404"/>
      <c r="Y618" s="404"/>
      <c r="Z618" s="404"/>
    </row>
    <row r="619" spans="1:26" ht="15.75" customHeight="1">
      <c r="A619" s="404"/>
      <c r="B619" s="404"/>
      <c r="C619" s="404"/>
      <c r="D619" s="404"/>
      <c r="E619" s="404"/>
      <c r="F619" s="404"/>
      <c r="G619" s="404"/>
      <c r="H619" s="404"/>
      <c r="I619" s="404"/>
      <c r="J619" s="404"/>
      <c r="K619" s="404"/>
      <c r="L619" s="404"/>
      <c r="M619" s="404"/>
      <c r="N619" s="404"/>
      <c r="O619" s="404"/>
      <c r="P619" s="404"/>
      <c r="Q619" s="404"/>
      <c r="R619" s="404"/>
      <c r="S619" s="404"/>
      <c r="T619" s="404"/>
      <c r="U619" s="404"/>
      <c r="V619" s="404"/>
      <c r="W619" s="404"/>
      <c r="X619" s="404"/>
      <c r="Y619" s="404"/>
      <c r="Z619" s="404"/>
    </row>
    <row r="620" spans="1:26" ht="15.75" customHeight="1">
      <c r="A620" s="404"/>
      <c r="B620" s="404"/>
      <c r="C620" s="404"/>
      <c r="D620" s="404"/>
      <c r="E620" s="404"/>
      <c r="F620" s="404"/>
      <c r="G620" s="404"/>
      <c r="H620" s="404"/>
      <c r="I620" s="404"/>
      <c r="J620" s="404"/>
      <c r="K620" s="404"/>
      <c r="L620" s="404"/>
      <c r="M620" s="404"/>
      <c r="N620" s="404"/>
      <c r="O620" s="404"/>
      <c r="P620" s="404"/>
      <c r="Q620" s="404"/>
      <c r="R620" s="404"/>
      <c r="S620" s="404"/>
      <c r="T620" s="404"/>
      <c r="U620" s="404"/>
      <c r="V620" s="404"/>
      <c r="W620" s="404"/>
      <c r="X620" s="404"/>
      <c r="Y620" s="404"/>
      <c r="Z620" s="404"/>
    </row>
    <row r="621" spans="1:26" ht="15.75" customHeight="1">
      <c r="A621" s="404"/>
      <c r="B621" s="404"/>
      <c r="C621" s="404"/>
      <c r="D621" s="404"/>
      <c r="E621" s="404"/>
      <c r="F621" s="404"/>
      <c r="G621" s="404"/>
      <c r="H621" s="404"/>
      <c r="I621" s="404"/>
      <c r="J621" s="404"/>
      <c r="K621" s="404"/>
      <c r="L621" s="404"/>
      <c r="M621" s="404"/>
      <c r="N621" s="404"/>
      <c r="O621" s="404"/>
      <c r="P621" s="404"/>
      <c r="Q621" s="404"/>
      <c r="R621" s="404"/>
      <c r="S621" s="404"/>
      <c r="T621" s="404"/>
      <c r="U621" s="404"/>
      <c r="V621" s="404"/>
      <c r="W621" s="404"/>
      <c r="X621" s="404"/>
      <c r="Y621" s="404"/>
      <c r="Z621" s="404"/>
    </row>
    <row r="622" spans="1:26" ht="15.75" customHeight="1">
      <c r="A622" s="404"/>
      <c r="B622" s="404"/>
      <c r="C622" s="404"/>
      <c r="D622" s="404"/>
      <c r="E622" s="404"/>
      <c r="F622" s="404"/>
      <c r="G622" s="404"/>
      <c r="H622" s="404"/>
      <c r="I622" s="404"/>
      <c r="J622" s="404"/>
      <c r="K622" s="404"/>
      <c r="L622" s="404"/>
      <c r="M622" s="404"/>
      <c r="N622" s="404"/>
      <c r="O622" s="404"/>
      <c r="P622" s="404"/>
      <c r="Q622" s="404"/>
      <c r="R622" s="404"/>
      <c r="S622" s="404"/>
      <c r="T622" s="404"/>
      <c r="U622" s="404"/>
      <c r="V622" s="404"/>
      <c r="W622" s="404"/>
      <c r="X622" s="404"/>
      <c r="Y622" s="404"/>
      <c r="Z622" s="404"/>
    </row>
    <row r="623" spans="1:26" ht="15.75" customHeight="1">
      <c r="A623" s="404"/>
      <c r="B623" s="404"/>
      <c r="C623" s="404"/>
      <c r="D623" s="404"/>
      <c r="E623" s="404"/>
      <c r="F623" s="404"/>
      <c r="G623" s="404"/>
      <c r="H623" s="404"/>
      <c r="I623" s="404"/>
      <c r="J623" s="404"/>
      <c r="K623" s="404"/>
      <c r="L623" s="404"/>
      <c r="M623" s="404"/>
      <c r="N623" s="404"/>
      <c r="O623" s="404"/>
      <c r="P623" s="404"/>
      <c r="Q623" s="404"/>
      <c r="R623" s="404"/>
      <c r="S623" s="404"/>
      <c r="T623" s="404"/>
      <c r="U623" s="404"/>
      <c r="V623" s="404"/>
      <c r="W623" s="404"/>
      <c r="X623" s="404"/>
      <c r="Y623" s="404"/>
      <c r="Z623" s="404"/>
    </row>
    <row r="624" spans="1:26" ht="15.75" customHeight="1">
      <c r="A624" s="404"/>
      <c r="B624" s="404"/>
      <c r="C624" s="404"/>
      <c r="D624" s="404"/>
      <c r="E624" s="404"/>
      <c r="F624" s="404"/>
      <c r="G624" s="404"/>
      <c r="H624" s="404"/>
      <c r="I624" s="404"/>
      <c r="J624" s="404"/>
      <c r="K624" s="404"/>
      <c r="L624" s="404"/>
      <c r="M624" s="404"/>
      <c r="N624" s="404"/>
      <c r="O624" s="404"/>
      <c r="P624" s="404"/>
      <c r="Q624" s="404"/>
      <c r="R624" s="404"/>
      <c r="S624" s="404"/>
      <c r="T624" s="404"/>
      <c r="U624" s="404"/>
      <c r="V624" s="404"/>
      <c r="W624" s="404"/>
      <c r="X624" s="404"/>
      <c r="Y624" s="404"/>
      <c r="Z624" s="404"/>
    </row>
    <row r="625" spans="1:26" ht="15.75" customHeight="1">
      <c r="A625" s="404"/>
      <c r="B625" s="404"/>
      <c r="C625" s="404"/>
      <c r="D625" s="404"/>
      <c r="E625" s="404"/>
      <c r="F625" s="404"/>
      <c r="G625" s="404"/>
      <c r="H625" s="404"/>
      <c r="I625" s="404"/>
      <c r="J625" s="404"/>
      <c r="K625" s="404"/>
      <c r="L625" s="404"/>
      <c r="M625" s="404"/>
      <c r="N625" s="404"/>
      <c r="O625" s="404"/>
      <c r="P625" s="404"/>
      <c r="Q625" s="404"/>
      <c r="R625" s="404"/>
      <c r="S625" s="404"/>
      <c r="T625" s="404"/>
      <c r="U625" s="404"/>
      <c r="V625" s="404"/>
      <c r="W625" s="404"/>
      <c r="X625" s="404"/>
      <c r="Y625" s="404"/>
      <c r="Z625" s="404"/>
    </row>
    <row r="626" spans="1:26" ht="15.75" customHeight="1">
      <c r="A626" s="404"/>
      <c r="B626" s="404"/>
      <c r="C626" s="404"/>
      <c r="D626" s="404"/>
      <c r="E626" s="404"/>
      <c r="F626" s="404"/>
      <c r="G626" s="404"/>
      <c r="H626" s="404"/>
      <c r="I626" s="404"/>
      <c r="J626" s="404"/>
      <c r="K626" s="404"/>
      <c r="L626" s="404"/>
      <c r="M626" s="404"/>
      <c r="N626" s="404"/>
      <c r="O626" s="404"/>
      <c r="P626" s="404"/>
      <c r="Q626" s="404"/>
      <c r="R626" s="404"/>
      <c r="S626" s="404"/>
      <c r="T626" s="404"/>
      <c r="U626" s="404"/>
      <c r="V626" s="404"/>
      <c r="W626" s="404"/>
      <c r="X626" s="404"/>
      <c r="Y626" s="404"/>
      <c r="Z626" s="404"/>
    </row>
    <row r="627" spans="1:26" ht="15.75" customHeight="1">
      <c r="A627" s="404"/>
      <c r="B627" s="404"/>
      <c r="C627" s="404"/>
      <c r="D627" s="404"/>
      <c r="E627" s="404"/>
      <c r="F627" s="404"/>
      <c r="G627" s="404"/>
      <c r="H627" s="404"/>
      <c r="I627" s="404"/>
      <c r="J627" s="404"/>
      <c r="K627" s="404"/>
      <c r="L627" s="404"/>
      <c r="M627" s="404"/>
      <c r="N627" s="404"/>
      <c r="O627" s="404"/>
      <c r="P627" s="404"/>
      <c r="Q627" s="404"/>
      <c r="R627" s="404"/>
      <c r="S627" s="404"/>
      <c r="T627" s="404"/>
      <c r="U627" s="404"/>
      <c r="V627" s="404"/>
      <c r="W627" s="404"/>
      <c r="X627" s="404"/>
      <c r="Y627" s="404"/>
      <c r="Z627" s="404"/>
    </row>
    <row r="628" spans="1:26" ht="15.75" customHeight="1">
      <c r="A628" s="404"/>
      <c r="B628" s="404"/>
      <c r="C628" s="404"/>
      <c r="D628" s="404"/>
      <c r="E628" s="404"/>
      <c r="F628" s="404"/>
      <c r="G628" s="404"/>
      <c r="H628" s="404"/>
      <c r="I628" s="404"/>
      <c r="J628" s="404"/>
      <c r="K628" s="404"/>
      <c r="L628" s="404"/>
      <c r="M628" s="404"/>
      <c r="N628" s="404"/>
      <c r="O628" s="404"/>
      <c r="P628" s="404"/>
      <c r="Q628" s="404"/>
      <c r="R628" s="404"/>
      <c r="S628" s="404"/>
      <c r="T628" s="404"/>
      <c r="U628" s="404"/>
      <c r="V628" s="404"/>
      <c r="W628" s="404"/>
      <c r="X628" s="404"/>
      <c r="Y628" s="404"/>
      <c r="Z628" s="404"/>
    </row>
    <row r="629" spans="1:26" ht="15.75" customHeight="1">
      <c r="A629" s="404"/>
      <c r="B629" s="404"/>
      <c r="C629" s="404"/>
      <c r="D629" s="404"/>
      <c r="E629" s="404"/>
      <c r="F629" s="404"/>
      <c r="G629" s="404"/>
      <c r="H629" s="404"/>
      <c r="I629" s="404"/>
      <c r="J629" s="404"/>
      <c r="K629" s="404"/>
      <c r="L629" s="404"/>
      <c r="M629" s="404"/>
      <c r="N629" s="404"/>
      <c r="O629" s="404"/>
      <c r="P629" s="404"/>
      <c r="Q629" s="404"/>
      <c r="R629" s="404"/>
      <c r="S629" s="404"/>
      <c r="T629" s="404"/>
      <c r="U629" s="404"/>
      <c r="V629" s="404"/>
      <c r="W629" s="404"/>
      <c r="X629" s="404"/>
      <c r="Y629" s="404"/>
      <c r="Z629" s="404"/>
    </row>
    <row r="630" spans="1:26" ht="15.75" customHeight="1">
      <c r="A630" s="404"/>
      <c r="B630" s="404"/>
      <c r="C630" s="404"/>
      <c r="D630" s="404"/>
      <c r="E630" s="404"/>
      <c r="F630" s="404"/>
      <c r="G630" s="404"/>
      <c r="H630" s="404"/>
      <c r="I630" s="404"/>
      <c r="J630" s="404"/>
      <c r="K630" s="404"/>
      <c r="L630" s="404"/>
      <c r="M630" s="404"/>
      <c r="N630" s="404"/>
      <c r="O630" s="404"/>
      <c r="P630" s="404"/>
      <c r="Q630" s="404"/>
      <c r="R630" s="404"/>
      <c r="S630" s="404"/>
      <c r="T630" s="404"/>
      <c r="U630" s="404"/>
      <c r="V630" s="404"/>
      <c r="W630" s="404"/>
      <c r="X630" s="404"/>
      <c r="Y630" s="404"/>
      <c r="Z630" s="404"/>
    </row>
    <row r="631" spans="1:26" ht="15.75" customHeight="1">
      <c r="A631" s="404"/>
      <c r="B631" s="404"/>
      <c r="C631" s="404"/>
      <c r="D631" s="404"/>
      <c r="E631" s="404"/>
      <c r="F631" s="404"/>
      <c r="G631" s="404"/>
      <c r="H631" s="404"/>
      <c r="I631" s="404"/>
      <c r="J631" s="404"/>
      <c r="K631" s="404"/>
      <c r="L631" s="404"/>
      <c r="M631" s="404"/>
      <c r="N631" s="404"/>
      <c r="O631" s="404"/>
      <c r="P631" s="404"/>
      <c r="Q631" s="404"/>
      <c r="R631" s="404"/>
      <c r="S631" s="404"/>
      <c r="T631" s="404"/>
      <c r="U631" s="404"/>
      <c r="V631" s="404"/>
      <c r="W631" s="404"/>
      <c r="X631" s="404"/>
      <c r="Y631" s="404"/>
      <c r="Z631" s="404"/>
    </row>
    <row r="632" spans="1:26" ht="15.75" customHeight="1">
      <c r="A632" s="404"/>
      <c r="B632" s="404"/>
      <c r="C632" s="404"/>
      <c r="D632" s="404"/>
      <c r="E632" s="404"/>
      <c r="F632" s="404"/>
      <c r="G632" s="404"/>
      <c r="H632" s="404"/>
      <c r="I632" s="404"/>
      <c r="J632" s="404"/>
      <c r="K632" s="404"/>
      <c r="L632" s="404"/>
      <c r="M632" s="404"/>
      <c r="N632" s="404"/>
      <c r="O632" s="404"/>
      <c r="P632" s="404"/>
      <c r="Q632" s="404"/>
      <c r="R632" s="404"/>
      <c r="S632" s="404"/>
      <c r="T632" s="404"/>
      <c r="U632" s="404"/>
      <c r="V632" s="404"/>
      <c r="W632" s="404"/>
      <c r="X632" s="404"/>
      <c r="Y632" s="404"/>
      <c r="Z632" s="404"/>
    </row>
    <row r="633" spans="1:26" ht="15.75" customHeight="1">
      <c r="A633" s="404"/>
      <c r="B633" s="404"/>
      <c r="C633" s="404"/>
      <c r="D633" s="404"/>
      <c r="E633" s="404"/>
      <c r="F633" s="404"/>
      <c r="G633" s="404"/>
      <c r="H633" s="404"/>
      <c r="I633" s="404"/>
      <c r="J633" s="404"/>
      <c r="K633" s="404"/>
      <c r="L633" s="404"/>
      <c r="M633" s="404"/>
      <c r="N633" s="404"/>
      <c r="O633" s="404"/>
      <c r="P633" s="404"/>
      <c r="Q633" s="404"/>
      <c r="R633" s="404"/>
      <c r="S633" s="404"/>
      <c r="T633" s="404"/>
      <c r="U633" s="404"/>
      <c r="V633" s="404"/>
      <c r="W633" s="404"/>
      <c r="X633" s="404"/>
      <c r="Y633" s="404"/>
      <c r="Z633" s="404"/>
    </row>
    <row r="634" spans="1:26" ht="15.75" customHeight="1">
      <c r="A634" s="404"/>
      <c r="B634" s="404"/>
      <c r="C634" s="404"/>
      <c r="D634" s="404"/>
      <c r="E634" s="404"/>
      <c r="F634" s="404"/>
      <c r="G634" s="404"/>
      <c r="H634" s="404"/>
      <c r="I634" s="404"/>
      <c r="J634" s="404"/>
      <c r="K634" s="404"/>
      <c r="L634" s="404"/>
      <c r="M634" s="404"/>
      <c r="N634" s="404"/>
      <c r="O634" s="404"/>
      <c r="P634" s="404"/>
      <c r="Q634" s="404"/>
      <c r="R634" s="404"/>
      <c r="S634" s="404"/>
      <c r="T634" s="404"/>
      <c r="U634" s="404"/>
      <c r="V634" s="404"/>
      <c r="W634" s="404"/>
      <c r="X634" s="404"/>
      <c r="Y634" s="404"/>
      <c r="Z634" s="404"/>
    </row>
    <row r="635" spans="1:26" ht="15.75" customHeight="1">
      <c r="A635" s="404"/>
      <c r="B635" s="404"/>
      <c r="C635" s="404"/>
      <c r="D635" s="404"/>
      <c r="E635" s="404"/>
      <c r="F635" s="404"/>
      <c r="G635" s="404"/>
      <c r="H635" s="404"/>
      <c r="I635" s="404"/>
      <c r="J635" s="404"/>
      <c r="K635" s="404"/>
      <c r="L635" s="404"/>
      <c r="M635" s="404"/>
      <c r="N635" s="404"/>
      <c r="O635" s="404"/>
      <c r="P635" s="404"/>
      <c r="Q635" s="404"/>
      <c r="R635" s="404"/>
      <c r="S635" s="404"/>
      <c r="T635" s="404"/>
      <c r="U635" s="404"/>
      <c r="V635" s="404"/>
      <c r="W635" s="404"/>
      <c r="X635" s="404"/>
      <c r="Y635" s="404"/>
      <c r="Z635" s="404"/>
    </row>
    <row r="636" spans="1:26" ht="15.75" customHeight="1">
      <c r="A636" s="404"/>
      <c r="B636" s="404"/>
      <c r="C636" s="404"/>
      <c r="D636" s="404"/>
      <c r="E636" s="404"/>
      <c r="F636" s="404"/>
      <c r="G636" s="404"/>
      <c r="H636" s="404"/>
      <c r="I636" s="404"/>
      <c r="J636" s="404"/>
      <c r="K636" s="404"/>
      <c r="L636" s="404"/>
      <c r="M636" s="404"/>
      <c r="N636" s="404"/>
      <c r="O636" s="404"/>
      <c r="P636" s="404"/>
      <c r="Q636" s="404"/>
      <c r="R636" s="404"/>
      <c r="S636" s="404"/>
      <c r="T636" s="404"/>
      <c r="U636" s="404"/>
      <c r="V636" s="404"/>
      <c r="W636" s="404"/>
      <c r="X636" s="404"/>
      <c r="Y636" s="404"/>
      <c r="Z636" s="404"/>
    </row>
    <row r="637" spans="1:26" ht="15.75" customHeight="1">
      <c r="A637" s="404"/>
      <c r="B637" s="404"/>
      <c r="C637" s="404"/>
      <c r="D637" s="404"/>
      <c r="E637" s="404"/>
      <c r="F637" s="404"/>
      <c r="G637" s="404"/>
      <c r="H637" s="404"/>
      <c r="I637" s="404"/>
      <c r="J637" s="404"/>
      <c r="K637" s="404"/>
      <c r="L637" s="404"/>
      <c r="M637" s="404"/>
      <c r="N637" s="404"/>
      <c r="O637" s="404"/>
      <c r="P637" s="404"/>
      <c r="Q637" s="404"/>
      <c r="R637" s="404"/>
      <c r="S637" s="404"/>
      <c r="T637" s="404"/>
      <c r="U637" s="404"/>
      <c r="V637" s="404"/>
      <c r="W637" s="404"/>
      <c r="X637" s="404"/>
      <c r="Y637" s="404"/>
      <c r="Z637" s="404"/>
    </row>
    <row r="638" spans="1:26" ht="15.75" customHeight="1">
      <c r="A638" s="404"/>
      <c r="B638" s="404"/>
      <c r="C638" s="404"/>
      <c r="D638" s="404"/>
      <c r="E638" s="404"/>
      <c r="F638" s="404"/>
      <c r="G638" s="404"/>
      <c r="H638" s="404"/>
      <c r="I638" s="404"/>
      <c r="J638" s="404"/>
      <c r="K638" s="404"/>
      <c r="L638" s="404"/>
      <c r="M638" s="404"/>
      <c r="N638" s="404"/>
      <c r="O638" s="404"/>
      <c r="P638" s="404"/>
      <c r="Q638" s="404"/>
      <c r="R638" s="404"/>
      <c r="S638" s="404"/>
      <c r="T638" s="404"/>
      <c r="U638" s="404"/>
      <c r="V638" s="404"/>
      <c r="W638" s="404"/>
      <c r="X638" s="404"/>
      <c r="Y638" s="404"/>
      <c r="Z638" s="404"/>
    </row>
    <row r="639" spans="1:26" ht="15.75" customHeight="1">
      <c r="A639" s="404"/>
      <c r="B639" s="404"/>
      <c r="C639" s="404"/>
      <c r="D639" s="404"/>
      <c r="E639" s="404"/>
      <c r="F639" s="404"/>
      <c r="G639" s="404"/>
      <c r="H639" s="404"/>
      <c r="I639" s="404"/>
      <c r="J639" s="404"/>
      <c r="K639" s="404"/>
      <c r="L639" s="404"/>
      <c r="M639" s="404"/>
      <c r="N639" s="404"/>
      <c r="O639" s="404"/>
      <c r="P639" s="404"/>
      <c r="Q639" s="404"/>
      <c r="R639" s="404"/>
      <c r="S639" s="404"/>
      <c r="T639" s="404"/>
      <c r="U639" s="404"/>
      <c r="V639" s="404"/>
      <c r="W639" s="404"/>
      <c r="X639" s="404"/>
      <c r="Y639" s="404"/>
      <c r="Z639" s="404"/>
    </row>
    <row r="640" spans="1:26" ht="15.75" customHeight="1">
      <c r="A640" s="404"/>
      <c r="B640" s="404"/>
      <c r="C640" s="404"/>
      <c r="D640" s="404"/>
      <c r="E640" s="404"/>
      <c r="F640" s="404"/>
      <c r="G640" s="404"/>
      <c r="H640" s="404"/>
      <c r="I640" s="404"/>
      <c r="J640" s="404"/>
      <c r="K640" s="404"/>
      <c r="L640" s="404"/>
      <c r="M640" s="404"/>
      <c r="N640" s="404"/>
      <c r="O640" s="404"/>
      <c r="P640" s="404"/>
      <c r="Q640" s="404"/>
      <c r="R640" s="404"/>
      <c r="S640" s="404"/>
      <c r="T640" s="404"/>
      <c r="U640" s="404"/>
      <c r="V640" s="404"/>
      <c r="W640" s="404"/>
      <c r="X640" s="404"/>
      <c r="Y640" s="404"/>
      <c r="Z640" s="404"/>
    </row>
    <row r="641" spans="1:26" ht="15.75" customHeight="1">
      <c r="A641" s="404"/>
      <c r="B641" s="404"/>
      <c r="C641" s="404"/>
      <c r="D641" s="404"/>
      <c r="E641" s="404"/>
      <c r="F641" s="404"/>
      <c r="G641" s="404"/>
      <c r="H641" s="404"/>
      <c r="I641" s="404"/>
      <c r="J641" s="404"/>
      <c r="K641" s="404"/>
      <c r="L641" s="404"/>
      <c r="M641" s="404"/>
      <c r="N641" s="404"/>
      <c r="O641" s="404"/>
      <c r="P641" s="404"/>
      <c r="Q641" s="404"/>
      <c r="R641" s="404"/>
      <c r="S641" s="404"/>
      <c r="T641" s="404"/>
      <c r="U641" s="404"/>
      <c r="V641" s="404"/>
      <c r="W641" s="404"/>
      <c r="X641" s="404"/>
      <c r="Y641" s="404"/>
      <c r="Z641" s="404"/>
    </row>
    <row r="642" spans="1:26" ht="15.75" customHeight="1">
      <c r="A642" s="404"/>
      <c r="B642" s="404"/>
      <c r="C642" s="404"/>
      <c r="D642" s="404"/>
      <c r="E642" s="404"/>
      <c r="F642" s="404"/>
      <c r="G642" s="404"/>
      <c r="H642" s="404"/>
      <c r="I642" s="404"/>
      <c r="J642" s="404"/>
      <c r="K642" s="404"/>
      <c r="L642" s="404"/>
      <c r="M642" s="404"/>
      <c r="N642" s="404"/>
      <c r="O642" s="404"/>
      <c r="P642" s="404"/>
      <c r="Q642" s="404"/>
      <c r="R642" s="404"/>
      <c r="S642" s="404"/>
      <c r="T642" s="404"/>
      <c r="U642" s="404"/>
      <c r="V642" s="404"/>
      <c r="W642" s="404"/>
      <c r="X642" s="404"/>
      <c r="Y642" s="404"/>
      <c r="Z642" s="404"/>
    </row>
    <row r="643" spans="1:26" ht="15.75" customHeight="1">
      <c r="A643" s="404"/>
      <c r="B643" s="404"/>
      <c r="C643" s="404"/>
      <c r="D643" s="404"/>
      <c r="E643" s="404"/>
      <c r="F643" s="404"/>
      <c r="G643" s="404"/>
      <c r="H643" s="404"/>
      <c r="I643" s="404"/>
      <c r="J643" s="404"/>
      <c r="K643" s="404"/>
      <c r="L643" s="404"/>
      <c r="M643" s="404"/>
      <c r="N643" s="404"/>
      <c r="O643" s="404"/>
      <c r="P643" s="404"/>
      <c r="Q643" s="404"/>
      <c r="R643" s="404"/>
      <c r="S643" s="404"/>
      <c r="T643" s="404"/>
      <c r="U643" s="404"/>
      <c r="V643" s="404"/>
      <c r="W643" s="404"/>
      <c r="X643" s="404"/>
      <c r="Y643" s="404"/>
      <c r="Z643" s="404"/>
    </row>
    <row r="644" spans="1:26" ht="15.75" customHeight="1">
      <c r="A644" s="404"/>
      <c r="B644" s="404"/>
      <c r="C644" s="404"/>
      <c r="D644" s="404"/>
      <c r="E644" s="404"/>
      <c r="F644" s="404"/>
      <c r="G644" s="404"/>
      <c r="H644" s="404"/>
      <c r="I644" s="404"/>
      <c r="J644" s="404"/>
      <c r="K644" s="404"/>
      <c r="L644" s="404"/>
      <c r="M644" s="404"/>
      <c r="N644" s="404"/>
      <c r="O644" s="404"/>
      <c r="P644" s="404"/>
      <c r="Q644" s="404"/>
      <c r="R644" s="404"/>
      <c r="S644" s="404"/>
      <c r="T644" s="404"/>
      <c r="U644" s="404"/>
      <c r="V644" s="404"/>
      <c r="W644" s="404"/>
      <c r="X644" s="404"/>
      <c r="Y644" s="404"/>
      <c r="Z644" s="404"/>
    </row>
    <row r="645" spans="1:26" ht="15.75" customHeight="1">
      <c r="A645" s="404"/>
      <c r="B645" s="404"/>
      <c r="C645" s="404"/>
      <c r="D645" s="404"/>
      <c r="E645" s="404"/>
      <c r="F645" s="404"/>
      <c r="G645" s="404"/>
      <c r="H645" s="404"/>
      <c r="I645" s="404"/>
      <c r="J645" s="404"/>
      <c r="K645" s="404"/>
      <c r="L645" s="404"/>
      <c r="M645" s="404"/>
      <c r="N645" s="404"/>
      <c r="O645" s="404"/>
      <c r="P645" s="404"/>
      <c r="Q645" s="404"/>
      <c r="R645" s="404"/>
      <c r="S645" s="404"/>
      <c r="T645" s="404"/>
      <c r="U645" s="404"/>
      <c r="V645" s="404"/>
      <c r="W645" s="404"/>
      <c r="X645" s="404"/>
      <c r="Y645" s="404"/>
      <c r="Z645" s="404"/>
    </row>
    <row r="646" spans="1:26" ht="15.75" customHeight="1">
      <c r="A646" s="404"/>
      <c r="B646" s="404"/>
      <c r="C646" s="404"/>
      <c r="D646" s="404"/>
      <c r="E646" s="404"/>
      <c r="F646" s="404"/>
      <c r="G646" s="404"/>
      <c r="H646" s="404"/>
      <c r="I646" s="404"/>
      <c r="J646" s="404"/>
      <c r="K646" s="404"/>
      <c r="L646" s="404"/>
      <c r="M646" s="404"/>
      <c r="N646" s="404"/>
      <c r="O646" s="404"/>
      <c r="P646" s="404"/>
      <c r="Q646" s="404"/>
      <c r="R646" s="404"/>
      <c r="S646" s="404"/>
      <c r="T646" s="404"/>
      <c r="U646" s="404"/>
      <c r="V646" s="404"/>
      <c r="W646" s="404"/>
      <c r="X646" s="404"/>
      <c r="Y646" s="404"/>
      <c r="Z646" s="404"/>
    </row>
    <row r="647" spans="1:26" ht="15.75" customHeight="1">
      <c r="A647" s="404"/>
      <c r="B647" s="404"/>
      <c r="C647" s="404"/>
      <c r="D647" s="404"/>
      <c r="E647" s="404"/>
      <c r="F647" s="404"/>
      <c r="G647" s="404"/>
      <c r="H647" s="404"/>
      <c r="I647" s="404"/>
      <c r="J647" s="404"/>
      <c r="K647" s="404"/>
      <c r="L647" s="404"/>
      <c r="M647" s="404"/>
      <c r="N647" s="404"/>
      <c r="O647" s="404"/>
      <c r="P647" s="404"/>
      <c r="Q647" s="404"/>
      <c r="R647" s="404"/>
      <c r="S647" s="404"/>
      <c r="T647" s="404"/>
      <c r="U647" s="404"/>
      <c r="V647" s="404"/>
      <c r="W647" s="404"/>
      <c r="X647" s="404"/>
      <c r="Y647" s="404"/>
      <c r="Z647" s="404"/>
    </row>
    <row r="648" spans="1:26" ht="15.75" customHeight="1">
      <c r="A648" s="404"/>
      <c r="B648" s="404"/>
      <c r="C648" s="404"/>
      <c r="D648" s="404"/>
      <c r="E648" s="404"/>
      <c r="F648" s="404"/>
      <c r="G648" s="404"/>
      <c r="H648" s="404"/>
      <c r="I648" s="404"/>
      <c r="J648" s="404"/>
      <c r="K648" s="404"/>
      <c r="L648" s="404"/>
      <c r="M648" s="404"/>
      <c r="N648" s="404"/>
      <c r="O648" s="404"/>
      <c r="P648" s="404"/>
      <c r="Q648" s="404"/>
      <c r="R648" s="404"/>
      <c r="S648" s="404"/>
      <c r="T648" s="404"/>
      <c r="U648" s="404"/>
      <c r="V648" s="404"/>
      <c r="W648" s="404"/>
      <c r="X648" s="404"/>
      <c r="Y648" s="404"/>
      <c r="Z648" s="404"/>
    </row>
    <row r="649" spans="1:26" ht="15.75" customHeight="1">
      <c r="A649" s="404"/>
      <c r="B649" s="404"/>
      <c r="C649" s="404"/>
      <c r="D649" s="404"/>
      <c r="E649" s="404"/>
      <c r="F649" s="404"/>
      <c r="G649" s="404"/>
      <c r="H649" s="404"/>
      <c r="I649" s="404"/>
      <c r="J649" s="404"/>
      <c r="K649" s="404"/>
      <c r="L649" s="404"/>
      <c r="M649" s="404"/>
      <c r="N649" s="404"/>
      <c r="O649" s="404"/>
      <c r="P649" s="404"/>
      <c r="Q649" s="404"/>
      <c r="R649" s="404"/>
      <c r="S649" s="404"/>
      <c r="T649" s="404"/>
      <c r="U649" s="404"/>
      <c r="V649" s="404"/>
      <c r="W649" s="404"/>
      <c r="X649" s="404"/>
      <c r="Y649" s="404"/>
      <c r="Z649" s="404"/>
    </row>
    <row r="650" spans="1:26" ht="15.75" customHeight="1">
      <c r="A650" s="404"/>
      <c r="B650" s="404"/>
      <c r="C650" s="404"/>
      <c r="D650" s="404"/>
      <c r="E650" s="404"/>
      <c r="F650" s="404"/>
      <c r="G650" s="404"/>
      <c r="H650" s="404"/>
      <c r="I650" s="404"/>
      <c r="J650" s="404"/>
      <c r="K650" s="404"/>
      <c r="L650" s="404"/>
      <c r="M650" s="404"/>
      <c r="N650" s="404"/>
      <c r="O650" s="404"/>
      <c r="P650" s="404"/>
      <c r="Q650" s="404"/>
      <c r="R650" s="404"/>
      <c r="S650" s="404"/>
      <c r="T650" s="404"/>
      <c r="U650" s="404"/>
      <c r="V650" s="404"/>
      <c r="W650" s="404"/>
      <c r="X650" s="404"/>
      <c r="Y650" s="404"/>
      <c r="Z650" s="404"/>
    </row>
    <row r="651" spans="1:26" ht="15.75" customHeight="1">
      <c r="A651" s="404"/>
      <c r="B651" s="404"/>
      <c r="C651" s="404"/>
      <c r="D651" s="404"/>
      <c r="E651" s="404"/>
      <c r="F651" s="404"/>
      <c r="G651" s="404"/>
      <c r="H651" s="404"/>
      <c r="I651" s="404"/>
      <c r="J651" s="404"/>
      <c r="K651" s="404"/>
      <c r="L651" s="404"/>
      <c r="M651" s="404"/>
      <c r="N651" s="404"/>
      <c r="O651" s="404"/>
      <c r="P651" s="404"/>
      <c r="Q651" s="404"/>
      <c r="R651" s="404"/>
      <c r="S651" s="404"/>
      <c r="T651" s="404"/>
      <c r="U651" s="404"/>
      <c r="V651" s="404"/>
      <c r="W651" s="404"/>
      <c r="X651" s="404"/>
      <c r="Y651" s="404"/>
      <c r="Z651" s="404"/>
    </row>
    <row r="652" spans="1:26" ht="15.75" customHeight="1">
      <c r="A652" s="404"/>
      <c r="B652" s="404"/>
      <c r="C652" s="404"/>
      <c r="D652" s="404"/>
      <c r="E652" s="404"/>
      <c r="F652" s="404"/>
      <c r="G652" s="404"/>
      <c r="H652" s="404"/>
      <c r="I652" s="404"/>
      <c r="J652" s="404"/>
      <c r="K652" s="404"/>
      <c r="L652" s="404"/>
      <c r="M652" s="404"/>
      <c r="N652" s="404"/>
      <c r="O652" s="404"/>
      <c r="P652" s="404"/>
      <c r="Q652" s="404"/>
      <c r="R652" s="404"/>
      <c r="S652" s="404"/>
      <c r="T652" s="404"/>
      <c r="U652" s="404"/>
      <c r="V652" s="404"/>
      <c r="W652" s="404"/>
      <c r="X652" s="404"/>
      <c r="Y652" s="404"/>
      <c r="Z652" s="404"/>
    </row>
    <row r="653" spans="1:26" ht="15.75" customHeight="1">
      <c r="A653" s="404"/>
      <c r="B653" s="404"/>
      <c r="C653" s="404"/>
      <c r="D653" s="404"/>
      <c r="E653" s="404"/>
      <c r="F653" s="404"/>
      <c r="G653" s="404"/>
      <c r="H653" s="404"/>
      <c r="I653" s="404"/>
      <c r="J653" s="404"/>
      <c r="K653" s="404"/>
      <c r="L653" s="404"/>
      <c r="M653" s="404"/>
      <c r="N653" s="404"/>
      <c r="O653" s="404"/>
      <c r="P653" s="404"/>
      <c r="Q653" s="404"/>
      <c r="R653" s="404"/>
      <c r="S653" s="404"/>
      <c r="T653" s="404"/>
      <c r="U653" s="404"/>
      <c r="V653" s="404"/>
      <c r="W653" s="404"/>
      <c r="X653" s="404"/>
      <c r="Y653" s="404"/>
      <c r="Z653" s="404"/>
    </row>
    <row r="654" spans="1:26" ht="15.75" customHeight="1">
      <c r="A654" s="404"/>
      <c r="B654" s="404"/>
      <c r="C654" s="404"/>
      <c r="D654" s="404"/>
      <c r="E654" s="404"/>
      <c r="F654" s="404"/>
      <c r="G654" s="404"/>
      <c r="H654" s="404"/>
      <c r="I654" s="404"/>
      <c r="J654" s="404"/>
      <c r="K654" s="404"/>
      <c r="L654" s="404"/>
      <c r="M654" s="404"/>
      <c r="N654" s="404"/>
      <c r="O654" s="404"/>
      <c r="P654" s="404"/>
      <c r="Q654" s="404"/>
      <c r="R654" s="404"/>
      <c r="S654" s="404"/>
      <c r="T654" s="404"/>
      <c r="U654" s="404"/>
      <c r="V654" s="404"/>
      <c r="W654" s="404"/>
      <c r="X654" s="404"/>
      <c r="Y654" s="404"/>
      <c r="Z654" s="404"/>
    </row>
    <row r="655" spans="1:26" ht="15.75" customHeight="1">
      <c r="A655" s="404"/>
      <c r="B655" s="404"/>
      <c r="C655" s="404"/>
      <c r="D655" s="404"/>
      <c r="E655" s="404"/>
      <c r="F655" s="404"/>
      <c r="G655" s="404"/>
      <c r="H655" s="404"/>
      <c r="I655" s="404"/>
      <c r="J655" s="404"/>
      <c r="K655" s="404"/>
      <c r="L655" s="404"/>
      <c r="M655" s="404"/>
      <c r="N655" s="404"/>
      <c r="O655" s="404"/>
      <c r="P655" s="404"/>
      <c r="Q655" s="404"/>
      <c r="R655" s="404"/>
      <c r="S655" s="404"/>
      <c r="T655" s="404"/>
      <c r="U655" s="404"/>
      <c r="V655" s="404"/>
      <c r="W655" s="404"/>
      <c r="X655" s="404"/>
      <c r="Y655" s="404"/>
      <c r="Z655" s="404"/>
    </row>
    <row r="656" spans="1:26" ht="15.75" customHeight="1">
      <c r="A656" s="404"/>
      <c r="B656" s="404"/>
      <c r="C656" s="404"/>
      <c r="D656" s="404"/>
      <c r="E656" s="404"/>
      <c r="F656" s="404"/>
      <c r="G656" s="404"/>
      <c r="H656" s="404"/>
      <c r="I656" s="404"/>
      <c r="J656" s="404"/>
      <c r="K656" s="404"/>
      <c r="L656" s="404"/>
      <c r="M656" s="404"/>
      <c r="N656" s="404"/>
      <c r="O656" s="404"/>
      <c r="P656" s="404"/>
      <c r="Q656" s="404"/>
      <c r="R656" s="404"/>
      <c r="S656" s="404"/>
      <c r="T656" s="404"/>
      <c r="U656" s="404"/>
      <c r="V656" s="404"/>
      <c r="W656" s="404"/>
      <c r="X656" s="404"/>
      <c r="Y656" s="404"/>
      <c r="Z656" s="404"/>
    </row>
    <row r="657" spans="1:26" ht="15.75" customHeight="1">
      <c r="A657" s="404"/>
      <c r="B657" s="404"/>
      <c r="C657" s="404"/>
      <c r="D657" s="404"/>
      <c r="E657" s="404"/>
      <c r="F657" s="404"/>
      <c r="G657" s="404"/>
      <c r="H657" s="404"/>
      <c r="I657" s="404"/>
      <c r="J657" s="404"/>
      <c r="K657" s="404"/>
      <c r="L657" s="404"/>
      <c r="M657" s="404"/>
      <c r="N657" s="404"/>
      <c r="O657" s="404"/>
      <c r="P657" s="404"/>
      <c r="Q657" s="404"/>
      <c r="R657" s="404"/>
      <c r="S657" s="404"/>
      <c r="T657" s="404"/>
      <c r="U657" s="404"/>
      <c r="V657" s="404"/>
      <c r="W657" s="404"/>
      <c r="X657" s="404"/>
      <c r="Y657" s="404"/>
      <c r="Z657" s="404"/>
    </row>
    <row r="658" spans="1:26" ht="15.75" customHeight="1">
      <c r="A658" s="404"/>
      <c r="B658" s="404"/>
      <c r="C658" s="404"/>
      <c r="D658" s="404"/>
      <c r="E658" s="404"/>
      <c r="F658" s="404"/>
      <c r="G658" s="404"/>
      <c r="H658" s="404"/>
      <c r="I658" s="404"/>
      <c r="J658" s="404"/>
      <c r="K658" s="404"/>
      <c r="L658" s="404"/>
      <c r="M658" s="404"/>
      <c r="N658" s="404"/>
      <c r="O658" s="404"/>
      <c r="P658" s="404"/>
      <c r="Q658" s="404"/>
      <c r="R658" s="404"/>
      <c r="S658" s="404"/>
      <c r="T658" s="404"/>
      <c r="U658" s="404"/>
      <c r="V658" s="404"/>
      <c r="W658" s="404"/>
      <c r="X658" s="404"/>
      <c r="Y658" s="404"/>
      <c r="Z658" s="404"/>
    </row>
    <row r="659" spans="1:26" ht="15.75" customHeight="1">
      <c r="A659" s="404"/>
      <c r="B659" s="404"/>
      <c r="C659" s="404"/>
      <c r="D659" s="404"/>
      <c r="E659" s="404"/>
      <c r="F659" s="404"/>
      <c r="G659" s="404"/>
      <c r="H659" s="404"/>
      <c r="I659" s="404"/>
      <c r="J659" s="404"/>
      <c r="K659" s="404"/>
      <c r="L659" s="404"/>
      <c r="M659" s="404"/>
      <c r="N659" s="404"/>
      <c r="O659" s="404"/>
      <c r="P659" s="404"/>
      <c r="Q659" s="404"/>
      <c r="R659" s="404"/>
      <c r="S659" s="404"/>
      <c r="T659" s="404"/>
      <c r="U659" s="404"/>
      <c r="V659" s="404"/>
      <c r="W659" s="404"/>
      <c r="X659" s="404"/>
      <c r="Y659" s="404"/>
      <c r="Z659" s="404"/>
    </row>
    <row r="660" spans="1:26" ht="15.75" customHeight="1">
      <c r="A660" s="404"/>
      <c r="B660" s="404"/>
      <c r="C660" s="404"/>
      <c r="D660" s="404"/>
      <c r="E660" s="404"/>
      <c r="F660" s="404"/>
      <c r="G660" s="404"/>
      <c r="H660" s="404"/>
      <c r="I660" s="404"/>
      <c r="J660" s="404"/>
      <c r="K660" s="404"/>
      <c r="L660" s="404"/>
      <c r="M660" s="404"/>
      <c r="N660" s="404"/>
      <c r="O660" s="404"/>
      <c r="P660" s="404"/>
      <c r="Q660" s="404"/>
      <c r="R660" s="404"/>
      <c r="S660" s="404"/>
      <c r="T660" s="404"/>
      <c r="U660" s="404"/>
      <c r="V660" s="404"/>
      <c r="W660" s="404"/>
      <c r="X660" s="404"/>
      <c r="Y660" s="404"/>
      <c r="Z660" s="404"/>
    </row>
    <row r="661" spans="1:26" ht="15.75" customHeight="1">
      <c r="A661" s="404"/>
      <c r="B661" s="404"/>
      <c r="C661" s="404"/>
      <c r="D661" s="404"/>
      <c r="E661" s="404"/>
      <c r="F661" s="404"/>
      <c r="G661" s="404"/>
      <c r="H661" s="404"/>
      <c r="I661" s="404"/>
      <c r="J661" s="404"/>
      <c r="K661" s="404"/>
      <c r="L661" s="404"/>
      <c r="M661" s="404"/>
      <c r="N661" s="404"/>
      <c r="O661" s="404"/>
      <c r="P661" s="404"/>
      <c r="Q661" s="404"/>
      <c r="R661" s="404"/>
      <c r="S661" s="404"/>
      <c r="T661" s="404"/>
      <c r="U661" s="404"/>
      <c r="V661" s="404"/>
      <c r="W661" s="404"/>
      <c r="X661" s="404"/>
      <c r="Y661" s="404"/>
      <c r="Z661" s="404"/>
    </row>
    <row r="662" spans="1:26" ht="15.75" customHeight="1">
      <c r="A662" s="404"/>
      <c r="B662" s="404"/>
      <c r="C662" s="404"/>
      <c r="D662" s="404"/>
      <c r="E662" s="404"/>
      <c r="F662" s="404"/>
      <c r="G662" s="404"/>
      <c r="H662" s="404"/>
      <c r="I662" s="404"/>
      <c r="J662" s="404"/>
      <c r="K662" s="404"/>
      <c r="L662" s="404"/>
      <c r="M662" s="404"/>
      <c r="N662" s="404"/>
      <c r="O662" s="404"/>
      <c r="P662" s="404"/>
      <c r="Q662" s="404"/>
      <c r="R662" s="404"/>
      <c r="S662" s="404"/>
      <c r="T662" s="404"/>
      <c r="U662" s="404"/>
      <c r="V662" s="404"/>
      <c r="W662" s="404"/>
      <c r="X662" s="404"/>
      <c r="Y662" s="404"/>
      <c r="Z662" s="404"/>
    </row>
    <row r="663" spans="1:26" ht="15.75" customHeight="1">
      <c r="A663" s="404"/>
      <c r="B663" s="404"/>
      <c r="C663" s="404"/>
      <c r="D663" s="404"/>
      <c r="E663" s="404"/>
      <c r="F663" s="404"/>
      <c r="G663" s="404"/>
      <c r="H663" s="404"/>
      <c r="I663" s="404"/>
      <c r="J663" s="404"/>
      <c r="K663" s="404"/>
      <c r="L663" s="404"/>
      <c r="M663" s="404"/>
      <c r="N663" s="404"/>
      <c r="O663" s="404"/>
      <c r="P663" s="404"/>
      <c r="Q663" s="404"/>
      <c r="R663" s="404"/>
      <c r="S663" s="404"/>
      <c r="T663" s="404"/>
      <c r="U663" s="404"/>
      <c r="V663" s="404"/>
      <c r="W663" s="404"/>
      <c r="X663" s="404"/>
      <c r="Y663" s="404"/>
      <c r="Z663" s="404"/>
    </row>
    <row r="664" spans="1:26" ht="15.75" customHeight="1">
      <c r="A664" s="404"/>
      <c r="B664" s="404"/>
      <c r="C664" s="404"/>
      <c r="D664" s="404"/>
      <c r="E664" s="404"/>
      <c r="F664" s="404"/>
      <c r="G664" s="404"/>
      <c r="H664" s="404"/>
      <c r="I664" s="404"/>
      <c r="J664" s="404"/>
      <c r="K664" s="404"/>
      <c r="L664" s="404"/>
      <c r="M664" s="404"/>
      <c r="N664" s="404"/>
      <c r="O664" s="404"/>
      <c r="P664" s="404"/>
      <c r="Q664" s="404"/>
      <c r="R664" s="404"/>
      <c r="S664" s="404"/>
      <c r="T664" s="404"/>
      <c r="U664" s="404"/>
      <c r="V664" s="404"/>
      <c r="W664" s="404"/>
      <c r="X664" s="404"/>
      <c r="Y664" s="404"/>
      <c r="Z664" s="404"/>
    </row>
    <row r="665" spans="1:26" ht="15.75" customHeight="1">
      <c r="A665" s="404"/>
      <c r="B665" s="404"/>
      <c r="C665" s="404"/>
      <c r="D665" s="404"/>
      <c r="E665" s="404"/>
      <c r="F665" s="404"/>
      <c r="G665" s="404"/>
      <c r="H665" s="404"/>
      <c r="I665" s="404"/>
      <c r="J665" s="404"/>
      <c r="K665" s="404"/>
      <c r="L665" s="404"/>
      <c r="M665" s="404"/>
      <c r="N665" s="404"/>
      <c r="O665" s="404"/>
      <c r="P665" s="404"/>
      <c r="Q665" s="404"/>
      <c r="R665" s="404"/>
      <c r="S665" s="404"/>
      <c r="T665" s="404"/>
      <c r="U665" s="404"/>
      <c r="V665" s="404"/>
      <c r="W665" s="404"/>
      <c r="X665" s="404"/>
      <c r="Y665" s="404"/>
      <c r="Z665" s="404"/>
    </row>
    <row r="666" spans="1:26" ht="15.75" customHeight="1">
      <c r="A666" s="404"/>
      <c r="B666" s="404"/>
      <c r="C666" s="404"/>
      <c r="D666" s="404"/>
      <c r="E666" s="404"/>
      <c r="F666" s="404"/>
      <c r="G666" s="404"/>
      <c r="H666" s="404"/>
      <c r="I666" s="404"/>
      <c r="J666" s="404"/>
      <c r="K666" s="404"/>
      <c r="L666" s="404"/>
      <c r="M666" s="404"/>
      <c r="N666" s="404"/>
      <c r="O666" s="404"/>
      <c r="P666" s="404"/>
      <c r="Q666" s="404"/>
      <c r="R666" s="404"/>
      <c r="S666" s="404"/>
      <c r="T666" s="404"/>
      <c r="U666" s="404"/>
      <c r="V666" s="404"/>
      <c r="W666" s="404"/>
      <c r="X666" s="404"/>
      <c r="Y666" s="404"/>
      <c r="Z666" s="404"/>
    </row>
    <row r="667" spans="1:26" ht="15.75" customHeight="1">
      <c r="A667" s="404"/>
      <c r="B667" s="404"/>
      <c r="C667" s="404"/>
      <c r="D667" s="404"/>
      <c r="E667" s="404"/>
      <c r="F667" s="404"/>
      <c r="G667" s="404"/>
      <c r="H667" s="404"/>
      <c r="I667" s="404"/>
      <c r="J667" s="404"/>
      <c r="K667" s="404"/>
      <c r="L667" s="404"/>
      <c r="M667" s="404"/>
      <c r="N667" s="404"/>
      <c r="O667" s="404"/>
      <c r="P667" s="404"/>
      <c r="Q667" s="404"/>
      <c r="R667" s="404"/>
      <c r="S667" s="404"/>
      <c r="T667" s="404"/>
      <c r="U667" s="404"/>
      <c r="V667" s="404"/>
      <c r="W667" s="404"/>
      <c r="X667" s="404"/>
      <c r="Y667" s="404"/>
      <c r="Z667" s="404"/>
    </row>
    <row r="668" spans="1:26" ht="15.75" customHeight="1">
      <c r="A668" s="404"/>
      <c r="B668" s="404"/>
      <c r="C668" s="404"/>
      <c r="D668" s="404"/>
      <c r="E668" s="404"/>
      <c r="F668" s="404"/>
      <c r="G668" s="404"/>
      <c r="H668" s="404"/>
      <c r="I668" s="404"/>
      <c r="J668" s="404"/>
      <c r="K668" s="404"/>
      <c r="L668" s="404"/>
      <c r="M668" s="404"/>
      <c r="N668" s="404"/>
      <c r="O668" s="404"/>
      <c r="P668" s="404"/>
      <c r="Q668" s="404"/>
      <c r="R668" s="404"/>
      <c r="S668" s="404"/>
      <c r="T668" s="404"/>
      <c r="U668" s="404"/>
      <c r="V668" s="404"/>
      <c r="W668" s="404"/>
      <c r="X668" s="404"/>
      <c r="Y668" s="404"/>
      <c r="Z668" s="404"/>
    </row>
    <row r="669" spans="1:26" ht="15.75" customHeight="1">
      <c r="A669" s="404"/>
      <c r="B669" s="404"/>
      <c r="C669" s="404"/>
      <c r="D669" s="404"/>
      <c r="E669" s="404"/>
      <c r="F669" s="404"/>
      <c r="G669" s="404"/>
      <c r="H669" s="404"/>
      <c r="I669" s="404"/>
      <c r="J669" s="404"/>
      <c r="K669" s="404"/>
      <c r="L669" s="404"/>
      <c r="M669" s="404"/>
      <c r="N669" s="404"/>
      <c r="O669" s="404"/>
      <c r="P669" s="404"/>
      <c r="Q669" s="404"/>
      <c r="R669" s="404"/>
      <c r="S669" s="404"/>
      <c r="T669" s="404"/>
      <c r="U669" s="404"/>
      <c r="V669" s="404"/>
      <c r="W669" s="404"/>
      <c r="X669" s="404"/>
      <c r="Y669" s="404"/>
      <c r="Z669" s="404"/>
    </row>
    <row r="670" spans="1:26" ht="15.75" customHeight="1">
      <c r="A670" s="404"/>
      <c r="B670" s="404"/>
      <c r="C670" s="404"/>
      <c r="D670" s="404"/>
      <c r="E670" s="404"/>
      <c r="F670" s="404"/>
      <c r="G670" s="404"/>
      <c r="H670" s="404"/>
      <c r="I670" s="404"/>
      <c r="J670" s="404"/>
      <c r="K670" s="404"/>
      <c r="L670" s="404"/>
      <c r="M670" s="404"/>
      <c r="N670" s="404"/>
      <c r="O670" s="404"/>
      <c r="P670" s="404"/>
      <c r="Q670" s="404"/>
      <c r="R670" s="404"/>
      <c r="S670" s="404"/>
      <c r="T670" s="404"/>
      <c r="U670" s="404"/>
      <c r="V670" s="404"/>
      <c r="W670" s="404"/>
      <c r="X670" s="404"/>
      <c r="Y670" s="404"/>
      <c r="Z670" s="404"/>
    </row>
    <row r="671" spans="1:26" ht="15.75" customHeight="1">
      <c r="A671" s="404"/>
      <c r="B671" s="404"/>
      <c r="C671" s="404"/>
      <c r="D671" s="404"/>
      <c r="E671" s="404"/>
      <c r="F671" s="404"/>
      <c r="G671" s="404"/>
      <c r="H671" s="404"/>
      <c r="I671" s="404"/>
      <c r="J671" s="404"/>
      <c r="K671" s="404"/>
      <c r="L671" s="404"/>
      <c r="M671" s="404"/>
      <c r="N671" s="404"/>
      <c r="O671" s="404"/>
      <c r="P671" s="404"/>
      <c r="Q671" s="404"/>
      <c r="R671" s="404"/>
      <c r="S671" s="404"/>
      <c r="T671" s="404"/>
      <c r="U671" s="404"/>
      <c r="V671" s="404"/>
      <c r="W671" s="404"/>
      <c r="X671" s="404"/>
      <c r="Y671" s="404"/>
      <c r="Z671" s="404"/>
    </row>
    <row r="672" spans="1:26" ht="15.75" customHeight="1">
      <c r="A672" s="404"/>
      <c r="B672" s="404"/>
      <c r="C672" s="404"/>
      <c r="D672" s="404"/>
      <c r="E672" s="404"/>
      <c r="F672" s="404"/>
      <c r="G672" s="404"/>
      <c r="H672" s="404"/>
      <c r="I672" s="404"/>
      <c r="J672" s="404"/>
      <c r="K672" s="404"/>
      <c r="L672" s="404"/>
      <c r="M672" s="404"/>
      <c r="N672" s="404"/>
      <c r="O672" s="404"/>
      <c r="P672" s="404"/>
      <c r="Q672" s="404"/>
      <c r="R672" s="404"/>
      <c r="S672" s="404"/>
      <c r="T672" s="404"/>
      <c r="U672" s="404"/>
      <c r="V672" s="404"/>
      <c r="W672" s="404"/>
      <c r="X672" s="404"/>
      <c r="Y672" s="404"/>
      <c r="Z672" s="404"/>
    </row>
    <row r="673" spans="1:26" ht="15.75" customHeight="1">
      <c r="A673" s="404"/>
      <c r="B673" s="404"/>
      <c r="C673" s="404"/>
      <c r="D673" s="404"/>
      <c r="E673" s="404"/>
      <c r="F673" s="404"/>
      <c r="G673" s="404"/>
      <c r="H673" s="404"/>
      <c r="I673" s="404"/>
      <c r="J673" s="404"/>
      <c r="K673" s="404"/>
      <c r="L673" s="404"/>
      <c r="M673" s="404"/>
      <c r="N673" s="404"/>
      <c r="O673" s="404"/>
      <c r="P673" s="404"/>
      <c r="Q673" s="404"/>
      <c r="R673" s="404"/>
      <c r="S673" s="404"/>
      <c r="T673" s="404"/>
      <c r="U673" s="404"/>
      <c r="V673" s="404"/>
      <c r="W673" s="404"/>
      <c r="X673" s="404"/>
      <c r="Y673" s="404"/>
      <c r="Z673" s="404"/>
    </row>
    <row r="674" spans="1:26" ht="15.75" customHeight="1">
      <c r="A674" s="404"/>
      <c r="B674" s="404"/>
      <c r="C674" s="404"/>
      <c r="D674" s="404"/>
      <c r="E674" s="404"/>
      <c r="F674" s="404"/>
      <c r="G674" s="404"/>
      <c r="H674" s="404"/>
      <c r="I674" s="404"/>
      <c r="J674" s="404"/>
      <c r="K674" s="404"/>
      <c r="L674" s="404"/>
      <c r="M674" s="404"/>
      <c r="N674" s="404"/>
      <c r="O674" s="404"/>
      <c r="P674" s="404"/>
      <c r="Q674" s="404"/>
      <c r="R674" s="404"/>
      <c r="S674" s="404"/>
      <c r="T674" s="404"/>
      <c r="U674" s="404"/>
      <c r="V674" s="404"/>
      <c r="W674" s="404"/>
      <c r="X674" s="404"/>
      <c r="Y674" s="404"/>
      <c r="Z674" s="404"/>
    </row>
    <row r="675" spans="1:26" ht="15.75" customHeight="1">
      <c r="A675" s="404"/>
      <c r="B675" s="404"/>
      <c r="C675" s="404"/>
      <c r="D675" s="404"/>
      <c r="E675" s="404"/>
      <c r="F675" s="404"/>
      <c r="G675" s="404"/>
      <c r="H675" s="404"/>
      <c r="I675" s="404"/>
      <c r="J675" s="404"/>
      <c r="K675" s="404"/>
      <c r="L675" s="404"/>
      <c r="M675" s="404"/>
      <c r="N675" s="404"/>
      <c r="O675" s="404"/>
      <c r="P675" s="404"/>
      <c r="Q675" s="404"/>
      <c r="R675" s="404"/>
      <c r="S675" s="404"/>
      <c r="T675" s="404"/>
      <c r="U675" s="404"/>
      <c r="V675" s="404"/>
      <c r="W675" s="404"/>
      <c r="X675" s="404"/>
      <c r="Y675" s="404"/>
      <c r="Z675" s="404"/>
    </row>
    <row r="676" spans="1:26" ht="15.75" customHeight="1">
      <c r="A676" s="404"/>
      <c r="B676" s="404"/>
      <c r="C676" s="404"/>
      <c r="D676" s="404"/>
      <c r="E676" s="404"/>
      <c r="F676" s="404"/>
      <c r="G676" s="404"/>
      <c r="H676" s="404"/>
      <c r="I676" s="404"/>
      <c r="J676" s="404"/>
      <c r="K676" s="404"/>
      <c r="L676" s="404"/>
      <c r="M676" s="404"/>
      <c r="N676" s="404"/>
      <c r="O676" s="404"/>
      <c r="P676" s="404"/>
      <c r="Q676" s="404"/>
      <c r="R676" s="404"/>
      <c r="S676" s="404"/>
      <c r="T676" s="404"/>
      <c r="U676" s="404"/>
      <c r="V676" s="404"/>
      <c r="W676" s="404"/>
      <c r="X676" s="404"/>
      <c r="Y676" s="404"/>
      <c r="Z676" s="404"/>
    </row>
    <row r="677" spans="1:26" ht="15.75" customHeight="1">
      <c r="A677" s="404"/>
      <c r="B677" s="404"/>
      <c r="C677" s="404"/>
      <c r="D677" s="404"/>
      <c r="E677" s="404"/>
      <c r="F677" s="404"/>
      <c r="G677" s="404"/>
      <c r="H677" s="404"/>
      <c r="I677" s="404"/>
      <c r="J677" s="404"/>
      <c r="K677" s="404"/>
      <c r="L677" s="404"/>
      <c r="M677" s="404"/>
      <c r="N677" s="404"/>
      <c r="O677" s="404"/>
      <c r="P677" s="404"/>
      <c r="Q677" s="404"/>
      <c r="R677" s="404"/>
      <c r="S677" s="404"/>
      <c r="T677" s="404"/>
      <c r="U677" s="404"/>
      <c r="V677" s="404"/>
      <c r="W677" s="404"/>
      <c r="X677" s="404"/>
      <c r="Y677" s="404"/>
      <c r="Z677" s="404"/>
    </row>
    <row r="678" spans="1:26" ht="15.75" customHeight="1">
      <c r="A678" s="404"/>
      <c r="B678" s="404"/>
      <c r="C678" s="404"/>
      <c r="D678" s="404"/>
      <c r="E678" s="404"/>
      <c r="F678" s="404"/>
      <c r="G678" s="404"/>
      <c r="H678" s="404"/>
      <c r="I678" s="404"/>
      <c r="J678" s="404"/>
      <c r="K678" s="404"/>
      <c r="L678" s="404"/>
      <c r="M678" s="404"/>
      <c r="N678" s="404"/>
      <c r="O678" s="404"/>
      <c r="P678" s="404"/>
      <c r="Q678" s="404"/>
      <c r="R678" s="404"/>
      <c r="S678" s="404"/>
      <c r="T678" s="404"/>
      <c r="U678" s="404"/>
      <c r="V678" s="404"/>
      <c r="W678" s="404"/>
      <c r="X678" s="404"/>
      <c r="Y678" s="404"/>
      <c r="Z678" s="404"/>
    </row>
    <row r="679" spans="1:26" ht="15.75" customHeight="1">
      <c r="A679" s="404"/>
      <c r="B679" s="404"/>
      <c r="C679" s="404"/>
      <c r="D679" s="404"/>
      <c r="E679" s="404"/>
      <c r="F679" s="404"/>
      <c r="G679" s="404"/>
      <c r="H679" s="404"/>
      <c r="I679" s="404"/>
      <c r="J679" s="404"/>
      <c r="K679" s="404"/>
      <c r="L679" s="404"/>
      <c r="M679" s="404"/>
      <c r="N679" s="404"/>
      <c r="O679" s="404"/>
      <c r="P679" s="404"/>
      <c r="Q679" s="404"/>
      <c r="R679" s="404"/>
      <c r="S679" s="404"/>
      <c r="T679" s="404"/>
      <c r="U679" s="404"/>
      <c r="V679" s="404"/>
      <c r="W679" s="404"/>
      <c r="X679" s="404"/>
      <c r="Y679" s="404"/>
      <c r="Z679" s="404"/>
    </row>
    <row r="680" spans="1:26" ht="15.75" customHeight="1">
      <c r="A680" s="404"/>
      <c r="B680" s="404"/>
      <c r="C680" s="404"/>
      <c r="D680" s="404"/>
      <c r="E680" s="404"/>
      <c r="F680" s="404"/>
      <c r="G680" s="404"/>
      <c r="H680" s="404"/>
      <c r="I680" s="404"/>
      <c r="J680" s="404"/>
      <c r="K680" s="404"/>
      <c r="L680" s="404"/>
      <c r="M680" s="404"/>
      <c r="N680" s="404"/>
      <c r="O680" s="404"/>
      <c r="P680" s="404"/>
      <c r="Q680" s="404"/>
      <c r="R680" s="404"/>
      <c r="S680" s="404"/>
      <c r="T680" s="404"/>
      <c r="U680" s="404"/>
      <c r="V680" s="404"/>
      <c r="W680" s="404"/>
      <c r="X680" s="404"/>
      <c r="Y680" s="404"/>
      <c r="Z680" s="404"/>
    </row>
    <row r="681" spans="1:26" ht="15.75" customHeight="1">
      <c r="A681" s="404"/>
      <c r="B681" s="404"/>
      <c r="C681" s="404"/>
      <c r="D681" s="404"/>
      <c r="E681" s="404"/>
      <c r="F681" s="404"/>
      <c r="G681" s="404"/>
      <c r="H681" s="404"/>
      <c r="I681" s="404"/>
      <c r="J681" s="404"/>
      <c r="K681" s="404"/>
      <c r="L681" s="404"/>
      <c r="M681" s="404"/>
      <c r="N681" s="404"/>
      <c r="O681" s="404"/>
      <c r="P681" s="404"/>
      <c r="Q681" s="404"/>
      <c r="R681" s="404"/>
      <c r="S681" s="404"/>
      <c r="T681" s="404"/>
      <c r="U681" s="404"/>
      <c r="V681" s="404"/>
      <c r="W681" s="404"/>
      <c r="X681" s="404"/>
      <c r="Y681" s="404"/>
      <c r="Z681" s="404"/>
    </row>
    <row r="682" spans="1:26" ht="15.75" customHeight="1">
      <c r="A682" s="404"/>
      <c r="B682" s="404"/>
      <c r="C682" s="404"/>
      <c r="D682" s="404"/>
      <c r="E682" s="404"/>
      <c r="F682" s="404"/>
      <c r="G682" s="404"/>
      <c r="H682" s="404"/>
      <c r="I682" s="404"/>
      <c r="J682" s="404"/>
      <c r="K682" s="404"/>
      <c r="L682" s="404"/>
      <c r="M682" s="404"/>
      <c r="N682" s="404"/>
      <c r="O682" s="404"/>
      <c r="P682" s="404"/>
      <c r="Q682" s="404"/>
      <c r="R682" s="404"/>
      <c r="S682" s="404"/>
      <c r="T682" s="404"/>
      <c r="U682" s="404"/>
      <c r="V682" s="404"/>
      <c r="W682" s="404"/>
      <c r="X682" s="404"/>
      <c r="Y682" s="404"/>
      <c r="Z682" s="404"/>
    </row>
    <row r="683" spans="1:26" ht="15.75" customHeight="1">
      <c r="A683" s="404"/>
      <c r="B683" s="404"/>
      <c r="C683" s="404"/>
      <c r="D683" s="404"/>
      <c r="E683" s="404"/>
      <c r="F683" s="404"/>
      <c r="G683" s="404"/>
      <c r="H683" s="404"/>
      <c r="I683" s="404"/>
      <c r="J683" s="404"/>
      <c r="K683" s="404"/>
      <c r="L683" s="404"/>
      <c r="M683" s="404"/>
      <c r="N683" s="404"/>
      <c r="O683" s="404"/>
      <c r="P683" s="404"/>
      <c r="Q683" s="404"/>
      <c r="R683" s="404"/>
      <c r="S683" s="404"/>
      <c r="T683" s="404"/>
      <c r="U683" s="404"/>
      <c r="V683" s="404"/>
      <c r="W683" s="404"/>
      <c r="X683" s="404"/>
      <c r="Y683" s="404"/>
      <c r="Z683" s="404"/>
    </row>
    <row r="684" spans="1:26" ht="15.75" customHeight="1">
      <c r="A684" s="404"/>
      <c r="B684" s="404"/>
      <c r="C684" s="404"/>
      <c r="D684" s="404"/>
      <c r="E684" s="404"/>
      <c r="F684" s="404"/>
      <c r="G684" s="404"/>
      <c r="H684" s="404"/>
      <c r="I684" s="404"/>
      <c r="J684" s="404"/>
      <c r="K684" s="404"/>
      <c r="L684" s="404"/>
      <c r="M684" s="404"/>
      <c r="N684" s="404"/>
      <c r="O684" s="404"/>
      <c r="P684" s="404"/>
      <c r="Q684" s="404"/>
      <c r="R684" s="404"/>
      <c r="S684" s="404"/>
      <c r="T684" s="404"/>
      <c r="U684" s="404"/>
      <c r="V684" s="404"/>
      <c r="W684" s="404"/>
      <c r="X684" s="404"/>
      <c r="Y684" s="404"/>
      <c r="Z684" s="404"/>
    </row>
    <row r="685" spans="1:26" ht="15.75" customHeight="1">
      <c r="A685" s="404"/>
      <c r="B685" s="404"/>
      <c r="C685" s="404"/>
      <c r="D685" s="404"/>
      <c r="E685" s="404"/>
      <c r="F685" s="404"/>
      <c r="G685" s="404"/>
      <c r="H685" s="404"/>
      <c r="I685" s="404"/>
      <c r="J685" s="404"/>
      <c r="K685" s="404"/>
      <c r="L685" s="404"/>
      <c r="M685" s="404"/>
      <c r="N685" s="404"/>
      <c r="O685" s="404"/>
      <c r="P685" s="404"/>
      <c r="Q685" s="404"/>
      <c r="R685" s="404"/>
      <c r="S685" s="404"/>
      <c r="T685" s="404"/>
      <c r="U685" s="404"/>
      <c r="V685" s="404"/>
      <c r="W685" s="404"/>
      <c r="X685" s="404"/>
      <c r="Y685" s="404"/>
      <c r="Z685" s="404"/>
    </row>
    <row r="686" spans="1:26" ht="15.75" customHeight="1">
      <c r="A686" s="404"/>
      <c r="B686" s="404"/>
      <c r="C686" s="404"/>
      <c r="D686" s="404"/>
      <c r="E686" s="404"/>
      <c r="F686" s="404"/>
      <c r="G686" s="404"/>
      <c r="H686" s="404"/>
      <c r="I686" s="404"/>
      <c r="J686" s="404"/>
      <c r="K686" s="404"/>
      <c r="L686" s="404"/>
      <c r="M686" s="404"/>
      <c r="N686" s="404"/>
      <c r="O686" s="404"/>
      <c r="P686" s="404"/>
      <c r="Q686" s="404"/>
      <c r="R686" s="404"/>
      <c r="S686" s="404"/>
      <c r="T686" s="404"/>
      <c r="U686" s="404"/>
      <c r="V686" s="404"/>
      <c r="W686" s="404"/>
      <c r="X686" s="404"/>
      <c r="Y686" s="404"/>
      <c r="Z686" s="404"/>
    </row>
    <row r="687" spans="1:26" ht="15.75" customHeight="1">
      <c r="A687" s="404"/>
      <c r="B687" s="404"/>
      <c r="C687" s="404"/>
      <c r="D687" s="404"/>
      <c r="E687" s="404"/>
      <c r="F687" s="404"/>
      <c r="G687" s="404"/>
      <c r="H687" s="404"/>
      <c r="I687" s="404"/>
      <c r="J687" s="404"/>
      <c r="K687" s="404"/>
      <c r="L687" s="404"/>
      <c r="M687" s="404"/>
      <c r="N687" s="404"/>
      <c r="O687" s="404"/>
      <c r="P687" s="404"/>
      <c r="Q687" s="404"/>
      <c r="R687" s="404"/>
      <c r="S687" s="404"/>
      <c r="T687" s="404"/>
      <c r="U687" s="404"/>
      <c r="V687" s="404"/>
      <c r="W687" s="404"/>
      <c r="X687" s="404"/>
      <c r="Y687" s="404"/>
      <c r="Z687" s="404"/>
    </row>
    <row r="688" spans="1:26" ht="15.75" customHeight="1">
      <c r="A688" s="404"/>
      <c r="B688" s="404"/>
      <c r="C688" s="404"/>
      <c r="D688" s="404"/>
      <c r="E688" s="404"/>
      <c r="F688" s="404"/>
      <c r="G688" s="404"/>
      <c r="H688" s="404"/>
      <c r="I688" s="404"/>
      <c r="J688" s="404"/>
      <c r="K688" s="404"/>
      <c r="L688" s="404"/>
      <c r="M688" s="404"/>
      <c r="N688" s="404"/>
      <c r="O688" s="404"/>
      <c r="P688" s="404"/>
      <c r="Q688" s="404"/>
      <c r="R688" s="404"/>
      <c r="S688" s="404"/>
      <c r="T688" s="404"/>
      <c r="U688" s="404"/>
      <c r="V688" s="404"/>
      <c r="W688" s="404"/>
      <c r="X688" s="404"/>
      <c r="Y688" s="404"/>
      <c r="Z688" s="404"/>
    </row>
    <row r="689" spans="1:26" ht="15.75" customHeight="1">
      <c r="A689" s="404"/>
      <c r="B689" s="404"/>
      <c r="C689" s="404"/>
      <c r="D689" s="404"/>
      <c r="E689" s="404"/>
      <c r="F689" s="404"/>
      <c r="G689" s="404"/>
      <c r="H689" s="404"/>
      <c r="I689" s="404"/>
      <c r="J689" s="404"/>
      <c r="K689" s="404"/>
      <c r="L689" s="404"/>
      <c r="M689" s="404"/>
      <c r="N689" s="404"/>
      <c r="O689" s="404"/>
      <c r="P689" s="404"/>
      <c r="Q689" s="404"/>
      <c r="R689" s="404"/>
      <c r="S689" s="404"/>
      <c r="T689" s="404"/>
      <c r="U689" s="404"/>
      <c r="V689" s="404"/>
      <c r="W689" s="404"/>
      <c r="X689" s="404"/>
      <c r="Y689" s="404"/>
      <c r="Z689" s="404"/>
    </row>
    <row r="690" spans="1:26" ht="15.75" customHeight="1">
      <c r="A690" s="404"/>
      <c r="B690" s="404"/>
      <c r="C690" s="404"/>
      <c r="D690" s="404"/>
      <c r="E690" s="404"/>
      <c r="F690" s="404"/>
      <c r="G690" s="404"/>
      <c r="H690" s="404"/>
      <c r="I690" s="404"/>
      <c r="J690" s="404"/>
      <c r="K690" s="404"/>
      <c r="L690" s="404"/>
      <c r="M690" s="404"/>
      <c r="N690" s="404"/>
      <c r="O690" s="404"/>
      <c r="P690" s="404"/>
      <c r="Q690" s="404"/>
      <c r="R690" s="404"/>
      <c r="S690" s="404"/>
      <c r="T690" s="404"/>
      <c r="U690" s="404"/>
      <c r="V690" s="404"/>
      <c r="W690" s="404"/>
      <c r="X690" s="404"/>
      <c r="Y690" s="404"/>
      <c r="Z690" s="404"/>
    </row>
    <row r="691" spans="1:26" ht="15.75" customHeight="1">
      <c r="A691" s="404"/>
      <c r="B691" s="404"/>
      <c r="C691" s="404"/>
      <c r="D691" s="404"/>
      <c r="E691" s="404"/>
      <c r="F691" s="404"/>
      <c r="G691" s="404"/>
      <c r="H691" s="404"/>
      <c r="I691" s="404"/>
      <c r="J691" s="404"/>
      <c r="K691" s="404"/>
      <c r="L691" s="404"/>
      <c r="M691" s="404"/>
      <c r="N691" s="404"/>
      <c r="O691" s="404"/>
      <c r="P691" s="404"/>
      <c r="Q691" s="404"/>
      <c r="R691" s="404"/>
      <c r="S691" s="404"/>
      <c r="T691" s="404"/>
      <c r="U691" s="404"/>
      <c r="V691" s="404"/>
      <c r="W691" s="404"/>
      <c r="X691" s="404"/>
      <c r="Y691" s="404"/>
      <c r="Z691" s="404"/>
    </row>
    <row r="692" spans="1:26" ht="15.75" customHeight="1">
      <c r="A692" s="404"/>
      <c r="B692" s="404"/>
      <c r="C692" s="404"/>
      <c r="D692" s="404"/>
      <c r="E692" s="404"/>
      <c r="F692" s="404"/>
      <c r="G692" s="404"/>
      <c r="H692" s="404"/>
      <c r="I692" s="404"/>
      <c r="J692" s="404"/>
      <c r="K692" s="404"/>
      <c r="L692" s="404"/>
      <c r="M692" s="404"/>
      <c r="N692" s="404"/>
      <c r="O692" s="404"/>
      <c r="P692" s="404"/>
      <c r="Q692" s="404"/>
      <c r="R692" s="404"/>
      <c r="S692" s="404"/>
      <c r="T692" s="404"/>
      <c r="U692" s="404"/>
      <c r="V692" s="404"/>
      <c r="W692" s="404"/>
      <c r="X692" s="404"/>
      <c r="Y692" s="404"/>
      <c r="Z692" s="404"/>
    </row>
    <row r="693" spans="1:26" ht="15.75" customHeight="1">
      <c r="A693" s="404"/>
      <c r="B693" s="404"/>
      <c r="C693" s="404"/>
      <c r="D693" s="404"/>
      <c r="E693" s="404"/>
      <c r="F693" s="404"/>
      <c r="G693" s="404"/>
      <c r="H693" s="404"/>
      <c r="I693" s="404"/>
      <c r="J693" s="404"/>
      <c r="K693" s="404"/>
      <c r="L693" s="404"/>
      <c r="M693" s="404"/>
      <c r="N693" s="404"/>
      <c r="O693" s="404"/>
      <c r="P693" s="404"/>
      <c r="Q693" s="404"/>
      <c r="R693" s="404"/>
      <c r="S693" s="404"/>
      <c r="T693" s="404"/>
      <c r="U693" s="404"/>
      <c r="V693" s="404"/>
      <c r="W693" s="404"/>
      <c r="X693" s="404"/>
      <c r="Y693" s="404"/>
      <c r="Z693" s="404"/>
    </row>
    <row r="694" spans="1:26" ht="15.75" customHeight="1">
      <c r="A694" s="404"/>
      <c r="B694" s="404"/>
      <c r="C694" s="404"/>
      <c r="D694" s="404"/>
      <c r="E694" s="404"/>
      <c r="F694" s="404"/>
      <c r="G694" s="404"/>
      <c r="H694" s="404"/>
      <c r="I694" s="404"/>
      <c r="J694" s="404"/>
      <c r="K694" s="404"/>
      <c r="L694" s="404"/>
      <c r="M694" s="404"/>
      <c r="N694" s="404"/>
      <c r="O694" s="404"/>
      <c r="P694" s="404"/>
      <c r="Q694" s="404"/>
      <c r="R694" s="404"/>
      <c r="S694" s="404"/>
      <c r="T694" s="404"/>
      <c r="U694" s="404"/>
      <c r="V694" s="404"/>
      <c r="W694" s="404"/>
      <c r="X694" s="404"/>
      <c r="Y694" s="404"/>
      <c r="Z694" s="404"/>
    </row>
    <row r="695" spans="1:26" ht="15.75" customHeight="1">
      <c r="A695" s="404"/>
      <c r="B695" s="404"/>
      <c r="C695" s="404"/>
      <c r="D695" s="404"/>
      <c r="E695" s="404"/>
      <c r="F695" s="404"/>
      <c r="G695" s="404"/>
      <c r="H695" s="404"/>
      <c r="I695" s="404"/>
      <c r="J695" s="404"/>
      <c r="K695" s="404"/>
      <c r="L695" s="404"/>
      <c r="M695" s="404"/>
      <c r="N695" s="404"/>
      <c r="O695" s="404"/>
      <c r="P695" s="404"/>
      <c r="Q695" s="404"/>
      <c r="R695" s="404"/>
      <c r="S695" s="404"/>
      <c r="T695" s="404"/>
      <c r="U695" s="404"/>
      <c r="V695" s="404"/>
      <c r="W695" s="404"/>
      <c r="X695" s="404"/>
      <c r="Y695" s="404"/>
      <c r="Z695" s="404"/>
    </row>
    <row r="696" spans="1:26" ht="15.75" customHeight="1">
      <c r="A696" s="404"/>
      <c r="B696" s="404"/>
      <c r="C696" s="404"/>
      <c r="D696" s="404"/>
      <c r="E696" s="404"/>
      <c r="F696" s="404"/>
      <c r="G696" s="404"/>
      <c r="H696" s="404"/>
      <c r="I696" s="404"/>
      <c r="J696" s="404"/>
      <c r="K696" s="404"/>
      <c r="L696" s="404"/>
      <c r="M696" s="404"/>
      <c r="N696" s="404"/>
      <c r="O696" s="404"/>
      <c r="P696" s="404"/>
      <c r="Q696" s="404"/>
      <c r="R696" s="404"/>
      <c r="S696" s="404"/>
      <c r="T696" s="404"/>
      <c r="U696" s="404"/>
      <c r="V696" s="404"/>
      <c r="W696" s="404"/>
      <c r="X696" s="404"/>
      <c r="Y696" s="404"/>
      <c r="Z696" s="404"/>
    </row>
    <row r="697" spans="1:26" ht="15.75" customHeight="1">
      <c r="A697" s="404"/>
      <c r="B697" s="404"/>
      <c r="C697" s="404"/>
      <c r="D697" s="404"/>
      <c r="E697" s="404"/>
      <c r="F697" s="404"/>
      <c r="G697" s="404"/>
      <c r="H697" s="404"/>
      <c r="I697" s="404"/>
      <c r="J697" s="404"/>
      <c r="K697" s="404"/>
      <c r="L697" s="404"/>
      <c r="M697" s="404"/>
      <c r="N697" s="404"/>
      <c r="O697" s="404"/>
      <c r="P697" s="404"/>
      <c r="Q697" s="404"/>
      <c r="R697" s="404"/>
      <c r="S697" s="404"/>
      <c r="T697" s="404"/>
      <c r="U697" s="404"/>
      <c r="V697" s="404"/>
      <c r="W697" s="404"/>
      <c r="X697" s="404"/>
      <c r="Y697" s="404"/>
      <c r="Z697" s="404"/>
    </row>
    <row r="698" spans="1:26" ht="15.75" customHeight="1">
      <c r="A698" s="404"/>
      <c r="B698" s="404"/>
      <c r="C698" s="404"/>
      <c r="D698" s="404"/>
      <c r="E698" s="404"/>
      <c r="F698" s="404"/>
      <c r="G698" s="404"/>
      <c r="H698" s="404"/>
      <c r="I698" s="404"/>
      <c r="J698" s="404"/>
      <c r="K698" s="404"/>
      <c r="L698" s="404"/>
      <c r="M698" s="404"/>
      <c r="N698" s="404"/>
      <c r="O698" s="404"/>
      <c r="P698" s="404"/>
      <c r="Q698" s="404"/>
      <c r="R698" s="404"/>
      <c r="S698" s="404"/>
      <c r="T698" s="404"/>
      <c r="U698" s="404"/>
      <c r="V698" s="404"/>
      <c r="W698" s="404"/>
      <c r="X698" s="404"/>
      <c r="Y698" s="404"/>
      <c r="Z698" s="404"/>
    </row>
    <row r="699" spans="1:26" ht="15.75" customHeight="1">
      <c r="A699" s="404"/>
      <c r="B699" s="404"/>
      <c r="C699" s="404"/>
      <c r="D699" s="404"/>
      <c r="E699" s="404"/>
      <c r="F699" s="404"/>
      <c r="G699" s="404"/>
      <c r="H699" s="404"/>
      <c r="I699" s="404"/>
      <c r="J699" s="404"/>
      <c r="K699" s="404"/>
      <c r="L699" s="404"/>
      <c r="M699" s="404"/>
      <c r="N699" s="404"/>
      <c r="O699" s="404"/>
      <c r="P699" s="404"/>
      <c r="Q699" s="404"/>
      <c r="R699" s="404"/>
      <c r="S699" s="404"/>
      <c r="T699" s="404"/>
      <c r="U699" s="404"/>
      <c r="V699" s="404"/>
      <c r="W699" s="404"/>
      <c r="X699" s="404"/>
      <c r="Y699" s="404"/>
      <c r="Z699" s="404"/>
    </row>
    <row r="700" spans="1:26" ht="15.75" customHeight="1">
      <c r="A700" s="404"/>
      <c r="B700" s="404"/>
      <c r="C700" s="404"/>
      <c r="D700" s="404"/>
      <c r="E700" s="404"/>
      <c r="F700" s="404"/>
      <c r="G700" s="404"/>
      <c r="H700" s="404"/>
      <c r="I700" s="404"/>
      <c r="J700" s="404"/>
      <c r="K700" s="404"/>
      <c r="L700" s="404"/>
      <c r="M700" s="404"/>
      <c r="N700" s="404"/>
      <c r="O700" s="404"/>
      <c r="P700" s="404"/>
      <c r="Q700" s="404"/>
      <c r="R700" s="404"/>
      <c r="S700" s="404"/>
      <c r="T700" s="404"/>
      <c r="U700" s="404"/>
      <c r="V700" s="404"/>
      <c r="W700" s="404"/>
      <c r="X700" s="404"/>
      <c r="Y700" s="404"/>
      <c r="Z700" s="404"/>
    </row>
    <row r="701" spans="1:26" ht="15.75" customHeight="1">
      <c r="A701" s="404"/>
      <c r="B701" s="404"/>
      <c r="C701" s="404"/>
      <c r="D701" s="404"/>
      <c r="E701" s="404"/>
      <c r="F701" s="404"/>
      <c r="G701" s="404"/>
      <c r="H701" s="404"/>
      <c r="I701" s="404"/>
      <c r="J701" s="404"/>
      <c r="K701" s="404"/>
      <c r="L701" s="404"/>
      <c r="M701" s="404"/>
      <c r="N701" s="404"/>
      <c r="O701" s="404"/>
      <c r="P701" s="404"/>
      <c r="Q701" s="404"/>
      <c r="R701" s="404"/>
      <c r="S701" s="404"/>
      <c r="T701" s="404"/>
      <c r="U701" s="404"/>
      <c r="V701" s="404"/>
      <c r="W701" s="404"/>
      <c r="X701" s="404"/>
      <c r="Y701" s="404"/>
      <c r="Z701" s="404"/>
    </row>
    <row r="702" spans="1:26" ht="15.75" customHeight="1">
      <c r="A702" s="404"/>
      <c r="B702" s="404"/>
      <c r="C702" s="404"/>
      <c r="D702" s="404"/>
      <c r="E702" s="404"/>
      <c r="F702" s="404"/>
      <c r="G702" s="404"/>
      <c r="H702" s="404"/>
      <c r="I702" s="404"/>
      <c r="J702" s="404"/>
      <c r="K702" s="404"/>
      <c r="L702" s="404"/>
      <c r="M702" s="404"/>
      <c r="N702" s="404"/>
      <c r="O702" s="404"/>
      <c r="P702" s="404"/>
      <c r="Q702" s="404"/>
      <c r="R702" s="404"/>
      <c r="S702" s="404"/>
      <c r="T702" s="404"/>
      <c r="U702" s="404"/>
      <c r="V702" s="404"/>
      <c r="W702" s="404"/>
      <c r="X702" s="404"/>
      <c r="Y702" s="404"/>
      <c r="Z702" s="404"/>
    </row>
    <row r="703" spans="1:26" ht="15.75" customHeight="1">
      <c r="A703" s="404"/>
      <c r="B703" s="404"/>
      <c r="C703" s="404"/>
      <c r="D703" s="404"/>
      <c r="E703" s="404"/>
      <c r="F703" s="404"/>
      <c r="G703" s="404"/>
      <c r="H703" s="404"/>
      <c r="I703" s="404"/>
      <c r="J703" s="404"/>
      <c r="K703" s="404"/>
      <c r="L703" s="404"/>
      <c r="M703" s="404"/>
      <c r="N703" s="404"/>
      <c r="O703" s="404"/>
      <c r="P703" s="404"/>
      <c r="Q703" s="404"/>
      <c r="R703" s="404"/>
      <c r="S703" s="404"/>
      <c r="T703" s="404"/>
      <c r="U703" s="404"/>
      <c r="V703" s="404"/>
      <c r="W703" s="404"/>
      <c r="X703" s="404"/>
      <c r="Y703" s="404"/>
      <c r="Z703" s="404"/>
    </row>
    <row r="704" spans="1:26" ht="15.75" customHeight="1">
      <c r="A704" s="404"/>
      <c r="B704" s="404"/>
      <c r="C704" s="404"/>
      <c r="D704" s="404"/>
      <c r="E704" s="404"/>
      <c r="F704" s="404"/>
      <c r="G704" s="404"/>
      <c r="H704" s="404"/>
      <c r="I704" s="404"/>
      <c r="J704" s="404"/>
      <c r="K704" s="404"/>
      <c r="L704" s="404"/>
      <c r="M704" s="404"/>
      <c r="N704" s="404"/>
      <c r="O704" s="404"/>
      <c r="P704" s="404"/>
      <c r="Q704" s="404"/>
      <c r="R704" s="404"/>
      <c r="S704" s="404"/>
      <c r="T704" s="404"/>
      <c r="U704" s="404"/>
      <c r="V704" s="404"/>
      <c r="W704" s="404"/>
      <c r="X704" s="404"/>
      <c r="Y704" s="404"/>
      <c r="Z704" s="404"/>
    </row>
    <row r="705" spans="1:26" ht="15.75" customHeight="1">
      <c r="A705" s="404"/>
      <c r="B705" s="404"/>
      <c r="C705" s="404"/>
      <c r="D705" s="404"/>
      <c r="E705" s="404"/>
      <c r="F705" s="404"/>
      <c r="G705" s="404"/>
      <c r="H705" s="404"/>
      <c r="I705" s="404"/>
      <c r="J705" s="404"/>
      <c r="K705" s="404"/>
      <c r="L705" s="404"/>
      <c r="M705" s="404"/>
      <c r="N705" s="404"/>
      <c r="O705" s="404"/>
      <c r="P705" s="404"/>
      <c r="Q705" s="404"/>
      <c r="R705" s="404"/>
      <c r="S705" s="404"/>
      <c r="T705" s="404"/>
      <c r="U705" s="404"/>
      <c r="V705" s="404"/>
      <c r="W705" s="404"/>
      <c r="X705" s="404"/>
      <c r="Y705" s="404"/>
      <c r="Z705" s="404"/>
    </row>
    <row r="706" spans="1:26" ht="15.75" customHeight="1">
      <c r="A706" s="404"/>
      <c r="B706" s="404"/>
      <c r="C706" s="404"/>
      <c r="D706" s="404"/>
      <c r="E706" s="404"/>
      <c r="F706" s="404"/>
      <c r="G706" s="404"/>
      <c r="H706" s="404"/>
      <c r="I706" s="404"/>
      <c r="J706" s="404"/>
      <c r="K706" s="404"/>
      <c r="L706" s="404"/>
      <c r="M706" s="404"/>
      <c r="N706" s="404"/>
      <c r="O706" s="404"/>
      <c r="P706" s="404"/>
      <c r="Q706" s="404"/>
      <c r="R706" s="404"/>
      <c r="S706" s="404"/>
      <c r="T706" s="404"/>
      <c r="U706" s="404"/>
      <c r="V706" s="404"/>
      <c r="W706" s="404"/>
      <c r="X706" s="404"/>
      <c r="Y706" s="404"/>
      <c r="Z706" s="404"/>
    </row>
    <row r="707" spans="1:26" ht="15.75" customHeight="1">
      <c r="A707" s="404"/>
      <c r="B707" s="404"/>
      <c r="C707" s="404"/>
      <c r="D707" s="404"/>
      <c r="E707" s="404"/>
      <c r="F707" s="404"/>
      <c r="G707" s="404"/>
      <c r="H707" s="404"/>
      <c r="I707" s="404"/>
      <c r="J707" s="404"/>
      <c r="K707" s="404"/>
      <c r="L707" s="404"/>
      <c r="M707" s="404"/>
      <c r="N707" s="404"/>
      <c r="O707" s="404"/>
      <c r="P707" s="404"/>
      <c r="Q707" s="404"/>
      <c r="R707" s="404"/>
      <c r="S707" s="404"/>
      <c r="T707" s="404"/>
      <c r="U707" s="404"/>
      <c r="V707" s="404"/>
      <c r="W707" s="404"/>
      <c r="X707" s="404"/>
      <c r="Y707" s="404"/>
      <c r="Z707" s="404"/>
    </row>
    <row r="708" spans="1:26" ht="15.75" customHeight="1">
      <c r="A708" s="404"/>
      <c r="B708" s="404"/>
      <c r="C708" s="404"/>
      <c r="D708" s="404"/>
      <c r="E708" s="404"/>
      <c r="F708" s="404"/>
      <c r="G708" s="404"/>
      <c r="H708" s="404"/>
      <c r="I708" s="404"/>
      <c r="J708" s="404"/>
      <c r="K708" s="404"/>
      <c r="L708" s="404"/>
      <c r="M708" s="404"/>
      <c r="N708" s="404"/>
      <c r="O708" s="404"/>
      <c r="P708" s="404"/>
      <c r="Q708" s="404"/>
      <c r="R708" s="404"/>
      <c r="S708" s="404"/>
      <c r="T708" s="404"/>
      <c r="U708" s="404"/>
      <c r="V708" s="404"/>
      <c r="W708" s="404"/>
      <c r="X708" s="404"/>
      <c r="Y708" s="404"/>
      <c r="Z708" s="404"/>
    </row>
    <row r="709" spans="1:26" ht="15.75" customHeight="1">
      <c r="A709" s="404"/>
      <c r="B709" s="404"/>
      <c r="C709" s="404"/>
      <c r="D709" s="404"/>
      <c r="E709" s="404"/>
      <c r="F709" s="404"/>
      <c r="G709" s="404"/>
      <c r="H709" s="404"/>
      <c r="I709" s="404"/>
      <c r="J709" s="404"/>
      <c r="K709" s="404"/>
      <c r="L709" s="404"/>
      <c r="M709" s="404"/>
      <c r="N709" s="404"/>
      <c r="O709" s="404"/>
      <c r="P709" s="404"/>
      <c r="Q709" s="404"/>
      <c r="R709" s="404"/>
      <c r="S709" s="404"/>
      <c r="T709" s="404"/>
      <c r="U709" s="404"/>
      <c r="V709" s="404"/>
      <c r="W709" s="404"/>
      <c r="X709" s="404"/>
      <c r="Y709" s="404"/>
      <c r="Z709" s="404"/>
    </row>
    <row r="710" spans="1:26" ht="15.75" customHeight="1">
      <c r="A710" s="404"/>
      <c r="B710" s="404"/>
      <c r="C710" s="404"/>
      <c r="D710" s="404"/>
      <c r="E710" s="404"/>
      <c r="F710" s="404"/>
      <c r="G710" s="404"/>
      <c r="H710" s="404"/>
      <c r="I710" s="404"/>
      <c r="J710" s="404"/>
      <c r="K710" s="404"/>
      <c r="L710" s="404"/>
      <c r="M710" s="404"/>
      <c r="N710" s="404"/>
      <c r="O710" s="404"/>
      <c r="P710" s="404"/>
      <c r="Q710" s="404"/>
      <c r="R710" s="404"/>
      <c r="S710" s="404"/>
      <c r="T710" s="404"/>
      <c r="U710" s="404"/>
      <c r="V710" s="404"/>
      <c r="W710" s="404"/>
      <c r="X710" s="404"/>
      <c r="Y710" s="404"/>
      <c r="Z710" s="404"/>
    </row>
    <row r="711" spans="1:26" ht="15.75" customHeight="1">
      <c r="A711" s="404"/>
      <c r="B711" s="404"/>
      <c r="C711" s="404"/>
      <c r="D711" s="404"/>
      <c r="E711" s="404"/>
      <c r="F711" s="404"/>
      <c r="G711" s="404"/>
      <c r="H711" s="404"/>
      <c r="I711" s="404"/>
      <c r="J711" s="404"/>
      <c r="K711" s="404"/>
      <c r="L711" s="404"/>
      <c r="M711" s="404"/>
      <c r="N711" s="404"/>
      <c r="O711" s="404"/>
      <c r="P711" s="404"/>
      <c r="Q711" s="404"/>
      <c r="R711" s="404"/>
      <c r="S711" s="404"/>
      <c r="T711" s="404"/>
      <c r="U711" s="404"/>
      <c r="V711" s="404"/>
      <c r="W711" s="404"/>
      <c r="X711" s="404"/>
      <c r="Y711" s="404"/>
      <c r="Z711" s="404"/>
    </row>
    <row r="712" spans="1:26" ht="15.75" customHeight="1">
      <c r="A712" s="404"/>
      <c r="B712" s="404"/>
      <c r="C712" s="404"/>
      <c r="D712" s="404"/>
      <c r="E712" s="404"/>
      <c r="F712" s="404"/>
      <c r="G712" s="404"/>
      <c r="H712" s="404"/>
      <c r="I712" s="404"/>
      <c r="J712" s="404"/>
      <c r="K712" s="404"/>
      <c r="L712" s="404"/>
      <c r="M712" s="404"/>
      <c r="N712" s="404"/>
      <c r="O712" s="404"/>
      <c r="P712" s="404"/>
      <c r="Q712" s="404"/>
      <c r="R712" s="404"/>
      <c r="S712" s="404"/>
      <c r="T712" s="404"/>
      <c r="U712" s="404"/>
      <c r="V712" s="404"/>
      <c r="W712" s="404"/>
      <c r="X712" s="404"/>
      <c r="Y712" s="404"/>
      <c r="Z712" s="404"/>
    </row>
    <row r="713" spans="1:26" ht="15.75" customHeight="1">
      <c r="A713" s="404"/>
      <c r="B713" s="404"/>
      <c r="C713" s="404"/>
      <c r="D713" s="404"/>
      <c r="E713" s="404"/>
      <c r="F713" s="404"/>
      <c r="G713" s="404"/>
      <c r="H713" s="404"/>
      <c r="I713" s="404"/>
      <c r="J713" s="404"/>
      <c r="K713" s="404"/>
      <c r="L713" s="404"/>
      <c r="M713" s="404"/>
      <c r="N713" s="404"/>
      <c r="O713" s="404"/>
      <c r="P713" s="404"/>
      <c r="Q713" s="404"/>
      <c r="R713" s="404"/>
      <c r="S713" s="404"/>
      <c r="T713" s="404"/>
      <c r="U713" s="404"/>
      <c r="V713" s="404"/>
      <c r="W713" s="404"/>
      <c r="X713" s="404"/>
      <c r="Y713" s="404"/>
      <c r="Z713" s="404"/>
    </row>
    <row r="714" spans="1:26" ht="15.75" customHeight="1">
      <c r="A714" s="404"/>
      <c r="B714" s="404"/>
      <c r="C714" s="404"/>
      <c r="D714" s="404"/>
      <c r="E714" s="404"/>
      <c r="F714" s="404"/>
      <c r="G714" s="404"/>
      <c r="H714" s="404"/>
      <c r="I714" s="404"/>
      <c r="J714" s="404"/>
      <c r="K714" s="404"/>
      <c r="L714" s="404"/>
      <c r="M714" s="404"/>
      <c r="N714" s="404"/>
      <c r="O714" s="404"/>
      <c r="P714" s="404"/>
      <c r="Q714" s="404"/>
      <c r="R714" s="404"/>
      <c r="S714" s="404"/>
      <c r="T714" s="404"/>
      <c r="U714" s="404"/>
      <c r="V714" s="404"/>
      <c r="W714" s="404"/>
      <c r="X714" s="404"/>
      <c r="Y714" s="404"/>
      <c r="Z714" s="404"/>
    </row>
    <row r="715" spans="1:26" ht="15.75" customHeight="1">
      <c r="A715" s="404"/>
      <c r="B715" s="404"/>
      <c r="C715" s="404"/>
      <c r="D715" s="404"/>
      <c r="E715" s="404"/>
      <c r="F715" s="404"/>
      <c r="G715" s="404"/>
      <c r="H715" s="404"/>
      <c r="I715" s="404"/>
      <c r="J715" s="404"/>
      <c r="K715" s="404"/>
      <c r="L715" s="404"/>
      <c r="M715" s="404"/>
      <c r="N715" s="404"/>
      <c r="O715" s="404"/>
      <c r="P715" s="404"/>
      <c r="Q715" s="404"/>
      <c r="R715" s="404"/>
      <c r="S715" s="404"/>
      <c r="T715" s="404"/>
      <c r="U715" s="404"/>
      <c r="V715" s="404"/>
      <c r="W715" s="404"/>
      <c r="X715" s="404"/>
      <c r="Y715" s="404"/>
      <c r="Z715" s="404"/>
    </row>
    <row r="716" spans="1:26" ht="15.75" customHeight="1">
      <c r="A716" s="404"/>
      <c r="B716" s="404"/>
      <c r="C716" s="404"/>
      <c r="D716" s="404"/>
      <c r="E716" s="404"/>
      <c r="F716" s="404"/>
      <c r="G716" s="404"/>
      <c r="H716" s="404"/>
      <c r="I716" s="404"/>
      <c r="J716" s="404"/>
      <c r="K716" s="404"/>
      <c r="L716" s="404"/>
      <c r="M716" s="404"/>
      <c r="N716" s="404"/>
      <c r="O716" s="404"/>
      <c r="P716" s="404"/>
      <c r="Q716" s="404"/>
      <c r="R716" s="404"/>
      <c r="S716" s="404"/>
      <c r="T716" s="404"/>
      <c r="U716" s="404"/>
      <c r="V716" s="404"/>
      <c r="W716" s="404"/>
      <c r="X716" s="404"/>
      <c r="Y716" s="404"/>
      <c r="Z716" s="404"/>
    </row>
    <row r="717" spans="1:26" ht="15.75" customHeight="1">
      <c r="A717" s="404"/>
      <c r="B717" s="404"/>
      <c r="C717" s="404"/>
      <c r="D717" s="404"/>
      <c r="E717" s="404"/>
      <c r="F717" s="404"/>
      <c r="G717" s="404"/>
      <c r="H717" s="404"/>
      <c r="I717" s="404"/>
      <c r="J717" s="404"/>
      <c r="K717" s="404"/>
      <c r="L717" s="404"/>
      <c r="M717" s="404"/>
      <c r="N717" s="404"/>
      <c r="O717" s="404"/>
      <c r="P717" s="404"/>
      <c r="Q717" s="404"/>
      <c r="R717" s="404"/>
      <c r="S717" s="404"/>
      <c r="T717" s="404"/>
      <c r="U717" s="404"/>
      <c r="V717" s="404"/>
      <c r="W717" s="404"/>
      <c r="X717" s="404"/>
      <c r="Y717" s="404"/>
      <c r="Z717" s="404"/>
    </row>
    <row r="718" spans="1:26" ht="15.75" customHeight="1">
      <c r="A718" s="404"/>
      <c r="B718" s="404"/>
      <c r="C718" s="404"/>
      <c r="D718" s="404"/>
      <c r="E718" s="404"/>
      <c r="F718" s="404"/>
      <c r="G718" s="404"/>
      <c r="H718" s="404"/>
      <c r="I718" s="404"/>
      <c r="J718" s="404"/>
      <c r="K718" s="404"/>
      <c r="L718" s="404"/>
      <c r="M718" s="404"/>
      <c r="N718" s="404"/>
      <c r="O718" s="404"/>
      <c r="P718" s="404"/>
      <c r="Q718" s="404"/>
      <c r="R718" s="404"/>
      <c r="S718" s="404"/>
      <c r="T718" s="404"/>
      <c r="U718" s="404"/>
      <c r="V718" s="404"/>
      <c r="W718" s="404"/>
      <c r="X718" s="404"/>
      <c r="Y718" s="404"/>
      <c r="Z718" s="404"/>
    </row>
    <row r="719" spans="1:26" ht="15.75" customHeight="1">
      <c r="A719" s="404"/>
      <c r="B719" s="404"/>
      <c r="C719" s="404"/>
      <c r="D719" s="404"/>
      <c r="E719" s="404"/>
      <c r="F719" s="404"/>
      <c r="G719" s="404"/>
      <c r="H719" s="404"/>
      <c r="I719" s="404"/>
      <c r="J719" s="404"/>
      <c r="K719" s="404"/>
      <c r="L719" s="404"/>
      <c r="M719" s="404"/>
      <c r="N719" s="404"/>
      <c r="O719" s="404"/>
      <c r="P719" s="404"/>
      <c r="Q719" s="404"/>
      <c r="R719" s="404"/>
      <c r="S719" s="404"/>
      <c r="T719" s="404"/>
      <c r="U719" s="404"/>
      <c r="V719" s="404"/>
      <c r="W719" s="404"/>
      <c r="X719" s="404"/>
      <c r="Y719" s="404"/>
      <c r="Z719" s="404"/>
    </row>
    <row r="720" spans="1:26" ht="15.75" customHeight="1">
      <c r="A720" s="404"/>
      <c r="B720" s="404"/>
      <c r="C720" s="404"/>
      <c r="D720" s="404"/>
      <c r="E720" s="404"/>
      <c r="F720" s="404"/>
      <c r="G720" s="404"/>
      <c r="H720" s="404"/>
      <c r="I720" s="404"/>
      <c r="J720" s="404"/>
      <c r="K720" s="404"/>
      <c r="L720" s="404"/>
      <c r="M720" s="404"/>
      <c r="N720" s="404"/>
      <c r="O720" s="404"/>
      <c r="P720" s="404"/>
      <c r="Q720" s="404"/>
      <c r="R720" s="404"/>
      <c r="S720" s="404"/>
      <c r="T720" s="404"/>
      <c r="U720" s="404"/>
      <c r="V720" s="404"/>
      <c r="W720" s="404"/>
      <c r="X720" s="404"/>
      <c r="Y720" s="404"/>
      <c r="Z720" s="404"/>
    </row>
    <row r="721" spans="1:26" ht="15.75" customHeight="1">
      <c r="A721" s="404"/>
      <c r="B721" s="404"/>
      <c r="C721" s="404"/>
      <c r="D721" s="404"/>
      <c r="E721" s="404"/>
      <c r="F721" s="404"/>
      <c r="G721" s="404"/>
      <c r="H721" s="404"/>
      <c r="I721" s="404"/>
      <c r="J721" s="404"/>
      <c r="K721" s="404"/>
      <c r="L721" s="404"/>
      <c r="M721" s="404"/>
      <c r="N721" s="404"/>
      <c r="O721" s="404"/>
      <c r="P721" s="404"/>
      <c r="Q721" s="404"/>
      <c r="R721" s="404"/>
      <c r="S721" s="404"/>
      <c r="T721" s="404"/>
      <c r="U721" s="404"/>
      <c r="V721" s="404"/>
      <c r="W721" s="404"/>
      <c r="X721" s="404"/>
      <c r="Y721" s="404"/>
      <c r="Z721" s="404"/>
    </row>
    <row r="722" spans="1:26" ht="15.75" customHeight="1">
      <c r="A722" s="404"/>
      <c r="B722" s="404"/>
      <c r="C722" s="404"/>
      <c r="D722" s="404"/>
      <c r="E722" s="404"/>
      <c r="F722" s="404"/>
      <c r="G722" s="404"/>
      <c r="H722" s="404"/>
      <c r="I722" s="404"/>
      <c r="J722" s="404"/>
      <c r="K722" s="404"/>
      <c r="L722" s="404"/>
      <c r="M722" s="404"/>
      <c r="N722" s="404"/>
      <c r="O722" s="404"/>
      <c r="P722" s="404"/>
      <c r="Q722" s="404"/>
      <c r="R722" s="404"/>
      <c r="S722" s="404"/>
      <c r="T722" s="404"/>
      <c r="U722" s="404"/>
      <c r="V722" s="404"/>
      <c r="W722" s="404"/>
      <c r="X722" s="404"/>
      <c r="Y722" s="404"/>
      <c r="Z722" s="404"/>
    </row>
    <row r="723" spans="1:26" ht="15.75" customHeight="1">
      <c r="A723" s="404"/>
      <c r="B723" s="404"/>
      <c r="C723" s="404"/>
      <c r="D723" s="404"/>
      <c r="E723" s="404"/>
      <c r="F723" s="404"/>
      <c r="G723" s="404"/>
      <c r="H723" s="404"/>
      <c r="I723" s="404"/>
      <c r="J723" s="404"/>
      <c r="K723" s="404"/>
      <c r="L723" s="404"/>
      <c r="M723" s="404"/>
      <c r="N723" s="404"/>
      <c r="O723" s="404"/>
      <c r="P723" s="404"/>
      <c r="Q723" s="404"/>
      <c r="R723" s="404"/>
      <c r="S723" s="404"/>
      <c r="T723" s="404"/>
      <c r="U723" s="404"/>
      <c r="V723" s="404"/>
      <c r="W723" s="404"/>
      <c r="X723" s="404"/>
      <c r="Y723" s="404"/>
      <c r="Z723" s="404"/>
    </row>
    <row r="724" spans="1:26" ht="15.75" customHeight="1">
      <c r="A724" s="404"/>
      <c r="B724" s="404"/>
      <c r="C724" s="404"/>
      <c r="D724" s="404"/>
      <c r="E724" s="404"/>
      <c r="F724" s="404"/>
      <c r="G724" s="404"/>
      <c r="H724" s="404"/>
      <c r="I724" s="404"/>
      <c r="J724" s="404"/>
      <c r="K724" s="404"/>
      <c r="L724" s="404"/>
      <c r="M724" s="404"/>
      <c r="N724" s="404"/>
      <c r="O724" s="404"/>
      <c r="P724" s="404"/>
      <c r="Q724" s="404"/>
      <c r="R724" s="404"/>
      <c r="S724" s="404"/>
      <c r="T724" s="404"/>
      <c r="U724" s="404"/>
      <c r="V724" s="404"/>
      <c r="W724" s="404"/>
      <c r="X724" s="404"/>
      <c r="Y724" s="404"/>
      <c r="Z724" s="404"/>
    </row>
    <row r="725" spans="1:26" ht="15.75" customHeight="1">
      <c r="A725" s="404"/>
      <c r="B725" s="404"/>
      <c r="C725" s="404"/>
      <c r="D725" s="404"/>
      <c r="E725" s="404"/>
      <c r="F725" s="404"/>
      <c r="G725" s="404"/>
      <c r="H725" s="404"/>
      <c r="I725" s="404"/>
      <c r="J725" s="404"/>
      <c r="K725" s="404"/>
      <c r="L725" s="404"/>
      <c r="M725" s="404"/>
      <c r="N725" s="404"/>
      <c r="O725" s="404"/>
      <c r="P725" s="404"/>
      <c r="Q725" s="404"/>
      <c r="R725" s="404"/>
      <c r="S725" s="404"/>
      <c r="T725" s="404"/>
      <c r="U725" s="404"/>
      <c r="V725" s="404"/>
      <c r="W725" s="404"/>
      <c r="X725" s="404"/>
      <c r="Y725" s="404"/>
      <c r="Z725" s="404"/>
    </row>
    <row r="726" spans="1:26" ht="15.75" customHeight="1">
      <c r="A726" s="404"/>
      <c r="B726" s="404"/>
      <c r="C726" s="404"/>
      <c r="D726" s="404"/>
      <c r="E726" s="404"/>
      <c r="F726" s="404"/>
      <c r="G726" s="404"/>
      <c r="H726" s="404"/>
      <c r="I726" s="404"/>
      <c r="J726" s="404"/>
      <c r="K726" s="404"/>
      <c r="L726" s="404"/>
      <c r="M726" s="404"/>
      <c r="N726" s="404"/>
      <c r="O726" s="404"/>
      <c r="P726" s="404"/>
      <c r="Q726" s="404"/>
      <c r="R726" s="404"/>
      <c r="S726" s="404"/>
      <c r="T726" s="404"/>
      <c r="U726" s="404"/>
      <c r="V726" s="404"/>
      <c r="W726" s="404"/>
      <c r="X726" s="404"/>
      <c r="Y726" s="404"/>
      <c r="Z726" s="404"/>
    </row>
    <row r="727" spans="1:26" ht="15.75" customHeight="1">
      <c r="A727" s="404"/>
      <c r="B727" s="404"/>
      <c r="C727" s="404"/>
      <c r="D727" s="404"/>
      <c r="E727" s="404"/>
      <c r="F727" s="404"/>
      <c r="G727" s="404"/>
      <c r="H727" s="404"/>
      <c r="I727" s="404"/>
      <c r="J727" s="404"/>
      <c r="K727" s="404"/>
      <c r="L727" s="404"/>
      <c r="M727" s="404"/>
      <c r="N727" s="404"/>
      <c r="O727" s="404"/>
      <c r="P727" s="404"/>
      <c r="Q727" s="404"/>
      <c r="R727" s="404"/>
      <c r="S727" s="404"/>
      <c r="T727" s="404"/>
      <c r="U727" s="404"/>
      <c r="V727" s="404"/>
      <c r="W727" s="404"/>
      <c r="X727" s="404"/>
      <c r="Y727" s="404"/>
      <c r="Z727" s="404"/>
    </row>
    <row r="728" spans="1:26" ht="15.75" customHeight="1">
      <c r="A728" s="404"/>
      <c r="B728" s="404"/>
      <c r="C728" s="404"/>
      <c r="D728" s="404"/>
      <c r="E728" s="404"/>
      <c r="F728" s="404"/>
      <c r="G728" s="404"/>
      <c r="H728" s="404"/>
      <c r="I728" s="404"/>
      <c r="J728" s="404"/>
      <c r="K728" s="404"/>
      <c r="L728" s="404"/>
      <c r="M728" s="404"/>
      <c r="N728" s="404"/>
      <c r="O728" s="404"/>
      <c r="P728" s="404"/>
      <c r="Q728" s="404"/>
      <c r="R728" s="404"/>
      <c r="S728" s="404"/>
      <c r="T728" s="404"/>
      <c r="U728" s="404"/>
      <c r="V728" s="404"/>
      <c r="W728" s="404"/>
      <c r="X728" s="404"/>
      <c r="Y728" s="404"/>
      <c r="Z728" s="404"/>
    </row>
    <row r="729" spans="1:26" ht="15.75" customHeight="1">
      <c r="A729" s="404"/>
      <c r="B729" s="404"/>
      <c r="C729" s="404"/>
      <c r="D729" s="404"/>
      <c r="E729" s="404"/>
      <c r="F729" s="404"/>
      <c r="G729" s="404"/>
      <c r="H729" s="404"/>
      <c r="I729" s="404"/>
      <c r="J729" s="404"/>
      <c r="K729" s="404"/>
      <c r="L729" s="404"/>
      <c r="M729" s="404"/>
      <c r="N729" s="404"/>
      <c r="O729" s="404"/>
      <c r="P729" s="404"/>
      <c r="Q729" s="404"/>
      <c r="R729" s="404"/>
      <c r="S729" s="404"/>
      <c r="T729" s="404"/>
      <c r="U729" s="404"/>
      <c r="V729" s="404"/>
      <c r="W729" s="404"/>
      <c r="X729" s="404"/>
      <c r="Y729" s="404"/>
      <c r="Z729" s="404"/>
    </row>
    <row r="730" spans="1:26" ht="15.75" customHeight="1">
      <c r="A730" s="404"/>
      <c r="B730" s="404"/>
      <c r="C730" s="404"/>
      <c r="D730" s="404"/>
      <c r="E730" s="404"/>
      <c r="F730" s="404"/>
      <c r="G730" s="404"/>
      <c r="H730" s="404"/>
      <c r="I730" s="404"/>
      <c r="J730" s="404"/>
      <c r="K730" s="404"/>
      <c r="L730" s="404"/>
      <c r="M730" s="404"/>
      <c r="N730" s="404"/>
      <c r="O730" s="404"/>
      <c r="P730" s="404"/>
      <c r="Q730" s="404"/>
      <c r="R730" s="404"/>
      <c r="S730" s="404"/>
      <c r="T730" s="404"/>
      <c r="U730" s="404"/>
      <c r="V730" s="404"/>
      <c r="W730" s="404"/>
      <c r="X730" s="404"/>
      <c r="Y730" s="404"/>
      <c r="Z730" s="404"/>
    </row>
    <row r="731" spans="1:26" ht="15.75" customHeight="1">
      <c r="A731" s="404"/>
      <c r="B731" s="404"/>
      <c r="C731" s="404"/>
      <c r="D731" s="404"/>
      <c r="E731" s="404"/>
      <c r="F731" s="404"/>
      <c r="G731" s="404"/>
      <c r="H731" s="404"/>
      <c r="I731" s="404"/>
      <c r="J731" s="404"/>
      <c r="K731" s="404"/>
      <c r="L731" s="404"/>
      <c r="M731" s="404"/>
      <c r="N731" s="404"/>
      <c r="O731" s="404"/>
      <c r="P731" s="404"/>
      <c r="Q731" s="404"/>
      <c r="R731" s="404"/>
      <c r="S731" s="404"/>
      <c r="T731" s="404"/>
      <c r="U731" s="404"/>
      <c r="V731" s="404"/>
      <c r="W731" s="404"/>
      <c r="X731" s="404"/>
      <c r="Y731" s="404"/>
      <c r="Z731" s="404"/>
    </row>
    <row r="732" spans="1:26" ht="15.75" customHeight="1">
      <c r="A732" s="404"/>
      <c r="B732" s="404"/>
      <c r="C732" s="404"/>
      <c r="D732" s="404"/>
      <c r="E732" s="404"/>
      <c r="F732" s="404"/>
      <c r="G732" s="404"/>
      <c r="H732" s="404"/>
      <c r="I732" s="404"/>
      <c r="J732" s="404"/>
      <c r="K732" s="404"/>
      <c r="L732" s="404"/>
      <c r="M732" s="404"/>
      <c r="N732" s="404"/>
      <c r="O732" s="404"/>
      <c r="P732" s="404"/>
      <c r="Q732" s="404"/>
      <c r="R732" s="404"/>
      <c r="S732" s="404"/>
      <c r="T732" s="404"/>
      <c r="U732" s="404"/>
      <c r="V732" s="404"/>
      <c r="W732" s="404"/>
      <c r="X732" s="404"/>
      <c r="Y732" s="404"/>
      <c r="Z732" s="404"/>
    </row>
    <row r="733" spans="1:26" ht="15.75" customHeight="1">
      <c r="A733" s="404"/>
      <c r="B733" s="404"/>
      <c r="C733" s="404"/>
      <c r="D733" s="404"/>
      <c r="E733" s="404"/>
      <c r="F733" s="404"/>
      <c r="G733" s="404"/>
      <c r="H733" s="404"/>
      <c r="I733" s="404"/>
      <c r="J733" s="404"/>
      <c r="K733" s="404"/>
      <c r="L733" s="404"/>
      <c r="M733" s="404"/>
      <c r="N733" s="404"/>
      <c r="O733" s="404"/>
      <c r="P733" s="404"/>
      <c r="Q733" s="404"/>
      <c r="R733" s="404"/>
      <c r="S733" s="404"/>
      <c r="T733" s="404"/>
      <c r="U733" s="404"/>
      <c r="V733" s="404"/>
      <c r="W733" s="404"/>
      <c r="X733" s="404"/>
      <c r="Y733" s="404"/>
      <c r="Z733" s="404"/>
    </row>
    <row r="734" spans="1:26" ht="15.75" customHeight="1">
      <c r="A734" s="404"/>
      <c r="B734" s="404"/>
      <c r="C734" s="404"/>
      <c r="D734" s="404"/>
      <c r="E734" s="404"/>
      <c r="F734" s="404"/>
      <c r="G734" s="404"/>
      <c r="H734" s="404"/>
      <c r="I734" s="404"/>
      <c r="J734" s="404"/>
      <c r="K734" s="404"/>
      <c r="L734" s="404"/>
      <c r="M734" s="404"/>
      <c r="N734" s="404"/>
      <c r="O734" s="404"/>
      <c r="P734" s="404"/>
      <c r="Q734" s="404"/>
      <c r="R734" s="404"/>
      <c r="S734" s="404"/>
      <c r="T734" s="404"/>
      <c r="U734" s="404"/>
      <c r="V734" s="404"/>
      <c r="W734" s="404"/>
      <c r="X734" s="404"/>
      <c r="Y734" s="404"/>
      <c r="Z734" s="404"/>
    </row>
    <row r="735" spans="1:26" ht="15.75" customHeight="1">
      <c r="A735" s="404"/>
      <c r="B735" s="404"/>
      <c r="C735" s="404"/>
      <c r="D735" s="404"/>
      <c r="E735" s="404"/>
      <c r="F735" s="404"/>
      <c r="G735" s="404"/>
      <c r="H735" s="404"/>
      <c r="I735" s="404"/>
      <c r="J735" s="404"/>
      <c r="K735" s="404"/>
      <c r="L735" s="404"/>
      <c r="M735" s="404"/>
      <c r="N735" s="404"/>
      <c r="O735" s="404"/>
      <c r="P735" s="404"/>
      <c r="Q735" s="404"/>
      <c r="R735" s="404"/>
      <c r="S735" s="404"/>
      <c r="T735" s="404"/>
      <c r="U735" s="404"/>
      <c r="V735" s="404"/>
      <c r="W735" s="404"/>
      <c r="X735" s="404"/>
      <c r="Y735" s="404"/>
      <c r="Z735" s="404"/>
    </row>
    <row r="736" spans="1:26" ht="15.75" customHeight="1">
      <c r="A736" s="404"/>
      <c r="B736" s="404"/>
      <c r="C736" s="404"/>
      <c r="D736" s="404"/>
      <c r="E736" s="404"/>
      <c r="F736" s="404"/>
      <c r="G736" s="404"/>
      <c r="H736" s="404"/>
      <c r="I736" s="404"/>
      <c r="J736" s="404"/>
      <c r="K736" s="404"/>
      <c r="L736" s="404"/>
      <c r="M736" s="404"/>
      <c r="N736" s="404"/>
      <c r="O736" s="404"/>
      <c r="P736" s="404"/>
      <c r="Q736" s="404"/>
      <c r="R736" s="404"/>
      <c r="S736" s="404"/>
      <c r="T736" s="404"/>
      <c r="U736" s="404"/>
      <c r="V736" s="404"/>
      <c r="W736" s="404"/>
      <c r="X736" s="404"/>
      <c r="Y736" s="404"/>
      <c r="Z736" s="404"/>
    </row>
    <row r="737" spans="1:26" ht="15.75" customHeight="1">
      <c r="A737" s="404"/>
      <c r="B737" s="404"/>
      <c r="C737" s="404"/>
      <c r="D737" s="404"/>
      <c r="E737" s="404"/>
      <c r="F737" s="404"/>
      <c r="G737" s="404"/>
      <c r="H737" s="404"/>
      <c r="I737" s="404"/>
      <c r="J737" s="404"/>
      <c r="K737" s="404"/>
      <c r="L737" s="404"/>
      <c r="M737" s="404"/>
      <c r="N737" s="404"/>
      <c r="O737" s="404"/>
      <c r="P737" s="404"/>
      <c r="Q737" s="404"/>
      <c r="R737" s="404"/>
      <c r="S737" s="404"/>
      <c r="T737" s="404"/>
      <c r="U737" s="404"/>
      <c r="V737" s="404"/>
      <c r="W737" s="404"/>
      <c r="X737" s="404"/>
      <c r="Y737" s="404"/>
      <c r="Z737" s="404"/>
    </row>
    <row r="738" spans="1:26" ht="15.75" customHeight="1">
      <c r="A738" s="404"/>
      <c r="B738" s="404"/>
      <c r="C738" s="404"/>
      <c r="D738" s="404"/>
      <c r="E738" s="404"/>
      <c r="F738" s="404"/>
      <c r="G738" s="404"/>
      <c r="H738" s="404"/>
      <c r="I738" s="404"/>
      <c r="J738" s="404"/>
      <c r="K738" s="404"/>
      <c r="L738" s="404"/>
      <c r="M738" s="404"/>
      <c r="N738" s="404"/>
      <c r="O738" s="404"/>
      <c r="P738" s="404"/>
      <c r="Q738" s="404"/>
      <c r="R738" s="404"/>
      <c r="S738" s="404"/>
      <c r="T738" s="404"/>
      <c r="U738" s="404"/>
      <c r="V738" s="404"/>
      <c r="W738" s="404"/>
      <c r="X738" s="404"/>
      <c r="Y738" s="404"/>
      <c r="Z738" s="404"/>
    </row>
    <row r="739" spans="1:26" ht="15.75" customHeight="1">
      <c r="A739" s="404"/>
      <c r="B739" s="404"/>
      <c r="C739" s="404"/>
      <c r="D739" s="404"/>
      <c r="E739" s="404"/>
      <c r="F739" s="404"/>
      <c r="G739" s="404"/>
      <c r="H739" s="404"/>
      <c r="I739" s="404"/>
      <c r="J739" s="404"/>
      <c r="K739" s="404"/>
      <c r="L739" s="404"/>
      <c r="M739" s="404"/>
      <c r="N739" s="404"/>
      <c r="O739" s="404"/>
      <c r="P739" s="404"/>
      <c r="Q739" s="404"/>
      <c r="R739" s="404"/>
      <c r="S739" s="404"/>
      <c r="T739" s="404"/>
      <c r="U739" s="404"/>
      <c r="V739" s="404"/>
      <c r="W739" s="404"/>
      <c r="X739" s="404"/>
      <c r="Y739" s="404"/>
      <c r="Z739" s="404"/>
    </row>
    <row r="740" spans="1:26" ht="15.75" customHeight="1">
      <c r="A740" s="404"/>
      <c r="B740" s="404"/>
      <c r="C740" s="404"/>
      <c r="D740" s="404"/>
      <c r="E740" s="404"/>
      <c r="F740" s="404"/>
      <c r="G740" s="404"/>
      <c r="H740" s="404"/>
      <c r="I740" s="404"/>
      <c r="J740" s="404"/>
      <c r="K740" s="404"/>
      <c r="L740" s="404"/>
      <c r="M740" s="404"/>
      <c r="N740" s="404"/>
      <c r="O740" s="404"/>
      <c r="P740" s="404"/>
      <c r="Q740" s="404"/>
      <c r="R740" s="404"/>
      <c r="S740" s="404"/>
      <c r="T740" s="404"/>
      <c r="U740" s="404"/>
      <c r="V740" s="404"/>
      <c r="W740" s="404"/>
      <c r="X740" s="404"/>
      <c r="Y740" s="404"/>
      <c r="Z740" s="404"/>
    </row>
    <row r="741" spans="1:26" ht="15.75" customHeight="1">
      <c r="A741" s="404"/>
      <c r="B741" s="404"/>
      <c r="C741" s="404"/>
      <c r="D741" s="404"/>
      <c r="E741" s="404"/>
      <c r="F741" s="404"/>
      <c r="G741" s="404"/>
      <c r="H741" s="404"/>
      <c r="I741" s="404"/>
      <c r="J741" s="404"/>
      <c r="K741" s="404"/>
      <c r="L741" s="404"/>
      <c r="M741" s="404"/>
      <c r="N741" s="404"/>
      <c r="O741" s="404"/>
      <c r="P741" s="404"/>
      <c r="Q741" s="404"/>
      <c r="R741" s="404"/>
      <c r="S741" s="404"/>
      <c r="T741" s="404"/>
      <c r="U741" s="404"/>
      <c r="V741" s="404"/>
      <c r="W741" s="404"/>
      <c r="X741" s="404"/>
      <c r="Y741" s="404"/>
      <c r="Z741" s="404"/>
    </row>
    <row r="742" spans="1:26" ht="15.75" customHeight="1">
      <c r="A742" s="404"/>
      <c r="B742" s="404"/>
      <c r="C742" s="404"/>
      <c r="D742" s="404"/>
      <c r="E742" s="404"/>
      <c r="F742" s="404"/>
      <c r="G742" s="404"/>
      <c r="H742" s="404"/>
      <c r="I742" s="404"/>
      <c r="J742" s="404"/>
      <c r="K742" s="404"/>
      <c r="L742" s="404"/>
      <c r="M742" s="404"/>
      <c r="N742" s="404"/>
      <c r="O742" s="404"/>
      <c r="P742" s="404"/>
      <c r="Q742" s="404"/>
      <c r="R742" s="404"/>
      <c r="S742" s="404"/>
      <c r="T742" s="404"/>
      <c r="U742" s="404"/>
      <c r="V742" s="404"/>
      <c r="W742" s="404"/>
      <c r="X742" s="404"/>
      <c r="Y742" s="404"/>
      <c r="Z742" s="404"/>
    </row>
    <row r="743" spans="1:26" ht="15.75" customHeight="1">
      <c r="A743" s="404"/>
      <c r="B743" s="404"/>
      <c r="C743" s="404"/>
      <c r="D743" s="404"/>
      <c r="E743" s="404"/>
      <c r="F743" s="404"/>
      <c r="G743" s="404"/>
      <c r="H743" s="404"/>
      <c r="I743" s="404"/>
      <c r="J743" s="404"/>
      <c r="K743" s="404"/>
      <c r="L743" s="404"/>
      <c r="M743" s="404"/>
      <c r="N743" s="404"/>
      <c r="O743" s="404"/>
      <c r="P743" s="404"/>
      <c r="Q743" s="404"/>
      <c r="R743" s="404"/>
      <c r="S743" s="404"/>
      <c r="T743" s="404"/>
      <c r="U743" s="404"/>
      <c r="V743" s="404"/>
      <c r="W743" s="404"/>
      <c r="X743" s="404"/>
      <c r="Y743" s="404"/>
      <c r="Z743" s="404"/>
    </row>
    <row r="744" spans="1:26" ht="15.75" customHeight="1">
      <c r="A744" s="404"/>
      <c r="B744" s="404"/>
      <c r="C744" s="404"/>
      <c r="D744" s="404"/>
      <c r="E744" s="404"/>
      <c r="F744" s="404"/>
      <c r="G744" s="404"/>
      <c r="H744" s="404"/>
      <c r="I744" s="404"/>
      <c r="J744" s="404"/>
      <c r="K744" s="404"/>
      <c r="L744" s="404"/>
      <c r="M744" s="404"/>
      <c r="N744" s="404"/>
      <c r="O744" s="404"/>
      <c r="P744" s="404"/>
      <c r="Q744" s="404"/>
      <c r="R744" s="404"/>
      <c r="S744" s="404"/>
      <c r="T744" s="404"/>
      <c r="U744" s="404"/>
      <c r="V744" s="404"/>
      <c r="W744" s="404"/>
      <c r="X744" s="404"/>
      <c r="Y744" s="404"/>
      <c r="Z744" s="404"/>
    </row>
    <row r="745" spans="1:26" ht="15.75" customHeight="1">
      <c r="A745" s="404"/>
      <c r="B745" s="404"/>
      <c r="C745" s="404"/>
      <c r="D745" s="404"/>
      <c r="E745" s="404"/>
      <c r="F745" s="404"/>
      <c r="G745" s="404"/>
      <c r="H745" s="404"/>
      <c r="I745" s="404"/>
      <c r="J745" s="404"/>
      <c r="K745" s="404"/>
      <c r="L745" s="404"/>
      <c r="M745" s="404"/>
      <c r="N745" s="404"/>
      <c r="O745" s="404"/>
      <c r="P745" s="404"/>
      <c r="Q745" s="404"/>
      <c r="R745" s="404"/>
      <c r="S745" s="404"/>
      <c r="T745" s="404"/>
      <c r="U745" s="404"/>
      <c r="V745" s="404"/>
      <c r="W745" s="404"/>
      <c r="X745" s="404"/>
      <c r="Y745" s="404"/>
      <c r="Z745" s="404"/>
    </row>
    <row r="746" spans="1:26" ht="15.75" customHeight="1">
      <c r="A746" s="404"/>
      <c r="B746" s="404"/>
      <c r="C746" s="404"/>
      <c r="D746" s="404"/>
      <c r="E746" s="404"/>
      <c r="F746" s="404"/>
      <c r="G746" s="404"/>
      <c r="H746" s="404"/>
      <c r="I746" s="404"/>
      <c r="J746" s="404"/>
      <c r="K746" s="404"/>
      <c r="L746" s="404"/>
      <c r="M746" s="404"/>
      <c r="N746" s="404"/>
      <c r="O746" s="404"/>
      <c r="P746" s="404"/>
      <c r="Q746" s="404"/>
      <c r="R746" s="404"/>
      <c r="S746" s="404"/>
      <c r="T746" s="404"/>
      <c r="U746" s="404"/>
      <c r="V746" s="404"/>
      <c r="W746" s="404"/>
      <c r="X746" s="404"/>
      <c r="Y746" s="404"/>
      <c r="Z746" s="404"/>
    </row>
    <row r="747" spans="1:26" ht="15.75" customHeight="1">
      <c r="A747" s="404"/>
      <c r="B747" s="404"/>
      <c r="C747" s="404"/>
      <c r="D747" s="404"/>
      <c r="E747" s="404"/>
      <c r="F747" s="404"/>
      <c r="G747" s="404"/>
      <c r="H747" s="404"/>
      <c r="I747" s="404"/>
      <c r="J747" s="404"/>
      <c r="K747" s="404"/>
      <c r="L747" s="404"/>
      <c r="M747" s="404"/>
      <c r="N747" s="404"/>
      <c r="O747" s="404"/>
      <c r="P747" s="404"/>
      <c r="Q747" s="404"/>
      <c r="R747" s="404"/>
      <c r="S747" s="404"/>
      <c r="T747" s="404"/>
      <c r="U747" s="404"/>
      <c r="V747" s="404"/>
      <c r="W747" s="404"/>
      <c r="X747" s="404"/>
      <c r="Y747" s="404"/>
      <c r="Z747" s="404"/>
    </row>
    <row r="748" spans="1:26" ht="15.75" customHeight="1">
      <c r="A748" s="404"/>
      <c r="B748" s="404"/>
      <c r="C748" s="404"/>
      <c r="D748" s="404"/>
      <c r="E748" s="404"/>
      <c r="F748" s="404"/>
      <c r="G748" s="404"/>
      <c r="H748" s="404"/>
      <c r="I748" s="404"/>
      <c r="J748" s="404"/>
      <c r="K748" s="404"/>
      <c r="L748" s="404"/>
      <c r="M748" s="404"/>
      <c r="N748" s="404"/>
      <c r="O748" s="404"/>
      <c r="P748" s="404"/>
      <c r="Q748" s="404"/>
      <c r="R748" s="404"/>
      <c r="S748" s="404"/>
      <c r="T748" s="404"/>
      <c r="U748" s="404"/>
      <c r="V748" s="404"/>
      <c r="W748" s="404"/>
      <c r="X748" s="404"/>
      <c r="Y748" s="404"/>
      <c r="Z748" s="404"/>
    </row>
    <row r="749" spans="1:26" ht="15.75" customHeight="1">
      <c r="A749" s="404"/>
      <c r="B749" s="404"/>
      <c r="C749" s="404"/>
      <c r="D749" s="404"/>
      <c r="E749" s="404"/>
      <c r="F749" s="404"/>
      <c r="G749" s="404"/>
      <c r="H749" s="404"/>
      <c r="I749" s="404"/>
      <c r="J749" s="404"/>
      <c r="K749" s="404"/>
      <c r="L749" s="404"/>
      <c r="M749" s="404"/>
      <c r="N749" s="404"/>
      <c r="O749" s="404"/>
      <c r="P749" s="404"/>
      <c r="Q749" s="404"/>
      <c r="R749" s="404"/>
      <c r="S749" s="404"/>
      <c r="T749" s="404"/>
      <c r="U749" s="404"/>
      <c r="V749" s="404"/>
      <c r="W749" s="404"/>
      <c r="X749" s="404"/>
      <c r="Y749" s="404"/>
      <c r="Z749" s="404"/>
    </row>
    <row r="750" spans="1:26" ht="15.75" customHeight="1">
      <c r="A750" s="404"/>
      <c r="B750" s="404"/>
      <c r="C750" s="404"/>
      <c r="D750" s="404"/>
      <c r="E750" s="404"/>
      <c r="F750" s="404"/>
      <c r="G750" s="404"/>
      <c r="H750" s="404"/>
      <c r="I750" s="404"/>
      <c r="J750" s="404"/>
      <c r="K750" s="404"/>
      <c r="L750" s="404"/>
      <c r="M750" s="404"/>
      <c r="N750" s="404"/>
      <c r="O750" s="404"/>
      <c r="P750" s="404"/>
      <c r="Q750" s="404"/>
      <c r="R750" s="404"/>
      <c r="S750" s="404"/>
      <c r="T750" s="404"/>
      <c r="U750" s="404"/>
      <c r="V750" s="404"/>
      <c r="W750" s="404"/>
      <c r="X750" s="404"/>
      <c r="Y750" s="404"/>
      <c r="Z750" s="404"/>
    </row>
    <row r="751" spans="1:26" ht="15.75" customHeight="1">
      <c r="A751" s="404"/>
      <c r="B751" s="404"/>
      <c r="C751" s="404"/>
      <c r="D751" s="404"/>
      <c r="E751" s="404"/>
      <c r="F751" s="404"/>
      <c r="G751" s="404"/>
      <c r="H751" s="404"/>
      <c r="I751" s="404"/>
      <c r="J751" s="404"/>
      <c r="K751" s="404"/>
      <c r="L751" s="404"/>
      <c r="M751" s="404"/>
      <c r="N751" s="404"/>
      <c r="O751" s="404"/>
      <c r="P751" s="404"/>
      <c r="Q751" s="404"/>
      <c r="R751" s="404"/>
      <c r="S751" s="404"/>
      <c r="T751" s="404"/>
      <c r="U751" s="404"/>
      <c r="V751" s="404"/>
      <c r="W751" s="404"/>
      <c r="X751" s="404"/>
      <c r="Y751" s="404"/>
      <c r="Z751" s="404"/>
    </row>
    <row r="752" spans="1:26" ht="15.75" customHeight="1">
      <c r="A752" s="404"/>
      <c r="B752" s="404"/>
      <c r="C752" s="404"/>
      <c r="D752" s="404"/>
      <c r="E752" s="404"/>
      <c r="F752" s="404"/>
      <c r="G752" s="404"/>
      <c r="H752" s="404"/>
      <c r="I752" s="404"/>
      <c r="J752" s="404"/>
      <c r="K752" s="404"/>
      <c r="L752" s="404"/>
      <c r="M752" s="404"/>
      <c r="N752" s="404"/>
      <c r="O752" s="404"/>
      <c r="P752" s="404"/>
      <c r="Q752" s="404"/>
      <c r="R752" s="404"/>
      <c r="S752" s="404"/>
      <c r="T752" s="404"/>
      <c r="U752" s="404"/>
      <c r="V752" s="404"/>
      <c r="W752" s="404"/>
      <c r="X752" s="404"/>
      <c r="Y752" s="404"/>
      <c r="Z752" s="404"/>
    </row>
    <row r="753" spans="1:26" ht="15.75" customHeight="1">
      <c r="A753" s="404"/>
      <c r="B753" s="404"/>
      <c r="C753" s="404"/>
      <c r="D753" s="404"/>
      <c r="E753" s="404"/>
      <c r="F753" s="404"/>
      <c r="G753" s="404"/>
      <c r="H753" s="404"/>
      <c r="I753" s="404"/>
      <c r="J753" s="404"/>
      <c r="K753" s="404"/>
      <c r="L753" s="404"/>
      <c r="M753" s="404"/>
      <c r="N753" s="404"/>
      <c r="O753" s="404"/>
      <c r="P753" s="404"/>
      <c r="Q753" s="404"/>
      <c r="R753" s="404"/>
      <c r="S753" s="404"/>
      <c r="T753" s="404"/>
      <c r="U753" s="404"/>
      <c r="V753" s="404"/>
      <c r="W753" s="404"/>
      <c r="X753" s="404"/>
      <c r="Y753" s="404"/>
      <c r="Z753" s="404"/>
    </row>
    <row r="754" spans="1:26" ht="15.75" customHeight="1">
      <c r="A754" s="404"/>
      <c r="B754" s="404"/>
      <c r="C754" s="404"/>
      <c r="D754" s="404"/>
      <c r="E754" s="404"/>
      <c r="F754" s="404"/>
      <c r="G754" s="404"/>
      <c r="H754" s="404"/>
      <c r="I754" s="404"/>
      <c r="J754" s="404"/>
      <c r="K754" s="404"/>
      <c r="L754" s="404"/>
      <c r="M754" s="404"/>
      <c r="N754" s="404"/>
      <c r="O754" s="404"/>
      <c r="P754" s="404"/>
      <c r="Q754" s="404"/>
      <c r="R754" s="404"/>
      <c r="S754" s="404"/>
      <c r="T754" s="404"/>
      <c r="U754" s="404"/>
      <c r="V754" s="404"/>
      <c r="W754" s="404"/>
      <c r="X754" s="404"/>
      <c r="Y754" s="404"/>
      <c r="Z754" s="404"/>
    </row>
    <row r="755" spans="1:26" ht="15.75" customHeight="1">
      <c r="A755" s="404"/>
      <c r="B755" s="404"/>
      <c r="C755" s="404"/>
      <c r="D755" s="404"/>
      <c r="E755" s="404"/>
      <c r="F755" s="404"/>
      <c r="G755" s="404"/>
      <c r="H755" s="404"/>
      <c r="I755" s="404"/>
      <c r="J755" s="404"/>
      <c r="K755" s="404"/>
      <c r="L755" s="404"/>
      <c r="M755" s="404"/>
      <c r="N755" s="404"/>
      <c r="O755" s="404"/>
      <c r="P755" s="404"/>
      <c r="Q755" s="404"/>
      <c r="R755" s="404"/>
      <c r="S755" s="404"/>
      <c r="T755" s="404"/>
      <c r="U755" s="404"/>
      <c r="V755" s="404"/>
      <c r="W755" s="404"/>
      <c r="X755" s="404"/>
      <c r="Y755" s="404"/>
      <c r="Z755" s="404"/>
    </row>
    <row r="756" spans="1:26" ht="15.75" customHeight="1">
      <c r="A756" s="404"/>
      <c r="B756" s="404"/>
      <c r="C756" s="404"/>
      <c r="D756" s="404"/>
      <c r="E756" s="404"/>
      <c r="F756" s="404"/>
      <c r="G756" s="404"/>
      <c r="H756" s="404"/>
      <c r="I756" s="404"/>
      <c r="J756" s="404"/>
      <c r="K756" s="404"/>
      <c r="L756" s="404"/>
      <c r="M756" s="404"/>
      <c r="N756" s="404"/>
      <c r="O756" s="404"/>
      <c r="P756" s="404"/>
      <c r="Q756" s="404"/>
      <c r="R756" s="404"/>
      <c r="S756" s="404"/>
      <c r="T756" s="404"/>
      <c r="U756" s="404"/>
      <c r="V756" s="404"/>
      <c r="W756" s="404"/>
      <c r="X756" s="404"/>
      <c r="Y756" s="404"/>
      <c r="Z756" s="404"/>
    </row>
    <row r="757" spans="1:26" ht="15.75" customHeight="1">
      <c r="A757" s="404"/>
      <c r="B757" s="404"/>
      <c r="C757" s="404"/>
      <c r="D757" s="404"/>
      <c r="E757" s="404"/>
      <c r="F757" s="404"/>
      <c r="G757" s="404"/>
      <c r="H757" s="404"/>
      <c r="I757" s="404"/>
      <c r="J757" s="404"/>
      <c r="K757" s="404"/>
      <c r="L757" s="404"/>
      <c r="M757" s="404"/>
      <c r="N757" s="404"/>
      <c r="O757" s="404"/>
      <c r="P757" s="404"/>
      <c r="Q757" s="404"/>
      <c r="R757" s="404"/>
      <c r="S757" s="404"/>
      <c r="T757" s="404"/>
      <c r="U757" s="404"/>
      <c r="V757" s="404"/>
      <c r="W757" s="404"/>
      <c r="X757" s="404"/>
      <c r="Y757" s="404"/>
      <c r="Z757" s="404"/>
    </row>
    <row r="758" spans="1:26" ht="15.75" customHeight="1">
      <c r="A758" s="404"/>
      <c r="B758" s="404"/>
      <c r="C758" s="404"/>
      <c r="D758" s="404"/>
      <c r="E758" s="404"/>
      <c r="F758" s="404"/>
      <c r="G758" s="404"/>
      <c r="H758" s="404"/>
      <c r="I758" s="404"/>
      <c r="J758" s="404"/>
      <c r="K758" s="404"/>
      <c r="L758" s="404"/>
      <c r="M758" s="404"/>
      <c r="N758" s="404"/>
      <c r="O758" s="404"/>
      <c r="P758" s="404"/>
      <c r="Q758" s="404"/>
      <c r="R758" s="404"/>
      <c r="S758" s="404"/>
      <c r="T758" s="404"/>
      <c r="U758" s="404"/>
      <c r="V758" s="404"/>
      <c r="W758" s="404"/>
      <c r="X758" s="404"/>
      <c r="Y758" s="404"/>
      <c r="Z758" s="404"/>
    </row>
    <row r="759" spans="1:26" ht="15.75" customHeight="1">
      <c r="A759" s="404"/>
      <c r="B759" s="404"/>
      <c r="C759" s="404"/>
      <c r="D759" s="404"/>
      <c r="E759" s="404"/>
      <c r="F759" s="404"/>
      <c r="G759" s="404"/>
      <c r="H759" s="404"/>
      <c r="I759" s="404"/>
      <c r="J759" s="404"/>
      <c r="K759" s="404"/>
      <c r="L759" s="404"/>
      <c r="M759" s="404"/>
      <c r="N759" s="404"/>
      <c r="O759" s="404"/>
      <c r="P759" s="404"/>
      <c r="Q759" s="404"/>
      <c r="R759" s="404"/>
      <c r="S759" s="404"/>
      <c r="T759" s="404"/>
      <c r="U759" s="404"/>
      <c r="V759" s="404"/>
      <c r="W759" s="404"/>
      <c r="X759" s="404"/>
      <c r="Y759" s="404"/>
      <c r="Z759" s="404"/>
    </row>
    <row r="760" spans="1:26" ht="15.75" customHeight="1">
      <c r="A760" s="404"/>
      <c r="B760" s="404"/>
      <c r="C760" s="404"/>
      <c r="D760" s="404"/>
      <c r="E760" s="404"/>
      <c r="F760" s="404"/>
      <c r="G760" s="404"/>
      <c r="H760" s="404"/>
      <c r="I760" s="404"/>
      <c r="J760" s="404"/>
      <c r="K760" s="404"/>
      <c r="L760" s="404"/>
      <c r="M760" s="404"/>
      <c r="N760" s="404"/>
      <c r="O760" s="404"/>
      <c r="P760" s="404"/>
      <c r="Q760" s="404"/>
      <c r="R760" s="404"/>
      <c r="S760" s="404"/>
      <c r="T760" s="404"/>
      <c r="U760" s="404"/>
      <c r="V760" s="404"/>
      <c r="W760" s="404"/>
      <c r="X760" s="404"/>
      <c r="Y760" s="404"/>
      <c r="Z760" s="404"/>
    </row>
    <row r="761" spans="1:26" ht="15.75" customHeight="1">
      <c r="A761" s="404"/>
      <c r="B761" s="404"/>
      <c r="C761" s="404"/>
      <c r="D761" s="404"/>
      <c r="E761" s="404"/>
      <c r="F761" s="404"/>
      <c r="G761" s="404"/>
      <c r="H761" s="404"/>
      <c r="I761" s="404"/>
      <c r="J761" s="404"/>
      <c r="K761" s="404"/>
      <c r="L761" s="404"/>
      <c r="M761" s="404"/>
      <c r="N761" s="404"/>
      <c r="O761" s="404"/>
      <c r="P761" s="404"/>
      <c r="Q761" s="404"/>
      <c r="R761" s="404"/>
      <c r="S761" s="404"/>
      <c r="T761" s="404"/>
      <c r="U761" s="404"/>
      <c r="V761" s="404"/>
      <c r="W761" s="404"/>
      <c r="X761" s="404"/>
      <c r="Y761" s="404"/>
      <c r="Z761" s="404"/>
    </row>
    <row r="762" spans="1:26" ht="15.75" customHeight="1">
      <c r="A762" s="404"/>
      <c r="B762" s="404"/>
      <c r="C762" s="404"/>
      <c r="D762" s="404"/>
      <c r="E762" s="404"/>
      <c r="F762" s="404"/>
      <c r="G762" s="404"/>
      <c r="H762" s="404"/>
      <c r="I762" s="404"/>
      <c r="J762" s="404"/>
      <c r="K762" s="404"/>
      <c r="L762" s="404"/>
      <c r="M762" s="404"/>
      <c r="N762" s="404"/>
      <c r="O762" s="404"/>
      <c r="P762" s="404"/>
      <c r="Q762" s="404"/>
      <c r="R762" s="404"/>
      <c r="S762" s="404"/>
      <c r="T762" s="404"/>
      <c r="U762" s="404"/>
      <c r="V762" s="404"/>
      <c r="W762" s="404"/>
      <c r="X762" s="404"/>
      <c r="Y762" s="404"/>
      <c r="Z762" s="404"/>
    </row>
    <row r="763" spans="1:26" ht="15.75" customHeight="1">
      <c r="A763" s="404"/>
      <c r="B763" s="404"/>
      <c r="C763" s="404"/>
      <c r="D763" s="404"/>
      <c r="E763" s="404"/>
      <c r="F763" s="404"/>
      <c r="G763" s="404"/>
      <c r="H763" s="404"/>
      <c r="I763" s="404"/>
      <c r="J763" s="404"/>
      <c r="K763" s="404"/>
      <c r="L763" s="404"/>
      <c r="M763" s="404"/>
      <c r="N763" s="404"/>
      <c r="O763" s="404"/>
      <c r="P763" s="404"/>
      <c r="Q763" s="404"/>
      <c r="R763" s="404"/>
      <c r="S763" s="404"/>
      <c r="T763" s="404"/>
      <c r="U763" s="404"/>
      <c r="V763" s="404"/>
      <c r="W763" s="404"/>
      <c r="X763" s="404"/>
      <c r="Y763" s="404"/>
      <c r="Z763" s="404"/>
    </row>
    <row r="764" spans="1:26" ht="15.75" customHeight="1">
      <c r="A764" s="404"/>
      <c r="B764" s="404"/>
      <c r="C764" s="404"/>
      <c r="D764" s="404"/>
      <c r="E764" s="404"/>
      <c r="F764" s="404"/>
      <c r="G764" s="404"/>
      <c r="H764" s="404"/>
      <c r="I764" s="404"/>
      <c r="J764" s="404"/>
      <c r="K764" s="404"/>
      <c r="L764" s="404"/>
      <c r="M764" s="404"/>
      <c r="N764" s="404"/>
      <c r="O764" s="404"/>
      <c r="P764" s="404"/>
      <c r="Q764" s="404"/>
      <c r="R764" s="404"/>
      <c r="S764" s="404"/>
      <c r="T764" s="404"/>
      <c r="U764" s="404"/>
      <c r="V764" s="404"/>
      <c r="W764" s="404"/>
      <c r="X764" s="404"/>
      <c r="Y764" s="404"/>
      <c r="Z764" s="404"/>
    </row>
    <row r="765" spans="1:26" ht="15.75" customHeight="1">
      <c r="A765" s="404"/>
      <c r="B765" s="404"/>
      <c r="C765" s="404"/>
      <c r="D765" s="404"/>
      <c r="E765" s="404"/>
      <c r="F765" s="404"/>
      <c r="G765" s="404"/>
      <c r="H765" s="404"/>
      <c r="I765" s="404"/>
      <c r="J765" s="404"/>
      <c r="K765" s="404"/>
      <c r="L765" s="404"/>
      <c r="M765" s="404"/>
      <c r="N765" s="404"/>
      <c r="O765" s="404"/>
      <c r="P765" s="404"/>
      <c r="Q765" s="404"/>
      <c r="R765" s="404"/>
      <c r="S765" s="404"/>
      <c r="T765" s="404"/>
      <c r="U765" s="404"/>
      <c r="V765" s="404"/>
      <c r="W765" s="404"/>
      <c r="X765" s="404"/>
      <c r="Y765" s="404"/>
      <c r="Z765" s="404"/>
    </row>
    <row r="766" spans="1:26" ht="15.75" customHeight="1">
      <c r="A766" s="404"/>
      <c r="B766" s="404"/>
      <c r="C766" s="404"/>
      <c r="D766" s="404"/>
      <c r="E766" s="404"/>
      <c r="F766" s="404"/>
      <c r="G766" s="404"/>
      <c r="H766" s="404"/>
      <c r="I766" s="404"/>
      <c r="J766" s="404"/>
      <c r="K766" s="404"/>
      <c r="L766" s="404"/>
      <c r="M766" s="404"/>
      <c r="N766" s="404"/>
      <c r="O766" s="404"/>
      <c r="P766" s="404"/>
      <c r="Q766" s="404"/>
      <c r="R766" s="404"/>
      <c r="S766" s="404"/>
      <c r="T766" s="404"/>
      <c r="U766" s="404"/>
      <c r="V766" s="404"/>
      <c r="W766" s="404"/>
      <c r="X766" s="404"/>
      <c r="Y766" s="404"/>
      <c r="Z766" s="404"/>
    </row>
    <row r="767" spans="1:26" ht="15.75" customHeight="1">
      <c r="A767" s="404"/>
      <c r="B767" s="404"/>
      <c r="C767" s="404"/>
      <c r="D767" s="404"/>
      <c r="E767" s="404"/>
      <c r="F767" s="404"/>
      <c r="G767" s="404"/>
      <c r="H767" s="404"/>
      <c r="I767" s="404"/>
      <c r="J767" s="404"/>
      <c r="K767" s="404"/>
      <c r="L767" s="404"/>
      <c r="M767" s="404"/>
      <c r="N767" s="404"/>
      <c r="O767" s="404"/>
      <c r="P767" s="404"/>
      <c r="Q767" s="404"/>
      <c r="R767" s="404"/>
      <c r="S767" s="404"/>
      <c r="T767" s="404"/>
      <c r="U767" s="404"/>
      <c r="V767" s="404"/>
      <c r="W767" s="404"/>
      <c r="X767" s="404"/>
      <c r="Y767" s="404"/>
      <c r="Z767" s="404"/>
    </row>
    <row r="768" spans="1:26" ht="15.75" customHeight="1">
      <c r="A768" s="404"/>
      <c r="B768" s="404"/>
      <c r="C768" s="404"/>
      <c r="D768" s="404"/>
      <c r="E768" s="404"/>
      <c r="F768" s="404"/>
      <c r="G768" s="404"/>
      <c r="H768" s="404"/>
      <c r="I768" s="404"/>
      <c r="J768" s="404"/>
      <c r="K768" s="404"/>
      <c r="L768" s="404"/>
      <c r="M768" s="404"/>
      <c r="N768" s="404"/>
      <c r="O768" s="404"/>
      <c r="P768" s="404"/>
      <c r="Q768" s="404"/>
      <c r="R768" s="404"/>
      <c r="S768" s="404"/>
      <c r="T768" s="404"/>
      <c r="U768" s="404"/>
      <c r="V768" s="404"/>
      <c r="W768" s="404"/>
      <c r="X768" s="404"/>
      <c r="Y768" s="404"/>
      <c r="Z768" s="404"/>
    </row>
    <row r="769" spans="1:26" ht="15.75" customHeight="1">
      <c r="A769" s="404"/>
      <c r="B769" s="404"/>
      <c r="C769" s="404"/>
      <c r="D769" s="404"/>
      <c r="E769" s="404"/>
      <c r="F769" s="404"/>
      <c r="G769" s="404"/>
      <c r="H769" s="404"/>
      <c r="I769" s="404"/>
      <c r="J769" s="404"/>
      <c r="K769" s="404"/>
      <c r="L769" s="404"/>
      <c r="M769" s="404"/>
      <c r="N769" s="404"/>
      <c r="O769" s="404"/>
      <c r="P769" s="404"/>
      <c r="Q769" s="404"/>
      <c r="R769" s="404"/>
      <c r="S769" s="404"/>
      <c r="T769" s="404"/>
      <c r="U769" s="404"/>
      <c r="V769" s="404"/>
      <c r="W769" s="404"/>
      <c r="X769" s="404"/>
      <c r="Y769" s="404"/>
      <c r="Z769" s="404"/>
    </row>
    <row r="770" spans="1:26" ht="15.75" customHeight="1">
      <c r="A770" s="404"/>
      <c r="B770" s="404"/>
      <c r="C770" s="404"/>
      <c r="D770" s="404"/>
      <c r="E770" s="404"/>
      <c r="F770" s="404"/>
      <c r="G770" s="404"/>
      <c r="H770" s="404"/>
      <c r="I770" s="404"/>
      <c r="J770" s="404"/>
      <c r="K770" s="404"/>
      <c r="L770" s="404"/>
      <c r="M770" s="404"/>
      <c r="N770" s="404"/>
      <c r="O770" s="404"/>
      <c r="P770" s="404"/>
      <c r="Q770" s="404"/>
      <c r="R770" s="404"/>
      <c r="S770" s="404"/>
      <c r="T770" s="404"/>
      <c r="U770" s="404"/>
      <c r="V770" s="404"/>
      <c r="W770" s="404"/>
      <c r="X770" s="404"/>
      <c r="Y770" s="404"/>
      <c r="Z770" s="404"/>
    </row>
    <row r="771" spans="1:26" ht="15.75" customHeight="1">
      <c r="A771" s="404"/>
      <c r="B771" s="404"/>
      <c r="C771" s="404"/>
      <c r="D771" s="404"/>
      <c r="E771" s="404"/>
      <c r="F771" s="404"/>
      <c r="G771" s="404"/>
      <c r="H771" s="404"/>
      <c r="I771" s="404"/>
      <c r="J771" s="404"/>
      <c r="K771" s="404"/>
      <c r="L771" s="404"/>
      <c r="M771" s="404"/>
      <c r="N771" s="404"/>
      <c r="O771" s="404"/>
      <c r="P771" s="404"/>
      <c r="Q771" s="404"/>
      <c r="R771" s="404"/>
      <c r="S771" s="404"/>
      <c r="T771" s="404"/>
      <c r="U771" s="404"/>
      <c r="V771" s="404"/>
      <c r="W771" s="404"/>
      <c r="X771" s="404"/>
      <c r="Y771" s="404"/>
      <c r="Z771" s="404"/>
    </row>
    <row r="772" spans="1:26" ht="15.75" customHeight="1">
      <c r="A772" s="404"/>
      <c r="B772" s="404"/>
      <c r="C772" s="404"/>
      <c r="D772" s="404"/>
      <c r="E772" s="404"/>
      <c r="F772" s="404"/>
      <c r="G772" s="404"/>
      <c r="H772" s="404"/>
      <c r="I772" s="404"/>
      <c r="J772" s="404"/>
      <c r="K772" s="404"/>
      <c r="L772" s="404"/>
      <c r="M772" s="404"/>
      <c r="N772" s="404"/>
      <c r="O772" s="404"/>
      <c r="P772" s="404"/>
      <c r="Q772" s="404"/>
      <c r="R772" s="404"/>
      <c r="S772" s="404"/>
      <c r="T772" s="404"/>
      <c r="U772" s="404"/>
      <c r="V772" s="404"/>
      <c r="W772" s="404"/>
      <c r="X772" s="404"/>
      <c r="Y772" s="404"/>
      <c r="Z772" s="404"/>
    </row>
    <row r="773" spans="1:26" ht="15.75" customHeight="1">
      <c r="A773" s="404"/>
      <c r="B773" s="404"/>
      <c r="C773" s="404"/>
      <c r="D773" s="404"/>
      <c r="E773" s="404"/>
      <c r="F773" s="404"/>
      <c r="G773" s="404"/>
      <c r="H773" s="404"/>
      <c r="I773" s="404"/>
      <c r="J773" s="404"/>
      <c r="K773" s="404"/>
      <c r="L773" s="404"/>
      <c r="M773" s="404"/>
      <c r="N773" s="404"/>
      <c r="O773" s="404"/>
      <c r="P773" s="404"/>
      <c r="Q773" s="404"/>
      <c r="R773" s="404"/>
      <c r="S773" s="404"/>
      <c r="T773" s="404"/>
      <c r="U773" s="404"/>
      <c r="V773" s="404"/>
      <c r="W773" s="404"/>
      <c r="X773" s="404"/>
      <c r="Y773" s="404"/>
      <c r="Z773" s="404"/>
    </row>
    <row r="774" spans="1:26" ht="15.75" customHeight="1">
      <c r="A774" s="404"/>
      <c r="B774" s="404"/>
      <c r="C774" s="404"/>
      <c r="D774" s="404"/>
      <c r="E774" s="404"/>
      <c r="F774" s="404"/>
      <c r="G774" s="404"/>
      <c r="H774" s="404"/>
      <c r="I774" s="404"/>
      <c r="J774" s="404"/>
      <c r="K774" s="404"/>
      <c r="L774" s="404"/>
      <c r="M774" s="404"/>
      <c r="N774" s="404"/>
      <c r="O774" s="404"/>
      <c r="P774" s="404"/>
      <c r="Q774" s="404"/>
      <c r="R774" s="404"/>
      <c r="S774" s="404"/>
      <c r="T774" s="404"/>
      <c r="U774" s="404"/>
      <c r="V774" s="404"/>
      <c r="W774" s="404"/>
      <c r="X774" s="404"/>
      <c r="Y774" s="404"/>
      <c r="Z774" s="404"/>
    </row>
    <row r="775" spans="1:26" ht="15.75" customHeight="1">
      <c r="A775" s="404"/>
      <c r="B775" s="404"/>
      <c r="C775" s="404"/>
      <c r="D775" s="404"/>
      <c r="E775" s="404"/>
      <c r="F775" s="404"/>
      <c r="G775" s="404"/>
      <c r="H775" s="404"/>
      <c r="I775" s="404"/>
      <c r="J775" s="404"/>
      <c r="K775" s="404"/>
      <c r="L775" s="404"/>
      <c r="M775" s="404"/>
      <c r="N775" s="404"/>
      <c r="O775" s="404"/>
      <c r="P775" s="404"/>
      <c r="Q775" s="404"/>
      <c r="R775" s="404"/>
      <c r="S775" s="404"/>
      <c r="T775" s="404"/>
      <c r="U775" s="404"/>
      <c r="V775" s="404"/>
      <c r="W775" s="404"/>
      <c r="X775" s="404"/>
      <c r="Y775" s="404"/>
      <c r="Z775" s="404"/>
    </row>
    <row r="776" spans="1:26" ht="15.75" customHeight="1">
      <c r="A776" s="404"/>
      <c r="B776" s="404"/>
      <c r="C776" s="404"/>
      <c r="D776" s="404"/>
      <c r="E776" s="404"/>
      <c r="F776" s="404"/>
      <c r="G776" s="404"/>
      <c r="H776" s="404"/>
      <c r="I776" s="404"/>
      <c r="J776" s="404"/>
      <c r="K776" s="404"/>
      <c r="L776" s="404"/>
      <c r="M776" s="404"/>
      <c r="N776" s="404"/>
      <c r="O776" s="404"/>
      <c r="P776" s="404"/>
      <c r="Q776" s="404"/>
      <c r="R776" s="404"/>
      <c r="S776" s="404"/>
      <c r="T776" s="404"/>
      <c r="U776" s="404"/>
      <c r="V776" s="404"/>
      <c r="W776" s="404"/>
      <c r="X776" s="404"/>
      <c r="Y776" s="404"/>
      <c r="Z776" s="404"/>
    </row>
    <row r="777" spans="1:26" ht="15.75" customHeight="1">
      <c r="A777" s="404"/>
      <c r="B777" s="404"/>
      <c r="C777" s="404"/>
      <c r="D777" s="404"/>
      <c r="E777" s="404"/>
      <c r="F777" s="404"/>
      <c r="G777" s="404"/>
      <c r="H777" s="404"/>
      <c r="I777" s="404"/>
      <c r="J777" s="404"/>
      <c r="K777" s="404"/>
      <c r="L777" s="404"/>
      <c r="M777" s="404"/>
      <c r="N777" s="404"/>
      <c r="O777" s="404"/>
      <c r="P777" s="404"/>
      <c r="Q777" s="404"/>
      <c r="R777" s="404"/>
      <c r="S777" s="404"/>
      <c r="T777" s="404"/>
      <c r="U777" s="404"/>
      <c r="V777" s="404"/>
      <c r="W777" s="404"/>
      <c r="X777" s="404"/>
      <c r="Y777" s="404"/>
      <c r="Z777" s="404"/>
    </row>
    <row r="778" spans="1:26" ht="15.75" customHeight="1">
      <c r="A778" s="404"/>
      <c r="B778" s="404"/>
      <c r="C778" s="404"/>
      <c r="D778" s="404"/>
      <c r="E778" s="404"/>
      <c r="F778" s="404"/>
      <c r="G778" s="404"/>
      <c r="H778" s="404"/>
      <c r="I778" s="404"/>
      <c r="J778" s="404"/>
      <c r="K778" s="404"/>
      <c r="L778" s="404"/>
      <c r="M778" s="404"/>
      <c r="N778" s="404"/>
      <c r="O778" s="404"/>
      <c r="P778" s="404"/>
      <c r="Q778" s="404"/>
      <c r="R778" s="404"/>
      <c r="S778" s="404"/>
      <c r="T778" s="404"/>
      <c r="U778" s="404"/>
      <c r="V778" s="404"/>
      <c r="W778" s="404"/>
      <c r="X778" s="404"/>
      <c r="Y778" s="404"/>
      <c r="Z778" s="404"/>
    </row>
    <row r="779" spans="1:26" ht="15.75" customHeight="1">
      <c r="A779" s="404"/>
      <c r="B779" s="404"/>
      <c r="C779" s="404"/>
      <c r="D779" s="404"/>
      <c r="E779" s="404"/>
      <c r="F779" s="404"/>
      <c r="G779" s="404"/>
      <c r="H779" s="404"/>
      <c r="I779" s="404"/>
      <c r="J779" s="404"/>
      <c r="K779" s="404"/>
      <c r="L779" s="404"/>
      <c r="M779" s="404"/>
      <c r="N779" s="404"/>
      <c r="O779" s="404"/>
      <c r="P779" s="404"/>
      <c r="Q779" s="404"/>
      <c r="R779" s="404"/>
      <c r="S779" s="404"/>
      <c r="T779" s="404"/>
      <c r="U779" s="404"/>
      <c r="V779" s="404"/>
      <c r="W779" s="404"/>
      <c r="X779" s="404"/>
      <c r="Y779" s="404"/>
      <c r="Z779" s="404"/>
    </row>
    <row r="780" spans="1:26" ht="15.75" customHeight="1">
      <c r="A780" s="404"/>
      <c r="B780" s="404"/>
      <c r="C780" s="404"/>
      <c r="D780" s="404"/>
      <c r="E780" s="404"/>
      <c r="F780" s="404"/>
      <c r="G780" s="404"/>
      <c r="H780" s="404"/>
      <c r="I780" s="404"/>
      <c r="J780" s="404"/>
      <c r="K780" s="404"/>
      <c r="L780" s="404"/>
      <c r="M780" s="404"/>
      <c r="N780" s="404"/>
      <c r="O780" s="404"/>
      <c r="P780" s="404"/>
      <c r="Q780" s="404"/>
      <c r="R780" s="404"/>
      <c r="S780" s="404"/>
      <c r="T780" s="404"/>
      <c r="U780" s="404"/>
      <c r="V780" s="404"/>
      <c r="W780" s="404"/>
      <c r="X780" s="404"/>
      <c r="Y780" s="404"/>
      <c r="Z780" s="404"/>
    </row>
    <row r="781" spans="1:26" ht="15.75" customHeight="1">
      <c r="A781" s="404"/>
      <c r="B781" s="404"/>
      <c r="C781" s="404"/>
      <c r="D781" s="404"/>
      <c r="E781" s="404"/>
      <c r="F781" s="404"/>
      <c r="G781" s="404"/>
      <c r="H781" s="404"/>
      <c r="I781" s="404"/>
      <c r="J781" s="404"/>
      <c r="K781" s="404"/>
      <c r="L781" s="404"/>
      <c r="M781" s="404"/>
      <c r="N781" s="404"/>
      <c r="O781" s="404"/>
      <c r="P781" s="404"/>
      <c r="Q781" s="404"/>
      <c r="R781" s="404"/>
      <c r="S781" s="404"/>
      <c r="T781" s="404"/>
      <c r="U781" s="404"/>
      <c r="V781" s="404"/>
      <c r="W781" s="404"/>
      <c r="X781" s="404"/>
      <c r="Y781" s="404"/>
      <c r="Z781" s="404"/>
    </row>
    <row r="782" spans="1:26" ht="15.75" customHeight="1">
      <c r="A782" s="404"/>
      <c r="B782" s="404"/>
      <c r="C782" s="404"/>
      <c r="D782" s="404"/>
      <c r="E782" s="404"/>
      <c r="F782" s="404"/>
      <c r="G782" s="404"/>
      <c r="H782" s="404"/>
      <c r="I782" s="404"/>
      <c r="J782" s="404"/>
      <c r="K782" s="404"/>
      <c r="L782" s="404"/>
      <c r="M782" s="404"/>
      <c r="N782" s="404"/>
      <c r="O782" s="404"/>
      <c r="P782" s="404"/>
      <c r="Q782" s="404"/>
      <c r="R782" s="404"/>
      <c r="S782" s="404"/>
      <c r="T782" s="404"/>
      <c r="U782" s="404"/>
      <c r="V782" s="404"/>
      <c r="W782" s="404"/>
      <c r="X782" s="404"/>
      <c r="Y782" s="404"/>
      <c r="Z782" s="404"/>
    </row>
    <row r="783" spans="1:26" ht="15.75" customHeight="1">
      <c r="A783" s="404"/>
      <c r="B783" s="404"/>
      <c r="C783" s="404"/>
      <c r="D783" s="404"/>
      <c r="E783" s="404"/>
      <c r="F783" s="404"/>
      <c r="G783" s="404"/>
      <c r="H783" s="404"/>
      <c r="I783" s="404"/>
      <c r="J783" s="404"/>
      <c r="K783" s="404"/>
      <c r="L783" s="404"/>
      <c r="M783" s="404"/>
      <c r="N783" s="404"/>
      <c r="O783" s="404"/>
      <c r="P783" s="404"/>
      <c r="Q783" s="404"/>
      <c r="R783" s="404"/>
      <c r="S783" s="404"/>
      <c r="T783" s="404"/>
      <c r="U783" s="404"/>
      <c r="V783" s="404"/>
      <c r="W783" s="404"/>
      <c r="X783" s="404"/>
      <c r="Y783" s="404"/>
      <c r="Z783" s="404"/>
    </row>
    <row r="784" spans="1:26" ht="15.75" customHeight="1">
      <c r="A784" s="404"/>
      <c r="B784" s="404"/>
      <c r="C784" s="404"/>
      <c r="D784" s="404"/>
      <c r="E784" s="404"/>
      <c r="F784" s="404"/>
      <c r="G784" s="404"/>
      <c r="H784" s="404"/>
      <c r="I784" s="404"/>
      <c r="J784" s="404"/>
      <c r="K784" s="404"/>
      <c r="L784" s="404"/>
      <c r="M784" s="404"/>
      <c r="N784" s="404"/>
      <c r="O784" s="404"/>
      <c r="P784" s="404"/>
      <c r="Q784" s="404"/>
      <c r="R784" s="404"/>
      <c r="S784" s="404"/>
      <c r="T784" s="404"/>
      <c r="U784" s="404"/>
      <c r="V784" s="404"/>
      <c r="W784" s="404"/>
      <c r="X784" s="404"/>
      <c r="Y784" s="404"/>
      <c r="Z784" s="404"/>
    </row>
    <row r="785" spans="1:26" ht="15.75" customHeight="1">
      <c r="A785" s="404"/>
      <c r="B785" s="404"/>
      <c r="C785" s="404"/>
      <c r="D785" s="404"/>
      <c r="E785" s="404"/>
      <c r="F785" s="404"/>
      <c r="G785" s="404"/>
      <c r="H785" s="404"/>
      <c r="I785" s="404"/>
      <c r="J785" s="404"/>
      <c r="K785" s="404"/>
      <c r="L785" s="404"/>
      <c r="M785" s="404"/>
      <c r="N785" s="404"/>
      <c r="O785" s="404"/>
      <c r="P785" s="404"/>
      <c r="Q785" s="404"/>
      <c r="R785" s="404"/>
      <c r="S785" s="404"/>
      <c r="T785" s="404"/>
      <c r="U785" s="404"/>
      <c r="V785" s="404"/>
      <c r="W785" s="404"/>
      <c r="X785" s="404"/>
      <c r="Y785" s="404"/>
      <c r="Z785" s="404"/>
    </row>
    <row r="786" spans="1:26" ht="15.75" customHeight="1">
      <c r="A786" s="404"/>
      <c r="B786" s="404"/>
      <c r="C786" s="404"/>
      <c r="D786" s="404"/>
      <c r="E786" s="404"/>
      <c r="F786" s="404"/>
      <c r="G786" s="404"/>
      <c r="H786" s="404"/>
      <c r="I786" s="404"/>
      <c r="J786" s="404"/>
      <c r="K786" s="404"/>
      <c r="L786" s="404"/>
      <c r="M786" s="404"/>
      <c r="N786" s="404"/>
      <c r="O786" s="404"/>
      <c r="P786" s="404"/>
      <c r="Q786" s="404"/>
      <c r="R786" s="404"/>
      <c r="S786" s="404"/>
      <c r="T786" s="404"/>
      <c r="U786" s="404"/>
      <c r="V786" s="404"/>
      <c r="W786" s="404"/>
      <c r="X786" s="404"/>
      <c r="Y786" s="404"/>
      <c r="Z786" s="404"/>
    </row>
    <row r="787" spans="1:26" ht="15.75" customHeight="1">
      <c r="A787" s="404"/>
      <c r="B787" s="404"/>
      <c r="C787" s="404"/>
      <c r="D787" s="404"/>
      <c r="E787" s="404"/>
      <c r="F787" s="404"/>
      <c r="G787" s="404"/>
      <c r="H787" s="404"/>
      <c r="I787" s="404"/>
      <c r="J787" s="404"/>
      <c r="K787" s="404"/>
      <c r="L787" s="404"/>
      <c r="M787" s="404"/>
      <c r="N787" s="404"/>
      <c r="O787" s="404"/>
      <c r="P787" s="404"/>
      <c r="Q787" s="404"/>
      <c r="R787" s="404"/>
      <c r="S787" s="404"/>
      <c r="T787" s="404"/>
      <c r="U787" s="404"/>
      <c r="V787" s="404"/>
      <c r="W787" s="404"/>
      <c r="X787" s="404"/>
      <c r="Y787" s="404"/>
      <c r="Z787" s="404"/>
    </row>
    <row r="788" spans="1:26" ht="15.75" customHeight="1">
      <c r="A788" s="404"/>
      <c r="B788" s="404"/>
      <c r="C788" s="404"/>
      <c r="D788" s="404"/>
      <c r="E788" s="404"/>
      <c r="F788" s="404"/>
      <c r="G788" s="404"/>
      <c r="H788" s="404"/>
      <c r="I788" s="404"/>
      <c r="J788" s="404"/>
      <c r="K788" s="404"/>
      <c r="L788" s="404"/>
      <c r="M788" s="404"/>
      <c r="N788" s="404"/>
      <c r="O788" s="404"/>
      <c r="P788" s="404"/>
      <c r="Q788" s="404"/>
      <c r="R788" s="404"/>
      <c r="S788" s="404"/>
      <c r="T788" s="404"/>
      <c r="U788" s="404"/>
      <c r="V788" s="404"/>
      <c r="W788" s="404"/>
      <c r="X788" s="404"/>
      <c r="Y788" s="404"/>
      <c r="Z788" s="404"/>
    </row>
    <row r="789" spans="1:26" ht="15.75" customHeight="1">
      <c r="A789" s="404"/>
      <c r="B789" s="404"/>
      <c r="C789" s="404"/>
      <c r="D789" s="404"/>
      <c r="E789" s="404"/>
      <c r="F789" s="404"/>
      <c r="G789" s="404"/>
      <c r="H789" s="404"/>
      <c r="I789" s="404"/>
      <c r="J789" s="404"/>
      <c r="K789" s="404"/>
      <c r="L789" s="404"/>
      <c r="M789" s="404"/>
      <c r="N789" s="404"/>
      <c r="O789" s="404"/>
      <c r="P789" s="404"/>
      <c r="Q789" s="404"/>
      <c r="R789" s="404"/>
      <c r="S789" s="404"/>
      <c r="T789" s="404"/>
      <c r="U789" s="404"/>
      <c r="V789" s="404"/>
      <c r="W789" s="404"/>
      <c r="X789" s="404"/>
      <c r="Y789" s="404"/>
      <c r="Z789" s="404"/>
    </row>
    <row r="790" spans="1:26" ht="15.75" customHeight="1">
      <c r="A790" s="404"/>
      <c r="B790" s="404"/>
      <c r="C790" s="404"/>
      <c r="D790" s="404"/>
      <c r="E790" s="404"/>
      <c r="F790" s="404"/>
      <c r="G790" s="404"/>
      <c r="H790" s="404"/>
      <c r="I790" s="404"/>
      <c r="J790" s="404"/>
      <c r="K790" s="404"/>
      <c r="L790" s="404"/>
      <c r="M790" s="404"/>
      <c r="N790" s="404"/>
      <c r="O790" s="404"/>
      <c r="P790" s="404"/>
      <c r="Q790" s="404"/>
      <c r="R790" s="404"/>
      <c r="S790" s="404"/>
      <c r="T790" s="404"/>
      <c r="U790" s="404"/>
      <c r="V790" s="404"/>
      <c r="W790" s="404"/>
      <c r="X790" s="404"/>
      <c r="Y790" s="404"/>
      <c r="Z790" s="404"/>
    </row>
    <row r="791" spans="1:26" ht="15.75" customHeight="1">
      <c r="A791" s="404"/>
      <c r="B791" s="404"/>
      <c r="C791" s="404"/>
      <c r="D791" s="404"/>
      <c r="E791" s="404"/>
      <c r="F791" s="404"/>
      <c r="G791" s="404"/>
      <c r="H791" s="404"/>
      <c r="I791" s="404"/>
      <c r="J791" s="404"/>
      <c r="K791" s="404"/>
      <c r="L791" s="404"/>
      <c r="M791" s="404"/>
      <c r="N791" s="404"/>
      <c r="O791" s="404"/>
      <c r="P791" s="404"/>
      <c r="Q791" s="404"/>
      <c r="R791" s="404"/>
      <c r="S791" s="404"/>
      <c r="T791" s="404"/>
      <c r="U791" s="404"/>
      <c r="V791" s="404"/>
      <c r="W791" s="404"/>
      <c r="X791" s="404"/>
      <c r="Y791" s="404"/>
      <c r="Z791" s="404"/>
    </row>
    <row r="792" spans="1:26" ht="15.75" customHeight="1">
      <c r="A792" s="404"/>
      <c r="B792" s="404"/>
      <c r="C792" s="404"/>
      <c r="D792" s="404"/>
      <c r="E792" s="404"/>
      <c r="F792" s="404"/>
      <c r="G792" s="404"/>
      <c r="H792" s="404"/>
      <c r="I792" s="404"/>
      <c r="J792" s="404"/>
      <c r="K792" s="404"/>
      <c r="L792" s="404"/>
      <c r="M792" s="404"/>
      <c r="N792" s="404"/>
      <c r="O792" s="404"/>
      <c r="P792" s="404"/>
      <c r="Q792" s="404"/>
      <c r="R792" s="404"/>
      <c r="S792" s="404"/>
      <c r="T792" s="404"/>
      <c r="U792" s="404"/>
      <c r="V792" s="404"/>
      <c r="W792" s="404"/>
      <c r="X792" s="404"/>
      <c r="Y792" s="404"/>
      <c r="Z792" s="404"/>
    </row>
    <row r="793" spans="1:26" ht="15.75" customHeight="1">
      <c r="A793" s="404"/>
      <c r="B793" s="404"/>
      <c r="C793" s="404"/>
      <c r="D793" s="404"/>
      <c r="E793" s="404"/>
      <c r="F793" s="404"/>
      <c r="G793" s="404"/>
      <c r="H793" s="404"/>
      <c r="I793" s="404"/>
      <c r="J793" s="404"/>
      <c r="K793" s="404"/>
      <c r="L793" s="404"/>
      <c r="M793" s="404"/>
      <c r="N793" s="404"/>
      <c r="O793" s="404"/>
      <c r="P793" s="404"/>
      <c r="Q793" s="404"/>
      <c r="R793" s="404"/>
      <c r="S793" s="404"/>
      <c r="T793" s="404"/>
      <c r="U793" s="404"/>
      <c r="V793" s="404"/>
      <c r="W793" s="404"/>
      <c r="X793" s="404"/>
      <c r="Y793" s="404"/>
      <c r="Z793" s="404"/>
    </row>
    <row r="794" spans="1:26" ht="15.75" customHeight="1">
      <c r="A794" s="404"/>
      <c r="B794" s="404"/>
      <c r="C794" s="404"/>
      <c r="D794" s="404"/>
      <c r="E794" s="404"/>
      <c r="F794" s="404"/>
      <c r="G794" s="404"/>
      <c r="H794" s="404"/>
      <c r="I794" s="404"/>
      <c r="J794" s="404"/>
      <c r="K794" s="404"/>
      <c r="L794" s="404"/>
      <c r="M794" s="404"/>
      <c r="N794" s="404"/>
      <c r="O794" s="404"/>
      <c r="P794" s="404"/>
      <c r="Q794" s="404"/>
      <c r="R794" s="404"/>
      <c r="S794" s="404"/>
      <c r="T794" s="404"/>
      <c r="U794" s="404"/>
      <c r="V794" s="404"/>
      <c r="W794" s="404"/>
      <c r="X794" s="404"/>
      <c r="Y794" s="404"/>
      <c r="Z794" s="404"/>
    </row>
    <row r="795" spans="1:26" ht="15.75" customHeight="1">
      <c r="A795" s="404"/>
      <c r="B795" s="404"/>
      <c r="C795" s="404"/>
      <c r="D795" s="404"/>
      <c r="E795" s="404"/>
      <c r="F795" s="404"/>
      <c r="G795" s="404"/>
      <c r="H795" s="404"/>
      <c r="I795" s="404"/>
      <c r="J795" s="404"/>
      <c r="K795" s="404"/>
      <c r="L795" s="404"/>
      <c r="M795" s="404"/>
      <c r="N795" s="404"/>
      <c r="O795" s="404"/>
      <c r="P795" s="404"/>
      <c r="Q795" s="404"/>
      <c r="R795" s="404"/>
      <c r="S795" s="404"/>
      <c r="T795" s="404"/>
      <c r="U795" s="404"/>
      <c r="V795" s="404"/>
      <c r="W795" s="404"/>
      <c r="X795" s="404"/>
      <c r="Y795" s="404"/>
      <c r="Z795" s="404"/>
    </row>
    <row r="796" spans="1:26" ht="15.75" customHeight="1">
      <c r="A796" s="404"/>
      <c r="B796" s="404"/>
      <c r="C796" s="404"/>
      <c r="D796" s="404"/>
      <c r="E796" s="404"/>
      <c r="F796" s="404"/>
      <c r="G796" s="404"/>
      <c r="H796" s="404"/>
      <c r="I796" s="404"/>
      <c r="J796" s="404"/>
      <c r="K796" s="404"/>
      <c r="L796" s="404"/>
      <c r="M796" s="404"/>
      <c r="N796" s="404"/>
      <c r="O796" s="404"/>
      <c r="P796" s="404"/>
      <c r="Q796" s="404"/>
      <c r="R796" s="404"/>
      <c r="S796" s="404"/>
      <c r="T796" s="404"/>
      <c r="U796" s="404"/>
      <c r="V796" s="404"/>
      <c r="W796" s="404"/>
      <c r="X796" s="404"/>
      <c r="Y796" s="404"/>
      <c r="Z796" s="404"/>
    </row>
    <row r="797" spans="1:26" ht="15.75" customHeight="1">
      <c r="A797" s="404"/>
      <c r="B797" s="404"/>
      <c r="C797" s="404"/>
      <c r="D797" s="404"/>
      <c r="E797" s="404"/>
      <c r="F797" s="404"/>
      <c r="G797" s="404"/>
      <c r="H797" s="404"/>
      <c r="I797" s="404"/>
      <c r="J797" s="404"/>
      <c r="K797" s="404"/>
      <c r="L797" s="404"/>
      <c r="M797" s="404"/>
      <c r="N797" s="404"/>
      <c r="O797" s="404"/>
      <c r="P797" s="404"/>
      <c r="Q797" s="404"/>
      <c r="R797" s="404"/>
      <c r="S797" s="404"/>
      <c r="T797" s="404"/>
      <c r="U797" s="404"/>
      <c r="V797" s="404"/>
      <c r="W797" s="404"/>
      <c r="X797" s="404"/>
      <c r="Y797" s="404"/>
      <c r="Z797" s="404"/>
    </row>
    <row r="798" spans="1:26" ht="15.75" customHeight="1">
      <c r="A798" s="404"/>
      <c r="B798" s="404"/>
      <c r="C798" s="404"/>
      <c r="D798" s="404"/>
      <c r="E798" s="404"/>
      <c r="F798" s="404"/>
      <c r="G798" s="404"/>
      <c r="H798" s="404"/>
      <c r="I798" s="404"/>
      <c r="J798" s="404"/>
      <c r="K798" s="404"/>
      <c r="L798" s="404"/>
      <c r="M798" s="404"/>
      <c r="N798" s="404"/>
      <c r="O798" s="404"/>
      <c r="P798" s="404"/>
      <c r="Q798" s="404"/>
      <c r="R798" s="404"/>
      <c r="S798" s="404"/>
      <c r="T798" s="404"/>
      <c r="U798" s="404"/>
      <c r="V798" s="404"/>
      <c r="W798" s="404"/>
      <c r="X798" s="404"/>
      <c r="Y798" s="404"/>
      <c r="Z798" s="404"/>
    </row>
    <row r="799" spans="1:26" ht="15.75" customHeight="1">
      <c r="A799" s="404"/>
      <c r="B799" s="404"/>
      <c r="C799" s="404"/>
      <c r="D799" s="404"/>
      <c r="E799" s="404"/>
      <c r="F799" s="404"/>
      <c r="G799" s="404"/>
      <c r="H799" s="404"/>
      <c r="I799" s="404"/>
      <c r="J799" s="404"/>
      <c r="K799" s="404"/>
      <c r="L799" s="404"/>
      <c r="M799" s="404"/>
      <c r="N799" s="404"/>
      <c r="O799" s="404"/>
      <c r="P799" s="404"/>
      <c r="Q799" s="404"/>
      <c r="R799" s="404"/>
      <c r="S799" s="404"/>
      <c r="T799" s="404"/>
      <c r="U799" s="404"/>
      <c r="V799" s="404"/>
      <c r="W799" s="404"/>
      <c r="X799" s="404"/>
      <c r="Y799" s="404"/>
      <c r="Z799" s="404"/>
    </row>
    <row r="800" spans="1:26" ht="15.75" customHeight="1">
      <c r="A800" s="404"/>
      <c r="B800" s="404"/>
      <c r="C800" s="404"/>
      <c r="D800" s="404"/>
      <c r="E800" s="404"/>
      <c r="F800" s="404"/>
      <c r="G800" s="404"/>
      <c r="H800" s="404"/>
      <c r="I800" s="404"/>
      <c r="J800" s="404"/>
      <c r="K800" s="404"/>
      <c r="L800" s="404"/>
      <c r="M800" s="404"/>
      <c r="N800" s="404"/>
      <c r="O800" s="404"/>
      <c r="P800" s="404"/>
      <c r="Q800" s="404"/>
      <c r="R800" s="404"/>
      <c r="S800" s="404"/>
      <c r="T800" s="404"/>
      <c r="U800" s="404"/>
      <c r="V800" s="404"/>
      <c r="W800" s="404"/>
      <c r="X800" s="404"/>
      <c r="Y800" s="404"/>
      <c r="Z800" s="404"/>
    </row>
    <row r="801" spans="1:26" ht="15.75" customHeight="1">
      <c r="A801" s="404"/>
      <c r="B801" s="404"/>
      <c r="C801" s="404"/>
      <c r="D801" s="404"/>
      <c r="E801" s="404"/>
      <c r="F801" s="404"/>
      <c r="G801" s="404"/>
      <c r="H801" s="404"/>
      <c r="I801" s="404"/>
      <c r="J801" s="404"/>
      <c r="K801" s="404"/>
      <c r="L801" s="404"/>
      <c r="M801" s="404"/>
      <c r="N801" s="404"/>
      <c r="O801" s="404"/>
      <c r="P801" s="404"/>
      <c r="Q801" s="404"/>
      <c r="R801" s="404"/>
      <c r="S801" s="404"/>
      <c r="T801" s="404"/>
      <c r="U801" s="404"/>
      <c r="V801" s="404"/>
      <c r="W801" s="404"/>
      <c r="X801" s="404"/>
      <c r="Y801" s="404"/>
      <c r="Z801" s="404"/>
    </row>
    <row r="802" spans="1:26" ht="15.75" customHeight="1">
      <c r="A802" s="404"/>
      <c r="B802" s="404"/>
      <c r="C802" s="404"/>
      <c r="D802" s="404"/>
      <c r="E802" s="404"/>
      <c r="F802" s="404"/>
      <c r="G802" s="404"/>
      <c r="H802" s="404"/>
      <c r="I802" s="404"/>
      <c r="J802" s="404"/>
      <c r="K802" s="404"/>
      <c r="L802" s="404"/>
      <c r="M802" s="404"/>
      <c r="N802" s="404"/>
      <c r="O802" s="404"/>
      <c r="P802" s="404"/>
      <c r="Q802" s="404"/>
      <c r="R802" s="404"/>
      <c r="S802" s="404"/>
      <c r="T802" s="404"/>
      <c r="U802" s="404"/>
      <c r="V802" s="404"/>
      <c r="W802" s="404"/>
      <c r="X802" s="404"/>
      <c r="Y802" s="404"/>
      <c r="Z802" s="404"/>
    </row>
    <row r="803" spans="1:26" ht="15.75" customHeight="1">
      <c r="A803" s="404"/>
      <c r="B803" s="404"/>
      <c r="C803" s="404"/>
      <c r="D803" s="404"/>
      <c r="E803" s="404"/>
      <c r="F803" s="404"/>
      <c r="G803" s="404"/>
      <c r="H803" s="404"/>
      <c r="I803" s="404"/>
      <c r="J803" s="404"/>
      <c r="K803" s="404"/>
      <c r="L803" s="404"/>
      <c r="M803" s="404"/>
      <c r="N803" s="404"/>
      <c r="O803" s="404"/>
      <c r="P803" s="404"/>
      <c r="Q803" s="404"/>
      <c r="R803" s="404"/>
      <c r="S803" s="404"/>
      <c r="T803" s="404"/>
      <c r="U803" s="404"/>
      <c r="V803" s="404"/>
      <c r="W803" s="404"/>
      <c r="X803" s="404"/>
      <c r="Y803" s="404"/>
      <c r="Z803" s="404"/>
    </row>
    <row r="804" spans="1:26" ht="15.75" customHeight="1">
      <c r="A804" s="404"/>
      <c r="B804" s="404"/>
      <c r="C804" s="404"/>
      <c r="D804" s="404"/>
      <c r="E804" s="404"/>
      <c r="F804" s="404"/>
      <c r="G804" s="404"/>
      <c r="H804" s="404"/>
      <c r="I804" s="404"/>
      <c r="J804" s="404"/>
      <c r="K804" s="404"/>
      <c r="L804" s="404"/>
      <c r="M804" s="404"/>
      <c r="N804" s="404"/>
      <c r="O804" s="404"/>
      <c r="P804" s="404"/>
      <c r="Q804" s="404"/>
      <c r="R804" s="404"/>
      <c r="S804" s="404"/>
      <c r="T804" s="404"/>
      <c r="U804" s="404"/>
      <c r="V804" s="404"/>
      <c r="W804" s="404"/>
      <c r="X804" s="404"/>
      <c r="Y804" s="404"/>
      <c r="Z804" s="404"/>
    </row>
    <row r="805" spans="1:26" ht="15.75" customHeight="1">
      <c r="A805" s="404"/>
      <c r="B805" s="404"/>
      <c r="C805" s="404"/>
      <c r="D805" s="404"/>
      <c r="E805" s="404"/>
      <c r="F805" s="404"/>
      <c r="G805" s="404"/>
      <c r="H805" s="404"/>
      <c r="I805" s="404"/>
      <c r="J805" s="404"/>
      <c r="K805" s="404"/>
      <c r="L805" s="404"/>
      <c r="M805" s="404"/>
      <c r="N805" s="404"/>
      <c r="O805" s="404"/>
      <c r="P805" s="404"/>
      <c r="Q805" s="404"/>
      <c r="R805" s="404"/>
      <c r="S805" s="404"/>
      <c r="T805" s="404"/>
      <c r="U805" s="404"/>
      <c r="V805" s="404"/>
      <c r="W805" s="404"/>
      <c r="X805" s="404"/>
      <c r="Y805" s="404"/>
      <c r="Z805" s="404"/>
    </row>
    <row r="806" spans="1:26" ht="15.75" customHeight="1">
      <c r="A806" s="404"/>
      <c r="B806" s="404"/>
      <c r="C806" s="404"/>
      <c r="D806" s="404"/>
      <c r="E806" s="404"/>
      <c r="F806" s="404"/>
      <c r="G806" s="404"/>
      <c r="H806" s="404"/>
      <c r="I806" s="404"/>
      <c r="J806" s="404"/>
      <c r="K806" s="404"/>
      <c r="L806" s="404"/>
      <c r="M806" s="404"/>
      <c r="N806" s="404"/>
      <c r="O806" s="404"/>
      <c r="P806" s="404"/>
      <c r="Q806" s="404"/>
      <c r="R806" s="404"/>
      <c r="S806" s="404"/>
      <c r="T806" s="404"/>
      <c r="U806" s="404"/>
      <c r="V806" s="404"/>
      <c r="W806" s="404"/>
      <c r="X806" s="404"/>
      <c r="Y806" s="404"/>
      <c r="Z806" s="404"/>
    </row>
    <row r="807" spans="1:26" ht="15.75" customHeight="1">
      <c r="A807" s="404"/>
      <c r="B807" s="404"/>
      <c r="C807" s="404"/>
      <c r="D807" s="404"/>
      <c r="E807" s="404"/>
      <c r="F807" s="404"/>
      <c r="G807" s="404"/>
      <c r="H807" s="404"/>
      <c r="I807" s="404"/>
      <c r="J807" s="404"/>
      <c r="K807" s="404"/>
      <c r="L807" s="404"/>
      <c r="M807" s="404"/>
      <c r="N807" s="404"/>
      <c r="O807" s="404"/>
      <c r="P807" s="404"/>
      <c r="Q807" s="404"/>
      <c r="R807" s="404"/>
      <c r="S807" s="404"/>
      <c r="T807" s="404"/>
      <c r="U807" s="404"/>
      <c r="V807" s="404"/>
      <c r="W807" s="404"/>
      <c r="X807" s="404"/>
      <c r="Y807" s="404"/>
      <c r="Z807" s="404"/>
    </row>
    <row r="808" spans="1:26" ht="15.75" customHeight="1">
      <c r="A808" s="404"/>
      <c r="B808" s="404"/>
      <c r="C808" s="404"/>
      <c r="D808" s="404"/>
      <c r="E808" s="404"/>
      <c r="F808" s="404"/>
      <c r="G808" s="404"/>
      <c r="H808" s="404"/>
      <c r="I808" s="404"/>
      <c r="J808" s="404"/>
      <c r="K808" s="404"/>
      <c r="L808" s="404"/>
      <c r="M808" s="404"/>
      <c r="N808" s="404"/>
      <c r="O808" s="404"/>
      <c r="P808" s="404"/>
      <c r="Q808" s="404"/>
      <c r="R808" s="404"/>
      <c r="S808" s="404"/>
      <c r="T808" s="404"/>
      <c r="U808" s="404"/>
      <c r="V808" s="404"/>
      <c r="W808" s="404"/>
      <c r="X808" s="404"/>
      <c r="Y808" s="404"/>
      <c r="Z808" s="404"/>
    </row>
    <row r="809" spans="1:26" ht="15.75" customHeight="1">
      <c r="A809" s="404"/>
      <c r="B809" s="404"/>
      <c r="C809" s="404"/>
      <c r="D809" s="404"/>
      <c r="E809" s="404"/>
      <c r="F809" s="404"/>
      <c r="G809" s="404"/>
      <c r="H809" s="404"/>
      <c r="I809" s="404"/>
      <c r="J809" s="404"/>
      <c r="K809" s="404"/>
      <c r="L809" s="404"/>
      <c r="M809" s="404"/>
      <c r="N809" s="404"/>
      <c r="O809" s="404"/>
      <c r="P809" s="404"/>
      <c r="Q809" s="404"/>
      <c r="R809" s="404"/>
      <c r="S809" s="404"/>
      <c r="T809" s="404"/>
      <c r="U809" s="404"/>
      <c r="V809" s="404"/>
      <c r="W809" s="404"/>
      <c r="X809" s="404"/>
      <c r="Y809" s="404"/>
      <c r="Z809" s="404"/>
    </row>
    <row r="810" spans="1:26" ht="15.75" customHeight="1">
      <c r="A810" s="404"/>
      <c r="B810" s="404"/>
      <c r="C810" s="404"/>
      <c r="D810" s="404"/>
      <c r="E810" s="404"/>
      <c r="F810" s="404"/>
      <c r="G810" s="404"/>
      <c r="H810" s="404"/>
      <c r="I810" s="404"/>
      <c r="J810" s="404"/>
      <c r="K810" s="404"/>
      <c r="L810" s="404"/>
      <c r="M810" s="404"/>
      <c r="N810" s="404"/>
      <c r="O810" s="404"/>
      <c r="P810" s="404"/>
      <c r="Q810" s="404"/>
      <c r="R810" s="404"/>
      <c r="S810" s="404"/>
      <c r="T810" s="404"/>
      <c r="U810" s="404"/>
      <c r="V810" s="404"/>
      <c r="W810" s="404"/>
      <c r="X810" s="404"/>
      <c r="Y810" s="404"/>
      <c r="Z810" s="404"/>
    </row>
    <row r="811" spans="1:26" ht="15.75" customHeight="1">
      <c r="A811" s="404"/>
      <c r="B811" s="404"/>
      <c r="C811" s="404"/>
      <c r="D811" s="404"/>
      <c r="E811" s="404"/>
      <c r="F811" s="404"/>
      <c r="G811" s="404"/>
      <c r="H811" s="404"/>
      <c r="I811" s="404"/>
      <c r="J811" s="404"/>
      <c r="K811" s="404"/>
      <c r="L811" s="404"/>
      <c r="M811" s="404"/>
      <c r="N811" s="404"/>
      <c r="O811" s="404"/>
      <c r="P811" s="404"/>
      <c r="Q811" s="404"/>
      <c r="R811" s="404"/>
      <c r="S811" s="404"/>
      <c r="T811" s="404"/>
      <c r="U811" s="404"/>
      <c r="V811" s="404"/>
      <c r="W811" s="404"/>
      <c r="X811" s="404"/>
      <c r="Y811" s="404"/>
      <c r="Z811" s="404"/>
    </row>
    <row r="812" spans="1:26" ht="15.75" customHeight="1">
      <c r="A812" s="404"/>
      <c r="B812" s="404"/>
      <c r="C812" s="404"/>
      <c r="D812" s="404"/>
      <c r="E812" s="404"/>
      <c r="F812" s="404"/>
      <c r="G812" s="404"/>
      <c r="H812" s="404"/>
      <c r="I812" s="404"/>
      <c r="J812" s="404"/>
      <c r="K812" s="404"/>
      <c r="L812" s="404"/>
      <c r="M812" s="404"/>
      <c r="N812" s="404"/>
      <c r="O812" s="404"/>
      <c r="P812" s="404"/>
      <c r="Q812" s="404"/>
      <c r="R812" s="404"/>
      <c r="S812" s="404"/>
      <c r="T812" s="404"/>
      <c r="U812" s="404"/>
      <c r="V812" s="404"/>
      <c r="W812" s="404"/>
      <c r="X812" s="404"/>
      <c r="Y812" s="404"/>
      <c r="Z812" s="404"/>
    </row>
    <row r="813" spans="1:26" ht="15.75" customHeight="1">
      <c r="A813" s="404"/>
      <c r="B813" s="404"/>
      <c r="C813" s="404"/>
      <c r="D813" s="404"/>
      <c r="E813" s="404"/>
      <c r="F813" s="404"/>
      <c r="G813" s="404"/>
      <c r="H813" s="404"/>
      <c r="I813" s="404"/>
      <c r="J813" s="404"/>
      <c r="K813" s="404"/>
      <c r="L813" s="404"/>
      <c r="M813" s="404"/>
      <c r="N813" s="404"/>
      <c r="O813" s="404"/>
      <c r="P813" s="404"/>
      <c r="Q813" s="404"/>
      <c r="R813" s="404"/>
      <c r="S813" s="404"/>
      <c r="T813" s="404"/>
      <c r="U813" s="404"/>
      <c r="V813" s="404"/>
      <c r="W813" s="404"/>
      <c r="X813" s="404"/>
      <c r="Y813" s="404"/>
      <c r="Z813" s="404"/>
    </row>
    <row r="814" spans="1:26" ht="15.75" customHeight="1">
      <c r="A814" s="404"/>
      <c r="B814" s="404"/>
      <c r="C814" s="404"/>
      <c r="D814" s="404"/>
      <c r="E814" s="404"/>
      <c r="F814" s="404"/>
      <c r="G814" s="404"/>
      <c r="H814" s="404"/>
      <c r="I814" s="404"/>
      <c r="J814" s="404"/>
      <c r="K814" s="404"/>
      <c r="L814" s="404"/>
      <c r="M814" s="404"/>
      <c r="N814" s="404"/>
      <c r="O814" s="404"/>
      <c r="P814" s="404"/>
      <c r="Q814" s="404"/>
      <c r="R814" s="404"/>
      <c r="S814" s="404"/>
      <c r="T814" s="404"/>
      <c r="U814" s="404"/>
      <c r="V814" s="404"/>
      <c r="W814" s="404"/>
      <c r="X814" s="404"/>
      <c r="Y814" s="404"/>
      <c r="Z814" s="404"/>
    </row>
    <row r="815" spans="1:26" ht="15.75" customHeight="1">
      <c r="A815" s="404"/>
      <c r="B815" s="404"/>
      <c r="C815" s="404"/>
      <c r="D815" s="404"/>
      <c r="E815" s="404"/>
      <c r="F815" s="404"/>
      <c r="G815" s="404"/>
      <c r="H815" s="404"/>
      <c r="I815" s="404"/>
      <c r="J815" s="404"/>
      <c r="K815" s="404"/>
      <c r="L815" s="404"/>
      <c r="M815" s="404"/>
      <c r="N815" s="404"/>
      <c r="O815" s="404"/>
      <c r="P815" s="404"/>
      <c r="Q815" s="404"/>
      <c r="R815" s="404"/>
      <c r="S815" s="404"/>
      <c r="T815" s="404"/>
      <c r="U815" s="404"/>
      <c r="V815" s="404"/>
      <c r="W815" s="404"/>
      <c r="X815" s="404"/>
      <c r="Y815" s="404"/>
      <c r="Z815" s="404"/>
    </row>
    <row r="816" spans="1:26" ht="15.75" customHeight="1">
      <c r="A816" s="404"/>
      <c r="B816" s="404"/>
      <c r="C816" s="404"/>
      <c r="D816" s="404"/>
      <c r="E816" s="404"/>
      <c r="F816" s="404"/>
      <c r="G816" s="404"/>
      <c r="H816" s="404"/>
      <c r="I816" s="404"/>
      <c r="J816" s="404"/>
      <c r="K816" s="404"/>
      <c r="L816" s="404"/>
      <c r="M816" s="404"/>
      <c r="N816" s="404"/>
      <c r="O816" s="404"/>
      <c r="P816" s="404"/>
      <c r="Q816" s="404"/>
      <c r="R816" s="404"/>
      <c r="S816" s="404"/>
      <c r="T816" s="404"/>
      <c r="U816" s="404"/>
      <c r="V816" s="404"/>
      <c r="W816" s="404"/>
      <c r="X816" s="404"/>
      <c r="Y816" s="404"/>
      <c r="Z816" s="404"/>
    </row>
    <row r="817" spans="1:26" ht="15.75" customHeight="1">
      <c r="A817" s="404"/>
      <c r="B817" s="404"/>
      <c r="C817" s="404"/>
      <c r="D817" s="404"/>
      <c r="E817" s="404"/>
      <c r="F817" s="404"/>
      <c r="G817" s="404"/>
      <c r="H817" s="404"/>
      <c r="I817" s="404"/>
      <c r="J817" s="404"/>
      <c r="K817" s="404"/>
      <c r="L817" s="404"/>
      <c r="M817" s="404"/>
      <c r="N817" s="404"/>
      <c r="O817" s="404"/>
      <c r="P817" s="404"/>
      <c r="Q817" s="404"/>
      <c r="R817" s="404"/>
      <c r="S817" s="404"/>
      <c r="T817" s="404"/>
      <c r="U817" s="404"/>
      <c r="V817" s="404"/>
      <c r="W817" s="404"/>
      <c r="X817" s="404"/>
      <c r="Y817" s="404"/>
      <c r="Z817" s="404"/>
    </row>
    <row r="818" spans="1:26" ht="15.75" customHeight="1">
      <c r="A818" s="404"/>
      <c r="B818" s="404"/>
      <c r="C818" s="404"/>
      <c r="D818" s="404"/>
      <c r="E818" s="404"/>
      <c r="F818" s="404"/>
      <c r="G818" s="404"/>
      <c r="H818" s="404"/>
      <c r="I818" s="404"/>
      <c r="J818" s="404"/>
      <c r="K818" s="404"/>
      <c r="L818" s="404"/>
      <c r="M818" s="404"/>
      <c r="N818" s="404"/>
      <c r="O818" s="404"/>
      <c r="P818" s="404"/>
      <c r="Q818" s="404"/>
      <c r="R818" s="404"/>
      <c r="S818" s="404"/>
      <c r="T818" s="404"/>
      <c r="U818" s="404"/>
      <c r="V818" s="404"/>
      <c r="W818" s="404"/>
      <c r="X818" s="404"/>
      <c r="Y818" s="404"/>
      <c r="Z818" s="404"/>
    </row>
    <row r="819" spans="1:26" ht="15.75" customHeight="1">
      <c r="A819" s="404"/>
      <c r="B819" s="404"/>
      <c r="C819" s="404"/>
      <c r="D819" s="404"/>
      <c r="E819" s="404"/>
      <c r="F819" s="404"/>
      <c r="G819" s="404"/>
      <c r="H819" s="404"/>
      <c r="I819" s="404"/>
      <c r="J819" s="404"/>
      <c r="K819" s="404"/>
      <c r="L819" s="404"/>
      <c r="M819" s="404"/>
      <c r="N819" s="404"/>
      <c r="O819" s="404"/>
      <c r="P819" s="404"/>
      <c r="Q819" s="404"/>
      <c r="R819" s="404"/>
      <c r="S819" s="404"/>
      <c r="T819" s="404"/>
      <c r="U819" s="404"/>
      <c r="V819" s="404"/>
      <c r="W819" s="404"/>
      <c r="X819" s="404"/>
      <c r="Y819" s="404"/>
      <c r="Z819" s="404"/>
    </row>
    <row r="820" spans="1:26" ht="15.75" customHeight="1">
      <c r="A820" s="404"/>
      <c r="B820" s="404"/>
      <c r="C820" s="404"/>
      <c r="D820" s="404"/>
      <c r="E820" s="404"/>
      <c r="F820" s="404"/>
      <c r="G820" s="404"/>
      <c r="H820" s="404"/>
      <c r="I820" s="404"/>
      <c r="J820" s="404"/>
      <c r="K820" s="404"/>
      <c r="L820" s="404"/>
      <c r="M820" s="404"/>
      <c r="N820" s="404"/>
      <c r="O820" s="404"/>
      <c r="P820" s="404"/>
      <c r="Q820" s="404"/>
      <c r="R820" s="404"/>
      <c r="S820" s="404"/>
      <c r="T820" s="404"/>
      <c r="U820" s="404"/>
      <c r="V820" s="404"/>
      <c r="W820" s="404"/>
      <c r="X820" s="404"/>
      <c r="Y820" s="404"/>
      <c r="Z820" s="404"/>
    </row>
    <row r="821" spans="1:26" ht="15.75" customHeight="1">
      <c r="A821" s="404"/>
      <c r="B821" s="404"/>
      <c r="C821" s="404"/>
      <c r="D821" s="404"/>
      <c r="E821" s="404"/>
      <c r="F821" s="404"/>
      <c r="G821" s="404"/>
      <c r="H821" s="404"/>
      <c r="I821" s="404"/>
      <c r="J821" s="404"/>
      <c r="K821" s="404"/>
      <c r="L821" s="404"/>
      <c r="M821" s="404"/>
      <c r="N821" s="404"/>
      <c r="O821" s="404"/>
      <c r="P821" s="404"/>
      <c r="Q821" s="404"/>
      <c r="R821" s="404"/>
      <c r="S821" s="404"/>
      <c r="T821" s="404"/>
      <c r="U821" s="404"/>
      <c r="V821" s="404"/>
      <c r="W821" s="404"/>
      <c r="X821" s="404"/>
      <c r="Y821" s="404"/>
      <c r="Z821" s="404"/>
    </row>
    <row r="822" spans="1:26" ht="15.75" customHeight="1">
      <c r="A822" s="404"/>
      <c r="B822" s="404"/>
      <c r="C822" s="404"/>
      <c r="D822" s="404"/>
      <c r="E822" s="404"/>
      <c r="F822" s="404"/>
      <c r="G822" s="404"/>
      <c r="H822" s="404"/>
      <c r="I822" s="404"/>
      <c r="J822" s="404"/>
      <c r="K822" s="404"/>
      <c r="L822" s="404"/>
      <c r="M822" s="404"/>
      <c r="N822" s="404"/>
      <c r="O822" s="404"/>
      <c r="P822" s="404"/>
      <c r="Q822" s="404"/>
      <c r="R822" s="404"/>
      <c r="S822" s="404"/>
      <c r="T822" s="404"/>
      <c r="U822" s="404"/>
      <c r="V822" s="404"/>
      <c r="W822" s="404"/>
      <c r="X822" s="404"/>
      <c r="Y822" s="404"/>
      <c r="Z822" s="404"/>
    </row>
    <row r="823" spans="1:26" ht="15.75" customHeight="1">
      <c r="A823" s="404"/>
      <c r="B823" s="404"/>
      <c r="C823" s="404"/>
      <c r="D823" s="404"/>
      <c r="E823" s="404"/>
      <c r="F823" s="404"/>
      <c r="G823" s="404"/>
      <c r="H823" s="404"/>
      <c r="I823" s="404"/>
      <c r="J823" s="404"/>
      <c r="K823" s="404"/>
      <c r="L823" s="404"/>
      <c r="M823" s="404"/>
      <c r="N823" s="404"/>
      <c r="O823" s="404"/>
      <c r="P823" s="404"/>
      <c r="Q823" s="404"/>
      <c r="R823" s="404"/>
      <c r="S823" s="404"/>
      <c r="T823" s="404"/>
      <c r="U823" s="404"/>
      <c r="V823" s="404"/>
      <c r="W823" s="404"/>
      <c r="X823" s="404"/>
      <c r="Y823" s="404"/>
      <c r="Z823" s="404"/>
    </row>
    <row r="824" spans="1:26" ht="15.75" customHeight="1">
      <c r="A824" s="404"/>
      <c r="B824" s="404"/>
      <c r="C824" s="404"/>
      <c r="D824" s="404"/>
      <c r="E824" s="404"/>
      <c r="F824" s="404"/>
      <c r="G824" s="404"/>
      <c r="H824" s="404"/>
      <c r="I824" s="404"/>
      <c r="J824" s="404"/>
      <c r="K824" s="404"/>
      <c r="L824" s="404"/>
      <c r="M824" s="404"/>
      <c r="N824" s="404"/>
      <c r="O824" s="404"/>
      <c r="P824" s="404"/>
      <c r="Q824" s="404"/>
      <c r="R824" s="404"/>
      <c r="S824" s="404"/>
      <c r="T824" s="404"/>
      <c r="U824" s="404"/>
      <c r="V824" s="404"/>
      <c r="W824" s="404"/>
      <c r="X824" s="404"/>
      <c r="Y824" s="404"/>
      <c r="Z824" s="404"/>
    </row>
    <row r="825" spans="1:26" ht="15.75" customHeight="1">
      <c r="A825" s="404"/>
      <c r="B825" s="404"/>
      <c r="C825" s="404"/>
      <c r="D825" s="404"/>
      <c r="E825" s="404"/>
      <c r="F825" s="404"/>
      <c r="G825" s="404"/>
      <c r="H825" s="404"/>
      <c r="I825" s="404"/>
      <c r="J825" s="404"/>
      <c r="K825" s="404"/>
      <c r="L825" s="404"/>
      <c r="M825" s="404"/>
      <c r="N825" s="404"/>
      <c r="O825" s="404"/>
      <c r="P825" s="404"/>
      <c r="Q825" s="404"/>
      <c r="R825" s="404"/>
      <c r="S825" s="404"/>
      <c r="T825" s="404"/>
      <c r="U825" s="404"/>
      <c r="V825" s="404"/>
      <c r="W825" s="404"/>
      <c r="X825" s="404"/>
      <c r="Y825" s="404"/>
      <c r="Z825" s="404"/>
    </row>
    <row r="826" spans="1:26" ht="15.75" customHeight="1">
      <c r="A826" s="404"/>
      <c r="B826" s="404"/>
      <c r="C826" s="404"/>
      <c r="D826" s="404"/>
      <c r="E826" s="404"/>
      <c r="F826" s="404"/>
      <c r="G826" s="404"/>
      <c r="H826" s="404"/>
      <c r="I826" s="404"/>
      <c r="J826" s="404"/>
      <c r="K826" s="404"/>
      <c r="L826" s="404"/>
      <c r="M826" s="404"/>
      <c r="N826" s="404"/>
      <c r="O826" s="404"/>
      <c r="P826" s="404"/>
      <c r="Q826" s="404"/>
      <c r="R826" s="404"/>
      <c r="S826" s="404"/>
      <c r="T826" s="404"/>
      <c r="U826" s="404"/>
      <c r="V826" s="404"/>
      <c r="W826" s="404"/>
      <c r="X826" s="404"/>
      <c r="Y826" s="404"/>
      <c r="Z826" s="404"/>
    </row>
    <row r="827" spans="1:26" ht="15.75" customHeight="1">
      <c r="A827" s="404"/>
      <c r="B827" s="404"/>
      <c r="C827" s="404"/>
      <c r="D827" s="404"/>
      <c r="E827" s="404"/>
      <c r="F827" s="404"/>
      <c r="G827" s="404"/>
      <c r="H827" s="404"/>
      <c r="I827" s="404"/>
      <c r="J827" s="404"/>
      <c r="K827" s="404"/>
      <c r="L827" s="404"/>
      <c r="M827" s="404"/>
      <c r="N827" s="404"/>
      <c r="O827" s="404"/>
      <c r="P827" s="404"/>
      <c r="Q827" s="404"/>
      <c r="R827" s="404"/>
      <c r="S827" s="404"/>
      <c r="T827" s="404"/>
      <c r="U827" s="404"/>
      <c r="V827" s="404"/>
      <c r="W827" s="404"/>
      <c r="X827" s="404"/>
      <c r="Y827" s="404"/>
      <c r="Z827" s="404"/>
    </row>
    <row r="828" spans="1:26" ht="15.75" customHeight="1">
      <c r="A828" s="404"/>
      <c r="B828" s="404"/>
      <c r="C828" s="404"/>
      <c r="D828" s="404"/>
      <c r="E828" s="404"/>
      <c r="F828" s="404"/>
      <c r="G828" s="404"/>
      <c r="H828" s="404"/>
      <c r="I828" s="404"/>
      <c r="J828" s="404"/>
      <c r="K828" s="404"/>
      <c r="L828" s="404"/>
      <c r="M828" s="404"/>
      <c r="N828" s="404"/>
      <c r="O828" s="404"/>
      <c r="P828" s="404"/>
      <c r="Q828" s="404"/>
      <c r="R828" s="404"/>
      <c r="S828" s="404"/>
      <c r="T828" s="404"/>
      <c r="U828" s="404"/>
      <c r="V828" s="404"/>
      <c r="W828" s="404"/>
      <c r="X828" s="404"/>
      <c r="Y828" s="404"/>
      <c r="Z828" s="404"/>
    </row>
    <row r="829" spans="1:26" ht="15.75" customHeight="1">
      <c r="A829" s="404"/>
      <c r="B829" s="404"/>
      <c r="C829" s="404"/>
      <c r="D829" s="404"/>
      <c r="E829" s="404"/>
      <c r="F829" s="404"/>
      <c r="G829" s="404"/>
      <c r="H829" s="404"/>
      <c r="I829" s="404"/>
      <c r="J829" s="404"/>
      <c r="K829" s="404"/>
      <c r="L829" s="404"/>
      <c r="M829" s="404"/>
      <c r="N829" s="404"/>
      <c r="O829" s="404"/>
      <c r="P829" s="404"/>
      <c r="Q829" s="404"/>
      <c r="R829" s="404"/>
      <c r="S829" s="404"/>
      <c r="T829" s="404"/>
      <c r="U829" s="404"/>
      <c r="V829" s="404"/>
      <c r="W829" s="404"/>
      <c r="X829" s="404"/>
      <c r="Y829" s="404"/>
      <c r="Z829" s="404"/>
    </row>
    <row r="830" spans="1:26" ht="15.75" customHeight="1">
      <c r="A830" s="404"/>
      <c r="B830" s="404"/>
      <c r="C830" s="404"/>
      <c r="D830" s="404"/>
      <c r="E830" s="404"/>
      <c r="F830" s="404"/>
      <c r="G830" s="404"/>
      <c r="H830" s="404"/>
      <c r="I830" s="404"/>
      <c r="J830" s="404"/>
      <c r="K830" s="404"/>
      <c r="L830" s="404"/>
      <c r="M830" s="404"/>
      <c r="N830" s="404"/>
      <c r="O830" s="404"/>
      <c r="P830" s="404"/>
      <c r="Q830" s="404"/>
      <c r="R830" s="404"/>
      <c r="S830" s="404"/>
      <c r="T830" s="404"/>
      <c r="U830" s="404"/>
      <c r="V830" s="404"/>
      <c r="W830" s="404"/>
      <c r="X830" s="404"/>
      <c r="Y830" s="404"/>
      <c r="Z830" s="404"/>
    </row>
    <row r="831" spans="1:26" ht="15.75" customHeight="1">
      <c r="A831" s="404"/>
      <c r="B831" s="404"/>
      <c r="C831" s="404"/>
      <c r="D831" s="404"/>
      <c r="E831" s="404"/>
      <c r="F831" s="404"/>
      <c r="G831" s="404"/>
      <c r="H831" s="404"/>
      <c r="I831" s="404"/>
      <c r="J831" s="404"/>
      <c r="K831" s="404"/>
      <c r="L831" s="404"/>
      <c r="M831" s="404"/>
      <c r="N831" s="404"/>
      <c r="O831" s="404"/>
      <c r="P831" s="404"/>
      <c r="Q831" s="404"/>
      <c r="R831" s="404"/>
      <c r="S831" s="404"/>
      <c r="T831" s="404"/>
      <c r="U831" s="404"/>
      <c r="V831" s="404"/>
      <c r="W831" s="404"/>
      <c r="X831" s="404"/>
      <c r="Y831" s="404"/>
      <c r="Z831" s="404"/>
    </row>
    <row r="832" spans="1:26" ht="15.75" customHeight="1">
      <c r="A832" s="404"/>
      <c r="B832" s="404"/>
      <c r="C832" s="404"/>
      <c r="D832" s="404"/>
      <c r="E832" s="404"/>
      <c r="F832" s="404"/>
      <c r="G832" s="404"/>
      <c r="H832" s="404"/>
      <c r="I832" s="404"/>
      <c r="J832" s="404"/>
      <c r="K832" s="404"/>
      <c r="L832" s="404"/>
      <c r="M832" s="404"/>
      <c r="N832" s="404"/>
      <c r="O832" s="404"/>
      <c r="P832" s="404"/>
      <c r="Q832" s="404"/>
      <c r="R832" s="404"/>
      <c r="S832" s="404"/>
      <c r="T832" s="404"/>
      <c r="U832" s="404"/>
      <c r="V832" s="404"/>
      <c r="W832" s="404"/>
      <c r="X832" s="404"/>
      <c r="Y832" s="404"/>
      <c r="Z832" s="404"/>
    </row>
    <row r="833" spans="1:26" ht="15.75" customHeight="1">
      <c r="A833" s="404"/>
      <c r="B833" s="404"/>
      <c r="C833" s="404"/>
      <c r="D833" s="404"/>
      <c r="E833" s="404"/>
      <c r="F833" s="404"/>
      <c r="G833" s="404"/>
      <c r="H833" s="404"/>
      <c r="I833" s="404"/>
      <c r="J833" s="404"/>
      <c r="K833" s="404"/>
      <c r="L833" s="404"/>
      <c r="M833" s="404"/>
      <c r="N833" s="404"/>
      <c r="O833" s="404"/>
      <c r="P833" s="404"/>
      <c r="Q833" s="404"/>
      <c r="R833" s="404"/>
      <c r="S833" s="404"/>
      <c r="T833" s="404"/>
      <c r="U833" s="404"/>
      <c r="V833" s="404"/>
      <c r="W833" s="404"/>
      <c r="X833" s="404"/>
      <c r="Y833" s="404"/>
      <c r="Z833" s="404"/>
    </row>
    <row r="834" spans="1:26" ht="15.75" customHeight="1">
      <c r="A834" s="404"/>
      <c r="B834" s="404"/>
      <c r="C834" s="404"/>
      <c r="D834" s="404"/>
      <c r="E834" s="404"/>
      <c r="F834" s="404"/>
      <c r="G834" s="404"/>
      <c r="H834" s="404"/>
      <c r="I834" s="404"/>
      <c r="J834" s="404"/>
      <c r="K834" s="404"/>
      <c r="L834" s="404"/>
      <c r="M834" s="404"/>
      <c r="N834" s="404"/>
      <c r="O834" s="404"/>
      <c r="P834" s="404"/>
      <c r="Q834" s="404"/>
      <c r="R834" s="404"/>
      <c r="S834" s="404"/>
      <c r="T834" s="404"/>
      <c r="U834" s="404"/>
      <c r="V834" s="404"/>
      <c r="W834" s="404"/>
      <c r="X834" s="404"/>
      <c r="Y834" s="404"/>
      <c r="Z834" s="404"/>
    </row>
    <row r="835" spans="1:26" ht="15.75" customHeight="1">
      <c r="A835" s="404"/>
      <c r="B835" s="404"/>
      <c r="C835" s="404"/>
      <c r="D835" s="404"/>
      <c r="E835" s="404"/>
      <c r="F835" s="404"/>
      <c r="G835" s="404"/>
      <c r="H835" s="404"/>
      <c r="I835" s="404"/>
      <c r="J835" s="404"/>
      <c r="K835" s="404"/>
      <c r="L835" s="404"/>
      <c r="M835" s="404"/>
      <c r="N835" s="404"/>
      <c r="O835" s="404"/>
      <c r="P835" s="404"/>
      <c r="Q835" s="404"/>
      <c r="R835" s="404"/>
      <c r="S835" s="404"/>
      <c r="T835" s="404"/>
      <c r="U835" s="404"/>
      <c r="V835" s="404"/>
      <c r="W835" s="404"/>
      <c r="X835" s="404"/>
      <c r="Y835" s="404"/>
      <c r="Z835" s="404"/>
    </row>
    <row r="836" spans="1:26" ht="15.75" customHeight="1">
      <c r="A836" s="404"/>
      <c r="B836" s="404"/>
      <c r="C836" s="404"/>
      <c r="D836" s="404"/>
      <c r="E836" s="404"/>
      <c r="F836" s="404"/>
      <c r="G836" s="404"/>
      <c r="H836" s="404"/>
      <c r="I836" s="404"/>
      <c r="J836" s="404"/>
      <c r="K836" s="404"/>
      <c r="L836" s="404"/>
      <c r="M836" s="404"/>
      <c r="N836" s="404"/>
      <c r="O836" s="404"/>
      <c r="P836" s="404"/>
      <c r="Q836" s="404"/>
      <c r="R836" s="404"/>
      <c r="S836" s="404"/>
      <c r="T836" s="404"/>
      <c r="U836" s="404"/>
      <c r="V836" s="404"/>
      <c r="W836" s="404"/>
      <c r="X836" s="404"/>
      <c r="Y836" s="404"/>
      <c r="Z836" s="404"/>
    </row>
    <row r="837" spans="1:26" ht="15.75" customHeight="1">
      <c r="A837" s="404"/>
      <c r="B837" s="404"/>
      <c r="C837" s="404"/>
      <c r="D837" s="404"/>
      <c r="E837" s="404"/>
      <c r="F837" s="404"/>
      <c r="G837" s="404"/>
      <c r="H837" s="404"/>
      <c r="I837" s="404"/>
      <c r="J837" s="404"/>
      <c r="K837" s="404"/>
      <c r="L837" s="404"/>
      <c r="M837" s="404"/>
      <c r="N837" s="404"/>
      <c r="O837" s="404"/>
      <c r="P837" s="404"/>
      <c r="Q837" s="404"/>
      <c r="R837" s="404"/>
      <c r="S837" s="404"/>
      <c r="T837" s="404"/>
      <c r="U837" s="404"/>
      <c r="V837" s="404"/>
      <c r="W837" s="404"/>
      <c r="X837" s="404"/>
      <c r="Y837" s="404"/>
      <c r="Z837" s="404"/>
    </row>
    <row r="838" spans="1:26" ht="15.75" customHeight="1">
      <c r="A838" s="404"/>
      <c r="B838" s="404"/>
      <c r="C838" s="404"/>
      <c r="D838" s="404"/>
      <c r="E838" s="404"/>
      <c r="F838" s="404"/>
      <c r="G838" s="404"/>
      <c r="H838" s="404"/>
      <c r="I838" s="404"/>
      <c r="J838" s="404"/>
      <c r="K838" s="404"/>
      <c r="L838" s="404"/>
      <c r="M838" s="404"/>
      <c r="N838" s="404"/>
      <c r="O838" s="404"/>
      <c r="P838" s="404"/>
      <c r="Q838" s="404"/>
      <c r="R838" s="404"/>
      <c r="S838" s="404"/>
      <c r="T838" s="404"/>
      <c r="U838" s="404"/>
      <c r="V838" s="404"/>
      <c r="W838" s="404"/>
      <c r="X838" s="404"/>
      <c r="Y838" s="404"/>
      <c r="Z838" s="404"/>
    </row>
    <row r="839" spans="1:26" ht="15.75" customHeight="1">
      <c r="A839" s="404"/>
      <c r="B839" s="404"/>
      <c r="C839" s="404"/>
      <c r="D839" s="404"/>
      <c r="E839" s="404"/>
      <c r="F839" s="404"/>
      <c r="G839" s="404"/>
      <c r="H839" s="404"/>
      <c r="I839" s="404"/>
      <c r="J839" s="404"/>
      <c r="K839" s="404"/>
      <c r="L839" s="404"/>
      <c r="M839" s="404"/>
      <c r="N839" s="404"/>
      <c r="O839" s="404"/>
      <c r="P839" s="404"/>
      <c r="Q839" s="404"/>
      <c r="R839" s="404"/>
      <c r="S839" s="404"/>
      <c r="T839" s="404"/>
      <c r="U839" s="404"/>
      <c r="V839" s="404"/>
      <c r="W839" s="404"/>
      <c r="X839" s="404"/>
      <c r="Y839" s="404"/>
      <c r="Z839" s="404"/>
    </row>
    <row r="840" spans="1:26" ht="15.75" customHeight="1">
      <c r="A840" s="404"/>
      <c r="B840" s="404"/>
      <c r="C840" s="404"/>
      <c r="D840" s="404"/>
      <c r="E840" s="404"/>
      <c r="F840" s="404"/>
      <c r="G840" s="404"/>
      <c r="H840" s="404"/>
      <c r="I840" s="404"/>
      <c r="J840" s="404"/>
      <c r="K840" s="404"/>
      <c r="L840" s="404"/>
      <c r="M840" s="404"/>
      <c r="N840" s="404"/>
      <c r="O840" s="404"/>
      <c r="P840" s="404"/>
      <c r="Q840" s="404"/>
      <c r="R840" s="404"/>
      <c r="S840" s="404"/>
      <c r="T840" s="404"/>
      <c r="U840" s="404"/>
      <c r="V840" s="404"/>
      <c r="W840" s="404"/>
      <c r="X840" s="404"/>
      <c r="Y840" s="404"/>
      <c r="Z840" s="404"/>
    </row>
    <row r="841" spans="1:26" ht="15.75" customHeight="1">
      <c r="A841" s="404"/>
      <c r="B841" s="404"/>
      <c r="C841" s="404"/>
      <c r="D841" s="404"/>
      <c r="E841" s="404"/>
      <c r="F841" s="404"/>
      <c r="G841" s="404"/>
      <c r="H841" s="404"/>
      <c r="I841" s="404"/>
      <c r="J841" s="404"/>
      <c r="K841" s="404"/>
      <c r="L841" s="404"/>
      <c r="M841" s="404"/>
      <c r="N841" s="404"/>
      <c r="O841" s="404"/>
      <c r="P841" s="404"/>
      <c r="Q841" s="404"/>
      <c r="R841" s="404"/>
      <c r="S841" s="404"/>
      <c r="T841" s="404"/>
      <c r="U841" s="404"/>
      <c r="V841" s="404"/>
      <c r="W841" s="404"/>
      <c r="X841" s="404"/>
      <c r="Y841" s="404"/>
      <c r="Z841" s="404"/>
    </row>
    <row r="842" spans="1:26" ht="15.75" customHeight="1">
      <c r="A842" s="404"/>
      <c r="B842" s="404"/>
      <c r="C842" s="404"/>
      <c r="D842" s="404"/>
      <c r="E842" s="404"/>
      <c r="F842" s="404"/>
      <c r="G842" s="404"/>
      <c r="H842" s="404"/>
      <c r="I842" s="404"/>
      <c r="J842" s="404"/>
      <c r="K842" s="404"/>
      <c r="L842" s="404"/>
      <c r="M842" s="404"/>
      <c r="N842" s="404"/>
      <c r="O842" s="404"/>
      <c r="P842" s="404"/>
      <c r="Q842" s="404"/>
      <c r="R842" s="404"/>
      <c r="S842" s="404"/>
      <c r="T842" s="404"/>
      <c r="U842" s="404"/>
      <c r="V842" s="404"/>
      <c r="W842" s="404"/>
      <c r="X842" s="404"/>
      <c r="Y842" s="404"/>
      <c r="Z842" s="404"/>
    </row>
    <row r="843" spans="1:26" ht="15.75" customHeight="1">
      <c r="A843" s="404"/>
      <c r="B843" s="404"/>
      <c r="C843" s="404"/>
      <c r="D843" s="404"/>
      <c r="E843" s="404"/>
      <c r="F843" s="404"/>
      <c r="G843" s="404"/>
      <c r="H843" s="404"/>
      <c r="I843" s="404"/>
      <c r="J843" s="404"/>
      <c r="K843" s="404"/>
      <c r="L843" s="404"/>
      <c r="M843" s="404"/>
      <c r="N843" s="404"/>
      <c r="O843" s="404"/>
      <c r="P843" s="404"/>
      <c r="Q843" s="404"/>
      <c r="R843" s="404"/>
      <c r="S843" s="404"/>
      <c r="T843" s="404"/>
      <c r="U843" s="404"/>
      <c r="V843" s="404"/>
      <c r="W843" s="404"/>
      <c r="X843" s="404"/>
      <c r="Y843" s="404"/>
      <c r="Z843" s="404"/>
    </row>
    <row r="844" spans="1:26" ht="15.75" customHeight="1">
      <c r="A844" s="404"/>
      <c r="B844" s="404"/>
      <c r="C844" s="404"/>
      <c r="D844" s="404"/>
      <c r="E844" s="404"/>
      <c r="F844" s="404"/>
      <c r="G844" s="404"/>
      <c r="H844" s="404"/>
      <c r="I844" s="404"/>
      <c r="J844" s="404"/>
      <c r="K844" s="404"/>
      <c r="L844" s="404"/>
      <c r="M844" s="404"/>
      <c r="N844" s="404"/>
      <c r="O844" s="404"/>
      <c r="P844" s="404"/>
      <c r="Q844" s="404"/>
      <c r="R844" s="404"/>
      <c r="S844" s="404"/>
      <c r="T844" s="404"/>
      <c r="U844" s="404"/>
      <c r="V844" s="404"/>
      <c r="W844" s="404"/>
      <c r="X844" s="404"/>
      <c r="Y844" s="404"/>
      <c r="Z844" s="404"/>
    </row>
    <row r="845" spans="1:26" ht="15.75" customHeight="1">
      <c r="A845" s="404"/>
      <c r="B845" s="404"/>
      <c r="C845" s="404"/>
      <c r="D845" s="404"/>
      <c r="E845" s="404"/>
      <c r="F845" s="404"/>
      <c r="G845" s="404"/>
      <c r="H845" s="404"/>
      <c r="I845" s="404"/>
      <c r="J845" s="404"/>
      <c r="K845" s="404"/>
      <c r="L845" s="404"/>
      <c r="M845" s="404"/>
      <c r="N845" s="404"/>
      <c r="O845" s="404"/>
      <c r="P845" s="404"/>
      <c r="Q845" s="404"/>
      <c r="R845" s="404"/>
      <c r="S845" s="404"/>
      <c r="T845" s="404"/>
      <c r="U845" s="404"/>
      <c r="V845" s="404"/>
      <c r="W845" s="404"/>
      <c r="X845" s="404"/>
      <c r="Y845" s="404"/>
      <c r="Z845" s="404"/>
    </row>
    <row r="846" spans="1:26" ht="15.75" customHeight="1">
      <c r="A846" s="404"/>
      <c r="B846" s="404"/>
      <c r="C846" s="404"/>
      <c r="D846" s="404"/>
      <c r="E846" s="404"/>
      <c r="F846" s="404"/>
      <c r="G846" s="404"/>
      <c r="H846" s="404"/>
      <c r="I846" s="404"/>
      <c r="J846" s="404"/>
      <c r="K846" s="404"/>
      <c r="L846" s="404"/>
      <c r="M846" s="404"/>
      <c r="N846" s="404"/>
      <c r="O846" s="404"/>
      <c r="P846" s="404"/>
      <c r="Q846" s="404"/>
      <c r="R846" s="404"/>
      <c r="S846" s="404"/>
      <c r="T846" s="404"/>
      <c r="U846" s="404"/>
      <c r="V846" s="404"/>
      <c r="W846" s="404"/>
      <c r="X846" s="404"/>
      <c r="Y846" s="404"/>
      <c r="Z846" s="404"/>
    </row>
    <row r="847" spans="1:26" ht="15.75" customHeight="1">
      <c r="A847" s="404"/>
      <c r="B847" s="404"/>
      <c r="C847" s="404"/>
      <c r="D847" s="404"/>
      <c r="E847" s="404"/>
      <c r="F847" s="404"/>
      <c r="G847" s="404"/>
      <c r="H847" s="404"/>
      <c r="I847" s="404"/>
      <c r="J847" s="404"/>
      <c r="K847" s="404"/>
      <c r="L847" s="404"/>
      <c r="M847" s="404"/>
      <c r="N847" s="404"/>
      <c r="O847" s="404"/>
      <c r="P847" s="404"/>
      <c r="Q847" s="404"/>
      <c r="R847" s="404"/>
      <c r="S847" s="404"/>
      <c r="T847" s="404"/>
      <c r="U847" s="404"/>
      <c r="V847" s="404"/>
      <c r="W847" s="404"/>
      <c r="X847" s="404"/>
      <c r="Y847" s="404"/>
      <c r="Z847" s="404"/>
    </row>
    <row r="848" spans="1:26" ht="15.75" customHeight="1">
      <c r="A848" s="404"/>
      <c r="B848" s="404"/>
      <c r="C848" s="404"/>
      <c r="D848" s="404"/>
      <c r="E848" s="404"/>
      <c r="F848" s="404"/>
      <c r="G848" s="404"/>
      <c r="H848" s="404"/>
      <c r="I848" s="404"/>
      <c r="J848" s="404"/>
      <c r="K848" s="404"/>
      <c r="L848" s="404"/>
      <c r="M848" s="404"/>
      <c r="N848" s="404"/>
      <c r="O848" s="404"/>
      <c r="P848" s="404"/>
      <c r="Q848" s="404"/>
      <c r="R848" s="404"/>
      <c r="S848" s="404"/>
      <c r="T848" s="404"/>
      <c r="U848" s="404"/>
      <c r="V848" s="404"/>
      <c r="W848" s="404"/>
      <c r="X848" s="404"/>
      <c r="Y848" s="404"/>
      <c r="Z848" s="404"/>
    </row>
    <row r="849" spans="1:26" ht="15.75" customHeight="1">
      <c r="A849" s="404"/>
      <c r="B849" s="404"/>
      <c r="C849" s="404"/>
      <c r="D849" s="404"/>
      <c r="E849" s="404"/>
      <c r="F849" s="404"/>
      <c r="G849" s="404"/>
      <c r="H849" s="404"/>
      <c r="I849" s="404"/>
      <c r="J849" s="404"/>
      <c r="K849" s="404"/>
      <c r="L849" s="404"/>
      <c r="M849" s="404"/>
      <c r="N849" s="404"/>
      <c r="O849" s="404"/>
      <c r="P849" s="404"/>
      <c r="Q849" s="404"/>
      <c r="R849" s="404"/>
      <c r="S849" s="404"/>
      <c r="T849" s="404"/>
      <c r="U849" s="404"/>
      <c r="V849" s="404"/>
      <c r="W849" s="404"/>
      <c r="X849" s="404"/>
      <c r="Y849" s="404"/>
      <c r="Z849" s="404"/>
    </row>
    <row r="850" spans="1:26" ht="15.75" customHeight="1">
      <c r="A850" s="404"/>
      <c r="B850" s="404"/>
      <c r="C850" s="404"/>
      <c r="D850" s="404"/>
      <c r="E850" s="404"/>
      <c r="F850" s="404"/>
      <c r="G850" s="404"/>
      <c r="H850" s="404"/>
      <c r="I850" s="404"/>
      <c r="J850" s="404"/>
      <c r="K850" s="404"/>
      <c r="L850" s="404"/>
      <c r="M850" s="404"/>
      <c r="N850" s="404"/>
      <c r="O850" s="404"/>
      <c r="P850" s="404"/>
      <c r="Q850" s="404"/>
      <c r="R850" s="404"/>
      <c r="S850" s="404"/>
      <c r="T850" s="404"/>
      <c r="U850" s="404"/>
      <c r="V850" s="404"/>
      <c r="W850" s="404"/>
      <c r="X850" s="404"/>
      <c r="Y850" s="404"/>
      <c r="Z850" s="404"/>
    </row>
    <row r="851" spans="1:26" ht="15.75" customHeight="1">
      <c r="A851" s="404"/>
      <c r="B851" s="404"/>
      <c r="C851" s="404"/>
      <c r="D851" s="404"/>
      <c r="E851" s="404"/>
      <c r="F851" s="404"/>
      <c r="G851" s="404"/>
      <c r="H851" s="404"/>
      <c r="I851" s="404"/>
      <c r="J851" s="404"/>
      <c r="K851" s="404"/>
      <c r="L851" s="404"/>
      <c r="M851" s="404"/>
      <c r="N851" s="404"/>
      <c r="O851" s="404"/>
      <c r="P851" s="404"/>
      <c r="Q851" s="404"/>
      <c r="R851" s="404"/>
      <c r="S851" s="404"/>
      <c r="T851" s="404"/>
      <c r="U851" s="404"/>
      <c r="V851" s="404"/>
      <c r="W851" s="404"/>
      <c r="X851" s="404"/>
      <c r="Y851" s="404"/>
      <c r="Z851" s="404"/>
    </row>
    <row r="852" spans="1:26" ht="15.75" customHeight="1">
      <c r="A852" s="404"/>
      <c r="B852" s="404"/>
      <c r="C852" s="404"/>
      <c r="D852" s="404"/>
      <c r="E852" s="404"/>
      <c r="F852" s="404"/>
      <c r="G852" s="404"/>
      <c r="H852" s="404"/>
      <c r="I852" s="404"/>
      <c r="J852" s="404"/>
      <c r="K852" s="404"/>
      <c r="L852" s="404"/>
      <c r="M852" s="404"/>
      <c r="N852" s="404"/>
      <c r="O852" s="404"/>
      <c r="P852" s="404"/>
      <c r="Q852" s="404"/>
      <c r="R852" s="404"/>
      <c r="S852" s="404"/>
      <c r="T852" s="404"/>
      <c r="U852" s="404"/>
      <c r="V852" s="404"/>
      <c r="W852" s="404"/>
      <c r="X852" s="404"/>
      <c r="Y852" s="404"/>
      <c r="Z852" s="404"/>
    </row>
    <row r="853" spans="1:26" ht="15.75" customHeight="1">
      <c r="A853" s="404"/>
      <c r="B853" s="404"/>
      <c r="C853" s="404"/>
      <c r="D853" s="404"/>
      <c r="E853" s="404"/>
      <c r="F853" s="404"/>
      <c r="G853" s="404"/>
      <c r="H853" s="404"/>
      <c r="I853" s="404"/>
      <c r="J853" s="404"/>
      <c r="K853" s="404"/>
      <c r="L853" s="404"/>
      <c r="M853" s="404"/>
      <c r="N853" s="404"/>
      <c r="O853" s="404"/>
      <c r="P853" s="404"/>
      <c r="Q853" s="404"/>
      <c r="R853" s="404"/>
      <c r="S853" s="404"/>
      <c r="T853" s="404"/>
      <c r="U853" s="404"/>
      <c r="V853" s="404"/>
      <c r="W853" s="404"/>
      <c r="X853" s="404"/>
      <c r="Y853" s="404"/>
      <c r="Z853" s="404"/>
    </row>
    <row r="854" spans="1:26" ht="15.75" customHeight="1">
      <c r="A854" s="404"/>
      <c r="B854" s="404"/>
      <c r="C854" s="404"/>
      <c r="D854" s="404"/>
      <c r="E854" s="404"/>
      <c r="F854" s="404"/>
      <c r="G854" s="404"/>
      <c r="H854" s="404"/>
      <c r="I854" s="404"/>
      <c r="J854" s="404"/>
      <c r="K854" s="404"/>
      <c r="L854" s="404"/>
      <c r="M854" s="404"/>
      <c r="N854" s="404"/>
      <c r="O854" s="404"/>
      <c r="P854" s="404"/>
      <c r="Q854" s="404"/>
      <c r="R854" s="404"/>
      <c r="S854" s="404"/>
      <c r="T854" s="404"/>
      <c r="U854" s="404"/>
      <c r="V854" s="404"/>
      <c r="W854" s="404"/>
      <c r="X854" s="404"/>
      <c r="Y854" s="404"/>
      <c r="Z854" s="404"/>
    </row>
    <row r="855" spans="1:26" ht="15.75" customHeight="1">
      <c r="A855" s="404"/>
      <c r="B855" s="404"/>
      <c r="C855" s="404"/>
      <c r="D855" s="404"/>
      <c r="E855" s="404"/>
      <c r="F855" s="404"/>
      <c r="G855" s="404"/>
      <c r="H855" s="404"/>
      <c r="I855" s="404"/>
      <c r="J855" s="404"/>
      <c r="K855" s="404"/>
      <c r="L855" s="404"/>
      <c r="M855" s="404"/>
      <c r="N855" s="404"/>
      <c r="O855" s="404"/>
      <c r="P855" s="404"/>
      <c r="Q855" s="404"/>
      <c r="R855" s="404"/>
      <c r="S855" s="404"/>
      <c r="T855" s="404"/>
      <c r="U855" s="404"/>
      <c r="V855" s="404"/>
      <c r="W855" s="404"/>
      <c r="X855" s="404"/>
      <c r="Y855" s="404"/>
      <c r="Z855" s="404"/>
    </row>
    <row r="856" spans="1:26" ht="15.75" customHeight="1">
      <c r="A856" s="404"/>
      <c r="B856" s="404"/>
      <c r="C856" s="404"/>
      <c r="D856" s="404"/>
      <c r="E856" s="404"/>
      <c r="F856" s="404"/>
      <c r="G856" s="404"/>
      <c r="H856" s="404"/>
      <c r="I856" s="404"/>
      <c r="J856" s="404"/>
      <c r="K856" s="404"/>
      <c r="L856" s="404"/>
      <c r="M856" s="404"/>
      <c r="N856" s="404"/>
      <c r="O856" s="404"/>
      <c r="P856" s="404"/>
      <c r="Q856" s="404"/>
      <c r="R856" s="404"/>
      <c r="S856" s="404"/>
      <c r="T856" s="404"/>
      <c r="U856" s="404"/>
      <c r="V856" s="404"/>
      <c r="W856" s="404"/>
      <c r="X856" s="404"/>
      <c r="Y856" s="404"/>
      <c r="Z856" s="404"/>
    </row>
    <row r="857" spans="1:26" ht="15.75" customHeight="1">
      <c r="A857" s="404"/>
      <c r="B857" s="404"/>
      <c r="C857" s="404"/>
      <c r="D857" s="404"/>
      <c r="E857" s="404"/>
      <c r="F857" s="404"/>
      <c r="G857" s="404"/>
      <c r="H857" s="404"/>
      <c r="I857" s="404"/>
      <c r="J857" s="404"/>
      <c r="K857" s="404"/>
      <c r="L857" s="404"/>
      <c r="M857" s="404"/>
      <c r="N857" s="404"/>
      <c r="O857" s="404"/>
      <c r="P857" s="404"/>
      <c r="Q857" s="404"/>
      <c r="R857" s="404"/>
      <c r="S857" s="404"/>
      <c r="T857" s="404"/>
      <c r="U857" s="404"/>
      <c r="V857" s="404"/>
      <c r="W857" s="404"/>
      <c r="X857" s="404"/>
      <c r="Y857" s="404"/>
      <c r="Z857" s="404"/>
    </row>
    <row r="858" spans="1:26" ht="15.75" customHeight="1">
      <c r="A858" s="404"/>
      <c r="B858" s="404"/>
      <c r="C858" s="404"/>
      <c r="D858" s="404"/>
      <c r="E858" s="404"/>
      <c r="F858" s="404"/>
      <c r="G858" s="404"/>
      <c r="H858" s="404"/>
      <c r="I858" s="404"/>
      <c r="J858" s="404"/>
      <c r="K858" s="404"/>
      <c r="L858" s="404"/>
      <c r="M858" s="404"/>
      <c r="N858" s="404"/>
      <c r="O858" s="404"/>
      <c r="P858" s="404"/>
      <c r="Q858" s="404"/>
      <c r="R858" s="404"/>
      <c r="S858" s="404"/>
      <c r="T858" s="404"/>
      <c r="U858" s="404"/>
      <c r="V858" s="404"/>
      <c r="W858" s="404"/>
      <c r="X858" s="404"/>
      <c r="Y858" s="404"/>
      <c r="Z858" s="404"/>
    </row>
    <row r="859" spans="1:26" ht="15.75" customHeight="1">
      <c r="A859" s="404"/>
      <c r="B859" s="404"/>
      <c r="C859" s="404"/>
      <c r="D859" s="404"/>
      <c r="E859" s="404"/>
      <c r="F859" s="404"/>
      <c r="G859" s="404"/>
      <c r="H859" s="404"/>
      <c r="I859" s="404"/>
      <c r="J859" s="404"/>
      <c r="K859" s="404"/>
      <c r="L859" s="404"/>
      <c r="M859" s="404"/>
      <c r="N859" s="404"/>
      <c r="O859" s="404"/>
      <c r="P859" s="404"/>
      <c r="Q859" s="404"/>
      <c r="R859" s="404"/>
      <c r="S859" s="404"/>
      <c r="T859" s="404"/>
      <c r="U859" s="404"/>
      <c r="V859" s="404"/>
      <c r="W859" s="404"/>
      <c r="X859" s="404"/>
      <c r="Y859" s="404"/>
      <c r="Z859" s="404"/>
    </row>
    <row r="860" spans="1:26" ht="15.75" customHeight="1">
      <c r="A860" s="404"/>
      <c r="B860" s="404"/>
      <c r="C860" s="404"/>
      <c r="D860" s="404"/>
      <c r="E860" s="404"/>
      <c r="F860" s="404"/>
      <c r="G860" s="404"/>
      <c r="H860" s="404"/>
      <c r="I860" s="404"/>
      <c r="J860" s="404"/>
      <c r="K860" s="404"/>
      <c r="L860" s="404"/>
      <c r="M860" s="404"/>
      <c r="N860" s="404"/>
      <c r="O860" s="404"/>
      <c r="P860" s="404"/>
      <c r="Q860" s="404"/>
      <c r="R860" s="404"/>
      <c r="S860" s="404"/>
      <c r="T860" s="404"/>
      <c r="U860" s="404"/>
      <c r="V860" s="404"/>
      <c r="W860" s="404"/>
      <c r="X860" s="404"/>
      <c r="Y860" s="404"/>
      <c r="Z860" s="404"/>
    </row>
    <row r="861" spans="1:26" ht="15.75" customHeight="1">
      <c r="A861" s="404"/>
      <c r="B861" s="404"/>
      <c r="C861" s="404"/>
      <c r="D861" s="404"/>
      <c r="E861" s="404"/>
      <c r="F861" s="404"/>
      <c r="G861" s="404"/>
      <c r="H861" s="404"/>
      <c r="I861" s="404"/>
      <c r="J861" s="404"/>
      <c r="K861" s="404"/>
      <c r="L861" s="404"/>
      <c r="M861" s="404"/>
      <c r="N861" s="404"/>
      <c r="O861" s="404"/>
      <c r="P861" s="404"/>
      <c r="Q861" s="404"/>
      <c r="R861" s="404"/>
      <c r="S861" s="404"/>
      <c r="T861" s="404"/>
      <c r="U861" s="404"/>
      <c r="V861" s="404"/>
      <c r="W861" s="404"/>
      <c r="X861" s="404"/>
      <c r="Y861" s="404"/>
      <c r="Z861" s="404"/>
    </row>
    <row r="862" spans="1:26" ht="15.75" customHeight="1">
      <c r="A862" s="404"/>
      <c r="B862" s="404"/>
      <c r="C862" s="404"/>
      <c r="D862" s="404"/>
      <c r="E862" s="404"/>
      <c r="F862" s="404"/>
      <c r="G862" s="404"/>
      <c r="H862" s="404"/>
      <c r="I862" s="404"/>
      <c r="J862" s="404"/>
      <c r="K862" s="404"/>
      <c r="L862" s="404"/>
      <c r="M862" s="404"/>
      <c r="N862" s="404"/>
      <c r="O862" s="404"/>
      <c r="P862" s="404"/>
      <c r="Q862" s="404"/>
      <c r="R862" s="404"/>
      <c r="S862" s="404"/>
      <c r="T862" s="404"/>
      <c r="U862" s="404"/>
      <c r="V862" s="404"/>
      <c r="W862" s="404"/>
      <c r="X862" s="404"/>
      <c r="Y862" s="404"/>
      <c r="Z862" s="404"/>
    </row>
    <row r="863" spans="1:26" ht="15.75" customHeight="1">
      <c r="A863" s="404"/>
      <c r="B863" s="404"/>
      <c r="C863" s="404"/>
      <c r="D863" s="404"/>
      <c r="E863" s="404"/>
      <c r="F863" s="404"/>
      <c r="G863" s="404"/>
      <c r="H863" s="404"/>
      <c r="I863" s="404"/>
      <c r="J863" s="404"/>
      <c r="K863" s="404"/>
      <c r="L863" s="404"/>
      <c r="M863" s="404"/>
      <c r="N863" s="404"/>
      <c r="O863" s="404"/>
      <c r="P863" s="404"/>
      <c r="Q863" s="404"/>
      <c r="R863" s="404"/>
      <c r="S863" s="404"/>
      <c r="T863" s="404"/>
      <c r="U863" s="404"/>
      <c r="V863" s="404"/>
      <c r="W863" s="404"/>
      <c r="X863" s="404"/>
      <c r="Y863" s="404"/>
      <c r="Z863" s="404"/>
    </row>
    <row r="864" spans="1:26" ht="15.75" customHeight="1">
      <c r="A864" s="404"/>
      <c r="B864" s="404"/>
      <c r="C864" s="404"/>
      <c r="D864" s="404"/>
      <c r="E864" s="404"/>
      <c r="F864" s="404"/>
      <c r="G864" s="404"/>
      <c r="H864" s="404"/>
      <c r="I864" s="404"/>
      <c r="J864" s="404"/>
      <c r="K864" s="404"/>
      <c r="L864" s="404"/>
      <c r="M864" s="404"/>
      <c r="N864" s="404"/>
      <c r="O864" s="404"/>
      <c r="P864" s="404"/>
      <c r="Q864" s="404"/>
      <c r="R864" s="404"/>
      <c r="S864" s="404"/>
      <c r="T864" s="404"/>
      <c r="U864" s="404"/>
      <c r="V864" s="404"/>
      <c r="W864" s="404"/>
      <c r="X864" s="404"/>
      <c r="Y864" s="404"/>
      <c r="Z864" s="404"/>
    </row>
    <row r="865" spans="1:26" ht="15.75" customHeight="1">
      <c r="A865" s="404"/>
      <c r="B865" s="404"/>
      <c r="C865" s="404"/>
      <c r="D865" s="404"/>
      <c r="E865" s="404"/>
      <c r="F865" s="404"/>
      <c r="G865" s="404"/>
      <c r="H865" s="404"/>
      <c r="I865" s="404"/>
      <c r="J865" s="404"/>
      <c r="K865" s="404"/>
      <c r="L865" s="404"/>
      <c r="M865" s="404"/>
      <c r="N865" s="404"/>
      <c r="O865" s="404"/>
      <c r="P865" s="404"/>
      <c r="Q865" s="404"/>
      <c r="R865" s="404"/>
      <c r="S865" s="404"/>
      <c r="T865" s="404"/>
      <c r="U865" s="404"/>
      <c r="V865" s="404"/>
      <c r="W865" s="404"/>
      <c r="X865" s="404"/>
      <c r="Y865" s="404"/>
      <c r="Z865" s="404"/>
    </row>
    <row r="866" spans="1:26" ht="15.75" customHeight="1">
      <c r="A866" s="404"/>
      <c r="B866" s="404"/>
      <c r="C866" s="404"/>
      <c r="D866" s="404"/>
      <c r="E866" s="404"/>
      <c r="F866" s="404"/>
      <c r="G866" s="404"/>
      <c r="H866" s="404"/>
      <c r="I866" s="404"/>
      <c r="J866" s="404"/>
      <c r="K866" s="404"/>
      <c r="L866" s="404"/>
      <c r="M866" s="404"/>
      <c r="N866" s="404"/>
      <c r="O866" s="404"/>
      <c r="P866" s="404"/>
      <c r="Q866" s="404"/>
      <c r="R866" s="404"/>
      <c r="S866" s="404"/>
      <c r="T866" s="404"/>
      <c r="U866" s="404"/>
      <c r="V866" s="404"/>
      <c r="W866" s="404"/>
      <c r="X866" s="404"/>
      <c r="Y866" s="404"/>
      <c r="Z866" s="404"/>
    </row>
    <row r="867" spans="1:26" ht="15.75" customHeight="1">
      <c r="A867" s="404"/>
      <c r="B867" s="404"/>
      <c r="C867" s="404"/>
      <c r="D867" s="404"/>
      <c r="E867" s="404"/>
      <c r="F867" s="404"/>
      <c r="G867" s="404"/>
      <c r="H867" s="404"/>
      <c r="I867" s="404"/>
      <c r="J867" s="404"/>
      <c r="K867" s="404"/>
      <c r="L867" s="404"/>
      <c r="M867" s="404"/>
      <c r="N867" s="404"/>
      <c r="O867" s="404"/>
      <c r="P867" s="404"/>
      <c r="Q867" s="404"/>
      <c r="R867" s="404"/>
      <c r="S867" s="404"/>
      <c r="T867" s="404"/>
      <c r="U867" s="404"/>
      <c r="V867" s="404"/>
      <c r="W867" s="404"/>
      <c r="X867" s="404"/>
      <c r="Y867" s="404"/>
      <c r="Z867" s="404"/>
    </row>
    <row r="868" spans="1:26" ht="15.75" customHeight="1">
      <c r="A868" s="404"/>
      <c r="B868" s="404"/>
      <c r="C868" s="404"/>
      <c r="D868" s="404"/>
      <c r="E868" s="404"/>
      <c r="F868" s="404"/>
      <c r="G868" s="404"/>
      <c r="H868" s="404"/>
      <c r="I868" s="404"/>
      <c r="J868" s="404"/>
      <c r="K868" s="404"/>
      <c r="L868" s="404"/>
      <c r="M868" s="404"/>
      <c r="N868" s="404"/>
      <c r="O868" s="404"/>
      <c r="P868" s="404"/>
      <c r="Q868" s="404"/>
      <c r="R868" s="404"/>
      <c r="S868" s="404"/>
      <c r="T868" s="404"/>
      <c r="U868" s="404"/>
      <c r="V868" s="404"/>
      <c r="W868" s="404"/>
      <c r="X868" s="404"/>
      <c r="Y868" s="404"/>
      <c r="Z868" s="404"/>
    </row>
    <row r="869" spans="1:26" ht="15.75" customHeight="1">
      <c r="A869" s="404"/>
      <c r="B869" s="404"/>
      <c r="C869" s="404"/>
      <c r="D869" s="404"/>
      <c r="E869" s="404"/>
      <c r="F869" s="404"/>
      <c r="G869" s="404"/>
      <c r="H869" s="404"/>
      <c r="I869" s="404"/>
      <c r="J869" s="404"/>
      <c r="K869" s="404"/>
      <c r="L869" s="404"/>
      <c r="M869" s="404"/>
      <c r="N869" s="404"/>
      <c r="O869" s="404"/>
      <c r="P869" s="404"/>
      <c r="Q869" s="404"/>
      <c r="R869" s="404"/>
      <c r="S869" s="404"/>
      <c r="T869" s="404"/>
      <c r="U869" s="404"/>
      <c r="V869" s="404"/>
      <c r="W869" s="404"/>
      <c r="X869" s="404"/>
      <c r="Y869" s="404"/>
      <c r="Z869" s="404"/>
    </row>
    <row r="870" spans="1:26" ht="15.75" customHeight="1">
      <c r="A870" s="404"/>
      <c r="B870" s="404"/>
      <c r="C870" s="404"/>
      <c r="D870" s="404"/>
      <c r="E870" s="404"/>
      <c r="F870" s="404"/>
      <c r="G870" s="404"/>
      <c r="H870" s="404"/>
      <c r="I870" s="404"/>
      <c r="J870" s="404"/>
      <c r="K870" s="404"/>
      <c r="L870" s="404"/>
      <c r="M870" s="404"/>
      <c r="N870" s="404"/>
      <c r="O870" s="404"/>
      <c r="P870" s="404"/>
      <c r="Q870" s="404"/>
      <c r="R870" s="404"/>
      <c r="S870" s="404"/>
      <c r="T870" s="404"/>
      <c r="U870" s="404"/>
      <c r="V870" s="404"/>
      <c r="W870" s="404"/>
      <c r="X870" s="404"/>
      <c r="Y870" s="404"/>
      <c r="Z870" s="404"/>
    </row>
    <row r="871" spans="1:26" ht="15.75" customHeight="1">
      <c r="A871" s="404"/>
      <c r="B871" s="404"/>
      <c r="C871" s="404"/>
      <c r="D871" s="404"/>
      <c r="E871" s="404"/>
      <c r="F871" s="404"/>
      <c r="G871" s="404"/>
      <c r="H871" s="404"/>
      <c r="I871" s="404"/>
      <c r="J871" s="404"/>
      <c r="K871" s="404"/>
      <c r="L871" s="404"/>
      <c r="M871" s="404"/>
      <c r="N871" s="404"/>
      <c r="O871" s="404"/>
      <c r="P871" s="404"/>
      <c r="Q871" s="404"/>
      <c r="R871" s="404"/>
      <c r="S871" s="404"/>
      <c r="T871" s="404"/>
      <c r="U871" s="404"/>
      <c r="V871" s="404"/>
      <c r="W871" s="404"/>
      <c r="X871" s="404"/>
      <c r="Y871" s="404"/>
      <c r="Z871" s="404"/>
    </row>
    <row r="872" spans="1:26" ht="15.75" customHeight="1">
      <c r="A872" s="404"/>
      <c r="B872" s="404"/>
      <c r="C872" s="404"/>
      <c r="D872" s="404"/>
      <c r="E872" s="404"/>
      <c r="F872" s="404"/>
      <c r="G872" s="404"/>
      <c r="H872" s="404"/>
      <c r="I872" s="404"/>
      <c r="J872" s="404"/>
      <c r="K872" s="404"/>
      <c r="L872" s="404"/>
      <c r="M872" s="404"/>
      <c r="N872" s="404"/>
      <c r="O872" s="404"/>
      <c r="P872" s="404"/>
      <c r="Q872" s="404"/>
      <c r="R872" s="404"/>
      <c r="S872" s="404"/>
      <c r="T872" s="404"/>
      <c r="U872" s="404"/>
      <c r="V872" s="404"/>
      <c r="W872" s="404"/>
      <c r="X872" s="404"/>
      <c r="Y872" s="404"/>
      <c r="Z872" s="404"/>
    </row>
    <row r="873" spans="1:26" ht="15.75" customHeight="1">
      <c r="A873" s="404"/>
      <c r="B873" s="404"/>
      <c r="C873" s="404"/>
      <c r="D873" s="404"/>
      <c r="E873" s="404"/>
      <c r="F873" s="404"/>
      <c r="G873" s="404"/>
      <c r="H873" s="404"/>
      <c r="I873" s="404"/>
      <c r="J873" s="404"/>
      <c r="K873" s="404"/>
      <c r="L873" s="404"/>
      <c r="M873" s="404"/>
      <c r="N873" s="404"/>
      <c r="O873" s="404"/>
      <c r="P873" s="404"/>
      <c r="Q873" s="404"/>
      <c r="R873" s="404"/>
      <c r="S873" s="404"/>
      <c r="T873" s="404"/>
      <c r="U873" s="404"/>
      <c r="V873" s="404"/>
      <c r="W873" s="404"/>
      <c r="X873" s="404"/>
      <c r="Y873" s="404"/>
      <c r="Z873" s="404"/>
    </row>
    <row r="874" spans="1:26" ht="15.75" customHeight="1">
      <c r="A874" s="404"/>
      <c r="B874" s="404"/>
      <c r="C874" s="404"/>
      <c r="D874" s="404"/>
      <c r="E874" s="404"/>
      <c r="F874" s="404"/>
      <c r="G874" s="404"/>
      <c r="H874" s="404"/>
      <c r="I874" s="404"/>
      <c r="J874" s="404"/>
      <c r="K874" s="404"/>
      <c r="L874" s="404"/>
      <c r="M874" s="404"/>
      <c r="N874" s="404"/>
      <c r="O874" s="404"/>
      <c r="P874" s="404"/>
      <c r="Q874" s="404"/>
      <c r="R874" s="404"/>
      <c r="S874" s="404"/>
      <c r="T874" s="404"/>
      <c r="U874" s="404"/>
      <c r="V874" s="404"/>
      <c r="W874" s="404"/>
      <c r="X874" s="404"/>
      <c r="Y874" s="404"/>
      <c r="Z874" s="404"/>
    </row>
    <row r="875" spans="1:26" ht="15.75" customHeight="1">
      <c r="A875" s="404"/>
      <c r="B875" s="404"/>
      <c r="C875" s="404"/>
      <c r="D875" s="404"/>
      <c r="E875" s="404"/>
      <c r="F875" s="404"/>
      <c r="G875" s="404"/>
      <c r="H875" s="404"/>
      <c r="I875" s="404"/>
      <c r="J875" s="404"/>
      <c r="K875" s="404"/>
      <c r="L875" s="404"/>
      <c r="M875" s="404"/>
      <c r="N875" s="404"/>
      <c r="O875" s="404"/>
      <c r="P875" s="404"/>
      <c r="Q875" s="404"/>
      <c r="R875" s="404"/>
      <c r="S875" s="404"/>
      <c r="T875" s="404"/>
      <c r="U875" s="404"/>
      <c r="V875" s="404"/>
      <c r="W875" s="404"/>
      <c r="X875" s="404"/>
      <c r="Y875" s="404"/>
      <c r="Z875" s="404"/>
    </row>
    <row r="876" spans="1:26" ht="15.75" customHeight="1">
      <c r="A876" s="404"/>
      <c r="B876" s="404"/>
      <c r="C876" s="404"/>
      <c r="D876" s="404"/>
      <c r="E876" s="404"/>
      <c r="F876" s="404"/>
      <c r="G876" s="404"/>
      <c r="H876" s="404"/>
      <c r="I876" s="404"/>
      <c r="J876" s="404"/>
      <c r="K876" s="404"/>
      <c r="L876" s="404"/>
      <c r="M876" s="404"/>
      <c r="N876" s="404"/>
      <c r="O876" s="404"/>
      <c r="P876" s="404"/>
      <c r="Q876" s="404"/>
      <c r="R876" s="404"/>
      <c r="S876" s="404"/>
      <c r="T876" s="404"/>
      <c r="U876" s="404"/>
      <c r="V876" s="404"/>
      <c r="W876" s="404"/>
      <c r="X876" s="404"/>
      <c r="Y876" s="404"/>
      <c r="Z876" s="404"/>
    </row>
    <row r="877" spans="1:26" ht="15.75" customHeight="1">
      <c r="A877" s="404"/>
      <c r="B877" s="404"/>
      <c r="C877" s="404"/>
      <c r="D877" s="404"/>
      <c r="E877" s="404"/>
      <c r="F877" s="404"/>
      <c r="G877" s="404"/>
      <c r="H877" s="404"/>
      <c r="I877" s="404"/>
      <c r="J877" s="404"/>
      <c r="K877" s="404"/>
      <c r="L877" s="404"/>
      <c r="M877" s="404"/>
      <c r="N877" s="404"/>
      <c r="O877" s="404"/>
      <c r="P877" s="404"/>
      <c r="Q877" s="404"/>
      <c r="R877" s="404"/>
      <c r="S877" s="404"/>
      <c r="T877" s="404"/>
      <c r="U877" s="404"/>
      <c r="V877" s="404"/>
      <c r="W877" s="404"/>
      <c r="X877" s="404"/>
      <c r="Y877" s="404"/>
      <c r="Z877" s="404"/>
    </row>
    <row r="878" spans="1:26" ht="15.75" customHeight="1">
      <c r="A878" s="404"/>
      <c r="B878" s="404"/>
      <c r="C878" s="404"/>
      <c r="D878" s="404"/>
      <c r="E878" s="404"/>
      <c r="F878" s="404"/>
      <c r="G878" s="404"/>
      <c r="H878" s="404"/>
      <c r="I878" s="404"/>
      <c r="J878" s="404"/>
      <c r="K878" s="404"/>
      <c r="L878" s="404"/>
      <c r="M878" s="404"/>
      <c r="N878" s="404"/>
      <c r="O878" s="404"/>
      <c r="P878" s="404"/>
      <c r="Q878" s="404"/>
      <c r="R878" s="404"/>
      <c r="S878" s="404"/>
      <c r="T878" s="404"/>
      <c r="U878" s="404"/>
      <c r="V878" s="404"/>
      <c r="W878" s="404"/>
      <c r="X878" s="404"/>
      <c r="Y878" s="404"/>
      <c r="Z878" s="404"/>
    </row>
    <row r="879" spans="1:26" ht="15.75" customHeight="1">
      <c r="A879" s="404"/>
      <c r="B879" s="404"/>
      <c r="C879" s="404"/>
      <c r="D879" s="404"/>
      <c r="E879" s="404"/>
      <c r="F879" s="404"/>
      <c r="G879" s="404"/>
      <c r="H879" s="404"/>
      <c r="I879" s="404"/>
      <c r="J879" s="404"/>
      <c r="K879" s="404"/>
      <c r="L879" s="404"/>
      <c r="M879" s="404"/>
      <c r="N879" s="404"/>
      <c r="O879" s="404"/>
      <c r="P879" s="404"/>
      <c r="Q879" s="404"/>
      <c r="R879" s="404"/>
      <c r="S879" s="404"/>
      <c r="T879" s="404"/>
      <c r="U879" s="404"/>
      <c r="V879" s="404"/>
      <c r="W879" s="404"/>
      <c r="X879" s="404"/>
      <c r="Y879" s="404"/>
      <c r="Z879" s="404"/>
    </row>
    <row r="880" spans="1:26" ht="15.75" customHeight="1">
      <c r="A880" s="404"/>
      <c r="B880" s="404"/>
      <c r="C880" s="404"/>
      <c r="D880" s="404"/>
      <c r="E880" s="404"/>
      <c r="F880" s="404"/>
      <c r="G880" s="404"/>
      <c r="H880" s="404"/>
      <c r="I880" s="404"/>
      <c r="J880" s="404"/>
      <c r="K880" s="404"/>
      <c r="L880" s="404"/>
      <c r="M880" s="404"/>
      <c r="N880" s="404"/>
      <c r="O880" s="404"/>
      <c r="P880" s="404"/>
      <c r="Q880" s="404"/>
      <c r="R880" s="404"/>
      <c r="S880" s="404"/>
      <c r="T880" s="404"/>
      <c r="U880" s="404"/>
      <c r="V880" s="404"/>
      <c r="W880" s="404"/>
      <c r="X880" s="404"/>
      <c r="Y880" s="404"/>
      <c r="Z880" s="404"/>
    </row>
    <row r="881" spans="1:26" ht="15.75" customHeight="1">
      <c r="A881" s="404"/>
      <c r="B881" s="404"/>
      <c r="C881" s="404"/>
      <c r="D881" s="404"/>
      <c r="E881" s="404"/>
      <c r="F881" s="404"/>
      <c r="G881" s="404"/>
      <c r="H881" s="404"/>
      <c r="I881" s="404"/>
      <c r="J881" s="404"/>
      <c r="K881" s="404"/>
      <c r="L881" s="404"/>
      <c r="M881" s="404"/>
      <c r="N881" s="404"/>
      <c r="O881" s="404"/>
      <c r="P881" s="404"/>
      <c r="Q881" s="404"/>
      <c r="R881" s="404"/>
      <c r="S881" s="404"/>
      <c r="T881" s="404"/>
      <c r="U881" s="404"/>
      <c r="V881" s="404"/>
      <c r="W881" s="404"/>
      <c r="X881" s="404"/>
      <c r="Y881" s="404"/>
      <c r="Z881" s="404"/>
    </row>
    <row r="882" spans="1:26" ht="15.75" customHeight="1">
      <c r="A882" s="404"/>
      <c r="B882" s="404"/>
      <c r="C882" s="404"/>
      <c r="D882" s="404"/>
      <c r="E882" s="404"/>
      <c r="F882" s="404"/>
      <c r="G882" s="404"/>
      <c r="H882" s="404"/>
      <c r="I882" s="404"/>
      <c r="J882" s="404"/>
      <c r="K882" s="404"/>
      <c r="L882" s="404"/>
      <c r="M882" s="404"/>
      <c r="N882" s="404"/>
      <c r="O882" s="404"/>
      <c r="P882" s="404"/>
      <c r="Q882" s="404"/>
      <c r="R882" s="404"/>
      <c r="S882" s="404"/>
      <c r="T882" s="404"/>
      <c r="U882" s="404"/>
      <c r="V882" s="404"/>
      <c r="W882" s="404"/>
      <c r="X882" s="404"/>
      <c r="Y882" s="404"/>
      <c r="Z882" s="404"/>
    </row>
    <row r="883" spans="1:26" ht="15.75" customHeight="1">
      <c r="A883" s="404"/>
      <c r="B883" s="404"/>
      <c r="C883" s="404"/>
      <c r="D883" s="404"/>
      <c r="E883" s="404"/>
      <c r="F883" s="404"/>
      <c r="G883" s="404"/>
      <c r="H883" s="404"/>
      <c r="I883" s="404"/>
      <c r="J883" s="404"/>
      <c r="K883" s="404"/>
      <c r="L883" s="404"/>
      <c r="M883" s="404"/>
      <c r="N883" s="404"/>
      <c r="O883" s="404"/>
      <c r="P883" s="404"/>
      <c r="Q883" s="404"/>
      <c r="R883" s="404"/>
      <c r="S883" s="404"/>
      <c r="T883" s="404"/>
      <c r="U883" s="404"/>
      <c r="V883" s="404"/>
      <c r="W883" s="404"/>
      <c r="X883" s="404"/>
      <c r="Y883" s="404"/>
      <c r="Z883" s="404"/>
    </row>
    <row r="884" spans="1:26" ht="15.75" customHeight="1">
      <c r="A884" s="404"/>
      <c r="B884" s="404"/>
      <c r="C884" s="404"/>
      <c r="D884" s="404"/>
      <c r="E884" s="404"/>
      <c r="F884" s="404"/>
      <c r="G884" s="404"/>
      <c r="H884" s="404"/>
      <c r="I884" s="404"/>
      <c r="J884" s="404"/>
      <c r="K884" s="404"/>
      <c r="L884" s="404"/>
      <c r="M884" s="404"/>
      <c r="N884" s="404"/>
      <c r="O884" s="404"/>
      <c r="P884" s="404"/>
      <c r="Q884" s="404"/>
      <c r="R884" s="404"/>
      <c r="S884" s="404"/>
      <c r="T884" s="404"/>
      <c r="U884" s="404"/>
      <c r="V884" s="404"/>
      <c r="W884" s="404"/>
      <c r="X884" s="404"/>
      <c r="Y884" s="404"/>
      <c r="Z884" s="404"/>
    </row>
    <row r="885" spans="1:26" ht="15.75" customHeight="1">
      <c r="A885" s="404"/>
      <c r="B885" s="404"/>
      <c r="C885" s="404"/>
      <c r="D885" s="404"/>
      <c r="E885" s="404"/>
      <c r="F885" s="404"/>
      <c r="G885" s="404"/>
      <c r="H885" s="404"/>
      <c r="I885" s="404"/>
      <c r="J885" s="404"/>
      <c r="K885" s="404"/>
      <c r="L885" s="404"/>
      <c r="M885" s="404"/>
      <c r="N885" s="404"/>
      <c r="O885" s="404"/>
      <c r="P885" s="404"/>
      <c r="Q885" s="404"/>
      <c r="R885" s="404"/>
      <c r="S885" s="404"/>
      <c r="T885" s="404"/>
      <c r="U885" s="404"/>
      <c r="V885" s="404"/>
      <c r="W885" s="404"/>
      <c r="X885" s="404"/>
      <c r="Y885" s="404"/>
      <c r="Z885" s="404"/>
    </row>
    <row r="886" spans="1:26" ht="15.75" customHeight="1">
      <c r="A886" s="404"/>
      <c r="B886" s="404"/>
      <c r="C886" s="404"/>
      <c r="D886" s="404"/>
      <c r="E886" s="404"/>
      <c r="F886" s="404"/>
      <c r="G886" s="404"/>
      <c r="H886" s="404"/>
      <c r="I886" s="404"/>
      <c r="J886" s="404"/>
      <c r="K886" s="404"/>
      <c r="L886" s="404"/>
      <c r="M886" s="404"/>
      <c r="N886" s="404"/>
      <c r="O886" s="404"/>
      <c r="P886" s="404"/>
      <c r="Q886" s="404"/>
      <c r="R886" s="404"/>
      <c r="S886" s="404"/>
      <c r="T886" s="404"/>
      <c r="U886" s="404"/>
      <c r="V886" s="404"/>
      <c r="W886" s="404"/>
      <c r="X886" s="404"/>
      <c r="Y886" s="404"/>
      <c r="Z886" s="404"/>
    </row>
    <row r="887" spans="1:26" ht="15.75" customHeight="1">
      <c r="A887" s="404"/>
      <c r="B887" s="404"/>
      <c r="C887" s="404"/>
      <c r="D887" s="404"/>
      <c r="E887" s="404"/>
      <c r="F887" s="404"/>
      <c r="G887" s="404"/>
      <c r="H887" s="404"/>
      <c r="I887" s="404"/>
      <c r="J887" s="404"/>
      <c r="K887" s="404"/>
      <c r="L887" s="404"/>
      <c r="M887" s="404"/>
      <c r="N887" s="404"/>
      <c r="O887" s="404"/>
      <c r="P887" s="404"/>
      <c r="Q887" s="404"/>
      <c r="R887" s="404"/>
      <c r="S887" s="404"/>
      <c r="T887" s="404"/>
      <c r="U887" s="404"/>
      <c r="V887" s="404"/>
      <c r="W887" s="404"/>
      <c r="X887" s="404"/>
      <c r="Y887" s="404"/>
      <c r="Z887" s="404"/>
    </row>
    <row r="888" spans="1:26" ht="15.75" customHeight="1">
      <c r="A888" s="404"/>
      <c r="B888" s="404"/>
      <c r="C888" s="404"/>
      <c r="D888" s="404"/>
      <c r="E888" s="404"/>
      <c r="F888" s="404"/>
      <c r="G888" s="404"/>
      <c r="H888" s="404"/>
      <c r="I888" s="404"/>
      <c r="J888" s="404"/>
      <c r="K888" s="404"/>
      <c r="L888" s="404"/>
      <c r="M888" s="404"/>
      <c r="N888" s="404"/>
      <c r="O888" s="404"/>
      <c r="P888" s="404"/>
      <c r="Q888" s="404"/>
      <c r="R888" s="404"/>
      <c r="S888" s="404"/>
      <c r="T888" s="404"/>
      <c r="U888" s="404"/>
      <c r="V888" s="404"/>
      <c r="W888" s="404"/>
      <c r="X888" s="404"/>
      <c r="Y888" s="404"/>
      <c r="Z888" s="404"/>
    </row>
    <row r="889" spans="1:26" ht="15.75" customHeight="1">
      <c r="A889" s="404"/>
      <c r="B889" s="404"/>
      <c r="C889" s="404"/>
      <c r="D889" s="404"/>
      <c r="E889" s="404"/>
      <c r="F889" s="404"/>
      <c r="G889" s="404"/>
      <c r="H889" s="404"/>
      <c r="I889" s="404"/>
      <c r="J889" s="404"/>
      <c r="K889" s="404"/>
      <c r="L889" s="404"/>
      <c r="M889" s="404"/>
      <c r="N889" s="404"/>
      <c r="O889" s="404"/>
      <c r="P889" s="404"/>
      <c r="Q889" s="404"/>
      <c r="R889" s="404"/>
      <c r="S889" s="404"/>
      <c r="T889" s="404"/>
      <c r="U889" s="404"/>
      <c r="V889" s="404"/>
      <c r="W889" s="404"/>
      <c r="X889" s="404"/>
      <c r="Y889" s="404"/>
      <c r="Z889" s="404"/>
    </row>
    <row r="890" spans="1:26" ht="15.75" customHeight="1">
      <c r="A890" s="404"/>
      <c r="B890" s="404"/>
      <c r="C890" s="404"/>
      <c r="D890" s="404"/>
      <c r="E890" s="404"/>
      <c r="F890" s="404"/>
      <c r="G890" s="404"/>
      <c r="H890" s="404"/>
      <c r="I890" s="404"/>
      <c r="J890" s="404"/>
      <c r="K890" s="404"/>
      <c r="L890" s="404"/>
      <c r="M890" s="404"/>
      <c r="N890" s="404"/>
      <c r="O890" s="404"/>
      <c r="P890" s="404"/>
      <c r="Q890" s="404"/>
      <c r="R890" s="404"/>
      <c r="S890" s="404"/>
      <c r="T890" s="404"/>
      <c r="U890" s="404"/>
      <c r="V890" s="404"/>
      <c r="W890" s="404"/>
      <c r="X890" s="404"/>
      <c r="Y890" s="404"/>
      <c r="Z890" s="404"/>
    </row>
    <row r="891" spans="1:26" ht="15.75" customHeight="1">
      <c r="A891" s="404"/>
      <c r="B891" s="404"/>
      <c r="C891" s="404"/>
      <c r="D891" s="404"/>
      <c r="E891" s="404"/>
      <c r="F891" s="404"/>
      <c r="G891" s="404"/>
      <c r="H891" s="404"/>
      <c r="I891" s="404"/>
      <c r="J891" s="404"/>
      <c r="K891" s="404"/>
      <c r="L891" s="404"/>
      <c r="M891" s="404"/>
      <c r="N891" s="404"/>
      <c r="O891" s="404"/>
      <c r="P891" s="404"/>
      <c r="Q891" s="404"/>
      <c r="R891" s="404"/>
      <c r="S891" s="404"/>
      <c r="T891" s="404"/>
      <c r="U891" s="404"/>
      <c r="V891" s="404"/>
      <c r="W891" s="404"/>
      <c r="X891" s="404"/>
      <c r="Y891" s="404"/>
      <c r="Z891" s="404"/>
    </row>
    <row r="892" spans="1:26" ht="15.75" customHeight="1">
      <c r="A892" s="404"/>
      <c r="B892" s="404"/>
      <c r="C892" s="404"/>
      <c r="D892" s="404"/>
      <c r="E892" s="404"/>
      <c r="F892" s="404"/>
      <c r="G892" s="404"/>
      <c r="H892" s="404"/>
      <c r="I892" s="404"/>
      <c r="J892" s="404"/>
      <c r="K892" s="404"/>
      <c r="L892" s="404"/>
      <c r="M892" s="404"/>
      <c r="N892" s="404"/>
      <c r="O892" s="404"/>
      <c r="P892" s="404"/>
      <c r="Q892" s="404"/>
      <c r="R892" s="404"/>
      <c r="S892" s="404"/>
      <c r="T892" s="404"/>
      <c r="U892" s="404"/>
      <c r="V892" s="404"/>
      <c r="W892" s="404"/>
      <c r="X892" s="404"/>
      <c r="Y892" s="404"/>
      <c r="Z892" s="404"/>
    </row>
    <row r="893" spans="1:26" ht="15.75" customHeight="1">
      <c r="A893" s="404"/>
      <c r="B893" s="404"/>
      <c r="C893" s="404"/>
      <c r="D893" s="404"/>
      <c r="E893" s="404"/>
      <c r="F893" s="404"/>
      <c r="G893" s="404"/>
      <c r="H893" s="404"/>
      <c r="I893" s="404"/>
      <c r="J893" s="404"/>
      <c r="K893" s="404"/>
      <c r="L893" s="404"/>
      <c r="M893" s="404"/>
      <c r="N893" s="404"/>
      <c r="O893" s="404"/>
      <c r="P893" s="404"/>
      <c r="Q893" s="404"/>
      <c r="R893" s="404"/>
      <c r="S893" s="404"/>
      <c r="T893" s="404"/>
      <c r="U893" s="404"/>
      <c r="V893" s="404"/>
      <c r="W893" s="404"/>
      <c r="X893" s="404"/>
      <c r="Y893" s="404"/>
      <c r="Z893" s="404"/>
    </row>
    <row r="894" spans="1:26" ht="15.75" customHeight="1">
      <c r="A894" s="404"/>
      <c r="B894" s="404"/>
      <c r="C894" s="404"/>
      <c r="D894" s="404"/>
      <c r="E894" s="404"/>
      <c r="F894" s="404"/>
      <c r="G894" s="404"/>
      <c r="H894" s="404"/>
      <c r="I894" s="404"/>
      <c r="J894" s="404"/>
      <c r="K894" s="404"/>
      <c r="L894" s="404"/>
      <c r="M894" s="404"/>
      <c r="N894" s="404"/>
      <c r="O894" s="404"/>
      <c r="P894" s="404"/>
      <c r="Q894" s="404"/>
      <c r="R894" s="404"/>
      <c r="S894" s="404"/>
      <c r="T894" s="404"/>
      <c r="U894" s="404"/>
      <c r="V894" s="404"/>
      <c r="W894" s="404"/>
      <c r="X894" s="404"/>
      <c r="Y894" s="404"/>
      <c r="Z894" s="404"/>
    </row>
    <row r="895" spans="1:26" ht="15.75" customHeight="1">
      <c r="A895" s="404"/>
      <c r="B895" s="404"/>
      <c r="C895" s="404"/>
      <c r="D895" s="404"/>
      <c r="E895" s="404"/>
      <c r="F895" s="404"/>
      <c r="G895" s="404"/>
      <c r="H895" s="404"/>
      <c r="I895" s="404"/>
      <c r="J895" s="404"/>
      <c r="K895" s="404"/>
      <c r="L895" s="404"/>
      <c r="M895" s="404"/>
      <c r="N895" s="404"/>
      <c r="O895" s="404"/>
      <c r="P895" s="404"/>
      <c r="Q895" s="404"/>
      <c r="R895" s="404"/>
      <c r="S895" s="404"/>
      <c r="T895" s="404"/>
      <c r="U895" s="404"/>
      <c r="V895" s="404"/>
      <c r="W895" s="404"/>
      <c r="X895" s="404"/>
      <c r="Y895" s="404"/>
      <c r="Z895" s="404"/>
    </row>
    <row r="896" spans="1:26" ht="15.75" customHeight="1">
      <c r="A896" s="404"/>
      <c r="B896" s="404"/>
      <c r="C896" s="404"/>
      <c r="D896" s="404"/>
      <c r="E896" s="404"/>
      <c r="F896" s="404"/>
      <c r="G896" s="404"/>
      <c r="H896" s="404"/>
      <c r="I896" s="404"/>
      <c r="J896" s="404"/>
      <c r="K896" s="404"/>
      <c r="L896" s="404"/>
      <c r="M896" s="404"/>
      <c r="N896" s="404"/>
      <c r="O896" s="404"/>
      <c r="P896" s="404"/>
      <c r="Q896" s="404"/>
      <c r="R896" s="404"/>
      <c r="S896" s="404"/>
      <c r="T896" s="404"/>
      <c r="U896" s="404"/>
      <c r="V896" s="404"/>
      <c r="W896" s="404"/>
      <c r="X896" s="404"/>
      <c r="Y896" s="404"/>
      <c r="Z896" s="404"/>
    </row>
    <row r="897" spans="1:26" ht="15.75" customHeight="1">
      <c r="A897" s="404"/>
      <c r="B897" s="404"/>
      <c r="C897" s="404"/>
      <c r="D897" s="404"/>
      <c r="E897" s="404"/>
      <c r="F897" s="404"/>
      <c r="G897" s="404"/>
      <c r="H897" s="404"/>
      <c r="I897" s="404"/>
      <c r="J897" s="404"/>
      <c r="K897" s="404"/>
      <c r="L897" s="404"/>
      <c r="M897" s="404"/>
      <c r="N897" s="404"/>
      <c r="O897" s="404"/>
      <c r="P897" s="404"/>
      <c r="Q897" s="404"/>
      <c r="R897" s="404"/>
      <c r="S897" s="404"/>
      <c r="T897" s="404"/>
      <c r="U897" s="404"/>
      <c r="V897" s="404"/>
      <c r="W897" s="404"/>
      <c r="X897" s="404"/>
      <c r="Y897" s="404"/>
      <c r="Z897" s="404"/>
    </row>
    <row r="898" spans="1:26" ht="15.75" customHeight="1">
      <c r="A898" s="404"/>
      <c r="B898" s="404"/>
      <c r="C898" s="404"/>
      <c r="D898" s="404"/>
      <c r="E898" s="404"/>
      <c r="F898" s="404"/>
      <c r="G898" s="404"/>
      <c r="H898" s="404"/>
      <c r="I898" s="404"/>
      <c r="J898" s="404"/>
      <c r="K898" s="404"/>
      <c r="L898" s="404"/>
      <c r="M898" s="404"/>
      <c r="N898" s="404"/>
      <c r="O898" s="404"/>
      <c r="P898" s="404"/>
      <c r="Q898" s="404"/>
      <c r="R898" s="404"/>
      <c r="S898" s="404"/>
      <c r="T898" s="404"/>
      <c r="U898" s="404"/>
      <c r="V898" s="404"/>
      <c r="W898" s="404"/>
      <c r="X898" s="404"/>
      <c r="Y898" s="404"/>
      <c r="Z898" s="404"/>
    </row>
    <row r="899" spans="1:26" ht="15.75" customHeight="1">
      <c r="A899" s="404"/>
      <c r="B899" s="404"/>
      <c r="C899" s="404"/>
      <c r="D899" s="404"/>
      <c r="E899" s="404"/>
      <c r="F899" s="404"/>
      <c r="G899" s="404"/>
      <c r="H899" s="404"/>
      <c r="I899" s="404"/>
      <c r="J899" s="404"/>
      <c r="K899" s="404"/>
      <c r="L899" s="404"/>
      <c r="M899" s="404"/>
      <c r="N899" s="404"/>
      <c r="O899" s="404"/>
      <c r="P899" s="404"/>
      <c r="Q899" s="404"/>
      <c r="R899" s="404"/>
      <c r="S899" s="404"/>
      <c r="T899" s="404"/>
      <c r="U899" s="404"/>
      <c r="V899" s="404"/>
      <c r="W899" s="404"/>
      <c r="X899" s="404"/>
      <c r="Y899" s="404"/>
      <c r="Z899" s="404"/>
    </row>
    <row r="900" spans="1:26" ht="15.75" customHeight="1">
      <c r="A900" s="404"/>
      <c r="B900" s="404"/>
      <c r="C900" s="404"/>
      <c r="D900" s="404"/>
      <c r="E900" s="404"/>
      <c r="F900" s="404"/>
      <c r="G900" s="404"/>
      <c r="H900" s="404"/>
      <c r="I900" s="404"/>
      <c r="J900" s="404"/>
      <c r="K900" s="404"/>
      <c r="L900" s="404"/>
      <c r="M900" s="404"/>
      <c r="N900" s="404"/>
      <c r="O900" s="404"/>
      <c r="P900" s="404"/>
      <c r="Q900" s="404"/>
      <c r="R900" s="404"/>
      <c r="S900" s="404"/>
      <c r="T900" s="404"/>
      <c r="U900" s="404"/>
      <c r="V900" s="404"/>
      <c r="W900" s="404"/>
      <c r="X900" s="404"/>
      <c r="Y900" s="404"/>
      <c r="Z900" s="404"/>
    </row>
    <row r="901" spans="1:26" ht="15.75" customHeight="1">
      <c r="A901" s="404"/>
      <c r="B901" s="404"/>
      <c r="C901" s="404"/>
      <c r="D901" s="404"/>
      <c r="E901" s="404"/>
      <c r="F901" s="404"/>
      <c r="G901" s="404"/>
      <c r="H901" s="404"/>
      <c r="I901" s="404"/>
      <c r="J901" s="404"/>
      <c r="K901" s="404"/>
      <c r="L901" s="404"/>
      <c r="M901" s="404"/>
      <c r="N901" s="404"/>
      <c r="O901" s="404"/>
      <c r="P901" s="404"/>
      <c r="Q901" s="404"/>
      <c r="R901" s="404"/>
      <c r="S901" s="404"/>
      <c r="T901" s="404"/>
      <c r="U901" s="404"/>
      <c r="V901" s="404"/>
      <c r="W901" s="404"/>
      <c r="X901" s="404"/>
      <c r="Y901" s="404"/>
      <c r="Z901" s="404"/>
    </row>
    <row r="902" spans="1:26" ht="15.75" customHeight="1">
      <c r="A902" s="404"/>
      <c r="B902" s="404"/>
      <c r="C902" s="404"/>
      <c r="D902" s="404"/>
      <c r="E902" s="404"/>
      <c r="F902" s="404"/>
      <c r="G902" s="404"/>
      <c r="H902" s="404"/>
      <c r="I902" s="404"/>
      <c r="J902" s="404"/>
      <c r="K902" s="404"/>
      <c r="L902" s="404"/>
      <c r="M902" s="404"/>
      <c r="N902" s="404"/>
      <c r="O902" s="404"/>
      <c r="P902" s="404"/>
      <c r="Q902" s="404"/>
      <c r="R902" s="404"/>
      <c r="S902" s="404"/>
      <c r="T902" s="404"/>
      <c r="U902" s="404"/>
      <c r="V902" s="404"/>
      <c r="W902" s="404"/>
      <c r="X902" s="404"/>
      <c r="Y902" s="404"/>
      <c r="Z902" s="404"/>
    </row>
    <row r="903" spans="1:26" ht="15.75" customHeight="1">
      <c r="A903" s="404"/>
      <c r="B903" s="404"/>
      <c r="C903" s="404"/>
      <c r="D903" s="404"/>
      <c r="E903" s="404"/>
      <c r="F903" s="404"/>
      <c r="G903" s="404"/>
      <c r="H903" s="404"/>
      <c r="I903" s="404"/>
      <c r="J903" s="404"/>
      <c r="K903" s="404"/>
      <c r="L903" s="404"/>
      <c r="M903" s="404"/>
      <c r="N903" s="404"/>
      <c r="O903" s="404"/>
      <c r="P903" s="404"/>
      <c r="Q903" s="404"/>
      <c r="R903" s="404"/>
      <c r="S903" s="404"/>
      <c r="T903" s="404"/>
      <c r="U903" s="404"/>
      <c r="V903" s="404"/>
      <c r="W903" s="404"/>
      <c r="X903" s="404"/>
      <c r="Y903" s="404"/>
      <c r="Z903" s="404"/>
    </row>
    <row r="904" spans="1:26" ht="15.75" customHeight="1">
      <c r="A904" s="404"/>
      <c r="B904" s="404"/>
      <c r="C904" s="404"/>
      <c r="D904" s="404"/>
      <c r="E904" s="404"/>
      <c r="F904" s="404"/>
      <c r="G904" s="404"/>
      <c r="H904" s="404"/>
      <c r="I904" s="404"/>
      <c r="J904" s="404"/>
      <c r="K904" s="404"/>
      <c r="L904" s="404"/>
      <c r="M904" s="404"/>
      <c r="N904" s="404"/>
      <c r="O904" s="404"/>
      <c r="P904" s="404"/>
      <c r="Q904" s="404"/>
      <c r="R904" s="404"/>
      <c r="S904" s="404"/>
      <c r="T904" s="404"/>
      <c r="U904" s="404"/>
      <c r="V904" s="404"/>
      <c r="W904" s="404"/>
      <c r="X904" s="404"/>
      <c r="Y904" s="404"/>
      <c r="Z904" s="404"/>
    </row>
    <row r="905" spans="1:26" ht="15.75" customHeight="1">
      <c r="A905" s="404"/>
      <c r="B905" s="404"/>
      <c r="C905" s="404"/>
      <c r="D905" s="404"/>
      <c r="E905" s="404"/>
      <c r="F905" s="404"/>
      <c r="G905" s="404"/>
      <c r="H905" s="404"/>
      <c r="I905" s="404"/>
      <c r="J905" s="404"/>
      <c r="K905" s="404"/>
      <c r="L905" s="404"/>
      <c r="M905" s="404"/>
      <c r="N905" s="404"/>
      <c r="O905" s="404"/>
      <c r="P905" s="404"/>
      <c r="Q905" s="404"/>
      <c r="R905" s="404"/>
      <c r="S905" s="404"/>
      <c r="T905" s="404"/>
      <c r="U905" s="404"/>
      <c r="V905" s="404"/>
      <c r="W905" s="404"/>
      <c r="X905" s="404"/>
      <c r="Y905" s="404"/>
      <c r="Z905" s="404"/>
    </row>
    <row r="906" spans="1:26" ht="15.75" customHeight="1">
      <c r="A906" s="404"/>
      <c r="B906" s="404"/>
      <c r="C906" s="404"/>
      <c r="D906" s="404"/>
      <c r="E906" s="404"/>
      <c r="F906" s="404"/>
      <c r="G906" s="404"/>
      <c r="H906" s="404"/>
      <c r="I906" s="404"/>
      <c r="J906" s="404"/>
      <c r="K906" s="404"/>
      <c r="L906" s="404"/>
      <c r="M906" s="404"/>
      <c r="N906" s="404"/>
      <c r="O906" s="404"/>
      <c r="P906" s="404"/>
      <c r="Q906" s="404"/>
      <c r="R906" s="404"/>
      <c r="S906" s="404"/>
      <c r="T906" s="404"/>
      <c r="U906" s="404"/>
      <c r="V906" s="404"/>
      <c r="W906" s="404"/>
      <c r="X906" s="404"/>
      <c r="Y906" s="404"/>
      <c r="Z906" s="404"/>
    </row>
    <row r="907" spans="1:26" ht="15.75" customHeight="1">
      <c r="A907" s="404"/>
      <c r="B907" s="404"/>
      <c r="C907" s="404"/>
      <c r="D907" s="404"/>
      <c r="E907" s="404"/>
      <c r="F907" s="404"/>
      <c r="G907" s="404"/>
      <c r="H907" s="404"/>
      <c r="I907" s="404"/>
      <c r="J907" s="404"/>
      <c r="K907" s="404"/>
      <c r="L907" s="404"/>
      <c r="M907" s="404"/>
      <c r="N907" s="404"/>
      <c r="O907" s="404"/>
      <c r="P907" s="404"/>
      <c r="Q907" s="404"/>
      <c r="R907" s="404"/>
      <c r="S907" s="404"/>
      <c r="T907" s="404"/>
      <c r="U907" s="404"/>
      <c r="V907" s="404"/>
      <c r="W907" s="404"/>
      <c r="X907" s="404"/>
      <c r="Y907" s="404"/>
      <c r="Z907" s="404"/>
    </row>
    <row r="908" spans="1:26" ht="15.75" customHeight="1">
      <c r="A908" s="404"/>
      <c r="B908" s="404"/>
      <c r="C908" s="404"/>
      <c r="D908" s="404"/>
      <c r="E908" s="404"/>
      <c r="F908" s="404"/>
      <c r="G908" s="404"/>
      <c r="H908" s="404"/>
      <c r="I908" s="404"/>
      <c r="J908" s="404"/>
      <c r="K908" s="404"/>
      <c r="L908" s="404"/>
      <c r="M908" s="404"/>
      <c r="N908" s="404"/>
      <c r="O908" s="404"/>
      <c r="P908" s="404"/>
      <c r="Q908" s="404"/>
      <c r="R908" s="404"/>
      <c r="S908" s="404"/>
      <c r="T908" s="404"/>
      <c r="U908" s="404"/>
      <c r="V908" s="404"/>
      <c r="W908" s="404"/>
      <c r="X908" s="404"/>
      <c r="Y908" s="404"/>
      <c r="Z908" s="404"/>
    </row>
    <row r="909" spans="1:26" ht="15.75" customHeight="1">
      <c r="A909" s="404"/>
      <c r="B909" s="404"/>
      <c r="C909" s="404"/>
      <c r="D909" s="404"/>
      <c r="E909" s="404"/>
      <c r="F909" s="404"/>
      <c r="G909" s="404"/>
      <c r="H909" s="404"/>
      <c r="I909" s="404"/>
      <c r="J909" s="404"/>
      <c r="K909" s="404"/>
      <c r="L909" s="404"/>
      <c r="M909" s="404"/>
      <c r="N909" s="404"/>
      <c r="O909" s="404"/>
      <c r="P909" s="404"/>
      <c r="Q909" s="404"/>
      <c r="R909" s="404"/>
      <c r="S909" s="404"/>
      <c r="T909" s="404"/>
      <c r="U909" s="404"/>
      <c r="V909" s="404"/>
      <c r="W909" s="404"/>
      <c r="X909" s="404"/>
      <c r="Y909" s="404"/>
      <c r="Z909" s="404"/>
    </row>
    <row r="910" spans="1:26" ht="15.75" customHeight="1">
      <c r="A910" s="404"/>
      <c r="B910" s="404"/>
      <c r="C910" s="404"/>
      <c r="D910" s="404"/>
      <c r="E910" s="404"/>
      <c r="F910" s="404"/>
      <c r="G910" s="404"/>
      <c r="H910" s="404"/>
      <c r="I910" s="404"/>
      <c r="J910" s="404"/>
      <c r="K910" s="404"/>
      <c r="L910" s="404"/>
      <c r="M910" s="404"/>
      <c r="N910" s="404"/>
      <c r="O910" s="404"/>
      <c r="P910" s="404"/>
      <c r="Q910" s="404"/>
      <c r="R910" s="404"/>
      <c r="S910" s="404"/>
      <c r="T910" s="404"/>
      <c r="U910" s="404"/>
      <c r="V910" s="404"/>
      <c r="W910" s="404"/>
      <c r="X910" s="404"/>
      <c r="Y910" s="404"/>
      <c r="Z910" s="404"/>
    </row>
    <row r="911" spans="1:26" ht="15.75" customHeight="1">
      <c r="A911" s="404"/>
      <c r="B911" s="404"/>
      <c r="C911" s="404"/>
      <c r="D911" s="404"/>
      <c r="E911" s="404"/>
      <c r="F911" s="404"/>
      <c r="G911" s="404"/>
      <c r="H911" s="404"/>
      <c r="I911" s="404"/>
      <c r="J911" s="404"/>
      <c r="K911" s="404"/>
      <c r="L911" s="404"/>
      <c r="M911" s="404"/>
      <c r="N911" s="404"/>
      <c r="O911" s="404"/>
      <c r="P911" s="404"/>
      <c r="Q911" s="404"/>
      <c r="R911" s="404"/>
      <c r="S911" s="404"/>
      <c r="T911" s="404"/>
      <c r="U911" s="404"/>
      <c r="V911" s="404"/>
      <c r="W911" s="404"/>
      <c r="X911" s="404"/>
      <c r="Y911" s="404"/>
      <c r="Z911" s="404"/>
    </row>
    <row r="912" spans="1:26" ht="15.75" customHeight="1">
      <c r="A912" s="404"/>
      <c r="B912" s="404"/>
      <c r="C912" s="404"/>
      <c r="D912" s="404"/>
      <c r="E912" s="404"/>
      <c r="F912" s="404"/>
      <c r="G912" s="404"/>
      <c r="H912" s="404"/>
      <c r="I912" s="404"/>
      <c r="J912" s="404"/>
      <c r="K912" s="404"/>
      <c r="L912" s="404"/>
      <c r="M912" s="404"/>
      <c r="N912" s="404"/>
      <c r="O912" s="404"/>
      <c r="P912" s="404"/>
      <c r="Q912" s="404"/>
      <c r="R912" s="404"/>
      <c r="S912" s="404"/>
      <c r="T912" s="404"/>
      <c r="U912" s="404"/>
      <c r="V912" s="404"/>
      <c r="W912" s="404"/>
      <c r="X912" s="404"/>
      <c r="Y912" s="404"/>
      <c r="Z912" s="404"/>
    </row>
    <row r="913" spans="1:26" ht="15.75" customHeight="1">
      <c r="A913" s="404"/>
      <c r="B913" s="404"/>
      <c r="C913" s="404"/>
      <c r="D913" s="404"/>
      <c r="E913" s="404"/>
      <c r="F913" s="404"/>
      <c r="G913" s="404"/>
      <c r="H913" s="404"/>
      <c r="I913" s="404"/>
      <c r="J913" s="404"/>
      <c r="K913" s="404"/>
      <c r="L913" s="404"/>
      <c r="M913" s="404"/>
      <c r="N913" s="404"/>
      <c r="O913" s="404"/>
      <c r="P913" s="404"/>
      <c r="Q913" s="404"/>
      <c r="R913" s="404"/>
      <c r="S913" s="404"/>
      <c r="T913" s="404"/>
      <c r="U913" s="404"/>
      <c r="V913" s="404"/>
      <c r="W913" s="404"/>
      <c r="X913" s="404"/>
      <c r="Y913" s="404"/>
      <c r="Z913" s="404"/>
    </row>
    <row r="914" spans="1:26" ht="15.75" customHeight="1">
      <c r="A914" s="404"/>
      <c r="B914" s="404"/>
      <c r="C914" s="404"/>
      <c r="D914" s="404"/>
      <c r="E914" s="404"/>
      <c r="F914" s="404"/>
      <c r="G914" s="404"/>
      <c r="H914" s="404"/>
      <c r="I914" s="404"/>
      <c r="J914" s="404"/>
      <c r="K914" s="404"/>
      <c r="L914" s="404"/>
      <c r="M914" s="404"/>
      <c r="N914" s="404"/>
      <c r="O914" s="404"/>
      <c r="P914" s="404"/>
      <c r="Q914" s="404"/>
      <c r="R914" s="404"/>
      <c r="S914" s="404"/>
      <c r="T914" s="404"/>
      <c r="U914" s="404"/>
      <c r="V914" s="404"/>
      <c r="W914" s="404"/>
      <c r="X914" s="404"/>
      <c r="Y914" s="404"/>
      <c r="Z914" s="404"/>
    </row>
    <row r="915" spans="1:26" ht="15.75" customHeight="1">
      <c r="A915" s="404"/>
      <c r="B915" s="404"/>
      <c r="C915" s="404"/>
      <c r="D915" s="404"/>
      <c r="E915" s="404"/>
      <c r="F915" s="404"/>
      <c r="G915" s="404"/>
      <c r="H915" s="404"/>
      <c r="I915" s="404"/>
      <c r="J915" s="404"/>
      <c r="K915" s="404"/>
      <c r="L915" s="404"/>
      <c r="M915" s="404"/>
      <c r="N915" s="404"/>
      <c r="O915" s="404"/>
      <c r="P915" s="404"/>
      <c r="Q915" s="404"/>
      <c r="R915" s="404"/>
      <c r="S915" s="404"/>
      <c r="T915" s="404"/>
      <c r="U915" s="404"/>
      <c r="V915" s="404"/>
      <c r="W915" s="404"/>
      <c r="X915" s="404"/>
      <c r="Y915" s="404"/>
      <c r="Z915" s="404"/>
    </row>
    <row r="916" spans="1:26" ht="15.75" customHeight="1">
      <c r="A916" s="404"/>
      <c r="B916" s="404"/>
      <c r="C916" s="404"/>
      <c r="D916" s="404"/>
      <c r="E916" s="404"/>
      <c r="F916" s="404"/>
      <c r="G916" s="404"/>
      <c r="H916" s="404"/>
      <c r="I916" s="404"/>
      <c r="J916" s="404"/>
      <c r="K916" s="404"/>
      <c r="L916" s="404"/>
      <c r="M916" s="404"/>
      <c r="N916" s="404"/>
      <c r="O916" s="404"/>
      <c r="P916" s="404"/>
      <c r="Q916" s="404"/>
      <c r="R916" s="404"/>
      <c r="S916" s="404"/>
      <c r="T916" s="404"/>
      <c r="U916" s="404"/>
      <c r="V916" s="404"/>
      <c r="W916" s="404"/>
      <c r="X916" s="404"/>
      <c r="Y916" s="404"/>
      <c r="Z916" s="404"/>
    </row>
    <row r="917" spans="1:26" ht="15.75" customHeight="1">
      <c r="A917" s="404"/>
      <c r="B917" s="404"/>
      <c r="C917" s="404"/>
      <c r="D917" s="404"/>
      <c r="E917" s="404"/>
      <c r="F917" s="404"/>
      <c r="G917" s="404"/>
      <c r="H917" s="404"/>
      <c r="I917" s="404"/>
      <c r="J917" s="404"/>
      <c r="K917" s="404"/>
      <c r="L917" s="404"/>
      <c r="M917" s="404"/>
      <c r="N917" s="404"/>
      <c r="O917" s="404"/>
      <c r="P917" s="404"/>
      <c r="Q917" s="404"/>
      <c r="R917" s="404"/>
      <c r="S917" s="404"/>
      <c r="T917" s="404"/>
      <c r="U917" s="404"/>
      <c r="V917" s="404"/>
      <c r="W917" s="404"/>
      <c r="X917" s="404"/>
      <c r="Y917" s="404"/>
      <c r="Z917" s="404"/>
    </row>
    <row r="918" spans="1:26" ht="15.75" customHeight="1">
      <c r="A918" s="404"/>
      <c r="B918" s="404"/>
      <c r="C918" s="404"/>
      <c r="D918" s="404"/>
      <c r="E918" s="404"/>
      <c r="F918" s="404"/>
      <c r="G918" s="404"/>
      <c r="H918" s="404"/>
      <c r="I918" s="404"/>
      <c r="J918" s="404"/>
      <c r="K918" s="404"/>
      <c r="L918" s="404"/>
      <c r="M918" s="404"/>
      <c r="N918" s="404"/>
      <c r="O918" s="404"/>
      <c r="P918" s="404"/>
      <c r="Q918" s="404"/>
      <c r="R918" s="404"/>
      <c r="S918" s="404"/>
      <c r="T918" s="404"/>
      <c r="U918" s="404"/>
      <c r="V918" s="404"/>
      <c r="W918" s="404"/>
      <c r="X918" s="404"/>
      <c r="Y918" s="404"/>
      <c r="Z918" s="404"/>
    </row>
    <row r="919" spans="1:26" ht="15.75" customHeight="1">
      <c r="A919" s="404"/>
      <c r="B919" s="404"/>
      <c r="C919" s="404"/>
      <c r="D919" s="404"/>
      <c r="E919" s="404"/>
      <c r="F919" s="404"/>
      <c r="G919" s="404"/>
      <c r="H919" s="404"/>
      <c r="I919" s="404"/>
      <c r="J919" s="404"/>
      <c r="K919" s="404"/>
      <c r="L919" s="404"/>
      <c r="M919" s="404"/>
      <c r="N919" s="404"/>
      <c r="O919" s="404"/>
      <c r="P919" s="404"/>
      <c r="Q919" s="404"/>
      <c r="R919" s="404"/>
      <c r="S919" s="404"/>
      <c r="T919" s="404"/>
      <c r="U919" s="404"/>
      <c r="V919" s="404"/>
      <c r="W919" s="404"/>
      <c r="X919" s="404"/>
      <c r="Y919" s="404"/>
      <c r="Z919" s="404"/>
    </row>
    <row r="920" spans="1:26" ht="15.75" customHeight="1">
      <c r="A920" s="404"/>
      <c r="B920" s="404"/>
      <c r="C920" s="404"/>
      <c r="D920" s="404"/>
      <c r="E920" s="404"/>
      <c r="F920" s="404"/>
      <c r="G920" s="404"/>
      <c r="H920" s="404"/>
      <c r="I920" s="404"/>
      <c r="J920" s="404"/>
      <c r="K920" s="404"/>
      <c r="L920" s="404"/>
      <c r="M920" s="404"/>
      <c r="N920" s="404"/>
      <c r="O920" s="404"/>
      <c r="P920" s="404"/>
      <c r="Q920" s="404"/>
      <c r="R920" s="404"/>
      <c r="S920" s="404"/>
      <c r="T920" s="404"/>
      <c r="U920" s="404"/>
      <c r="V920" s="404"/>
      <c r="W920" s="404"/>
      <c r="X920" s="404"/>
      <c r="Y920" s="404"/>
      <c r="Z920" s="404"/>
    </row>
    <row r="921" spans="1:26" ht="15.75" customHeight="1">
      <c r="A921" s="404"/>
      <c r="B921" s="404"/>
      <c r="C921" s="404"/>
      <c r="D921" s="404"/>
      <c r="E921" s="404"/>
      <c r="F921" s="404"/>
      <c r="G921" s="404"/>
      <c r="H921" s="404"/>
      <c r="I921" s="404"/>
      <c r="J921" s="404"/>
      <c r="K921" s="404"/>
      <c r="L921" s="404"/>
      <c r="M921" s="404"/>
      <c r="N921" s="404"/>
      <c r="O921" s="404"/>
      <c r="P921" s="404"/>
      <c r="Q921" s="404"/>
      <c r="R921" s="404"/>
      <c r="S921" s="404"/>
      <c r="T921" s="404"/>
      <c r="U921" s="404"/>
      <c r="V921" s="404"/>
      <c r="W921" s="404"/>
      <c r="X921" s="404"/>
      <c r="Y921" s="404"/>
      <c r="Z921" s="404"/>
    </row>
    <row r="922" spans="1:26" ht="15.75" customHeight="1">
      <c r="A922" s="404"/>
      <c r="B922" s="404"/>
      <c r="C922" s="404"/>
      <c r="D922" s="404"/>
      <c r="E922" s="404"/>
      <c r="F922" s="404"/>
      <c r="G922" s="404"/>
      <c r="H922" s="404"/>
      <c r="I922" s="404"/>
      <c r="J922" s="404"/>
      <c r="K922" s="404"/>
      <c r="L922" s="404"/>
      <c r="M922" s="404"/>
      <c r="N922" s="404"/>
      <c r="O922" s="404"/>
      <c r="P922" s="404"/>
      <c r="Q922" s="404"/>
      <c r="R922" s="404"/>
      <c r="S922" s="404"/>
      <c r="T922" s="404"/>
      <c r="U922" s="404"/>
      <c r="V922" s="404"/>
      <c r="W922" s="404"/>
      <c r="X922" s="404"/>
      <c r="Y922" s="404"/>
      <c r="Z922" s="404"/>
    </row>
    <row r="923" spans="1:26" ht="15.75" customHeight="1">
      <c r="A923" s="404"/>
      <c r="B923" s="404"/>
      <c r="C923" s="404"/>
      <c r="D923" s="404"/>
      <c r="E923" s="404"/>
      <c r="F923" s="404"/>
      <c r="G923" s="404"/>
      <c r="H923" s="404"/>
      <c r="I923" s="404"/>
      <c r="J923" s="404"/>
      <c r="K923" s="404"/>
      <c r="L923" s="404"/>
      <c r="M923" s="404"/>
      <c r="N923" s="404"/>
      <c r="O923" s="404"/>
      <c r="P923" s="404"/>
      <c r="Q923" s="404"/>
      <c r="R923" s="404"/>
      <c r="S923" s="404"/>
      <c r="T923" s="404"/>
      <c r="U923" s="404"/>
      <c r="V923" s="404"/>
      <c r="W923" s="404"/>
      <c r="X923" s="404"/>
      <c r="Y923" s="404"/>
      <c r="Z923" s="404"/>
    </row>
    <row r="924" spans="1:26" ht="15.75" customHeight="1">
      <c r="A924" s="404"/>
      <c r="B924" s="404"/>
      <c r="C924" s="404"/>
      <c r="D924" s="404"/>
      <c r="E924" s="404"/>
      <c r="F924" s="404"/>
      <c r="G924" s="404"/>
      <c r="H924" s="404"/>
      <c r="I924" s="404"/>
      <c r="J924" s="404"/>
      <c r="K924" s="404"/>
      <c r="L924" s="404"/>
      <c r="M924" s="404"/>
      <c r="N924" s="404"/>
      <c r="O924" s="404"/>
      <c r="P924" s="404"/>
      <c r="Q924" s="404"/>
      <c r="R924" s="404"/>
      <c r="S924" s="404"/>
      <c r="T924" s="404"/>
      <c r="U924" s="404"/>
      <c r="V924" s="404"/>
      <c r="W924" s="404"/>
      <c r="X924" s="404"/>
      <c r="Y924" s="404"/>
      <c r="Z924" s="404"/>
    </row>
    <row r="925" spans="1:26" ht="15.75" customHeight="1">
      <c r="A925" s="404"/>
      <c r="B925" s="404"/>
      <c r="C925" s="404"/>
      <c r="D925" s="404"/>
      <c r="E925" s="404"/>
      <c r="F925" s="404"/>
      <c r="G925" s="404"/>
      <c r="H925" s="404"/>
      <c r="I925" s="404"/>
      <c r="J925" s="404"/>
      <c r="K925" s="404"/>
      <c r="L925" s="404"/>
      <c r="M925" s="404"/>
      <c r="N925" s="404"/>
      <c r="O925" s="404"/>
      <c r="P925" s="404"/>
      <c r="Q925" s="404"/>
      <c r="R925" s="404"/>
      <c r="S925" s="404"/>
      <c r="T925" s="404"/>
      <c r="U925" s="404"/>
      <c r="V925" s="404"/>
      <c r="W925" s="404"/>
      <c r="X925" s="404"/>
      <c r="Y925" s="404"/>
      <c r="Z925" s="404"/>
    </row>
    <row r="926" spans="1:26" ht="15.75" customHeight="1">
      <c r="A926" s="404"/>
      <c r="B926" s="404"/>
      <c r="C926" s="404"/>
      <c r="D926" s="404"/>
      <c r="E926" s="404"/>
      <c r="F926" s="404"/>
      <c r="G926" s="404"/>
      <c r="H926" s="404"/>
      <c r="I926" s="404"/>
      <c r="J926" s="404"/>
      <c r="K926" s="404"/>
      <c r="L926" s="404"/>
      <c r="M926" s="404"/>
      <c r="N926" s="404"/>
      <c r="O926" s="404"/>
      <c r="P926" s="404"/>
      <c r="Q926" s="404"/>
      <c r="R926" s="404"/>
      <c r="S926" s="404"/>
      <c r="T926" s="404"/>
      <c r="U926" s="404"/>
      <c r="V926" s="404"/>
      <c r="W926" s="404"/>
      <c r="X926" s="404"/>
      <c r="Y926" s="404"/>
      <c r="Z926" s="404"/>
    </row>
    <row r="927" spans="1:26" ht="15.75" customHeight="1">
      <c r="A927" s="404"/>
      <c r="B927" s="404"/>
      <c r="C927" s="404"/>
      <c r="D927" s="404"/>
      <c r="E927" s="404"/>
      <c r="F927" s="404"/>
      <c r="G927" s="404"/>
      <c r="H927" s="404"/>
      <c r="I927" s="404"/>
      <c r="J927" s="404"/>
      <c r="K927" s="404"/>
      <c r="L927" s="404"/>
      <c r="M927" s="404"/>
      <c r="N927" s="404"/>
      <c r="O927" s="404"/>
      <c r="P927" s="404"/>
      <c r="Q927" s="404"/>
      <c r="R927" s="404"/>
      <c r="S927" s="404"/>
      <c r="T927" s="404"/>
      <c r="U927" s="404"/>
      <c r="V927" s="404"/>
      <c r="W927" s="404"/>
      <c r="X927" s="404"/>
      <c r="Y927" s="404"/>
      <c r="Z927" s="404"/>
    </row>
    <row r="928" spans="1:26" ht="15.75" customHeight="1">
      <c r="A928" s="404"/>
      <c r="B928" s="404"/>
      <c r="C928" s="404"/>
      <c r="D928" s="404"/>
      <c r="E928" s="404"/>
      <c r="F928" s="404"/>
      <c r="G928" s="404"/>
      <c r="H928" s="404"/>
      <c r="I928" s="404"/>
      <c r="J928" s="404"/>
      <c r="K928" s="404"/>
      <c r="L928" s="404"/>
      <c r="M928" s="404"/>
      <c r="N928" s="404"/>
      <c r="O928" s="404"/>
      <c r="P928" s="404"/>
      <c r="Q928" s="404"/>
      <c r="R928" s="404"/>
      <c r="S928" s="404"/>
      <c r="T928" s="404"/>
      <c r="U928" s="404"/>
      <c r="V928" s="404"/>
      <c r="W928" s="404"/>
      <c r="X928" s="404"/>
      <c r="Y928" s="404"/>
      <c r="Z928" s="404"/>
    </row>
    <row r="929" spans="1:26" ht="15.75" customHeight="1">
      <c r="A929" s="404"/>
      <c r="B929" s="404"/>
      <c r="C929" s="404"/>
      <c r="D929" s="404"/>
      <c r="E929" s="404"/>
      <c r="F929" s="404"/>
      <c r="G929" s="404"/>
      <c r="H929" s="404"/>
      <c r="I929" s="404"/>
      <c r="J929" s="404"/>
      <c r="K929" s="404"/>
      <c r="L929" s="404"/>
      <c r="M929" s="404"/>
      <c r="N929" s="404"/>
      <c r="O929" s="404"/>
      <c r="P929" s="404"/>
      <c r="Q929" s="404"/>
      <c r="R929" s="404"/>
      <c r="S929" s="404"/>
      <c r="T929" s="404"/>
      <c r="U929" s="404"/>
      <c r="V929" s="404"/>
      <c r="W929" s="404"/>
      <c r="X929" s="404"/>
      <c r="Y929" s="404"/>
      <c r="Z929" s="404"/>
    </row>
    <row r="930" spans="1:26" ht="15.75" customHeight="1">
      <c r="A930" s="404"/>
      <c r="B930" s="404"/>
      <c r="C930" s="404"/>
      <c r="D930" s="404"/>
      <c r="E930" s="404"/>
      <c r="F930" s="404"/>
      <c r="G930" s="404"/>
      <c r="H930" s="404"/>
      <c r="I930" s="404"/>
      <c r="J930" s="404"/>
      <c r="K930" s="404"/>
      <c r="L930" s="404"/>
      <c r="M930" s="404"/>
      <c r="N930" s="404"/>
      <c r="O930" s="404"/>
      <c r="P930" s="404"/>
      <c r="Q930" s="404"/>
      <c r="R930" s="404"/>
      <c r="S930" s="404"/>
      <c r="T930" s="404"/>
      <c r="U930" s="404"/>
      <c r="V930" s="404"/>
      <c r="W930" s="404"/>
      <c r="X930" s="404"/>
      <c r="Y930" s="404"/>
      <c r="Z930" s="404"/>
    </row>
    <row r="931" spans="1:26" ht="15.75" customHeight="1">
      <c r="A931" s="404"/>
      <c r="B931" s="404"/>
      <c r="C931" s="404"/>
      <c r="D931" s="404"/>
      <c r="E931" s="404"/>
      <c r="F931" s="404"/>
      <c r="G931" s="404"/>
      <c r="H931" s="404"/>
      <c r="I931" s="404"/>
      <c r="J931" s="404"/>
      <c r="K931" s="404"/>
      <c r="L931" s="404"/>
      <c r="M931" s="404"/>
      <c r="N931" s="404"/>
      <c r="O931" s="404"/>
      <c r="P931" s="404"/>
      <c r="Q931" s="404"/>
      <c r="R931" s="404"/>
      <c r="S931" s="404"/>
      <c r="T931" s="404"/>
      <c r="U931" s="404"/>
      <c r="V931" s="404"/>
      <c r="W931" s="404"/>
      <c r="X931" s="404"/>
      <c r="Y931" s="404"/>
      <c r="Z931" s="404"/>
    </row>
    <row r="932" spans="1:26" ht="15.75" customHeight="1">
      <c r="A932" s="404"/>
      <c r="B932" s="404"/>
      <c r="C932" s="404"/>
      <c r="D932" s="404"/>
      <c r="E932" s="404"/>
      <c r="F932" s="404"/>
      <c r="G932" s="404"/>
      <c r="H932" s="404"/>
      <c r="I932" s="404"/>
      <c r="J932" s="404"/>
      <c r="K932" s="404"/>
      <c r="L932" s="404"/>
      <c r="M932" s="404"/>
      <c r="N932" s="404"/>
      <c r="O932" s="404"/>
      <c r="P932" s="404"/>
      <c r="Q932" s="404"/>
      <c r="R932" s="404"/>
      <c r="S932" s="404"/>
      <c r="T932" s="404"/>
      <c r="U932" s="404"/>
      <c r="V932" s="404"/>
      <c r="W932" s="404"/>
      <c r="X932" s="404"/>
      <c r="Y932" s="404"/>
      <c r="Z932" s="404"/>
    </row>
    <row r="933" spans="1:26" ht="15.75" customHeight="1">
      <c r="A933" s="404"/>
      <c r="B933" s="404"/>
      <c r="C933" s="404"/>
      <c r="D933" s="404"/>
      <c r="E933" s="404"/>
      <c r="F933" s="404"/>
      <c r="G933" s="404"/>
      <c r="H933" s="404"/>
      <c r="I933" s="404"/>
      <c r="J933" s="404"/>
      <c r="K933" s="404"/>
      <c r="L933" s="404"/>
      <c r="M933" s="404"/>
      <c r="N933" s="404"/>
      <c r="O933" s="404"/>
      <c r="P933" s="404"/>
      <c r="Q933" s="404"/>
      <c r="R933" s="404"/>
      <c r="S933" s="404"/>
      <c r="T933" s="404"/>
      <c r="U933" s="404"/>
      <c r="V933" s="404"/>
      <c r="W933" s="404"/>
      <c r="X933" s="404"/>
      <c r="Y933" s="404"/>
      <c r="Z933" s="404"/>
    </row>
    <row r="934" spans="1:26" ht="15.75" customHeight="1">
      <c r="A934" s="404"/>
      <c r="B934" s="404"/>
      <c r="C934" s="404"/>
      <c r="D934" s="404"/>
      <c r="E934" s="404"/>
      <c r="F934" s="404"/>
      <c r="G934" s="404"/>
      <c r="H934" s="404"/>
      <c r="I934" s="404"/>
      <c r="J934" s="404"/>
      <c r="K934" s="404"/>
      <c r="L934" s="404"/>
      <c r="M934" s="404"/>
      <c r="N934" s="404"/>
      <c r="O934" s="404"/>
      <c r="P934" s="404"/>
      <c r="Q934" s="404"/>
      <c r="R934" s="404"/>
      <c r="S934" s="404"/>
      <c r="T934" s="404"/>
      <c r="U934" s="404"/>
      <c r="V934" s="404"/>
      <c r="W934" s="404"/>
      <c r="X934" s="404"/>
      <c r="Y934" s="404"/>
      <c r="Z934" s="404"/>
    </row>
    <row r="935" spans="1:26" ht="15.75" customHeight="1">
      <c r="A935" s="404"/>
      <c r="B935" s="404"/>
      <c r="C935" s="404"/>
      <c r="D935" s="404"/>
      <c r="E935" s="404"/>
      <c r="F935" s="404"/>
      <c r="G935" s="404"/>
      <c r="H935" s="404"/>
      <c r="I935" s="404"/>
      <c r="J935" s="404"/>
      <c r="K935" s="404"/>
      <c r="L935" s="404"/>
      <c r="M935" s="404"/>
      <c r="N935" s="404"/>
      <c r="O935" s="404"/>
      <c r="P935" s="404"/>
      <c r="Q935" s="404"/>
      <c r="R935" s="404"/>
      <c r="S935" s="404"/>
      <c r="T935" s="404"/>
      <c r="U935" s="404"/>
      <c r="V935" s="404"/>
      <c r="W935" s="404"/>
      <c r="X935" s="404"/>
      <c r="Y935" s="404"/>
      <c r="Z935" s="404"/>
    </row>
    <row r="936" spans="1:26" ht="15.75" customHeight="1">
      <c r="A936" s="404"/>
      <c r="B936" s="404"/>
      <c r="C936" s="404"/>
      <c r="D936" s="404"/>
      <c r="E936" s="404"/>
      <c r="F936" s="404"/>
      <c r="G936" s="404"/>
      <c r="H936" s="404"/>
      <c r="I936" s="404"/>
      <c r="J936" s="404"/>
      <c r="K936" s="404"/>
      <c r="L936" s="404"/>
      <c r="M936" s="404"/>
      <c r="N936" s="404"/>
      <c r="O936" s="404"/>
      <c r="P936" s="404"/>
      <c r="Q936" s="404"/>
      <c r="R936" s="404"/>
      <c r="S936" s="404"/>
      <c r="T936" s="404"/>
      <c r="U936" s="404"/>
      <c r="V936" s="404"/>
      <c r="W936" s="404"/>
      <c r="X936" s="404"/>
      <c r="Y936" s="404"/>
      <c r="Z936" s="404"/>
    </row>
    <row r="937" spans="1:26" ht="15.75" customHeight="1">
      <c r="A937" s="404"/>
      <c r="B937" s="404"/>
      <c r="C937" s="404"/>
      <c r="D937" s="404"/>
      <c r="E937" s="404"/>
      <c r="F937" s="404"/>
      <c r="G937" s="404"/>
      <c r="H937" s="404"/>
      <c r="I937" s="404"/>
      <c r="J937" s="404"/>
      <c r="K937" s="404"/>
      <c r="L937" s="404"/>
      <c r="M937" s="404"/>
      <c r="N937" s="404"/>
      <c r="O937" s="404"/>
      <c r="P937" s="404"/>
      <c r="Q937" s="404"/>
      <c r="R937" s="404"/>
      <c r="S937" s="404"/>
      <c r="T937" s="404"/>
      <c r="U937" s="404"/>
      <c r="V937" s="404"/>
      <c r="W937" s="404"/>
      <c r="X937" s="404"/>
      <c r="Y937" s="404"/>
      <c r="Z937" s="404"/>
    </row>
    <row r="938" spans="1:26" ht="15.75" customHeight="1">
      <c r="A938" s="404"/>
      <c r="B938" s="404"/>
      <c r="C938" s="404"/>
      <c r="D938" s="404"/>
      <c r="E938" s="404"/>
      <c r="F938" s="404"/>
      <c r="G938" s="404"/>
      <c r="H938" s="404"/>
      <c r="I938" s="404"/>
      <c r="J938" s="404"/>
      <c r="K938" s="404"/>
      <c r="L938" s="404"/>
      <c r="M938" s="404"/>
      <c r="N938" s="404"/>
      <c r="O938" s="404"/>
      <c r="P938" s="404"/>
      <c r="Q938" s="404"/>
      <c r="R938" s="404"/>
      <c r="S938" s="404"/>
      <c r="T938" s="404"/>
      <c r="U938" s="404"/>
      <c r="V938" s="404"/>
      <c r="W938" s="404"/>
      <c r="X938" s="404"/>
      <c r="Y938" s="404"/>
      <c r="Z938" s="404"/>
    </row>
    <row r="939" spans="1:26" ht="15.75" customHeight="1">
      <c r="A939" s="404"/>
      <c r="B939" s="404"/>
      <c r="C939" s="404"/>
      <c r="D939" s="404"/>
      <c r="E939" s="404"/>
      <c r="F939" s="404"/>
      <c r="G939" s="404"/>
      <c r="H939" s="404"/>
      <c r="I939" s="404"/>
      <c r="J939" s="404"/>
      <c r="K939" s="404"/>
      <c r="L939" s="404"/>
      <c r="M939" s="404"/>
      <c r="N939" s="404"/>
      <c r="O939" s="404"/>
      <c r="P939" s="404"/>
      <c r="Q939" s="404"/>
      <c r="R939" s="404"/>
      <c r="S939" s="404"/>
      <c r="T939" s="404"/>
      <c r="U939" s="404"/>
      <c r="V939" s="404"/>
      <c r="W939" s="404"/>
      <c r="X939" s="404"/>
      <c r="Y939" s="404"/>
      <c r="Z939" s="404"/>
    </row>
    <row r="940" spans="1:26" ht="15.75" customHeight="1">
      <c r="A940" s="404"/>
      <c r="B940" s="404"/>
      <c r="C940" s="404"/>
      <c r="D940" s="404"/>
      <c r="E940" s="404"/>
      <c r="F940" s="404"/>
      <c r="G940" s="404"/>
      <c r="H940" s="404"/>
      <c r="I940" s="404"/>
      <c r="J940" s="404"/>
      <c r="K940" s="404"/>
      <c r="L940" s="404"/>
      <c r="M940" s="404"/>
      <c r="N940" s="404"/>
      <c r="O940" s="404"/>
      <c r="P940" s="404"/>
      <c r="Q940" s="404"/>
      <c r="R940" s="404"/>
      <c r="S940" s="404"/>
      <c r="T940" s="404"/>
      <c r="U940" s="404"/>
      <c r="V940" s="404"/>
      <c r="W940" s="404"/>
      <c r="X940" s="404"/>
      <c r="Y940" s="404"/>
      <c r="Z940" s="404"/>
    </row>
    <row r="941" spans="1:26" ht="15.75" customHeight="1">
      <c r="A941" s="404"/>
      <c r="B941" s="404"/>
      <c r="C941" s="404"/>
      <c r="D941" s="404"/>
      <c r="E941" s="404"/>
      <c r="F941" s="404"/>
      <c r="G941" s="404"/>
      <c r="H941" s="404"/>
      <c r="I941" s="404"/>
      <c r="J941" s="404"/>
      <c r="K941" s="404"/>
      <c r="L941" s="404"/>
      <c r="M941" s="404"/>
      <c r="N941" s="404"/>
      <c r="O941" s="404"/>
      <c r="P941" s="404"/>
      <c r="Q941" s="404"/>
      <c r="R941" s="404"/>
      <c r="S941" s="404"/>
      <c r="T941" s="404"/>
      <c r="U941" s="404"/>
      <c r="V941" s="404"/>
      <c r="W941" s="404"/>
      <c r="X941" s="404"/>
      <c r="Y941" s="404"/>
      <c r="Z941" s="404"/>
    </row>
    <row r="942" spans="1:26" ht="15.75" customHeight="1">
      <c r="A942" s="404"/>
      <c r="B942" s="404"/>
      <c r="C942" s="404"/>
      <c r="D942" s="404"/>
      <c r="E942" s="404"/>
      <c r="F942" s="404"/>
      <c r="G942" s="404"/>
      <c r="H942" s="404"/>
      <c r="I942" s="404"/>
      <c r="J942" s="404"/>
      <c r="K942" s="404"/>
      <c r="L942" s="404"/>
      <c r="M942" s="404"/>
      <c r="N942" s="404"/>
      <c r="O942" s="404"/>
      <c r="P942" s="404"/>
      <c r="Q942" s="404"/>
      <c r="R942" s="404"/>
      <c r="S942" s="404"/>
      <c r="T942" s="404"/>
      <c r="U942" s="404"/>
      <c r="V942" s="404"/>
      <c r="W942" s="404"/>
      <c r="X942" s="404"/>
      <c r="Y942" s="404"/>
      <c r="Z942" s="404"/>
    </row>
    <row r="943" spans="1:26" ht="15.75" customHeight="1">
      <c r="A943" s="404"/>
      <c r="B943" s="404"/>
      <c r="C943" s="404"/>
      <c r="D943" s="404"/>
      <c r="E943" s="404"/>
      <c r="F943" s="404"/>
      <c r="G943" s="404"/>
      <c r="H943" s="404"/>
      <c r="I943" s="404"/>
      <c r="J943" s="404"/>
      <c r="K943" s="404"/>
      <c r="L943" s="404"/>
      <c r="M943" s="404"/>
      <c r="N943" s="404"/>
      <c r="O943" s="404"/>
      <c r="P943" s="404"/>
      <c r="Q943" s="404"/>
      <c r="R943" s="404"/>
      <c r="S943" s="404"/>
      <c r="T943" s="404"/>
      <c r="U943" s="404"/>
      <c r="V943" s="404"/>
      <c r="W943" s="404"/>
      <c r="X943" s="404"/>
      <c r="Y943" s="404"/>
      <c r="Z943" s="404"/>
    </row>
    <row r="944" spans="1:26" ht="15.75" customHeight="1">
      <c r="A944" s="404"/>
      <c r="B944" s="404"/>
      <c r="C944" s="404"/>
      <c r="D944" s="404"/>
      <c r="E944" s="404"/>
      <c r="F944" s="404"/>
      <c r="G944" s="404"/>
      <c r="H944" s="404"/>
      <c r="I944" s="404"/>
      <c r="J944" s="404"/>
      <c r="K944" s="404"/>
      <c r="L944" s="404"/>
      <c r="M944" s="404"/>
      <c r="N944" s="404"/>
      <c r="O944" s="404"/>
      <c r="P944" s="404"/>
      <c r="Q944" s="404"/>
      <c r="R944" s="404"/>
      <c r="S944" s="404"/>
      <c r="T944" s="404"/>
      <c r="U944" s="404"/>
      <c r="V944" s="404"/>
      <c r="W944" s="404"/>
      <c r="X944" s="404"/>
      <c r="Y944" s="404"/>
      <c r="Z944" s="404"/>
    </row>
    <row r="945" spans="1:26" ht="15.75" customHeight="1">
      <c r="A945" s="404"/>
      <c r="B945" s="404"/>
      <c r="C945" s="404"/>
      <c r="D945" s="404"/>
      <c r="E945" s="404"/>
      <c r="F945" s="404"/>
      <c r="G945" s="404"/>
      <c r="H945" s="404"/>
      <c r="I945" s="404"/>
      <c r="J945" s="404"/>
      <c r="K945" s="404"/>
      <c r="L945" s="404"/>
      <c r="M945" s="404"/>
      <c r="N945" s="404"/>
      <c r="O945" s="404"/>
      <c r="P945" s="404"/>
      <c r="Q945" s="404"/>
      <c r="R945" s="404"/>
      <c r="S945" s="404"/>
      <c r="T945" s="404"/>
      <c r="U945" s="404"/>
      <c r="V945" s="404"/>
      <c r="W945" s="404"/>
      <c r="X945" s="404"/>
      <c r="Y945" s="404"/>
      <c r="Z945" s="404"/>
    </row>
    <row r="946" spans="1:26" ht="15.75" customHeight="1">
      <c r="A946" s="404"/>
      <c r="B946" s="404"/>
      <c r="C946" s="404"/>
      <c r="D946" s="404"/>
      <c r="E946" s="404"/>
      <c r="F946" s="404"/>
      <c r="G946" s="404"/>
      <c r="H946" s="404"/>
      <c r="I946" s="404"/>
      <c r="J946" s="404"/>
      <c r="K946" s="404"/>
      <c r="L946" s="404"/>
      <c r="M946" s="404"/>
      <c r="N946" s="404"/>
      <c r="O946" s="404"/>
      <c r="P946" s="404"/>
      <c r="Q946" s="404"/>
      <c r="R946" s="404"/>
      <c r="S946" s="404"/>
      <c r="T946" s="404"/>
      <c r="U946" s="404"/>
      <c r="V946" s="404"/>
      <c r="W946" s="404"/>
      <c r="X946" s="404"/>
      <c r="Y946" s="404"/>
      <c r="Z946" s="404"/>
    </row>
    <row r="947" spans="1:26" ht="15.75" customHeight="1">
      <c r="A947" s="404"/>
      <c r="B947" s="404"/>
      <c r="C947" s="404"/>
      <c r="D947" s="404"/>
      <c r="E947" s="404"/>
      <c r="F947" s="404"/>
      <c r="G947" s="404"/>
      <c r="H947" s="404"/>
      <c r="I947" s="404"/>
      <c r="J947" s="404"/>
      <c r="K947" s="404"/>
      <c r="L947" s="404"/>
      <c r="M947" s="404"/>
      <c r="N947" s="404"/>
      <c r="O947" s="404"/>
      <c r="P947" s="404"/>
      <c r="Q947" s="404"/>
      <c r="R947" s="404"/>
      <c r="S947" s="404"/>
      <c r="T947" s="404"/>
      <c r="U947" s="404"/>
      <c r="V947" s="404"/>
      <c r="W947" s="404"/>
      <c r="X947" s="404"/>
      <c r="Y947" s="404"/>
      <c r="Z947" s="404"/>
    </row>
    <row r="948" spans="1:26" ht="15.75" customHeight="1">
      <c r="A948" s="404"/>
      <c r="B948" s="404"/>
      <c r="C948" s="404"/>
      <c r="D948" s="404"/>
      <c r="E948" s="404"/>
      <c r="F948" s="404"/>
      <c r="G948" s="404"/>
      <c r="H948" s="404"/>
      <c r="I948" s="404"/>
      <c r="J948" s="404"/>
      <c r="K948" s="404"/>
      <c r="L948" s="404"/>
      <c r="M948" s="404"/>
      <c r="N948" s="404"/>
      <c r="O948" s="404"/>
      <c r="P948" s="404"/>
      <c r="Q948" s="404"/>
      <c r="R948" s="404"/>
      <c r="S948" s="404"/>
      <c r="T948" s="404"/>
      <c r="U948" s="404"/>
      <c r="V948" s="404"/>
      <c r="W948" s="404"/>
      <c r="X948" s="404"/>
      <c r="Y948" s="404"/>
      <c r="Z948" s="404"/>
    </row>
    <row r="949" spans="1:26" ht="15.75" customHeight="1">
      <c r="A949" s="404"/>
      <c r="B949" s="404"/>
      <c r="C949" s="404"/>
      <c r="D949" s="404"/>
      <c r="E949" s="404"/>
      <c r="F949" s="404"/>
      <c r="G949" s="404"/>
      <c r="H949" s="404"/>
      <c r="I949" s="404"/>
      <c r="J949" s="404"/>
      <c r="K949" s="404"/>
      <c r="L949" s="404"/>
      <c r="M949" s="404"/>
      <c r="N949" s="404"/>
      <c r="O949" s="404"/>
      <c r="P949" s="404"/>
      <c r="Q949" s="404"/>
      <c r="R949" s="404"/>
      <c r="S949" s="404"/>
      <c r="T949" s="404"/>
      <c r="U949" s="404"/>
      <c r="V949" s="404"/>
      <c r="W949" s="404"/>
      <c r="X949" s="404"/>
      <c r="Y949" s="404"/>
      <c r="Z949" s="404"/>
    </row>
    <row r="950" spans="1:26" ht="15.75" customHeight="1">
      <c r="A950" s="404"/>
      <c r="B950" s="404"/>
      <c r="C950" s="404"/>
      <c r="D950" s="404"/>
      <c r="E950" s="404"/>
      <c r="F950" s="404"/>
      <c r="G950" s="404"/>
      <c r="H950" s="404"/>
      <c r="I950" s="404"/>
      <c r="J950" s="404"/>
      <c r="K950" s="404"/>
      <c r="L950" s="404"/>
      <c r="M950" s="404"/>
      <c r="N950" s="404"/>
      <c r="O950" s="404"/>
      <c r="P950" s="404"/>
      <c r="Q950" s="404"/>
      <c r="R950" s="404"/>
      <c r="S950" s="404"/>
      <c r="T950" s="404"/>
      <c r="U950" s="404"/>
      <c r="V950" s="404"/>
      <c r="W950" s="404"/>
      <c r="X950" s="404"/>
      <c r="Y950" s="404"/>
      <c r="Z950" s="404"/>
    </row>
    <row r="951" spans="1:26" ht="15.75" customHeight="1">
      <c r="A951" s="404"/>
      <c r="B951" s="404"/>
      <c r="C951" s="404"/>
      <c r="D951" s="404"/>
      <c r="E951" s="404"/>
      <c r="F951" s="404"/>
      <c r="G951" s="404"/>
      <c r="H951" s="404"/>
      <c r="I951" s="404"/>
      <c r="J951" s="404"/>
      <c r="K951" s="404"/>
      <c r="L951" s="404"/>
      <c r="M951" s="404"/>
      <c r="N951" s="404"/>
      <c r="O951" s="404"/>
      <c r="P951" s="404"/>
      <c r="Q951" s="404"/>
      <c r="R951" s="404"/>
      <c r="S951" s="404"/>
      <c r="T951" s="404"/>
      <c r="U951" s="404"/>
      <c r="V951" s="404"/>
      <c r="W951" s="404"/>
      <c r="X951" s="404"/>
      <c r="Y951" s="404"/>
      <c r="Z951" s="404"/>
    </row>
    <row r="952" spans="1:26" ht="15.75" customHeight="1">
      <c r="A952" s="404"/>
      <c r="B952" s="404"/>
      <c r="C952" s="404"/>
      <c r="D952" s="404"/>
      <c r="E952" s="404"/>
      <c r="F952" s="404"/>
      <c r="G952" s="404"/>
      <c r="H952" s="404"/>
      <c r="I952" s="404"/>
      <c r="J952" s="404"/>
      <c r="K952" s="404"/>
      <c r="L952" s="404"/>
      <c r="M952" s="404"/>
      <c r="N952" s="404"/>
      <c r="O952" s="404"/>
      <c r="P952" s="404"/>
      <c r="Q952" s="404"/>
      <c r="R952" s="404"/>
      <c r="S952" s="404"/>
      <c r="T952" s="404"/>
      <c r="U952" s="404"/>
      <c r="V952" s="404"/>
      <c r="W952" s="404"/>
      <c r="X952" s="404"/>
      <c r="Y952" s="404"/>
      <c r="Z952" s="404"/>
    </row>
    <row r="953" spans="1:26" ht="15.75" customHeight="1">
      <c r="A953" s="404"/>
      <c r="B953" s="404"/>
      <c r="C953" s="404"/>
      <c r="D953" s="404"/>
      <c r="E953" s="404"/>
      <c r="F953" s="404"/>
      <c r="G953" s="404"/>
      <c r="H953" s="404"/>
      <c r="I953" s="404"/>
      <c r="J953" s="404"/>
      <c r="K953" s="404"/>
      <c r="L953" s="404"/>
      <c r="M953" s="404"/>
      <c r="N953" s="404"/>
      <c r="O953" s="404"/>
      <c r="P953" s="404"/>
      <c r="Q953" s="404"/>
      <c r="R953" s="404"/>
      <c r="S953" s="404"/>
      <c r="T953" s="404"/>
      <c r="U953" s="404"/>
      <c r="V953" s="404"/>
      <c r="W953" s="404"/>
      <c r="X953" s="404"/>
      <c r="Y953" s="404"/>
      <c r="Z953" s="404"/>
    </row>
    <row r="954" spans="1:26" ht="15.75" customHeight="1">
      <c r="A954" s="404"/>
      <c r="B954" s="404"/>
      <c r="C954" s="404"/>
      <c r="D954" s="404"/>
      <c r="E954" s="404"/>
      <c r="F954" s="404"/>
      <c r="G954" s="404"/>
      <c r="H954" s="404"/>
      <c r="I954" s="404"/>
      <c r="J954" s="404"/>
      <c r="K954" s="404"/>
      <c r="L954" s="404"/>
      <c r="M954" s="404"/>
      <c r="N954" s="404"/>
      <c r="O954" s="404"/>
      <c r="P954" s="404"/>
      <c r="Q954" s="404"/>
      <c r="R954" s="404"/>
      <c r="S954" s="404"/>
      <c r="T954" s="404"/>
      <c r="U954" s="404"/>
      <c r="V954" s="404"/>
      <c r="W954" s="404"/>
      <c r="X954" s="404"/>
      <c r="Y954" s="404"/>
      <c r="Z954" s="404"/>
    </row>
    <row r="955" spans="1:26" ht="15.75" customHeight="1">
      <c r="A955" s="404"/>
      <c r="B955" s="404"/>
      <c r="C955" s="404"/>
      <c r="D955" s="404"/>
      <c r="E955" s="404"/>
      <c r="F955" s="404"/>
      <c r="G955" s="404"/>
      <c r="H955" s="404"/>
      <c r="I955" s="404"/>
      <c r="J955" s="404"/>
      <c r="K955" s="404"/>
      <c r="L955" s="404"/>
      <c r="M955" s="404"/>
      <c r="N955" s="404"/>
      <c r="O955" s="404"/>
      <c r="P955" s="404"/>
      <c r="Q955" s="404"/>
      <c r="R955" s="404"/>
      <c r="S955" s="404"/>
      <c r="T955" s="404"/>
      <c r="U955" s="404"/>
      <c r="V955" s="404"/>
      <c r="W955" s="404"/>
      <c r="X955" s="404"/>
      <c r="Y955" s="404"/>
      <c r="Z955" s="404"/>
    </row>
    <row r="956" spans="1:26" ht="15.75" customHeight="1">
      <c r="A956" s="404"/>
      <c r="B956" s="404"/>
      <c r="C956" s="404"/>
      <c r="D956" s="404"/>
      <c r="E956" s="404"/>
      <c r="F956" s="404"/>
      <c r="G956" s="404"/>
      <c r="H956" s="404"/>
      <c r="I956" s="404"/>
      <c r="J956" s="404"/>
      <c r="K956" s="404"/>
      <c r="L956" s="404"/>
      <c r="M956" s="404"/>
      <c r="N956" s="404"/>
      <c r="O956" s="404"/>
      <c r="P956" s="404"/>
      <c r="Q956" s="404"/>
      <c r="R956" s="404"/>
      <c r="S956" s="404"/>
      <c r="T956" s="404"/>
      <c r="U956" s="404"/>
      <c r="V956" s="404"/>
      <c r="W956" s="404"/>
      <c r="X956" s="404"/>
      <c r="Y956" s="404"/>
      <c r="Z956" s="404"/>
    </row>
    <row r="957" spans="1:26" ht="15.75" customHeight="1">
      <c r="A957" s="404"/>
      <c r="B957" s="404"/>
      <c r="C957" s="404"/>
      <c r="D957" s="404"/>
      <c r="E957" s="404"/>
      <c r="F957" s="404"/>
      <c r="G957" s="404"/>
      <c r="H957" s="404"/>
      <c r="I957" s="404"/>
      <c r="J957" s="404"/>
      <c r="K957" s="404"/>
      <c r="L957" s="404"/>
      <c r="M957" s="404"/>
      <c r="N957" s="404"/>
      <c r="O957" s="404"/>
      <c r="P957" s="404"/>
      <c r="Q957" s="404"/>
      <c r="R957" s="404"/>
      <c r="S957" s="404"/>
      <c r="T957" s="404"/>
      <c r="U957" s="404"/>
      <c r="V957" s="404"/>
      <c r="W957" s="404"/>
      <c r="X957" s="404"/>
      <c r="Y957" s="404"/>
      <c r="Z957" s="404"/>
    </row>
    <row r="958" spans="1:26" ht="15.75" customHeight="1">
      <c r="A958" s="404"/>
      <c r="B958" s="404"/>
      <c r="C958" s="404"/>
      <c r="D958" s="404"/>
      <c r="E958" s="404"/>
      <c r="F958" s="404"/>
      <c r="G958" s="404"/>
      <c r="H958" s="404"/>
      <c r="I958" s="404"/>
      <c r="J958" s="404"/>
      <c r="K958" s="404"/>
      <c r="L958" s="404"/>
      <c r="M958" s="404"/>
      <c r="N958" s="404"/>
      <c r="O958" s="404"/>
      <c r="P958" s="404"/>
      <c r="Q958" s="404"/>
      <c r="R958" s="404"/>
      <c r="S958" s="404"/>
      <c r="T958" s="404"/>
      <c r="U958" s="404"/>
      <c r="V958" s="404"/>
      <c r="W958" s="404"/>
      <c r="X958" s="404"/>
      <c r="Y958" s="404"/>
      <c r="Z958" s="404"/>
    </row>
    <row r="959" spans="1:26" ht="15.75" customHeight="1">
      <c r="A959" s="404"/>
      <c r="B959" s="404"/>
      <c r="C959" s="404"/>
      <c r="D959" s="404"/>
      <c r="E959" s="404"/>
      <c r="F959" s="404"/>
      <c r="G959" s="404"/>
      <c r="H959" s="404"/>
      <c r="I959" s="404"/>
      <c r="J959" s="404"/>
      <c r="K959" s="404"/>
      <c r="L959" s="404"/>
      <c r="M959" s="404"/>
      <c r="N959" s="404"/>
      <c r="O959" s="404"/>
      <c r="P959" s="404"/>
      <c r="Q959" s="404"/>
      <c r="R959" s="404"/>
      <c r="S959" s="404"/>
      <c r="T959" s="404"/>
      <c r="U959" s="404"/>
      <c r="V959" s="404"/>
      <c r="W959" s="404"/>
      <c r="X959" s="404"/>
      <c r="Y959" s="404"/>
      <c r="Z959" s="404"/>
    </row>
    <row r="960" spans="1:26" ht="15.75" customHeight="1">
      <c r="A960" s="404"/>
      <c r="B960" s="404"/>
      <c r="C960" s="404"/>
      <c r="D960" s="404"/>
      <c r="E960" s="404"/>
      <c r="F960" s="404"/>
      <c r="G960" s="404"/>
      <c r="H960" s="404"/>
      <c r="I960" s="404"/>
      <c r="J960" s="404"/>
      <c r="K960" s="404"/>
      <c r="L960" s="404"/>
      <c r="M960" s="404"/>
      <c r="N960" s="404"/>
      <c r="O960" s="404"/>
      <c r="P960" s="404"/>
      <c r="Q960" s="404"/>
      <c r="R960" s="404"/>
      <c r="S960" s="404"/>
      <c r="T960" s="404"/>
      <c r="U960" s="404"/>
      <c r="V960" s="404"/>
      <c r="W960" s="404"/>
      <c r="X960" s="404"/>
      <c r="Y960" s="404"/>
      <c r="Z960" s="404"/>
    </row>
    <row r="961" spans="1:26" ht="15.75" customHeight="1">
      <c r="A961" s="404"/>
      <c r="B961" s="404"/>
      <c r="C961" s="404"/>
      <c r="D961" s="404"/>
      <c r="E961" s="404"/>
      <c r="F961" s="404"/>
      <c r="G961" s="404"/>
      <c r="H961" s="404"/>
      <c r="I961" s="404"/>
      <c r="J961" s="404"/>
      <c r="K961" s="404"/>
      <c r="L961" s="404"/>
      <c r="M961" s="404"/>
      <c r="N961" s="404"/>
      <c r="O961" s="404"/>
      <c r="P961" s="404"/>
      <c r="Q961" s="404"/>
      <c r="R961" s="404"/>
      <c r="S961" s="404"/>
      <c r="T961" s="404"/>
      <c r="U961" s="404"/>
      <c r="V961" s="404"/>
      <c r="W961" s="404"/>
      <c r="X961" s="404"/>
      <c r="Y961" s="404"/>
      <c r="Z961" s="404"/>
    </row>
    <row r="962" spans="1:26" ht="15.75" customHeight="1">
      <c r="A962" s="404"/>
      <c r="B962" s="404"/>
      <c r="C962" s="404"/>
      <c r="D962" s="404"/>
      <c r="E962" s="404"/>
      <c r="F962" s="404"/>
      <c r="G962" s="404"/>
      <c r="H962" s="404"/>
      <c r="I962" s="404"/>
      <c r="J962" s="404"/>
      <c r="K962" s="404"/>
      <c r="L962" s="404"/>
      <c r="M962" s="404"/>
      <c r="N962" s="404"/>
      <c r="O962" s="404"/>
      <c r="P962" s="404"/>
      <c r="Q962" s="404"/>
      <c r="R962" s="404"/>
      <c r="S962" s="404"/>
      <c r="T962" s="404"/>
      <c r="U962" s="404"/>
      <c r="V962" s="404"/>
      <c r="W962" s="404"/>
      <c r="X962" s="404"/>
      <c r="Y962" s="404"/>
      <c r="Z962" s="404"/>
    </row>
    <row r="963" spans="1:26" ht="15.75" customHeight="1">
      <c r="A963" s="404"/>
      <c r="B963" s="404"/>
      <c r="C963" s="404"/>
      <c r="D963" s="404"/>
      <c r="E963" s="404"/>
      <c r="F963" s="404"/>
      <c r="G963" s="404"/>
      <c r="H963" s="404"/>
      <c r="I963" s="404"/>
      <c r="J963" s="404"/>
      <c r="K963" s="404"/>
      <c r="L963" s="404"/>
      <c r="M963" s="404"/>
      <c r="N963" s="404"/>
      <c r="O963" s="404"/>
      <c r="P963" s="404"/>
      <c r="Q963" s="404"/>
      <c r="R963" s="404"/>
      <c r="S963" s="404"/>
      <c r="T963" s="404"/>
      <c r="U963" s="404"/>
      <c r="V963" s="404"/>
      <c r="W963" s="404"/>
      <c r="X963" s="404"/>
      <c r="Y963" s="404"/>
      <c r="Z963" s="404"/>
    </row>
    <row r="964" spans="1:26" ht="15.75" customHeight="1">
      <c r="A964" s="404"/>
      <c r="B964" s="404"/>
      <c r="C964" s="404"/>
      <c r="D964" s="404"/>
      <c r="E964" s="404"/>
      <c r="F964" s="404"/>
      <c r="G964" s="404"/>
      <c r="H964" s="404"/>
      <c r="I964" s="404"/>
      <c r="J964" s="404"/>
      <c r="K964" s="404"/>
      <c r="L964" s="404"/>
      <c r="M964" s="404"/>
      <c r="N964" s="404"/>
      <c r="O964" s="404"/>
      <c r="P964" s="404"/>
      <c r="Q964" s="404"/>
      <c r="R964" s="404"/>
      <c r="S964" s="404"/>
      <c r="T964" s="404"/>
      <c r="U964" s="404"/>
      <c r="V964" s="404"/>
      <c r="W964" s="404"/>
      <c r="X964" s="404"/>
      <c r="Y964" s="404"/>
      <c r="Z964" s="404"/>
    </row>
    <row r="965" spans="1:26" ht="15.75" customHeight="1">
      <c r="A965" s="404"/>
      <c r="B965" s="404"/>
      <c r="C965" s="404"/>
      <c r="D965" s="404"/>
      <c r="E965" s="404"/>
      <c r="F965" s="404"/>
      <c r="G965" s="404"/>
      <c r="H965" s="404"/>
      <c r="I965" s="404"/>
      <c r="J965" s="404"/>
      <c r="K965" s="404"/>
      <c r="L965" s="404"/>
      <c r="M965" s="404"/>
      <c r="N965" s="404"/>
      <c r="O965" s="404"/>
      <c r="P965" s="404"/>
      <c r="Q965" s="404"/>
      <c r="R965" s="404"/>
      <c r="S965" s="404"/>
      <c r="T965" s="404"/>
      <c r="U965" s="404"/>
      <c r="V965" s="404"/>
      <c r="W965" s="404"/>
      <c r="X965" s="404"/>
      <c r="Y965" s="404"/>
      <c r="Z965" s="404"/>
    </row>
    <row r="966" spans="1:26" ht="15.75" customHeight="1">
      <c r="A966" s="404"/>
      <c r="B966" s="404"/>
      <c r="C966" s="404"/>
      <c r="D966" s="404"/>
      <c r="E966" s="404"/>
      <c r="F966" s="404"/>
      <c r="G966" s="404"/>
      <c r="H966" s="404"/>
      <c r="I966" s="404"/>
      <c r="J966" s="404"/>
      <c r="K966" s="404"/>
      <c r="L966" s="404"/>
      <c r="M966" s="404"/>
      <c r="N966" s="404"/>
      <c r="O966" s="404"/>
      <c r="P966" s="404"/>
      <c r="Q966" s="404"/>
      <c r="R966" s="404"/>
      <c r="S966" s="404"/>
      <c r="T966" s="404"/>
      <c r="U966" s="404"/>
      <c r="V966" s="404"/>
      <c r="W966" s="404"/>
      <c r="X966" s="404"/>
      <c r="Y966" s="404"/>
      <c r="Z966" s="404"/>
    </row>
    <row r="967" spans="1:26" ht="15.75" customHeight="1">
      <c r="A967" s="404"/>
      <c r="B967" s="404"/>
      <c r="C967" s="404"/>
      <c r="D967" s="404"/>
      <c r="E967" s="404"/>
      <c r="F967" s="404"/>
      <c r="G967" s="404"/>
      <c r="H967" s="404"/>
      <c r="I967" s="404"/>
      <c r="J967" s="404"/>
      <c r="K967" s="404"/>
      <c r="L967" s="404"/>
      <c r="M967" s="404"/>
      <c r="N967" s="404"/>
      <c r="O967" s="404"/>
      <c r="P967" s="404"/>
      <c r="Q967" s="404"/>
      <c r="R967" s="404"/>
      <c r="S967" s="404"/>
      <c r="T967" s="404"/>
      <c r="U967" s="404"/>
      <c r="V967" s="404"/>
      <c r="W967" s="404"/>
      <c r="X967" s="404"/>
      <c r="Y967" s="404"/>
      <c r="Z967" s="404"/>
    </row>
    <row r="968" spans="1:26" ht="15.75" customHeight="1">
      <c r="A968" s="404"/>
      <c r="B968" s="404"/>
      <c r="C968" s="404"/>
      <c r="D968" s="404"/>
      <c r="E968" s="404"/>
      <c r="F968" s="404"/>
      <c r="G968" s="404"/>
      <c r="H968" s="404"/>
      <c r="I968" s="404"/>
      <c r="J968" s="404"/>
      <c r="K968" s="404"/>
      <c r="L968" s="404"/>
      <c r="M968" s="404"/>
      <c r="N968" s="404"/>
      <c r="O968" s="404"/>
      <c r="P968" s="404"/>
      <c r="Q968" s="404"/>
      <c r="R968" s="404"/>
      <c r="S968" s="404"/>
      <c r="T968" s="404"/>
      <c r="U968" s="404"/>
      <c r="V968" s="404"/>
      <c r="W968" s="404"/>
      <c r="X968" s="404"/>
      <c r="Y968" s="404"/>
      <c r="Z968" s="404"/>
    </row>
    <row r="969" spans="1:26" ht="15.75" customHeight="1">
      <c r="A969" s="404"/>
      <c r="B969" s="404"/>
      <c r="C969" s="404"/>
      <c r="D969" s="404"/>
      <c r="E969" s="404"/>
      <c r="F969" s="404"/>
      <c r="G969" s="404"/>
      <c r="H969" s="404"/>
      <c r="I969" s="404"/>
      <c r="J969" s="404"/>
      <c r="K969" s="404"/>
      <c r="L969" s="404"/>
      <c r="M969" s="404"/>
      <c r="N969" s="404"/>
      <c r="O969" s="404"/>
      <c r="P969" s="404"/>
      <c r="Q969" s="404"/>
      <c r="R969" s="404"/>
      <c r="S969" s="404"/>
      <c r="T969" s="404"/>
      <c r="U969" s="404"/>
      <c r="V969" s="404"/>
      <c r="W969" s="404"/>
      <c r="X969" s="404"/>
      <c r="Y969" s="404"/>
      <c r="Z969" s="404"/>
    </row>
    <row r="970" spans="1:26" ht="15.75" customHeight="1">
      <c r="A970" s="404"/>
      <c r="B970" s="404"/>
      <c r="C970" s="404"/>
      <c r="D970" s="404"/>
      <c r="E970" s="404"/>
      <c r="F970" s="404"/>
      <c r="G970" s="404"/>
      <c r="H970" s="404"/>
      <c r="I970" s="404"/>
      <c r="J970" s="404"/>
      <c r="K970" s="404"/>
      <c r="L970" s="404"/>
      <c r="M970" s="404"/>
      <c r="N970" s="404"/>
      <c r="O970" s="404"/>
      <c r="P970" s="404"/>
      <c r="Q970" s="404"/>
      <c r="R970" s="404"/>
      <c r="S970" s="404"/>
      <c r="T970" s="404"/>
      <c r="U970" s="404"/>
      <c r="V970" s="404"/>
      <c r="W970" s="404"/>
      <c r="X970" s="404"/>
      <c r="Y970" s="404"/>
      <c r="Z970" s="404"/>
    </row>
    <row r="971" spans="1:26" ht="15.75" customHeight="1">
      <c r="A971" s="404"/>
      <c r="B971" s="404"/>
      <c r="C971" s="404"/>
      <c r="D971" s="404"/>
      <c r="E971" s="404"/>
      <c r="F971" s="404"/>
      <c r="G971" s="404"/>
      <c r="H971" s="404"/>
      <c r="I971" s="404"/>
      <c r="J971" s="404"/>
      <c r="K971" s="404"/>
      <c r="L971" s="404"/>
      <c r="M971" s="404"/>
      <c r="N971" s="404"/>
      <c r="O971" s="404"/>
      <c r="P971" s="404"/>
      <c r="Q971" s="404"/>
      <c r="R971" s="404"/>
      <c r="S971" s="404"/>
      <c r="T971" s="404"/>
      <c r="U971" s="404"/>
      <c r="V971" s="404"/>
      <c r="W971" s="404"/>
      <c r="X971" s="404"/>
      <c r="Y971" s="404"/>
      <c r="Z971" s="404"/>
    </row>
    <row r="972" spans="1:26" ht="15.75" customHeight="1">
      <c r="A972" s="404"/>
      <c r="B972" s="404"/>
      <c r="C972" s="404"/>
      <c r="D972" s="404"/>
      <c r="E972" s="404"/>
      <c r="F972" s="404"/>
      <c r="G972" s="404"/>
      <c r="H972" s="404"/>
      <c r="I972" s="404"/>
      <c r="J972" s="404"/>
      <c r="K972" s="404"/>
      <c r="L972" s="404"/>
      <c r="M972" s="404"/>
      <c r="N972" s="404"/>
      <c r="O972" s="404"/>
      <c r="P972" s="404"/>
      <c r="Q972" s="404"/>
      <c r="R972" s="404"/>
      <c r="S972" s="404"/>
      <c r="T972" s="404"/>
      <c r="U972" s="404"/>
      <c r="V972" s="404"/>
      <c r="W972" s="404"/>
      <c r="X972" s="404"/>
      <c r="Y972" s="404"/>
      <c r="Z972" s="404"/>
    </row>
    <row r="973" spans="1:26" ht="15.75" customHeight="1">
      <c r="A973" s="404"/>
      <c r="B973" s="404"/>
      <c r="C973" s="404"/>
      <c r="D973" s="404"/>
      <c r="E973" s="404"/>
      <c r="F973" s="404"/>
      <c r="G973" s="404"/>
      <c r="H973" s="404"/>
      <c r="I973" s="404"/>
      <c r="J973" s="404"/>
      <c r="K973" s="404"/>
      <c r="L973" s="404"/>
      <c r="M973" s="404"/>
      <c r="N973" s="404"/>
      <c r="O973" s="404"/>
      <c r="P973" s="404"/>
      <c r="Q973" s="404"/>
      <c r="R973" s="404"/>
      <c r="S973" s="404"/>
      <c r="T973" s="404"/>
      <c r="U973" s="404"/>
      <c r="V973" s="404"/>
      <c r="W973" s="404"/>
      <c r="X973" s="404"/>
      <c r="Y973" s="404"/>
      <c r="Z973" s="404"/>
    </row>
    <row r="974" spans="1:26" ht="15.75" customHeight="1">
      <c r="A974" s="404"/>
      <c r="B974" s="404"/>
      <c r="C974" s="404"/>
      <c r="D974" s="404"/>
      <c r="E974" s="404"/>
      <c r="F974" s="404"/>
      <c r="G974" s="404"/>
      <c r="H974" s="404"/>
      <c r="I974" s="404"/>
      <c r="J974" s="404"/>
      <c r="K974" s="404"/>
      <c r="L974" s="404"/>
      <c r="M974" s="404"/>
      <c r="N974" s="404"/>
      <c r="O974" s="404"/>
      <c r="P974" s="404"/>
      <c r="Q974" s="404"/>
      <c r="R974" s="404"/>
      <c r="S974" s="404"/>
      <c r="T974" s="404"/>
      <c r="U974" s="404"/>
      <c r="V974" s="404"/>
      <c r="W974" s="404"/>
      <c r="X974" s="404"/>
      <c r="Y974" s="404"/>
      <c r="Z974" s="404"/>
    </row>
    <row r="975" spans="1:26" ht="15.75" customHeight="1">
      <c r="A975" s="404"/>
      <c r="B975" s="404"/>
      <c r="C975" s="404"/>
      <c r="D975" s="404"/>
      <c r="E975" s="404"/>
      <c r="F975" s="404"/>
      <c r="G975" s="404"/>
      <c r="H975" s="404"/>
      <c r="I975" s="404"/>
      <c r="J975" s="404"/>
      <c r="K975" s="404"/>
      <c r="L975" s="404"/>
      <c r="M975" s="404"/>
      <c r="N975" s="404"/>
      <c r="O975" s="404"/>
      <c r="P975" s="404"/>
      <c r="Q975" s="404"/>
      <c r="R975" s="404"/>
      <c r="S975" s="404"/>
      <c r="T975" s="404"/>
      <c r="U975" s="404"/>
      <c r="V975" s="404"/>
      <c r="W975" s="404"/>
      <c r="X975" s="404"/>
      <c r="Y975" s="404"/>
      <c r="Z975" s="404"/>
    </row>
    <row r="976" spans="1:26" ht="15.75" customHeight="1">
      <c r="A976" s="404"/>
      <c r="B976" s="404"/>
      <c r="C976" s="404"/>
      <c r="D976" s="404"/>
      <c r="E976" s="404"/>
      <c r="F976" s="404"/>
      <c r="G976" s="404"/>
      <c r="H976" s="404"/>
      <c r="I976" s="404"/>
      <c r="J976" s="404"/>
      <c r="K976" s="404"/>
      <c r="L976" s="404"/>
      <c r="M976" s="404"/>
      <c r="N976" s="404"/>
      <c r="O976" s="404"/>
      <c r="P976" s="404"/>
      <c r="Q976" s="404"/>
      <c r="R976" s="404"/>
      <c r="S976" s="404"/>
      <c r="T976" s="404"/>
      <c r="U976" s="404"/>
      <c r="V976" s="404"/>
      <c r="W976" s="404"/>
      <c r="X976" s="404"/>
      <c r="Y976" s="404"/>
      <c r="Z976" s="404"/>
    </row>
    <row r="977" spans="1:26" ht="15.75" customHeight="1">
      <c r="A977" s="404"/>
      <c r="B977" s="404"/>
      <c r="C977" s="404"/>
      <c r="D977" s="404"/>
      <c r="E977" s="404"/>
      <c r="F977" s="404"/>
      <c r="G977" s="404"/>
      <c r="H977" s="404"/>
      <c r="I977" s="404"/>
      <c r="J977" s="404"/>
      <c r="K977" s="404"/>
      <c r="L977" s="404"/>
      <c r="M977" s="404"/>
      <c r="N977" s="404"/>
      <c r="O977" s="404"/>
      <c r="P977" s="404"/>
      <c r="Q977" s="404"/>
      <c r="R977" s="404"/>
      <c r="S977" s="404"/>
      <c r="T977" s="404"/>
      <c r="U977" s="404"/>
      <c r="V977" s="404"/>
      <c r="W977" s="404"/>
      <c r="X977" s="404"/>
      <c r="Y977" s="404"/>
      <c r="Z977" s="404"/>
    </row>
    <row r="978" spans="1:26" ht="15.75" customHeight="1">
      <c r="A978" s="404"/>
      <c r="B978" s="404"/>
      <c r="C978" s="404"/>
      <c r="D978" s="404"/>
      <c r="E978" s="404"/>
      <c r="F978" s="404"/>
      <c r="G978" s="404"/>
      <c r="H978" s="404"/>
      <c r="I978" s="404"/>
      <c r="J978" s="404"/>
      <c r="K978" s="404"/>
      <c r="L978" s="404"/>
      <c r="M978" s="404"/>
      <c r="N978" s="404"/>
      <c r="O978" s="404"/>
      <c r="P978" s="404"/>
      <c r="Q978" s="404"/>
      <c r="R978" s="404"/>
      <c r="S978" s="404"/>
      <c r="T978" s="404"/>
      <c r="U978" s="404"/>
      <c r="V978" s="404"/>
      <c r="W978" s="404"/>
      <c r="X978" s="404"/>
      <c r="Y978" s="404"/>
      <c r="Z978" s="404"/>
    </row>
    <row r="979" spans="1:26" ht="15.75" customHeight="1">
      <c r="A979" s="404"/>
      <c r="B979" s="404"/>
      <c r="C979" s="404"/>
      <c r="D979" s="404"/>
      <c r="E979" s="404"/>
      <c r="F979" s="404"/>
      <c r="G979" s="404"/>
      <c r="H979" s="404"/>
      <c r="I979" s="404"/>
      <c r="J979" s="404"/>
      <c r="K979" s="404"/>
      <c r="L979" s="404"/>
      <c r="M979" s="404"/>
      <c r="N979" s="404"/>
      <c r="O979" s="404"/>
      <c r="P979" s="404"/>
      <c r="Q979" s="404"/>
      <c r="R979" s="404"/>
      <c r="S979" s="404"/>
      <c r="T979" s="404"/>
      <c r="U979" s="404"/>
      <c r="V979" s="404"/>
      <c r="W979" s="404"/>
      <c r="X979" s="404"/>
      <c r="Y979" s="404"/>
      <c r="Z979" s="404"/>
    </row>
    <row r="980" spans="1:26" ht="15.75" customHeight="1">
      <c r="A980" s="404"/>
      <c r="B980" s="404"/>
      <c r="C980" s="404"/>
      <c r="D980" s="404"/>
      <c r="E980" s="404"/>
      <c r="F980" s="404"/>
      <c r="G980" s="404"/>
      <c r="H980" s="404"/>
      <c r="I980" s="404"/>
      <c r="J980" s="404"/>
      <c r="K980" s="404"/>
      <c r="L980" s="404"/>
      <c r="M980" s="404"/>
      <c r="N980" s="404"/>
      <c r="O980" s="404"/>
      <c r="P980" s="404"/>
      <c r="Q980" s="404"/>
      <c r="R980" s="404"/>
      <c r="S980" s="404"/>
      <c r="T980" s="404"/>
      <c r="U980" s="404"/>
      <c r="V980" s="404"/>
      <c r="W980" s="404"/>
      <c r="X980" s="404"/>
      <c r="Y980" s="404"/>
      <c r="Z980" s="404"/>
    </row>
    <row r="981" spans="1:26" ht="15.75" customHeight="1">
      <c r="A981" s="404"/>
      <c r="B981" s="404"/>
      <c r="C981" s="404"/>
      <c r="D981" s="404"/>
      <c r="E981" s="404"/>
      <c r="F981" s="404"/>
      <c r="G981" s="404"/>
      <c r="H981" s="404"/>
      <c r="I981" s="404"/>
      <c r="J981" s="404"/>
      <c r="K981" s="404"/>
      <c r="L981" s="404"/>
      <c r="M981" s="404"/>
      <c r="N981" s="404"/>
      <c r="O981" s="404"/>
      <c r="P981" s="404"/>
      <c r="Q981" s="404"/>
      <c r="R981" s="404"/>
      <c r="S981" s="404"/>
      <c r="T981" s="404"/>
      <c r="U981" s="404"/>
      <c r="V981" s="404"/>
      <c r="W981" s="404"/>
      <c r="X981" s="404"/>
      <c r="Y981" s="404"/>
      <c r="Z981" s="404"/>
    </row>
    <row r="982" spans="1:26" ht="15.75" customHeight="1">
      <c r="A982" s="404"/>
      <c r="B982" s="404"/>
      <c r="C982" s="404"/>
      <c r="D982" s="404"/>
      <c r="E982" s="404"/>
      <c r="F982" s="404"/>
      <c r="G982" s="404"/>
      <c r="H982" s="404"/>
      <c r="I982" s="404"/>
      <c r="J982" s="404"/>
      <c r="K982" s="404"/>
      <c r="L982" s="404"/>
      <c r="M982" s="404"/>
      <c r="N982" s="404"/>
      <c r="O982" s="404"/>
      <c r="P982" s="404"/>
      <c r="Q982" s="404"/>
      <c r="R982" s="404"/>
      <c r="S982" s="404"/>
      <c r="T982" s="404"/>
      <c r="U982" s="404"/>
      <c r="V982" s="404"/>
      <c r="W982" s="404"/>
      <c r="X982" s="404"/>
      <c r="Y982" s="404"/>
      <c r="Z982" s="404"/>
    </row>
    <row r="983" spans="1:26" ht="15.75" customHeight="1">
      <c r="A983" s="404"/>
      <c r="B983" s="404"/>
      <c r="C983" s="404"/>
      <c r="D983" s="404"/>
      <c r="E983" s="404"/>
      <c r="F983" s="404"/>
      <c r="G983" s="404"/>
      <c r="H983" s="404"/>
      <c r="I983" s="404"/>
      <c r="J983" s="404"/>
      <c r="K983" s="404"/>
      <c r="L983" s="404"/>
      <c r="M983" s="404"/>
      <c r="N983" s="404"/>
      <c r="O983" s="404"/>
      <c r="P983" s="404"/>
      <c r="Q983" s="404"/>
      <c r="R983" s="404"/>
      <c r="S983" s="404"/>
      <c r="T983" s="404"/>
      <c r="U983" s="404"/>
      <c r="V983" s="404"/>
      <c r="W983" s="404"/>
      <c r="X983" s="404"/>
      <c r="Y983" s="404"/>
      <c r="Z983" s="404"/>
    </row>
    <row r="984" spans="1:26" ht="15.75" customHeight="1">
      <c r="A984" s="404"/>
      <c r="B984" s="404"/>
      <c r="C984" s="404"/>
      <c r="D984" s="404"/>
      <c r="E984" s="404"/>
      <c r="F984" s="404"/>
      <c r="G984" s="404"/>
      <c r="H984" s="404"/>
      <c r="I984" s="404"/>
      <c r="J984" s="404"/>
      <c r="K984" s="404"/>
      <c r="L984" s="404"/>
      <c r="M984" s="404"/>
      <c r="N984" s="404"/>
      <c r="O984" s="404"/>
      <c r="P984" s="404"/>
      <c r="Q984" s="404"/>
      <c r="R984" s="404"/>
      <c r="S984" s="404"/>
      <c r="T984" s="404"/>
      <c r="U984" s="404"/>
      <c r="V984" s="404"/>
      <c r="W984" s="404"/>
      <c r="X984" s="404"/>
      <c r="Y984" s="404"/>
      <c r="Z984" s="404"/>
    </row>
    <row r="985" spans="1:26" ht="15.75" customHeight="1">
      <c r="A985" s="404"/>
      <c r="B985" s="404"/>
      <c r="C985" s="404"/>
      <c r="D985" s="404"/>
      <c r="E985" s="404"/>
      <c r="F985" s="404"/>
      <c r="G985" s="404"/>
      <c r="H985" s="404"/>
      <c r="I985" s="404"/>
      <c r="J985" s="404"/>
      <c r="K985" s="404"/>
      <c r="L985" s="404"/>
      <c r="M985" s="404"/>
      <c r="N985" s="404"/>
      <c r="O985" s="404"/>
      <c r="P985" s="404"/>
      <c r="Q985" s="404"/>
      <c r="R985" s="404"/>
      <c r="S985" s="404"/>
      <c r="T985" s="404"/>
      <c r="U985" s="404"/>
      <c r="V985" s="404"/>
      <c r="W985" s="404"/>
      <c r="X985" s="404"/>
      <c r="Y985" s="404"/>
      <c r="Z985" s="404"/>
    </row>
    <row r="986" spans="1:26" ht="15.75" customHeight="1">
      <c r="A986" s="404"/>
      <c r="B986" s="404"/>
      <c r="C986" s="404"/>
      <c r="D986" s="404"/>
      <c r="E986" s="404"/>
      <c r="F986" s="404"/>
      <c r="G986" s="404"/>
      <c r="H986" s="404"/>
      <c r="I986" s="404"/>
      <c r="J986" s="404"/>
      <c r="K986" s="404"/>
      <c r="L986" s="404"/>
      <c r="M986" s="404"/>
      <c r="N986" s="404"/>
      <c r="O986" s="404"/>
      <c r="P986" s="404"/>
      <c r="Q986" s="404"/>
      <c r="R986" s="404"/>
      <c r="S986" s="404"/>
      <c r="T986" s="404"/>
      <c r="U986" s="404"/>
      <c r="V986" s="404"/>
      <c r="W986" s="404"/>
      <c r="X986" s="404"/>
      <c r="Y986" s="404"/>
      <c r="Z986" s="404"/>
    </row>
    <row r="987" spans="1:26" ht="15.75" customHeight="1">
      <c r="A987" s="404"/>
      <c r="B987" s="404"/>
      <c r="C987" s="404"/>
      <c r="D987" s="404"/>
      <c r="E987" s="404"/>
      <c r="F987" s="404"/>
      <c r="G987" s="404"/>
      <c r="H987" s="404"/>
      <c r="I987" s="404"/>
      <c r="J987" s="404"/>
      <c r="K987" s="404"/>
      <c r="L987" s="404"/>
      <c r="M987" s="404"/>
      <c r="N987" s="404"/>
      <c r="O987" s="404"/>
      <c r="P987" s="404"/>
      <c r="Q987" s="404"/>
      <c r="R987" s="404"/>
      <c r="S987" s="404"/>
      <c r="T987" s="404"/>
      <c r="U987" s="404"/>
      <c r="V987" s="404"/>
      <c r="W987" s="404"/>
      <c r="X987" s="404"/>
      <c r="Y987" s="404"/>
      <c r="Z987" s="404"/>
    </row>
    <row r="988" spans="1:26" ht="15.75" customHeight="1">
      <c r="A988" s="404"/>
      <c r="B988" s="404"/>
      <c r="C988" s="404"/>
      <c r="D988" s="404"/>
      <c r="E988" s="404"/>
      <c r="F988" s="404"/>
      <c r="G988" s="404"/>
      <c r="H988" s="404"/>
      <c r="I988" s="404"/>
      <c r="J988" s="404"/>
      <c r="K988" s="404"/>
      <c r="L988" s="404"/>
      <c r="M988" s="404"/>
      <c r="N988" s="404"/>
      <c r="O988" s="404"/>
      <c r="P988" s="404"/>
      <c r="Q988" s="404"/>
      <c r="R988" s="404"/>
      <c r="S988" s="404"/>
      <c r="T988" s="404"/>
      <c r="U988" s="404"/>
      <c r="V988" s="404"/>
      <c r="W988" s="404"/>
      <c r="X988" s="404"/>
      <c r="Y988" s="404"/>
      <c r="Z988" s="404"/>
    </row>
    <row r="989" spans="1:26" ht="15.75" customHeight="1">
      <c r="A989" s="404"/>
      <c r="B989" s="404"/>
      <c r="C989" s="404"/>
      <c r="D989" s="404"/>
      <c r="E989" s="404"/>
      <c r="F989" s="404"/>
      <c r="G989" s="404"/>
      <c r="H989" s="404"/>
      <c r="I989" s="404"/>
      <c r="J989" s="404"/>
      <c r="K989" s="404"/>
      <c r="L989" s="404"/>
      <c r="M989" s="404"/>
      <c r="N989" s="404"/>
      <c r="O989" s="404"/>
      <c r="P989" s="404"/>
      <c r="Q989" s="404"/>
      <c r="R989" s="404"/>
      <c r="S989" s="404"/>
      <c r="T989" s="404"/>
      <c r="U989" s="404"/>
      <c r="V989" s="404"/>
      <c r="W989" s="404"/>
      <c r="X989" s="404"/>
      <c r="Y989" s="404"/>
      <c r="Z989" s="404"/>
    </row>
    <row r="990" spans="1:26" ht="15.75" customHeight="1">
      <c r="A990" s="404"/>
      <c r="B990" s="404"/>
      <c r="C990" s="404"/>
      <c r="D990" s="404"/>
      <c r="E990" s="404"/>
      <c r="F990" s="404"/>
      <c r="G990" s="404"/>
      <c r="H990" s="404"/>
      <c r="I990" s="404"/>
      <c r="J990" s="404"/>
      <c r="K990" s="404"/>
      <c r="L990" s="404"/>
      <c r="M990" s="404"/>
      <c r="N990" s="404"/>
      <c r="O990" s="404"/>
      <c r="P990" s="404"/>
      <c r="Q990" s="404"/>
      <c r="R990" s="404"/>
      <c r="S990" s="404"/>
      <c r="T990" s="404"/>
      <c r="U990" s="404"/>
      <c r="V990" s="404"/>
      <c r="W990" s="404"/>
      <c r="X990" s="404"/>
      <c r="Y990" s="404"/>
      <c r="Z990" s="404"/>
    </row>
    <row r="991" spans="1:26" ht="15.75" customHeight="1">
      <c r="A991" s="404"/>
      <c r="B991" s="404"/>
      <c r="C991" s="404"/>
      <c r="D991" s="404"/>
      <c r="E991" s="404"/>
      <c r="F991" s="404"/>
      <c r="G991" s="404"/>
      <c r="H991" s="404"/>
      <c r="I991" s="404"/>
      <c r="J991" s="404"/>
      <c r="K991" s="404"/>
      <c r="L991" s="404"/>
      <c r="M991" s="404"/>
      <c r="N991" s="404"/>
      <c r="O991" s="404"/>
      <c r="P991" s="404"/>
      <c r="Q991" s="404"/>
      <c r="R991" s="404"/>
      <c r="S991" s="404"/>
      <c r="T991" s="404"/>
      <c r="U991" s="404"/>
      <c r="V991" s="404"/>
      <c r="W991" s="404"/>
      <c r="X991" s="404"/>
      <c r="Y991" s="404"/>
      <c r="Z991" s="404"/>
    </row>
    <row r="992" spans="1:26" ht="15.75" customHeight="1">
      <c r="A992" s="404"/>
      <c r="B992" s="404"/>
      <c r="C992" s="404"/>
      <c r="D992" s="404"/>
      <c r="E992" s="404"/>
      <c r="F992" s="404"/>
      <c r="G992" s="404"/>
      <c r="H992" s="404"/>
      <c r="I992" s="404"/>
      <c r="J992" s="404"/>
      <c r="K992" s="404"/>
      <c r="L992" s="404"/>
      <c r="M992" s="404"/>
      <c r="N992" s="404"/>
      <c r="O992" s="404"/>
      <c r="P992" s="404"/>
      <c r="Q992" s="404"/>
      <c r="R992" s="404"/>
      <c r="S992" s="404"/>
      <c r="T992" s="404"/>
      <c r="U992" s="404"/>
      <c r="V992" s="404"/>
      <c r="W992" s="404"/>
      <c r="X992" s="404"/>
      <c r="Y992" s="404"/>
      <c r="Z992" s="404"/>
    </row>
    <row r="993" spans="1:26" ht="15.75" customHeight="1">
      <c r="A993" s="404"/>
      <c r="B993" s="404"/>
      <c r="C993" s="404"/>
      <c r="D993" s="404"/>
      <c r="E993" s="404"/>
      <c r="F993" s="404"/>
      <c r="G993" s="404"/>
      <c r="H993" s="404"/>
      <c r="I993" s="404"/>
      <c r="J993" s="404"/>
      <c r="K993" s="404"/>
      <c r="L993" s="404"/>
      <c r="M993" s="404"/>
      <c r="N993" s="404"/>
      <c r="O993" s="404"/>
      <c r="P993" s="404"/>
      <c r="Q993" s="404"/>
      <c r="R993" s="404"/>
      <c r="S993" s="404"/>
      <c r="T993" s="404"/>
      <c r="U993" s="404"/>
      <c r="V993" s="404"/>
      <c r="W993" s="404"/>
      <c r="X993" s="404"/>
      <c r="Y993" s="404"/>
      <c r="Z993" s="404"/>
    </row>
    <row r="994" spans="1:26" ht="15.75" customHeight="1">
      <c r="A994" s="404"/>
      <c r="B994" s="404"/>
      <c r="C994" s="404"/>
      <c r="D994" s="404"/>
      <c r="E994" s="404"/>
      <c r="F994" s="404"/>
      <c r="G994" s="404"/>
      <c r="H994" s="404"/>
      <c r="I994" s="404"/>
      <c r="J994" s="404"/>
      <c r="K994" s="404"/>
      <c r="L994" s="404"/>
      <c r="M994" s="404"/>
      <c r="N994" s="404"/>
      <c r="O994" s="404"/>
      <c r="P994" s="404"/>
      <c r="Q994" s="404"/>
      <c r="R994" s="404"/>
      <c r="S994" s="404"/>
      <c r="T994" s="404"/>
      <c r="U994" s="404"/>
      <c r="V994" s="404"/>
      <c r="W994" s="404"/>
      <c r="X994" s="404"/>
      <c r="Y994" s="404"/>
      <c r="Z994" s="404"/>
    </row>
    <row r="995" spans="1:26" ht="15.75" customHeight="1">
      <c r="A995" s="404"/>
      <c r="B995" s="404"/>
      <c r="C995" s="404"/>
      <c r="D995" s="404"/>
      <c r="E995" s="404"/>
      <c r="F995" s="404"/>
      <c r="G995" s="404"/>
      <c r="H995" s="404"/>
      <c r="I995" s="404"/>
      <c r="J995" s="404"/>
      <c r="K995" s="404"/>
      <c r="L995" s="404"/>
      <c r="M995" s="404"/>
      <c r="N995" s="404"/>
      <c r="O995" s="404"/>
      <c r="P995" s="404"/>
      <c r="Q995" s="404"/>
      <c r="R995" s="404"/>
      <c r="S995" s="404"/>
      <c r="T995" s="404"/>
      <c r="U995" s="404"/>
      <c r="V995" s="404"/>
      <c r="W995" s="404"/>
      <c r="X995" s="404"/>
      <c r="Y995" s="404"/>
      <c r="Z995" s="404"/>
    </row>
    <row r="996" spans="1:26" ht="15.75" customHeight="1">
      <c r="A996" s="404"/>
      <c r="B996" s="404"/>
      <c r="C996" s="404"/>
      <c r="D996" s="404"/>
      <c r="E996" s="404"/>
      <c r="F996" s="404"/>
      <c r="G996" s="404"/>
      <c r="H996" s="404"/>
      <c r="I996" s="404"/>
      <c r="J996" s="404"/>
      <c r="K996" s="404"/>
      <c r="L996" s="404"/>
      <c r="M996" s="404"/>
      <c r="N996" s="404"/>
      <c r="O996" s="404"/>
      <c r="P996" s="404"/>
      <c r="Q996" s="404"/>
      <c r="R996" s="404"/>
      <c r="S996" s="404"/>
      <c r="T996" s="404"/>
      <c r="U996" s="404"/>
      <c r="V996" s="404"/>
      <c r="W996" s="404"/>
      <c r="X996" s="404"/>
      <c r="Y996" s="404"/>
      <c r="Z996" s="404"/>
    </row>
    <row r="997" spans="1:26" ht="15.75" customHeight="1">
      <c r="A997" s="404"/>
      <c r="B997" s="404"/>
      <c r="C997" s="404"/>
      <c r="D997" s="404"/>
      <c r="E997" s="404"/>
      <c r="F997" s="404"/>
      <c r="G997" s="404"/>
      <c r="H997" s="404"/>
      <c r="I997" s="404"/>
      <c r="J997" s="404"/>
      <c r="K997" s="404"/>
      <c r="L997" s="404"/>
      <c r="M997" s="404"/>
      <c r="N997" s="404"/>
      <c r="O997" s="404"/>
      <c r="P997" s="404"/>
      <c r="Q997" s="404"/>
      <c r="R997" s="404"/>
      <c r="S997" s="404"/>
      <c r="T997" s="404"/>
      <c r="U997" s="404"/>
      <c r="V997" s="404"/>
      <c r="W997" s="404"/>
      <c r="X997" s="404"/>
      <c r="Y997" s="404"/>
      <c r="Z997" s="404"/>
    </row>
    <row r="998" spans="1:26" ht="15.75" customHeight="1">
      <c r="A998" s="404"/>
      <c r="B998" s="404"/>
      <c r="C998" s="404"/>
      <c r="D998" s="404"/>
      <c r="E998" s="404"/>
      <c r="F998" s="404"/>
      <c r="G998" s="404"/>
      <c r="H998" s="404"/>
      <c r="I998" s="404"/>
      <c r="J998" s="404"/>
      <c r="K998" s="404"/>
      <c r="L998" s="404"/>
      <c r="M998" s="404"/>
      <c r="N998" s="404"/>
      <c r="O998" s="404"/>
      <c r="P998" s="404"/>
      <c r="Q998" s="404"/>
      <c r="R998" s="404"/>
      <c r="S998" s="404"/>
      <c r="T998" s="404"/>
      <c r="U998" s="404"/>
      <c r="V998" s="404"/>
      <c r="W998" s="404"/>
      <c r="X998" s="404"/>
      <c r="Y998" s="404"/>
      <c r="Z998" s="404"/>
    </row>
    <row r="999" spans="1:26" ht="15.75" customHeight="1">
      <c r="A999" s="404"/>
      <c r="B999" s="404"/>
      <c r="C999" s="404"/>
      <c r="D999" s="404"/>
      <c r="E999" s="404"/>
      <c r="F999" s="404"/>
      <c r="G999" s="404"/>
      <c r="H999" s="404"/>
      <c r="I999" s="404"/>
      <c r="J999" s="404"/>
      <c r="K999" s="404"/>
      <c r="L999" s="404"/>
      <c r="M999" s="404"/>
      <c r="N999" s="404"/>
      <c r="O999" s="404"/>
      <c r="P999" s="404"/>
      <c r="Q999" s="404"/>
      <c r="R999" s="404"/>
      <c r="S999" s="404"/>
      <c r="T999" s="404"/>
      <c r="U999" s="404"/>
      <c r="V999" s="404"/>
      <c r="W999" s="404"/>
      <c r="X999" s="404"/>
      <c r="Y999" s="404"/>
      <c r="Z999" s="404"/>
    </row>
    <row r="1000" spans="1:26" ht="15.75" customHeight="1">
      <c r="A1000" s="404"/>
      <c r="B1000" s="404"/>
      <c r="C1000" s="404"/>
      <c r="D1000" s="404"/>
      <c r="E1000" s="404"/>
      <c r="F1000" s="404"/>
      <c r="G1000" s="404"/>
      <c r="H1000" s="404"/>
      <c r="I1000" s="404"/>
      <c r="J1000" s="404"/>
      <c r="K1000" s="404"/>
      <c r="L1000" s="404"/>
      <c r="M1000" s="404"/>
      <c r="N1000" s="404"/>
      <c r="O1000" s="404"/>
      <c r="P1000" s="404"/>
      <c r="Q1000" s="404"/>
      <c r="R1000" s="404"/>
      <c r="S1000" s="404"/>
      <c r="T1000" s="404"/>
      <c r="U1000" s="404"/>
      <c r="V1000" s="404"/>
      <c r="W1000" s="404"/>
      <c r="X1000" s="404"/>
      <c r="Y1000" s="404"/>
      <c r="Z1000" s="404"/>
    </row>
  </sheetData>
  <mergeCells count="98">
    <mergeCell ref="A52:D52"/>
    <mergeCell ref="A53:D53"/>
    <mergeCell ref="A54:D54"/>
    <mergeCell ref="C33:C34"/>
    <mergeCell ref="D33:D34"/>
    <mergeCell ref="A29:A30"/>
    <mergeCell ref="A31:A32"/>
    <mergeCell ref="B31:B32"/>
    <mergeCell ref="C31:C32"/>
    <mergeCell ref="D31:D32"/>
    <mergeCell ref="A33:A34"/>
    <mergeCell ref="B33:B34"/>
    <mergeCell ref="B27:B28"/>
    <mergeCell ref="C27:C28"/>
    <mergeCell ref="D27:D28"/>
    <mergeCell ref="B29:B30"/>
    <mergeCell ref="C29:C30"/>
    <mergeCell ref="D29:D3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A47:A48"/>
    <mergeCell ref="B47:B48"/>
    <mergeCell ref="C47:C48"/>
    <mergeCell ref="D47:D48"/>
    <mergeCell ref="A49:A50"/>
    <mergeCell ref="B49:B50"/>
    <mergeCell ref="C49:C50"/>
    <mergeCell ref="D49:D50"/>
    <mergeCell ref="A43:A44"/>
    <mergeCell ref="B43:B44"/>
    <mergeCell ref="C43:C44"/>
    <mergeCell ref="D43:D44"/>
    <mergeCell ref="B45:B46"/>
    <mergeCell ref="C45:C46"/>
    <mergeCell ref="D45:D46"/>
    <mergeCell ref="A45:A46"/>
    <mergeCell ref="A39:A40"/>
    <mergeCell ref="B39:B40"/>
    <mergeCell ref="C39:C40"/>
    <mergeCell ref="D39:D40"/>
    <mergeCell ref="A41:A42"/>
    <mergeCell ref="B41:B42"/>
    <mergeCell ref="C41:C42"/>
    <mergeCell ref="D41:D42"/>
    <mergeCell ref="A35:A36"/>
    <mergeCell ref="B35:B36"/>
    <mergeCell ref="C35:C36"/>
    <mergeCell ref="D35:D36"/>
    <mergeCell ref="B37:B38"/>
    <mergeCell ref="C37:C38"/>
    <mergeCell ref="D37:D38"/>
    <mergeCell ref="A37:A38"/>
    <mergeCell ref="C23:C24"/>
    <mergeCell ref="D23:D24"/>
    <mergeCell ref="A25:A26"/>
    <mergeCell ref="B25:B26"/>
    <mergeCell ref="C25:C26"/>
    <mergeCell ref="D25:D26"/>
    <mergeCell ref="C15:C16"/>
    <mergeCell ref="D15:D16"/>
    <mergeCell ref="A11:A12"/>
    <mergeCell ref="A13:A14"/>
    <mergeCell ref="B13:B14"/>
    <mergeCell ref="C13:C14"/>
    <mergeCell ref="D13:D14"/>
    <mergeCell ref="A15:A16"/>
    <mergeCell ref="B15:B16"/>
    <mergeCell ref="A7:A8"/>
    <mergeCell ref="D7:D8"/>
    <mergeCell ref="B11:B12"/>
    <mergeCell ref="C11:C12"/>
    <mergeCell ref="B7:B8"/>
    <mergeCell ref="C7:C8"/>
    <mergeCell ref="A9:A10"/>
    <mergeCell ref="B9:B10"/>
    <mergeCell ref="C9:C10"/>
    <mergeCell ref="D9:D10"/>
    <mergeCell ref="D11:D12"/>
    <mergeCell ref="A1:R1"/>
    <mergeCell ref="A3:S3"/>
    <mergeCell ref="A5:A6"/>
    <mergeCell ref="B5:B6"/>
    <mergeCell ref="C5:C6"/>
    <mergeCell ref="D5:D6"/>
  </mergeCells>
  <pageMargins left="0.511811024" right="0.511811024" top="0.78740157499999996" bottom="0.78740157499999996" header="0" footer="0"/>
  <pageSetup paperSize="9" orientation="landscape"/>
  <drawing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outlinePr summaryBelow="0" summaryRight="0"/>
    <pageSetUpPr fitToPage="1"/>
  </sheetPr>
  <dimension ref="A1:Z1000"/>
  <sheetViews>
    <sheetView workbookViewId="0">
      <selection sqref="A1:R1"/>
    </sheetView>
  </sheetViews>
  <sheetFormatPr defaultColWidth="14.44140625" defaultRowHeight="15" customHeight="1"/>
  <cols>
    <col min="2" max="2" width="47.5546875" customWidth="1"/>
    <col min="3" max="3" width="24.88671875" customWidth="1"/>
    <col min="5" max="5" width="19.44140625" customWidth="1"/>
    <col min="6" max="6" width="16" customWidth="1"/>
    <col min="7" max="12" width="15.6640625" customWidth="1"/>
    <col min="13" max="19" width="17.44140625" customWidth="1"/>
    <col min="21" max="21" width="17.44140625" customWidth="1"/>
    <col min="22" max="22" width="15.88671875" customWidth="1"/>
    <col min="24" max="24" width="15.5546875" customWidth="1"/>
  </cols>
  <sheetData>
    <row r="1" spans="1:26" ht="124.5" customHeight="1">
      <c r="A1" s="544"/>
      <c r="B1" s="516"/>
      <c r="C1" s="516"/>
      <c r="D1" s="516"/>
      <c r="E1" s="516"/>
      <c r="F1" s="516"/>
      <c r="G1" s="516"/>
      <c r="H1" s="516"/>
      <c r="I1" s="516"/>
      <c r="J1" s="516"/>
      <c r="K1" s="516"/>
      <c r="L1" s="516"/>
      <c r="M1" s="516"/>
      <c r="N1" s="516"/>
      <c r="O1" s="516"/>
      <c r="P1" s="516"/>
      <c r="Q1" s="516"/>
      <c r="R1" s="516"/>
      <c r="S1" s="358"/>
      <c r="T1" s="358"/>
      <c r="U1" s="359"/>
      <c r="V1" s="359"/>
      <c r="W1" s="359"/>
      <c r="X1" s="359"/>
      <c r="Y1" s="404"/>
      <c r="Z1" s="404"/>
    </row>
    <row r="2" spans="1:26" ht="14.4">
      <c r="A2" s="359"/>
      <c r="B2" s="359"/>
      <c r="C2" s="359"/>
      <c r="D2" s="359"/>
      <c r="E2" s="359"/>
      <c r="F2" s="359"/>
      <c r="G2" s="359"/>
      <c r="H2" s="359"/>
      <c r="I2" s="359"/>
      <c r="J2" s="359"/>
      <c r="K2" s="359"/>
      <c r="L2" s="359"/>
      <c r="M2" s="359"/>
      <c r="N2" s="359"/>
      <c r="O2" s="359"/>
      <c r="P2" s="359"/>
      <c r="Q2" s="359"/>
      <c r="R2" s="359"/>
      <c r="S2" s="358"/>
      <c r="T2" s="358"/>
      <c r="U2" s="359"/>
      <c r="V2" s="359"/>
      <c r="W2" s="359"/>
      <c r="X2" s="359"/>
      <c r="Y2" s="404"/>
      <c r="Z2" s="404"/>
    </row>
    <row r="3" spans="1:26" ht="36" customHeight="1">
      <c r="A3" s="545" t="s">
        <v>1245</v>
      </c>
      <c r="B3" s="546"/>
      <c r="C3" s="546"/>
      <c r="D3" s="546"/>
      <c r="E3" s="546"/>
      <c r="F3" s="546"/>
      <c r="G3" s="546"/>
      <c r="H3" s="546"/>
      <c r="I3" s="546"/>
      <c r="J3" s="546"/>
      <c r="K3" s="546"/>
      <c r="L3" s="546"/>
      <c r="M3" s="546"/>
      <c r="N3" s="546"/>
      <c r="O3" s="546"/>
      <c r="P3" s="546"/>
      <c r="Q3" s="546"/>
      <c r="R3" s="546"/>
      <c r="S3" s="546"/>
      <c r="T3" s="360"/>
      <c r="U3" s="144"/>
      <c r="V3" s="144"/>
      <c r="W3" s="144"/>
      <c r="X3" s="144"/>
      <c r="Y3" s="144"/>
      <c r="Z3" s="144"/>
    </row>
    <row r="4" spans="1:26" ht="24.75" customHeight="1">
      <c r="A4" s="361" t="s">
        <v>7</v>
      </c>
      <c r="B4" s="362" t="s">
        <v>1246</v>
      </c>
      <c r="C4" s="362" t="s">
        <v>1247</v>
      </c>
      <c r="D4" s="148" t="s">
        <v>1248</v>
      </c>
      <c r="E4" s="148" t="s">
        <v>1249</v>
      </c>
      <c r="F4" s="148" t="s">
        <v>1250</v>
      </c>
      <c r="G4" s="148" t="s">
        <v>1251</v>
      </c>
      <c r="H4" s="148" t="s">
        <v>1252</v>
      </c>
      <c r="I4" s="405" t="s">
        <v>1253</v>
      </c>
      <c r="J4" s="148" t="s">
        <v>1254</v>
      </c>
      <c r="K4" s="148" t="s">
        <v>1255</v>
      </c>
      <c r="L4" s="405" t="s">
        <v>1256</v>
      </c>
      <c r="M4" s="405" t="s">
        <v>1257</v>
      </c>
      <c r="N4" s="148" t="s">
        <v>1258</v>
      </c>
      <c r="O4" s="148" t="s">
        <v>1259</v>
      </c>
      <c r="P4" s="148" t="s">
        <v>1260</v>
      </c>
      <c r="Q4" s="148" t="s">
        <v>1408</v>
      </c>
      <c r="R4" s="148" t="s">
        <v>1409</v>
      </c>
      <c r="S4" s="148" t="s">
        <v>1410</v>
      </c>
      <c r="T4" s="363"/>
      <c r="U4" s="144" t="s">
        <v>1411</v>
      </c>
      <c r="V4" s="144"/>
      <c r="W4" s="144"/>
      <c r="X4" s="144"/>
      <c r="Y4" s="144"/>
      <c r="Z4" s="144"/>
    </row>
    <row r="5" spans="1:26" ht="14.4">
      <c r="A5" s="486" t="s">
        <v>1262</v>
      </c>
      <c r="B5" s="488" t="str">
        <f>'ORÇ ABART CONSOLIDADA ADITIVO 1'!D5</f>
        <v>ADMINISTRAÇÃO DE OBRA</v>
      </c>
      <c r="C5" s="490">
        <f>'ORÇ ABART CONSOLIDADA ADITIVO 1'!I5</f>
        <v>172855.2</v>
      </c>
      <c r="D5" s="491">
        <f>C5/$C$51</f>
        <v>7.0972607187933787E-2</v>
      </c>
      <c r="E5" s="364">
        <v>9403.32</v>
      </c>
      <c r="F5" s="364">
        <v>3232.39</v>
      </c>
      <c r="G5" s="364">
        <v>3457.1</v>
      </c>
      <c r="H5" s="364">
        <v>3370.68</v>
      </c>
      <c r="I5" s="364">
        <v>5805.05</v>
      </c>
      <c r="J5" s="365">
        <v>11595.7</v>
      </c>
      <c r="K5" s="365">
        <v>9218.94</v>
      </c>
      <c r="L5" s="365">
        <v>3975.67</v>
      </c>
      <c r="M5" s="365">
        <v>2839.1475</v>
      </c>
      <c r="N5" s="365">
        <v>2839.1475</v>
      </c>
      <c r="O5" s="365">
        <v>2839.1475</v>
      </c>
      <c r="P5" s="365">
        <v>2839.1475</v>
      </c>
      <c r="Q5" s="366">
        <v>21468.62</v>
      </c>
      <c r="R5" s="366">
        <v>39428.269999999997</v>
      </c>
      <c r="S5" s="366">
        <v>50542.86</v>
      </c>
      <c r="T5" s="367"/>
      <c r="U5" s="132">
        <f t="shared" ref="U5:U51" si="0">SUM(E5:S5)</f>
        <v>172855.19</v>
      </c>
      <c r="V5" s="132">
        <f t="shared" ref="V5:V52" si="1">C5-U5</f>
        <v>1.0000000009313226E-2</v>
      </c>
      <c r="W5" s="359"/>
      <c r="X5" s="359"/>
      <c r="Y5" s="404"/>
      <c r="Z5" s="404"/>
    </row>
    <row r="6" spans="1:26" ht="14.4">
      <c r="A6" s="487"/>
      <c r="B6" s="489"/>
      <c r="C6" s="489"/>
      <c r="D6" s="489"/>
      <c r="E6" s="155">
        <f t="shared" ref="E6:S6" si="2">E5/$C5</f>
        <v>5.43999833386557E-2</v>
      </c>
      <c r="F6" s="155">
        <f t="shared" si="2"/>
        <v>1.8699987041176661E-2</v>
      </c>
      <c r="G6" s="155">
        <f t="shared" si="2"/>
        <v>1.9999976859244036E-2</v>
      </c>
      <c r="H6" s="155">
        <f t="shared" si="2"/>
        <v>1.9500020826680363E-2</v>
      </c>
      <c r="I6" s="155">
        <f t="shared" si="2"/>
        <v>3.3583311349615168E-2</v>
      </c>
      <c r="J6" s="155">
        <f t="shared" si="2"/>
        <v>6.7083315977766358E-2</v>
      </c>
      <c r="K6" s="155">
        <f t="shared" si="2"/>
        <v>5.3333310192577373E-2</v>
      </c>
      <c r="L6" s="155">
        <f t="shared" si="2"/>
        <v>2.3000002314075594E-2</v>
      </c>
      <c r="M6" s="155">
        <f t="shared" si="2"/>
        <v>1.6425004859558751E-2</v>
      </c>
      <c r="N6" s="155">
        <f t="shared" si="2"/>
        <v>1.6425004859558751E-2</v>
      </c>
      <c r="O6" s="155">
        <f t="shared" si="2"/>
        <v>1.6425004859558751E-2</v>
      </c>
      <c r="P6" s="155">
        <f t="shared" si="2"/>
        <v>1.6425004859558751E-2</v>
      </c>
      <c r="Q6" s="155">
        <f t="shared" si="2"/>
        <v>0.12420002406638618</v>
      </c>
      <c r="R6" s="155">
        <f t="shared" si="2"/>
        <v>0.2280999935205883</v>
      </c>
      <c r="S6" s="155">
        <f t="shared" si="2"/>
        <v>0.29239999722310928</v>
      </c>
      <c r="T6" s="368">
        <f>SUM(E6:S6)</f>
        <v>0.99999994214811017</v>
      </c>
      <c r="U6" s="369">
        <f t="shared" si="0"/>
        <v>0.99999994214811017</v>
      </c>
      <c r="V6" s="132">
        <f t="shared" si="1"/>
        <v>-0.99999994214811017</v>
      </c>
      <c r="W6" s="359"/>
      <c r="X6" s="359"/>
      <c r="Y6" s="404"/>
      <c r="Z6" s="404"/>
    </row>
    <row r="7" spans="1:26" ht="14.4">
      <c r="A7" s="486" t="s">
        <v>1263</v>
      </c>
      <c r="B7" s="488" t="str">
        <f>'ORÇ ABART CONSOLIDADA ADITIVO 1'!D7</f>
        <v>MOBILIZAÇÃO</v>
      </c>
      <c r="C7" s="490">
        <f>'ORÇ ABART CONSOLIDADA ADITIVO 1'!I7</f>
        <v>4778.3999999999996</v>
      </c>
      <c r="D7" s="492">
        <f>C7/$C$51</f>
        <v>1.9619629966979458E-3</v>
      </c>
      <c r="E7" s="364">
        <v>259.94</v>
      </c>
      <c r="F7" s="364">
        <v>89.36</v>
      </c>
      <c r="G7" s="364">
        <v>95.57</v>
      </c>
      <c r="H7" s="364">
        <v>93.18</v>
      </c>
      <c r="I7" s="364">
        <v>160.87</v>
      </c>
      <c r="J7" s="364">
        <v>320.55</v>
      </c>
      <c r="K7" s="364">
        <v>254.85</v>
      </c>
      <c r="L7" s="364">
        <v>109.9</v>
      </c>
      <c r="M7" s="364">
        <v>78.484999999999999</v>
      </c>
      <c r="N7" s="364">
        <v>78.484999999999999</v>
      </c>
      <c r="O7" s="364">
        <v>78.484999999999999</v>
      </c>
      <c r="P7" s="364">
        <v>78.484999999999999</v>
      </c>
      <c r="Q7" s="366">
        <v>593.48</v>
      </c>
      <c r="R7" s="366">
        <v>1089.95</v>
      </c>
      <c r="S7" s="366">
        <v>1396.97</v>
      </c>
      <c r="T7" s="367"/>
      <c r="U7" s="132">
        <f t="shared" si="0"/>
        <v>4778.5599999999995</v>
      </c>
      <c r="V7" s="132">
        <f t="shared" si="1"/>
        <v>-0.15999999999985448</v>
      </c>
      <c r="W7" s="359"/>
      <c r="X7" s="359"/>
      <c r="Y7" s="404"/>
      <c r="Z7" s="404"/>
    </row>
    <row r="8" spans="1:26" ht="14.4">
      <c r="A8" s="487"/>
      <c r="B8" s="489"/>
      <c r="C8" s="489"/>
      <c r="D8" s="489"/>
      <c r="E8" s="155">
        <f t="shared" ref="E8:S8" si="3">E7/$C7</f>
        <v>5.4398961995647081E-2</v>
      </c>
      <c r="F8" s="155">
        <f t="shared" si="3"/>
        <v>1.8700820358278924E-2</v>
      </c>
      <c r="G8" s="155">
        <f t="shared" si="3"/>
        <v>2.0000418550142306E-2</v>
      </c>
      <c r="H8" s="155">
        <f t="shared" si="3"/>
        <v>1.9500251130085387E-2</v>
      </c>
      <c r="I8" s="155">
        <f t="shared" si="3"/>
        <v>3.366608069646744E-2</v>
      </c>
      <c r="J8" s="155">
        <f t="shared" si="3"/>
        <v>6.7083124058262181E-2</v>
      </c>
      <c r="K8" s="155">
        <f t="shared" si="3"/>
        <v>5.3333751883475645E-2</v>
      </c>
      <c r="L8" s="155">
        <f t="shared" si="3"/>
        <v>2.2999330319772311E-2</v>
      </c>
      <c r="M8" s="155">
        <f t="shared" si="3"/>
        <v>1.6424953959484349E-2</v>
      </c>
      <c r="N8" s="155">
        <f t="shared" si="3"/>
        <v>1.6424953959484349E-2</v>
      </c>
      <c r="O8" s="155">
        <f t="shared" si="3"/>
        <v>1.6424953959484349E-2</v>
      </c>
      <c r="P8" s="155">
        <f t="shared" si="3"/>
        <v>1.6424953959484349E-2</v>
      </c>
      <c r="Q8" s="155">
        <f t="shared" si="3"/>
        <v>0.12420056922819354</v>
      </c>
      <c r="R8" s="155">
        <f t="shared" si="3"/>
        <v>0.22809936380378373</v>
      </c>
      <c r="S8" s="155">
        <f t="shared" si="3"/>
        <v>0.29235099614933874</v>
      </c>
      <c r="T8" s="368">
        <f>SUM(E8:S8)</f>
        <v>1.0000334840113847</v>
      </c>
      <c r="U8" s="369">
        <f t="shared" si="0"/>
        <v>1.0000334840113847</v>
      </c>
      <c r="V8" s="132">
        <f t="shared" si="1"/>
        <v>-1.0000334840113847</v>
      </c>
      <c r="W8" s="359"/>
      <c r="X8" s="359"/>
      <c r="Y8" s="404"/>
      <c r="Z8" s="404"/>
    </row>
    <row r="9" spans="1:26" ht="14.4">
      <c r="A9" s="486" t="s">
        <v>1264</v>
      </c>
      <c r="B9" s="488" t="str">
        <f>'ORÇ ABART CONSOLIDADA ADITIVO 1'!D9</f>
        <v>SERVIÇOS PRELIMINARES</v>
      </c>
      <c r="C9" s="490">
        <f>'ORÇ ABART CONSOLIDADA ADITIVO 1'!I9</f>
        <v>76367.260000000009</v>
      </c>
      <c r="D9" s="492">
        <f>C9/$C$51</f>
        <v>3.1355629139295828E-2</v>
      </c>
      <c r="E9" s="364">
        <v>72458.92</v>
      </c>
      <c r="F9" s="364">
        <v>1720.25</v>
      </c>
      <c r="G9" s="364">
        <v>1344.11</v>
      </c>
      <c r="H9" s="364">
        <v>843.81</v>
      </c>
      <c r="I9" s="370">
        <f t="shared" ref="I9:P9" si="4">I10*$C$11</f>
        <v>0</v>
      </c>
      <c r="J9" s="370">
        <f t="shared" si="4"/>
        <v>0</v>
      </c>
      <c r="K9" s="370">
        <f t="shared" si="4"/>
        <v>0</v>
      </c>
      <c r="L9" s="370">
        <f t="shared" si="4"/>
        <v>0</v>
      </c>
      <c r="M9" s="370">
        <f t="shared" si="4"/>
        <v>0</v>
      </c>
      <c r="N9" s="370">
        <f t="shared" si="4"/>
        <v>0</v>
      </c>
      <c r="O9" s="370">
        <f t="shared" si="4"/>
        <v>0</v>
      </c>
      <c r="P9" s="370">
        <f t="shared" si="4"/>
        <v>0</v>
      </c>
      <c r="Q9" s="371">
        <f t="shared" ref="Q9:S9" si="5">Q10*$C9</f>
        <v>0</v>
      </c>
      <c r="R9" s="371">
        <f t="shared" si="5"/>
        <v>0</v>
      </c>
      <c r="S9" s="371">
        <f t="shared" si="5"/>
        <v>0</v>
      </c>
      <c r="T9" s="367"/>
      <c r="U9" s="132">
        <f t="shared" si="0"/>
        <v>76367.09</v>
      </c>
      <c r="V9" s="132">
        <f t="shared" si="1"/>
        <v>0.17000000001280569</v>
      </c>
      <c r="W9" s="359"/>
      <c r="X9" s="359"/>
      <c r="Y9" s="404"/>
      <c r="Z9" s="404"/>
    </row>
    <row r="10" spans="1:26" ht="14.4">
      <c r="A10" s="487"/>
      <c r="B10" s="489"/>
      <c r="C10" s="489"/>
      <c r="D10" s="489"/>
      <c r="E10" s="155">
        <f t="shared" ref="E10:H10" si="6">E9/$C9</f>
        <v>0.94882178567097986</v>
      </c>
      <c r="F10" s="155">
        <f t="shared" si="6"/>
        <v>2.252601442031572E-2</v>
      </c>
      <c r="G10" s="155">
        <f t="shared" si="6"/>
        <v>1.7600605285563471E-2</v>
      </c>
      <c r="H10" s="155">
        <f t="shared" si="6"/>
        <v>1.1049368538297693E-2</v>
      </c>
      <c r="I10" s="372"/>
      <c r="J10" s="372"/>
      <c r="K10" s="372"/>
      <c r="L10" s="372"/>
      <c r="M10" s="372"/>
      <c r="N10" s="372"/>
      <c r="O10" s="372"/>
      <c r="P10" s="372"/>
      <c r="Q10" s="373"/>
      <c r="R10" s="373"/>
      <c r="S10" s="373"/>
      <c r="T10" s="368">
        <f>SUM(E10:S10)</f>
        <v>0.99999777391515687</v>
      </c>
      <c r="U10" s="369">
        <f t="shared" si="0"/>
        <v>0.99999777391515687</v>
      </c>
      <c r="V10" s="132">
        <f t="shared" si="1"/>
        <v>-0.99999777391515687</v>
      </c>
      <c r="W10" s="359"/>
      <c r="X10" s="359"/>
      <c r="Y10" s="404"/>
      <c r="Z10" s="404"/>
    </row>
    <row r="11" spans="1:26" ht="14.4">
      <c r="A11" s="486" t="s">
        <v>1265</v>
      </c>
      <c r="B11" s="488" t="str">
        <f>'ORÇ ABART CONSOLIDADA ADITIVO 1'!D24</f>
        <v>TERRAPLANAGEM</v>
      </c>
      <c r="C11" s="493">
        <f>'ORÇ ABART CONSOLIDADA ADITIVO 1'!I24</f>
        <v>58839.91</v>
      </c>
      <c r="D11" s="492">
        <f>C11/$C$51</f>
        <v>2.4159075453925462E-2</v>
      </c>
      <c r="E11" s="364">
        <v>47137</v>
      </c>
      <c r="F11" s="370">
        <f>F12*$C$11</f>
        <v>0</v>
      </c>
      <c r="G11" s="374">
        <v>1997.16</v>
      </c>
      <c r="H11" s="374">
        <v>1003.4</v>
      </c>
      <c r="I11" s="370">
        <f t="shared" ref="I11:P11" si="7">I12*$C$11</f>
        <v>0</v>
      </c>
      <c r="J11" s="370">
        <f t="shared" si="7"/>
        <v>0</v>
      </c>
      <c r="K11" s="370">
        <f t="shared" si="7"/>
        <v>0</v>
      </c>
      <c r="L11" s="370">
        <f t="shared" si="7"/>
        <v>0</v>
      </c>
      <c r="M11" s="370">
        <f t="shared" si="7"/>
        <v>0</v>
      </c>
      <c r="N11" s="370">
        <f t="shared" si="7"/>
        <v>0</v>
      </c>
      <c r="O11" s="370">
        <f t="shared" si="7"/>
        <v>0</v>
      </c>
      <c r="P11" s="370">
        <f t="shared" si="7"/>
        <v>0</v>
      </c>
      <c r="Q11" s="365">
        <v>8702.3700000000008</v>
      </c>
      <c r="R11" s="371">
        <f t="shared" ref="R11:S11" si="8">R12*$C11</f>
        <v>0</v>
      </c>
      <c r="S11" s="371">
        <f t="shared" si="8"/>
        <v>0</v>
      </c>
      <c r="T11" s="367"/>
      <c r="U11" s="132">
        <f t="shared" si="0"/>
        <v>58839.930000000008</v>
      </c>
      <c r="V11" s="132">
        <f t="shared" si="1"/>
        <v>-2.0000000004074536E-2</v>
      </c>
      <c r="W11" s="359"/>
      <c r="X11" s="359"/>
      <c r="Y11" s="404"/>
      <c r="Z11" s="404"/>
    </row>
    <row r="12" spans="1:26" ht="14.4">
      <c r="A12" s="487"/>
      <c r="B12" s="489"/>
      <c r="C12" s="489"/>
      <c r="D12" s="489"/>
      <c r="E12" s="155">
        <f>E11/$C11</f>
        <v>0.80110591603556158</v>
      </c>
      <c r="F12" s="372"/>
      <c r="G12" s="164">
        <f t="shared" ref="G12:H12" si="9">G11/$C11</f>
        <v>3.394226809660314E-2</v>
      </c>
      <c r="H12" s="164">
        <f t="shared" si="9"/>
        <v>1.7053051236822082E-2</v>
      </c>
      <c r="I12" s="372"/>
      <c r="J12" s="372"/>
      <c r="K12" s="372"/>
      <c r="L12" s="372"/>
      <c r="M12" s="372"/>
      <c r="N12" s="372"/>
      <c r="O12" s="372"/>
      <c r="P12" s="372"/>
      <c r="Q12" s="155">
        <f>Q11/$C11</f>
        <v>0.14789910453635977</v>
      </c>
      <c r="R12" s="373"/>
      <c r="S12" s="373"/>
      <c r="T12" s="368">
        <f>SUM(E12:S12)</f>
        <v>1.0000003399053465</v>
      </c>
      <c r="U12" s="369">
        <f t="shared" si="0"/>
        <v>1.0000003399053465</v>
      </c>
      <c r="V12" s="132">
        <f t="shared" si="1"/>
        <v>-1.0000003399053465</v>
      </c>
      <c r="W12" s="359"/>
      <c r="X12" s="359"/>
      <c r="Y12" s="404"/>
      <c r="Z12" s="404"/>
    </row>
    <row r="13" spans="1:26" ht="14.4">
      <c r="A13" s="486" t="s">
        <v>1266</v>
      </c>
      <c r="B13" s="488" t="str">
        <f>'ORÇ ABART CONSOLIDADA ADITIVO 1'!D33</f>
        <v>ESTRUTURA</v>
      </c>
      <c r="C13" s="493">
        <f>'ORÇ ABART CONSOLIDADA ADITIVO 1'!I33</f>
        <v>753145.36</v>
      </c>
      <c r="D13" s="492">
        <f>C13/$C$51</f>
        <v>0.30923391249262372</v>
      </c>
      <c r="E13" s="364">
        <v>6754.82</v>
      </c>
      <c r="F13" s="364">
        <v>43655.05</v>
      </c>
      <c r="G13" s="364">
        <v>38394.47</v>
      </c>
      <c r="H13" s="364">
        <v>35636.400000000001</v>
      </c>
      <c r="I13" s="364">
        <v>48617.760000000002</v>
      </c>
      <c r="J13" s="364">
        <v>150450.60999999999</v>
      </c>
      <c r="K13" s="364">
        <v>113900.46</v>
      </c>
      <c r="L13" s="364">
        <v>51550.92</v>
      </c>
      <c r="M13" s="364">
        <v>35812.272499999999</v>
      </c>
      <c r="N13" s="364">
        <v>35812.272499999999</v>
      </c>
      <c r="O13" s="364">
        <v>35812.272499999999</v>
      </c>
      <c r="P13" s="364">
        <v>35812.272499999999</v>
      </c>
      <c r="Q13" s="365">
        <v>78520.5</v>
      </c>
      <c r="R13" s="365">
        <v>41118.47</v>
      </c>
      <c r="S13" s="366">
        <f>1982.4-685.59</f>
        <v>1296.81</v>
      </c>
      <c r="T13" s="367"/>
      <c r="U13" s="132">
        <f t="shared" si="0"/>
        <v>753145.35999999987</v>
      </c>
      <c r="V13" s="132">
        <f t="shared" si="1"/>
        <v>0</v>
      </c>
      <c r="W13" s="359"/>
      <c r="X13" s="359"/>
      <c r="Y13" s="404"/>
      <c r="Z13" s="404"/>
    </row>
    <row r="14" spans="1:26" ht="14.4">
      <c r="A14" s="487"/>
      <c r="B14" s="489"/>
      <c r="C14" s="489"/>
      <c r="D14" s="489"/>
      <c r="E14" s="155">
        <f t="shared" ref="E14:S14" si="10">E13/$C13</f>
        <v>8.9688131385420727E-3</v>
      </c>
      <c r="F14" s="155">
        <f t="shared" si="10"/>
        <v>5.7963644627645326E-2</v>
      </c>
      <c r="G14" s="155">
        <f t="shared" si="10"/>
        <v>5.0978830965645199E-2</v>
      </c>
      <c r="H14" s="155">
        <f t="shared" si="10"/>
        <v>4.7316762331245064E-2</v>
      </c>
      <c r="I14" s="155">
        <f t="shared" si="10"/>
        <v>6.4552956948443527E-2</v>
      </c>
      <c r="J14" s="155">
        <f t="shared" si="10"/>
        <v>0.19976304441416196</v>
      </c>
      <c r="K14" s="155">
        <f t="shared" si="10"/>
        <v>0.15123303687351936</v>
      </c>
      <c r="L14" s="155">
        <f t="shared" si="10"/>
        <v>6.8447503945320731E-2</v>
      </c>
      <c r="M14" s="155">
        <f t="shared" si="10"/>
        <v>4.7550279669783799E-2</v>
      </c>
      <c r="N14" s="155">
        <f t="shared" si="10"/>
        <v>4.7550279669783799E-2</v>
      </c>
      <c r="O14" s="155">
        <f t="shared" si="10"/>
        <v>4.7550279669783799E-2</v>
      </c>
      <c r="P14" s="155">
        <f t="shared" si="10"/>
        <v>4.7550279669783799E-2</v>
      </c>
      <c r="Q14" s="155">
        <f t="shared" si="10"/>
        <v>0.10425676658221728</v>
      </c>
      <c r="R14" s="155">
        <f t="shared" si="10"/>
        <v>5.4595662648708347E-2</v>
      </c>
      <c r="S14" s="155">
        <f t="shared" si="10"/>
        <v>1.7218588454159765E-3</v>
      </c>
      <c r="T14" s="368">
        <f>SUM(E14:S14)</f>
        <v>0.99999999999999989</v>
      </c>
      <c r="U14" s="369">
        <f t="shared" si="0"/>
        <v>0.99999999999999989</v>
      </c>
      <c r="V14" s="132">
        <f t="shared" si="1"/>
        <v>-0.99999999999999989</v>
      </c>
      <c r="W14" s="359"/>
      <c r="X14" s="359"/>
      <c r="Y14" s="404"/>
      <c r="Z14" s="404"/>
    </row>
    <row r="15" spans="1:26" ht="14.4">
      <c r="A15" s="486" t="s">
        <v>1267</v>
      </c>
      <c r="B15" s="488" t="str">
        <f>'ORÇ ABART CONSOLIDADA ADITIVO 1'!D141</f>
        <v>VEDAÇÃO E ELEVAÇÕES INTERNAS E EXTERNAS</v>
      </c>
      <c r="C15" s="493">
        <f>'ORÇ ABART CONSOLIDADA ADITIVO 1'!I141</f>
        <v>211436.5</v>
      </c>
      <c r="D15" s="492">
        <f>C15/$C$51</f>
        <v>8.6813701061301943E-2</v>
      </c>
      <c r="E15" s="370">
        <f t="shared" ref="E15:F15" si="11">E16*$C$47</f>
        <v>0</v>
      </c>
      <c r="F15" s="370">
        <f t="shared" si="11"/>
        <v>0</v>
      </c>
      <c r="G15" s="364">
        <v>6241.95</v>
      </c>
      <c r="H15" s="364">
        <v>6432.93</v>
      </c>
      <c r="I15" s="364">
        <v>17767.990000000002</v>
      </c>
      <c r="J15" s="364">
        <v>946.46</v>
      </c>
      <c r="K15" s="370">
        <f>K16*$C$47</f>
        <v>0</v>
      </c>
      <c r="L15" s="364">
        <v>70.84</v>
      </c>
      <c r="M15" s="364">
        <v>1098.615</v>
      </c>
      <c r="N15" s="364">
        <v>1098.615</v>
      </c>
      <c r="O15" s="364">
        <v>1098.615</v>
      </c>
      <c r="P15" s="364">
        <v>1098.615</v>
      </c>
      <c r="Q15" s="365">
        <v>48603.31</v>
      </c>
      <c r="R15" s="365">
        <v>77096.78</v>
      </c>
      <c r="S15" s="366">
        <v>49881.81</v>
      </c>
      <c r="T15" s="367"/>
      <c r="U15" s="132">
        <f t="shared" si="0"/>
        <v>211436.53</v>
      </c>
      <c r="V15" s="132">
        <f t="shared" si="1"/>
        <v>-2.9999999998835847E-2</v>
      </c>
      <c r="W15" s="359"/>
      <c r="X15" s="359"/>
      <c r="Y15" s="404"/>
      <c r="Z15" s="404"/>
    </row>
    <row r="16" spans="1:26" ht="14.4">
      <c r="A16" s="487"/>
      <c r="B16" s="489"/>
      <c r="C16" s="489"/>
      <c r="D16" s="489"/>
      <c r="E16" s="372"/>
      <c r="F16" s="372"/>
      <c r="G16" s="155">
        <f t="shared" ref="G16:I16" si="12">G15/$C15</f>
        <v>2.9521629425383035E-2</v>
      </c>
      <c r="H16" s="155">
        <f t="shared" si="12"/>
        <v>3.0424879337295124E-2</v>
      </c>
      <c r="I16" s="155">
        <f t="shared" si="12"/>
        <v>8.4034639241568995E-2</v>
      </c>
      <c r="J16" s="384">
        <f>J15/C15</f>
        <v>4.4763321375448422E-3</v>
      </c>
      <c r="K16" s="372"/>
      <c r="L16" s="155">
        <f t="shared" ref="L16:S16" si="13">L15/$C15</f>
        <v>3.3504148999817914E-4</v>
      </c>
      <c r="M16" s="155">
        <f t="shared" si="13"/>
        <v>5.1959571786328283E-3</v>
      </c>
      <c r="N16" s="155">
        <f t="shared" si="13"/>
        <v>5.1959571786328283E-3</v>
      </c>
      <c r="O16" s="155">
        <f t="shared" si="13"/>
        <v>5.1959571786328283E-3</v>
      </c>
      <c r="P16" s="155">
        <f t="shared" si="13"/>
        <v>5.1959571786328283E-3</v>
      </c>
      <c r="Q16" s="155">
        <f t="shared" si="13"/>
        <v>0.22987190007401748</v>
      </c>
      <c r="R16" s="155">
        <f t="shared" si="13"/>
        <v>0.36463325868523172</v>
      </c>
      <c r="S16" s="155">
        <f t="shared" si="13"/>
        <v>0.23591863278100042</v>
      </c>
      <c r="T16" s="368">
        <f>SUM(E16:S16)</f>
        <v>1.0000001418865712</v>
      </c>
      <c r="U16" s="369">
        <f t="shared" si="0"/>
        <v>1.0000001418865712</v>
      </c>
      <c r="V16" s="132">
        <f t="shared" si="1"/>
        <v>-1.0000001418865712</v>
      </c>
      <c r="W16" s="359"/>
      <c r="X16" s="359"/>
      <c r="Y16" s="404"/>
      <c r="Z16" s="404"/>
    </row>
    <row r="17" spans="1:26" ht="14.4">
      <c r="A17" s="486" t="s">
        <v>1268</v>
      </c>
      <c r="B17" s="488" t="str">
        <f>'ORÇ ABART CONSOLIDADA ADITIVO 1'!D166</f>
        <v>COBERTURA</v>
      </c>
      <c r="C17" s="494">
        <f>'ORÇ ABART CONSOLIDADA ADITIVO 1'!I166</f>
        <v>42440.759999999995</v>
      </c>
      <c r="D17" s="492">
        <f>C17/$C$51</f>
        <v>1.7425749345332808E-2</v>
      </c>
      <c r="E17" s="370">
        <f t="shared" ref="E17:K17" si="14">E18*$C$47</f>
        <v>0</v>
      </c>
      <c r="F17" s="370">
        <f t="shared" si="14"/>
        <v>0</v>
      </c>
      <c r="G17" s="370">
        <f t="shared" si="14"/>
        <v>0</v>
      </c>
      <c r="H17" s="370">
        <f t="shared" si="14"/>
        <v>0</v>
      </c>
      <c r="I17" s="370">
        <f t="shared" si="14"/>
        <v>0</v>
      </c>
      <c r="J17" s="370">
        <f t="shared" si="14"/>
        <v>0</v>
      </c>
      <c r="K17" s="370">
        <f t="shared" si="14"/>
        <v>0</v>
      </c>
      <c r="L17" s="370">
        <f t="shared" ref="L17:P17" si="15">L18*$C$11</f>
        <v>0</v>
      </c>
      <c r="M17" s="370">
        <f t="shared" si="15"/>
        <v>0</v>
      </c>
      <c r="N17" s="370">
        <f t="shared" si="15"/>
        <v>0</v>
      </c>
      <c r="O17" s="370">
        <f t="shared" si="15"/>
        <v>0</v>
      </c>
      <c r="P17" s="370">
        <f t="shared" si="15"/>
        <v>0</v>
      </c>
      <c r="Q17" s="365">
        <v>2661.45</v>
      </c>
      <c r="R17" s="370">
        <f>R18*$C$11</f>
        <v>0</v>
      </c>
      <c r="S17" s="365">
        <v>39779.31</v>
      </c>
      <c r="T17" s="367"/>
      <c r="U17" s="132">
        <f t="shared" si="0"/>
        <v>42440.759999999995</v>
      </c>
      <c r="V17" s="132">
        <f t="shared" si="1"/>
        <v>0</v>
      </c>
      <c r="W17" s="359"/>
      <c r="X17" s="359"/>
      <c r="Y17" s="404"/>
      <c r="Z17" s="404"/>
    </row>
    <row r="18" spans="1:26" ht="14.4">
      <c r="A18" s="487"/>
      <c r="B18" s="489"/>
      <c r="C18" s="489"/>
      <c r="D18" s="489"/>
      <c r="E18" s="372"/>
      <c r="F18" s="372"/>
      <c r="G18" s="372"/>
      <c r="H18" s="372"/>
      <c r="I18" s="372"/>
      <c r="J18" s="372"/>
      <c r="K18" s="372"/>
      <c r="L18" s="372"/>
      <c r="M18" s="372"/>
      <c r="N18" s="372"/>
      <c r="O18" s="372"/>
      <c r="P18" s="372"/>
      <c r="Q18" s="155">
        <f>Q17/$C17</f>
        <v>6.2709762973141861E-2</v>
      </c>
      <c r="R18" s="372"/>
      <c r="S18" s="155">
        <f>S17/$C17</f>
        <v>0.93729023702685821</v>
      </c>
      <c r="T18" s="368">
        <f>SUM(E18:S18)</f>
        <v>1</v>
      </c>
      <c r="U18" s="369">
        <f t="shared" si="0"/>
        <v>1</v>
      </c>
      <c r="V18" s="132">
        <f t="shared" si="1"/>
        <v>-1</v>
      </c>
      <c r="W18" s="359"/>
      <c r="X18" s="359"/>
      <c r="Y18" s="404"/>
      <c r="Z18" s="404"/>
    </row>
    <row r="19" spans="1:26" ht="14.4">
      <c r="A19" s="486" t="s">
        <v>1269</v>
      </c>
      <c r="B19" s="488" t="str">
        <f>'ORÇ ABART CONSOLIDADA ADITIVO 1'!D172</f>
        <v>IMPERMEABILIZAÇÃO</v>
      </c>
      <c r="C19" s="494">
        <f>'ORÇ ABART CONSOLIDADA ADITIVO 1'!I172</f>
        <v>35324.53</v>
      </c>
      <c r="D19" s="492">
        <f>C19/$C$51</f>
        <v>1.4503896855798276E-2</v>
      </c>
      <c r="E19" s="370">
        <f t="shared" ref="E19:K19" si="16">E20*$C$47</f>
        <v>0</v>
      </c>
      <c r="F19" s="370">
        <f t="shared" si="16"/>
        <v>0</v>
      </c>
      <c r="G19" s="370">
        <f t="shared" si="16"/>
        <v>0</v>
      </c>
      <c r="H19" s="370">
        <f t="shared" si="16"/>
        <v>0</v>
      </c>
      <c r="I19" s="370">
        <f t="shared" si="16"/>
        <v>0</v>
      </c>
      <c r="J19" s="370">
        <f t="shared" si="16"/>
        <v>0</v>
      </c>
      <c r="K19" s="370">
        <f t="shared" si="16"/>
        <v>0</v>
      </c>
      <c r="L19" s="370">
        <f>L20*$C$19</f>
        <v>0</v>
      </c>
      <c r="M19" s="370">
        <f t="shared" ref="M19:P19" si="17">M20*$C$11</f>
        <v>0</v>
      </c>
      <c r="N19" s="370">
        <f t="shared" si="17"/>
        <v>0</v>
      </c>
      <c r="O19" s="370">
        <f t="shared" si="17"/>
        <v>0</v>
      </c>
      <c r="P19" s="370">
        <f t="shared" si="17"/>
        <v>0</v>
      </c>
      <c r="Q19" s="365">
        <v>3909.91</v>
      </c>
      <c r="R19" s="365">
        <v>31414.62</v>
      </c>
      <c r="S19" s="371">
        <f>S20*$C19</f>
        <v>0</v>
      </c>
      <c r="T19" s="367"/>
      <c r="U19" s="132">
        <f t="shared" si="0"/>
        <v>35324.53</v>
      </c>
      <c r="V19" s="132">
        <f t="shared" si="1"/>
        <v>0</v>
      </c>
      <c r="W19" s="359"/>
      <c r="X19" s="359"/>
      <c r="Y19" s="404"/>
      <c r="Z19" s="404"/>
    </row>
    <row r="20" spans="1:26" ht="14.4">
      <c r="A20" s="487"/>
      <c r="B20" s="489"/>
      <c r="C20" s="489"/>
      <c r="D20" s="489"/>
      <c r="E20" s="372"/>
      <c r="F20" s="372"/>
      <c r="G20" s="372"/>
      <c r="H20" s="372"/>
      <c r="I20" s="372"/>
      <c r="J20" s="372"/>
      <c r="K20" s="372"/>
      <c r="L20" s="381"/>
      <c r="M20" s="372"/>
      <c r="N20" s="372"/>
      <c r="O20" s="372"/>
      <c r="P20" s="372"/>
      <c r="Q20" s="155">
        <f t="shared" ref="Q20:R20" si="18">Q19/$C19</f>
        <v>0.11068540756239362</v>
      </c>
      <c r="R20" s="155">
        <f t="shared" si="18"/>
        <v>0.88931459243760635</v>
      </c>
      <c r="S20" s="373"/>
      <c r="T20" s="368">
        <f>SUM(E20:S20)</f>
        <v>1</v>
      </c>
      <c r="U20" s="369">
        <f t="shared" si="0"/>
        <v>1</v>
      </c>
      <c r="V20" s="132">
        <f t="shared" si="1"/>
        <v>-1</v>
      </c>
      <c r="W20" s="359"/>
      <c r="X20" s="359"/>
      <c r="Y20" s="404"/>
      <c r="Z20" s="404"/>
    </row>
    <row r="21" spans="1:26" ht="15.75" customHeight="1">
      <c r="A21" s="486" t="s">
        <v>1270</v>
      </c>
      <c r="B21" s="488" t="str">
        <f>'ORÇ ABART CONSOLIDADA ADITIVO 1'!D180</f>
        <v>PAVIMENTAÇÃO</v>
      </c>
      <c r="C21" s="494">
        <f>'ORÇ ABART CONSOLIDADA ADITIVO 1'!I180</f>
        <v>83931.8</v>
      </c>
      <c r="D21" s="492">
        <f>C21/$C$51</f>
        <v>3.4461553207402615E-2</v>
      </c>
      <c r="E21" s="370">
        <f t="shared" ref="E21:K21" si="19">E22*$C$47</f>
        <v>0</v>
      </c>
      <c r="F21" s="370">
        <f t="shared" si="19"/>
        <v>0</v>
      </c>
      <c r="G21" s="370">
        <f t="shared" si="19"/>
        <v>0</v>
      </c>
      <c r="H21" s="370">
        <f t="shared" si="19"/>
        <v>0</v>
      </c>
      <c r="I21" s="370">
        <f t="shared" si="19"/>
        <v>0</v>
      </c>
      <c r="J21" s="370">
        <f t="shared" si="19"/>
        <v>0</v>
      </c>
      <c r="K21" s="370">
        <f t="shared" si="19"/>
        <v>0</v>
      </c>
      <c r="L21" s="364">
        <v>302.11</v>
      </c>
      <c r="M21" s="370">
        <f>M22*$C$11</f>
        <v>0</v>
      </c>
      <c r="N21" s="371">
        <f t="shared" ref="N21:O21" si="20">N22*$C21</f>
        <v>0</v>
      </c>
      <c r="O21" s="371">
        <f t="shared" si="20"/>
        <v>0</v>
      </c>
      <c r="P21" s="370">
        <f>P22*$C$11</f>
        <v>0</v>
      </c>
      <c r="Q21" s="365">
        <v>8235.6200000000008</v>
      </c>
      <c r="R21" s="365">
        <v>11595.83</v>
      </c>
      <c r="S21" s="365">
        <v>63798.239999999998</v>
      </c>
      <c r="T21" s="367"/>
      <c r="U21" s="132">
        <f t="shared" si="0"/>
        <v>83931.8</v>
      </c>
      <c r="V21" s="132">
        <f t="shared" si="1"/>
        <v>0</v>
      </c>
      <c r="W21" s="359"/>
      <c r="X21" s="359"/>
      <c r="Y21" s="404"/>
      <c r="Z21" s="404"/>
    </row>
    <row r="22" spans="1:26" ht="15.75" customHeight="1">
      <c r="A22" s="487"/>
      <c r="B22" s="489"/>
      <c r="C22" s="489"/>
      <c r="D22" s="489"/>
      <c r="E22" s="372"/>
      <c r="F22" s="372"/>
      <c r="G22" s="372"/>
      <c r="H22" s="372"/>
      <c r="I22" s="372"/>
      <c r="J22" s="372"/>
      <c r="K22" s="372"/>
      <c r="L22" s="155">
        <f>L21/$C21</f>
        <v>3.5994700459182336E-3</v>
      </c>
      <c r="M22" s="372"/>
      <c r="N22" s="373"/>
      <c r="O22" s="373"/>
      <c r="P22" s="372"/>
      <c r="Q22" s="155">
        <f t="shared" ref="Q22:S22" si="21">Q21/$C21</f>
        <v>9.8122761575469619E-2</v>
      </c>
      <c r="R22" s="155">
        <f t="shared" si="21"/>
        <v>0.13815776618635606</v>
      </c>
      <c r="S22" s="155">
        <f t="shared" si="21"/>
        <v>0.76012000219225606</v>
      </c>
      <c r="T22" s="368">
        <f>SUM(E22:S22)</f>
        <v>1</v>
      </c>
      <c r="U22" s="369">
        <f t="shared" si="0"/>
        <v>1</v>
      </c>
      <c r="V22" s="132">
        <f t="shared" si="1"/>
        <v>-1</v>
      </c>
      <c r="W22" s="359"/>
      <c r="X22" s="359"/>
      <c r="Y22" s="404"/>
      <c r="Z22" s="404"/>
    </row>
    <row r="23" spans="1:26" ht="15.75" customHeight="1">
      <c r="A23" s="486" t="s">
        <v>1271</v>
      </c>
      <c r="B23" s="488" t="str">
        <f>'ORÇ ABART CONSOLIDADA ADITIVO 1'!D194</f>
        <v>REVESTIMENTOS INTERNOS E EXTERNOS</v>
      </c>
      <c r="C23" s="494">
        <f>'ORÇ ABART CONSOLIDADA ADITIVO 1'!I194</f>
        <v>317669.01999999996</v>
      </c>
      <c r="D23" s="492">
        <f>C23/$C$51</f>
        <v>0.13043170568334581</v>
      </c>
      <c r="E23" s="370">
        <f t="shared" ref="E23:K23" si="22">E24*$C$47</f>
        <v>0</v>
      </c>
      <c r="F23" s="370">
        <f t="shared" si="22"/>
        <v>0</v>
      </c>
      <c r="G23" s="370">
        <f t="shared" si="22"/>
        <v>0</v>
      </c>
      <c r="H23" s="370">
        <f t="shared" si="22"/>
        <v>0</v>
      </c>
      <c r="I23" s="370">
        <f t="shared" si="22"/>
        <v>0</v>
      </c>
      <c r="J23" s="370">
        <f t="shared" si="22"/>
        <v>0</v>
      </c>
      <c r="K23" s="370">
        <f t="shared" si="22"/>
        <v>0</v>
      </c>
      <c r="L23" s="370">
        <f>L24*$C$11</f>
        <v>0</v>
      </c>
      <c r="M23" s="364">
        <v>89.16</v>
      </c>
      <c r="N23" s="364">
        <v>89.16</v>
      </c>
      <c r="O23" s="364">
        <v>89.16</v>
      </c>
      <c r="P23" s="364">
        <v>89.16</v>
      </c>
      <c r="Q23" s="365">
        <v>38393.24</v>
      </c>
      <c r="R23" s="364">
        <v>127549.41</v>
      </c>
      <c r="S23" s="364">
        <v>151369.73000000001</v>
      </c>
      <c r="T23" s="367"/>
      <c r="U23" s="132">
        <f t="shared" si="0"/>
        <v>317669.02</v>
      </c>
      <c r="V23" s="132">
        <f t="shared" si="1"/>
        <v>0</v>
      </c>
      <c r="W23" s="359"/>
      <c r="X23" s="359"/>
      <c r="Y23" s="404"/>
      <c r="Z23" s="404"/>
    </row>
    <row r="24" spans="1:26" ht="15.75" customHeight="1">
      <c r="A24" s="487"/>
      <c r="B24" s="489"/>
      <c r="C24" s="489"/>
      <c r="D24" s="489"/>
      <c r="E24" s="372"/>
      <c r="F24" s="372"/>
      <c r="G24" s="372"/>
      <c r="H24" s="372"/>
      <c r="I24" s="372"/>
      <c r="J24" s="372"/>
      <c r="K24" s="372"/>
      <c r="L24" s="372"/>
      <c r="M24" s="155">
        <f t="shared" ref="M24:S24" si="23">M23/$C23</f>
        <v>2.8066948423236237E-4</v>
      </c>
      <c r="N24" s="155">
        <f t="shared" si="23"/>
        <v>2.8066948423236237E-4</v>
      </c>
      <c r="O24" s="155">
        <f t="shared" si="23"/>
        <v>2.8066948423236237E-4</v>
      </c>
      <c r="P24" s="155">
        <f t="shared" si="23"/>
        <v>2.8066948423236237E-4</v>
      </c>
      <c r="Q24" s="155">
        <f t="shared" si="23"/>
        <v>0.12085925155685626</v>
      </c>
      <c r="R24" s="155">
        <f t="shared" si="23"/>
        <v>0.40151667921536704</v>
      </c>
      <c r="S24" s="155">
        <f t="shared" si="23"/>
        <v>0.4765013912908474</v>
      </c>
      <c r="T24" s="368">
        <f>SUM(E24:S24)</f>
        <v>1.0000000000000002</v>
      </c>
      <c r="U24" s="369">
        <f t="shared" si="0"/>
        <v>1.0000000000000002</v>
      </c>
      <c r="V24" s="132">
        <f t="shared" si="1"/>
        <v>-1.0000000000000002</v>
      </c>
      <c r="W24" s="359"/>
      <c r="X24" s="359"/>
      <c r="Y24" s="404"/>
      <c r="Z24" s="404"/>
    </row>
    <row r="25" spans="1:26" ht="15.75" customHeight="1">
      <c r="A25" s="486" t="s">
        <v>1272</v>
      </c>
      <c r="B25" s="488" t="str">
        <f>'ORÇ ABART CONSOLIDADA ADITIVO 1'!D214</f>
        <v>ESQUADRIAS</v>
      </c>
      <c r="C25" s="494">
        <f>'ORÇ ABART CONSOLIDADA ADITIVO 1'!I214</f>
        <v>85836.62</v>
      </c>
      <c r="D25" s="492">
        <f>C25/$C$51</f>
        <v>3.5243653147836687E-2</v>
      </c>
      <c r="E25" s="370">
        <f t="shared" ref="E25:K25" si="24">E26*$C$47</f>
        <v>0</v>
      </c>
      <c r="F25" s="370">
        <f t="shared" si="24"/>
        <v>0</v>
      </c>
      <c r="G25" s="370">
        <f t="shared" si="24"/>
        <v>0</v>
      </c>
      <c r="H25" s="370">
        <f t="shared" si="24"/>
        <v>0</v>
      </c>
      <c r="I25" s="370">
        <f t="shared" si="24"/>
        <v>0</v>
      </c>
      <c r="J25" s="370">
        <f t="shared" si="24"/>
        <v>0</v>
      </c>
      <c r="K25" s="370">
        <f t="shared" si="24"/>
        <v>0</v>
      </c>
      <c r="L25" s="370">
        <f t="shared" ref="L25:M25" si="25">L26*$C$11</f>
        <v>0</v>
      </c>
      <c r="M25" s="370">
        <f t="shared" si="25"/>
        <v>0</v>
      </c>
      <c r="N25" s="370">
        <f t="shared" ref="N25:O25" si="26">N26*$C$23</f>
        <v>0</v>
      </c>
      <c r="O25" s="370">
        <f t="shared" si="26"/>
        <v>0</v>
      </c>
      <c r="P25" s="370">
        <f t="shared" ref="P25:R25" si="27">P26*$C$11</f>
        <v>0</v>
      </c>
      <c r="Q25" s="370">
        <f t="shared" si="27"/>
        <v>0</v>
      </c>
      <c r="R25" s="370">
        <f t="shared" si="27"/>
        <v>0</v>
      </c>
      <c r="S25" s="364">
        <v>85836.64</v>
      </c>
      <c r="T25" s="367"/>
      <c r="U25" s="132">
        <f t="shared" si="0"/>
        <v>85836.64</v>
      </c>
      <c r="V25" s="132">
        <f t="shared" si="1"/>
        <v>-2.0000000004074536E-2</v>
      </c>
      <c r="W25" s="359"/>
      <c r="X25" s="359"/>
      <c r="Y25" s="404"/>
      <c r="Z25" s="404"/>
    </row>
    <row r="26" spans="1:26" ht="15.75" customHeight="1">
      <c r="A26" s="487"/>
      <c r="B26" s="489"/>
      <c r="C26" s="489"/>
      <c r="D26" s="489"/>
      <c r="E26" s="372"/>
      <c r="F26" s="372"/>
      <c r="G26" s="372"/>
      <c r="H26" s="372"/>
      <c r="I26" s="372"/>
      <c r="J26" s="372"/>
      <c r="K26" s="372"/>
      <c r="L26" s="372"/>
      <c r="M26" s="372"/>
      <c r="N26" s="382"/>
      <c r="O26" s="382"/>
      <c r="P26" s="372"/>
      <c r="Q26" s="372"/>
      <c r="R26" s="372"/>
      <c r="S26" s="155">
        <f>S25/$C25</f>
        <v>1.0000002330007869</v>
      </c>
      <c r="T26" s="368">
        <f>SUM(E26:S26)</f>
        <v>1.0000002330007869</v>
      </c>
      <c r="U26" s="369">
        <f t="shared" si="0"/>
        <v>1.0000002330007869</v>
      </c>
      <c r="V26" s="132">
        <f t="shared" si="1"/>
        <v>-1.0000002330007869</v>
      </c>
      <c r="W26" s="359"/>
      <c r="X26" s="359"/>
      <c r="Y26" s="404"/>
      <c r="Z26" s="404"/>
    </row>
    <row r="27" spans="1:26" ht="15.75" customHeight="1">
      <c r="A27" s="486" t="s">
        <v>1273</v>
      </c>
      <c r="B27" s="488" t="str">
        <f>'ORÇ ABART CONSOLIDADA ADITIVO 1'!D232</f>
        <v>INSTALAÇÕES HIDROSSANITÁRIAS</v>
      </c>
      <c r="C27" s="494">
        <f>'ORÇ ABART CONSOLIDADA ADITIVO 1'!I232</f>
        <v>45772.729999999996</v>
      </c>
      <c r="D27" s="492">
        <f>C27/$C$51</f>
        <v>1.8793822726821938E-2</v>
      </c>
      <c r="E27" s="370">
        <f t="shared" ref="E27:K27" si="28">E28*$C$47</f>
        <v>0</v>
      </c>
      <c r="F27" s="370">
        <f t="shared" si="28"/>
        <v>0</v>
      </c>
      <c r="G27" s="370">
        <f t="shared" si="28"/>
        <v>0</v>
      </c>
      <c r="H27" s="370">
        <f t="shared" si="28"/>
        <v>0</v>
      </c>
      <c r="I27" s="370">
        <f t="shared" si="28"/>
        <v>0</v>
      </c>
      <c r="J27" s="370">
        <f t="shared" si="28"/>
        <v>0</v>
      </c>
      <c r="K27" s="370">
        <f t="shared" si="28"/>
        <v>0</v>
      </c>
      <c r="L27" s="370">
        <f>L28*$C$19</f>
        <v>0</v>
      </c>
      <c r="M27" s="370">
        <f>M28*$C$11</f>
        <v>0</v>
      </c>
      <c r="N27" s="370">
        <f t="shared" ref="N27:O27" si="29">N28*$C$23</f>
        <v>0</v>
      </c>
      <c r="O27" s="370">
        <f t="shared" si="29"/>
        <v>0</v>
      </c>
      <c r="P27" s="370">
        <f>P28*$C$11</f>
        <v>0</v>
      </c>
      <c r="Q27" s="364">
        <v>39697.43</v>
      </c>
      <c r="R27" s="364">
        <v>5925.86</v>
      </c>
      <c r="S27" s="364">
        <v>149.44</v>
      </c>
      <c r="T27" s="367"/>
      <c r="U27" s="132">
        <f t="shared" si="0"/>
        <v>45772.73</v>
      </c>
      <c r="V27" s="132">
        <f t="shared" si="1"/>
        <v>0</v>
      </c>
      <c r="W27" s="359"/>
      <c r="X27" s="359"/>
      <c r="Y27" s="404"/>
      <c r="Z27" s="404"/>
    </row>
    <row r="28" spans="1:26" ht="15.75" customHeight="1">
      <c r="A28" s="487"/>
      <c r="B28" s="489"/>
      <c r="C28" s="489"/>
      <c r="D28" s="489"/>
      <c r="E28" s="372"/>
      <c r="F28" s="372"/>
      <c r="G28" s="372"/>
      <c r="H28" s="372"/>
      <c r="I28" s="372"/>
      <c r="J28" s="372"/>
      <c r="K28" s="372"/>
      <c r="L28" s="381"/>
      <c r="M28" s="372"/>
      <c r="N28" s="382"/>
      <c r="O28" s="382"/>
      <c r="P28" s="372"/>
      <c r="Q28" s="155">
        <f t="shared" ref="Q28:S28" si="30">Q27/$C27</f>
        <v>0.86727250046042703</v>
      </c>
      <c r="R28" s="155">
        <f t="shared" si="30"/>
        <v>0.12946267351761628</v>
      </c>
      <c r="S28" s="155">
        <f t="shared" si="30"/>
        <v>3.2648260219567417E-3</v>
      </c>
      <c r="T28" s="368">
        <f>SUM(E28:S28)</f>
        <v>1</v>
      </c>
      <c r="U28" s="369">
        <f t="shared" si="0"/>
        <v>1</v>
      </c>
      <c r="V28" s="132">
        <f t="shared" si="1"/>
        <v>-1</v>
      </c>
      <c r="W28" s="359"/>
      <c r="X28" s="359"/>
      <c r="Y28" s="404"/>
      <c r="Z28" s="404"/>
    </row>
    <row r="29" spans="1:26" ht="15.75" customHeight="1">
      <c r="A29" s="486" t="s">
        <v>1274</v>
      </c>
      <c r="B29" s="488" t="str">
        <f>'ORÇ ABART CONSOLIDADA ADITIVO 1'!D356</f>
        <v>BANCADAS , LOUÇAS E METAIS</v>
      </c>
      <c r="C29" s="494">
        <f>'ORÇ ABART CONSOLIDADA ADITIVO 1'!I356</f>
        <v>41036.450000000004</v>
      </c>
      <c r="D29" s="492">
        <f>C29/$C$51</f>
        <v>1.6849153778638336E-2</v>
      </c>
      <c r="E29" s="370">
        <f t="shared" ref="E29:K29" si="31">E30*$C$47</f>
        <v>0</v>
      </c>
      <c r="F29" s="370">
        <f t="shared" si="31"/>
        <v>0</v>
      </c>
      <c r="G29" s="370">
        <f t="shared" si="31"/>
        <v>0</v>
      </c>
      <c r="H29" s="370">
        <f t="shared" si="31"/>
        <v>0</v>
      </c>
      <c r="I29" s="370">
        <f t="shared" si="31"/>
        <v>0</v>
      </c>
      <c r="J29" s="370">
        <f t="shared" si="31"/>
        <v>0</v>
      </c>
      <c r="K29" s="370">
        <f t="shared" si="31"/>
        <v>0</v>
      </c>
      <c r="L29" s="370">
        <f t="shared" ref="L29:M29" si="32">L30*$C$11</f>
        <v>0</v>
      </c>
      <c r="M29" s="370">
        <f t="shared" si="32"/>
        <v>0</v>
      </c>
      <c r="N29" s="370">
        <f t="shared" ref="N29:O29" si="33">N30*$C$23</f>
        <v>0</v>
      </c>
      <c r="O29" s="370">
        <f t="shared" si="33"/>
        <v>0</v>
      </c>
      <c r="P29" s="370">
        <f t="shared" ref="P29:Q29" si="34">P30*$C$11</f>
        <v>0</v>
      </c>
      <c r="Q29" s="370">
        <f t="shared" si="34"/>
        <v>0</v>
      </c>
      <c r="R29" s="371">
        <f>R30*$C29</f>
        <v>0</v>
      </c>
      <c r="S29" s="364">
        <v>41036.449999999997</v>
      </c>
      <c r="T29" s="367"/>
      <c r="U29" s="132">
        <f t="shared" si="0"/>
        <v>41036.449999999997</v>
      </c>
      <c r="V29" s="132">
        <f t="shared" si="1"/>
        <v>0</v>
      </c>
      <c r="W29" s="359"/>
      <c r="X29" s="359"/>
      <c r="Y29" s="404"/>
      <c r="Z29" s="404"/>
    </row>
    <row r="30" spans="1:26" ht="15.75" customHeight="1">
      <c r="A30" s="487"/>
      <c r="B30" s="489"/>
      <c r="C30" s="489"/>
      <c r="D30" s="489"/>
      <c r="E30" s="372"/>
      <c r="F30" s="372"/>
      <c r="G30" s="372"/>
      <c r="H30" s="372"/>
      <c r="I30" s="372"/>
      <c r="J30" s="372"/>
      <c r="K30" s="372"/>
      <c r="L30" s="372"/>
      <c r="M30" s="372"/>
      <c r="N30" s="382"/>
      <c r="O30" s="382"/>
      <c r="P30" s="372"/>
      <c r="Q30" s="372"/>
      <c r="R30" s="373"/>
      <c r="S30" s="155">
        <f>S29/$C29</f>
        <v>0.99999999999999978</v>
      </c>
      <c r="T30" s="368">
        <f>SUM(E30:S30)</f>
        <v>0.99999999999999978</v>
      </c>
      <c r="U30" s="369">
        <f t="shared" si="0"/>
        <v>0.99999999999999978</v>
      </c>
      <c r="V30" s="132">
        <f t="shared" si="1"/>
        <v>-0.99999999999999978</v>
      </c>
      <c r="W30" s="359"/>
      <c r="X30" s="359"/>
      <c r="Y30" s="404"/>
      <c r="Z30" s="404"/>
    </row>
    <row r="31" spans="1:26" ht="15.75" customHeight="1">
      <c r="A31" s="486" t="s">
        <v>1275</v>
      </c>
      <c r="B31" s="488" t="str">
        <f>'ORÇ ABART CONSOLIDADA ADITIVO 1'!D373</f>
        <v>INSTALAÇÕES ELÉTRICAS</v>
      </c>
      <c r="C31" s="494">
        <f>'ORÇ ABART CONSOLIDADA ADITIVO 1'!I373</f>
        <v>87693.64</v>
      </c>
      <c r="D31" s="492">
        <f>C31/$C$51</f>
        <v>3.6006126888864648E-2</v>
      </c>
      <c r="E31" s="370">
        <f t="shared" ref="E31:K31" si="35">E32*$C$47</f>
        <v>0</v>
      </c>
      <c r="F31" s="370">
        <f t="shared" si="35"/>
        <v>0</v>
      </c>
      <c r="G31" s="370">
        <f t="shared" si="35"/>
        <v>0</v>
      </c>
      <c r="H31" s="370">
        <f t="shared" si="35"/>
        <v>0</v>
      </c>
      <c r="I31" s="370">
        <f t="shared" si="35"/>
        <v>0</v>
      </c>
      <c r="J31" s="370">
        <f t="shared" si="35"/>
        <v>0</v>
      </c>
      <c r="K31" s="370">
        <f t="shared" si="35"/>
        <v>0</v>
      </c>
      <c r="L31" s="370">
        <f t="shared" ref="L31:P31" si="36">L32*$C$11</f>
        <v>0</v>
      </c>
      <c r="M31" s="370">
        <f t="shared" si="36"/>
        <v>0</v>
      </c>
      <c r="N31" s="370">
        <f t="shared" si="36"/>
        <v>0</v>
      </c>
      <c r="O31" s="370">
        <f t="shared" si="36"/>
        <v>0</v>
      </c>
      <c r="P31" s="370">
        <f t="shared" si="36"/>
        <v>0</v>
      </c>
      <c r="Q31" s="364">
        <v>17068.89</v>
      </c>
      <c r="R31" s="364">
        <v>42363.45</v>
      </c>
      <c r="S31" s="364">
        <v>28261.32</v>
      </c>
      <c r="T31" s="367"/>
      <c r="U31" s="132">
        <f t="shared" si="0"/>
        <v>87693.66</v>
      </c>
      <c r="V31" s="132">
        <f t="shared" si="1"/>
        <v>-2.0000000004074536E-2</v>
      </c>
      <c r="W31" s="359"/>
      <c r="X31" s="359"/>
      <c r="Y31" s="404"/>
      <c r="Z31" s="404"/>
    </row>
    <row r="32" spans="1:26" ht="15.75" customHeight="1">
      <c r="A32" s="487"/>
      <c r="B32" s="489"/>
      <c r="C32" s="495"/>
      <c r="D32" s="497"/>
      <c r="E32" s="372"/>
      <c r="F32" s="372"/>
      <c r="G32" s="372"/>
      <c r="H32" s="372"/>
      <c r="I32" s="372"/>
      <c r="J32" s="372"/>
      <c r="K32" s="372"/>
      <c r="L32" s="372"/>
      <c r="M32" s="372"/>
      <c r="N32" s="372"/>
      <c r="O32" s="372"/>
      <c r="P32" s="372"/>
      <c r="Q32" s="155">
        <f t="shared" ref="Q32:S32" si="37">Q31/$C31</f>
        <v>0.19464227964536537</v>
      </c>
      <c r="R32" s="155">
        <f t="shared" si="37"/>
        <v>0.48308463418783842</v>
      </c>
      <c r="S32" s="155">
        <f t="shared" si="37"/>
        <v>0.32227331423350658</v>
      </c>
      <c r="T32" s="368">
        <f>SUM(E32:S32)</f>
        <v>1.0000002280667104</v>
      </c>
      <c r="U32" s="369">
        <f t="shared" si="0"/>
        <v>1.0000002280667104</v>
      </c>
      <c r="V32" s="132">
        <f t="shared" si="1"/>
        <v>-1.0000002280667104</v>
      </c>
      <c r="W32" s="359"/>
      <c r="X32" s="359"/>
      <c r="Y32" s="404"/>
      <c r="Z32" s="404"/>
    </row>
    <row r="33" spans="1:26" ht="15.75" customHeight="1">
      <c r="A33" s="486" t="s">
        <v>1276</v>
      </c>
      <c r="B33" s="488" t="str">
        <f>'ORÇ ABART CONSOLIDADA ADITIVO 1'!D450</f>
        <v>SPDA</v>
      </c>
      <c r="C33" s="494">
        <f>'ORÇ ABART CONSOLIDADA ADITIVO 1'!I450</f>
        <v>13825.970000000001</v>
      </c>
      <c r="D33" s="492">
        <f>C33/$C$51</f>
        <v>5.6768042720274359E-3</v>
      </c>
      <c r="E33" s="370">
        <f t="shared" ref="E33:J33" si="38">E34*$C$47</f>
        <v>0</v>
      </c>
      <c r="F33" s="370">
        <f t="shared" si="38"/>
        <v>0</v>
      </c>
      <c r="G33" s="370">
        <f t="shared" si="38"/>
        <v>0</v>
      </c>
      <c r="H33" s="370">
        <f t="shared" si="38"/>
        <v>0</v>
      </c>
      <c r="I33" s="370">
        <f t="shared" si="38"/>
        <v>0</v>
      </c>
      <c r="J33" s="370">
        <f t="shared" si="38"/>
        <v>0</v>
      </c>
      <c r="K33" s="364">
        <v>1591.96</v>
      </c>
      <c r="L33" s="364">
        <v>114.21</v>
      </c>
      <c r="M33" s="364">
        <v>97.11</v>
      </c>
      <c r="N33" s="364">
        <v>97.11</v>
      </c>
      <c r="O33" s="364">
        <v>97.11</v>
      </c>
      <c r="P33" s="364">
        <v>97.11</v>
      </c>
      <c r="Q33" s="370">
        <f t="shared" ref="Q33:R33" si="39">Q34*$C$35</f>
        <v>0</v>
      </c>
      <c r="R33" s="370">
        <f t="shared" si="39"/>
        <v>0</v>
      </c>
      <c r="S33" s="364">
        <v>11731.36</v>
      </c>
      <c r="T33" s="367"/>
      <c r="U33" s="132">
        <f t="shared" si="0"/>
        <v>13825.970000000001</v>
      </c>
      <c r="V33" s="132">
        <f t="shared" si="1"/>
        <v>0</v>
      </c>
      <c r="W33" s="359"/>
      <c r="X33" s="359"/>
      <c r="Y33" s="404"/>
      <c r="Z33" s="404"/>
    </row>
    <row r="34" spans="1:26" ht="15.75" customHeight="1">
      <c r="A34" s="487"/>
      <c r="B34" s="489"/>
      <c r="C34" s="495"/>
      <c r="D34" s="489"/>
      <c r="E34" s="372"/>
      <c r="F34" s="372"/>
      <c r="G34" s="372"/>
      <c r="H34" s="372"/>
      <c r="I34" s="372"/>
      <c r="J34" s="372"/>
      <c r="K34" s="155">
        <f t="shared" ref="K34:P34" si="40">K33/$C33</f>
        <v>0.11514273501244397</v>
      </c>
      <c r="L34" s="155">
        <f t="shared" si="40"/>
        <v>8.2605415750214989E-3</v>
      </c>
      <c r="M34" s="155">
        <f t="shared" si="40"/>
        <v>7.0237386599276575E-3</v>
      </c>
      <c r="N34" s="155">
        <f t="shared" si="40"/>
        <v>7.0237386599276575E-3</v>
      </c>
      <c r="O34" s="155">
        <f t="shared" si="40"/>
        <v>7.0237386599276575E-3</v>
      </c>
      <c r="P34" s="155">
        <f t="shared" si="40"/>
        <v>7.0237386599276575E-3</v>
      </c>
      <c r="Q34" s="372"/>
      <c r="R34" s="372"/>
      <c r="S34" s="155">
        <f>S33/$C33</f>
        <v>0.84850176877282391</v>
      </c>
      <c r="T34" s="368">
        <f>SUM(E34:S34)</f>
        <v>1</v>
      </c>
      <c r="U34" s="369">
        <f t="shared" si="0"/>
        <v>1</v>
      </c>
      <c r="V34" s="132">
        <f t="shared" si="1"/>
        <v>-1</v>
      </c>
      <c r="W34" s="387">
        <f t="shared" ref="W34:W48" si="41">100%</f>
        <v>1</v>
      </c>
      <c r="X34" s="388">
        <f t="shared" ref="X34:X37" si="42">W34-H34-I34-J34</f>
        <v>1</v>
      </c>
      <c r="Y34" s="404"/>
      <c r="Z34" s="404"/>
    </row>
    <row r="35" spans="1:26" ht="15.75" customHeight="1">
      <c r="A35" s="486" t="s">
        <v>1277</v>
      </c>
      <c r="B35" s="488" t="str">
        <f>'ORÇ ABART CONSOLIDADA ADITIVO 1'!D469</f>
        <v>INSTALAÇÕES DE AR CONDICIONADO</v>
      </c>
      <c r="C35" s="494">
        <f>'ORÇ ABART CONSOLIDADA ADITIVO 1'!I469</f>
        <v>71737.33</v>
      </c>
      <c r="D35" s="492">
        <f>C35/$C$51</f>
        <v>2.9454626431841085E-2</v>
      </c>
      <c r="E35" s="370">
        <f t="shared" ref="E35:P35" si="43">E36*$C$47</f>
        <v>0</v>
      </c>
      <c r="F35" s="370">
        <f t="shared" si="43"/>
        <v>0</v>
      </c>
      <c r="G35" s="370">
        <f t="shared" si="43"/>
        <v>0</v>
      </c>
      <c r="H35" s="370">
        <f t="shared" si="43"/>
        <v>0</v>
      </c>
      <c r="I35" s="370">
        <f t="shared" si="43"/>
        <v>0</v>
      </c>
      <c r="J35" s="370">
        <f t="shared" si="43"/>
        <v>0</v>
      </c>
      <c r="K35" s="370">
        <f t="shared" si="43"/>
        <v>0</v>
      </c>
      <c r="L35" s="370">
        <f t="shared" si="43"/>
        <v>0</v>
      </c>
      <c r="M35" s="370">
        <f t="shared" si="43"/>
        <v>0</v>
      </c>
      <c r="N35" s="370">
        <f t="shared" si="43"/>
        <v>0</v>
      </c>
      <c r="O35" s="370">
        <f t="shared" si="43"/>
        <v>0</v>
      </c>
      <c r="P35" s="370">
        <f t="shared" si="43"/>
        <v>0</v>
      </c>
      <c r="Q35" s="370">
        <f>Q36*$C$35</f>
        <v>0</v>
      </c>
      <c r="R35" s="364">
        <v>18181.419999999998</v>
      </c>
      <c r="S35" s="364">
        <v>53555.91</v>
      </c>
      <c r="T35" s="367"/>
      <c r="U35" s="132">
        <f t="shared" si="0"/>
        <v>71737.33</v>
      </c>
      <c r="V35" s="132">
        <f t="shared" si="1"/>
        <v>0</v>
      </c>
      <c r="W35" s="387">
        <f t="shared" si="41"/>
        <v>1</v>
      </c>
      <c r="X35" s="388">
        <f t="shared" si="42"/>
        <v>1</v>
      </c>
      <c r="Y35" s="404"/>
      <c r="Z35" s="404"/>
    </row>
    <row r="36" spans="1:26" ht="15.75" customHeight="1">
      <c r="A36" s="487"/>
      <c r="B36" s="489"/>
      <c r="C36" s="495"/>
      <c r="D36" s="489"/>
      <c r="E36" s="372"/>
      <c r="F36" s="372"/>
      <c r="G36" s="372"/>
      <c r="H36" s="372"/>
      <c r="I36" s="372"/>
      <c r="J36" s="372"/>
      <c r="K36" s="372"/>
      <c r="L36" s="372"/>
      <c r="M36" s="372"/>
      <c r="N36" s="372"/>
      <c r="O36" s="372"/>
      <c r="P36" s="372"/>
      <c r="Q36" s="372"/>
      <c r="R36" s="155">
        <f t="shared" ref="R36:S36" si="44">R35/$C35</f>
        <v>0.25344433644240727</v>
      </c>
      <c r="S36" s="155">
        <f t="shared" si="44"/>
        <v>0.74655566355759273</v>
      </c>
      <c r="T36" s="368">
        <f>SUM(E36:S36)</f>
        <v>1</v>
      </c>
      <c r="U36" s="369">
        <f t="shared" si="0"/>
        <v>1</v>
      </c>
      <c r="V36" s="132">
        <f t="shared" si="1"/>
        <v>-1</v>
      </c>
      <c r="W36" s="387">
        <f t="shared" si="41"/>
        <v>1</v>
      </c>
      <c r="X36" s="388">
        <f t="shared" si="42"/>
        <v>1</v>
      </c>
      <c r="Y36" s="404"/>
      <c r="Z36" s="404"/>
    </row>
    <row r="37" spans="1:26" ht="15.75" customHeight="1">
      <c r="A37" s="486" t="s">
        <v>1278</v>
      </c>
      <c r="B37" s="488" t="str">
        <f>'ORÇ ABART CONSOLIDADA ADITIVO 1'!D484</f>
        <v>CABEAMENTO ESTRUTURADO , CFTV E ALARME</v>
      </c>
      <c r="C37" s="494">
        <f>'ORÇ ABART CONSOLIDADA ADITIVO 1'!I484</f>
        <v>79522.309999999983</v>
      </c>
      <c r="D37" s="492">
        <f>C37/$C$51</f>
        <v>3.2651060947585589E-2</v>
      </c>
      <c r="E37" s="370">
        <f t="shared" ref="E37:P37" si="45">E38*$C$47</f>
        <v>0</v>
      </c>
      <c r="F37" s="370">
        <f t="shared" si="45"/>
        <v>0</v>
      </c>
      <c r="G37" s="370">
        <f t="shared" si="45"/>
        <v>0</v>
      </c>
      <c r="H37" s="370">
        <f t="shared" si="45"/>
        <v>0</v>
      </c>
      <c r="I37" s="370">
        <f t="shared" si="45"/>
        <v>0</v>
      </c>
      <c r="J37" s="370">
        <f t="shared" si="45"/>
        <v>0</v>
      </c>
      <c r="K37" s="370">
        <f t="shared" si="45"/>
        <v>0</v>
      </c>
      <c r="L37" s="370">
        <f t="shared" si="45"/>
        <v>0</v>
      </c>
      <c r="M37" s="370">
        <f t="shared" si="45"/>
        <v>0</v>
      </c>
      <c r="N37" s="370">
        <f t="shared" si="45"/>
        <v>0</v>
      </c>
      <c r="O37" s="370">
        <f t="shared" si="45"/>
        <v>0</v>
      </c>
      <c r="P37" s="370">
        <f t="shared" si="45"/>
        <v>0</v>
      </c>
      <c r="Q37" s="366">
        <v>34535.97</v>
      </c>
      <c r="R37" s="370">
        <f>R38*$C$35</f>
        <v>0</v>
      </c>
      <c r="S37" s="366">
        <v>44986.34</v>
      </c>
      <c r="T37" s="367"/>
      <c r="U37" s="132">
        <f t="shared" si="0"/>
        <v>79522.31</v>
      </c>
      <c r="V37" s="132">
        <f t="shared" si="1"/>
        <v>0</v>
      </c>
      <c r="W37" s="387">
        <f t="shared" si="41"/>
        <v>1</v>
      </c>
      <c r="X37" s="388">
        <f t="shared" si="42"/>
        <v>1</v>
      </c>
      <c r="Y37" s="404"/>
      <c r="Z37" s="404"/>
    </row>
    <row r="38" spans="1:26" ht="15.75" customHeight="1">
      <c r="A38" s="487"/>
      <c r="B38" s="489"/>
      <c r="C38" s="495"/>
      <c r="D38" s="489"/>
      <c r="E38" s="372"/>
      <c r="F38" s="372"/>
      <c r="G38" s="372"/>
      <c r="H38" s="372"/>
      <c r="I38" s="372"/>
      <c r="J38" s="372"/>
      <c r="K38" s="372"/>
      <c r="L38" s="372"/>
      <c r="M38" s="372"/>
      <c r="N38" s="372"/>
      <c r="O38" s="372"/>
      <c r="P38" s="372"/>
      <c r="Q38" s="155">
        <f>Q37/$C37</f>
        <v>0.4342928418452634</v>
      </c>
      <c r="R38" s="372"/>
      <c r="S38" s="155">
        <f>S37/$C37</f>
        <v>0.56570715815473682</v>
      </c>
      <c r="T38" s="368">
        <f>SUM(E38:S38)</f>
        <v>1.0000000000000002</v>
      </c>
      <c r="U38" s="369">
        <f t="shared" si="0"/>
        <v>1.0000000000000002</v>
      </c>
      <c r="V38" s="132">
        <f t="shared" si="1"/>
        <v>-1.0000000000000002</v>
      </c>
      <c r="W38" s="387">
        <f t="shared" si="41"/>
        <v>1</v>
      </c>
      <c r="X38" s="388">
        <f>SUM(L38:N38)</f>
        <v>0</v>
      </c>
      <c r="Y38" s="404"/>
      <c r="Z38" s="404"/>
    </row>
    <row r="39" spans="1:26" ht="15.75" customHeight="1">
      <c r="A39" s="486" t="s">
        <v>1279</v>
      </c>
      <c r="B39" s="488" t="str">
        <f>'ORÇ ABART CONSOLIDADA ADITIVO 1'!D521</f>
        <v>COMBATE A INCÊNDIO E PÂNICO</v>
      </c>
      <c r="C39" s="494">
        <f>'ORÇ ABART CONSOLIDADA ADITIVO 1'!I521</f>
        <v>5032.5600000000013</v>
      </c>
      <c r="D39" s="492">
        <f>C39/$C$51</f>
        <v>2.066318537305838E-3</v>
      </c>
      <c r="E39" s="370">
        <f t="shared" ref="E39:P39" si="46">E40*$C$47</f>
        <v>0</v>
      </c>
      <c r="F39" s="370">
        <f t="shared" si="46"/>
        <v>0</v>
      </c>
      <c r="G39" s="370">
        <f t="shared" si="46"/>
        <v>0</v>
      </c>
      <c r="H39" s="370">
        <f t="shared" si="46"/>
        <v>0</v>
      </c>
      <c r="I39" s="370">
        <f t="shared" si="46"/>
        <v>0</v>
      </c>
      <c r="J39" s="370">
        <f t="shared" si="46"/>
        <v>0</v>
      </c>
      <c r="K39" s="370">
        <f t="shared" si="46"/>
        <v>0</v>
      </c>
      <c r="L39" s="370">
        <f t="shared" si="46"/>
        <v>0</v>
      </c>
      <c r="M39" s="370">
        <f t="shared" si="46"/>
        <v>0</v>
      </c>
      <c r="N39" s="370">
        <f t="shared" si="46"/>
        <v>0</v>
      </c>
      <c r="O39" s="370">
        <f t="shared" si="46"/>
        <v>0</v>
      </c>
      <c r="P39" s="370">
        <f t="shared" si="46"/>
        <v>0</v>
      </c>
      <c r="Q39" s="370">
        <f t="shared" ref="Q39:R39" si="47">Q40*$C$35</f>
        <v>0</v>
      </c>
      <c r="R39" s="370">
        <f t="shared" si="47"/>
        <v>0</v>
      </c>
      <c r="S39" s="366">
        <v>5032.5600000000004</v>
      </c>
      <c r="T39" s="367"/>
      <c r="U39" s="132">
        <f t="shared" si="0"/>
        <v>5032.5600000000004</v>
      </c>
      <c r="V39" s="132">
        <f t="shared" si="1"/>
        <v>0</v>
      </c>
      <c r="W39" s="387">
        <f t="shared" si="41"/>
        <v>1</v>
      </c>
      <c r="X39" s="388">
        <f t="shared" ref="X39:X48" si="48">W39-H39-I39-J39</f>
        <v>1</v>
      </c>
      <c r="Y39" s="404"/>
      <c r="Z39" s="404"/>
    </row>
    <row r="40" spans="1:26" ht="15.75" customHeight="1">
      <c r="A40" s="487"/>
      <c r="B40" s="489"/>
      <c r="C40" s="495"/>
      <c r="D40" s="489"/>
      <c r="E40" s="372"/>
      <c r="F40" s="372"/>
      <c r="G40" s="372"/>
      <c r="H40" s="372"/>
      <c r="I40" s="372"/>
      <c r="J40" s="372"/>
      <c r="K40" s="372"/>
      <c r="L40" s="372"/>
      <c r="M40" s="372"/>
      <c r="N40" s="372"/>
      <c r="O40" s="372"/>
      <c r="P40" s="372"/>
      <c r="Q40" s="372"/>
      <c r="R40" s="372"/>
      <c r="S40" s="155">
        <f>S39/$C39</f>
        <v>0.99999999999999978</v>
      </c>
      <c r="T40" s="368">
        <f>SUM(E40:S40)</f>
        <v>0.99999999999999978</v>
      </c>
      <c r="U40" s="369">
        <f t="shared" si="0"/>
        <v>0.99999999999999978</v>
      </c>
      <c r="V40" s="132">
        <f t="shared" si="1"/>
        <v>-0.99999999999999978</v>
      </c>
      <c r="W40" s="387">
        <f t="shared" si="41"/>
        <v>1</v>
      </c>
      <c r="X40" s="388">
        <f t="shared" si="48"/>
        <v>1</v>
      </c>
      <c r="Y40" s="404"/>
      <c r="Z40" s="404"/>
    </row>
    <row r="41" spans="1:26" ht="15.75" customHeight="1">
      <c r="A41" s="486" t="s">
        <v>1280</v>
      </c>
      <c r="B41" s="488" t="str">
        <f>'ORÇ ABART CONSOLIDADA ADITIVO 1'!D528</f>
        <v>PINTURA</v>
      </c>
      <c r="C41" s="494">
        <f>'ORÇ ABART CONSOLIDADA ADITIVO 1'!I528</f>
        <v>28587.72</v>
      </c>
      <c r="D41" s="492">
        <f>C41/$C$51</f>
        <v>1.1737830403474344E-2</v>
      </c>
      <c r="E41" s="370">
        <f t="shared" ref="E41:Q41" si="49">E42*$C$47</f>
        <v>0</v>
      </c>
      <c r="F41" s="370">
        <f t="shared" si="49"/>
        <v>0</v>
      </c>
      <c r="G41" s="370">
        <f t="shared" si="49"/>
        <v>0</v>
      </c>
      <c r="H41" s="370">
        <f t="shared" si="49"/>
        <v>0</v>
      </c>
      <c r="I41" s="370">
        <f t="shared" si="49"/>
        <v>0</v>
      </c>
      <c r="J41" s="370">
        <f t="shared" si="49"/>
        <v>0</v>
      </c>
      <c r="K41" s="370">
        <f t="shared" si="49"/>
        <v>0</v>
      </c>
      <c r="L41" s="370">
        <f t="shared" si="49"/>
        <v>0</v>
      </c>
      <c r="M41" s="370">
        <f t="shared" si="49"/>
        <v>0</v>
      </c>
      <c r="N41" s="370">
        <f t="shared" si="49"/>
        <v>0</v>
      </c>
      <c r="O41" s="370">
        <f t="shared" si="49"/>
        <v>0</v>
      </c>
      <c r="P41" s="370">
        <f t="shared" si="49"/>
        <v>0</v>
      </c>
      <c r="Q41" s="370">
        <f t="shared" si="49"/>
        <v>0</v>
      </c>
      <c r="R41" s="364">
        <v>23354.15</v>
      </c>
      <c r="S41" s="364">
        <v>5233.59</v>
      </c>
      <c r="T41" s="367"/>
      <c r="U41" s="132">
        <f t="shared" si="0"/>
        <v>28587.74</v>
      </c>
      <c r="V41" s="132">
        <f t="shared" si="1"/>
        <v>-2.0000000000436557E-2</v>
      </c>
      <c r="W41" s="387">
        <f t="shared" si="41"/>
        <v>1</v>
      </c>
      <c r="X41" s="388">
        <f t="shared" si="48"/>
        <v>1</v>
      </c>
      <c r="Y41" s="404"/>
      <c r="Z41" s="404"/>
    </row>
    <row r="42" spans="1:26" ht="15.75" customHeight="1">
      <c r="A42" s="487"/>
      <c r="B42" s="489"/>
      <c r="C42" s="495"/>
      <c r="D42" s="489"/>
      <c r="E42" s="372"/>
      <c r="F42" s="372"/>
      <c r="G42" s="372"/>
      <c r="H42" s="372"/>
      <c r="I42" s="372"/>
      <c r="J42" s="372"/>
      <c r="K42" s="372"/>
      <c r="L42" s="372"/>
      <c r="M42" s="372"/>
      <c r="N42" s="372"/>
      <c r="O42" s="372"/>
      <c r="P42" s="372"/>
      <c r="Q42" s="372"/>
      <c r="R42" s="155">
        <f t="shared" ref="R42:S42" si="50">R41/$C41</f>
        <v>0.81692943683511665</v>
      </c>
      <c r="S42" s="155">
        <f t="shared" si="50"/>
        <v>0.18307126276597085</v>
      </c>
      <c r="T42" s="368">
        <f>SUM(E42:S42)</f>
        <v>1.0000006996010875</v>
      </c>
      <c r="U42" s="369">
        <f t="shared" si="0"/>
        <v>1.0000006996010875</v>
      </c>
      <c r="V42" s="132">
        <f t="shared" si="1"/>
        <v>-1.0000006996010875</v>
      </c>
      <c r="W42" s="387">
        <f t="shared" si="41"/>
        <v>1</v>
      </c>
      <c r="X42" s="388">
        <f t="shared" si="48"/>
        <v>1</v>
      </c>
      <c r="Y42" s="404"/>
      <c r="Z42" s="404"/>
    </row>
    <row r="43" spans="1:26" ht="15.75" customHeight="1">
      <c r="A43" s="486" t="s">
        <v>1281</v>
      </c>
      <c r="B43" s="488" t="str">
        <f>'ORÇ ABART CONSOLIDADA ADITIVO 1'!D538</f>
        <v>ACESSIBILIDADE</v>
      </c>
      <c r="C43" s="494">
        <f>'ORÇ ABART CONSOLIDADA ADITIVO 1'!I538</f>
        <v>177538.94</v>
      </c>
      <c r="D43" s="492">
        <f>C43/$C$51</f>
        <v>7.2895703740368495E-2</v>
      </c>
      <c r="E43" s="370">
        <f t="shared" ref="E43:Q43" si="51">E44*$C$47</f>
        <v>0</v>
      </c>
      <c r="F43" s="370">
        <f t="shared" si="51"/>
        <v>0</v>
      </c>
      <c r="G43" s="370">
        <f t="shared" si="51"/>
        <v>0</v>
      </c>
      <c r="H43" s="370">
        <f t="shared" si="51"/>
        <v>0</v>
      </c>
      <c r="I43" s="370">
        <f t="shared" si="51"/>
        <v>0</v>
      </c>
      <c r="J43" s="370">
        <f t="shared" si="51"/>
        <v>0</v>
      </c>
      <c r="K43" s="370">
        <f t="shared" si="51"/>
        <v>0</v>
      </c>
      <c r="L43" s="370">
        <f t="shared" si="51"/>
        <v>0</v>
      </c>
      <c r="M43" s="370">
        <f t="shared" si="51"/>
        <v>0</v>
      </c>
      <c r="N43" s="370">
        <f t="shared" si="51"/>
        <v>0</v>
      </c>
      <c r="O43" s="370">
        <f t="shared" si="51"/>
        <v>0</v>
      </c>
      <c r="P43" s="370">
        <f t="shared" si="51"/>
        <v>0</v>
      </c>
      <c r="Q43" s="370">
        <f t="shared" si="51"/>
        <v>0</v>
      </c>
      <c r="R43" s="364">
        <v>135167.29999999999</v>
      </c>
      <c r="S43" s="366">
        <v>42371.64</v>
      </c>
      <c r="T43" s="367"/>
      <c r="U43" s="132">
        <f t="shared" si="0"/>
        <v>177538.94</v>
      </c>
      <c r="V43" s="132">
        <f t="shared" si="1"/>
        <v>0</v>
      </c>
      <c r="W43" s="387">
        <f t="shared" si="41"/>
        <v>1</v>
      </c>
      <c r="X43" s="388">
        <f t="shared" si="48"/>
        <v>1</v>
      </c>
      <c r="Y43" s="404"/>
      <c r="Z43" s="404"/>
    </row>
    <row r="44" spans="1:26" ht="15.75" customHeight="1">
      <c r="A44" s="487"/>
      <c r="B44" s="489"/>
      <c r="C44" s="495"/>
      <c r="D44" s="489"/>
      <c r="E44" s="372"/>
      <c r="F44" s="372"/>
      <c r="G44" s="372"/>
      <c r="H44" s="372"/>
      <c r="I44" s="372"/>
      <c r="J44" s="372"/>
      <c r="K44" s="372"/>
      <c r="L44" s="372"/>
      <c r="M44" s="372"/>
      <c r="N44" s="372"/>
      <c r="O44" s="372"/>
      <c r="P44" s="372"/>
      <c r="Q44" s="372"/>
      <c r="R44" s="155">
        <f t="shared" ref="R44:S44" si="52">R43/$C43</f>
        <v>0.76133889275220401</v>
      </c>
      <c r="S44" s="155">
        <f t="shared" si="52"/>
        <v>0.23866110724779588</v>
      </c>
      <c r="T44" s="368">
        <f>SUM(E44:S44)</f>
        <v>0.99999999999999989</v>
      </c>
      <c r="U44" s="369">
        <f t="shared" si="0"/>
        <v>0.99999999999999989</v>
      </c>
      <c r="V44" s="132">
        <f t="shared" si="1"/>
        <v>-0.99999999999999989</v>
      </c>
      <c r="W44" s="387">
        <f t="shared" si="41"/>
        <v>1</v>
      </c>
      <c r="X44" s="388">
        <f t="shared" si="48"/>
        <v>1</v>
      </c>
      <c r="Y44" s="404"/>
      <c r="Z44" s="404"/>
    </row>
    <row r="45" spans="1:26" ht="15.75" customHeight="1">
      <c r="A45" s="486" t="s">
        <v>1282</v>
      </c>
      <c r="B45" s="488" t="str">
        <f>'ORÇ ABART CONSOLIDADA ADITIVO 1'!D552</f>
        <v>PAISAGISMO</v>
      </c>
      <c r="C45" s="494">
        <f>'ORÇ ABART CONSOLIDADA ADITIVO 1'!I552</f>
        <v>7509.8600000000006</v>
      </c>
      <c r="D45" s="492">
        <f>C45/$C$51</f>
        <v>3.0834730098740241E-3</v>
      </c>
      <c r="E45" s="370">
        <f t="shared" ref="E45:P45" si="53">E46*$C$47</f>
        <v>0</v>
      </c>
      <c r="F45" s="370">
        <f t="shared" si="53"/>
        <v>0</v>
      </c>
      <c r="G45" s="370">
        <f t="shared" si="53"/>
        <v>0</v>
      </c>
      <c r="H45" s="370">
        <f t="shared" si="53"/>
        <v>0</v>
      </c>
      <c r="I45" s="370">
        <f t="shared" si="53"/>
        <v>0</v>
      </c>
      <c r="J45" s="370">
        <f t="shared" si="53"/>
        <v>0</v>
      </c>
      <c r="K45" s="370">
        <f t="shared" si="53"/>
        <v>0</v>
      </c>
      <c r="L45" s="370">
        <f t="shared" si="53"/>
        <v>0</v>
      </c>
      <c r="M45" s="370">
        <f t="shared" si="53"/>
        <v>0</v>
      </c>
      <c r="N45" s="370">
        <f t="shared" si="53"/>
        <v>0</v>
      </c>
      <c r="O45" s="370">
        <f t="shared" si="53"/>
        <v>0</v>
      </c>
      <c r="P45" s="370">
        <f t="shared" si="53"/>
        <v>0</v>
      </c>
      <c r="Q45" s="371">
        <f>Q46*$C45</f>
        <v>0</v>
      </c>
      <c r="R45" s="364">
        <v>1172.8499999999999</v>
      </c>
      <c r="S45" s="366">
        <v>6337.01</v>
      </c>
      <c r="T45" s="367"/>
      <c r="U45" s="132">
        <f t="shared" si="0"/>
        <v>7509.8600000000006</v>
      </c>
      <c r="V45" s="132">
        <f t="shared" si="1"/>
        <v>0</v>
      </c>
      <c r="W45" s="387">
        <f t="shared" si="41"/>
        <v>1</v>
      </c>
      <c r="X45" s="388">
        <f t="shared" si="48"/>
        <v>1</v>
      </c>
      <c r="Y45" s="404"/>
      <c r="Z45" s="404"/>
    </row>
    <row r="46" spans="1:26" ht="15.75" customHeight="1">
      <c r="A46" s="487"/>
      <c r="B46" s="489"/>
      <c r="C46" s="495"/>
      <c r="D46" s="489"/>
      <c r="E46" s="372"/>
      <c r="F46" s="372"/>
      <c r="G46" s="372"/>
      <c r="H46" s="372"/>
      <c r="I46" s="372"/>
      <c r="J46" s="372"/>
      <c r="K46" s="372"/>
      <c r="L46" s="372"/>
      <c r="M46" s="372"/>
      <c r="N46" s="372"/>
      <c r="O46" s="372"/>
      <c r="P46" s="372"/>
      <c r="Q46" s="373"/>
      <c r="R46" s="155">
        <f t="shared" ref="R46:S46" si="54">R45/$C45</f>
        <v>0.15617468235093596</v>
      </c>
      <c r="S46" s="155">
        <f t="shared" si="54"/>
        <v>0.84382531764906399</v>
      </c>
      <c r="T46" s="368">
        <f>SUM(E46:S46)</f>
        <v>1</v>
      </c>
      <c r="U46" s="369">
        <f t="shared" si="0"/>
        <v>1</v>
      </c>
      <c r="V46" s="132">
        <f t="shared" si="1"/>
        <v>-1</v>
      </c>
      <c r="W46" s="387">
        <f t="shared" si="41"/>
        <v>1</v>
      </c>
      <c r="X46" s="388">
        <f t="shared" si="48"/>
        <v>1</v>
      </c>
      <c r="Y46" s="404"/>
      <c r="Z46" s="404"/>
    </row>
    <row r="47" spans="1:26" ht="15.75" customHeight="1">
      <c r="A47" s="486" t="s">
        <v>1283</v>
      </c>
      <c r="B47" s="488" t="str">
        <f>'ORÇ ABART CONSOLIDADA ADITIVO 1'!D559</f>
        <v>SERVIÇOS COMPLEMENTARES</v>
      </c>
      <c r="C47" s="494">
        <f>'ORÇ ABART CONSOLIDADA ADITIVO 1'!I559</f>
        <v>34981.61</v>
      </c>
      <c r="D47" s="492">
        <f>C47/$C$51</f>
        <v>1.4363097351606987E-2</v>
      </c>
      <c r="E47" s="370">
        <f t="shared" ref="E47:P47" si="55">E48*$C$47</f>
        <v>0</v>
      </c>
      <c r="F47" s="370">
        <f t="shared" si="55"/>
        <v>0</v>
      </c>
      <c r="G47" s="370">
        <f t="shared" si="55"/>
        <v>0</v>
      </c>
      <c r="H47" s="370">
        <f t="shared" si="55"/>
        <v>0</v>
      </c>
      <c r="I47" s="370">
        <f t="shared" si="55"/>
        <v>0</v>
      </c>
      <c r="J47" s="370">
        <f t="shared" si="55"/>
        <v>0</v>
      </c>
      <c r="K47" s="370">
        <f t="shared" si="55"/>
        <v>0</v>
      </c>
      <c r="L47" s="370">
        <f t="shared" si="55"/>
        <v>0</v>
      </c>
      <c r="M47" s="370">
        <f t="shared" si="55"/>
        <v>0</v>
      </c>
      <c r="N47" s="370">
        <f t="shared" si="55"/>
        <v>0</v>
      </c>
      <c r="O47" s="370">
        <f t="shared" si="55"/>
        <v>0</v>
      </c>
      <c r="P47" s="370">
        <f t="shared" si="55"/>
        <v>0</v>
      </c>
      <c r="Q47" s="371">
        <f t="shared" ref="Q47:R47" si="56">Q48*$C47</f>
        <v>0</v>
      </c>
      <c r="R47" s="371">
        <f t="shared" si="56"/>
        <v>0</v>
      </c>
      <c r="S47" s="366">
        <v>34981.61</v>
      </c>
      <c r="T47" s="367"/>
      <c r="U47" s="132">
        <f t="shared" si="0"/>
        <v>34981.61</v>
      </c>
      <c r="V47" s="132">
        <f t="shared" si="1"/>
        <v>0</v>
      </c>
      <c r="W47" s="387">
        <f t="shared" si="41"/>
        <v>1</v>
      </c>
      <c r="X47" s="388">
        <f t="shared" si="48"/>
        <v>1</v>
      </c>
      <c r="Y47" s="404"/>
      <c r="Z47" s="404"/>
    </row>
    <row r="48" spans="1:26" ht="15.75" customHeight="1">
      <c r="A48" s="487"/>
      <c r="B48" s="489"/>
      <c r="C48" s="495"/>
      <c r="D48" s="489"/>
      <c r="E48" s="372"/>
      <c r="F48" s="372"/>
      <c r="G48" s="372"/>
      <c r="H48" s="372"/>
      <c r="I48" s="372"/>
      <c r="J48" s="372"/>
      <c r="K48" s="372"/>
      <c r="L48" s="372"/>
      <c r="M48" s="372"/>
      <c r="N48" s="372"/>
      <c r="O48" s="372"/>
      <c r="P48" s="372"/>
      <c r="Q48" s="373"/>
      <c r="R48" s="373"/>
      <c r="S48" s="155">
        <f>S47/$C47</f>
        <v>1</v>
      </c>
      <c r="T48" s="368">
        <f>SUM(E48:S48)</f>
        <v>1</v>
      </c>
      <c r="U48" s="369">
        <f t="shared" si="0"/>
        <v>1</v>
      </c>
      <c r="V48" s="132">
        <f t="shared" si="1"/>
        <v>-1</v>
      </c>
      <c r="W48" s="387">
        <f t="shared" si="41"/>
        <v>1</v>
      </c>
      <c r="X48" s="388">
        <f t="shared" si="48"/>
        <v>1</v>
      </c>
      <c r="Y48" s="404"/>
      <c r="Z48" s="404"/>
    </row>
    <row r="49" spans="1:26" ht="15.75" customHeight="1">
      <c r="A49" s="496">
        <v>23</v>
      </c>
      <c r="B49" s="488" t="str">
        <f>'ORÇ ABART CONSOLIDADA ADITIVO 1'!D578</f>
        <v>AJUSTE PARA MANUTENÇÃO DO DESCONTO</v>
      </c>
      <c r="C49" s="498">
        <f>'ORÇ ABART CONSOLIDADA ADITIVO 1'!I578</f>
        <v>-344.71</v>
      </c>
      <c r="D49" s="492">
        <f>C49/$C$51</f>
        <v>-1.4153446019415469E-4</v>
      </c>
      <c r="E49" s="370">
        <f t="shared" ref="E49:P49" si="57">E50*$C$47</f>
        <v>0</v>
      </c>
      <c r="F49" s="370">
        <f t="shared" si="57"/>
        <v>0</v>
      </c>
      <c r="G49" s="370">
        <f t="shared" si="57"/>
        <v>0</v>
      </c>
      <c r="H49" s="370">
        <f t="shared" si="57"/>
        <v>0</v>
      </c>
      <c r="I49" s="370">
        <f t="shared" si="57"/>
        <v>0</v>
      </c>
      <c r="J49" s="370">
        <f t="shared" si="57"/>
        <v>0</v>
      </c>
      <c r="K49" s="370">
        <f t="shared" si="57"/>
        <v>0</v>
      </c>
      <c r="L49" s="370">
        <f t="shared" si="57"/>
        <v>0</v>
      </c>
      <c r="M49" s="370">
        <f t="shared" si="57"/>
        <v>0</v>
      </c>
      <c r="N49" s="370">
        <f t="shared" si="57"/>
        <v>0</v>
      </c>
      <c r="O49" s="370">
        <f t="shared" si="57"/>
        <v>0</v>
      </c>
      <c r="P49" s="370">
        <f t="shared" si="57"/>
        <v>0</v>
      </c>
      <c r="Q49" s="371">
        <f t="shared" ref="Q49:R49" si="58">Q50*$C49</f>
        <v>0</v>
      </c>
      <c r="R49" s="371">
        <f t="shared" si="58"/>
        <v>0</v>
      </c>
      <c r="S49" s="366">
        <v>-344.71</v>
      </c>
      <c r="T49" s="368"/>
      <c r="U49" s="132">
        <f t="shared" si="0"/>
        <v>-344.71</v>
      </c>
      <c r="V49" s="132">
        <f t="shared" si="1"/>
        <v>0</v>
      </c>
      <c r="W49" s="387"/>
      <c r="X49" s="386"/>
      <c r="Y49" s="404"/>
      <c r="Z49" s="404"/>
    </row>
    <row r="50" spans="1:26" ht="15.75" customHeight="1">
      <c r="A50" s="487"/>
      <c r="B50" s="489"/>
      <c r="C50" s="489"/>
      <c r="D50" s="489"/>
      <c r="E50" s="372"/>
      <c r="F50" s="372"/>
      <c r="G50" s="372"/>
      <c r="H50" s="372"/>
      <c r="I50" s="372"/>
      <c r="J50" s="372"/>
      <c r="K50" s="372"/>
      <c r="L50" s="372"/>
      <c r="M50" s="372"/>
      <c r="N50" s="372"/>
      <c r="O50" s="372"/>
      <c r="P50" s="372"/>
      <c r="Q50" s="373"/>
      <c r="R50" s="373"/>
      <c r="S50" s="155">
        <f>S49/$C49</f>
        <v>1</v>
      </c>
      <c r="T50" s="368">
        <f>SUM(E50:S50)</f>
        <v>1</v>
      </c>
      <c r="U50" s="369">
        <f t="shared" si="0"/>
        <v>1</v>
      </c>
      <c r="V50" s="132">
        <f t="shared" si="1"/>
        <v>-1</v>
      </c>
      <c r="W50" s="387"/>
      <c r="X50" s="386"/>
      <c r="Y50" s="404"/>
      <c r="Z50" s="404"/>
    </row>
    <row r="51" spans="1:26" ht="15.75" customHeight="1">
      <c r="A51" s="392"/>
      <c r="B51" s="393" t="s">
        <v>1284</v>
      </c>
      <c r="C51" s="394">
        <f>SUM(C5:C50)+0.17</f>
        <v>2435519.9399999995</v>
      </c>
      <c r="D51" s="395">
        <v>1</v>
      </c>
      <c r="E51" s="394">
        <f t="shared" ref="E51:S51" si="59">SUM(E5,E7,E9,E11,E13,E15,E17,E19,E21,E23,E25,E27,E29,E31,E33,E35,E37,E39,E41,E43,E45,E47,E49)</f>
        <v>136014</v>
      </c>
      <c r="F51" s="394">
        <f t="shared" si="59"/>
        <v>48697.05</v>
      </c>
      <c r="G51" s="394">
        <f t="shared" si="59"/>
        <v>51530.36</v>
      </c>
      <c r="H51" s="394">
        <f t="shared" si="59"/>
        <v>47380.4</v>
      </c>
      <c r="I51" s="394">
        <f t="shared" si="59"/>
        <v>72351.67</v>
      </c>
      <c r="J51" s="394">
        <f t="shared" si="59"/>
        <v>163313.31999999998</v>
      </c>
      <c r="K51" s="394">
        <f t="shared" si="59"/>
        <v>124966.21</v>
      </c>
      <c r="L51" s="394">
        <f t="shared" si="59"/>
        <v>56123.649999999994</v>
      </c>
      <c r="M51" s="394">
        <f t="shared" si="59"/>
        <v>40014.79</v>
      </c>
      <c r="N51" s="394">
        <f t="shared" si="59"/>
        <v>40014.79</v>
      </c>
      <c r="O51" s="394">
        <f t="shared" si="59"/>
        <v>40014.79</v>
      </c>
      <c r="P51" s="394">
        <f t="shared" si="59"/>
        <v>40014.79</v>
      </c>
      <c r="Q51" s="394">
        <f t="shared" si="59"/>
        <v>302390.79000000004</v>
      </c>
      <c r="R51" s="394">
        <f t="shared" si="59"/>
        <v>555458.36</v>
      </c>
      <c r="S51" s="394">
        <f t="shared" si="59"/>
        <v>717234.89000000013</v>
      </c>
      <c r="T51" s="396"/>
      <c r="U51" s="132">
        <f t="shared" si="0"/>
        <v>2435519.8600000003</v>
      </c>
      <c r="V51" s="132">
        <f t="shared" si="1"/>
        <v>7.9999999143183231E-2</v>
      </c>
      <c r="W51" s="387">
        <f>100%</f>
        <v>1</v>
      </c>
      <c r="X51" s="388">
        <f>W51-H51-I51-J51</f>
        <v>-283044.39</v>
      </c>
      <c r="Y51" s="404"/>
      <c r="Z51" s="404"/>
    </row>
    <row r="52" spans="1:26" ht="15.75" customHeight="1">
      <c r="A52" s="548" t="s">
        <v>1285</v>
      </c>
      <c r="B52" s="477"/>
      <c r="C52" s="477"/>
      <c r="D52" s="478"/>
      <c r="E52" s="397">
        <f t="shared" ref="E52:S52" si="60">E51/$C$51</f>
        <v>5.5845980879138286E-2</v>
      </c>
      <c r="F52" s="397">
        <f t="shared" si="60"/>
        <v>1.9994519116932383E-2</v>
      </c>
      <c r="G52" s="397">
        <f t="shared" si="60"/>
        <v>2.1157847716081524E-2</v>
      </c>
      <c r="H52" s="397">
        <f t="shared" si="60"/>
        <v>1.9453915864880995E-2</v>
      </c>
      <c r="I52" s="397">
        <f t="shared" si="60"/>
        <v>2.9706868259103646E-2</v>
      </c>
      <c r="J52" s="397">
        <f t="shared" si="60"/>
        <v>6.7054807196528232E-2</v>
      </c>
      <c r="K52" s="397">
        <f t="shared" si="60"/>
        <v>5.1309869382551651E-2</v>
      </c>
      <c r="L52" s="397">
        <f t="shared" si="60"/>
        <v>2.3043806407924545E-2</v>
      </c>
      <c r="M52" s="397">
        <f t="shared" si="60"/>
        <v>1.642967045467918E-2</v>
      </c>
      <c r="N52" s="397">
        <f t="shared" si="60"/>
        <v>1.642967045467918E-2</v>
      </c>
      <c r="O52" s="397">
        <f t="shared" si="60"/>
        <v>1.642967045467918E-2</v>
      </c>
      <c r="P52" s="397">
        <f t="shared" si="60"/>
        <v>1.642967045467918E-2</v>
      </c>
      <c r="Q52" s="397">
        <f t="shared" si="60"/>
        <v>0.12415861805672596</v>
      </c>
      <c r="R52" s="397">
        <f t="shared" si="60"/>
        <v>0.22806561789019889</v>
      </c>
      <c r="S52" s="397">
        <f t="shared" si="60"/>
        <v>0.29448943456402177</v>
      </c>
      <c r="T52" s="398"/>
      <c r="U52" s="359"/>
      <c r="V52" s="132">
        <f t="shared" si="1"/>
        <v>0</v>
      </c>
      <c r="W52" s="359"/>
      <c r="X52" s="359"/>
      <c r="Y52" s="404"/>
      <c r="Z52" s="404"/>
    </row>
    <row r="53" spans="1:26" ht="15.75" customHeight="1">
      <c r="A53" s="549" t="s">
        <v>1286</v>
      </c>
      <c r="B53" s="477"/>
      <c r="C53" s="477"/>
      <c r="D53" s="478"/>
      <c r="E53" s="394">
        <f>E51</f>
        <v>136014</v>
      </c>
      <c r="F53" s="394">
        <f t="shared" ref="F53:R53" si="61">E53+F51</f>
        <v>184711.05</v>
      </c>
      <c r="G53" s="394">
        <f t="shared" si="61"/>
        <v>236241.40999999997</v>
      </c>
      <c r="H53" s="394">
        <f t="shared" si="61"/>
        <v>283621.81</v>
      </c>
      <c r="I53" s="394">
        <f t="shared" si="61"/>
        <v>355973.48</v>
      </c>
      <c r="J53" s="394">
        <f t="shared" si="61"/>
        <v>519286.79999999993</v>
      </c>
      <c r="K53" s="394">
        <f t="shared" si="61"/>
        <v>644253.00999999989</v>
      </c>
      <c r="L53" s="394">
        <f t="shared" si="61"/>
        <v>700376.65999999992</v>
      </c>
      <c r="M53" s="394">
        <f t="shared" si="61"/>
        <v>740391.45</v>
      </c>
      <c r="N53" s="394">
        <f t="shared" si="61"/>
        <v>780406.24</v>
      </c>
      <c r="O53" s="394">
        <f t="shared" si="61"/>
        <v>820421.03</v>
      </c>
      <c r="P53" s="394">
        <f t="shared" si="61"/>
        <v>860435.82000000007</v>
      </c>
      <c r="Q53" s="394">
        <f t="shared" si="61"/>
        <v>1162826.6100000001</v>
      </c>
      <c r="R53" s="394">
        <f t="shared" si="61"/>
        <v>1718284.9700000002</v>
      </c>
      <c r="S53" s="394">
        <f>R53+S51+V51</f>
        <v>2435519.9399999995</v>
      </c>
      <c r="T53" s="396"/>
      <c r="U53" s="359"/>
      <c r="V53" s="359"/>
      <c r="W53" s="359"/>
      <c r="X53" s="359"/>
      <c r="Y53" s="404"/>
      <c r="Z53" s="404"/>
    </row>
    <row r="54" spans="1:26" ht="15.75" customHeight="1">
      <c r="A54" s="550" t="s">
        <v>1287</v>
      </c>
      <c r="B54" s="502"/>
      <c r="C54" s="502"/>
      <c r="D54" s="503"/>
      <c r="E54" s="399">
        <f>E53/$C$51</f>
        <v>5.5845980879138286E-2</v>
      </c>
      <c r="F54" s="399">
        <f t="shared" ref="F54:S54" si="62">E54+F52</f>
        <v>7.5840499996070676E-2</v>
      </c>
      <c r="G54" s="399">
        <f t="shared" si="62"/>
        <v>9.6998347712152197E-2</v>
      </c>
      <c r="H54" s="399">
        <f t="shared" si="62"/>
        <v>0.1164522635770332</v>
      </c>
      <c r="I54" s="399">
        <f t="shared" si="62"/>
        <v>0.14615913183613685</v>
      </c>
      <c r="J54" s="399">
        <f t="shared" si="62"/>
        <v>0.21321393903266508</v>
      </c>
      <c r="K54" s="399">
        <f t="shared" si="62"/>
        <v>0.26452380841521672</v>
      </c>
      <c r="L54" s="399">
        <f t="shared" si="62"/>
        <v>0.28756761482314125</v>
      </c>
      <c r="M54" s="399">
        <f t="shared" si="62"/>
        <v>0.30399728527782044</v>
      </c>
      <c r="N54" s="399">
        <f t="shared" si="62"/>
        <v>0.32042695573249963</v>
      </c>
      <c r="O54" s="399">
        <f t="shared" si="62"/>
        <v>0.33685662618717882</v>
      </c>
      <c r="P54" s="399">
        <f t="shared" si="62"/>
        <v>0.35328629664185801</v>
      </c>
      <c r="Q54" s="399">
        <f t="shared" si="62"/>
        <v>0.47744491469858397</v>
      </c>
      <c r="R54" s="399">
        <f t="shared" si="62"/>
        <v>0.70551053258878282</v>
      </c>
      <c r="S54" s="399">
        <f t="shared" si="62"/>
        <v>0.99999996715280459</v>
      </c>
      <c r="T54" s="398"/>
      <c r="U54" s="359"/>
      <c r="V54" s="359"/>
      <c r="W54" s="359"/>
      <c r="X54" s="359"/>
      <c r="Y54" s="404"/>
      <c r="Z54" s="404"/>
    </row>
    <row r="55" spans="1:26" ht="15.75" customHeight="1">
      <c r="A55" s="400" t="s">
        <v>1412</v>
      </c>
      <c r="B55" s="359"/>
      <c r="C55" s="359"/>
      <c r="D55" s="359"/>
      <c r="E55" s="359"/>
      <c r="F55" s="359"/>
      <c r="G55" s="359"/>
      <c r="H55" s="359"/>
      <c r="I55" s="359"/>
      <c r="J55" s="359"/>
      <c r="K55" s="359"/>
      <c r="L55" s="359"/>
      <c r="M55" s="359"/>
      <c r="N55" s="359"/>
      <c r="O55" s="359"/>
      <c r="P55" s="359"/>
      <c r="Q55" s="359"/>
      <c r="R55" s="359"/>
      <c r="S55" s="358"/>
      <c r="T55" s="358"/>
      <c r="U55" s="359"/>
      <c r="V55" s="359"/>
      <c r="W55" s="359"/>
      <c r="X55" s="359"/>
      <c r="Y55" s="404"/>
      <c r="Z55" s="404"/>
    </row>
    <row r="56" spans="1:26" ht="15.75" customHeight="1">
      <c r="A56" s="359"/>
      <c r="B56" s="359"/>
      <c r="C56" s="359"/>
      <c r="D56" s="359"/>
      <c r="E56" s="359"/>
      <c r="F56" s="359"/>
      <c r="G56" s="359"/>
      <c r="H56" s="359"/>
      <c r="I56" s="359"/>
      <c r="J56" s="359"/>
      <c r="K56" s="359"/>
      <c r="L56" s="359"/>
      <c r="M56" s="359"/>
      <c r="N56" s="359"/>
      <c r="O56" s="359"/>
      <c r="P56" s="359"/>
      <c r="Q56" s="359"/>
      <c r="R56" s="359"/>
      <c r="S56" s="358"/>
      <c r="T56" s="358"/>
      <c r="U56" s="359"/>
      <c r="V56" s="359"/>
      <c r="W56" s="359"/>
      <c r="X56" s="359"/>
      <c r="Y56" s="404"/>
      <c r="Z56" s="404"/>
    </row>
    <row r="57" spans="1:26" ht="15.75" customHeight="1">
      <c r="A57" s="359"/>
      <c r="B57" s="359"/>
      <c r="C57" s="359"/>
      <c r="D57" s="359"/>
      <c r="E57" s="359"/>
      <c r="F57" s="359"/>
      <c r="G57" s="359"/>
      <c r="H57" s="359"/>
      <c r="I57" s="359"/>
      <c r="J57" s="359"/>
      <c r="K57" s="359"/>
      <c r="L57" s="359"/>
      <c r="M57" s="359"/>
      <c r="N57" s="359"/>
      <c r="O57" s="359"/>
      <c r="P57" s="359"/>
      <c r="Q57" s="359"/>
      <c r="R57" s="359"/>
      <c r="S57" s="358"/>
      <c r="T57" s="358"/>
      <c r="U57" s="359"/>
      <c r="V57" s="359"/>
      <c r="W57" s="359"/>
      <c r="X57" s="359"/>
      <c r="Y57" s="404"/>
      <c r="Z57" s="404"/>
    </row>
    <row r="58" spans="1:26" ht="15.75" customHeight="1">
      <c r="A58" s="359"/>
      <c r="B58" s="401"/>
      <c r="C58" s="359"/>
      <c r="D58" s="359"/>
      <c r="E58" s="359"/>
      <c r="F58" s="359"/>
      <c r="G58" s="359"/>
      <c r="H58" s="359"/>
      <c r="I58" s="359"/>
      <c r="J58" s="359"/>
      <c r="K58" s="359"/>
      <c r="L58" s="359"/>
      <c r="M58" s="359"/>
      <c r="N58" s="359"/>
      <c r="O58" s="359"/>
      <c r="P58" s="359"/>
      <c r="Q58" s="359"/>
      <c r="R58" s="359"/>
      <c r="S58" s="358"/>
      <c r="T58" s="358"/>
      <c r="U58" s="359"/>
      <c r="V58" s="359"/>
      <c r="W58" s="359"/>
      <c r="X58" s="359"/>
      <c r="Y58" s="404"/>
      <c r="Z58" s="404"/>
    </row>
    <row r="59" spans="1:26" ht="15.75" customHeight="1">
      <c r="A59" s="359"/>
      <c r="B59" s="359"/>
      <c r="C59" s="359"/>
      <c r="D59" s="359"/>
      <c r="E59" s="359"/>
      <c r="F59" s="359"/>
      <c r="G59" s="359"/>
      <c r="H59" s="359"/>
      <c r="I59" s="359"/>
      <c r="J59" s="359"/>
      <c r="K59" s="359"/>
      <c r="L59" s="359"/>
      <c r="M59" s="359"/>
      <c r="N59" s="359"/>
      <c r="O59" s="359"/>
      <c r="P59" s="359"/>
      <c r="Q59" s="359"/>
      <c r="R59" s="359"/>
      <c r="S59" s="358"/>
      <c r="T59" s="358"/>
      <c r="U59" s="359"/>
      <c r="V59" s="359"/>
      <c r="W59" s="359"/>
      <c r="X59" s="359"/>
      <c r="Y59" s="404"/>
      <c r="Z59" s="404"/>
    </row>
    <row r="60" spans="1:26" ht="15.75" customHeight="1">
      <c r="A60" s="359"/>
      <c r="B60" s="359"/>
      <c r="C60" s="359"/>
      <c r="D60" s="359"/>
      <c r="E60" s="359"/>
      <c r="F60" s="359"/>
      <c r="G60" s="359"/>
      <c r="H60" s="359"/>
      <c r="I60" s="359"/>
      <c r="J60" s="359"/>
      <c r="K60" s="359"/>
      <c r="L60" s="359"/>
      <c r="M60" s="359"/>
      <c r="N60" s="359"/>
      <c r="O60" s="359"/>
      <c r="P60" s="359"/>
      <c r="Q60" s="359"/>
      <c r="R60" s="359"/>
      <c r="S60" s="358"/>
      <c r="T60" s="358"/>
      <c r="U60" s="359"/>
      <c r="V60" s="359"/>
      <c r="W60" s="359"/>
      <c r="X60" s="359"/>
      <c r="Y60" s="404"/>
      <c r="Z60" s="404"/>
    </row>
    <row r="61" spans="1:26" ht="15.75" customHeight="1">
      <c r="A61" s="359"/>
      <c r="B61" s="359"/>
      <c r="C61" s="359"/>
      <c r="D61" s="359"/>
      <c r="E61" s="547" t="s">
        <v>1094</v>
      </c>
      <c r="F61" s="428"/>
      <c r="G61" s="428"/>
      <c r="H61" s="428"/>
      <c r="I61" s="428"/>
      <c r="J61" s="428"/>
      <c r="K61" s="428"/>
      <c r="L61" s="428"/>
      <c r="M61" s="428"/>
      <c r="N61" s="425"/>
      <c r="O61" s="359"/>
      <c r="P61" s="402">
        <f>C51-P53</f>
        <v>1575084.1199999994</v>
      </c>
      <c r="Q61" s="391"/>
      <c r="R61" s="391"/>
      <c r="S61" s="403"/>
      <c r="T61" s="403"/>
      <c r="U61" s="359"/>
      <c r="V61" s="359"/>
      <c r="W61" s="359"/>
      <c r="X61" s="359"/>
      <c r="Y61" s="404"/>
      <c r="Z61" s="404"/>
    </row>
    <row r="62" spans="1:26" ht="15.75" customHeight="1">
      <c r="A62" s="359"/>
      <c r="B62" s="359"/>
      <c r="C62" s="359"/>
      <c r="D62" s="359"/>
      <c r="E62" s="359"/>
      <c r="F62" s="359"/>
      <c r="G62" s="359"/>
      <c r="H62" s="359"/>
      <c r="I62" s="359"/>
      <c r="J62" s="359"/>
      <c r="K62" s="359"/>
      <c r="L62" s="359"/>
      <c r="M62" s="359"/>
      <c r="N62" s="359"/>
      <c r="O62" s="359"/>
      <c r="P62" s="359"/>
      <c r="Q62" s="359"/>
      <c r="R62" s="359"/>
      <c r="S62" s="358"/>
      <c r="T62" s="358"/>
      <c r="U62" s="359"/>
      <c r="V62" s="359"/>
      <c r="W62" s="359"/>
      <c r="X62" s="359"/>
      <c r="Y62" s="404"/>
      <c r="Z62" s="404"/>
    </row>
    <row r="63" spans="1:26" ht="15.75" customHeight="1">
      <c r="A63" s="359"/>
      <c r="B63" s="359"/>
      <c r="C63" s="359"/>
      <c r="D63" s="359"/>
      <c r="E63" s="359"/>
      <c r="F63" s="359"/>
      <c r="G63" s="359"/>
      <c r="H63" s="359"/>
      <c r="I63" s="359"/>
      <c r="J63" s="359"/>
      <c r="K63" s="359"/>
      <c r="L63" s="359"/>
      <c r="M63" s="359"/>
      <c r="N63" s="359"/>
      <c r="O63" s="359"/>
      <c r="P63" s="359"/>
      <c r="Q63" s="359"/>
      <c r="R63" s="359"/>
      <c r="S63" s="358"/>
      <c r="T63" s="358"/>
      <c r="U63" s="359"/>
      <c r="V63" s="359"/>
      <c r="W63" s="359"/>
      <c r="X63" s="359"/>
      <c r="Y63" s="404"/>
      <c r="Z63" s="404"/>
    </row>
    <row r="64" spans="1:26" ht="15.75" customHeight="1">
      <c r="A64" s="359"/>
      <c r="B64" s="359"/>
      <c r="C64" s="359"/>
      <c r="D64" s="359"/>
      <c r="E64" s="359"/>
      <c r="F64" s="359"/>
      <c r="G64" s="359"/>
      <c r="H64" s="359"/>
      <c r="I64" s="359"/>
      <c r="J64" s="359"/>
      <c r="K64" s="359"/>
      <c r="L64" s="359"/>
      <c r="M64" s="359"/>
      <c r="N64" s="359"/>
      <c r="O64" s="359"/>
      <c r="P64" s="359"/>
      <c r="Q64" s="359"/>
      <c r="R64" s="359"/>
      <c r="S64" s="358"/>
      <c r="T64" s="358"/>
      <c r="U64" s="359"/>
      <c r="V64" s="359"/>
      <c r="W64" s="359"/>
      <c r="X64" s="359"/>
      <c r="Y64" s="404"/>
      <c r="Z64" s="404"/>
    </row>
    <row r="65" spans="1:26" ht="15.75" customHeight="1">
      <c r="A65" s="359"/>
      <c r="B65" s="359"/>
      <c r="C65" s="359"/>
      <c r="D65" s="359"/>
      <c r="E65" s="359"/>
      <c r="F65" s="359"/>
      <c r="G65" s="359"/>
      <c r="H65" s="359"/>
      <c r="I65" s="359"/>
      <c r="J65" s="359"/>
      <c r="K65" s="359"/>
      <c r="L65" s="359"/>
      <c r="M65" s="359"/>
      <c r="N65" s="359"/>
      <c r="O65" s="359"/>
      <c r="P65" s="359"/>
      <c r="Q65" s="359"/>
      <c r="R65" s="359"/>
      <c r="S65" s="358"/>
      <c r="T65" s="358"/>
      <c r="U65" s="359"/>
      <c r="V65" s="359"/>
      <c r="W65" s="359"/>
      <c r="X65" s="359"/>
      <c r="Y65" s="404"/>
      <c r="Z65" s="404"/>
    </row>
    <row r="66" spans="1:26" ht="15.75" customHeight="1">
      <c r="A66" s="359"/>
      <c r="B66" s="359"/>
      <c r="C66" s="359"/>
      <c r="D66" s="359"/>
      <c r="E66" s="359"/>
      <c r="F66" s="359"/>
      <c r="G66" s="359"/>
      <c r="H66" s="359"/>
      <c r="I66" s="359"/>
      <c r="J66" s="359"/>
      <c r="K66" s="359"/>
      <c r="L66" s="359"/>
      <c r="M66" s="359"/>
      <c r="N66" s="359"/>
      <c r="O66" s="359"/>
      <c r="P66" s="359"/>
      <c r="Q66" s="359"/>
      <c r="R66" s="359"/>
      <c r="S66" s="358"/>
      <c r="T66" s="358"/>
      <c r="U66" s="359"/>
      <c r="V66" s="359"/>
      <c r="W66" s="359"/>
      <c r="X66" s="359"/>
      <c r="Y66" s="404"/>
      <c r="Z66" s="404"/>
    </row>
    <row r="67" spans="1:26" ht="15.75" customHeight="1">
      <c r="A67" s="359"/>
      <c r="B67" s="359"/>
      <c r="C67" s="359"/>
      <c r="D67" s="359"/>
      <c r="E67" s="359"/>
      <c r="F67" s="359"/>
      <c r="G67" s="359"/>
      <c r="H67" s="359"/>
      <c r="I67" s="359"/>
      <c r="J67" s="359"/>
      <c r="K67" s="359"/>
      <c r="L67" s="359"/>
      <c r="M67" s="359"/>
      <c r="N67" s="359"/>
      <c r="O67" s="359"/>
      <c r="P67" s="359"/>
      <c r="Q67" s="359"/>
      <c r="R67" s="359"/>
      <c r="S67" s="358"/>
      <c r="T67" s="358"/>
      <c r="U67" s="359"/>
      <c r="V67" s="359"/>
      <c r="W67" s="359"/>
      <c r="X67" s="359"/>
      <c r="Y67" s="404"/>
      <c r="Z67" s="404"/>
    </row>
    <row r="68" spans="1:26" ht="15.75" customHeight="1">
      <c r="A68" s="359"/>
      <c r="B68" s="359"/>
      <c r="C68" s="359"/>
      <c r="D68" s="359"/>
      <c r="E68" s="359"/>
      <c r="F68" s="359"/>
      <c r="G68" s="359"/>
      <c r="H68" s="359"/>
      <c r="I68" s="359"/>
      <c r="J68" s="359"/>
      <c r="K68" s="359"/>
      <c r="L68" s="359"/>
      <c r="M68" s="359"/>
      <c r="N68" s="359"/>
      <c r="O68" s="359"/>
      <c r="P68" s="359"/>
      <c r="Q68" s="359"/>
      <c r="R68" s="359"/>
      <c r="S68" s="358"/>
      <c r="T68" s="358"/>
      <c r="U68" s="359"/>
      <c r="V68" s="359"/>
      <c r="W68" s="359"/>
      <c r="X68" s="359"/>
      <c r="Y68" s="404"/>
      <c r="Z68" s="404"/>
    </row>
    <row r="69" spans="1:26" ht="15.75" customHeight="1">
      <c r="A69" s="359"/>
      <c r="B69" s="359"/>
      <c r="C69" s="359"/>
      <c r="D69" s="359"/>
      <c r="E69" s="359"/>
      <c r="F69" s="359"/>
      <c r="G69" s="359"/>
      <c r="H69" s="359"/>
      <c r="I69" s="359"/>
      <c r="J69" s="359"/>
      <c r="K69" s="359"/>
      <c r="L69" s="359"/>
      <c r="M69" s="359"/>
      <c r="N69" s="359"/>
      <c r="O69" s="359"/>
      <c r="P69" s="359"/>
      <c r="Q69" s="359"/>
      <c r="R69" s="359"/>
      <c r="S69" s="358"/>
      <c r="T69" s="358"/>
      <c r="U69" s="359"/>
      <c r="V69" s="359"/>
      <c r="W69" s="359"/>
      <c r="X69" s="359"/>
      <c r="Y69" s="404"/>
      <c r="Z69" s="404"/>
    </row>
    <row r="70" spans="1:26" ht="15.75" customHeight="1">
      <c r="A70" s="359"/>
      <c r="B70" s="359"/>
      <c r="C70" s="359"/>
      <c r="D70" s="359"/>
      <c r="E70" s="359"/>
      <c r="F70" s="359"/>
      <c r="G70" s="359"/>
      <c r="H70" s="359"/>
      <c r="I70" s="359"/>
      <c r="J70" s="359"/>
      <c r="K70" s="359"/>
      <c r="L70" s="359"/>
      <c r="M70" s="359"/>
      <c r="N70" s="359"/>
      <c r="O70" s="359"/>
      <c r="P70" s="359"/>
      <c r="Q70" s="359"/>
      <c r="R70" s="359"/>
      <c r="S70" s="358"/>
      <c r="T70" s="358"/>
      <c r="U70" s="359"/>
      <c r="V70" s="359"/>
      <c r="W70" s="359"/>
      <c r="X70" s="359"/>
      <c r="Y70" s="404"/>
      <c r="Z70" s="404"/>
    </row>
    <row r="71" spans="1:26" ht="15.75" customHeight="1">
      <c r="A71" s="359"/>
      <c r="B71" s="359"/>
      <c r="C71" s="359"/>
      <c r="D71" s="359"/>
      <c r="E71" s="359"/>
      <c r="F71" s="359"/>
      <c r="G71" s="359"/>
      <c r="H71" s="359"/>
      <c r="I71" s="359"/>
      <c r="J71" s="359"/>
      <c r="K71" s="359"/>
      <c r="L71" s="359"/>
      <c r="M71" s="359"/>
      <c r="N71" s="359"/>
      <c r="O71" s="359"/>
      <c r="P71" s="359"/>
      <c r="Q71" s="359"/>
      <c r="R71" s="359"/>
      <c r="S71" s="358"/>
      <c r="T71" s="358"/>
      <c r="U71" s="359"/>
      <c r="V71" s="359"/>
      <c r="W71" s="359"/>
      <c r="X71" s="359"/>
      <c r="Y71" s="404"/>
      <c r="Z71" s="404"/>
    </row>
    <row r="72" spans="1:26" ht="15.75" customHeight="1">
      <c r="A72" s="359"/>
      <c r="B72" s="359"/>
      <c r="C72" s="359"/>
      <c r="D72" s="359"/>
      <c r="E72" s="359"/>
      <c r="F72" s="359"/>
      <c r="G72" s="359"/>
      <c r="H72" s="359"/>
      <c r="I72" s="359"/>
      <c r="J72" s="359"/>
      <c r="K72" s="359"/>
      <c r="L72" s="359"/>
      <c r="M72" s="359"/>
      <c r="N72" s="359"/>
      <c r="O72" s="359"/>
      <c r="P72" s="359"/>
      <c r="Q72" s="359"/>
      <c r="R72" s="359"/>
      <c r="S72" s="358"/>
      <c r="T72" s="358"/>
      <c r="U72" s="359"/>
      <c r="V72" s="359"/>
      <c r="W72" s="359"/>
      <c r="X72" s="359"/>
      <c r="Y72" s="404"/>
      <c r="Z72" s="404"/>
    </row>
    <row r="73" spans="1:26" ht="15.75" customHeight="1">
      <c r="A73" s="359"/>
      <c r="B73" s="359"/>
      <c r="C73" s="359"/>
      <c r="D73" s="359"/>
      <c r="E73" s="359"/>
      <c r="F73" s="359"/>
      <c r="G73" s="359"/>
      <c r="H73" s="359"/>
      <c r="I73" s="359"/>
      <c r="J73" s="359"/>
      <c r="K73" s="359"/>
      <c r="L73" s="359"/>
      <c r="M73" s="359"/>
      <c r="N73" s="359"/>
      <c r="O73" s="359"/>
      <c r="P73" s="359"/>
      <c r="Q73" s="359"/>
      <c r="R73" s="359"/>
      <c r="S73" s="358"/>
      <c r="T73" s="358"/>
      <c r="U73" s="359"/>
      <c r="V73" s="359"/>
      <c r="W73" s="359"/>
      <c r="X73" s="359"/>
      <c r="Y73" s="404"/>
      <c r="Z73" s="404"/>
    </row>
    <row r="74" spans="1:26" ht="15.75" customHeight="1">
      <c r="A74" s="359"/>
      <c r="B74" s="359"/>
      <c r="C74" s="359"/>
      <c r="D74" s="359"/>
      <c r="E74" s="359"/>
      <c r="F74" s="359"/>
      <c r="G74" s="359"/>
      <c r="H74" s="359"/>
      <c r="I74" s="359"/>
      <c r="J74" s="359"/>
      <c r="K74" s="359"/>
      <c r="L74" s="359"/>
      <c r="M74" s="359"/>
      <c r="N74" s="359"/>
      <c r="O74" s="359"/>
      <c r="P74" s="359"/>
      <c r="Q74" s="359"/>
      <c r="R74" s="359"/>
      <c r="S74" s="358"/>
      <c r="T74" s="358"/>
      <c r="U74" s="359"/>
      <c r="V74" s="359"/>
      <c r="W74" s="359"/>
      <c r="X74" s="359"/>
      <c r="Y74" s="404"/>
      <c r="Z74" s="404"/>
    </row>
    <row r="75" spans="1:26" ht="15.75" customHeight="1">
      <c r="A75" s="359"/>
      <c r="B75" s="359"/>
      <c r="C75" s="359"/>
      <c r="D75" s="359"/>
      <c r="E75" s="359"/>
      <c r="F75" s="359"/>
      <c r="G75" s="359"/>
      <c r="H75" s="359"/>
      <c r="I75" s="359"/>
      <c r="J75" s="359"/>
      <c r="K75" s="359"/>
      <c r="L75" s="359"/>
      <c r="M75" s="359"/>
      <c r="N75" s="359"/>
      <c r="O75" s="359"/>
      <c r="P75" s="359"/>
      <c r="Q75" s="359"/>
      <c r="R75" s="359"/>
      <c r="S75" s="358"/>
      <c r="T75" s="358"/>
      <c r="U75" s="359"/>
      <c r="V75" s="359"/>
      <c r="W75" s="359"/>
      <c r="X75" s="359"/>
      <c r="Y75" s="404"/>
      <c r="Z75" s="404"/>
    </row>
    <row r="76" spans="1:26" ht="15.75" customHeight="1">
      <c r="A76" s="359"/>
      <c r="B76" s="359"/>
      <c r="C76" s="359"/>
      <c r="D76" s="359"/>
      <c r="E76" s="359"/>
      <c r="F76" s="359"/>
      <c r="G76" s="359"/>
      <c r="H76" s="359"/>
      <c r="I76" s="359"/>
      <c r="J76" s="359"/>
      <c r="K76" s="359"/>
      <c r="L76" s="359"/>
      <c r="M76" s="359"/>
      <c r="N76" s="359"/>
      <c r="O76" s="359"/>
      <c r="P76" s="359"/>
      <c r="Q76" s="359"/>
      <c r="R76" s="359"/>
      <c r="S76" s="358"/>
      <c r="T76" s="358"/>
      <c r="U76" s="359"/>
      <c r="V76" s="359"/>
      <c r="W76" s="359"/>
      <c r="X76" s="359"/>
      <c r="Y76" s="404"/>
      <c r="Z76" s="404"/>
    </row>
    <row r="77" spans="1:26" ht="15.75" customHeight="1">
      <c r="A77" s="359"/>
      <c r="B77" s="359"/>
      <c r="C77" s="359"/>
      <c r="D77" s="359"/>
      <c r="E77" s="359"/>
      <c r="F77" s="359"/>
      <c r="G77" s="359"/>
      <c r="H77" s="359"/>
      <c r="I77" s="359"/>
      <c r="J77" s="359"/>
      <c r="K77" s="359"/>
      <c r="L77" s="359"/>
      <c r="M77" s="359"/>
      <c r="N77" s="359"/>
      <c r="O77" s="359"/>
      <c r="P77" s="359"/>
      <c r="Q77" s="359"/>
      <c r="R77" s="359"/>
      <c r="S77" s="358"/>
      <c r="T77" s="358"/>
      <c r="U77" s="359"/>
      <c r="V77" s="359"/>
      <c r="W77" s="359"/>
      <c r="X77" s="359"/>
      <c r="Y77" s="404"/>
      <c r="Z77" s="404"/>
    </row>
    <row r="78" spans="1:26" ht="15.75" customHeight="1">
      <c r="A78" s="359"/>
      <c r="B78" s="359"/>
      <c r="C78" s="359"/>
      <c r="D78" s="359"/>
      <c r="E78" s="359"/>
      <c r="F78" s="359"/>
      <c r="G78" s="359"/>
      <c r="H78" s="359"/>
      <c r="I78" s="359"/>
      <c r="J78" s="359"/>
      <c r="K78" s="359"/>
      <c r="L78" s="359"/>
      <c r="M78" s="359"/>
      <c r="N78" s="359"/>
      <c r="O78" s="359"/>
      <c r="P78" s="359"/>
      <c r="Q78" s="359"/>
      <c r="R78" s="359"/>
      <c r="S78" s="358"/>
      <c r="T78" s="358"/>
      <c r="U78" s="359"/>
      <c r="V78" s="359"/>
      <c r="W78" s="359"/>
      <c r="X78" s="359"/>
      <c r="Y78" s="404"/>
      <c r="Z78" s="404"/>
    </row>
    <row r="79" spans="1:26" ht="15.75" customHeight="1">
      <c r="A79" s="359"/>
      <c r="B79" s="359"/>
      <c r="C79" s="359"/>
      <c r="D79" s="359"/>
      <c r="E79" s="359"/>
      <c r="F79" s="359"/>
      <c r="G79" s="359"/>
      <c r="H79" s="359"/>
      <c r="I79" s="359"/>
      <c r="J79" s="359"/>
      <c r="K79" s="359"/>
      <c r="L79" s="359"/>
      <c r="M79" s="359"/>
      <c r="N79" s="359"/>
      <c r="O79" s="359"/>
      <c r="P79" s="359"/>
      <c r="Q79" s="359"/>
      <c r="R79" s="359"/>
      <c r="S79" s="358"/>
      <c r="T79" s="358"/>
      <c r="U79" s="359"/>
      <c r="V79" s="359"/>
      <c r="W79" s="359"/>
      <c r="X79" s="359"/>
      <c r="Y79" s="404"/>
      <c r="Z79" s="404"/>
    </row>
    <row r="80" spans="1:26" ht="15.75" customHeight="1">
      <c r="A80" s="359"/>
      <c r="B80" s="359"/>
      <c r="C80" s="359"/>
      <c r="D80" s="359"/>
      <c r="E80" s="359"/>
      <c r="F80" s="359"/>
      <c r="G80" s="359"/>
      <c r="H80" s="359"/>
      <c r="I80" s="359"/>
      <c r="J80" s="359"/>
      <c r="K80" s="359"/>
      <c r="L80" s="359"/>
      <c r="M80" s="359"/>
      <c r="N80" s="359"/>
      <c r="O80" s="359"/>
      <c r="P80" s="359"/>
      <c r="Q80" s="359"/>
      <c r="R80" s="359"/>
      <c r="S80" s="358"/>
      <c r="T80" s="358"/>
      <c r="U80" s="359"/>
      <c r="V80" s="359"/>
      <c r="W80" s="359"/>
      <c r="X80" s="359"/>
      <c r="Y80" s="404"/>
      <c r="Z80" s="404"/>
    </row>
    <row r="81" spans="1:26" ht="15.75" customHeight="1">
      <c r="A81" s="359"/>
      <c r="B81" s="359"/>
      <c r="C81" s="359"/>
      <c r="D81" s="359"/>
      <c r="E81" s="359"/>
      <c r="F81" s="359"/>
      <c r="G81" s="359"/>
      <c r="H81" s="359"/>
      <c r="I81" s="359"/>
      <c r="J81" s="359"/>
      <c r="K81" s="359"/>
      <c r="L81" s="359"/>
      <c r="M81" s="359"/>
      <c r="N81" s="359"/>
      <c r="O81" s="359"/>
      <c r="P81" s="359"/>
      <c r="Q81" s="359"/>
      <c r="R81" s="359"/>
      <c r="S81" s="358"/>
      <c r="T81" s="358"/>
      <c r="U81" s="359"/>
      <c r="V81" s="359"/>
      <c r="W81" s="359"/>
      <c r="X81" s="359"/>
      <c r="Y81" s="404"/>
      <c r="Z81" s="404"/>
    </row>
    <row r="82" spans="1:26" ht="15.75" customHeight="1">
      <c r="A82" s="359"/>
      <c r="B82" s="359"/>
      <c r="C82" s="359"/>
      <c r="D82" s="359"/>
      <c r="E82" s="359"/>
      <c r="F82" s="359"/>
      <c r="G82" s="359"/>
      <c r="H82" s="359"/>
      <c r="I82" s="359"/>
      <c r="J82" s="359"/>
      <c r="K82" s="359"/>
      <c r="L82" s="359"/>
      <c r="M82" s="359"/>
      <c r="N82" s="359"/>
      <c r="O82" s="359"/>
      <c r="P82" s="359"/>
      <c r="Q82" s="359"/>
      <c r="R82" s="359"/>
      <c r="S82" s="358"/>
      <c r="T82" s="358"/>
      <c r="U82" s="359"/>
      <c r="V82" s="359"/>
      <c r="W82" s="359"/>
      <c r="X82" s="359"/>
      <c r="Y82" s="404"/>
      <c r="Z82" s="404"/>
    </row>
    <row r="83" spans="1:26" ht="15.75" customHeight="1">
      <c r="A83" s="359"/>
      <c r="B83" s="359"/>
      <c r="C83" s="359"/>
      <c r="D83" s="359"/>
      <c r="E83" s="359"/>
      <c r="F83" s="359"/>
      <c r="G83" s="359"/>
      <c r="H83" s="359"/>
      <c r="I83" s="359"/>
      <c r="J83" s="359"/>
      <c r="K83" s="359"/>
      <c r="L83" s="359"/>
      <c r="M83" s="359"/>
      <c r="N83" s="359"/>
      <c r="O83" s="359"/>
      <c r="P83" s="359"/>
      <c r="Q83" s="359"/>
      <c r="R83" s="359"/>
      <c r="S83" s="358"/>
      <c r="T83" s="358"/>
      <c r="U83" s="359"/>
      <c r="V83" s="359"/>
      <c r="W83" s="359"/>
      <c r="X83" s="359"/>
      <c r="Y83" s="404"/>
      <c r="Z83" s="404"/>
    </row>
    <row r="84" spans="1:26" ht="15.75" customHeight="1">
      <c r="A84" s="359"/>
      <c r="B84" s="359"/>
      <c r="C84" s="359"/>
      <c r="D84" s="359"/>
      <c r="E84" s="359"/>
      <c r="F84" s="359"/>
      <c r="G84" s="359"/>
      <c r="H84" s="359"/>
      <c r="I84" s="359"/>
      <c r="J84" s="359"/>
      <c r="K84" s="359"/>
      <c r="L84" s="359"/>
      <c r="M84" s="359"/>
      <c r="N84" s="359"/>
      <c r="O84" s="359"/>
      <c r="P84" s="359"/>
      <c r="Q84" s="359"/>
      <c r="R84" s="359"/>
      <c r="S84" s="358"/>
      <c r="T84" s="358"/>
      <c r="U84" s="359"/>
      <c r="V84" s="359"/>
      <c r="W84" s="359"/>
      <c r="X84" s="359"/>
      <c r="Y84" s="404"/>
      <c r="Z84" s="404"/>
    </row>
    <row r="85" spans="1:26" ht="15.75" customHeight="1">
      <c r="A85" s="359"/>
      <c r="B85" s="359"/>
      <c r="C85" s="359"/>
      <c r="D85" s="359"/>
      <c r="E85" s="359"/>
      <c r="F85" s="359"/>
      <c r="G85" s="359"/>
      <c r="H85" s="359"/>
      <c r="I85" s="359"/>
      <c r="J85" s="359"/>
      <c r="K85" s="359"/>
      <c r="L85" s="359"/>
      <c r="M85" s="359"/>
      <c r="N85" s="359"/>
      <c r="O85" s="359"/>
      <c r="P85" s="359"/>
      <c r="Q85" s="359"/>
      <c r="R85" s="359"/>
      <c r="S85" s="358"/>
      <c r="T85" s="358"/>
      <c r="U85" s="359"/>
      <c r="V85" s="359"/>
      <c r="W85" s="359"/>
      <c r="X85" s="359"/>
      <c r="Y85" s="404"/>
      <c r="Z85" s="404"/>
    </row>
    <row r="86" spans="1:26" ht="15.75" customHeight="1">
      <c r="A86" s="359"/>
      <c r="B86" s="359"/>
      <c r="C86" s="359"/>
      <c r="D86" s="359"/>
      <c r="E86" s="359"/>
      <c r="F86" s="359"/>
      <c r="G86" s="359"/>
      <c r="H86" s="359"/>
      <c r="I86" s="359"/>
      <c r="J86" s="359"/>
      <c r="K86" s="359"/>
      <c r="L86" s="359"/>
      <c r="M86" s="359"/>
      <c r="N86" s="359"/>
      <c r="O86" s="359"/>
      <c r="P86" s="359"/>
      <c r="Q86" s="359"/>
      <c r="R86" s="359"/>
      <c r="S86" s="358"/>
      <c r="T86" s="358"/>
      <c r="U86" s="359"/>
      <c r="V86" s="359"/>
      <c r="W86" s="359"/>
      <c r="X86" s="359"/>
      <c r="Y86" s="404"/>
      <c r="Z86" s="404"/>
    </row>
    <row r="87" spans="1:26" ht="15.75" customHeight="1">
      <c r="A87" s="359"/>
      <c r="B87" s="359"/>
      <c r="C87" s="359"/>
      <c r="D87" s="359"/>
      <c r="E87" s="359"/>
      <c r="F87" s="359"/>
      <c r="G87" s="359"/>
      <c r="H87" s="359"/>
      <c r="I87" s="359"/>
      <c r="J87" s="359"/>
      <c r="K87" s="359"/>
      <c r="L87" s="359"/>
      <c r="M87" s="359"/>
      <c r="N87" s="359"/>
      <c r="O87" s="359"/>
      <c r="P87" s="359"/>
      <c r="Q87" s="359"/>
      <c r="R87" s="359"/>
      <c r="S87" s="358"/>
      <c r="T87" s="358"/>
      <c r="U87" s="359"/>
      <c r="V87" s="359"/>
      <c r="W87" s="359"/>
      <c r="X87" s="359"/>
      <c r="Y87" s="404"/>
      <c r="Z87" s="404"/>
    </row>
    <row r="88" spans="1:26" ht="15.75" customHeight="1">
      <c r="A88" s="359"/>
      <c r="B88" s="359"/>
      <c r="C88" s="359"/>
      <c r="D88" s="359"/>
      <c r="E88" s="359"/>
      <c r="F88" s="359"/>
      <c r="G88" s="359"/>
      <c r="H88" s="359"/>
      <c r="I88" s="359"/>
      <c r="J88" s="359"/>
      <c r="K88" s="359"/>
      <c r="L88" s="359"/>
      <c r="M88" s="359"/>
      <c r="N88" s="359"/>
      <c r="O88" s="359"/>
      <c r="P88" s="359"/>
      <c r="Q88" s="359"/>
      <c r="R88" s="359"/>
      <c r="S88" s="358"/>
      <c r="T88" s="358"/>
      <c r="U88" s="359"/>
      <c r="V88" s="359"/>
      <c r="W88" s="359"/>
      <c r="X88" s="359"/>
      <c r="Y88" s="404"/>
      <c r="Z88" s="404"/>
    </row>
    <row r="89" spans="1:26" ht="15.75" customHeight="1">
      <c r="A89" s="359"/>
      <c r="B89" s="359"/>
      <c r="C89" s="359"/>
      <c r="D89" s="359"/>
      <c r="E89" s="359"/>
      <c r="F89" s="359"/>
      <c r="G89" s="359"/>
      <c r="H89" s="359"/>
      <c r="I89" s="359"/>
      <c r="J89" s="359"/>
      <c r="K89" s="359"/>
      <c r="L89" s="359"/>
      <c r="M89" s="359"/>
      <c r="N89" s="359"/>
      <c r="O89" s="359"/>
      <c r="P89" s="359"/>
      <c r="Q89" s="359"/>
      <c r="R89" s="359"/>
      <c r="S89" s="358"/>
      <c r="T89" s="358"/>
      <c r="U89" s="359"/>
      <c r="V89" s="359"/>
      <c r="W89" s="359"/>
      <c r="X89" s="359"/>
      <c r="Y89" s="404"/>
      <c r="Z89" s="404"/>
    </row>
    <row r="90" spans="1:26" ht="15.75" customHeight="1">
      <c r="A90" s="359"/>
      <c r="B90" s="359"/>
      <c r="C90" s="359"/>
      <c r="D90" s="359"/>
      <c r="E90" s="359"/>
      <c r="F90" s="359"/>
      <c r="G90" s="359"/>
      <c r="H90" s="359"/>
      <c r="I90" s="359"/>
      <c r="J90" s="359"/>
      <c r="K90" s="359"/>
      <c r="L90" s="359"/>
      <c r="M90" s="359"/>
      <c r="N90" s="359"/>
      <c r="O90" s="359"/>
      <c r="P90" s="359"/>
      <c r="Q90" s="359"/>
      <c r="R90" s="359"/>
      <c r="S90" s="358"/>
      <c r="T90" s="358"/>
      <c r="U90" s="359"/>
      <c r="V90" s="359"/>
      <c r="W90" s="359"/>
      <c r="X90" s="359"/>
      <c r="Y90" s="404"/>
      <c r="Z90" s="404"/>
    </row>
    <row r="91" spans="1:26" ht="15.75" customHeight="1">
      <c r="A91" s="359"/>
      <c r="B91" s="359"/>
      <c r="C91" s="359"/>
      <c r="D91" s="359"/>
      <c r="E91" s="359"/>
      <c r="F91" s="359"/>
      <c r="G91" s="359"/>
      <c r="H91" s="359"/>
      <c r="I91" s="359"/>
      <c r="J91" s="359"/>
      <c r="K91" s="359"/>
      <c r="L91" s="359"/>
      <c r="M91" s="359"/>
      <c r="N91" s="359"/>
      <c r="O91" s="359"/>
      <c r="P91" s="359"/>
      <c r="Q91" s="359"/>
      <c r="R91" s="359"/>
      <c r="S91" s="358"/>
      <c r="T91" s="358"/>
      <c r="U91" s="359"/>
      <c r="V91" s="359"/>
      <c r="W91" s="359"/>
      <c r="X91" s="359"/>
      <c r="Y91" s="404"/>
      <c r="Z91" s="404"/>
    </row>
    <row r="92" spans="1:26" ht="15.75" customHeight="1">
      <c r="A92" s="359"/>
      <c r="B92" s="359"/>
      <c r="C92" s="359"/>
      <c r="D92" s="359"/>
      <c r="E92" s="359"/>
      <c r="F92" s="359"/>
      <c r="G92" s="359"/>
      <c r="H92" s="359"/>
      <c r="I92" s="359"/>
      <c r="J92" s="359"/>
      <c r="K92" s="359"/>
      <c r="L92" s="359"/>
      <c r="M92" s="359"/>
      <c r="N92" s="359"/>
      <c r="O92" s="359"/>
      <c r="P92" s="359"/>
      <c r="Q92" s="359"/>
      <c r="R92" s="359"/>
      <c r="S92" s="358"/>
      <c r="T92" s="358"/>
      <c r="U92" s="359"/>
      <c r="V92" s="359"/>
      <c r="W92" s="359"/>
      <c r="X92" s="359"/>
      <c r="Y92" s="404"/>
      <c r="Z92" s="404"/>
    </row>
    <row r="93" spans="1:26" ht="15.75" customHeight="1">
      <c r="A93" s="359"/>
      <c r="B93" s="359"/>
      <c r="C93" s="359"/>
      <c r="D93" s="359"/>
      <c r="E93" s="359"/>
      <c r="F93" s="359"/>
      <c r="G93" s="359"/>
      <c r="H93" s="359"/>
      <c r="I93" s="359"/>
      <c r="J93" s="359"/>
      <c r="K93" s="359"/>
      <c r="L93" s="359"/>
      <c r="M93" s="359"/>
      <c r="N93" s="359"/>
      <c r="O93" s="359"/>
      <c r="P93" s="359"/>
      <c r="Q93" s="359"/>
      <c r="R93" s="359"/>
      <c r="S93" s="358"/>
      <c r="T93" s="358"/>
      <c r="U93" s="359"/>
      <c r="V93" s="359"/>
      <c r="W93" s="359"/>
      <c r="X93" s="359"/>
      <c r="Y93" s="404"/>
      <c r="Z93" s="404"/>
    </row>
    <row r="94" spans="1:26" ht="15.75" customHeight="1">
      <c r="A94" s="359"/>
      <c r="B94" s="359"/>
      <c r="C94" s="359"/>
      <c r="D94" s="359"/>
      <c r="E94" s="359"/>
      <c r="F94" s="359"/>
      <c r="G94" s="359"/>
      <c r="H94" s="359"/>
      <c r="I94" s="359"/>
      <c r="J94" s="359"/>
      <c r="K94" s="359"/>
      <c r="L94" s="359"/>
      <c r="M94" s="359"/>
      <c r="N94" s="359"/>
      <c r="O94" s="359"/>
      <c r="P94" s="359"/>
      <c r="Q94" s="359"/>
      <c r="R94" s="359"/>
      <c r="S94" s="358"/>
      <c r="T94" s="358"/>
      <c r="U94" s="359"/>
      <c r="V94" s="359"/>
      <c r="W94" s="359"/>
      <c r="X94" s="359"/>
      <c r="Y94" s="404"/>
      <c r="Z94" s="404"/>
    </row>
    <row r="95" spans="1:26" ht="15.75" customHeight="1">
      <c r="A95" s="359"/>
      <c r="B95" s="359"/>
      <c r="C95" s="359"/>
      <c r="D95" s="359"/>
      <c r="E95" s="359"/>
      <c r="F95" s="359"/>
      <c r="G95" s="359"/>
      <c r="H95" s="359"/>
      <c r="I95" s="359"/>
      <c r="J95" s="359"/>
      <c r="K95" s="359"/>
      <c r="L95" s="359"/>
      <c r="M95" s="359"/>
      <c r="N95" s="359"/>
      <c r="O95" s="359"/>
      <c r="P95" s="359"/>
      <c r="Q95" s="359"/>
      <c r="R95" s="359"/>
      <c r="S95" s="358"/>
      <c r="T95" s="358"/>
      <c r="U95" s="359"/>
      <c r="V95" s="359"/>
      <c r="W95" s="359"/>
      <c r="X95" s="359"/>
      <c r="Y95" s="404"/>
      <c r="Z95" s="404"/>
    </row>
    <row r="96" spans="1:26" ht="15.75" customHeight="1">
      <c r="A96" s="359"/>
      <c r="B96" s="359"/>
      <c r="C96" s="359"/>
      <c r="D96" s="359"/>
      <c r="E96" s="359"/>
      <c r="F96" s="359"/>
      <c r="G96" s="359"/>
      <c r="H96" s="359"/>
      <c r="I96" s="359"/>
      <c r="J96" s="359"/>
      <c r="K96" s="359"/>
      <c r="L96" s="359"/>
      <c r="M96" s="359"/>
      <c r="N96" s="359"/>
      <c r="O96" s="359"/>
      <c r="P96" s="359"/>
      <c r="Q96" s="359"/>
      <c r="R96" s="359"/>
      <c r="S96" s="358"/>
      <c r="T96" s="358"/>
      <c r="U96" s="359"/>
      <c r="V96" s="359"/>
      <c r="W96" s="359"/>
      <c r="X96" s="359"/>
      <c r="Y96" s="404"/>
      <c r="Z96" s="404"/>
    </row>
    <row r="97" spans="1:26" ht="15.75" customHeight="1">
      <c r="A97" s="359"/>
      <c r="B97" s="359"/>
      <c r="C97" s="359"/>
      <c r="D97" s="359"/>
      <c r="E97" s="359"/>
      <c r="F97" s="359"/>
      <c r="G97" s="359"/>
      <c r="H97" s="359"/>
      <c r="I97" s="359"/>
      <c r="J97" s="359"/>
      <c r="K97" s="359"/>
      <c r="L97" s="359"/>
      <c r="M97" s="359"/>
      <c r="N97" s="359"/>
      <c r="O97" s="359"/>
      <c r="P97" s="359"/>
      <c r="Q97" s="359"/>
      <c r="R97" s="359"/>
      <c r="S97" s="358"/>
      <c r="T97" s="358"/>
      <c r="U97" s="359"/>
      <c r="V97" s="359"/>
      <c r="W97" s="359"/>
      <c r="X97" s="359"/>
      <c r="Y97" s="404"/>
      <c r="Z97" s="404"/>
    </row>
    <row r="98" spans="1:26" ht="15.75" customHeight="1">
      <c r="A98" s="359"/>
      <c r="B98" s="359"/>
      <c r="C98" s="359"/>
      <c r="D98" s="359"/>
      <c r="E98" s="359"/>
      <c r="F98" s="359"/>
      <c r="G98" s="359"/>
      <c r="H98" s="359"/>
      <c r="I98" s="359"/>
      <c r="J98" s="359"/>
      <c r="K98" s="359"/>
      <c r="L98" s="359"/>
      <c r="M98" s="359"/>
      <c r="N98" s="359"/>
      <c r="O98" s="359"/>
      <c r="P98" s="359"/>
      <c r="Q98" s="359"/>
      <c r="R98" s="359"/>
      <c r="S98" s="358"/>
      <c r="T98" s="358"/>
      <c r="U98" s="359"/>
      <c r="V98" s="359"/>
      <c r="W98" s="359"/>
      <c r="X98" s="359"/>
      <c r="Y98" s="404"/>
      <c r="Z98" s="404"/>
    </row>
    <row r="99" spans="1:26" ht="15.75" customHeight="1">
      <c r="A99" s="359"/>
      <c r="B99" s="359"/>
      <c r="C99" s="359"/>
      <c r="D99" s="359"/>
      <c r="E99" s="359"/>
      <c r="F99" s="359"/>
      <c r="G99" s="359"/>
      <c r="H99" s="359"/>
      <c r="I99" s="359"/>
      <c r="J99" s="359"/>
      <c r="K99" s="359"/>
      <c r="L99" s="359"/>
      <c r="M99" s="359"/>
      <c r="N99" s="359"/>
      <c r="O99" s="359"/>
      <c r="P99" s="359"/>
      <c r="Q99" s="359"/>
      <c r="R99" s="359"/>
      <c r="S99" s="358"/>
      <c r="T99" s="358"/>
      <c r="U99" s="359"/>
      <c r="V99" s="359"/>
      <c r="W99" s="359"/>
      <c r="X99" s="359"/>
      <c r="Y99" s="404"/>
      <c r="Z99" s="404"/>
    </row>
    <row r="100" spans="1:26" ht="15.75" customHeight="1">
      <c r="A100" s="359"/>
      <c r="B100" s="359"/>
      <c r="C100" s="359"/>
      <c r="D100" s="359"/>
      <c r="E100" s="359"/>
      <c r="F100" s="359"/>
      <c r="G100" s="359"/>
      <c r="H100" s="359"/>
      <c r="I100" s="359"/>
      <c r="J100" s="359"/>
      <c r="K100" s="359"/>
      <c r="L100" s="359"/>
      <c r="M100" s="359"/>
      <c r="N100" s="359"/>
      <c r="O100" s="359"/>
      <c r="P100" s="359"/>
      <c r="Q100" s="359"/>
      <c r="R100" s="359"/>
      <c r="S100" s="358"/>
      <c r="T100" s="358"/>
      <c r="U100" s="359"/>
      <c r="V100" s="359"/>
      <c r="W100" s="359"/>
      <c r="X100" s="359"/>
      <c r="Y100" s="404"/>
      <c r="Z100" s="404"/>
    </row>
    <row r="101" spans="1:26" ht="15.75" customHeight="1">
      <c r="A101" s="359"/>
      <c r="B101" s="359"/>
      <c r="C101" s="359"/>
      <c r="D101" s="359"/>
      <c r="E101" s="359"/>
      <c r="F101" s="359"/>
      <c r="G101" s="359"/>
      <c r="H101" s="359"/>
      <c r="I101" s="359"/>
      <c r="J101" s="359"/>
      <c r="K101" s="359"/>
      <c r="L101" s="359"/>
      <c r="M101" s="359"/>
      <c r="N101" s="359"/>
      <c r="O101" s="359"/>
      <c r="P101" s="359"/>
      <c r="Q101" s="359"/>
      <c r="R101" s="359"/>
      <c r="S101" s="358"/>
      <c r="T101" s="358"/>
      <c r="U101" s="359"/>
      <c r="V101" s="359"/>
      <c r="W101" s="359"/>
      <c r="X101" s="359"/>
      <c r="Y101" s="404"/>
      <c r="Z101" s="404"/>
    </row>
    <row r="102" spans="1:26" ht="15.75" customHeight="1">
      <c r="A102" s="359"/>
      <c r="B102" s="359"/>
      <c r="C102" s="359"/>
      <c r="D102" s="359"/>
      <c r="E102" s="359"/>
      <c r="F102" s="359"/>
      <c r="G102" s="359"/>
      <c r="H102" s="359"/>
      <c r="I102" s="359"/>
      <c r="J102" s="359"/>
      <c r="K102" s="359"/>
      <c r="L102" s="359"/>
      <c r="M102" s="359"/>
      <c r="N102" s="359"/>
      <c r="O102" s="359"/>
      <c r="P102" s="359"/>
      <c r="Q102" s="359"/>
      <c r="R102" s="359"/>
      <c r="S102" s="358"/>
      <c r="T102" s="358"/>
      <c r="U102" s="359"/>
      <c r="V102" s="359"/>
      <c r="W102" s="359"/>
      <c r="X102" s="359"/>
      <c r="Y102" s="404"/>
      <c r="Z102" s="404"/>
    </row>
    <row r="103" spans="1:26" ht="15.75" customHeight="1">
      <c r="A103" s="359"/>
      <c r="B103" s="359"/>
      <c r="C103" s="359"/>
      <c r="D103" s="359"/>
      <c r="E103" s="359"/>
      <c r="F103" s="359"/>
      <c r="G103" s="359"/>
      <c r="H103" s="359"/>
      <c r="I103" s="359"/>
      <c r="J103" s="359"/>
      <c r="K103" s="359"/>
      <c r="L103" s="359"/>
      <c r="M103" s="359"/>
      <c r="N103" s="359"/>
      <c r="O103" s="359"/>
      <c r="P103" s="359"/>
      <c r="Q103" s="359"/>
      <c r="R103" s="359"/>
      <c r="S103" s="358"/>
      <c r="T103" s="358"/>
      <c r="U103" s="359"/>
      <c r="V103" s="359"/>
      <c r="W103" s="359"/>
      <c r="X103" s="359"/>
      <c r="Y103" s="404"/>
      <c r="Z103" s="404"/>
    </row>
    <row r="104" spans="1:26" ht="15.75" customHeight="1">
      <c r="A104" s="359"/>
      <c r="B104" s="359"/>
      <c r="C104" s="359"/>
      <c r="D104" s="359"/>
      <c r="E104" s="359"/>
      <c r="F104" s="359"/>
      <c r="G104" s="359"/>
      <c r="H104" s="359"/>
      <c r="I104" s="359"/>
      <c r="J104" s="359"/>
      <c r="K104" s="359"/>
      <c r="L104" s="359"/>
      <c r="M104" s="359"/>
      <c r="N104" s="359"/>
      <c r="O104" s="359"/>
      <c r="P104" s="359"/>
      <c r="Q104" s="359"/>
      <c r="R104" s="359"/>
      <c r="S104" s="358"/>
      <c r="T104" s="358"/>
      <c r="U104" s="359"/>
      <c r="V104" s="359"/>
      <c r="W104" s="359"/>
      <c r="X104" s="359"/>
      <c r="Y104" s="404"/>
      <c r="Z104" s="404"/>
    </row>
    <row r="105" spans="1:26" ht="15.75" customHeight="1">
      <c r="A105" s="359"/>
      <c r="B105" s="359"/>
      <c r="C105" s="359"/>
      <c r="D105" s="359"/>
      <c r="E105" s="359"/>
      <c r="F105" s="359"/>
      <c r="G105" s="359"/>
      <c r="H105" s="359"/>
      <c r="I105" s="359"/>
      <c r="J105" s="359"/>
      <c r="K105" s="359"/>
      <c r="L105" s="359"/>
      <c r="M105" s="359"/>
      <c r="N105" s="359"/>
      <c r="O105" s="359"/>
      <c r="P105" s="359"/>
      <c r="Q105" s="359"/>
      <c r="R105" s="359"/>
      <c r="S105" s="358"/>
      <c r="T105" s="358"/>
      <c r="U105" s="359"/>
      <c r="V105" s="359"/>
      <c r="W105" s="359"/>
      <c r="X105" s="359"/>
      <c r="Y105" s="404"/>
      <c r="Z105" s="404"/>
    </row>
    <row r="106" spans="1:26" ht="15.75" customHeight="1">
      <c r="A106" s="359"/>
      <c r="B106" s="359"/>
      <c r="C106" s="359"/>
      <c r="D106" s="359"/>
      <c r="E106" s="359"/>
      <c r="F106" s="359"/>
      <c r="G106" s="359"/>
      <c r="H106" s="359"/>
      <c r="I106" s="359"/>
      <c r="J106" s="359"/>
      <c r="K106" s="359"/>
      <c r="L106" s="359"/>
      <c r="M106" s="359"/>
      <c r="N106" s="359"/>
      <c r="O106" s="359"/>
      <c r="P106" s="359"/>
      <c r="Q106" s="359"/>
      <c r="R106" s="359"/>
      <c r="S106" s="358"/>
      <c r="T106" s="358"/>
      <c r="U106" s="359"/>
      <c r="V106" s="359"/>
      <c r="W106" s="359"/>
      <c r="X106" s="359"/>
      <c r="Y106" s="404"/>
      <c r="Z106" s="404"/>
    </row>
    <row r="107" spans="1:26" ht="15.75" customHeight="1">
      <c r="A107" s="359"/>
      <c r="B107" s="359"/>
      <c r="C107" s="359"/>
      <c r="D107" s="359"/>
      <c r="E107" s="359"/>
      <c r="F107" s="359"/>
      <c r="G107" s="359"/>
      <c r="H107" s="359"/>
      <c r="I107" s="359"/>
      <c r="J107" s="359"/>
      <c r="K107" s="359"/>
      <c r="L107" s="359"/>
      <c r="M107" s="359"/>
      <c r="N107" s="359"/>
      <c r="O107" s="359"/>
      <c r="P107" s="359"/>
      <c r="Q107" s="359"/>
      <c r="R107" s="359"/>
      <c r="S107" s="358"/>
      <c r="T107" s="358"/>
      <c r="U107" s="359"/>
      <c r="V107" s="359"/>
      <c r="W107" s="359"/>
      <c r="X107" s="359"/>
      <c r="Y107" s="404"/>
      <c r="Z107" s="404"/>
    </row>
    <row r="108" spans="1:26" ht="15.75" customHeight="1">
      <c r="A108" s="359"/>
      <c r="B108" s="359"/>
      <c r="C108" s="359"/>
      <c r="D108" s="359"/>
      <c r="E108" s="359"/>
      <c r="F108" s="359"/>
      <c r="G108" s="359"/>
      <c r="H108" s="359"/>
      <c r="I108" s="359"/>
      <c r="J108" s="359"/>
      <c r="K108" s="359"/>
      <c r="L108" s="359"/>
      <c r="M108" s="359"/>
      <c r="N108" s="359"/>
      <c r="O108" s="359"/>
      <c r="P108" s="359"/>
      <c r="Q108" s="359"/>
      <c r="R108" s="359"/>
      <c r="S108" s="358"/>
      <c r="T108" s="358"/>
      <c r="U108" s="359"/>
      <c r="V108" s="359"/>
      <c r="W108" s="359"/>
      <c r="X108" s="359"/>
      <c r="Y108" s="404"/>
      <c r="Z108" s="404"/>
    </row>
    <row r="109" spans="1:26" ht="15.75" customHeight="1">
      <c r="A109" s="359"/>
      <c r="B109" s="359"/>
      <c r="C109" s="359"/>
      <c r="D109" s="359"/>
      <c r="E109" s="359"/>
      <c r="F109" s="359"/>
      <c r="G109" s="359"/>
      <c r="H109" s="359"/>
      <c r="I109" s="359"/>
      <c r="J109" s="359"/>
      <c r="K109" s="359"/>
      <c r="L109" s="359"/>
      <c r="M109" s="359"/>
      <c r="N109" s="359"/>
      <c r="O109" s="359"/>
      <c r="P109" s="359"/>
      <c r="Q109" s="359"/>
      <c r="R109" s="359"/>
      <c r="S109" s="358"/>
      <c r="T109" s="358"/>
      <c r="U109" s="359"/>
      <c r="V109" s="359"/>
      <c r="W109" s="359"/>
      <c r="X109" s="359"/>
      <c r="Y109" s="404"/>
      <c r="Z109" s="404"/>
    </row>
    <row r="110" spans="1:26" ht="15.75" customHeight="1">
      <c r="A110" s="359"/>
      <c r="B110" s="359"/>
      <c r="C110" s="359"/>
      <c r="D110" s="359"/>
      <c r="E110" s="359"/>
      <c r="F110" s="359"/>
      <c r="G110" s="359"/>
      <c r="H110" s="359"/>
      <c r="I110" s="359"/>
      <c r="J110" s="359"/>
      <c r="K110" s="359"/>
      <c r="L110" s="359"/>
      <c r="M110" s="359"/>
      <c r="N110" s="359"/>
      <c r="O110" s="359"/>
      <c r="P110" s="359"/>
      <c r="Q110" s="359"/>
      <c r="R110" s="359"/>
      <c r="S110" s="358"/>
      <c r="T110" s="358"/>
      <c r="U110" s="359"/>
      <c r="V110" s="359"/>
      <c r="W110" s="359"/>
      <c r="X110" s="359"/>
      <c r="Y110" s="404"/>
      <c r="Z110" s="404"/>
    </row>
    <row r="111" spans="1:26" ht="15.75" customHeight="1">
      <c r="A111" s="359"/>
      <c r="B111" s="359"/>
      <c r="C111" s="359"/>
      <c r="D111" s="359"/>
      <c r="E111" s="359"/>
      <c r="F111" s="359"/>
      <c r="G111" s="359"/>
      <c r="H111" s="359"/>
      <c r="I111" s="359"/>
      <c r="J111" s="359"/>
      <c r="K111" s="359"/>
      <c r="L111" s="359"/>
      <c r="M111" s="359"/>
      <c r="N111" s="359"/>
      <c r="O111" s="359"/>
      <c r="P111" s="359"/>
      <c r="Q111" s="359"/>
      <c r="R111" s="359"/>
      <c r="S111" s="358"/>
      <c r="T111" s="358"/>
      <c r="U111" s="359"/>
      <c r="V111" s="359"/>
      <c r="W111" s="359"/>
      <c r="X111" s="359"/>
      <c r="Y111" s="404"/>
      <c r="Z111" s="404"/>
    </row>
    <row r="112" spans="1:26" ht="15.75" customHeight="1">
      <c r="A112" s="359"/>
      <c r="B112" s="359"/>
      <c r="C112" s="359"/>
      <c r="D112" s="359"/>
      <c r="E112" s="359"/>
      <c r="F112" s="359"/>
      <c r="G112" s="359"/>
      <c r="H112" s="359"/>
      <c r="I112" s="359"/>
      <c r="J112" s="359"/>
      <c r="K112" s="359"/>
      <c r="L112" s="359"/>
      <c r="M112" s="359"/>
      <c r="N112" s="359"/>
      <c r="O112" s="359"/>
      <c r="P112" s="359"/>
      <c r="Q112" s="359"/>
      <c r="R112" s="359"/>
      <c r="S112" s="358"/>
      <c r="T112" s="358"/>
      <c r="U112" s="359"/>
      <c r="V112" s="359"/>
      <c r="W112" s="359"/>
      <c r="X112" s="359"/>
      <c r="Y112" s="404"/>
      <c r="Z112" s="404"/>
    </row>
    <row r="113" spans="1:26" ht="15.75" customHeight="1">
      <c r="A113" s="359"/>
      <c r="B113" s="359"/>
      <c r="C113" s="359"/>
      <c r="D113" s="359"/>
      <c r="E113" s="359"/>
      <c r="F113" s="359"/>
      <c r="G113" s="359"/>
      <c r="H113" s="359"/>
      <c r="I113" s="359"/>
      <c r="J113" s="359"/>
      <c r="K113" s="359"/>
      <c r="L113" s="359"/>
      <c r="M113" s="359"/>
      <c r="N113" s="359"/>
      <c r="O113" s="359"/>
      <c r="P113" s="359"/>
      <c r="Q113" s="359"/>
      <c r="R113" s="359"/>
      <c r="S113" s="358"/>
      <c r="T113" s="358"/>
      <c r="U113" s="359"/>
      <c r="V113" s="359"/>
      <c r="W113" s="359"/>
      <c r="X113" s="359"/>
      <c r="Y113" s="404"/>
      <c r="Z113" s="404"/>
    </row>
    <row r="114" spans="1:26" ht="15.75" customHeight="1">
      <c r="A114" s="359"/>
      <c r="B114" s="359"/>
      <c r="C114" s="359"/>
      <c r="D114" s="359"/>
      <c r="E114" s="359"/>
      <c r="F114" s="359"/>
      <c r="G114" s="359"/>
      <c r="H114" s="359"/>
      <c r="I114" s="359"/>
      <c r="J114" s="359"/>
      <c r="K114" s="359"/>
      <c r="L114" s="359"/>
      <c r="M114" s="359"/>
      <c r="N114" s="359"/>
      <c r="O114" s="359"/>
      <c r="P114" s="359"/>
      <c r="Q114" s="359"/>
      <c r="R114" s="359"/>
      <c r="S114" s="358"/>
      <c r="T114" s="358"/>
      <c r="U114" s="359"/>
      <c r="V114" s="359"/>
      <c r="W114" s="359"/>
      <c r="X114" s="359"/>
      <c r="Y114" s="404"/>
      <c r="Z114" s="404"/>
    </row>
    <row r="115" spans="1:26" ht="15.75" customHeight="1">
      <c r="A115" s="359"/>
      <c r="B115" s="359"/>
      <c r="C115" s="359"/>
      <c r="D115" s="359"/>
      <c r="E115" s="359"/>
      <c r="F115" s="359"/>
      <c r="G115" s="359"/>
      <c r="H115" s="359"/>
      <c r="I115" s="359"/>
      <c r="J115" s="359"/>
      <c r="K115" s="359"/>
      <c r="L115" s="359"/>
      <c r="M115" s="359"/>
      <c r="N115" s="359"/>
      <c r="O115" s="359"/>
      <c r="P115" s="359"/>
      <c r="Q115" s="359"/>
      <c r="R115" s="359"/>
      <c r="S115" s="358"/>
      <c r="T115" s="358"/>
      <c r="U115" s="359"/>
      <c r="V115" s="359"/>
      <c r="W115" s="359"/>
      <c r="X115" s="359"/>
      <c r="Y115" s="404"/>
      <c r="Z115" s="404"/>
    </row>
    <row r="116" spans="1:26" ht="15.75" customHeight="1">
      <c r="A116" s="359"/>
      <c r="B116" s="359"/>
      <c r="C116" s="359"/>
      <c r="D116" s="359"/>
      <c r="E116" s="359"/>
      <c r="F116" s="359"/>
      <c r="G116" s="359"/>
      <c r="H116" s="359"/>
      <c r="I116" s="359"/>
      <c r="J116" s="359"/>
      <c r="K116" s="359"/>
      <c r="L116" s="359"/>
      <c r="M116" s="359"/>
      <c r="N116" s="359"/>
      <c r="O116" s="359"/>
      <c r="P116" s="359"/>
      <c r="Q116" s="359"/>
      <c r="R116" s="359"/>
      <c r="S116" s="358"/>
      <c r="T116" s="358"/>
      <c r="U116" s="359"/>
      <c r="V116" s="359"/>
      <c r="W116" s="359"/>
      <c r="X116" s="359"/>
      <c r="Y116" s="404"/>
      <c r="Z116" s="404"/>
    </row>
    <row r="117" spans="1:26" ht="15.75" customHeight="1">
      <c r="A117" s="359"/>
      <c r="B117" s="359"/>
      <c r="C117" s="359"/>
      <c r="D117" s="359"/>
      <c r="E117" s="359"/>
      <c r="F117" s="359"/>
      <c r="G117" s="359"/>
      <c r="H117" s="359"/>
      <c r="I117" s="359"/>
      <c r="J117" s="359"/>
      <c r="K117" s="359"/>
      <c r="L117" s="359"/>
      <c r="M117" s="359"/>
      <c r="N117" s="359"/>
      <c r="O117" s="359"/>
      <c r="P117" s="359"/>
      <c r="Q117" s="359"/>
      <c r="R117" s="359"/>
      <c r="S117" s="358"/>
      <c r="T117" s="358"/>
      <c r="U117" s="359"/>
      <c r="V117" s="359"/>
      <c r="W117" s="359"/>
      <c r="X117" s="359"/>
      <c r="Y117" s="404"/>
      <c r="Z117" s="404"/>
    </row>
    <row r="118" spans="1:26" ht="15.75" customHeight="1">
      <c r="A118" s="359"/>
      <c r="B118" s="359"/>
      <c r="C118" s="359"/>
      <c r="D118" s="359"/>
      <c r="E118" s="359"/>
      <c r="F118" s="359"/>
      <c r="G118" s="359"/>
      <c r="H118" s="359"/>
      <c r="I118" s="359"/>
      <c r="J118" s="359"/>
      <c r="K118" s="359"/>
      <c r="L118" s="359"/>
      <c r="M118" s="359"/>
      <c r="N118" s="359"/>
      <c r="O118" s="359"/>
      <c r="P118" s="359"/>
      <c r="Q118" s="359"/>
      <c r="R118" s="359"/>
      <c r="S118" s="358"/>
      <c r="T118" s="358"/>
      <c r="U118" s="359"/>
      <c r="V118" s="359"/>
      <c r="W118" s="359"/>
      <c r="X118" s="359"/>
      <c r="Y118" s="404"/>
      <c r="Z118" s="404"/>
    </row>
    <row r="119" spans="1:26" ht="15.75" customHeight="1">
      <c r="A119" s="359"/>
      <c r="B119" s="359"/>
      <c r="C119" s="359"/>
      <c r="D119" s="359"/>
      <c r="E119" s="359"/>
      <c r="F119" s="359"/>
      <c r="G119" s="359"/>
      <c r="H119" s="359"/>
      <c r="I119" s="359"/>
      <c r="J119" s="359"/>
      <c r="K119" s="359"/>
      <c r="L119" s="359"/>
      <c r="M119" s="359"/>
      <c r="N119" s="359"/>
      <c r="O119" s="359"/>
      <c r="P119" s="359"/>
      <c r="Q119" s="359"/>
      <c r="R119" s="359"/>
      <c r="S119" s="358"/>
      <c r="T119" s="358"/>
      <c r="U119" s="359"/>
      <c r="V119" s="359"/>
      <c r="W119" s="359"/>
      <c r="X119" s="359"/>
      <c r="Y119" s="404"/>
      <c r="Z119" s="404"/>
    </row>
    <row r="120" spans="1:26" ht="15.75" customHeight="1">
      <c r="A120" s="359"/>
      <c r="B120" s="359"/>
      <c r="C120" s="359"/>
      <c r="D120" s="359"/>
      <c r="E120" s="359"/>
      <c r="F120" s="359"/>
      <c r="G120" s="359"/>
      <c r="H120" s="359"/>
      <c r="I120" s="359"/>
      <c r="J120" s="359"/>
      <c r="K120" s="359"/>
      <c r="L120" s="359"/>
      <c r="M120" s="359"/>
      <c r="N120" s="359"/>
      <c r="O120" s="359"/>
      <c r="P120" s="359"/>
      <c r="Q120" s="359"/>
      <c r="R120" s="359"/>
      <c r="S120" s="358"/>
      <c r="T120" s="358"/>
      <c r="U120" s="359"/>
      <c r="V120" s="359"/>
      <c r="W120" s="359"/>
      <c r="X120" s="359"/>
      <c r="Y120" s="404"/>
      <c r="Z120" s="404"/>
    </row>
    <row r="121" spans="1:26" ht="15.75" customHeight="1">
      <c r="A121" s="359"/>
      <c r="B121" s="359"/>
      <c r="C121" s="359"/>
      <c r="D121" s="359"/>
      <c r="E121" s="359"/>
      <c r="F121" s="359"/>
      <c r="G121" s="359"/>
      <c r="H121" s="359"/>
      <c r="I121" s="359"/>
      <c r="J121" s="359"/>
      <c r="K121" s="359"/>
      <c r="L121" s="359"/>
      <c r="M121" s="359"/>
      <c r="N121" s="359"/>
      <c r="O121" s="359"/>
      <c r="P121" s="359"/>
      <c r="Q121" s="359"/>
      <c r="R121" s="359"/>
      <c r="S121" s="358"/>
      <c r="T121" s="358"/>
      <c r="U121" s="359"/>
      <c r="V121" s="359"/>
      <c r="W121" s="359"/>
      <c r="X121" s="359"/>
      <c r="Y121" s="404"/>
      <c r="Z121" s="404"/>
    </row>
    <row r="122" spans="1:26" ht="15.75" customHeight="1">
      <c r="A122" s="359"/>
      <c r="B122" s="359"/>
      <c r="C122" s="359"/>
      <c r="D122" s="359"/>
      <c r="E122" s="359"/>
      <c r="F122" s="359"/>
      <c r="G122" s="359"/>
      <c r="H122" s="359"/>
      <c r="I122" s="359"/>
      <c r="J122" s="359"/>
      <c r="K122" s="359"/>
      <c r="L122" s="359"/>
      <c r="M122" s="359"/>
      <c r="N122" s="359"/>
      <c r="O122" s="359"/>
      <c r="P122" s="359"/>
      <c r="Q122" s="359"/>
      <c r="R122" s="359"/>
      <c r="S122" s="358"/>
      <c r="T122" s="358"/>
      <c r="U122" s="359"/>
      <c r="V122" s="359"/>
      <c r="W122" s="359"/>
      <c r="X122" s="359"/>
      <c r="Y122" s="404"/>
      <c r="Z122" s="404"/>
    </row>
    <row r="123" spans="1:26" ht="15.75" customHeight="1">
      <c r="A123" s="359"/>
      <c r="B123" s="359"/>
      <c r="C123" s="359"/>
      <c r="D123" s="359"/>
      <c r="E123" s="359"/>
      <c r="F123" s="359"/>
      <c r="G123" s="359"/>
      <c r="H123" s="359"/>
      <c r="I123" s="359"/>
      <c r="J123" s="359"/>
      <c r="K123" s="359"/>
      <c r="L123" s="359"/>
      <c r="M123" s="359"/>
      <c r="N123" s="359"/>
      <c r="O123" s="359"/>
      <c r="P123" s="359"/>
      <c r="Q123" s="359"/>
      <c r="R123" s="359"/>
      <c r="S123" s="358"/>
      <c r="T123" s="358"/>
      <c r="U123" s="359"/>
      <c r="V123" s="359"/>
      <c r="W123" s="359"/>
      <c r="X123" s="359"/>
      <c r="Y123" s="404"/>
      <c r="Z123" s="404"/>
    </row>
    <row r="124" spans="1:26" ht="15.75" customHeight="1">
      <c r="A124" s="359"/>
      <c r="B124" s="359"/>
      <c r="C124" s="359"/>
      <c r="D124" s="359"/>
      <c r="E124" s="359"/>
      <c r="F124" s="359"/>
      <c r="G124" s="359"/>
      <c r="H124" s="359"/>
      <c r="I124" s="359"/>
      <c r="J124" s="359"/>
      <c r="K124" s="359"/>
      <c r="L124" s="359"/>
      <c r="M124" s="359"/>
      <c r="N124" s="359"/>
      <c r="O124" s="359"/>
      <c r="P124" s="359"/>
      <c r="Q124" s="359"/>
      <c r="R124" s="359"/>
      <c r="S124" s="358"/>
      <c r="T124" s="358"/>
      <c r="U124" s="359"/>
      <c r="V124" s="359"/>
      <c r="W124" s="359"/>
      <c r="X124" s="359"/>
      <c r="Y124" s="404"/>
      <c r="Z124" s="404"/>
    </row>
    <row r="125" spans="1:26" ht="15.75" customHeight="1">
      <c r="A125" s="359"/>
      <c r="B125" s="359"/>
      <c r="C125" s="359"/>
      <c r="D125" s="359"/>
      <c r="E125" s="359"/>
      <c r="F125" s="359"/>
      <c r="G125" s="359"/>
      <c r="H125" s="359"/>
      <c r="I125" s="359"/>
      <c r="J125" s="359"/>
      <c r="K125" s="359"/>
      <c r="L125" s="359"/>
      <c r="M125" s="359"/>
      <c r="N125" s="359"/>
      <c r="O125" s="359"/>
      <c r="P125" s="359"/>
      <c r="Q125" s="359"/>
      <c r="R125" s="359"/>
      <c r="S125" s="358"/>
      <c r="T125" s="358"/>
      <c r="U125" s="359"/>
      <c r="V125" s="359"/>
      <c r="W125" s="359"/>
      <c r="X125" s="359"/>
      <c r="Y125" s="404"/>
      <c r="Z125" s="404"/>
    </row>
    <row r="126" spans="1:26" ht="15.75" customHeight="1">
      <c r="A126" s="359"/>
      <c r="B126" s="359"/>
      <c r="C126" s="359"/>
      <c r="D126" s="359"/>
      <c r="E126" s="359"/>
      <c r="F126" s="359"/>
      <c r="G126" s="359"/>
      <c r="H126" s="359"/>
      <c r="I126" s="359"/>
      <c r="J126" s="359"/>
      <c r="K126" s="359"/>
      <c r="L126" s="359"/>
      <c r="M126" s="359"/>
      <c r="N126" s="359"/>
      <c r="O126" s="359"/>
      <c r="P126" s="359"/>
      <c r="Q126" s="359"/>
      <c r="R126" s="359"/>
      <c r="S126" s="358"/>
      <c r="T126" s="358"/>
      <c r="U126" s="359"/>
      <c r="V126" s="359"/>
      <c r="W126" s="359"/>
      <c r="X126" s="359"/>
      <c r="Y126" s="404"/>
      <c r="Z126" s="404"/>
    </row>
    <row r="127" spans="1:26" ht="15.75" customHeight="1">
      <c r="A127" s="359"/>
      <c r="B127" s="359"/>
      <c r="C127" s="359"/>
      <c r="D127" s="359"/>
      <c r="E127" s="359"/>
      <c r="F127" s="359"/>
      <c r="G127" s="359"/>
      <c r="H127" s="359"/>
      <c r="I127" s="359"/>
      <c r="J127" s="359"/>
      <c r="K127" s="359"/>
      <c r="L127" s="359"/>
      <c r="M127" s="359"/>
      <c r="N127" s="359"/>
      <c r="O127" s="359"/>
      <c r="P127" s="359"/>
      <c r="Q127" s="359"/>
      <c r="R127" s="359"/>
      <c r="S127" s="358"/>
      <c r="T127" s="358"/>
      <c r="U127" s="359"/>
      <c r="V127" s="359"/>
      <c r="W127" s="359"/>
      <c r="X127" s="359"/>
      <c r="Y127" s="404"/>
      <c r="Z127" s="404"/>
    </row>
    <row r="128" spans="1:26" ht="15.75" customHeight="1">
      <c r="A128" s="359"/>
      <c r="B128" s="359"/>
      <c r="C128" s="359"/>
      <c r="D128" s="359"/>
      <c r="E128" s="359"/>
      <c r="F128" s="359"/>
      <c r="G128" s="359"/>
      <c r="H128" s="359"/>
      <c r="I128" s="359"/>
      <c r="J128" s="359"/>
      <c r="K128" s="359"/>
      <c r="L128" s="359"/>
      <c r="M128" s="359"/>
      <c r="N128" s="359"/>
      <c r="O128" s="359"/>
      <c r="P128" s="359"/>
      <c r="Q128" s="359"/>
      <c r="R128" s="359"/>
      <c r="S128" s="358"/>
      <c r="T128" s="358"/>
      <c r="U128" s="359"/>
      <c r="V128" s="359"/>
      <c r="W128" s="359"/>
      <c r="X128" s="359"/>
      <c r="Y128" s="404"/>
      <c r="Z128" s="404"/>
    </row>
    <row r="129" spans="1:26" ht="15.75" customHeight="1">
      <c r="A129" s="359"/>
      <c r="B129" s="359"/>
      <c r="C129" s="359"/>
      <c r="D129" s="359"/>
      <c r="E129" s="359"/>
      <c r="F129" s="359"/>
      <c r="G129" s="359"/>
      <c r="H129" s="359"/>
      <c r="I129" s="359"/>
      <c r="J129" s="359"/>
      <c r="K129" s="359"/>
      <c r="L129" s="359"/>
      <c r="M129" s="359"/>
      <c r="N129" s="359"/>
      <c r="O129" s="359"/>
      <c r="P129" s="359"/>
      <c r="Q129" s="359"/>
      <c r="R129" s="359"/>
      <c r="S129" s="358"/>
      <c r="T129" s="358"/>
      <c r="U129" s="359"/>
      <c r="V129" s="359"/>
      <c r="W129" s="359"/>
      <c r="X129" s="359"/>
      <c r="Y129" s="404"/>
      <c r="Z129" s="404"/>
    </row>
    <row r="130" spans="1:26" ht="15.75" customHeight="1">
      <c r="A130" s="359"/>
      <c r="B130" s="359"/>
      <c r="C130" s="359"/>
      <c r="D130" s="359"/>
      <c r="E130" s="359"/>
      <c r="F130" s="359"/>
      <c r="G130" s="359"/>
      <c r="H130" s="359"/>
      <c r="I130" s="359"/>
      <c r="J130" s="359"/>
      <c r="K130" s="359"/>
      <c r="L130" s="359"/>
      <c r="M130" s="359"/>
      <c r="N130" s="359"/>
      <c r="O130" s="359"/>
      <c r="P130" s="359"/>
      <c r="Q130" s="359"/>
      <c r="R130" s="359"/>
      <c r="S130" s="358"/>
      <c r="T130" s="358"/>
      <c r="U130" s="359"/>
      <c r="V130" s="359"/>
      <c r="W130" s="359"/>
      <c r="X130" s="359"/>
      <c r="Y130" s="404"/>
      <c r="Z130" s="404"/>
    </row>
    <row r="131" spans="1:26" ht="15.75" customHeight="1">
      <c r="A131" s="359"/>
      <c r="B131" s="359"/>
      <c r="C131" s="359"/>
      <c r="D131" s="359"/>
      <c r="E131" s="359"/>
      <c r="F131" s="359"/>
      <c r="G131" s="359"/>
      <c r="H131" s="359"/>
      <c r="I131" s="359"/>
      <c r="J131" s="359"/>
      <c r="K131" s="359"/>
      <c r="L131" s="359"/>
      <c r="M131" s="359"/>
      <c r="N131" s="359"/>
      <c r="O131" s="359"/>
      <c r="P131" s="359"/>
      <c r="Q131" s="359"/>
      <c r="R131" s="359"/>
      <c r="S131" s="358"/>
      <c r="T131" s="358"/>
      <c r="U131" s="359"/>
      <c r="V131" s="359"/>
      <c r="W131" s="359"/>
      <c r="X131" s="359"/>
      <c r="Y131" s="404"/>
      <c r="Z131" s="404"/>
    </row>
    <row r="132" spans="1:26" ht="15.75" customHeight="1">
      <c r="A132" s="359"/>
      <c r="B132" s="359"/>
      <c r="C132" s="359"/>
      <c r="D132" s="359"/>
      <c r="E132" s="359"/>
      <c r="F132" s="359"/>
      <c r="G132" s="359"/>
      <c r="H132" s="359"/>
      <c r="I132" s="359"/>
      <c r="J132" s="359"/>
      <c r="K132" s="359"/>
      <c r="L132" s="359"/>
      <c r="M132" s="359"/>
      <c r="N132" s="359"/>
      <c r="O132" s="359"/>
      <c r="P132" s="359"/>
      <c r="Q132" s="359"/>
      <c r="R132" s="359"/>
      <c r="S132" s="358"/>
      <c r="T132" s="358"/>
      <c r="U132" s="359"/>
      <c r="V132" s="359"/>
      <c r="W132" s="359"/>
      <c r="X132" s="359"/>
      <c r="Y132" s="404"/>
      <c r="Z132" s="404"/>
    </row>
    <row r="133" spans="1:26" ht="15.75" customHeight="1">
      <c r="A133" s="359"/>
      <c r="B133" s="359"/>
      <c r="C133" s="359"/>
      <c r="D133" s="359"/>
      <c r="E133" s="359"/>
      <c r="F133" s="359"/>
      <c r="G133" s="359"/>
      <c r="H133" s="359"/>
      <c r="I133" s="359"/>
      <c r="J133" s="359"/>
      <c r="K133" s="359"/>
      <c r="L133" s="359"/>
      <c r="M133" s="359"/>
      <c r="N133" s="359"/>
      <c r="O133" s="359"/>
      <c r="P133" s="359"/>
      <c r="Q133" s="359"/>
      <c r="R133" s="359"/>
      <c r="S133" s="358"/>
      <c r="T133" s="358"/>
      <c r="U133" s="359"/>
      <c r="V133" s="359"/>
      <c r="W133" s="359"/>
      <c r="X133" s="359"/>
      <c r="Y133" s="404"/>
      <c r="Z133" s="404"/>
    </row>
    <row r="134" spans="1:26" ht="15.75" customHeight="1">
      <c r="A134" s="359"/>
      <c r="B134" s="359"/>
      <c r="C134" s="359"/>
      <c r="D134" s="359"/>
      <c r="E134" s="359"/>
      <c r="F134" s="359"/>
      <c r="G134" s="359"/>
      <c r="H134" s="359"/>
      <c r="I134" s="359"/>
      <c r="J134" s="359"/>
      <c r="K134" s="359"/>
      <c r="L134" s="359"/>
      <c r="M134" s="359"/>
      <c r="N134" s="359"/>
      <c r="O134" s="359"/>
      <c r="P134" s="359"/>
      <c r="Q134" s="359"/>
      <c r="R134" s="359"/>
      <c r="S134" s="358"/>
      <c r="T134" s="358"/>
      <c r="U134" s="359"/>
      <c r="V134" s="359"/>
      <c r="W134" s="359"/>
      <c r="X134" s="359"/>
      <c r="Y134" s="404"/>
      <c r="Z134" s="404"/>
    </row>
    <row r="135" spans="1:26" ht="15.75" customHeight="1">
      <c r="A135" s="359"/>
      <c r="B135" s="359"/>
      <c r="C135" s="359"/>
      <c r="D135" s="359"/>
      <c r="E135" s="359"/>
      <c r="F135" s="359"/>
      <c r="G135" s="359"/>
      <c r="H135" s="359"/>
      <c r="I135" s="359"/>
      <c r="J135" s="359"/>
      <c r="K135" s="359"/>
      <c r="L135" s="359"/>
      <c r="M135" s="359"/>
      <c r="N135" s="359"/>
      <c r="O135" s="359"/>
      <c r="P135" s="359"/>
      <c r="Q135" s="359"/>
      <c r="R135" s="359"/>
      <c r="S135" s="358"/>
      <c r="T135" s="358"/>
      <c r="U135" s="359"/>
      <c r="V135" s="359"/>
      <c r="W135" s="359"/>
      <c r="X135" s="359"/>
      <c r="Y135" s="404"/>
      <c r="Z135" s="404"/>
    </row>
    <row r="136" spans="1:26" ht="15.75" customHeight="1">
      <c r="A136" s="359"/>
      <c r="B136" s="359"/>
      <c r="C136" s="359"/>
      <c r="D136" s="359"/>
      <c r="E136" s="359"/>
      <c r="F136" s="359"/>
      <c r="G136" s="359"/>
      <c r="H136" s="359"/>
      <c r="I136" s="359"/>
      <c r="J136" s="359"/>
      <c r="K136" s="359"/>
      <c r="L136" s="359"/>
      <c r="M136" s="359"/>
      <c r="N136" s="359"/>
      <c r="O136" s="359"/>
      <c r="P136" s="359"/>
      <c r="Q136" s="359"/>
      <c r="R136" s="359"/>
      <c r="S136" s="358"/>
      <c r="T136" s="358"/>
      <c r="U136" s="359"/>
      <c r="V136" s="359"/>
      <c r="W136" s="359"/>
      <c r="X136" s="359"/>
      <c r="Y136" s="404"/>
      <c r="Z136" s="404"/>
    </row>
    <row r="137" spans="1:26" ht="15.75" customHeight="1">
      <c r="A137" s="359"/>
      <c r="B137" s="359"/>
      <c r="C137" s="359"/>
      <c r="D137" s="359"/>
      <c r="E137" s="359"/>
      <c r="F137" s="359"/>
      <c r="G137" s="359"/>
      <c r="H137" s="359"/>
      <c r="I137" s="359"/>
      <c r="J137" s="359"/>
      <c r="K137" s="359"/>
      <c r="L137" s="359"/>
      <c r="M137" s="359"/>
      <c r="N137" s="359"/>
      <c r="O137" s="359"/>
      <c r="P137" s="359"/>
      <c r="Q137" s="359"/>
      <c r="R137" s="359"/>
      <c r="S137" s="358"/>
      <c r="T137" s="358"/>
      <c r="U137" s="359"/>
      <c r="V137" s="359"/>
      <c r="W137" s="359"/>
      <c r="X137" s="359"/>
      <c r="Y137" s="404"/>
      <c r="Z137" s="404"/>
    </row>
    <row r="138" spans="1:26" ht="15.75" customHeight="1">
      <c r="A138" s="359"/>
      <c r="B138" s="359"/>
      <c r="C138" s="359"/>
      <c r="D138" s="359"/>
      <c r="E138" s="359"/>
      <c r="F138" s="359"/>
      <c r="G138" s="359"/>
      <c r="H138" s="359"/>
      <c r="I138" s="359"/>
      <c r="J138" s="359"/>
      <c r="K138" s="359"/>
      <c r="L138" s="359"/>
      <c r="M138" s="359"/>
      <c r="N138" s="359"/>
      <c r="O138" s="359"/>
      <c r="P138" s="359"/>
      <c r="Q138" s="359"/>
      <c r="R138" s="359"/>
      <c r="S138" s="358"/>
      <c r="T138" s="358"/>
      <c r="U138" s="359"/>
      <c r="V138" s="359"/>
      <c r="W138" s="359"/>
      <c r="X138" s="359"/>
      <c r="Y138" s="404"/>
      <c r="Z138" s="404"/>
    </row>
    <row r="139" spans="1:26" ht="15.75" customHeight="1">
      <c r="A139" s="359"/>
      <c r="B139" s="359"/>
      <c r="C139" s="359"/>
      <c r="D139" s="359"/>
      <c r="E139" s="359"/>
      <c r="F139" s="359"/>
      <c r="G139" s="359"/>
      <c r="H139" s="359"/>
      <c r="I139" s="359"/>
      <c r="J139" s="359"/>
      <c r="K139" s="359"/>
      <c r="L139" s="359"/>
      <c r="M139" s="359"/>
      <c r="N139" s="359"/>
      <c r="O139" s="359"/>
      <c r="P139" s="359"/>
      <c r="Q139" s="359"/>
      <c r="R139" s="359"/>
      <c r="S139" s="358"/>
      <c r="T139" s="358"/>
      <c r="U139" s="359"/>
      <c r="V139" s="359"/>
      <c r="W139" s="359"/>
      <c r="X139" s="359"/>
      <c r="Y139" s="404"/>
      <c r="Z139" s="404"/>
    </row>
    <row r="140" spans="1:26" ht="15.75" customHeight="1">
      <c r="A140" s="359"/>
      <c r="B140" s="359"/>
      <c r="C140" s="359"/>
      <c r="D140" s="359"/>
      <c r="E140" s="359"/>
      <c r="F140" s="359"/>
      <c r="G140" s="359"/>
      <c r="H140" s="359"/>
      <c r="I140" s="359"/>
      <c r="J140" s="359"/>
      <c r="K140" s="359"/>
      <c r="L140" s="359"/>
      <c r="M140" s="359"/>
      <c r="N140" s="359"/>
      <c r="O140" s="359"/>
      <c r="P140" s="359"/>
      <c r="Q140" s="359"/>
      <c r="R140" s="359"/>
      <c r="S140" s="358"/>
      <c r="T140" s="358"/>
      <c r="U140" s="359"/>
      <c r="V140" s="359"/>
      <c r="W140" s="359"/>
      <c r="X140" s="359"/>
      <c r="Y140" s="404"/>
      <c r="Z140" s="404"/>
    </row>
    <row r="141" spans="1:26" ht="15.75" customHeight="1">
      <c r="A141" s="359"/>
      <c r="B141" s="359"/>
      <c r="C141" s="359"/>
      <c r="D141" s="359"/>
      <c r="E141" s="359"/>
      <c r="F141" s="359"/>
      <c r="G141" s="359"/>
      <c r="H141" s="359"/>
      <c r="I141" s="359"/>
      <c r="J141" s="359"/>
      <c r="K141" s="359"/>
      <c r="L141" s="359"/>
      <c r="M141" s="359"/>
      <c r="N141" s="359"/>
      <c r="O141" s="359"/>
      <c r="P141" s="359"/>
      <c r="Q141" s="359"/>
      <c r="R141" s="359"/>
      <c r="S141" s="358"/>
      <c r="T141" s="358"/>
      <c r="U141" s="359"/>
      <c r="V141" s="359"/>
      <c r="W141" s="359"/>
      <c r="X141" s="359"/>
      <c r="Y141" s="404"/>
      <c r="Z141" s="404"/>
    </row>
    <row r="142" spans="1:26" ht="15.75" customHeight="1">
      <c r="A142" s="359"/>
      <c r="B142" s="359"/>
      <c r="C142" s="359"/>
      <c r="D142" s="359"/>
      <c r="E142" s="359"/>
      <c r="F142" s="359"/>
      <c r="G142" s="359"/>
      <c r="H142" s="359"/>
      <c r="I142" s="359"/>
      <c r="J142" s="359"/>
      <c r="K142" s="359"/>
      <c r="L142" s="359"/>
      <c r="M142" s="359"/>
      <c r="N142" s="359"/>
      <c r="O142" s="359"/>
      <c r="P142" s="359"/>
      <c r="Q142" s="359"/>
      <c r="R142" s="359"/>
      <c r="S142" s="358"/>
      <c r="T142" s="358"/>
      <c r="U142" s="359"/>
      <c r="V142" s="359"/>
      <c r="W142" s="359"/>
      <c r="X142" s="359"/>
      <c r="Y142" s="404"/>
      <c r="Z142" s="404"/>
    </row>
    <row r="143" spans="1:26" ht="15.75" customHeight="1">
      <c r="A143" s="359"/>
      <c r="B143" s="359"/>
      <c r="C143" s="359"/>
      <c r="D143" s="359"/>
      <c r="E143" s="359"/>
      <c r="F143" s="359"/>
      <c r="G143" s="359"/>
      <c r="H143" s="359"/>
      <c r="I143" s="359"/>
      <c r="J143" s="359"/>
      <c r="K143" s="359"/>
      <c r="L143" s="359"/>
      <c r="M143" s="359"/>
      <c r="N143" s="359"/>
      <c r="O143" s="359"/>
      <c r="P143" s="359"/>
      <c r="Q143" s="359"/>
      <c r="R143" s="359"/>
      <c r="S143" s="358"/>
      <c r="T143" s="358"/>
      <c r="U143" s="359"/>
      <c r="V143" s="359"/>
      <c r="W143" s="359"/>
      <c r="X143" s="359"/>
      <c r="Y143" s="404"/>
      <c r="Z143" s="404"/>
    </row>
    <row r="144" spans="1:26" ht="15.75" customHeight="1">
      <c r="A144" s="359"/>
      <c r="B144" s="359"/>
      <c r="C144" s="359"/>
      <c r="D144" s="359"/>
      <c r="E144" s="359"/>
      <c r="F144" s="359"/>
      <c r="G144" s="359"/>
      <c r="H144" s="359"/>
      <c r="I144" s="359"/>
      <c r="J144" s="359"/>
      <c r="K144" s="359"/>
      <c r="L144" s="359"/>
      <c r="M144" s="359"/>
      <c r="N144" s="359"/>
      <c r="O144" s="359"/>
      <c r="P144" s="359"/>
      <c r="Q144" s="359"/>
      <c r="R144" s="359"/>
      <c r="S144" s="358"/>
      <c r="T144" s="358"/>
      <c r="U144" s="359"/>
      <c r="V144" s="359"/>
      <c r="W144" s="359"/>
      <c r="X144" s="359"/>
      <c r="Y144" s="404"/>
      <c r="Z144" s="404"/>
    </row>
    <row r="145" spans="1:26" ht="15.75" customHeight="1">
      <c r="A145" s="359"/>
      <c r="B145" s="359"/>
      <c r="C145" s="359"/>
      <c r="D145" s="359"/>
      <c r="E145" s="359"/>
      <c r="F145" s="359"/>
      <c r="G145" s="359"/>
      <c r="H145" s="359"/>
      <c r="I145" s="359"/>
      <c r="J145" s="359"/>
      <c r="K145" s="359"/>
      <c r="L145" s="359"/>
      <c r="M145" s="359"/>
      <c r="N145" s="359"/>
      <c r="O145" s="359"/>
      <c r="P145" s="359"/>
      <c r="Q145" s="359"/>
      <c r="R145" s="359"/>
      <c r="S145" s="358"/>
      <c r="T145" s="358"/>
      <c r="U145" s="359"/>
      <c r="V145" s="359"/>
      <c r="W145" s="359"/>
      <c r="X145" s="359"/>
      <c r="Y145" s="404"/>
      <c r="Z145" s="404"/>
    </row>
    <row r="146" spans="1:26" ht="15.75" customHeight="1">
      <c r="A146" s="359"/>
      <c r="B146" s="359"/>
      <c r="C146" s="359"/>
      <c r="D146" s="359"/>
      <c r="E146" s="359"/>
      <c r="F146" s="359"/>
      <c r="G146" s="359"/>
      <c r="H146" s="359"/>
      <c r="I146" s="359"/>
      <c r="J146" s="359"/>
      <c r="K146" s="359"/>
      <c r="L146" s="359"/>
      <c r="M146" s="359"/>
      <c r="N146" s="359"/>
      <c r="O146" s="359"/>
      <c r="P146" s="359"/>
      <c r="Q146" s="359"/>
      <c r="R146" s="359"/>
      <c r="S146" s="358"/>
      <c r="T146" s="358"/>
      <c r="U146" s="359"/>
      <c r="V146" s="359"/>
      <c r="W146" s="359"/>
      <c r="X146" s="359"/>
      <c r="Y146" s="404"/>
      <c r="Z146" s="404"/>
    </row>
    <row r="147" spans="1:26" ht="15.75" customHeight="1">
      <c r="A147" s="359"/>
      <c r="B147" s="359"/>
      <c r="C147" s="359"/>
      <c r="D147" s="359"/>
      <c r="E147" s="359"/>
      <c r="F147" s="359"/>
      <c r="G147" s="359"/>
      <c r="H147" s="359"/>
      <c r="I147" s="359"/>
      <c r="J147" s="359"/>
      <c r="K147" s="359"/>
      <c r="L147" s="359"/>
      <c r="M147" s="359"/>
      <c r="N147" s="359"/>
      <c r="O147" s="359"/>
      <c r="P147" s="359"/>
      <c r="Q147" s="359"/>
      <c r="R147" s="359"/>
      <c r="S147" s="358"/>
      <c r="T147" s="358"/>
      <c r="U147" s="359"/>
      <c r="V147" s="359"/>
      <c r="W147" s="359"/>
      <c r="X147" s="359"/>
      <c r="Y147" s="404"/>
      <c r="Z147" s="404"/>
    </row>
    <row r="148" spans="1:26" ht="15.75" customHeight="1">
      <c r="A148" s="359"/>
      <c r="B148" s="359"/>
      <c r="C148" s="359"/>
      <c r="D148" s="359"/>
      <c r="E148" s="359"/>
      <c r="F148" s="359"/>
      <c r="G148" s="359"/>
      <c r="H148" s="359"/>
      <c r="I148" s="359"/>
      <c r="J148" s="359"/>
      <c r="K148" s="359"/>
      <c r="L148" s="359"/>
      <c r="M148" s="359"/>
      <c r="N148" s="359"/>
      <c r="O148" s="359"/>
      <c r="P148" s="359"/>
      <c r="Q148" s="359"/>
      <c r="R148" s="359"/>
      <c r="S148" s="358"/>
      <c r="T148" s="358"/>
      <c r="U148" s="359"/>
      <c r="V148" s="359"/>
      <c r="W148" s="359"/>
      <c r="X148" s="359"/>
      <c r="Y148" s="404"/>
      <c r="Z148" s="404"/>
    </row>
    <row r="149" spans="1:26" ht="15.75" customHeight="1">
      <c r="A149" s="359"/>
      <c r="B149" s="359"/>
      <c r="C149" s="359"/>
      <c r="D149" s="359"/>
      <c r="E149" s="359"/>
      <c r="F149" s="359"/>
      <c r="G149" s="359"/>
      <c r="H149" s="359"/>
      <c r="I149" s="359"/>
      <c r="J149" s="359"/>
      <c r="K149" s="359"/>
      <c r="L149" s="359"/>
      <c r="M149" s="359"/>
      <c r="N149" s="359"/>
      <c r="O149" s="359"/>
      <c r="P149" s="359"/>
      <c r="Q149" s="359"/>
      <c r="R149" s="359"/>
      <c r="S149" s="358"/>
      <c r="T149" s="358"/>
      <c r="U149" s="359"/>
      <c r="V149" s="359"/>
      <c r="W149" s="359"/>
      <c r="X149" s="359"/>
      <c r="Y149" s="404"/>
      <c r="Z149" s="404"/>
    </row>
    <row r="150" spans="1:26" ht="15.75" customHeight="1">
      <c r="A150" s="359"/>
      <c r="B150" s="359"/>
      <c r="C150" s="359"/>
      <c r="D150" s="359"/>
      <c r="E150" s="359"/>
      <c r="F150" s="359"/>
      <c r="G150" s="359"/>
      <c r="H150" s="359"/>
      <c r="I150" s="359"/>
      <c r="J150" s="359"/>
      <c r="K150" s="359"/>
      <c r="L150" s="359"/>
      <c r="M150" s="359"/>
      <c r="N150" s="359"/>
      <c r="O150" s="359"/>
      <c r="P150" s="359"/>
      <c r="Q150" s="359"/>
      <c r="R150" s="359"/>
      <c r="S150" s="358"/>
      <c r="T150" s="358"/>
      <c r="U150" s="359"/>
      <c r="V150" s="359"/>
      <c r="W150" s="359"/>
      <c r="X150" s="359"/>
      <c r="Y150" s="404"/>
      <c r="Z150" s="404"/>
    </row>
    <row r="151" spans="1:26" ht="15.75" customHeight="1">
      <c r="A151" s="359"/>
      <c r="B151" s="359"/>
      <c r="C151" s="359"/>
      <c r="D151" s="359"/>
      <c r="E151" s="359"/>
      <c r="F151" s="359"/>
      <c r="G151" s="359"/>
      <c r="H151" s="359"/>
      <c r="I151" s="359"/>
      <c r="J151" s="359"/>
      <c r="K151" s="359"/>
      <c r="L151" s="359"/>
      <c r="M151" s="359"/>
      <c r="N151" s="359"/>
      <c r="O151" s="359"/>
      <c r="P151" s="359"/>
      <c r="Q151" s="359"/>
      <c r="R151" s="359"/>
      <c r="S151" s="358"/>
      <c r="T151" s="358"/>
      <c r="U151" s="359"/>
      <c r="V151" s="359"/>
      <c r="W151" s="359"/>
      <c r="X151" s="359"/>
      <c r="Y151" s="404"/>
      <c r="Z151" s="404"/>
    </row>
    <row r="152" spans="1:26" ht="15.75" customHeight="1">
      <c r="A152" s="359"/>
      <c r="B152" s="359"/>
      <c r="C152" s="359"/>
      <c r="D152" s="359"/>
      <c r="E152" s="359"/>
      <c r="F152" s="359"/>
      <c r="G152" s="359"/>
      <c r="H152" s="359"/>
      <c r="I152" s="359"/>
      <c r="J152" s="359"/>
      <c r="K152" s="359"/>
      <c r="L152" s="359"/>
      <c r="M152" s="359"/>
      <c r="N152" s="359"/>
      <c r="O152" s="359"/>
      <c r="P152" s="359"/>
      <c r="Q152" s="359"/>
      <c r="R152" s="359"/>
      <c r="S152" s="358"/>
      <c r="T152" s="358"/>
      <c r="U152" s="359"/>
      <c r="V152" s="359"/>
      <c r="W152" s="359"/>
      <c r="X152" s="359"/>
      <c r="Y152" s="404"/>
      <c r="Z152" s="404"/>
    </row>
    <row r="153" spans="1:26" ht="15.75" customHeight="1">
      <c r="A153" s="359"/>
      <c r="B153" s="359"/>
      <c r="C153" s="359"/>
      <c r="D153" s="359"/>
      <c r="E153" s="359"/>
      <c r="F153" s="359"/>
      <c r="G153" s="359"/>
      <c r="H153" s="359"/>
      <c r="I153" s="359"/>
      <c r="J153" s="359"/>
      <c r="K153" s="359"/>
      <c r="L153" s="359"/>
      <c r="M153" s="359"/>
      <c r="N153" s="359"/>
      <c r="O153" s="359"/>
      <c r="P153" s="359"/>
      <c r="Q153" s="359"/>
      <c r="R153" s="359"/>
      <c r="S153" s="358"/>
      <c r="T153" s="358"/>
      <c r="U153" s="359"/>
      <c r="V153" s="359"/>
      <c r="W153" s="359"/>
      <c r="X153" s="359"/>
      <c r="Y153" s="404"/>
      <c r="Z153" s="404"/>
    </row>
    <row r="154" spans="1:26" ht="15.75" customHeight="1">
      <c r="A154" s="359"/>
      <c r="B154" s="359"/>
      <c r="C154" s="359"/>
      <c r="D154" s="359"/>
      <c r="E154" s="359"/>
      <c r="F154" s="359"/>
      <c r="G154" s="359"/>
      <c r="H154" s="359"/>
      <c r="I154" s="359"/>
      <c r="J154" s="359"/>
      <c r="K154" s="359"/>
      <c r="L154" s="359"/>
      <c r="M154" s="359"/>
      <c r="N154" s="359"/>
      <c r="O154" s="359"/>
      <c r="P154" s="359"/>
      <c r="Q154" s="359"/>
      <c r="R154" s="359"/>
      <c r="S154" s="358"/>
      <c r="T154" s="358"/>
      <c r="U154" s="359"/>
      <c r="V154" s="359"/>
      <c r="W154" s="359"/>
      <c r="X154" s="359"/>
      <c r="Y154" s="404"/>
      <c r="Z154" s="404"/>
    </row>
    <row r="155" spans="1:26" ht="15.75" customHeight="1">
      <c r="A155" s="359"/>
      <c r="B155" s="359"/>
      <c r="C155" s="359"/>
      <c r="D155" s="359"/>
      <c r="E155" s="359"/>
      <c r="F155" s="359"/>
      <c r="G155" s="359"/>
      <c r="H155" s="359"/>
      <c r="I155" s="359"/>
      <c r="J155" s="359"/>
      <c r="K155" s="359"/>
      <c r="L155" s="359"/>
      <c r="M155" s="359"/>
      <c r="N155" s="359"/>
      <c r="O155" s="359"/>
      <c r="P155" s="359"/>
      <c r="Q155" s="359"/>
      <c r="R155" s="359"/>
      <c r="S155" s="358"/>
      <c r="T155" s="358"/>
      <c r="U155" s="359"/>
      <c r="V155" s="359"/>
      <c r="W155" s="359"/>
      <c r="X155" s="359"/>
      <c r="Y155" s="404"/>
      <c r="Z155" s="404"/>
    </row>
    <row r="156" spans="1:26" ht="15.75" customHeight="1">
      <c r="A156" s="359"/>
      <c r="B156" s="359"/>
      <c r="C156" s="359"/>
      <c r="D156" s="359"/>
      <c r="E156" s="359"/>
      <c r="F156" s="359"/>
      <c r="G156" s="359"/>
      <c r="H156" s="359"/>
      <c r="I156" s="359"/>
      <c r="J156" s="359"/>
      <c r="K156" s="359"/>
      <c r="L156" s="359"/>
      <c r="M156" s="359"/>
      <c r="N156" s="359"/>
      <c r="O156" s="359"/>
      <c r="P156" s="359"/>
      <c r="Q156" s="359"/>
      <c r="R156" s="359"/>
      <c r="S156" s="358"/>
      <c r="T156" s="358"/>
      <c r="U156" s="359"/>
      <c r="V156" s="359"/>
      <c r="W156" s="359"/>
      <c r="X156" s="359"/>
      <c r="Y156" s="404"/>
      <c r="Z156" s="404"/>
    </row>
    <row r="157" spans="1:26" ht="15.75" customHeight="1">
      <c r="A157" s="359"/>
      <c r="B157" s="359"/>
      <c r="C157" s="359"/>
      <c r="D157" s="359"/>
      <c r="E157" s="359"/>
      <c r="F157" s="359"/>
      <c r="G157" s="359"/>
      <c r="H157" s="359"/>
      <c r="I157" s="359"/>
      <c r="J157" s="359"/>
      <c r="K157" s="359"/>
      <c r="L157" s="359"/>
      <c r="M157" s="359"/>
      <c r="N157" s="359"/>
      <c r="O157" s="359"/>
      <c r="P157" s="359"/>
      <c r="Q157" s="359"/>
      <c r="R157" s="359"/>
      <c r="S157" s="358"/>
      <c r="T157" s="358"/>
      <c r="U157" s="359"/>
      <c r="V157" s="359"/>
      <c r="W157" s="359"/>
      <c r="X157" s="359"/>
      <c r="Y157" s="404"/>
      <c r="Z157" s="404"/>
    </row>
    <row r="158" spans="1:26" ht="15.75" customHeight="1">
      <c r="A158" s="359"/>
      <c r="B158" s="359"/>
      <c r="C158" s="359"/>
      <c r="D158" s="359"/>
      <c r="E158" s="359"/>
      <c r="F158" s="359"/>
      <c r="G158" s="359"/>
      <c r="H158" s="359"/>
      <c r="I158" s="359"/>
      <c r="J158" s="359"/>
      <c r="K158" s="359"/>
      <c r="L158" s="359"/>
      <c r="M158" s="359"/>
      <c r="N158" s="359"/>
      <c r="O158" s="359"/>
      <c r="P158" s="359"/>
      <c r="Q158" s="359"/>
      <c r="R158" s="359"/>
      <c r="S158" s="358"/>
      <c r="T158" s="358"/>
      <c r="U158" s="359"/>
      <c r="V158" s="359"/>
      <c r="W158" s="359"/>
      <c r="X158" s="359"/>
      <c r="Y158" s="404"/>
      <c r="Z158" s="404"/>
    </row>
    <row r="159" spans="1:26" ht="15.75" customHeight="1">
      <c r="A159" s="359"/>
      <c r="B159" s="359"/>
      <c r="C159" s="359"/>
      <c r="D159" s="359"/>
      <c r="E159" s="359"/>
      <c r="F159" s="359"/>
      <c r="G159" s="359"/>
      <c r="H159" s="359"/>
      <c r="I159" s="359"/>
      <c r="J159" s="359"/>
      <c r="K159" s="359"/>
      <c r="L159" s="359"/>
      <c r="M159" s="359"/>
      <c r="N159" s="359"/>
      <c r="O159" s="359"/>
      <c r="P159" s="359"/>
      <c r="Q159" s="359"/>
      <c r="R159" s="359"/>
      <c r="S159" s="358"/>
      <c r="T159" s="358"/>
      <c r="U159" s="359"/>
      <c r="V159" s="359"/>
      <c r="W159" s="359"/>
      <c r="X159" s="359"/>
      <c r="Y159" s="404"/>
      <c r="Z159" s="404"/>
    </row>
    <row r="160" spans="1:26" ht="15.75" customHeight="1">
      <c r="A160" s="359"/>
      <c r="B160" s="359"/>
      <c r="C160" s="359"/>
      <c r="D160" s="359"/>
      <c r="E160" s="359"/>
      <c r="F160" s="359"/>
      <c r="G160" s="359"/>
      <c r="H160" s="359"/>
      <c r="I160" s="359"/>
      <c r="J160" s="359"/>
      <c r="K160" s="359"/>
      <c r="L160" s="359"/>
      <c r="M160" s="359"/>
      <c r="N160" s="359"/>
      <c r="O160" s="359"/>
      <c r="P160" s="359"/>
      <c r="Q160" s="359"/>
      <c r="R160" s="359"/>
      <c r="S160" s="358"/>
      <c r="T160" s="358"/>
      <c r="U160" s="359"/>
      <c r="V160" s="359"/>
      <c r="W160" s="359"/>
      <c r="X160" s="359"/>
      <c r="Y160" s="404"/>
      <c r="Z160" s="404"/>
    </row>
    <row r="161" spans="1:26" ht="15.75" customHeight="1">
      <c r="A161" s="359"/>
      <c r="B161" s="359"/>
      <c r="C161" s="359"/>
      <c r="D161" s="359"/>
      <c r="E161" s="359"/>
      <c r="F161" s="359"/>
      <c r="G161" s="359"/>
      <c r="H161" s="359"/>
      <c r="I161" s="359"/>
      <c r="J161" s="359"/>
      <c r="K161" s="359"/>
      <c r="L161" s="359"/>
      <c r="M161" s="359"/>
      <c r="N161" s="359"/>
      <c r="O161" s="359"/>
      <c r="P161" s="359"/>
      <c r="Q161" s="359"/>
      <c r="R161" s="359"/>
      <c r="S161" s="358"/>
      <c r="T161" s="358"/>
      <c r="U161" s="359"/>
      <c r="V161" s="359"/>
      <c r="W161" s="359"/>
      <c r="X161" s="359"/>
      <c r="Y161" s="404"/>
      <c r="Z161" s="404"/>
    </row>
    <row r="162" spans="1:26" ht="15.75" customHeight="1">
      <c r="A162" s="359"/>
      <c r="B162" s="359"/>
      <c r="C162" s="359"/>
      <c r="D162" s="359"/>
      <c r="E162" s="359"/>
      <c r="F162" s="359"/>
      <c r="G162" s="359"/>
      <c r="H162" s="359"/>
      <c r="I162" s="359"/>
      <c r="J162" s="359"/>
      <c r="K162" s="359"/>
      <c r="L162" s="359"/>
      <c r="M162" s="359"/>
      <c r="N162" s="359"/>
      <c r="O162" s="359"/>
      <c r="P162" s="359"/>
      <c r="Q162" s="359"/>
      <c r="R162" s="359"/>
      <c r="S162" s="358"/>
      <c r="T162" s="358"/>
      <c r="U162" s="359"/>
      <c r="V162" s="359"/>
      <c r="W162" s="359"/>
      <c r="X162" s="359"/>
      <c r="Y162" s="404"/>
      <c r="Z162" s="404"/>
    </row>
    <row r="163" spans="1:26" ht="15.75" customHeight="1">
      <c r="A163" s="359"/>
      <c r="B163" s="359"/>
      <c r="C163" s="359"/>
      <c r="D163" s="359"/>
      <c r="E163" s="359"/>
      <c r="F163" s="359"/>
      <c r="G163" s="359"/>
      <c r="H163" s="359"/>
      <c r="I163" s="359"/>
      <c r="J163" s="359"/>
      <c r="K163" s="359"/>
      <c r="L163" s="359"/>
      <c r="M163" s="359"/>
      <c r="N163" s="359"/>
      <c r="O163" s="359"/>
      <c r="P163" s="359"/>
      <c r="Q163" s="359"/>
      <c r="R163" s="359"/>
      <c r="S163" s="358"/>
      <c r="T163" s="358"/>
      <c r="U163" s="359"/>
      <c r="V163" s="359"/>
      <c r="W163" s="359"/>
      <c r="X163" s="359"/>
      <c r="Y163" s="404"/>
      <c r="Z163" s="404"/>
    </row>
    <row r="164" spans="1:26" ht="15.75" customHeight="1">
      <c r="A164" s="359"/>
      <c r="B164" s="359"/>
      <c r="C164" s="359"/>
      <c r="D164" s="359"/>
      <c r="E164" s="359"/>
      <c r="F164" s="359"/>
      <c r="G164" s="359"/>
      <c r="H164" s="359"/>
      <c r="I164" s="359"/>
      <c r="J164" s="359"/>
      <c r="K164" s="359"/>
      <c r="L164" s="359"/>
      <c r="M164" s="359"/>
      <c r="N164" s="359"/>
      <c r="O164" s="359"/>
      <c r="P164" s="359"/>
      <c r="Q164" s="359"/>
      <c r="R164" s="359"/>
      <c r="S164" s="358"/>
      <c r="T164" s="358"/>
      <c r="U164" s="359"/>
      <c r="V164" s="359"/>
      <c r="W164" s="359"/>
      <c r="X164" s="359"/>
      <c r="Y164" s="404"/>
      <c r="Z164" s="404"/>
    </row>
    <row r="165" spans="1:26" ht="15.75" customHeight="1">
      <c r="A165" s="359"/>
      <c r="B165" s="359"/>
      <c r="C165" s="359"/>
      <c r="D165" s="359"/>
      <c r="E165" s="359"/>
      <c r="F165" s="359"/>
      <c r="G165" s="359"/>
      <c r="H165" s="359"/>
      <c r="I165" s="359"/>
      <c r="J165" s="359"/>
      <c r="K165" s="359"/>
      <c r="L165" s="359"/>
      <c r="M165" s="359"/>
      <c r="N165" s="359"/>
      <c r="O165" s="359"/>
      <c r="P165" s="359"/>
      <c r="Q165" s="359"/>
      <c r="R165" s="359"/>
      <c r="S165" s="358"/>
      <c r="T165" s="358"/>
      <c r="U165" s="359"/>
      <c r="V165" s="359"/>
      <c r="W165" s="359"/>
      <c r="X165" s="359"/>
      <c r="Y165" s="404"/>
      <c r="Z165" s="404"/>
    </row>
    <row r="166" spans="1:26" ht="15.75" customHeight="1">
      <c r="A166" s="359"/>
      <c r="B166" s="359"/>
      <c r="C166" s="359"/>
      <c r="D166" s="359"/>
      <c r="E166" s="359"/>
      <c r="F166" s="359"/>
      <c r="G166" s="359"/>
      <c r="H166" s="359"/>
      <c r="I166" s="359"/>
      <c r="J166" s="359"/>
      <c r="K166" s="359"/>
      <c r="L166" s="359"/>
      <c r="M166" s="359"/>
      <c r="N166" s="359"/>
      <c r="O166" s="359"/>
      <c r="P166" s="359"/>
      <c r="Q166" s="359"/>
      <c r="R166" s="359"/>
      <c r="S166" s="358"/>
      <c r="T166" s="358"/>
      <c r="U166" s="359"/>
      <c r="V166" s="359"/>
      <c r="W166" s="359"/>
      <c r="X166" s="359"/>
      <c r="Y166" s="404"/>
      <c r="Z166" s="404"/>
    </row>
    <row r="167" spans="1:26" ht="15.75" customHeight="1">
      <c r="A167" s="359"/>
      <c r="B167" s="359"/>
      <c r="C167" s="359"/>
      <c r="D167" s="359"/>
      <c r="E167" s="359"/>
      <c r="F167" s="359"/>
      <c r="G167" s="359"/>
      <c r="H167" s="359"/>
      <c r="I167" s="359"/>
      <c r="J167" s="359"/>
      <c r="K167" s="359"/>
      <c r="L167" s="359"/>
      <c r="M167" s="359"/>
      <c r="N167" s="359"/>
      <c r="O167" s="359"/>
      <c r="P167" s="359"/>
      <c r="Q167" s="359"/>
      <c r="R167" s="359"/>
      <c r="S167" s="358"/>
      <c r="T167" s="358"/>
      <c r="U167" s="359"/>
      <c r="V167" s="359"/>
      <c r="W167" s="359"/>
      <c r="X167" s="359"/>
      <c r="Y167" s="404"/>
      <c r="Z167" s="404"/>
    </row>
    <row r="168" spans="1:26" ht="15.75" customHeight="1">
      <c r="A168" s="359"/>
      <c r="B168" s="359"/>
      <c r="C168" s="359"/>
      <c r="D168" s="359"/>
      <c r="E168" s="359"/>
      <c r="F168" s="359"/>
      <c r="G168" s="359"/>
      <c r="H168" s="359"/>
      <c r="I168" s="359"/>
      <c r="J168" s="359"/>
      <c r="K168" s="359"/>
      <c r="L168" s="359"/>
      <c r="M168" s="359"/>
      <c r="N168" s="359"/>
      <c r="O168" s="359"/>
      <c r="P168" s="359"/>
      <c r="Q168" s="359"/>
      <c r="R168" s="359"/>
      <c r="S168" s="358"/>
      <c r="T168" s="358"/>
      <c r="U168" s="359"/>
      <c r="V168" s="359"/>
      <c r="W168" s="359"/>
      <c r="X168" s="359"/>
      <c r="Y168" s="404"/>
      <c r="Z168" s="404"/>
    </row>
    <row r="169" spans="1:26" ht="15.75" customHeight="1">
      <c r="A169" s="359"/>
      <c r="B169" s="359"/>
      <c r="C169" s="359"/>
      <c r="D169" s="359"/>
      <c r="E169" s="359"/>
      <c r="F169" s="359"/>
      <c r="G169" s="359"/>
      <c r="H169" s="359"/>
      <c r="I169" s="359"/>
      <c r="J169" s="359"/>
      <c r="K169" s="359"/>
      <c r="L169" s="359"/>
      <c r="M169" s="359"/>
      <c r="N169" s="359"/>
      <c r="O169" s="359"/>
      <c r="P169" s="359"/>
      <c r="Q169" s="359"/>
      <c r="R169" s="359"/>
      <c r="S169" s="358"/>
      <c r="T169" s="358"/>
      <c r="U169" s="359"/>
      <c r="V169" s="359"/>
      <c r="W169" s="359"/>
      <c r="X169" s="359"/>
      <c r="Y169" s="404"/>
      <c r="Z169" s="404"/>
    </row>
    <row r="170" spans="1:26" ht="15.75" customHeight="1">
      <c r="A170" s="359"/>
      <c r="B170" s="359"/>
      <c r="C170" s="359"/>
      <c r="D170" s="359"/>
      <c r="E170" s="359"/>
      <c r="F170" s="359"/>
      <c r="G170" s="359"/>
      <c r="H170" s="359"/>
      <c r="I170" s="359"/>
      <c r="J170" s="359"/>
      <c r="K170" s="359"/>
      <c r="L170" s="359"/>
      <c r="M170" s="359"/>
      <c r="N170" s="359"/>
      <c r="O170" s="359"/>
      <c r="P170" s="359"/>
      <c r="Q170" s="359"/>
      <c r="R170" s="359"/>
      <c r="S170" s="358"/>
      <c r="T170" s="358"/>
      <c r="U170" s="359"/>
      <c r="V170" s="359"/>
      <c r="W170" s="359"/>
      <c r="X170" s="359"/>
      <c r="Y170" s="404"/>
      <c r="Z170" s="404"/>
    </row>
    <row r="171" spans="1:26" ht="15.75" customHeight="1">
      <c r="A171" s="359"/>
      <c r="B171" s="359"/>
      <c r="C171" s="359"/>
      <c r="D171" s="359"/>
      <c r="E171" s="359"/>
      <c r="F171" s="359"/>
      <c r="G171" s="359"/>
      <c r="H171" s="359"/>
      <c r="I171" s="359"/>
      <c r="J171" s="359"/>
      <c r="K171" s="359"/>
      <c r="L171" s="359"/>
      <c r="M171" s="359"/>
      <c r="N171" s="359"/>
      <c r="O171" s="359"/>
      <c r="P171" s="359"/>
      <c r="Q171" s="359"/>
      <c r="R171" s="359"/>
      <c r="S171" s="358"/>
      <c r="T171" s="358"/>
      <c r="U171" s="359"/>
      <c r="V171" s="359"/>
      <c r="W171" s="359"/>
      <c r="X171" s="359"/>
      <c r="Y171" s="404"/>
      <c r="Z171" s="404"/>
    </row>
    <row r="172" spans="1:26" ht="15.75" customHeight="1">
      <c r="A172" s="359"/>
      <c r="B172" s="359"/>
      <c r="C172" s="359"/>
      <c r="D172" s="359"/>
      <c r="E172" s="359"/>
      <c r="F172" s="359"/>
      <c r="G172" s="359"/>
      <c r="H172" s="359"/>
      <c r="I172" s="359"/>
      <c r="J172" s="359"/>
      <c r="K172" s="359"/>
      <c r="L172" s="359"/>
      <c r="M172" s="359"/>
      <c r="N172" s="359"/>
      <c r="O172" s="359"/>
      <c r="P172" s="359"/>
      <c r="Q172" s="359"/>
      <c r="R172" s="359"/>
      <c r="S172" s="358"/>
      <c r="T172" s="358"/>
      <c r="U172" s="359"/>
      <c r="V172" s="359"/>
      <c r="W172" s="359"/>
      <c r="X172" s="359"/>
      <c r="Y172" s="404"/>
      <c r="Z172" s="404"/>
    </row>
    <row r="173" spans="1:26" ht="15.75" customHeight="1">
      <c r="A173" s="359"/>
      <c r="B173" s="359"/>
      <c r="C173" s="359"/>
      <c r="D173" s="359"/>
      <c r="E173" s="359"/>
      <c r="F173" s="359"/>
      <c r="G173" s="359"/>
      <c r="H173" s="359"/>
      <c r="I173" s="359"/>
      <c r="J173" s="359"/>
      <c r="K173" s="359"/>
      <c r="L173" s="359"/>
      <c r="M173" s="359"/>
      <c r="N173" s="359"/>
      <c r="O173" s="359"/>
      <c r="P173" s="359"/>
      <c r="Q173" s="359"/>
      <c r="R173" s="359"/>
      <c r="S173" s="358"/>
      <c r="T173" s="358"/>
      <c r="U173" s="359"/>
      <c r="V173" s="359"/>
      <c r="W173" s="359"/>
      <c r="X173" s="359"/>
      <c r="Y173" s="404"/>
      <c r="Z173" s="404"/>
    </row>
    <row r="174" spans="1:26" ht="15.75" customHeight="1">
      <c r="A174" s="359"/>
      <c r="B174" s="359"/>
      <c r="C174" s="359"/>
      <c r="D174" s="359"/>
      <c r="E174" s="359"/>
      <c r="F174" s="359"/>
      <c r="G174" s="359"/>
      <c r="H174" s="359"/>
      <c r="I174" s="359"/>
      <c r="J174" s="359"/>
      <c r="K174" s="359"/>
      <c r="L174" s="359"/>
      <c r="M174" s="359"/>
      <c r="N174" s="359"/>
      <c r="O174" s="359"/>
      <c r="P174" s="359"/>
      <c r="Q174" s="359"/>
      <c r="R174" s="359"/>
      <c r="S174" s="358"/>
      <c r="T174" s="358"/>
      <c r="U174" s="359"/>
      <c r="V174" s="359"/>
      <c r="W174" s="359"/>
      <c r="X174" s="359"/>
      <c r="Y174" s="404"/>
      <c r="Z174" s="404"/>
    </row>
    <row r="175" spans="1:26" ht="15.75" customHeight="1">
      <c r="A175" s="359"/>
      <c r="B175" s="359"/>
      <c r="C175" s="359"/>
      <c r="D175" s="359"/>
      <c r="E175" s="359"/>
      <c r="F175" s="359"/>
      <c r="G175" s="359"/>
      <c r="H175" s="359"/>
      <c r="I175" s="359"/>
      <c r="J175" s="359"/>
      <c r="K175" s="359"/>
      <c r="L175" s="359"/>
      <c r="M175" s="359"/>
      <c r="N175" s="359"/>
      <c r="O175" s="359"/>
      <c r="P175" s="359"/>
      <c r="Q175" s="359"/>
      <c r="R175" s="359"/>
      <c r="S175" s="358"/>
      <c r="T175" s="358"/>
      <c r="U175" s="359"/>
      <c r="V175" s="359"/>
      <c r="W175" s="359"/>
      <c r="X175" s="359"/>
      <c r="Y175" s="404"/>
      <c r="Z175" s="404"/>
    </row>
    <row r="176" spans="1:26" ht="15.75" customHeight="1">
      <c r="A176" s="359"/>
      <c r="B176" s="359"/>
      <c r="C176" s="359"/>
      <c r="D176" s="359"/>
      <c r="E176" s="359"/>
      <c r="F176" s="359"/>
      <c r="G176" s="359"/>
      <c r="H176" s="359"/>
      <c r="I176" s="359"/>
      <c r="J176" s="359"/>
      <c r="K176" s="359"/>
      <c r="L176" s="359"/>
      <c r="M176" s="359"/>
      <c r="N176" s="359"/>
      <c r="O176" s="359"/>
      <c r="P176" s="359"/>
      <c r="Q176" s="359"/>
      <c r="R176" s="359"/>
      <c r="S176" s="358"/>
      <c r="T176" s="358"/>
      <c r="U176" s="359"/>
      <c r="V176" s="359"/>
      <c r="W176" s="359"/>
      <c r="X176" s="359"/>
      <c r="Y176" s="404"/>
      <c r="Z176" s="404"/>
    </row>
    <row r="177" spans="1:26" ht="15.75" customHeight="1">
      <c r="A177" s="359"/>
      <c r="B177" s="359"/>
      <c r="C177" s="359"/>
      <c r="D177" s="359"/>
      <c r="E177" s="359"/>
      <c r="F177" s="359"/>
      <c r="G177" s="359"/>
      <c r="H177" s="359"/>
      <c r="I177" s="359"/>
      <c r="J177" s="359"/>
      <c r="K177" s="359"/>
      <c r="L177" s="359"/>
      <c r="M177" s="359"/>
      <c r="N177" s="359"/>
      <c r="O177" s="359"/>
      <c r="P177" s="359"/>
      <c r="Q177" s="359"/>
      <c r="R177" s="359"/>
      <c r="S177" s="358"/>
      <c r="T177" s="358"/>
      <c r="U177" s="359"/>
      <c r="V177" s="359"/>
      <c r="W177" s="359"/>
      <c r="X177" s="359"/>
      <c r="Y177" s="404"/>
      <c r="Z177" s="404"/>
    </row>
    <row r="178" spans="1:26" ht="15.75" customHeight="1">
      <c r="A178" s="359"/>
      <c r="B178" s="359"/>
      <c r="C178" s="359"/>
      <c r="D178" s="359"/>
      <c r="E178" s="359"/>
      <c r="F178" s="359"/>
      <c r="G178" s="359"/>
      <c r="H178" s="359"/>
      <c r="I178" s="359"/>
      <c r="J178" s="359"/>
      <c r="K178" s="359"/>
      <c r="L178" s="359"/>
      <c r="M178" s="359"/>
      <c r="N178" s="359"/>
      <c r="O178" s="359"/>
      <c r="P178" s="359"/>
      <c r="Q178" s="359"/>
      <c r="R178" s="359"/>
      <c r="S178" s="358"/>
      <c r="T178" s="358"/>
      <c r="U178" s="359"/>
      <c r="V178" s="359"/>
      <c r="W178" s="359"/>
      <c r="X178" s="359"/>
      <c r="Y178" s="404"/>
      <c r="Z178" s="404"/>
    </row>
    <row r="179" spans="1:26" ht="15.75" customHeight="1">
      <c r="A179" s="359"/>
      <c r="B179" s="359"/>
      <c r="C179" s="359"/>
      <c r="D179" s="359"/>
      <c r="E179" s="359"/>
      <c r="F179" s="359"/>
      <c r="G179" s="359"/>
      <c r="H179" s="359"/>
      <c r="I179" s="359"/>
      <c r="J179" s="359"/>
      <c r="K179" s="359"/>
      <c r="L179" s="359"/>
      <c r="M179" s="359"/>
      <c r="N179" s="359"/>
      <c r="O179" s="359"/>
      <c r="P179" s="359"/>
      <c r="Q179" s="359"/>
      <c r="R179" s="359"/>
      <c r="S179" s="358"/>
      <c r="T179" s="358"/>
      <c r="U179" s="359"/>
      <c r="V179" s="359"/>
      <c r="W179" s="359"/>
      <c r="X179" s="359"/>
      <c r="Y179" s="404"/>
      <c r="Z179" s="404"/>
    </row>
    <row r="180" spans="1:26" ht="15.75" customHeight="1">
      <c r="A180" s="359"/>
      <c r="B180" s="359"/>
      <c r="C180" s="359"/>
      <c r="D180" s="359"/>
      <c r="E180" s="359"/>
      <c r="F180" s="359"/>
      <c r="G180" s="359"/>
      <c r="H180" s="359"/>
      <c r="I180" s="359"/>
      <c r="J180" s="359"/>
      <c r="K180" s="359"/>
      <c r="L180" s="359"/>
      <c r="M180" s="359"/>
      <c r="N180" s="359"/>
      <c r="O180" s="359"/>
      <c r="P180" s="359"/>
      <c r="Q180" s="359"/>
      <c r="R180" s="359"/>
      <c r="S180" s="358"/>
      <c r="T180" s="358"/>
      <c r="U180" s="359"/>
      <c r="V180" s="359"/>
      <c r="W180" s="359"/>
      <c r="X180" s="359"/>
      <c r="Y180" s="404"/>
      <c r="Z180" s="404"/>
    </row>
    <row r="181" spans="1:26" ht="15.75" customHeight="1">
      <c r="A181" s="359"/>
      <c r="B181" s="359"/>
      <c r="C181" s="359"/>
      <c r="D181" s="359"/>
      <c r="E181" s="359"/>
      <c r="F181" s="359"/>
      <c r="G181" s="359"/>
      <c r="H181" s="359"/>
      <c r="I181" s="359"/>
      <c r="J181" s="359"/>
      <c r="K181" s="359"/>
      <c r="L181" s="359"/>
      <c r="M181" s="359"/>
      <c r="N181" s="359"/>
      <c r="O181" s="359"/>
      <c r="P181" s="359"/>
      <c r="Q181" s="359"/>
      <c r="R181" s="359"/>
      <c r="S181" s="358"/>
      <c r="T181" s="358"/>
      <c r="U181" s="359"/>
      <c r="V181" s="359"/>
      <c r="W181" s="359"/>
      <c r="X181" s="359"/>
      <c r="Y181" s="404"/>
      <c r="Z181" s="404"/>
    </row>
    <row r="182" spans="1:26" ht="15.75" customHeight="1">
      <c r="A182" s="359"/>
      <c r="B182" s="359"/>
      <c r="C182" s="359"/>
      <c r="D182" s="359"/>
      <c r="E182" s="359"/>
      <c r="F182" s="359"/>
      <c r="G182" s="359"/>
      <c r="H182" s="359"/>
      <c r="I182" s="359"/>
      <c r="J182" s="359"/>
      <c r="K182" s="359"/>
      <c r="L182" s="359"/>
      <c r="M182" s="359"/>
      <c r="N182" s="359"/>
      <c r="O182" s="359"/>
      <c r="P182" s="359"/>
      <c r="Q182" s="359"/>
      <c r="R182" s="359"/>
      <c r="S182" s="358"/>
      <c r="T182" s="358"/>
      <c r="U182" s="359"/>
      <c r="V182" s="359"/>
      <c r="W182" s="359"/>
      <c r="X182" s="359"/>
      <c r="Y182" s="404"/>
      <c r="Z182" s="404"/>
    </row>
    <row r="183" spans="1:26" ht="15.75" customHeight="1">
      <c r="A183" s="359"/>
      <c r="B183" s="359"/>
      <c r="C183" s="359"/>
      <c r="D183" s="359"/>
      <c r="E183" s="359"/>
      <c r="F183" s="359"/>
      <c r="G183" s="359"/>
      <c r="H183" s="359"/>
      <c r="I183" s="359"/>
      <c r="J183" s="359"/>
      <c r="K183" s="359"/>
      <c r="L183" s="359"/>
      <c r="M183" s="359"/>
      <c r="N183" s="359"/>
      <c r="O183" s="359"/>
      <c r="P183" s="359"/>
      <c r="Q183" s="359"/>
      <c r="R183" s="359"/>
      <c r="S183" s="358"/>
      <c r="T183" s="358"/>
      <c r="U183" s="359"/>
      <c r="V183" s="359"/>
      <c r="W183" s="359"/>
      <c r="X183" s="359"/>
      <c r="Y183" s="404"/>
      <c r="Z183" s="404"/>
    </row>
    <row r="184" spans="1:26" ht="15.75" customHeight="1">
      <c r="A184" s="359"/>
      <c r="B184" s="359"/>
      <c r="C184" s="359"/>
      <c r="D184" s="359"/>
      <c r="E184" s="359"/>
      <c r="F184" s="359"/>
      <c r="G184" s="359"/>
      <c r="H184" s="359"/>
      <c r="I184" s="359"/>
      <c r="J184" s="359"/>
      <c r="K184" s="359"/>
      <c r="L184" s="359"/>
      <c r="M184" s="359"/>
      <c r="N184" s="359"/>
      <c r="O184" s="359"/>
      <c r="P184" s="359"/>
      <c r="Q184" s="359"/>
      <c r="R184" s="359"/>
      <c r="S184" s="358"/>
      <c r="T184" s="358"/>
      <c r="U184" s="359"/>
      <c r="V184" s="359"/>
      <c r="W184" s="359"/>
      <c r="X184" s="359"/>
      <c r="Y184" s="404"/>
      <c r="Z184" s="404"/>
    </row>
    <row r="185" spans="1:26" ht="15.75" customHeight="1">
      <c r="A185" s="359"/>
      <c r="B185" s="359"/>
      <c r="C185" s="359"/>
      <c r="D185" s="359"/>
      <c r="E185" s="359"/>
      <c r="F185" s="359"/>
      <c r="G185" s="359"/>
      <c r="H185" s="359"/>
      <c r="I185" s="359"/>
      <c r="J185" s="359"/>
      <c r="K185" s="359"/>
      <c r="L185" s="359"/>
      <c r="M185" s="359"/>
      <c r="N185" s="359"/>
      <c r="O185" s="359"/>
      <c r="P185" s="359"/>
      <c r="Q185" s="359"/>
      <c r="R185" s="359"/>
      <c r="S185" s="358"/>
      <c r="T185" s="358"/>
      <c r="U185" s="359"/>
      <c r="V185" s="359"/>
      <c r="W185" s="359"/>
      <c r="X185" s="359"/>
      <c r="Y185" s="404"/>
      <c r="Z185" s="404"/>
    </row>
    <row r="186" spans="1:26" ht="15.75" customHeight="1">
      <c r="A186" s="359"/>
      <c r="B186" s="359"/>
      <c r="C186" s="359"/>
      <c r="D186" s="359"/>
      <c r="E186" s="359"/>
      <c r="F186" s="359"/>
      <c r="G186" s="359"/>
      <c r="H186" s="359"/>
      <c r="I186" s="359"/>
      <c r="J186" s="359"/>
      <c r="K186" s="359"/>
      <c r="L186" s="359"/>
      <c r="M186" s="359"/>
      <c r="N186" s="359"/>
      <c r="O186" s="359"/>
      <c r="P186" s="359"/>
      <c r="Q186" s="359"/>
      <c r="R186" s="359"/>
      <c r="S186" s="358"/>
      <c r="T186" s="358"/>
      <c r="U186" s="359"/>
      <c r="V186" s="359"/>
      <c r="W186" s="359"/>
      <c r="X186" s="359"/>
      <c r="Y186" s="404"/>
      <c r="Z186" s="404"/>
    </row>
    <row r="187" spans="1:26" ht="15.75" customHeight="1">
      <c r="A187" s="359"/>
      <c r="B187" s="359"/>
      <c r="C187" s="359"/>
      <c r="D187" s="359"/>
      <c r="E187" s="359"/>
      <c r="F187" s="359"/>
      <c r="G187" s="359"/>
      <c r="H187" s="359"/>
      <c r="I187" s="359"/>
      <c r="J187" s="359"/>
      <c r="K187" s="359"/>
      <c r="L187" s="359"/>
      <c r="M187" s="359"/>
      <c r="N187" s="359"/>
      <c r="O187" s="359"/>
      <c r="P187" s="359"/>
      <c r="Q187" s="359"/>
      <c r="R187" s="359"/>
      <c r="S187" s="358"/>
      <c r="T187" s="358"/>
      <c r="U187" s="359"/>
      <c r="V187" s="359"/>
      <c r="W187" s="359"/>
      <c r="X187" s="359"/>
      <c r="Y187" s="404"/>
      <c r="Z187" s="404"/>
    </row>
    <row r="188" spans="1:26" ht="15.75" customHeight="1">
      <c r="A188" s="359"/>
      <c r="B188" s="359"/>
      <c r="C188" s="359"/>
      <c r="D188" s="359"/>
      <c r="E188" s="359"/>
      <c r="F188" s="359"/>
      <c r="G188" s="359"/>
      <c r="H188" s="359"/>
      <c r="I188" s="359"/>
      <c r="J188" s="359"/>
      <c r="K188" s="359"/>
      <c r="L188" s="359"/>
      <c r="M188" s="359"/>
      <c r="N188" s="359"/>
      <c r="O188" s="359"/>
      <c r="P188" s="359"/>
      <c r="Q188" s="359"/>
      <c r="R188" s="359"/>
      <c r="S188" s="358"/>
      <c r="T188" s="358"/>
      <c r="U188" s="359"/>
      <c r="V188" s="359"/>
      <c r="W188" s="359"/>
      <c r="X188" s="359"/>
      <c r="Y188" s="404"/>
      <c r="Z188" s="404"/>
    </row>
    <row r="189" spans="1:26" ht="15.75" customHeight="1">
      <c r="A189" s="359"/>
      <c r="B189" s="359"/>
      <c r="C189" s="359"/>
      <c r="D189" s="359"/>
      <c r="E189" s="359"/>
      <c r="F189" s="359"/>
      <c r="G189" s="359"/>
      <c r="H189" s="359"/>
      <c r="I189" s="359"/>
      <c r="J189" s="359"/>
      <c r="K189" s="359"/>
      <c r="L189" s="359"/>
      <c r="M189" s="359"/>
      <c r="N189" s="359"/>
      <c r="O189" s="359"/>
      <c r="P189" s="359"/>
      <c r="Q189" s="359"/>
      <c r="R189" s="359"/>
      <c r="S189" s="358"/>
      <c r="T189" s="358"/>
      <c r="U189" s="359"/>
      <c r="V189" s="359"/>
      <c r="W189" s="359"/>
      <c r="X189" s="359"/>
      <c r="Y189" s="404"/>
      <c r="Z189" s="404"/>
    </row>
    <row r="190" spans="1:26" ht="15.75" customHeight="1">
      <c r="A190" s="359"/>
      <c r="B190" s="359"/>
      <c r="C190" s="359"/>
      <c r="D190" s="359"/>
      <c r="E190" s="359"/>
      <c r="F190" s="359"/>
      <c r="G190" s="359"/>
      <c r="H190" s="359"/>
      <c r="I190" s="359"/>
      <c r="J190" s="359"/>
      <c r="K190" s="359"/>
      <c r="L190" s="359"/>
      <c r="M190" s="359"/>
      <c r="N190" s="359"/>
      <c r="O190" s="359"/>
      <c r="P190" s="359"/>
      <c r="Q190" s="359"/>
      <c r="R190" s="359"/>
      <c r="S190" s="358"/>
      <c r="T190" s="358"/>
      <c r="U190" s="359"/>
      <c r="V190" s="359"/>
      <c r="W190" s="359"/>
      <c r="X190" s="359"/>
      <c r="Y190" s="404"/>
      <c r="Z190" s="404"/>
    </row>
    <row r="191" spans="1:26" ht="15.75" customHeight="1">
      <c r="A191" s="359"/>
      <c r="B191" s="359"/>
      <c r="C191" s="359"/>
      <c r="D191" s="359"/>
      <c r="E191" s="359"/>
      <c r="F191" s="359"/>
      <c r="G191" s="359"/>
      <c r="H191" s="359"/>
      <c r="I191" s="359"/>
      <c r="J191" s="359"/>
      <c r="K191" s="359"/>
      <c r="L191" s="359"/>
      <c r="M191" s="359"/>
      <c r="N191" s="359"/>
      <c r="O191" s="359"/>
      <c r="P191" s="359"/>
      <c r="Q191" s="359"/>
      <c r="R191" s="359"/>
      <c r="S191" s="358"/>
      <c r="T191" s="358"/>
      <c r="U191" s="359"/>
      <c r="V191" s="359"/>
      <c r="W191" s="359"/>
      <c r="X191" s="359"/>
      <c r="Y191" s="404"/>
      <c r="Z191" s="404"/>
    </row>
    <row r="192" spans="1:26" ht="15.75" customHeight="1">
      <c r="A192" s="359"/>
      <c r="B192" s="359"/>
      <c r="C192" s="359"/>
      <c r="D192" s="359"/>
      <c r="E192" s="359"/>
      <c r="F192" s="359"/>
      <c r="G192" s="359"/>
      <c r="H192" s="359"/>
      <c r="I192" s="359"/>
      <c r="J192" s="359"/>
      <c r="K192" s="359"/>
      <c r="L192" s="359"/>
      <c r="M192" s="359"/>
      <c r="N192" s="359"/>
      <c r="O192" s="359"/>
      <c r="P192" s="359"/>
      <c r="Q192" s="359"/>
      <c r="R192" s="359"/>
      <c r="S192" s="358"/>
      <c r="T192" s="358"/>
      <c r="U192" s="359"/>
      <c r="V192" s="359"/>
      <c r="W192" s="359"/>
      <c r="X192" s="359"/>
      <c r="Y192" s="404"/>
      <c r="Z192" s="404"/>
    </row>
    <row r="193" spans="1:26" ht="15.75" customHeight="1">
      <c r="A193" s="359"/>
      <c r="B193" s="359"/>
      <c r="C193" s="359"/>
      <c r="D193" s="359"/>
      <c r="E193" s="359"/>
      <c r="F193" s="359"/>
      <c r="G193" s="359"/>
      <c r="H193" s="359"/>
      <c r="I193" s="359"/>
      <c r="J193" s="359"/>
      <c r="K193" s="359"/>
      <c r="L193" s="359"/>
      <c r="M193" s="359"/>
      <c r="N193" s="359"/>
      <c r="O193" s="359"/>
      <c r="P193" s="359"/>
      <c r="Q193" s="359"/>
      <c r="R193" s="359"/>
      <c r="S193" s="358"/>
      <c r="T193" s="358"/>
      <c r="U193" s="359"/>
      <c r="V193" s="359"/>
      <c r="W193" s="359"/>
      <c r="X193" s="359"/>
      <c r="Y193" s="404"/>
      <c r="Z193" s="404"/>
    </row>
    <row r="194" spans="1:26" ht="15.75" customHeight="1">
      <c r="A194" s="359"/>
      <c r="B194" s="359"/>
      <c r="C194" s="359"/>
      <c r="D194" s="359"/>
      <c r="E194" s="359"/>
      <c r="F194" s="359"/>
      <c r="G194" s="359"/>
      <c r="H194" s="359"/>
      <c r="I194" s="359"/>
      <c r="J194" s="359"/>
      <c r="K194" s="359"/>
      <c r="L194" s="359"/>
      <c r="M194" s="359"/>
      <c r="N194" s="359"/>
      <c r="O194" s="359"/>
      <c r="P194" s="359"/>
      <c r="Q194" s="359"/>
      <c r="R194" s="359"/>
      <c r="S194" s="358"/>
      <c r="T194" s="358"/>
      <c r="U194" s="359"/>
      <c r="V194" s="359"/>
      <c r="W194" s="359"/>
      <c r="X194" s="359"/>
      <c r="Y194" s="404"/>
      <c r="Z194" s="404"/>
    </row>
    <row r="195" spans="1:26" ht="15.75" customHeight="1">
      <c r="A195" s="359"/>
      <c r="B195" s="359"/>
      <c r="C195" s="359"/>
      <c r="D195" s="359"/>
      <c r="E195" s="359"/>
      <c r="F195" s="359"/>
      <c r="G195" s="359"/>
      <c r="H195" s="359"/>
      <c r="I195" s="359"/>
      <c r="J195" s="359"/>
      <c r="K195" s="359"/>
      <c r="L195" s="359"/>
      <c r="M195" s="359"/>
      <c r="N195" s="359"/>
      <c r="O195" s="359"/>
      <c r="P195" s="359"/>
      <c r="Q195" s="359"/>
      <c r="R195" s="359"/>
      <c r="S195" s="358"/>
      <c r="T195" s="358"/>
      <c r="U195" s="359"/>
      <c r="V195" s="359"/>
      <c r="W195" s="359"/>
      <c r="X195" s="359"/>
      <c r="Y195" s="404"/>
      <c r="Z195" s="404"/>
    </row>
    <row r="196" spans="1:26" ht="15.75" customHeight="1">
      <c r="A196" s="359"/>
      <c r="B196" s="359"/>
      <c r="C196" s="359"/>
      <c r="D196" s="359"/>
      <c r="E196" s="359"/>
      <c r="F196" s="359"/>
      <c r="G196" s="359"/>
      <c r="H196" s="359"/>
      <c r="I196" s="359"/>
      <c r="J196" s="359"/>
      <c r="K196" s="359"/>
      <c r="L196" s="359"/>
      <c r="M196" s="359"/>
      <c r="N196" s="359"/>
      <c r="O196" s="359"/>
      <c r="P196" s="359"/>
      <c r="Q196" s="359"/>
      <c r="R196" s="359"/>
      <c r="S196" s="358"/>
      <c r="T196" s="358"/>
      <c r="U196" s="359"/>
      <c r="V196" s="359"/>
      <c r="W196" s="359"/>
      <c r="X196" s="359"/>
      <c r="Y196" s="404"/>
      <c r="Z196" s="404"/>
    </row>
    <row r="197" spans="1:26" ht="15.75" customHeight="1">
      <c r="A197" s="359"/>
      <c r="B197" s="359"/>
      <c r="C197" s="359"/>
      <c r="D197" s="359"/>
      <c r="E197" s="359"/>
      <c r="F197" s="359"/>
      <c r="G197" s="359"/>
      <c r="H197" s="359"/>
      <c r="I197" s="359"/>
      <c r="J197" s="359"/>
      <c r="K197" s="359"/>
      <c r="L197" s="359"/>
      <c r="M197" s="359"/>
      <c r="N197" s="359"/>
      <c r="O197" s="359"/>
      <c r="P197" s="359"/>
      <c r="Q197" s="359"/>
      <c r="R197" s="359"/>
      <c r="S197" s="358"/>
      <c r="T197" s="358"/>
      <c r="U197" s="359"/>
      <c r="V197" s="359"/>
      <c r="W197" s="359"/>
      <c r="X197" s="359"/>
      <c r="Y197" s="404"/>
      <c r="Z197" s="404"/>
    </row>
    <row r="198" spans="1:26" ht="15.75" customHeight="1">
      <c r="A198" s="359"/>
      <c r="B198" s="359"/>
      <c r="C198" s="359"/>
      <c r="D198" s="359"/>
      <c r="E198" s="359"/>
      <c r="F198" s="359"/>
      <c r="G198" s="359"/>
      <c r="H198" s="359"/>
      <c r="I198" s="359"/>
      <c r="J198" s="359"/>
      <c r="K198" s="359"/>
      <c r="L198" s="359"/>
      <c r="M198" s="359"/>
      <c r="N198" s="359"/>
      <c r="O198" s="359"/>
      <c r="P198" s="359"/>
      <c r="Q198" s="359"/>
      <c r="R198" s="359"/>
      <c r="S198" s="358"/>
      <c r="T198" s="358"/>
      <c r="U198" s="359"/>
      <c r="V198" s="359"/>
      <c r="W198" s="359"/>
      <c r="X198" s="359"/>
      <c r="Y198" s="404"/>
      <c r="Z198" s="404"/>
    </row>
    <row r="199" spans="1:26" ht="15.75" customHeight="1">
      <c r="A199" s="359"/>
      <c r="B199" s="359"/>
      <c r="C199" s="359"/>
      <c r="D199" s="359"/>
      <c r="E199" s="359"/>
      <c r="F199" s="359"/>
      <c r="G199" s="359"/>
      <c r="H199" s="359"/>
      <c r="I199" s="359"/>
      <c r="J199" s="359"/>
      <c r="K199" s="359"/>
      <c r="L199" s="359"/>
      <c r="M199" s="359"/>
      <c r="N199" s="359"/>
      <c r="O199" s="359"/>
      <c r="P199" s="359"/>
      <c r="Q199" s="359"/>
      <c r="R199" s="359"/>
      <c r="S199" s="358"/>
      <c r="T199" s="358"/>
      <c r="U199" s="359"/>
      <c r="V199" s="359"/>
      <c r="W199" s="359"/>
      <c r="X199" s="359"/>
      <c r="Y199" s="404"/>
      <c r="Z199" s="404"/>
    </row>
    <row r="200" spans="1:26" ht="15.75" customHeight="1">
      <c r="A200" s="359"/>
      <c r="B200" s="359"/>
      <c r="C200" s="359"/>
      <c r="D200" s="359"/>
      <c r="E200" s="359"/>
      <c r="F200" s="359"/>
      <c r="G200" s="359"/>
      <c r="H200" s="359"/>
      <c r="I200" s="359"/>
      <c r="J200" s="359"/>
      <c r="K200" s="359"/>
      <c r="L200" s="359"/>
      <c r="M200" s="359"/>
      <c r="N200" s="359"/>
      <c r="O200" s="359"/>
      <c r="P200" s="359"/>
      <c r="Q200" s="359"/>
      <c r="R200" s="359"/>
      <c r="S200" s="358"/>
      <c r="T200" s="358"/>
      <c r="U200" s="359"/>
      <c r="V200" s="359"/>
      <c r="W200" s="359"/>
      <c r="X200" s="359"/>
      <c r="Y200" s="404"/>
      <c r="Z200" s="404"/>
    </row>
    <row r="201" spans="1:26" ht="15.75" customHeight="1">
      <c r="A201" s="359"/>
      <c r="B201" s="359"/>
      <c r="C201" s="359"/>
      <c r="D201" s="359"/>
      <c r="E201" s="359"/>
      <c r="F201" s="359"/>
      <c r="G201" s="359"/>
      <c r="H201" s="359"/>
      <c r="I201" s="359"/>
      <c r="J201" s="359"/>
      <c r="K201" s="359"/>
      <c r="L201" s="359"/>
      <c r="M201" s="359"/>
      <c r="N201" s="359"/>
      <c r="O201" s="359"/>
      <c r="P201" s="359"/>
      <c r="Q201" s="359"/>
      <c r="R201" s="359"/>
      <c r="S201" s="358"/>
      <c r="T201" s="358"/>
      <c r="U201" s="359"/>
      <c r="V201" s="359"/>
      <c r="W201" s="359"/>
      <c r="X201" s="359"/>
      <c r="Y201" s="404"/>
      <c r="Z201" s="404"/>
    </row>
    <row r="202" spans="1:26" ht="15.75" customHeight="1">
      <c r="A202" s="359"/>
      <c r="B202" s="359"/>
      <c r="C202" s="359"/>
      <c r="D202" s="359"/>
      <c r="E202" s="359"/>
      <c r="F202" s="359"/>
      <c r="G202" s="359"/>
      <c r="H202" s="359"/>
      <c r="I202" s="359"/>
      <c r="J202" s="359"/>
      <c r="K202" s="359"/>
      <c r="L202" s="359"/>
      <c r="M202" s="359"/>
      <c r="N202" s="359"/>
      <c r="O202" s="359"/>
      <c r="P202" s="359"/>
      <c r="Q202" s="359"/>
      <c r="R202" s="359"/>
      <c r="S202" s="358"/>
      <c r="T202" s="358"/>
      <c r="U202" s="359"/>
      <c r="V202" s="359"/>
      <c r="W202" s="359"/>
      <c r="X202" s="359"/>
      <c r="Y202" s="404"/>
      <c r="Z202" s="404"/>
    </row>
    <row r="203" spans="1:26" ht="15.75" customHeight="1">
      <c r="A203" s="359"/>
      <c r="B203" s="359"/>
      <c r="C203" s="359"/>
      <c r="D203" s="359"/>
      <c r="E203" s="359"/>
      <c r="F203" s="359"/>
      <c r="G203" s="359"/>
      <c r="H203" s="359"/>
      <c r="I203" s="359"/>
      <c r="J203" s="359"/>
      <c r="K203" s="359"/>
      <c r="L203" s="359"/>
      <c r="M203" s="359"/>
      <c r="N203" s="359"/>
      <c r="O203" s="359"/>
      <c r="P203" s="359"/>
      <c r="Q203" s="359"/>
      <c r="R203" s="359"/>
      <c r="S203" s="358"/>
      <c r="T203" s="358"/>
      <c r="U203" s="359"/>
      <c r="V203" s="359"/>
      <c r="W203" s="359"/>
      <c r="X203" s="359"/>
      <c r="Y203" s="404"/>
      <c r="Z203" s="404"/>
    </row>
    <row r="204" spans="1:26" ht="15.75" customHeight="1">
      <c r="A204" s="359"/>
      <c r="B204" s="359"/>
      <c r="C204" s="359"/>
      <c r="D204" s="359"/>
      <c r="E204" s="359"/>
      <c r="F204" s="359"/>
      <c r="G204" s="359"/>
      <c r="H204" s="359"/>
      <c r="I204" s="359"/>
      <c r="J204" s="359"/>
      <c r="K204" s="359"/>
      <c r="L204" s="359"/>
      <c r="M204" s="359"/>
      <c r="N204" s="359"/>
      <c r="O204" s="359"/>
      <c r="P204" s="359"/>
      <c r="Q204" s="359"/>
      <c r="R204" s="359"/>
      <c r="S204" s="358"/>
      <c r="T204" s="358"/>
      <c r="U204" s="359"/>
      <c r="V204" s="359"/>
      <c r="W204" s="359"/>
      <c r="X204" s="359"/>
      <c r="Y204" s="404"/>
      <c r="Z204" s="404"/>
    </row>
    <row r="205" spans="1:26" ht="15.75" customHeight="1">
      <c r="A205" s="359"/>
      <c r="B205" s="359"/>
      <c r="C205" s="359"/>
      <c r="D205" s="359"/>
      <c r="E205" s="359"/>
      <c r="F205" s="359"/>
      <c r="G205" s="359"/>
      <c r="H205" s="359"/>
      <c r="I205" s="359"/>
      <c r="J205" s="359"/>
      <c r="K205" s="359"/>
      <c r="L205" s="359"/>
      <c r="M205" s="359"/>
      <c r="N205" s="359"/>
      <c r="O205" s="359"/>
      <c r="P205" s="359"/>
      <c r="Q205" s="359"/>
      <c r="R205" s="359"/>
      <c r="S205" s="358"/>
      <c r="T205" s="358"/>
      <c r="U205" s="359"/>
      <c r="V205" s="359"/>
      <c r="W205" s="359"/>
      <c r="X205" s="359"/>
      <c r="Y205" s="404"/>
      <c r="Z205" s="404"/>
    </row>
    <row r="206" spans="1:26" ht="15.75" customHeight="1">
      <c r="A206" s="359"/>
      <c r="B206" s="359"/>
      <c r="C206" s="359"/>
      <c r="D206" s="359"/>
      <c r="E206" s="359"/>
      <c r="F206" s="359"/>
      <c r="G206" s="359"/>
      <c r="H206" s="359"/>
      <c r="I206" s="359"/>
      <c r="J206" s="359"/>
      <c r="K206" s="359"/>
      <c r="L206" s="359"/>
      <c r="M206" s="359"/>
      <c r="N206" s="359"/>
      <c r="O206" s="359"/>
      <c r="P206" s="359"/>
      <c r="Q206" s="359"/>
      <c r="R206" s="359"/>
      <c r="S206" s="358"/>
      <c r="T206" s="358"/>
      <c r="U206" s="359"/>
      <c r="V206" s="359"/>
      <c r="W206" s="359"/>
      <c r="X206" s="359"/>
      <c r="Y206" s="404"/>
      <c r="Z206" s="404"/>
    </row>
    <row r="207" spans="1:26" ht="15.75" customHeight="1">
      <c r="A207" s="359"/>
      <c r="B207" s="359"/>
      <c r="C207" s="359"/>
      <c r="D207" s="359"/>
      <c r="E207" s="359"/>
      <c r="F207" s="359"/>
      <c r="G207" s="359"/>
      <c r="H207" s="359"/>
      <c r="I207" s="359"/>
      <c r="J207" s="359"/>
      <c r="K207" s="359"/>
      <c r="L207" s="359"/>
      <c r="M207" s="359"/>
      <c r="N207" s="359"/>
      <c r="O207" s="359"/>
      <c r="P207" s="359"/>
      <c r="Q207" s="359"/>
      <c r="R207" s="359"/>
      <c r="S207" s="358"/>
      <c r="T207" s="358"/>
      <c r="U207" s="359"/>
      <c r="V207" s="359"/>
      <c r="W207" s="359"/>
      <c r="X207" s="359"/>
      <c r="Y207" s="404"/>
      <c r="Z207" s="404"/>
    </row>
    <row r="208" spans="1:26" ht="15.75" customHeight="1">
      <c r="A208" s="359"/>
      <c r="B208" s="359"/>
      <c r="C208" s="359"/>
      <c r="D208" s="359"/>
      <c r="E208" s="359"/>
      <c r="F208" s="359"/>
      <c r="G208" s="359"/>
      <c r="H208" s="359"/>
      <c r="I208" s="359"/>
      <c r="J208" s="359"/>
      <c r="K208" s="359"/>
      <c r="L208" s="359"/>
      <c r="M208" s="359"/>
      <c r="N208" s="359"/>
      <c r="O208" s="359"/>
      <c r="P208" s="359"/>
      <c r="Q208" s="359"/>
      <c r="R208" s="359"/>
      <c r="S208" s="358"/>
      <c r="T208" s="358"/>
      <c r="U208" s="359"/>
      <c r="V208" s="359"/>
      <c r="W208" s="359"/>
      <c r="X208" s="359"/>
      <c r="Y208" s="404"/>
      <c r="Z208" s="404"/>
    </row>
    <row r="209" spans="1:26" ht="15.75" customHeight="1">
      <c r="A209" s="359"/>
      <c r="B209" s="359"/>
      <c r="C209" s="359"/>
      <c r="D209" s="359"/>
      <c r="E209" s="359"/>
      <c r="F209" s="359"/>
      <c r="G209" s="359"/>
      <c r="H209" s="359"/>
      <c r="I209" s="359"/>
      <c r="J209" s="359"/>
      <c r="K209" s="359"/>
      <c r="L209" s="359"/>
      <c r="M209" s="359"/>
      <c r="N209" s="359"/>
      <c r="O209" s="359"/>
      <c r="P209" s="359"/>
      <c r="Q209" s="359"/>
      <c r="R209" s="359"/>
      <c r="S209" s="358"/>
      <c r="T209" s="358"/>
      <c r="U209" s="359"/>
      <c r="V209" s="359"/>
      <c r="W209" s="359"/>
      <c r="X209" s="359"/>
      <c r="Y209" s="404"/>
      <c r="Z209" s="404"/>
    </row>
    <row r="210" spans="1:26" ht="15.75" customHeight="1">
      <c r="A210" s="359"/>
      <c r="B210" s="359"/>
      <c r="C210" s="359"/>
      <c r="D210" s="359"/>
      <c r="E210" s="359"/>
      <c r="F210" s="359"/>
      <c r="G210" s="359"/>
      <c r="H210" s="359"/>
      <c r="I210" s="359"/>
      <c r="J210" s="359"/>
      <c r="K210" s="359"/>
      <c r="L210" s="359"/>
      <c r="M210" s="359"/>
      <c r="N210" s="359"/>
      <c r="O210" s="359"/>
      <c r="P210" s="359"/>
      <c r="Q210" s="359"/>
      <c r="R210" s="359"/>
      <c r="S210" s="358"/>
      <c r="T210" s="358"/>
      <c r="U210" s="359"/>
      <c r="V210" s="359"/>
      <c r="W210" s="359"/>
      <c r="X210" s="359"/>
      <c r="Y210" s="404"/>
      <c r="Z210" s="404"/>
    </row>
    <row r="211" spans="1:26" ht="15.75" customHeight="1">
      <c r="A211" s="359"/>
      <c r="B211" s="359"/>
      <c r="C211" s="359"/>
      <c r="D211" s="359"/>
      <c r="E211" s="359"/>
      <c r="F211" s="359"/>
      <c r="G211" s="359"/>
      <c r="H211" s="359"/>
      <c r="I211" s="359"/>
      <c r="J211" s="359"/>
      <c r="K211" s="359"/>
      <c r="L211" s="359"/>
      <c r="M211" s="359"/>
      <c r="N211" s="359"/>
      <c r="O211" s="359"/>
      <c r="P211" s="359"/>
      <c r="Q211" s="359"/>
      <c r="R211" s="359"/>
      <c r="S211" s="358"/>
      <c r="T211" s="358"/>
      <c r="U211" s="359"/>
      <c r="V211" s="359"/>
      <c r="W211" s="359"/>
      <c r="X211" s="359"/>
      <c r="Y211" s="404"/>
      <c r="Z211" s="404"/>
    </row>
    <row r="212" spans="1:26" ht="15.75" customHeight="1">
      <c r="A212" s="359"/>
      <c r="B212" s="359"/>
      <c r="C212" s="359"/>
      <c r="D212" s="359"/>
      <c r="E212" s="359"/>
      <c r="F212" s="359"/>
      <c r="G212" s="359"/>
      <c r="H212" s="359"/>
      <c r="I212" s="359"/>
      <c r="J212" s="359"/>
      <c r="K212" s="359"/>
      <c r="L212" s="359"/>
      <c r="M212" s="359"/>
      <c r="N212" s="359"/>
      <c r="O212" s="359"/>
      <c r="P212" s="359"/>
      <c r="Q212" s="359"/>
      <c r="R212" s="359"/>
      <c r="S212" s="358"/>
      <c r="T212" s="358"/>
      <c r="U212" s="359"/>
      <c r="V212" s="359"/>
      <c r="W212" s="359"/>
      <c r="X212" s="359"/>
      <c r="Y212" s="404"/>
      <c r="Z212" s="404"/>
    </row>
    <row r="213" spans="1:26" ht="15.75" customHeight="1">
      <c r="A213" s="359"/>
      <c r="B213" s="359"/>
      <c r="C213" s="359"/>
      <c r="D213" s="359"/>
      <c r="E213" s="359"/>
      <c r="F213" s="359"/>
      <c r="G213" s="359"/>
      <c r="H213" s="359"/>
      <c r="I213" s="359"/>
      <c r="J213" s="359"/>
      <c r="K213" s="359"/>
      <c r="L213" s="359"/>
      <c r="M213" s="359"/>
      <c r="N213" s="359"/>
      <c r="O213" s="359"/>
      <c r="P213" s="359"/>
      <c r="Q213" s="359"/>
      <c r="R213" s="359"/>
      <c r="S213" s="358"/>
      <c r="T213" s="358"/>
      <c r="U213" s="359"/>
      <c r="V213" s="359"/>
      <c r="W213" s="359"/>
      <c r="X213" s="359"/>
      <c r="Y213" s="404"/>
      <c r="Z213" s="404"/>
    </row>
    <row r="214" spans="1:26" ht="15.75" customHeight="1">
      <c r="A214" s="359"/>
      <c r="B214" s="359"/>
      <c r="C214" s="359"/>
      <c r="D214" s="359"/>
      <c r="E214" s="359"/>
      <c r="F214" s="359"/>
      <c r="G214" s="359"/>
      <c r="H214" s="359"/>
      <c r="I214" s="359"/>
      <c r="J214" s="359"/>
      <c r="K214" s="359"/>
      <c r="L214" s="359"/>
      <c r="M214" s="359"/>
      <c r="N214" s="359"/>
      <c r="O214" s="359"/>
      <c r="P214" s="359"/>
      <c r="Q214" s="359"/>
      <c r="R214" s="359"/>
      <c r="S214" s="358"/>
      <c r="T214" s="358"/>
      <c r="U214" s="359"/>
      <c r="V214" s="359"/>
      <c r="W214" s="359"/>
      <c r="X214" s="359"/>
      <c r="Y214" s="404"/>
      <c r="Z214" s="404"/>
    </row>
    <row r="215" spans="1:26" ht="15.75" customHeight="1">
      <c r="A215" s="359"/>
      <c r="B215" s="359"/>
      <c r="C215" s="359"/>
      <c r="D215" s="359"/>
      <c r="E215" s="359"/>
      <c r="F215" s="359"/>
      <c r="G215" s="359"/>
      <c r="H215" s="359"/>
      <c r="I215" s="359"/>
      <c r="J215" s="359"/>
      <c r="K215" s="359"/>
      <c r="L215" s="359"/>
      <c r="M215" s="359"/>
      <c r="N215" s="359"/>
      <c r="O215" s="359"/>
      <c r="P215" s="359"/>
      <c r="Q215" s="359"/>
      <c r="R215" s="359"/>
      <c r="S215" s="358"/>
      <c r="T215" s="358"/>
      <c r="U215" s="359"/>
      <c r="V215" s="359"/>
      <c r="W215" s="359"/>
      <c r="X215" s="359"/>
      <c r="Y215" s="404"/>
      <c r="Z215" s="404"/>
    </row>
    <row r="216" spans="1:26" ht="15.75" customHeight="1">
      <c r="A216" s="359"/>
      <c r="B216" s="359"/>
      <c r="C216" s="359"/>
      <c r="D216" s="359"/>
      <c r="E216" s="359"/>
      <c r="F216" s="359"/>
      <c r="G216" s="359"/>
      <c r="H216" s="359"/>
      <c r="I216" s="359"/>
      <c r="J216" s="359"/>
      <c r="K216" s="359"/>
      <c r="L216" s="359"/>
      <c r="M216" s="359"/>
      <c r="N216" s="359"/>
      <c r="O216" s="359"/>
      <c r="P216" s="359"/>
      <c r="Q216" s="359"/>
      <c r="R216" s="359"/>
      <c r="S216" s="358"/>
      <c r="T216" s="358"/>
      <c r="U216" s="359"/>
      <c r="V216" s="359"/>
      <c r="W216" s="359"/>
      <c r="X216" s="359"/>
      <c r="Y216" s="404"/>
      <c r="Z216" s="404"/>
    </row>
    <row r="217" spans="1:26" ht="15.75" customHeight="1">
      <c r="A217" s="359"/>
      <c r="B217" s="359"/>
      <c r="C217" s="359"/>
      <c r="D217" s="359"/>
      <c r="E217" s="359"/>
      <c r="F217" s="359"/>
      <c r="G217" s="359"/>
      <c r="H217" s="359"/>
      <c r="I217" s="359"/>
      <c r="J217" s="359"/>
      <c r="K217" s="359"/>
      <c r="L217" s="359"/>
      <c r="M217" s="359"/>
      <c r="N217" s="359"/>
      <c r="O217" s="359"/>
      <c r="P217" s="359"/>
      <c r="Q217" s="359"/>
      <c r="R217" s="359"/>
      <c r="S217" s="358"/>
      <c r="T217" s="358"/>
      <c r="U217" s="359"/>
      <c r="V217" s="359"/>
      <c r="W217" s="359"/>
      <c r="X217" s="359"/>
      <c r="Y217" s="404"/>
      <c r="Z217" s="404"/>
    </row>
    <row r="218" spans="1:26" ht="15.75" customHeight="1">
      <c r="A218" s="359"/>
      <c r="B218" s="359"/>
      <c r="C218" s="359"/>
      <c r="D218" s="359"/>
      <c r="E218" s="359"/>
      <c r="F218" s="359"/>
      <c r="G218" s="359"/>
      <c r="H218" s="359"/>
      <c r="I218" s="359"/>
      <c r="J218" s="359"/>
      <c r="K218" s="359"/>
      <c r="L218" s="359"/>
      <c r="M218" s="359"/>
      <c r="N218" s="359"/>
      <c r="O218" s="359"/>
      <c r="P218" s="359"/>
      <c r="Q218" s="359"/>
      <c r="R218" s="359"/>
      <c r="S218" s="358"/>
      <c r="T218" s="358"/>
      <c r="U218" s="359"/>
      <c r="V218" s="359"/>
      <c r="W218" s="359"/>
      <c r="X218" s="359"/>
      <c r="Y218" s="404"/>
      <c r="Z218" s="404"/>
    </row>
    <row r="219" spans="1:26" ht="15.75" customHeight="1">
      <c r="A219" s="359"/>
      <c r="B219" s="359"/>
      <c r="C219" s="359"/>
      <c r="D219" s="359"/>
      <c r="E219" s="359"/>
      <c r="F219" s="359"/>
      <c r="G219" s="359"/>
      <c r="H219" s="359"/>
      <c r="I219" s="359"/>
      <c r="J219" s="359"/>
      <c r="K219" s="359"/>
      <c r="L219" s="359"/>
      <c r="M219" s="359"/>
      <c r="N219" s="359"/>
      <c r="O219" s="359"/>
      <c r="P219" s="359"/>
      <c r="Q219" s="359"/>
      <c r="R219" s="359"/>
      <c r="S219" s="358"/>
      <c r="T219" s="358"/>
      <c r="U219" s="359"/>
      <c r="V219" s="359"/>
      <c r="W219" s="359"/>
      <c r="X219" s="359"/>
      <c r="Y219" s="404"/>
      <c r="Z219" s="404"/>
    </row>
    <row r="220" spans="1:26" ht="15.75" customHeight="1">
      <c r="A220" s="359"/>
      <c r="B220" s="359"/>
      <c r="C220" s="359"/>
      <c r="D220" s="359"/>
      <c r="E220" s="359"/>
      <c r="F220" s="359"/>
      <c r="G220" s="359"/>
      <c r="H220" s="359"/>
      <c r="I220" s="359"/>
      <c r="J220" s="359"/>
      <c r="K220" s="359"/>
      <c r="L220" s="359"/>
      <c r="M220" s="359"/>
      <c r="N220" s="359"/>
      <c r="O220" s="359"/>
      <c r="P220" s="359"/>
      <c r="Q220" s="359"/>
      <c r="R220" s="359"/>
      <c r="S220" s="358"/>
      <c r="T220" s="358"/>
      <c r="U220" s="359"/>
      <c r="V220" s="359"/>
      <c r="W220" s="359"/>
      <c r="X220" s="359"/>
      <c r="Y220" s="404"/>
      <c r="Z220" s="404"/>
    </row>
    <row r="221" spans="1:26" ht="15.75" customHeight="1">
      <c r="A221" s="359"/>
      <c r="B221" s="359"/>
      <c r="C221" s="359"/>
      <c r="D221" s="359"/>
      <c r="E221" s="359"/>
      <c r="F221" s="359"/>
      <c r="G221" s="359"/>
      <c r="H221" s="359"/>
      <c r="I221" s="359"/>
      <c r="J221" s="359"/>
      <c r="K221" s="359"/>
      <c r="L221" s="359"/>
      <c r="M221" s="359"/>
      <c r="N221" s="359"/>
      <c r="O221" s="359"/>
      <c r="P221" s="359"/>
      <c r="Q221" s="359"/>
      <c r="R221" s="359"/>
      <c r="S221" s="358"/>
      <c r="T221" s="358"/>
      <c r="U221" s="359"/>
      <c r="V221" s="359"/>
      <c r="W221" s="359"/>
      <c r="X221" s="359"/>
      <c r="Y221" s="404"/>
      <c r="Z221" s="404"/>
    </row>
    <row r="222" spans="1:26" ht="15.75" customHeight="1">
      <c r="A222" s="359"/>
      <c r="B222" s="359"/>
      <c r="C222" s="359"/>
      <c r="D222" s="359"/>
      <c r="E222" s="359"/>
      <c r="F222" s="359"/>
      <c r="G222" s="359"/>
      <c r="H222" s="359"/>
      <c r="I222" s="359"/>
      <c r="J222" s="359"/>
      <c r="K222" s="359"/>
      <c r="L222" s="359"/>
      <c r="M222" s="359"/>
      <c r="N222" s="359"/>
      <c r="O222" s="359"/>
      <c r="P222" s="359"/>
      <c r="Q222" s="359"/>
      <c r="R222" s="359"/>
      <c r="S222" s="358"/>
      <c r="T222" s="358"/>
      <c r="U222" s="359"/>
      <c r="V222" s="359"/>
      <c r="W222" s="359"/>
      <c r="X222" s="359"/>
      <c r="Y222" s="404"/>
      <c r="Z222" s="404"/>
    </row>
    <row r="223" spans="1:26" ht="15.75" customHeight="1">
      <c r="A223" s="359"/>
      <c r="B223" s="359"/>
      <c r="C223" s="359"/>
      <c r="D223" s="359"/>
      <c r="E223" s="359"/>
      <c r="F223" s="359"/>
      <c r="G223" s="359"/>
      <c r="H223" s="359"/>
      <c r="I223" s="359"/>
      <c r="J223" s="359"/>
      <c r="K223" s="359"/>
      <c r="L223" s="359"/>
      <c r="M223" s="359"/>
      <c r="N223" s="359"/>
      <c r="O223" s="359"/>
      <c r="P223" s="359"/>
      <c r="Q223" s="359"/>
      <c r="R223" s="359"/>
      <c r="S223" s="358"/>
      <c r="T223" s="358"/>
      <c r="U223" s="359"/>
      <c r="V223" s="359"/>
      <c r="W223" s="359"/>
      <c r="X223" s="359"/>
      <c r="Y223" s="404"/>
      <c r="Z223" s="404"/>
    </row>
    <row r="224" spans="1:26" ht="15.75" customHeight="1">
      <c r="A224" s="359"/>
      <c r="B224" s="359"/>
      <c r="C224" s="359"/>
      <c r="D224" s="359"/>
      <c r="E224" s="359"/>
      <c r="F224" s="359"/>
      <c r="G224" s="359"/>
      <c r="H224" s="359"/>
      <c r="I224" s="359"/>
      <c r="J224" s="359"/>
      <c r="K224" s="359"/>
      <c r="L224" s="359"/>
      <c r="M224" s="359"/>
      <c r="N224" s="359"/>
      <c r="O224" s="359"/>
      <c r="P224" s="359"/>
      <c r="Q224" s="359"/>
      <c r="R224" s="359"/>
      <c r="S224" s="358"/>
      <c r="T224" s="358"/>
      <c r="U224" s="359"/>
      <c r="V224" s="359"/>
      <c r="W224" s="359"/>
      <c r="X224" s="359"/>
      <c r="Y224" s="404"/>
      <c r="Z224" s="404"/>
    </row>
    <row r="225" spans="1:26" ht="15.75" customHeight="1">
      <c r="A225" s="359"/>
      <c r="B225" s="359"/>
      <c r="C225" s="359"/>
      <c r="D225" s="359"/>
      <c r="E225" s="359"/>
      <c r="F225" s="359"/>
      <c r="G225" s="359"/>
      <c r="H225" s="359"/>
      <c r="I225" s="359"/>
      <c r="J225" s="359"/>
      <c r="K225" s="359"/>
      <c r="L225" s="359"/>
      <c r="M225" s="359"/>
      <c r="N225" s="359"/>
      <c r="O225" s="359"/>
      <c r="P225" s="359"/>
      <c r="Q225" s="359"/>
      <c r="R225" s="359"/>
      <c r="S225" s="358"/>
      <c r="T225" s="358"/>
      <c r="U225" s="359"/>
      <c r="V225" s="359"/>
      <c r="W225" s="359"/>
      <c r="X225" s="359"/>
      <c r="Y225" s="404"/>
      <c r="Z225" s="404"/>
    </row>
    <row r="226" spans="1:26" ht="15.75" customHeight="1">
      <c r="A226" s="359"/>
      <c r="B226" s="359"/>
      <c r="C226" s="359"/>
      <c r="D226" s="359"/>
      <c r="E226" s="359"/>
      <c r="F226" s="359"/>
      <c r="G226" s="359"/>
      <c r="H226" s="359"/>
      <c r="I226" s="359"/>
      <c r="J226" s="359"/>
      <c r="K226" s="359"/>
      <c r="L226" s="359"/>
      <c r="M226" s="359"/>
      <c r="N226" s="359"/>
      <c r="O226" s="359"/>
      <c r="P226" s="359"/>
      <c r="Q226" s="359"/>
      <c r="R226" s="359"/>
      <c r="S226" s="358"/>
      <c r="T226" s="358"/>
      <c r="U226" s="359"/>
      <c r="V226" s="359"/>
      <c r="W226" s="359"/>
      <c r="X226" s="359"/>
      <c r="Y226" s="404"/>
      <c r="Z226" s="404"/>
    </row>
    <row r="227" spans="1:26" ht="15.75" customHeight="1">
      <c r="A227" s="359"/>
      <c r="B227" s="359"/>
      <c r="C227" s="359"/>
      <c r="D227" s="359"/>
      <c r="E227" s="359"/>
      <c r="F227" s="359"/>
      <c r="G227" s="359"/>
      <c r="H227" s="359"/>
      <c r="I227" s="359"/>
      <c r="J227" s="359"/>
      <c r="K227" s="359"/>
      <c r="L227" s="359"/>
      <c r="M227" s="359"/>
      <c r="N227" s="359"/>
      <c r="O227" s="359"/>
      <c r="P227" s="359"/>
      <c r="Q227" s="359"/>
      <c r="R227" s="359"/>
      <c r="S227" s="358"/>
      <c r="T227" s="358"/>
      <c r="U227" s="359"/>
      <c r="V227" s="359"/>
      <c r="W227" s="359"/>
      <c r="X227" s="359"/>
      <c r="Y227" s="404"/>
      <c r="Z227" s="404"/>
    </row>
    <row r="228" spans="1:26" ht="15.75" customHeight="1">
      <c r="A228" s="359"/>
      <c r="B228" s="359"/>
      <c r="C228" s="359"/>
      <c r="D228" s="359"/>
      <c r="E228" s="359"/>
      <c r="F228" s="359"/>
      <c r="G228" s="359"/>
      <c r="H228" s="359"/>
      <c r="I228" s="359"/>
      <c r="J228" s="359"/>
      <c r="K228" s="359"/>
      <c r="L228" s="359"/>
      <c r="M228" s="359"/>
      <c r="N228" s="359"/>
      <c r="O228" s="359"/>
      <c r="P228" s="359"/>
      <c r="Q228" s="359"/>
      <c r="R228" s="359"/>
      <c r="S228" s="358"/>
      <c r="T228" s="358"/>
      <c r="U228" s="359"/>
      <c r="V228" s="359"/>
      <c r="W228" s="359"/>
      <c r="X228" s="359"/>
      <c r="Y228" s="404"/>
      <c r="Z228" s="404"/>
    </row>
    <row r="229" spans="1:26" ht="15.75" customHeight="1">
      <c r="A229" s="359"/>
      <c r="B229" s="359"/>
      <c r="C229" s="359"/>
      <c r="D229" s="359"/>
      <c r="E229" s="359"/>
      <c r="F229" s="359"/>
      <c r="G229" s="359"/>
      <c r="H229" s="359"/>
      <c r="I229" s="359"/>
      <c r="J229" s="359"/>
      <c r="K229" s="359"/>
      <c r="L229" s="359"/>
      <c r="M229" s="359"/>
      <c r="N229" s="359"/>
      <c r="O229" s="359"/>
      <c r="P229" s="359"/>
      <c r="Q229" s="359"/>
      <c r="R229" s="359"/>
      <c r="S229" s="358"/>
      <c r="T229" s="358"/>
      <c r="U229" s="359"/>
      <c r="V229" s="359"/>
      <c r="W229" s="359"/>
      <c r="X229" s="359"/>
      <c r="Y229" s="404"/>
      <c r="Z229" s="404"/>
    </row>
    <row r="230" spans="1:26" ht="15.75" customHeight="1">
      <c r="A230" s="359"/>
      <c r="B230" s="359"/>
      <c r="C230" s="359"/>
      <c r="D230" s="359"/>
      <c r="E230" s="359"/>
      <c r="F230" s="359"/>
      <c r="G230" s="359"/>
      <c r="H230" s="359"/>
      <c r="I230" s="359"/>
      <c r="J230" s="359"/>
      <c r="K230" s="359"/>
      <c r="L230" s="359"/>
      <c r="M230" s="359"/>
      <c r="N230" s="359"/>
      <c r="O230" s="359"/>
      <c r="P230" s="359"/>
      <c r="Q230" s="359"/>
      <c r="R230" s="359"/>
      <c r="S230" s="358"/>
      <c r="T230" s="358"/>
      <c r="U230" s="359"/>
      <c r="V230" s="359"/>
      <c r="W230" s="359"/>
      <c r="X230" s="359"/>
      <c r="Y230" s="404"/>
      <c r="Z230" s="404"/>
    </row>
    <row r="231" spans="1:26" ht="15.75" customHeight="1">
      <c r="A231" s="359"/>
      <c r="B231" s="359"/>
      <c r="C231" s="359"/>
      <c r="D231" s="359"/>
      <c r="E231" s="359"/>
      <c r="F231" s="359"/>
      <c r="G231" s="359"/>
      <c r="H231" s="359"/>
      <c r="I231" s="359"/>
      <c r="J231" s="359"/>
      <c r="K231" s="359"/>
      <c r="L231" s="359"/>
      <c r="M231" s="359"/>
      <c r="N231" s="359"/>
      <c r="O231" s="359"/>
      <c r="P231" s="359"/>
      <c r="Q231" s="359"/>
      <c r="R231" s="359"/>
      <c r="S231" s="358"/>
      <c r="T231" s="358"/>
      <c r="U231" s="359"/>
      <c r="V231" s="359"/>
      <c r="W231" s="359"/>
      <c r="X231" s="359"/>
      <c r="Y231" s="404"/>
      <c r="Z231" s="404"/>
    </row>
    <row r="232" spans="1:26" ht="15.75" customHeight="1">
      <c r="A232" s="359"/>
      <c r="B232" s="359"/>
      <c r="C232" s="359"/>
      <c r="D232" s="359"/>
      <c r="E232" s="359"/>
      <c r="F232" s="359"/>
      <c r="G232" s="359"/>
      <c r="H232" s="359"/>
      <c r="I232" s="359"/>
      <c r="J232" s="359"/>
      <c r="K232" s="359"/>
      <c r="L232" s="359"/>
      <c r="M232" s="359"/>
      <c r="N232" s="359"/>
      <c r="O232" s="359"/>
      <c r="P232" s="359"/>
      <c r="Q232" s="359"/>
      <c r="R232" s="359"/>
      <c r="S232" s="358"/>
      <c r="T232" s="358"/>
      <c r="U232" s="359"/>
      <c r="V232" s="359"/>
      <c r="W232" s="359"/>
      <c r="X232" s="359"/>
      <c r="Y232" s="404"/>
      <c r="Z232" s="404"/>
    </row>
    <row r="233" spans="1:26" ht="15.75" customHeight="1">
      <c r="A233" s="359"/>
      <c r="B233" s="359"/>
      <c r="C233" s="359"/>
      <c r="D233" s="359"/>
      <c r="E233" s="359"/>
      <c r="F233" s="359"/>
      <c r="G233" s="359"/>
      <c r="H233" s="359"/>
      <c r="I233" s="359"/>
      <c r="J233" s="359"/>
      <c r="K233" s="359"/>
      <c r="L233" s="359"/>
      <c r="M233" s="359"/>
      <c r="N233" s="359"/>
      <c r="O233" s="359"/>
      <c r="P233" s="359"/>
      <c r="Q233" s="359"/>
      <c r="R233" s="359"/>
      <c r="S233" s="358"/>
      <c r="T233" s="358"/>
      <c r="U233" s="359"/>
      <c r="V233" s="359"/>
      <c r="W233" s="359"/>
      <c r="X233" s="359"/>
      <c r="Y233" s="404"/>
      <c r="Z233" s="404"/>
    </row>
    <row r="234" spans="1:26" ht="15.75" customHeight="1">
      <c r="A234" s="359"/>
      <c r="B234" s="359"/>
      <c r="C234" s="359"/>
      <c r="D234" s="359"/>
      <c r="E234" s="359"/>
      <c r="F234" s="359"/>
      <c r="G234" s="359"/>
      <c r="H234" s="359"/>
      <c r="I234" s="359"/>
      <c r="J234" s="359"/>
      <c r="K234" s="359"/>
      <c r="L234" s="359"/>
      <c r="M234" s="359"/>
      <c r="N234" s="359"/>
      <c r="O234" s="359"/>
      <c r="P234" s="359"/>
      <c r="Q234" s="359"/>
      <c r="R234" s="359"/>
      <c r="S234" s="358"/>
      <c r="T234" s="358"/>
      <c r="U234" s="359"/>
      <c r="V234" s="359"/>
      <c r="W234" s="359"/>
      <c r="X234" s="359"/>
      <c r="Y234" s="404"/>
      <c r="Z234" s="404"/>
    </row>
    <row r="235" spans="1:26" ht="15.75" customHeight="1">
      <c r="A235" s="359"/>
      <c r="B235" s="359"/>
      <c r="C235" s="359"/>
      <c r="D235" s="359"/>
      <c r="E235" s="359"/>
      <c r="F235" s="359"/>
      <c r="G235" s="359"/>
      <c r="H235" s="359"/>
      <c r="I235" s="359"/>
      <c r="J235" s="359"/>
      <c r="K235" s="359"/>
      <c r="L235" s="359"/>
      <c r="M235" s="359"/>
      <c r="N235" s="359"/>
      <c r="O235" s="359"/>
      <c r="P235" s="359"/>
      <c r="Q235" s="359"/>
      <c r="R235" s="359"/>
      <c r="S235" s="358"/>
      <c r="T235" s="358"/>
      <c r="U235" s="359"/>
      <c r="V235" s="359"/>
      <c r="W235" s="359"/>
      <c r="X235" s="359"/>
      <c r="Y235" s="404"/>
      <c r="Z235" s="404"/>
    </row>
    <row r="236" spans="1:26" ht="15.75" customHeight="1">
      <c r="A236" s="359"/>
      <c r="B236" s="359"/>
      <c r="C236" s="359"/>
      <c r="D236" s="359"/>
      <c r="E236" s="359"/>
      <c r="F236" s="359"/>
      <c r="G236" s="359"/>
      <c r="H236" s="359"/>
      <c r="I236" s="359"/>
      <c r="J236" s="359"/>
      <c r="K236" s="359"/>
      <c r="L236" s="359"/>
      <c r="M236" s="359"/>
      <c r="N236" s="359"/>
      <c r="O236" s="359"/>
      <c r="P236" s="359"/>
      <c r="Q236" s="359"/>
      <c r="R236" s="359"/>
      <c r="S236" s="358"/>
      <c r="T236" s="358"/>
      <c r="U236" s="359"/>
      <c r="V236" s="359"/>
      <c r="W236" s="359"/>
      <c r="X236" s="359"/>
      <c r="Y236" s="404"/>
      <c r="Z236" s="404"/>
    </row>
    <row r="237" spans="1:26" ht="15.75" customHeight="1">
      <c r="A237" s="359"/>
      <c r="B237" s="359"/>
      <c r="C237" s="359"/>
      <c r="D237" s="359"/>
      <c r="E237" s="359"/>
      <c r="F237" s="359"/>
      <c r="G237" s="359"/>
      <c r="H237" s="359"/>
      <c r="I237" s="359"/>
      <c r="J237" s="359"/>
      <c r="K237" s="359"/>
      <c r="L237" s="359"/>
      <c r="M237" s="359"/>
      <c r="N237" s="359"/>
      <c r="O237" s="359"/>
      <c r="P237" s="359"/>
      <c r="Q237" s="359"/>
      <c r="R237" s="359"/>
      <c r="S237" s="358"/>
      <c r="T237" s="358"/>
      <c r="U237" s="359"/>
      <c r="V237" s="359"/>
      <c r="W237" s="359"/>
      <c r="X237" s="359"/>
      <c r="Y237" s="404"/>
      <c r="Z237" s="404"/>
    </row>
    <row r="238" spans="1:26" ht="15.75" customHeight="1">
      <c r="A238" s="359"/>
      <c r="B238" s="359"/>
      <c r="C238" s="359"/>
      <c r="D238" s="359"/>
      <c r="E238" s="359"/>
      <c r="F238" s="359"/>
      <c r="G238" s="359"/>
      <c r="H238" s="359"/>
      <c r="I238" s="359"/>
      <c r="J238" s="359"/>
      <c r="K238" s="359"/>
      <c r="L238" s="359"/>
      <c r="M238" s="359"/>
      <c r="N238" s="359"/>
      <c r="O238" s="359"/>
      <c r="P238" s="359"/>
      <c r="Q238" s="359"/>
      <c r="R238" s="359"/>
      <c r="S238" s="358"/>
      <c r="T238" s="358"/>
      <c r="U238" s="359"/>
      <c r="V238" s="359"/>
      <c r="W238" s="359"/>
      <c r="X238" s="359"/>
      <c r="Y238" s="404"/>
      <c r="Z238" s="404"/>
    </row>
    <row r="239" spans="1:26" ht="15.75" customHeight="1">
      <c r="A239" s="359"/>
      <c r="B239" s="359"/>
      <c r="C239" s="359"/>
      <c r="D239" s="359"/>
      <c r="E239" s="359"/>
      <c r="F239" s="359"/>
      <c r="G239" s="359"/>
      <c r="H239" s="359"/>
      <c r="I239" s="359"/>
      <c r="J239" s="359"/>
      <c r="K239" s="359"/>
      <c r="L239" s="359"/>
      <c r="M239" s="359"/>
      <c r="N239" s="359"/>
      <c r="O239" s="359"/>
      <c r="P239" s="359"/>
      <c r="Q239" s="359"/>
      <c r="R239" s="359"/>
      <c r="S239" s="358"/>
      <c r="T239" s="358"/>
      <c r="U239" s="359"/>
      <c r="V239" s="359"/>
      <c r="W239" s="359"/>
      <c r="X239" s="359"/>
      <c r="Y239" s="404"/>
      <c r="Z239" s="404"/>
    </row>
    <row r="240" spans="1:26" ht="15.75" customHeight="1">
      <c r="A240" s="359"/>
      <c r="B240" s="359"/>
      <c r="C240" s="359"/>
      <c r="D240" s="359"/>
      <c r="E240" s="359"/>
      <c r="F240" s="359"/>
      <c r="G240" s="359"/>
      <c r="H240" s="359"/>
      <c r="I240" s="359"/>
      <c r="J240" s="359"/>
      <c r="K240" s="359"/>
      <c r="L240" s="359"/>
      <c r="M240" s="359"/>
      <c r="N240" s="359"/>
      <c r="O240" s="359"/>
      <c r="P240" s="359"/>
      <c r="Q240" s="359"/>
      <c r="R240" s="359"/>
      <c r="S240" s="358"/>
      <c r="T240" s="358"/>
      <c r="U240" s="359"/>
      <c r="V240" s="359"/>
      <c r="W240" s="359"/>
      <c r="X240" s="359"/>
      <c r="Y240" s="404"/>
      <c r="Z240" s="404"/>
    </row>
    <row r="241" spans="1:26" ht="15.75" customHeight="1">
      <c r="A241" s="359"/>
      <c r="B241" s="359"/>
      <c r="C241" s="359"/>
      <c r="D241" s="359"/>
      <c r="E241" s="359"/>
      <c r="F241" s="359"/>
      <c r="G241" s="359"/>
      <c r="H241" s="359"/>
      <c r="I241" s="359"/>
      <c r="J241" s="359"/>
      <c r="K241" s="359"/>
      <c r="L241" s="359"/>
      <c r="M241" s="359"/>
      <c r="N241" s="359"/>
      <c r="O241" s="359"/>
      <c r="P241" s="359"/>
      <c r="Q241" s="359"/>
      <c r="R241" s="359"/>
      <c r="S241" s="358"/>
      <c r="T241" s="358"/>
      <c r="U241" s="359"/>
      <c r="V241" s="359"/>
      <c r="W241" s="359"/>
      <c r="X241" s="359"/>
      <c r="Y241" s="404"/>
      <c r="Z241" s="404"/>
    </row>
    <row r="242" spans="1:26" ht="15.75" customHeight="1">
      <c r="A242" s="359"/>
      <c r="B242" s="359"/>
      <c r="C242" s="359"/>
      <c r="D242" s="359"/>
      <c r="E242" s="359"/>
      <c r="F242" s="359"/>
      <c r="G242" s="359"/>
      <c r="H242" s="359"/>
      <c r="I242" s="359"/>
      <c r="J242" s="359"/>
      <c r="K242" s="359"/>
      <c r="L242" s="359"/>
      <c r="M242" s="359"/>
      <c r="N242" s="359"/>
      <c r="O242" s="359"/>
      <c r="P242" s="359"/>
      <c r="Q242" s="359"/>
      <c r="R242" s="359"/>
      <c r="S242" s="358"/>
      <c r="T242" s="358"/>
      <c r="U242" s="359"/>
      <c r="V242" s="359"/>
      <c r="W242" s="359"/>
      <c r="X242" s="359"/>
      <c r="Y242" s="404"/>
      <c r="Z242" s="404"/>
    </row>
    <row r="243" spans="1:26" ht="15.75" customHeight="1">
      <c r="A243" s="359"/>
      <c r="B243" s="359"/>
      <c r="C243" s="359"/>
      <c r="D243" s="359"/>
      <c r="E243" s="359"/>
      <c r="F243" s="359"/>
      <c r="G243" s="359"/>
      <c r="H243" s="359"/>
      <c r="I243" s="359"/>
      <c r="J243" s="359"/>
      <c r="K243" s="359"/>
      <c r="L243" s="359"/>
      <c r="M243" s="359"/>
      <c r="N243" s="359"/>
      <c r="O243" s="359"/>
      <c r="P243" s="359"/>
      <c r="Q243" s="359"/>
      <c r="R243" s="359"/>
      <c r="S243" s="358"/>
      <c r="T243" s="358"/>
      <c r="U243" s="359"/>
      <c r="V243" s="359"/>
      <c r="W243" s="359"/>
      <c r="X243" s="359"/>
      <c r="Y243" s="404"/>
      <c r="Z243" s="404"/>
    </row>
    <row r="244" spans="1:26" ht="15.75" customHeight="1">
      <c r="A244" s="359"/>
      <c r="B244" s="359"/>
      <c r="C244" s="359"/>
      <c r="D244" s="359"/>
      <c r="E244" s="359"/>
      <c r="F244" s="359"/>
      <c r="G244" s="359"/>
      <c r="H244" s="359"/>
      <c r="I244" s="359"/>
      <c r="J244" s="359"/>
      <c r="K244" s="359"/>
      <c r="L244" s="359"/>
      <c r="M244" s="359"/>
      <c r="N244" s="359"/>
      <c r="O244" s="359"/>
      <c r="P244" s="359"/>
      <c r="Q244" s="359"/>
      <c r="R244" s="359"/>
      <c r="S244" s="358"/>
      <c r="T244" s="358"/>
      <c r="U244" s="359"/>
      <c r="V244" s="359"/>
      <c r="W244" s="359"/>
      <c r="X244" s="359"/>
      <c r="Y244" s="404"/>
      <c r="Z244" s="404"/>
    </row>
    <row r="245" spans="1:26" ht="15.75" customHeight="1">
      <c r="A245" s="359"/>
      <c r="B245" s="359"/>
      <c r="C245" s="359"/>
      <c r="D245" s="359"/>
      <c r="E245" s="359"/>
      <c r="F245" s="359"/>
      <c r="G245" s="359"/>
      <c r="H245" s="359"/>
      <c r="I245" s="359"/>
      <c r="J245" s="359"/>
      <c r="K245" s="359"/>
      <c r="L245" s="359"/>
      <c r="M245" s="359"/>
      <c r="N245" s="359"/>
      <c r="O245" s="359"/>
      <c r="P245" s="359"/>
      <c r="Q245" s="359"/>
      <c r="R245" s="359"/>
      <c r="S245" s="358"/>
      <c r="T245" s="358"/>
      <c r="U245" s="359"/>
      <c r="V245" s="359"/>
      <c r="W245" s="359"/>
      <c r="X245" s="359"/>
      <c r="Y245" s="404"/>
      <c r="Z245" s="404"/>
    </row>
    <row r="246" spans="1:26" ht="15.75" customHeight="1">
      <c r="A246" s="359"/>
      <c r="B246" s="359"/>
      <c r="C246" s="359"/>
      <c r="D246" s="359"/>
      <c r="E246" s="359"/>
      <c r="F246" s="359"/>
      <c r="G246" s="359"/>
      <c r="H246" s="359"/>
      <c r="I246" s="359"/>
      <c r="J246" s="359"/>
      <c r="K246" s="359"/>
      <c r="L246" s="359"/>
      <c r="M246" s="359"/>
      <c r="N246" s="359"/>
      <c r="O246" s="359"/>
      <c r="P246" s="359"/>
      <c r="Q246" s="359"/>
      <c r="R246" s="359"/>
      <c r="S246" s="358"/>
      <c r="T246" s="358"/>
      <c r="U246" s="359"/>
      <c r="V246" s="359"/>
      <c r="W246" s="359"/>
      <c r="X246" s="359"/>
      <c r="Y246" s="404"/>
      <c r="Z246" s="404"/>
    </row>
    <row r="247" spans="1:26" ht="15.75" customHeight="1">
      <c r="A247" s="359"/>
      <c r="B247" s="359"/>
      <c r="C247" s="359"/>
      <c r="D247" s="359"/>
      <c r="E247" s="359"/>
      <c r="F247" s="359"/>
      <c r="G247" s="359"/>
      <c r="H247" s="359"/>
      <c r="I247" s="359"/>
      <c r="J247" s="359"/>
      <c r="K247" s="359"/>
      <c r="L247" s="359"/>
      <c r="M247" s="359"/>
      <c r="N247" s="359"/>
      <c r="O247" s="359"/>
      <c r="P247" s="359"/>
      <c r="Q247" s="359"/>
      <c r="R247" s="359"/>
      <c r="S247" s="358"/>
      <c r="T247" s="358"/>
      <c r="U247" s="359"/>
      <c r="V247" s="359"/>
      <c r="W247" s="359"/>
      <c r="X247" s="359"/>
      <c r="Y247" s="404"/>
      <c r="Z247" s="404"/>
    </row>
    <row r="248" spans="1:26" ht="15.75" customHeight="1">
      <c r="A248" s="359"/>
      <c r="B248" s="359"/>
      <c r="C248" s="359"/>
      <c r="D248" s="359"/>
      <c r="E248" s="359"/>
      <c r="F248" s="359"/>
      <c r="G248" s="359"/>
      <c r="H248" s="359"/>
      <c r="I248" s="359"/>
      <c r="J248" s="359"/>
      <c r="K248" s="359"/>
      <c r="L248" s="359"/>
      <c r="M248" s="359"/>
      <c r="N248" s="359"/>
      <c r="O248" s="359"/>
      <c r="P248" s="359"/>
      <c r="Q248" s="359"/>
      <c r="R248" s="359"/>
      <c r="S248" s="358"/>
      <c r="T248" s="358"/>
      <c r="U248" s="359"/>
      <c r="V248" s="359"/>
      <c r="W248" s="359"/>
      <c r="X248" s="359"/>
      <c r="Y248" s="404"/>
      <c r="Z248" s="404"/>
    </row>
    <row r="249" spans="1:26" ht="15.75" customHeight="1">
      <c r="A249" s="359"/>
      <c r="B249" s="359"/>
      <c r="C249" s="359"/>
      <c r="D249" s="359"/>
      <c r="E249" s="359"/>
      <c r="F249" s="359"/>
      <c r="G249" s="359"/>
      <c r="H249" s="359"/>
      <c r="I249" s="359"/>
      <c r="J249" s="359"/>
      <c r="K249" s="359"/>
      <c r="L249" s="359"/>
      <c r="M249" s="359"/>
      <c r="N249" s="359"/>
      <c r="O249" s="359"/>
      <c r="P249" s="359"/>
      <c r="Q249" s="359"/>
      <c r="R249" s="359"/>
      <c r="S249" s="358"/>
      <c r="T249" s="358"/>
      <c r="U249" s="359"/>
      <c r="V249" s="359"/>
      <c r="W249" s="359"/>
      <c r="X249" s="359"/>
      <c r="Y249" s="404"/>
      <c r="Z249" s="404"/>
    </row>
    <row r="250" spans="1:26" ht="15.75" customHeight="1">
      <c r="A250" s="359"/>
      <c r="B250" s="359"/>
      <c r="C250" s="359"/>
      <c r="D250" s="359"/>
      <c r="E250" s="359"/>
      <c r="F250" s="359"/>
      <c r="G250" s="359"/>
      <c r="H250" s="359"/>
      <c r="I250" s="359"/>
      <c r="J250" s="359"/>
      <c r="K250" s="359"/>
      <c r="L250" s="359"/>
      <c r="M250" s="359"/>
      <c r="N250" s="359"/>
      <c r="O250" s="359"/>
      <c r="P250" s="359"/>
      <c r="Q250" s="359"/>
      <c r="R250" s="359"/>
      <c r="S250" s="358"/>
      <c r="T250" s="358"/>
      <c r="U250" s="359"/>
      <c r="V250" s="359"/>
      <c r="W250" s="359"/>
      <c r="X250" s="359"/>
      <c r="Y250" s="404"/>
      <c r="Z250" s="404"/>
    </row>
    <row r="251" spans="1:26" ht="15.75" customHeight="1">
      <c r="A251" s="359"/>
      <c r="B251" s="359"/>
      <c r="C251" s="359"/>
      <c r="D251" s="359"/>
      <c r="E251" s="359"/>
      <c r="F251" s="359"/>
      <c r="G251" s="359"/>
      <c r="H251" s="359"/>
      <c r="I251" s="359"/>
      <c r="J251" s="359"/>
      <c r="K251" s="359"/>
      <c r="L251" s="359"/>
      <c r="M251" s="359"/>
      <c r="N251" s="359"/>
      <c r="O251" s="359"/>
      <c r="P251" s="359"/>
      <c r="Q251" s="359"/>
      <c r="R251" s="359"/>
      <c r="S251" s="358"/>
      <c r="T251" s="358"/>
      <c r="U251" s="359"/>
      <c r="V251" s="359"/>
      <c r="W251" s="359"/>
      <c r="X251" s="359"/>
      <c r="Y251" s="404"/>
      <c r="Z251" s="404"/>
    </row>
    <row r="252" spans="1:26" ht="15.75" customHeight="1">
      <c r="A252" s="359"/>
      <c r="B252" s="359"/>
      <c r="C252" s="359"/>
      <c r="D252" s="359"/>
      <c r="E252" s="359"/>
      <c r="F252" s="359"/>
      <c r="G252" s="359"/>
      <c r="H252" s="359"/>
      <c r="I252" s="359"/>
      <c r="J252" s="359"/>
      <c r="K252" s="359"/>
      <c r="L252" s="359"/>
      <c r="M252" s="359"/>
      <c r="N252" s="359"/>
      <c r="O252" s="359"/>
      <c r="P252" s="359"/>
      <c r="Q252" s="359"/>
      <c r="R252" s="359"/>
      <c r="S252" s="358"/>
      <c r="T252" s="358"/>
      <c r="U252" s="359"/>
      <c r="V252" s="359"/>
      <c r="W252" s="359"/>
      <c r="X252" s="359"/>
      <c r="Y252" s="404"/>
      <c r="Z252" s="404"/>
    </row>
    <row r="253" spans="1:26" ht="15.75" customHeight="1">
      <c r="A253" s="359"/>
      <c r="B253" s="359"/>
      <c r="C253" s="359"/>
      <c r="D253" s="359"/>
      <c r="E253" s="359"/>
      <c r="F253" s="359"/>
      <c r="G253" s="359"/>
      <c r="H253" s="359"/>
      <c r="I253" s="359"/>
      <c r="J253" s="359"/>
      <c r="K253" s="359"/>
      <c r="L253" s="359"/>
      <c r="M253" s="359"/>
      <c r="N253" s="359"/>
      <c r="O253" s="359"/>
      <c r="P253" s="359"/>
      <c r="Q253" s="359"/>
      <c r="R253" s="359"/>
      <c r="S253" s="358"/>
      <c r="T253" s="358"/>
      <c r="U253" s="359"/>
      <c r="V253" s="359"/>
      <c r="W253" s="359"/>
      <c r="X253" s="359"/>
      <c r="Y253" s="404"/>
      <c r="Z253" s="404"/>
    </row>
    <row r="254" spans="1:26" ht="15.75" customHeight="1">
      <c r="A254" s="359"/>
      <c r="B254" s="359"/>
      <c r="C254" s="359"/>
      <c r="D254" s="359"/>
      <c r="E254" s="359"/>
      <c r="F254" s="359"/>
      <c r="G254" s="359"/>
      <c r="H254" s="359"/>
      <c r="I254" s="359"/>
      <c r="J254" s="359"/>
      <c r="K254" s="359"/>
      <c r="L254" s="359"/>
      <c r="M254" s="359"/>
      <c r="N254" s="359"/>
      <c r="O254" s="359"/>
      <c r="P254" s="359"/>
      <c r="Q254" s="359"/>
      <c r="R254" s="359"/>
      <c r="S254" s="358"/>
      <c r="T254" s="358"/>
      <c r="U254" s="359"/>
      <c r="V254" s="359"/>
      <c r="W254" s="359"/>
      <c r="X254" s="359"/>
      <c r="Y254" s="404"/>
      <c r="Z254" s="404"/>
    </row>
    <row r="255" spans="1:26" ht="15.75" customHeight="1">
      <c r="A255" s="359"/>
      <c r="B255" s="359"/>
      <c r="C255" s="359"/>
      <c r="D255" s="359"/>
      <c r="E255" s="359"/>
      <c r="F255" s="359"/>
      <c r="G255" s="359"/>
      <c r="H255" s="359"/>
      <c r="I255" s="359"/>
      <c r="J255" s="359"/>
      <c r="K255" s="359"/>
      <c r="L255" s="359"/>
      <c r="M255" s="359"/>
      <c r="N255" s="359"/>
      <c r="O255" s="359"/>
      <c r="P255" s="359"/>
      <c r="Q255" s="359"/>
      <c r="R255" s="359"/>
      <c r="S255" s="358"/>
      <c r="T255" s="358"/>
      <c r="U255" s="359"/>
      <c r="V255" s="359"/>
      <c r="W255" s="359"/>
      <c r="X255" s="359"/>
      <c r="Y255" s="404"/>
      <c r="Z255" s="404"/>
    </row>
    <row r="256" spans="1:26" ht="15.75" customHeight="1">
      <c r="A256" s="359"/>
      <c r="B256" s="359"/>
      <c r="C256" s="359"/>
      <c r="D256" s="359"/>
      <c r="E256" s="359"/>
      <c r="F256" s="359"/>
      <c r="G256" s="359"/>
      <c r="H256" s="359"/>
      <c r="I256" s="359"/>
      <c r="J256" s="359"/>
      <c r="K256" s="359"/>
      <c r="L256" s="359"/>
      <c r="M256" s="359"/>
      <c r="N256" s="359"/>
      <c r="O256" s="359"/>
      <c r="P256" s="359"/>
      <c r="Q256" s="359"/>
      <c r="R256" s="359"/>
      <c r="S256" s="358"/>
      <c r="T256" s="358"/>
      <c r="U256" s="359"/>
      <c r="V256" s="359"/>
      <c r="W256" s="359"/>
      <c r="X256" s="359"/>
      <c r="Y256" s="404"/>
      <c r="Z256" s="404"/>
    </row>
    <row r="257" spans="1:26" ht="15.75" customHeight="1">
      <c r="A257" s="359"/>
      <c r="B257" s="359"/>
      <c r="C257" s="359"/>
      <c r="D257" s="359"/>
      <c r="E257" s="359"/>
      <c r="F257" s="359"/>
      <c r="G257" s="359"/>
      <c r="H257" s="359"/>
      <c r="I257" s="359"/>
      <c r="J257" s="359"/>
      <c r="K257" s="359"/>
      <c r="L257" s="359"/>
      <c r="M257" s="359"/>
      <c r="N257" s="359"/>
      <c r="O257" s="359"/>
      <c r="P257" s="359"/>
      <c r="Q257" s="359"/>
      <c r="R257" s="359"/>
      <c r="S257" s="358"/>
      <c r="T257" s="358"/>
      <c r="U257" s="359"/>
      <c r="V257" s="359"/>
      <c r="W257" s="359"/>
      <c r="X257" s="359"/>
      <c r="Y257" s="404"/>
      <c r="Z257" s="404"/>
    </row>
    <row r="258" spans="1:26" ht="15.75" customHeight="1">
      <c r="A258" s="359"/>
      <c r="B258" s="359"/>
      <c r="C258" s="359"/>
      <c r="D258" s="359"/>
      <c r="E258" s="359"/>
      <c r="F258" s="359"/>
      <c r="G258" s="359"/>
      <c r="H258" s="359"/>
      <c r="I258" s="359"/>
      <c r="J258" s="359"/>
      <c r="K258" s="359"/>
      <c r="L258" s="359"/>
      <c r="M258" s="359"/>
      <c r="N258" s="359"/>
      <c r="O258" s="359"/>
      <c r="P258" s="359"/>
      <c r="Q258" s="359"/>
      <c r="R258" s="359"/>
      <c r="S258" s="358"/>
      <c r="T258" s="358"/>
      <c r="U258" s="359"/>
      <c r="V258" s="359"/>
      <c r="W258" s="359"/>
      <c r="X258" s="359"/>
      <c r="Y258" s="404"/>
      <c r="Z258" s="404"/>
    </row>
    <row r="259" spans="1:26" ht="15.75" customHeight="1">
      <c r="A259" s="359"/>
      <c r="B259" s="359"/>
      <c r="C259" s="359"/>
      <c r="D259" s="359"/>
      <c r="E259" s="359"/>
      <c r="F259" s="359"/>
      <c r="G259" s="359"/>
      <c r="H259" s="359"/>
      <c r="I259" s="359"/>
      <c r="J259" s="359"/>
      <c r="K259" s="359"/>
      <c r="L259" s="359"/>
      <c r="M259" s="359"/>
      <c r="N259" s="359"/>
      <c r="O259" s="359"/>
      <c r="P259" s="359"/>
      <c r="Q259" s="359"/>
      <c r="R259" s="359"/>
      <c r="S259" s="358"/>
      <c r="T259" s="358"/>
      <c r="U259" s="359"/>
      <c r="V259" s="359"/>
      <c r="W259" s="359"/>
      <c r="X259" s="359"/>
      <c r="Y259" s="404"/>
      <c r="Z259" s="404"/>
    </row>
    <row r="260" spans="1:26" ht="15.75" customHeight="1">
      <c r="A260" s="359"/>
      <c r="B260" s="359"/>
      <c r="C260" s="359"/>
      <c r="D260" s="359"/>
      <c r="E260" s="359"/>
      <c r="F260" s="359"/>
      <c r="G260" s="359"/>
      <c r="H260" s="359"/>
      <c r="I260" s="359"/>
      <c r="J260" s="359"/>
      <c r="K260" s="359"/>
      <c r="L260" s="359"/>
      <c r="M260" s="359"/>
      <c r="N260" s="359"/>
      <c r="O260" s="359"/>
      <c r="P260" s="359"/>
      <c r="Q260" s="359"/>
      <c r="R260" s="359"/>
      <c r="S260" s="358"/>
      <c r="T260" s="358"/>
      <c r="U260" s="359"/>
      <c r="V260" s="359"/>
      <c r="W260" s="359"/>
      <c r="X260" s="359"/>
      <c r="Y260" s="404"/>
      <c r="Z260" s="404"/>
    </row>
    <row r="261" spans="1:26" ht="15.75" customHeight="1">
      <c r="A261" s="359"/>
      <c r="B261" s="359"/>
      <c r="C261" s="359"/>
      <c r="D261" s="359"/>
      <c r="E261" s="359"/>
      <c r="F261" s="359"/>
      <c r="G261" s="359"/>
      <c r="H261" s="359"/>
      <c r="I261" s="359"/>
      <c r="J261" s="359"/>
      <c r="K261" s="359"/>
      <c r="L261" s="359"/>
      <c r="M261" s="359"/>
      <c r="N261" s="359"/>
      <c r="O261" s="359"/>
      <c r="P261" s="359"/>
      <c r="Q261" s="359"/>
      <c r="R261" s="359"/>
      <c r="S261" s="358"/>
      <c r="T261" s="358"/>
      <c r="U261" s="359"/>
      <c r="V261" s="359"/>
      <c r="W261" s="359"/>
      <c r="X261" s="359"/>
      <c r="Y261" s="404"/>
      <c r="Z261" s="404"/>
    </row>
    <row r="262" spans="1:26" ht="15.75" customHeight="1">
      <c r="A262" s="404"/>
      <c r="B262" s="404"/>
      <c r="C262" s="404"/>
      <c r="D262" s="404"/>
      <c r="E262" s="404"/>
      <c r="F262" s="404"/>
      <c r="G262" s="404"/>
      <c r="H262" s="404"/>
      <c r="I262" s="404"/>
      <c r="J262" s="404"/>
      <c r="K262" s="404"/>
      <c r="L262" s="404"/>
      <c r="M262" s="404"/>
      <c r="N262" s="404"/>
      <c r="O262" s="404"/>
      <c r="P262" s="404"/>
      <c r="Q262" s="404"/>
      <c r="R262" s="404"/>
      <c r="S262" s="404"/>
      <c r="T262" s="404"/>
      <c r="U262" s="404"/>
      <c r="V262" s="404"/>
      <c r="W262" s="404"/>
      <c r="X262" s="404"/>
      <c r="Y262" s="404"/>
      <c r="Z262" s="404"/>
    </row>
    <row r="263" spans="1:26" ht="15.75" customHeight="1">
      <c r="A263" s="404"/>
      <c r="B263" s="404"/>
      <c r="C263" s="404"/>
      <c r="D263" s="404"/>
      <c r="E263" s="404"/>
      <c r="F263" s="404"/>
      <c r="G263" s="404"/>
      <c r="H263" s="404"/>
      <c r="I263" s="404"/>
      <c r="J263" s="404"/>
      <c r="K263" s="404"/>
      <c r="L263" s="404"/>
      <c r="M263" s="404"/>
      <c r="N263" s="404"/>
      <c r="O263" s="404"/>
      <c r="P263" s="404"/>
      <c r="Q263" s="404"/>
      <c r="R263" s="404"/>
      <c r="S263" s="404"/>
      <c r="T263" s="404"/>
      <c r="U263" s="404"/>
      <c r="V263" s="404"/>
      <c r="W263" s="404"/>
      <c r="X263" s="404"/>
      <c r="Y263" s="404"/>
      <c r="Z263" s="404"/>
    </row>
    <row r="264" spans="1:26" ht="15.75" customHeight="1">
      <c r="A264" s="404"/>
      <c r="B264" s="404"/>
      <c r="C264" s="404"/>
      <c r="D264" s="404"/>
      <c r="E264" s="404"/>
      <c r="F264" s="404"/>
      <c r="G264" s="404"/>
      <c r="H264" s="404"/>
      <c r="I264" s="404"/>
      <c r="J264" s="404"/>
      <c r="K264" s="404"/>
      <c r="L264" s="404"/>
      <c r="M264" s="404"/>
      <c r="N264" s="404"/>
      <c r="O264" s="404"/>
      <c r="P264" s="404"/>
      <c r="Q264" s="404"/>
      <c r="R264" s="404"/>
      <c r="S264" s="404"/>
      <c r="T264" s="404"/>
      <c r="U264" s="404"/>
      <c r="V264" s="404"/>
      <c r="W264" s="404"/>
      <c r="X264" s="404"/>
      <c r="Y264" s="404"/>
      <c r="Z264" s="404"/>
    </row>
    <row r="265" spans="1:26" ht="15.75" customHeight="1">
      <c r="A265" s="404"/>
      <c r="B265" s="404"/>
      <c r="C265" s="404"/>
      <c r="D265" s="404"/>
      <c r="E265" s="404"/>
      <c r="F265" s="404"/>
      <c r="G265" s="404"/>
      <c r="H265" s="404"/>
      <c r="I265" s="404"/>
      <c r="J265" s="404"/>
      <c r="K265" s="404"/>
      <c r="L265" s="404"/>
      <c r="M265" s="404"/>
      <c r="N265" s="404"/>
      <c r="O265" s="404"/>
      <c r="P265" s="404"/>
      <c r="Q265" s="404"/>
      <c r="R265" s="404"/>
      <c r="S265" s="404"/>
      <c r="T265" s="404"/>
      <c r="U265" s="404"/>
      <c r="V265" s="404"/>
      <c r="W265" s="404"/>
      <c r="X265" s="404"/>
      <c r="Y265" s="404"/>
      <c r="Z265" s="404"/>
    </row>
    <row r="266" spans="1:26" ht="15.75" customHeight="1">
      <c r="A266" s="404"/>
      <c r="B266" s="404"/>
      <c r="C266" s="404"/>
      <c r="D266" s="404"/>
      <c r="E266" s="404"/>
      <c r="F266" s="404"/>
      <c r="G266" s="404"/>
      <c r="H266" s="404"/>
      <c r="I266" s="404"/>
      <c r="J266" s="404"/>
      <c r="K266" s="404"/>
      <c r="L266" s="404"/>
      <c r="M266" s="404"/>
      <c r="N266" s="404"/>
      <c r="O266" s="404"/>
      <c r="P266" s="404"/>
      <c r="Q266" s="404"/>
      <c r="R266" s="404"/>
      <c r="S266" s="404"/>
      <c r="T266" s="404"/>
      <c r="U266" s="404"/>
      <c r="V266" s="404"/>
      <c r="W266" s="404"/>
      <c r="X266" s="404"/>
      <c r="Y266" s="404"/>
      <c r="Z266" s="404"/>
    </row>
    <row r="267" spans="1:26" ht="15.75" customHeight="1">
      <c r="A267" s="404"/>
      <c r="B267" s="404"/>
      <c r="C267" s="404"/>
      <c r="D267" s="404"/>
      <c r="E267" s="404"/>
      <c r="F267" s="404"/>
      <c r="G267" s="404"/>
      <c r="H267" s="404"/>
      <c r="I267" s="404"/>
      <c r="J267" s="404"/>
      <c r="K267" s="404"/>
      <c r="L267" s="404"/>
      <c r="M267" s="404"/>
      <c r="N267" s="404"/>
      <c r="O267" s="404"/>
      <c r="P267" s="404"/>
      <c r="Q267" s="404"/>
      <c r="R267" s="404"/>
      <c r="S267" s="404"/>
      <c r="T267" s="404"/>
      <c r="U267" s="404"/>
      <c r="V267" s="404"/>
      <c r="W267" s="404"/>
      <c r="X267" s="404"/>
      <c r="Y267" s="404"/>
      <c r="Z267" s="404"/>
    </row>
    <row r="268" spans="1:26" ht="15.75" customHeight="1">
      <c r="A268" s="404"/>
      <c r="B268" s="404"/>
      <c r="C268" s="404"/>
      <c r="D268" s="404"/>
      <c r="E268" s="404"/>
      <c r="F268" s="404"/>
      <c r="G268" s="404"/>
      <c r="H268" s="404"/>
      <c r="I268" s="404"/>
      <c r="J268" s="404"/>
      <c r="K268" s="404"/>
      <c r="L268" s="404"/>
      <c r="M268" s="404"/>
      <c r="N268" s="404"/>
      <c r="O268" s="404"/>
      <c r="P268" s="404"/>
      <c r="Q268" s="404"/>
      <c r="R268" s="404"/>
      <c r="S268" s="404"/>
      <c r="T268" s="404"/>
      <c r="U268" s="404"/>
      <c r="V268" s="404"/>
      <c r="W268" s="404"/>
      <c r="X268" s="404"/>
      <c r="Y268" s="404"/>
      <c r="Z268" s="404"/>
    </row>
    <row r="269" spans="1:26" ht="15.75" customHeight="1">
      <c r="A269" s="404"/>
      <c r="B269" s="404"/>
      <c r="C269" s="404"/>
      <c r="D269" s="404"/>
      <c r="E269" s="404"/>
      <c r="F269" s="404"/>
      <c r="G269" s="404"/>
      <c r="H269" s="404"/>
      <c r="I269" s="404"/>
      <c r="J269" s="404"/>
      <c r="K269" s="404"/>
      <c r="L269" s="404"/>
      <c r="M269" s="404"/>
      <c r="N269" s="404"/>
      <c r="O269" s="404"/>
      <c r="P269" s="404"/>
      <c r="Q269" s="404"/>
      <c r="R269" s="404"/>
      <c r="S269" s="404"/>
      <c r="T269" s="404"/>
      <c r="U269" s="404"/>
      <c r="V269" s="404"/>
      <c r="W269" s="404"/>
      <c r="X269" s="404"/>
      <c r="Y269" s="404"/>
      <c r="Z269" s="404"/>
    </row>
    <row r="270" spans="1:26" ht="15.75" customHeight="1">
      <c r="A270" s="404"/>
      <c r="B270" s="404"/>
      <c r="C270" s="404"/>
      <c r="D270" s="404"/>
      <c r="E270" s="404"/>
      <c r="F270" s="404"/>
      <c r="G270" s="404"/>
      <c r="H270" s="404"/>
      <c r="I270" s="404"/>
      <c r="J270" s="404"/>
      <c r="K270" s="404"/>
      <c r="L270" s="404"/>
      <c r="M270" s="404"/>
      <c r="N270" s="404"/>
      <c r="O270" s="404"/>
      <c r="P270" s="404"/>
      <c r="Q270" s="404"/>
      <c r="R270" s="404"/>
      <c r="S270" s="404"/>
      <c r="T270" s="404"/>
      <c r="U270" s="404"/>
      <c r="V270" s="404"/>
      <c r="W270" s="404"/>
      <c r="X270" s="404"/>
      <c r="Y270" s="404"/>
      <c r="Z270" s="404"/>
    </row>
    <row r="271" spans="1:26" ht="15.75" customHeight="1">
      <c r="A271" s="404"/>
      <c r="B271" s="404"/>
      <c r="C271" s="404"/>
      <c r="D271" s="404"/>
      <c r="E271" s="404"/>
      <c r="F271" s="404"/>
      <c r="G271" s="404"/>
      <c r="H271" s="404"/>
      <c r="I271" s="404"/>
      <c r="J271" s="404"/>
      <c r="K271" s="404"/>
      <c r="L271" s="404"/>
      <c r="M271" s="404"/>
      <c r="N271" s="404"/>
      <c r="O271" s="404"/>
      <c r="P271" s="404"/>
      <c r="Q271" s="404"/>
      <c r="R271" s="404"/>
      <c r="S271" s="404"/>
      <c r="T271" s="404"/>
      <c r="U271" s="404"/>
      <c r="V271" s="404"/>
      <c r="W271" s="404"/>
      <c r="X271" s="404"/>
      <c r="Y271" s="404"/>
      <c r="Z271" s="404"/>
    </row>
    <row r="272" spans="1:26" ht="15.75" customHeight="1">
      <c r="A272" s="404"/>
      <c r="B272" s="404"/>
      <c r="C272" s="404"/>
      <c r="D272" s="404"/>
      <c r="E272" s="404"/>
      <c r="F272" s="404"/>
      <c r="G272" s="404"/>
      <c r="H272" s="404"/>
      <c r="I272" s="404"/>
      <c r="J272" s="404"/>
      <c r="K272" s="404"/>
      <c r="L272" s="404"/>
      <c r="M272" s="404"/>
      <c r="N272" s="404"/>
      <c r="O272" s="404"/>
      <c r="P272" s="404"/>
      <c r="Q272" s="404"/>
      <c r="R272" s="404"/>
      <c r="S272" s="404"/>
      <c r="T272" s="404"/>
      <c r="U272" s="404"/>
      <c r="V272" s="404"/>
      <c r="W272" s="404"/>
      <c r="X272" s="404"/>
      <c r="Y272" s="404"/>
      <c r="Z272" s="404"/>
    </row>
    <row r="273" spans="1:26" ht="15.75" customHeight="1">
      <c r="A273" s="404"/>
      <c r="B273" s="404"/>
      <c r="C273" s="404"/>
      <c r="D273" s="404"/>
      <c r="E273" s="404"/>
      <c r="F273" s="404"/>
      <c r="G273" s="404"/>
      <c r="H273" s="404"/>
      <c r="I273" s="404"/>
      <c r="J273" s="404"/>
      <c r="K273" s="404"/>
      <c r="L273" s="404"/>
      <c r="M273" s="404"/>
      <c r="N273" s="404"/>
      <c r="O273" s="404"/>
      <c r="P273" s="404"/>
      <c r="Q273" s="404"/>
      <c r="R273" s="404"/>
      <c r="S273" s="404"/>
      <c r="T273" s="404"/>
      <c r="U273" s="404"/>
      <c r="V273" s="404"/>
      <c r="W273" s="404"/>
      <c r="X273" s="404"/>
      <c r="Y273" s="404"/>
      <c r="Z273" s="404"/>
    </row>
    <row r="274" spans="1:26" ht="15.75" customHeight="1">
      <c r="A274" s="404"/>
      <c r="B274" s="404"/>
      <c r="C274" s="404"/>
      <c r="D274" s="404"/>
      <c r="E274" s="404"/>
      <c r="F274" s="404"/>
      <c r="G274" s="404"/>
      <c r="H274" s="404"/>
      <c r="I274" s="404"/>
      <c r="J274" s="404"/>
      <c r="K274" s="404"/>
      <c r="L274" s="404"/>
      <c r="M274" s="404"/>
      <c r="N274" s="404"/>
      <c r="O274" s="404"/>
      <c r="P274" s="404"/>
      <c r="Q274" s="404"/>
      <c r="R274" s="404"/>
      <c r="S274" s="404"/>
      <c r="T274" s="404"/>
      <c r="U274" s="404"/>
      <c r="V274" s="404"/>
      <c r="W274" s="404"/>
      <c r="X274" s="404"/>
      <c r="Y274" s="404"/>
      <c r="Z274" s="404"/>
    </row>
    <row r="275" spans="1:26" ht="15.75" customHeight="1">
      <c r="A275" s="404"/>
      <c r="B275" s="404"/>
      <c r="C275" s="404"/>
      <c r="D275" s="404"/>
      <c r="E275" s="404"/>
      <c r="F275" s="404"/>
      <c r="G275" s="404"/>
      <c r="H275" s="404"/>
      <c r="I275" s="404"/>
      <c r="J275" s="404"/>
      <c r="K275" s="404"/>
      <c r="L275" s="404"/>
      <c r="M275" s="404"/>
      <c r="N275" s="404"/>
      <c r="O275" s="404"/>
      <c r="P275" s="404"/>
      <c r="Q275" s="404"/>
      <c r="R275" s="404"/>
      <c r="S275" s="404"/>
      <c r="T275" s="404"/>
      <c r="U275" s="404"/>
      <c r="V275" s="404"/>
      <c r="W275" s="404"/>
      <c r="X275" s="404"/>
      <c r="Y275" s="404"/>
      <c r="Z275" s="404"/>
    </row>
    <row r="276" spans="1:26" ht="15.75" customHeight="1">
      <c r="A276" s="404"/>
      <c r="B276" s="404"/>
      <c r="C276" s="404"/>
      <c r="D276" s="404"/>
      <c r="E276" s="404"/>
      <c r="F276" s="404"/>
      <c r="G276" s="404"/>
      <c r="H276" s="404"/>
      <c r="I276" s="404"/>
      <c r="J276" s="404"/>
      <c r="K276" s="404"/>
      <c r="L276" s="404"/>
      <c r="M276" s="404"/>
      <c r="N276" s="404"/>
      <c r="O276" s="404"/>
      <c r="P276" s="404"/>
      <c r="Q276" s="404"/>
      <c r="R276" s="404"/>
      <c r="S276" s="404"/>
      <c r="T276" s="404"/>
      <c r="U276" s="404"/>
      <c r="V276" s="404"/>
      <c r="W276" s="404"/>
      <c r="X276" s="404"/>
      <c r="Y276" s="404"/>
      <c r="Z276" s="404"/>
    </row>
    <row r="277" spans="1:26" ht="15.75" customHeight="1">
      <c r="A277" s="404"/>
      <c r="B277" s="404"/>
      <c r="C277" s="404"/>
      <c r="D277" s="404"/>
      <c r="E277" s="404"/>
      <c r="F277" s="404"/>
      <c r="G277" s="404"/>
      <c r="H277" s="404"/>
      <c r="I277" s="404"/>
      <c r="J277" s="404"/>
      <c r="K277" s="404"/>
      <c r="L277" s="404"/>
      <c r="M277" s="404"/>
      <c r="N277" s="404"/>
      <c r="O277" s="404"/>
      <c r="P277" s="404"/>
      <c r="Q277" s="404"/>
      <c r="R277" s="404"/>
      <c r="S277" s="404"/>
      <c r="T277" s="404"/>
      <c r="U277" s="404"/>
      <c r="V277" s="404"/>
      <c r="W277" s="404"/>
      <c r="X277" s="404"/>
      <c r="Y277" s="404"/>
      <c r="Z277" s="404"/>
    </row>
    <row r="278" spans="1:26" ht="15.75" customHeight="1">
      <c r="A278" s="404"/>
      <c r="B278" s="404"/>
      <c r="C278" s="404"/>
      <c r="D278" s="404"/>
      <c r="E278" s="404"/>
      <c r="F278" s="404"/>
      <c r="G278" s="404"/>
      <c r="H278" s="404"/>
      <c r="I278" s="404"/>
      <c r="J278" s="404"/>
      <c r="K278" s="404"/>
      <c r="L278" s="404"/>
      <c r="M278" s="404"/>
      <c r="N278" s="404"/>
      <c r="O278" s="404"/>
      <c r="P278" s="404"/>
      <c r="Q278" s="404"/>
      <c r="R278" s="404"/>
      <c r="S278" s="404"/>
      <c r="T278" s="404"/>
      <c r="U278" s="404"/>
      <c r="V278" s="404"/>
      <c r="W278" s="404"/>
      <c r="X278" s="404"/>
      <c r="Y278" s="404"/>
      <c r="Z278" s="404"/>
    </row>
    <row r="279" spans="1:26" ht="15.75" customHeight="1">
      <c r="A279" s="404"/>
      <c r="B279" s="404"/>
      <c r="C279" s="404"/>
      <c r="D279" s="404"/>
      <c r="E279" s="404"/>
      <c r="F279" s="404"/>
      <c r="G279" s="404"/>
      <c r="H279" s="404"/>
      <c r="I279" s="404"/>
      <c r="J279" s="404"/>
      <c r="K279" s="404"/>
      <c r="L279" s="404"/>
      <c r="M279" s="404"/>
      <c r="N279" s="404"/>
      <c r="O279" s="404"/>
      <c r="P279" s="404"/>
      <c r="Q279" s="404"/>
      <c r="R279" s="404"/>
      <c r="S279" s="404"/>
      <c r="T279" s="404"/>
      <c r="U279" s="404"/>
      <c r="V279" s="404"/>
      <c r="W279" s="404"/>
      <c r="X279" s="404"/>
      <c r="Y279" s="404"/>
      <c r="Z279" s="404"/>
    </row>
    <row r="280" spans="1:26" ht="15.75" customHeight="1">
      <c r="A280" s="404"/>
      <c r="B280" s="404"/>
      <c r="C280" s="404"/>
      <c r="D280" s="404"/>
      <c r="E280" s="404"/>
      <c r="F280" s="404"/>
      <c r="G280" s="404"/>
      <c r="H280" s="404"/>
      <c r="I280" s="404"/>
      <c r="J280" s="404"/>
      <c r="K280" s="404"/>
      <c r="L280" s="404"/>
      <c r="M280" s="404"/>
      <c r="N280" s="404"/>
      <c r="O280" s="404"/>
      <c r="P280" s="404"/>
      <c r="Q280" s="404"/>
      <c r="R280" s="404"/>
      <c r="S280" s="404"/>
      <c r="T280" s="404"/>
      <c r="U280" s="404"/>
      <c r="V280" s="404"/>
      <c r="W280" s="404"/>
      <c r="X280" s="404"/>
      <c r="Y280" s="404"/>
      <c r="Z280" s="404"/>
    </row>
    <row r="281" spans="1:26" ht="15.75" customHeight="1">
      <c r="A281" s="404"/>
      <c r="B281" s="404"/>
      <c r="C281" s="404"/>
      <c r="D281" s="404"/>
      <c r="E281" s="404"/>
      <c r="F281" s="404"/>
      <c r="G281" s="404"/>
      <c r="H281" s="404"/>
      <c r="I281" s="404"/>
      <c r="J281" s="404"/>
      <c r="K281" s="404"/>
      <c r="L281" s="404"/>
      <c r="M281" s="404"/>
      <c r="N281" s="404"/>
      <c r="O281" s="404"/>
      <c r="P281" s="404"/>
      <c r="Q281" s="404"/>
      <c r="R281" s="404"/>
      <c r="S281" s="404"/>
      <c r="T281" s="404"/>
      <c r="U281" s="404"/>
      <c r="V281" s="404"/>
      <c r="W281" s="404"/>
      <c r="X281" s="404"/>
      <c r="Y281" s="404"/>
      <c r="Z281" s="404"/>
    </row>
    <row r="282" spans="1:26" ht="15.75" customHeight="1">
      <c r="A282" s="404"/>
      <c r="B282" s="404"/>
      <c r="C282" s="404"/>
      <c r="D282" s="404"/>
      <c r="E282" s="404"/>
      <c r="F282" s="404"/>
      <c r="G282" s="404"/>
      <c r="H282" s="404"/>
      <c r="I282" s="404"/>
      <c r="J282" s="404"/>
      <c r="K282" s="404"/>
      <c r="L282" s="404"/>
      <c r="M282" s="404"/>
      <c r="N282" s="404"/>
      <c r="O282" s="404"/>
      <c r="P282" s="404"/>
      <c r="Q282" s="404"/>
      <c r="R282" s="404"/>
      <c r="S282" s="404"/>
      <c r="T282" s="404"/>
      <c r="U282" s="404"/>
      <c r="V282" s="404"/>
      <c r="W282" s="404"/>
      <c r="X282" s="404"/>
      <c r="Y282" s="404"/>
      <c r="Z282" s="404"/>
    </row>
    <row r="283" spans="1:26" ht="15.75" customHeight="1">
      <c r="A283" s="404"/>
      <c r="B283" s="404"/>
      <c r="C283" s="404"/>
      <c r="D283" s="404"/>
      <c r="E283" s="404"/>
      <c r="F283" s="404"/>
      <c r="G283" s="404"/>
      <c r="H283" s="404"/>
      <c r="I283" s="404"/>
      <c r="J283" s="404"/>
      <c r="K283" s="404"/>
      <c r="L283" s="404"/>
      <c r="M283" s="404"/>
      <c r="N283" s="404"/>
      <c r="O283" s="404"/>
      <c r="P283" s="404"/>
      <c r="Q283" s="404"/>
      <c r="R283" s="404"/>
      <c r="S283" s="404"/>
      <c r="T283" s="404"/>
      <c r="U283" s="404"/>
      <c r="V283" s="404"/>
      <c r="W283" s="404"/>
      <c r="X283" s="404"/>
      <c r="Y283" s="404"/>
      <c r="Z283" s="404"/>
    </row>
    <row r="284" spans="1:26" ht="15.75" customHeight="1">
      <c r="A284" s="404"/>
      <c r="B284" s="404"/>
      <c r="C284" s="404"/>
      <c r="D284" s="404"/>
      <c r="E284" s="404"/>
      <c r="F284" s="404"/>
      <c r="G284" s="404"/>
      <c r="H284" s="404"/>
      <c r="I284" s="404"/>
      <c r="J284" s="404"/>
      <c r="K284" s="404"/>
      <c r="L284" s="404"/>
      <c r="M284" s="404"/>
      <c r="N284" s="404"/>
      <c r="O284" s="404"/>
      <c r="P284" s="404"/>
      <c r="Q284" s="404"/>
      <c r="R284" s="404"/>
      <c r="S284" s="404"/>
      <c r="T284" s="404"/>
      <c r="U284" s="404"/>
      <c r="V284" s="404"/>
      <c r="W284" s="404"/>
      <c r="X284" s="404"/>
      <c r="Y284" s="404"/>
      <c r="Z284" s="404"/>
    </row>
    <row r="285" spans="1:26" ht="15.75" customHeight="1">
      <c r="A285" s="404"/>
      <c r="B285" s="404"/>
      <c r="C285" s="404"/>
      <c r="D285" s="404"/>
      <c r="E285" s="404"/>
      <c r="F285" s="404"/>
      <c r="G285" s="404"/>
      <c r="H285" s="404"/>
      <c r="I285" s="404"/>
      <c r="J285" s="404"/>
      <c r="K285" s="404"/>
      <c r="L285" s="404"/>
      <c r="M285" s="404"/>
      <c r="N285" s="404"/>
      <c r="O285" s="404"/>
      <c r="P285" s="404"/>
      <c r="Q285" s="404"/>
      <c r="R285" s="404"/>
      <c r="S285" s="404"/>
      <c r="T285" s="404"/>
      <c r="U285" s="404"/>
      <c r="V285" s="404"/>
      <c r="W285" s="404"/>
      <c r="X285" s="404"/>
      <c r="Y285" s="404"/>
      <c r="Z285" s="404"/>
    </row>
    <row r="286" spans="1:26" ht="15.75" customHeight="1">
      <c r="A286" s="404"/>
      <c r="B286" s="404"/>
      <c r="C286" s="404"/>
      <c r="D286" s="404"/>
      <c r="E286" s="404"/>
      <c r="F286" s="404"/>
      <c r="G286" s="404"/>
      <c r="H286" s="404"/>
      <c r="I286" s="404"/>
      <c r="J286" s="404"/>
      <c r="K286" s="404"/>
      <c r="L286" s="404"/>
      <c r="M286" s="404"/>
      <c r="N286" s="404"/>
      <c r="O286" s="404"/>
      <c r="P286" s="404"/>
      <c r="Q286" s="404"/>
      <c r="R286" s="404"/>
      <c r="S286" s="404"/>
      <c r="T286" s="404"/>
      <c r="U286" s="404"/>
      <c r="V286" s="404"/>
      <c r="W286" s="404"/>
      <c r="X286" s="404"/>
      <c r="Y286" s="404"/>
      <c r="Z286" s="404"/>
    </row>
    <row r="287" spans="1:26" ht="15.75" customHeight="1">
      <c r="A287" s="404"/>
      <c r="B287" s="404"/>
      <c r="C287" s="404"/>
      <c r="D287" s="404"/>
      <c r="E287" s="404"/>
      <c r="F287" s="404"/>
      <c r="G287" s="404"/>
      <c r="H287" s="404"/>
      <c r="I287" s="404"/>
      <c r="J287" s="404"/>
      <c r="K287" s="404"/>
      <c r="L287" s="404"/>
      <c r="M287" s="404"/>
      <c r="N287" s="404"/>
      <c r="O287" s="404"/>
      <c r="P287" s="404"/>
      <c r="Q287" s="404"/>
      <c r="R287" s="404"/>
      <c r="S287" s="404"/>
      <c r="T287" s="404"/>
      <c r="U287" s="404"/>
      <c r="V287" s="404"/>
      <c r="W287" s="404"/>
      <c r="X287" s="404"/>
      <c r="Y287" s="404"/>
      <c r="Z287" s="404"/>
    </row>
    <row r="288" spans="1:26" ht="15.75" customHeight="1">
      <c r="A288" s="404"/>
      <c r="B288" s="404"/>
      <c r="C288" s="404"/>
      <c r="D288" s="404"/>
      <c r="E288" s="404"/>
      <c r="F288" s="404"/>
      <c r="G288" s="404"/>
      <c r="H288" s="404"/>
      <c r="I288" s="404"/>
      <c r="J288" s="404"/>
      <c r="K288" s="404"/>
      <c r="L288" s="404"/>
      <c r="M288" s="404"/>
      <c r="N288" s="404"/>
      <c r="O288" s="404"/>
      <c r="P288" s="404"/>
      <c r="Q288" s="404"/>
      <c r="R288" s="404"/>
      <c r="S288" s="404"/>
      <c r="T288" s="404"/>
      <c r="U288" s="404"/>
      <c r="V288" s="404"/>
      <c r="W288" s="404"/>
      <c r="X288" s="404"/>
      <c r="Y288" s="404"/>
      <c r="Z288" s="404"/>
    </row>
    <row r="289" spans="1:26" ht="15.75" customHeight="1">
      <c r="A289" s="404"/>
      <c r="B289" s="404"/>
      <c r="C289" s="404"/>
      <c r="D289" s="404"/>
      <c r="E289" s="404"/>
      <c r="F289" s="404"/>
      <c r="G289" s="404"/>
      <c r="H289" s="404"/>
      <c r="I289" s="404"/>
      <c r="J289" s="404"/>
      <c r="K289" s="404"/>
      <c r="L289" s="404"/>
      <c r="M289" s="404"/>
      <c r="N289" s="404"/>
      <c r="O289" s="404"/>
      <c r="P289" s="404"/>
      <c r="Q289" s="404"/>
      <c r="R289" s="404"/>
      <c r="S289" s="404"/>
      <c r="T289" s="404"/>
      <c r="U289" s="404"/>
      <c r="V289" s="404"/>
      <c r="W289" s="404"/>
      <c r="X289" s="404"/>
      <c r="Y289" s="404"/>
      <c r="Z289" s="404"/>
    </row>
    <row r="290" spans="1:26" ht="15.75" customHeight="1">
      <c r="A290" s="404"/>
      <c r="B290" s="404"/>
      <c r="C290" s="404"/>
      <c r="D290" s="404"/>
      <c r="E290" s="404"/>
      <c r="F290" s="404"/>
      <c r="G290" s="404"/>
      <c r="H290" s="404"/>
      <c r="I290" s="404"/>
      <c r="J290" s="404"/>
      <c r="K290" s="404"/>
      <c r="L290" s="404"/>
      <c r="M290" s="404"/>
      <c r="N290" s="404"/>
      <c r="O290" s="404"/>
      <c r="P290" s="404"/>
      <c r="Q290" s="404"/>
      <c r="R290" s="404"/>
      <c r="S290" s="404"/>
      <c r="T290" s="404"/>
      <c r="U290" s="404"/>
      <c r="V290" s="404"/>
      <c r="W290" s="404"/>
      <c r="X290" s="404"/>
      <c r="Y290" s="404"/>
      <c r="Z290" s="404"/>
    </row>
    <row r="291" spans="1:26" ht="15.75" customHeight="1">
      <c r="A291" s="404"/>
      <c r="B291" s="404"/>
      <c r="C291" s="404"/>
      <c r="D291" s="404"/>
      <c r="E291" s="404"/>
      <c r="F291" s="404"/>
      <c r="G291" s="404"/>
      <c r="H291" s="404"/>
      <c r="I291" s="404"/>
      <c r="J291" s="404"/>
      <c r="K291" s="404"/>
      <c r="L291" s="404"/>
      <c r="M291" s="404"/>
      <c r="N291" s="404"/>
      <c r="O291" s="404"/>
      <c r="P291" s="404"/>
      <c r="Q291" s="404"/>
      <c r="R291" s="404"/>
      <c r="S291" s="404"/>
      <c r="T291" s="404"/>
      <c r="U291" s="404"/>
      <c r="V291" s="404"/>
      <c r="W291" s="404"/>
      <c r="X291" s="404"/>
      <c r="Y291" s="404"/>
      <c r="Z291" s="404"/>
    </row>
    <row r="292" spans="1:26" ht="15.75" customHeight="1">
      <c r="A292" s="404"/>
      <c r="B292" s="404"/>
      <c r="C292" s="404"/>
      <c r="D292" s="404"/>
      <c r="E292" s="404"/>
      <c r="F292" s="404"/>
      <c r="G292" s="404"/>
      <c r="H292" s="404"/>
      <c r="I292" s="404"/>
      <c r="J292" s="404"/>
      <c r="K292" s="404"/>
      <c r="L292" s="404"/>
      <c r="M292" s="404"/>
      <c r="N292" s="404"/>
      <c r="O292" s="404"/>
      <c r="P292" s="404"/>
      <c r="Q292" s="404"/>
      <c r="R292" s="404"/>
      <c r="S292" s="404"/>
      <c r="T292" s="404"/>
      <c r="U292" s="404"/>
      <c r="V292" s="404"/>
      <c r="W292" s="404"/>
      <c r="X292" s="404"/>
      <c r="Y292" s="404"/>
      <c r="Z292" s="404"/>
    </row>
    <row r="293" spans="1:26" ht="15.75" customHeight="1">
      <c r="A293" s="404"/>
      <c r="B293" s="404"/>
      <c r="C293" s="404"/>
      <c r="D293" s="404"/>
      <c r="E293" s="404"/>
      <c r="F293" s="404"/>
      <c r="G293" s="404"/>
      <c r="H293" s="404"/>
      <c r="I293" s="404"/>
      <c r="J293" s="404"/>
      <c r="K293" s="404"/>
      <c r="L293" s="404"/>
      <c r="M293" s="404"/>
      <c r="N293" s="404"/>
      <c r="O293" s="404"/>
      <c r="P293" s="404"/>
      <c r="Q293" s="404"/>
      <c r="R293" s="404"/>
      <c r="S293" s="404"/>
      <c r="T293" s="404"/>
      <c r="U293" s="404"/>
      <c r="V293" s="404"/>
      <c r="W293" s="404"/>
      <c r="X293" s="404"/>
      <c r="Y293" s="404"/>
      <c r="Z293" s="404"/>
    </row>
    <row r="294" spans="1:26" ht="15.75" customHeight="1">
      <c r="A294" s="404"/>
      <c r="B294" s="404"/>
      <c r="C294" s="404"/>
      <c r="D294" s="404"/>
      <c r="E294" s="404"/>
      <c r="F294" s="404"/>
      <c r="G294" s="404"/>
      <c r="H294" s="404"/>
      <c r="I294" s="404"/>
      <c r="J294" s="404"/>
      <c r="K294" s="404"/>
      <c r="L294" s="404"/>
      <c r="M294" s="404"/>
      <c r="N294" s="404"/>
      <c r="O294" s="404"/>
      <c r="P294" s="404"/>
      <c r="Q294" s="404"/>
      <c r="R294" s="404"/>
      <c r="S294" s="404"/>
      <c r="T294" s="404"/>
      <c r="U294" s="404"/>
      <c r="V294" s="404"/>
      <c r="W294" s="404"/>
      <c r="X294" s="404"/>
      <c r="Y294" s="404"/>
      <c r="Z294" s="404"/>
    </row>
    <row r="295" spans="1:26" ht="15.75" customHeight="1">
      <c r="A295" s="404"/>
      <c r="B295" s="404"/>
      <c r="C295" s="404"/>
      <c r="D295" s="404"/>
      <c r="E295" s="404"/>
      <c r="F295" s="404"/>
      <c r="G295" s="404"/>
      <c r="H295" s="404"/>
      <c r="I295" s="404"/>
      <c r="J295" s="404"/>
      <c r="K295" s="404"/>
      <c r="L295" s="404"/>
      <c r="M295" s="404"/>
      <c r="N295" s="404"/>
      <c r="O295" s="404"/>
      <c r="P295" s="404"/>
      <c r="Q295" s="404"/>
      <c r="R295" s="404"/>
      <c r="S295" s="404"/>
      <c r="T295" s="404"/>
      <c r="U295" s="404"/>
      <c r="V295" s="404"/>
      <c r="W295" s="404"/>
      <c r="X295" s="404"/>
      <c r="Y295" s="404"/>
      <c r="Z295" s="404"/>
    </row>
    <row r="296" spans="1:26" ht="15.75" customHeight="1">
      <c r="A296" s="404"/>
      <c r="B296" s="404"/>
      <c r="C296" s="404"/>
      <c r="D296" s="404"/>
      <c r="E296" s="404"/>
      <c r="F296" s="404"/>
      <c r="G296" s="404"/>
      <c r="H296" s="404"/>
      <c r="I296" s="404"/>
      <c r="J296" s="404"/>
      <c r="K296" s="404"/>
      <c r="L296" s="404"/>
      <c r="M296" s="404"/>
      <c r="N296" s="404"/>
      <c r="O296" s="404"/>
      <c r="P296" s="404"/>
      <c r="Q296" s="404"/>
      <c r="R296" s="404"/>
      <c r="S296" s="404"/>
      <c r="T296" s="404"/>
      <c r="U296" s="404"/>
      <c r="V296" s="404"/>
      <c r="W296" s="404"/>
      <c r="X296" s="404"/>
      <c r="Y296" s="404"/>
      <c r="Z296" s="404"/>
    </row>
    <row r="297" spans="1:26" ht="15.75" customHeight="1">
      <c r="A297" s="404"/>
      <c r="B297" s="404"/>
      <c r="C297" s="404"/>
      <c r="D297" s="404"/>
      <c r="E297" s="404"/>
      <c r="F297" s="404"/>
      <c r="G297" s="404"/>
      <c r="H297" s="404"/>
      <c r="I297" s="404"/>
      <c r="J297" s="404"/>
      <c r="K297" s="404"/>
      <c r="L297" s="404"/>
      <c r="M297" s="404"/>
      <c r="N297" s="404"/>
      <c r="O297" s="404"/>
      <c r="P297" s="404"/>
      <c r="Q297" s="404"/>
      <c r="R297" s="404"/>
      <c r="S297" s="404"/>
      <c r="T297" s="404"/>
      <c r="U297" s="404"/>
      <c r="V297" s="404"/>
      <c r="W297" s="404"/>
      <c r="X297" s="404"/>
      <c r="Y297" s="404"/>
      <c r="Z297" s="404"/>
    </row>
    <row r="298" spans="1:26" ht="15.75" customHeight="1">
      <c r="A298" s="404"/>
      <c r="B298" s="404"/>
      <c r="C298" s="404"/>
      <c r="D298" s="404"/>
      <c r="E298" s="404"/>
      <c r="F298" s="404"/>
      <c r="G298" s="404"/>
      <c r="H298" s="404"/>
      <c r="I298" s="404"/>
      <c r="J298" s="404"/>
      <c r="K298" s="404"/>
      <c r="L298" s="404"/>
      <c r="M298" s="404"/>
      <c r="N298" s="404"/>
      <c r="O298" s="404"/>
      <c r="P298" s="404"/>
      <c r="Q298" s="404"/>
      <c r="R298" s="404"/>
      <c r="S298" s="404"/>
      <c r="T298" s="404"/>
      <c r="U298" s="404"/>
      <c r="V298" s="404"/>
      <c r="W298" s="404"/>
      <c r="X298" s="404"/>
      <c r="Y298" s="404"/>
      <c r="Z298" s="404"/>
    </row>
    <row r="299" spans="1:26" ht="15.75" customHeight="1">
      <c r="A299" s="404"/>
      <c r="B299" s="404"/>
      <c r="C299" s="404"/>
      <c r="D299" s="404"/>
      <c r="E299" s="404"/>
      <c r="F299" s="404"/>
      <c r="G299" s="404"/>
      <c r="H299" s="404"/>
      <c r="I299" s="404"/>
      <c r="J299" s="404"/>
      <c r="K299" s="404"/>
      <c r="L299" s="404"/>
      <c r="M299" s="404"/>
      <c r="N299" s="404"/>
      <c r="O299" s="404"/>
      <c r="P299" s="404"/>
      <c r="Q299" s="404"/>
      <c r="R299" s="404"/>
      <c r="S299" s="404"/>
      <c r="T299" s="404"/>
      <c r="U299" s="404"/>
      <c r="V299" s="404"/>
      <c r="W299" s="404"/>
      <c r="X299" s="404"/>
      <c r="Y299" s="404"/>
      <c r="Z299" s="404"/>
    </row>
    <row r="300" spans="1:26" ht="15.75" customHeight="1">
      <c r="A300" s="404"/>
      <c r="B300" s="404"/>
      <c r="C300" s="404"/>
      <c r="D300" s="404"/>
      <c r="E300" s="404"/>
      <c r="F300" s="404"/>
      <c r="G300" s="404"/>
      <c r="H300" s="404"/>
      <c r="I300" s="404"/>
      <c r="J300" s="404"/>
      <c r="K300" s="404"/>
      <c r="L300" s="404"/>
      <c r="M300" s="404"/>
      <c r="N300" s="404"/>
      <c r="O300" s="404"/>
      <c r="P300" s="404"/>
      <c r="Q300" s="404"/>
      <c r="R300" s="404"/>
      <c r="S300" s="404"/>
      <c r="T300" s="404"/>
      <c r="U300" s="404"/>
      <c r="V300" s="404"/>
      <c r="W300" s="404"/>
      <c r="X300" s="404"/>
      <c r="Y300" s="404"/>
      <c r="Z300" s="404"/>
    </row>
    <row r="301" spans="1:26" ht="15.75" customHeight="1">
      <c r="A301" s="404"/>
      <c r="B301" s="404"/>
      <c r="C301" s="404"/>
      <c r="D301" s="404"/>
      <c r="E301" s="404"/>
      <c r="F301" s="404"/>
      <c r="G301" s="404"/>
      <c r="H301" s="404"/>
      <c r="I301" s="404"/>
      <c r="J301" s="404"/>
      <c r="K301" s="404"/>
      <c r="L301" s="404"/>
      <c r="M301" s="404"/>
      <c r="N301" s="404"/>
      <c r="O301" s="404"/>
      <c r="P301" s="404"/>
      <c r="Q301" s="404"/>
      <c r="R301" s="404"/>
      <c r="S301" s="404"/>
      <c r="T301" s="404"/>
      <c r="U301" s="404"/>
      <c r="V301" s="404"/>
      <c r="W301" s="404"/>
      <c r="X301" s="404"/>
      <c r="Y301" s="404"/>
      <c r="Z301" s="404"/>
    </row>
    <row r="302" spans="1:26" ht="15.75" customHeight="1">
      <c r="A302" s="404"/>
      <c r="B302" s="404"/>
      <c r="C302" s="404"/>
      <c r="D302" s="404"/>
      <c r="E302" s="404"/>
      <c r="F302" s="404"/>
      <c r="G302" s="404"/>
      <c r="H302" s="404"/>
      <c r="I302" s="404"/>
      <c r="J302" s="404"/>
      <c r="K302" s="404"/>
      <c r="L302" s="404"/>
      <c r="M302" s="404"/>
      <c r="N302" s="404"/>
      <c r="O302" s="404"/>
      <c r="P302" s="404"/>
      <c r="Q302" s="404"/>
      <c r="R302" s="404"/>
      <c r="S302" s="404"/>
      <c r="T302" s="404"/>
      <c r="U302" s="404"/>
      <c r="V302" s="404"/>
      <c r="W302" s="404"/>
      <c r="X302" s="404"/>
      <c r="Y302" s="404"/>
      <c r="Z302" s="404"/>
    </row>
    <row r="303" spans="1:26" ht="15.75" customHeight="1">
      <c r="A303" s="404"/>
      <c r="B303" s="404"/>
      <c r="C303" s="404"/>
      <c r="D303" s="404"/>
      <c r="E303" s="404"/>
      <c r="F303" s="404"/>
      <c r="G303" s="404"/>
      <c r="H303" s="404"/>
      <c r="I303" s="404"/>
      <c r="J303" s="404"/>
      <c r="K303" s="404"/>
      <c r="L303" s="404"/>
      <c r="M303" s="404"/>
      <c r="N303" s="404"/>
      <c r="O303" s="404"/>
      <c r="P303" s="404"/>
      <c r="Q303" s="404"/>
      <c r="R303" s="404"/>
      <c r="S303" s="404"/>
      <c r="T303" s="404"/>
      <c r="U303" s="404"/>
      <c r="V303" s="404"/>
      <c r="W303" s="404"/>
      <c r="X303" s="404"/>
      <c r="Y303" s="404"/>
      <c r="Z303" s="404"/>
    </row>
    <row r="304" spans="1:26" ht="15.75" customHeight="1">
      <c r="A304" s="404"/>
      <c r="B304" s="404"/>
      <c r="C304" s="404"/>
      <c r="D304" s="404"/>
      <c r="E304" s="404"/>
      <c r="F304" s="404"/>
      <c r="G304" s="404"/>
      <c r="H304" s="404"/>
      <c r="I304" s="404"/>
      <c r="J304" s="404"/>
      <c r="K304" s="404"/>
      <c r="L304" s="404"/>
      <c r="M304" s="404"/>
      <c r="N304" s="404"/>
      <c r="O304" s="404"/>
      <c r="P304" s="404"/>
      <c r="Q304" s="404"/>
      <c r="R304" s="404"/>
      <c r="S304" s="404"/>
      <c r="T304" s="404"/>
      <c r="U304" s="404"/>
      <c r="V304" s="404"/>
      <c r="W304" s="404"/>
      <c r="X304" s="404"/>
      <c r="Y304" s="404"/>
      <c r="Z304" s="404"/>
    </row>
    <row r="305" spans="1:26" ht="15.75" customHeight="1">
      <c r="A305" s="404"/>
      <c r="B305" s="404"/>
      <c r="C305" s="404"/>
      <c r="D305" s="404"/>
      <c r="E305" s="404"/>
      <c r="F305" s="404"/>
      <c r="G305" s="404"/>
      <c r="H305" s="404"/>
      <c r="I305" s="404"/>
      <c r="J305" s="404"/>
      <c r="K305" s="404"/>
      <c r="L305" s="404"/>
      <c r="M305" s="404"/>
      <c r="N305" s="404"/>
      <c r="O305" s="404"/>
      <c r="P305" s="404"/>
      <c r="Q305" s="404"/>
      <c r="R305" s="404"/>
      <c r="S305" s="404"/>
      <c r="T305" s="404"/>
      <c r="U305" s="404"/>
      <c r="V305" s="404"/>
      <c r="W305" s="404"/>
      <c r="X305" s="404"/>
      <c r="Y305" s="404"/>
      <c r="Z305" s="404"/>
    </row>
    <row r="306" spans="1:26" ht="15.75" customHeight="1">
      <c r="A306" s="404"/>
      <c r="B306" s="404"/>
      <c r="C306" s="404"/>
      <c r="D306" s="404"/>
      <c r="E306" s="404"/>
      <c r="F306" s="404"/>
      <c r="G306" s="404"/>
      <c r="H306" s="404"/>
      <c r="I306" s="404"/>
      <c r="J306" s="404"/>
      <c r="K306" s="404"/>
      <c r="L306" s="404"/>
      <c r="M306" s="404"/>
      <c r="N306" s="404"/>
      <c r="O306" s="404"/>
      <c r="P306" s="404"/>
      <c r="Q306" s="404"/>
      <c r="R306" s="404"/>
      <c r="S306" s="404"/>
      <c r="T306" s="404"/>
      <c r="U306" s="404"/>
      <c r="V306" s="404"/>
      <c r="W306" s="404"/>
      <c r="X306" s="404"/>
      <c r="Y306" s="404"/>
      <c r="Z306" s="404"/>
    </row>
    <row r="307" spans="1:26" ht="15.75" customHeight="1">
      <c r="A307" s="404"/>
      <c r="B307" s="404"/>
      <c r="C307" s="404"/>
      <c r="D307" s="404"/>
      <c r="E307" s="404"/>
      <c r="F307" s="404"/>
      <c r="G307" s="404"/>
      <c r="H307" s="404"/>
      <c r="I307" s="404"/>
      <c r="J307" s="404"/>
      <c r="K307" s="404"/>
      <c r="L307" s="404"/>
      <c r="M307" s="404"/>
      <c r="N307" s="404"/>
      <c r="O307" s="404"/>
      <c r="P307" s="404"/>
      <c r="Q307" s="404"/>
      <c r="R307" s="404"/>
      <c r="S307" s="404"/>
      <c r="T307" s="404"/>
      <c r="U307" s="404"/>
      <c r="V307" s="404"/>
      <c r="W307" s="404"/>
      <c r="X307" s="404"/>
      <c r="Y307" s="404"/>
      <c r="Z307" s="404"/>
    </row>
    <row r="308" spans="1:26" ht="15.75" customHeight="1">
      <c r="A308" s="404"/>
      <c r="B308" s="404"/>
      <c r="C308" s="404"/>
      <c r="D308" s="404"/>
      <c r="E308" s="404"/>
      <c r="F308" s="404"/>
      <c r="G308" s="404"/>
      <c r="H308" s="404"/>
      <c r="I308" s="404"/>
      <c r="J308" s="404"/>
      <c r="K308" s="404"/>
      <c r="L308" s="404"/>
      <c r="M308" s="404"/>
      <c r="N308" s="404"/>
      <c r="O308" s="404"/>
      <c r="P308" s="404"/>
      <c r="Q308" s="404"/>
      <c r="R308" s="404"/>
      <c r="S308" s="404"/>
      <c r="T308" s="404"/>
      <c r="U308" s="404"/>
      <c r="V308" s="404"/>
      <c r="W308" s="404"/>
      <c r="X308" s="404"/>
      <c r="Y308" s="404"/>
      <c r="Z308" s="404"/>
    </row>
    <row r="309" spans="1:26" ht="15.75" customHeight="1">
      <c r="A309" s="404"/>
      <c r="B309" s="404"/>
      <c r="C309" s="404"/>
      <c r="D309" s="404"/>
      <c r="E309" s="404"/>
      <c r="F309" s="404"/>
      <c r="G309" s="404"/>
      <c r="H309" s="404"/>
      <c r="I309" s="404"/>
      <c r="J309" s="404"/>
      <c r="K309" s="404"/>
      <c r="L309" s="404"/>
      <c r="M309" s="404"/>
      <c r="N309" s="404"/>
      <c r="O309" s="404"/>
      <c r="P309" s="404"/>
      <c r="Q309" s="404"/>
      <c r="R309" s="404"/>
      <c r="S309" s="404"/>
      <c r="T309" s="404"/>
      <c r="U309" s="404"/>
      <c r="V309" s="404"/>
      <c r="W309" s="404"/>
      <c r="X309" s="404"/>
      <c r="Y309" s="404"/>
      <c r="Z309" s="404"/>
    </row>
    <row r="310" spans="1:26" ht="15.75" customHeight="1">
      <c r="A310" s="404"/>
      <c r="B310" s="404"/>
      <c r="C310" s="404"/>
      <c r="D310" s="404"/>
      <c r="E310" s="404"/>
      <c r="F310" s="404"/>
      <c r="G310" s="404"/>
      <c r="H310" s="404"/>
      <c r="I310" s="404"/>
      <c r="J310" s="404"/>
      <c r="K310" s="404"/>
      <c r="L310" s="404"/>
      <c r="M310" s="404"/>
      <c r="N310" s="404"/>
      <c r="O310" s="404"/>
      <c r="P310" s="404"/>
      <c r="Q310" s="404"/>
      <c r="R310" s="404"/>
      <c r="S310" s="404"/>
      <c r="T310" s="404"/>
      <c r="U310" s="404"/>
      <c r="V310" s="404"/>
      <c r="W310" s="404"/>
      <c r="X310" s="404"/>
      <c r="Y310" s="404"/>
      <c r="Z310" s="404"/>
    </row>
    <row r="311" spans="1:26" ht="15.75" customHeight="1">
      <c r="A311" s="404"/>
      <c r="B311" s="404"/>
      <c r="C311" s="404"/>
      <c r="D311" s="404"/>
      <c r="E311" s="404"/>
      <c r="F311" s="404"/>
      <c r="G311" s="404"/>
      <c r="H311" s="404"/>
      <c r="I311" s="404"/>
      <c r="J311" s="404"/>
      <c r="K311" s="404"/>
      <c r="L311" s="404"/>
      <c r="M311" s="404"/>
      <c r="N311" s="404"/>
      <c r="O311" s="404"/>
      <c r="P311" s="404"/>
      <c r="Q311" s="404"/>
      <c r="R311" s="404"/>
      <c r="S311" s="404"/>
      <c r="T311" s="404"/>
      <c r="U311" s="404"/>
      <c r="V311" s="404"/>
      <c r="W311" s="404"/>
      <c r="X311" s="404"/>
      <c r="Y311" s="404"/>
      <c r="Z311" s="404"/>
    </row>
    <row r="312" spans="1:26" ht="15.75" customHeight="1">
      <c r="A312" s="404"/>
      <c r="B312" s="404"/>
      <c r="C312" s="404"/>
      <c r="D312" s="404"/>
      <c r="E312" s="404"/>
      <c r="F312" s="404"/>
      <c r="G312" s="404"/>
      <c r="H312" s="404"/>
      <c r="I312" s="404"/>
      <c r="J312" s="404"/>
      <c r="K312" s="404"/>
      <c r="L312" s="404"/>
      <c r="M312" s="404"/>
      <c r="N312" s="404"/>
      <c r="O312" s="404"/>
      <c r="P312" s="404"/>
      <c r="Q312" s="404"/>
      <c r="R312" s="404"/>
      <c r="S312" s="404"/>
      <c r="T312" s="404"/>
      <c r="U312" s="404"/>
      <c r="V312" s="404"/>
      <c r="W312" s="404"/>
      <c r="X312" s="404"/>
      <c r="Y312" s="404"/>
      <c r="Z312" s="404"/>
    </row>
    <row r="313" spans="1:26" ht="15.75" customHeight="1">
      <c r="A313" s="404"/>
      <c r="B313" s="404"/>
      <c r="C313" s="404"/>
      <c r="D313" s="404"/>
      <c r="E313" s="404"/>
      <c r="F313" s="404"/>
      <c r="G313" s="404"/>
      <c r="H313" s="404"/>
      <c r="I313" s="404"/>
      <c r="J313" s="404"/>
      <c r="K313" s="404"/>
      <c r="L313" s="404"/>
      <c r="M313" s="404"/>
      <c r="N313" s="404"/>
      <c r="O313" s="404"/>
      <c r="P313" s="404"/>
      <c r="Q313" s="404"/>
      <c r="R313" s="404"/>
      <c r="S313" s="404"/>
      <c r="T313" s="404"/>
      <c r="U313" s="404"/>
      <c r="V313" s="404"/>
      <c r="W313" s="404"/>
      <c r="X313" s="404"/>
      <c r="Y313" s="404"/>
      <c r="Z313" s="404"/>
    </row>
    <row r="314" spans="1:26" ht="15.75" customHeight="1">
      <c r="A314" s="404"/>
      <c r="B314" s="404"/>
      <c r="C314" s="404"/>
      <c r="D314" s="404"/>
      <c r="E314" s="404"/>
      <c r="F314" s="404"/>
      <c r="G314" s="404"/>
      <c r="H314" s="404"/>
      <c r="I314" s="404"/>
      <c r="J314" s="404"/>
      <c r="K314" s="404"/>
      <c r="L314" s="404"/>
      <c r="M314" s="404"/>
      <c r="N314" s="404"/>
      <c r="O314" s="404"/>
      <c r="P314" s="404"/>
      <c r="Q314" s="404"/>
      <c r="R314" s="404"/>
      <c r="S314" s="404"/>
      <c r="T314" s="404"/>
      <c r="U314" s="404"/>
      <c r="V314" s="404"/>
      <c r="W314" s="404"/>
      <c r="X314" s="404"/>
      <c r="Y314" s="404"/>
      <c r="Z314" s="404"/>
    </row>
    <row r="315" spans="1:26" ht="15.75" customHeight="1">
      <c r="A315" s="404"/>
      <c r="B315" s="404"/>
      <c r="C315" s="404"/>
      <c r="D315" s="404"/>
      <c r="E315" s="404"/>
      <c r="F315" s="404"/>
      <c r="G315" s="404"/>
      <c r="H315" s="404"/>
      <c r="I315" s="404"/>
      <c r="J315" s="404"/>
      <c r="K315" s="404"/>
      <c r="L315" s="404"/>
      <c r="M315" s="404"/>
      <c r="N315" s="404"/>
      <c r="O315" s="404"/>
      <c r="P315" s="404"/>
      <c r="Q315" s="404"/>
      <c r="R315" s="404"/>
      <c r="S315" s="404"/>
      <c r="T315" s="404"/>
      <c r="U315" s="404"/>
      <c r="V315" s="404"/>
      <c r="W315" s="404"/>
      <c r="X315" s="404"/>
      <c r="Y315" s="404"/>
      <c r="Z315" s="404"/>
    </row>
    <row r="316" spans="1:26" ht="15.75" customHeight="1">
      <c r="A316" s="404"/>
      <c r="B316" s="404"/>
      <c r="C316" s="404"/>
      <c r="D316" s="404"/>
      <c r="E316" s="404"/>
      <c r="F316" s="404"/>
      <c r="G316" s="404"/>
      <c r="H316" s="404"/>
      <c r="I316" s="404"/>
      <c r="J316" s="404"/>
      <c r="K316" s="404"/>
      <c r="L316" s="404"/>
      <c r="M316" s="404"/>
      <c r="N316" s="404"/>
      <c r="O316" s="404"/>
      <c r="P316" s="404"/>
      <c r="Q316" s="404"/>
      <c r="R316" s="404"/>
      <c r="S316" s="404"/>
      <c r="T316" s="404"/>
      <c r="U316" s="404"/>
      <c r="V316" s="404"/>
      <c r="W316" s="404"/>
      <c r="X316" s="404"/>
      <c r="Y316" s="404"/>
      <c r="Z316" s="404"/>
    </row>
    <row r="317" spans="1:26" ht="15.75" customHeight="1">
      <c r="A317" s="404"/>
      <c r="B317" s="404"/>
      <c r="C317" s="404"/>
      <c r="D317" s="404"/>
      <c r="E317" s="404"/>
      <c r="F317" s="404"/>
      <c r="G317" s="404"/>
      <c r="H317" s="404"/>
      <c r="I317" s="404"/>
      <c r="J317" s="404"/>
      <c r="K317" s="404"/>
      <c r="L317" s="404"/>
      <c r="M317" s="404"/>
      <c r="N317" s="404"/>
      <c r="O317" s="404"/>
      <c r="P317" s="404"/>
      <c r="Q317" s="404"/>
      <c r="R317" s="404"/>
      <c r="S317" s="404"/>
      <c r="T317" s="404"/>
      <c r="U317" s="404"/>
      <c r="V317" s="404"/>
      <c r="W317" s="404"/>
      <c r="X317" s="404"/>
      <c r="Y317" s="404"/>
      <c r="Z317" s="404"/>
    </row>
    <row r="318" spans="1:26" ht="15.75" customHeight="1">
      <c r="A318" s="404"/>
      <c r="B318" s="404"/>
      <c r="C318" s="404"/>
      <c r="D318" s="404"/>
      <c r="E318" s="404"/>
      <c r="F318" s="404"/>
      <c r="G318" s="404"/>
      <c r="H318" s="404"/>
      <c r="I318" s="404"/>
      <c r="J318" s="404"/>
      <c r="K318" s="404"/>
      <c r="L318" s="404"/>
      <c r="M318" s="404"/>
      <c r="N318" s="404"/>
      <c r="O318" s="404"/>
      <c r="P318" s="404"/>
      <c r="Q318" s="404"/>
      <c r="R318" s="404"/>
      <c r="S318" s="404"/>
      <c r="T318" s="404"/>
      <c r="U318" s="404"/>
      <c r="V318" s="404"/>
      <c r="W318" s="404"/>
      <c r="X318" s="404"/>
      <c r="Y318" s="404"/>
      <c r="Z318" s="404"/>
    </row>
    <row r="319" spans="1:26" ht="15.75" customHeight="1">
      <c r="A319" s="404"/>
      <c r="B319" s="404"/>
      <c r="C319" s="404"/>
      <c r="D319" s="404"/>
      <c r="E319" s="404"/>
      <c r="F319" s="404"/>
      <c r="G319" s="404"/>
      <c r="H319" s="404"/>
      <c r="I319" s="404"/>
      <c r="J319" s="404"/>
      <c r="K319" s="404"/>
      <c r="L319" s="404"/>
      <c r="M319" s="404"/>
      <c r="N319" s="404"/>
      <c r="O319" s="404"/>
      <c r="P319" s="404"/>
      <c r="Q319" s="404"/>
      <c r="R319" s="404"/>
      <c r="S319" s="404"/>
      <c r="T319" s="404"/>
      <c r="U319" s="404"/>
      <c r="V319" s="404"/>
      <c r="W319" s="404"/>
      <c r="X319" s="404"/>
      <c r="Y319" s="404"/>
      <c r="Z319" s="404"/>
    </row>
    <row r="320" spans="1:26" ht="15.75" customHeight="1">
      <c r="A320" s="404"/>
      <c r="B320" s="404"/>
      <c r="C320" s="404"/>
      <c r="D320" s="404"/>
      <c r="E320" s="404"/>
      <c r="F320" s="404"/>
      <c r="G320" s="404"/>
      <c r="H320" s="404"/>
      <c r="I320" s="404"/>
      <c r="J320" s="404"/>
      <c r="K320" s="404"/>
      <c r="L320" s="404"/>
      <c r="M320" s="404"/>
      <c r="N320" s="404"/>
      <c r="O320" s="404"/>
      <c r="P320" s="404"/>
      <c r="Q320" s="404"/>
      <c r="R320" s="404"/>
      <c r="S320" s="404"/>
      <c r="T320" s="404"/>
      <c r="U320" s="404"/>
      <c r="V320" s="404"/>
      <c r="W320" s="404"/>
      <c r="X320" s="404"/>
      <c r="Y320" s="404"/>
      <c r="Z320" s="404"/>
    </row>
    <row r="321" spans="1:26" ht="15.75" customHeight="1">
      <c r="A321" s="404"/>
      <c r="B321" s="404"/>
      <c r="C321" s="404"/>
      <c r="D321" s="404"/>
      <c r="E321" s="404"/>
      <c r="F321" s="404"/>
      <c r="G321" s="404"/>
      <c r="H321" s="404"/>
      <c r="I321" s="404"/>
      <c r="J321" s="404"/>
      <c r="K321" s="404"/>
      <c r="L321" s="404"/>
      <c r="M321" s="404"/>
      <c r="N321" s="404"/>
      <c r="O321" s="404"/>
      <c r="P321" s="404"/>
      <c r="Q321" s="404"/>
      <c r="R321" s="404"/>
      <c r="S321" s="404"/>
      <c r="T321" s="404"/>
      <c r="U321" s="404"/>
      <c r="V321" s="404"/>
      <c r="W321" s="404"/>
      <c r="X321" s="404"/>
      <c r="Y321" s="404"/>
      <c r="Z321" s="404"/>
    </row>
    <row r="322" spans="1:26" ht="15.75" customHeight="1">
      <c r="A322" s="404"/>
      <c r="B322" s="404"/>
      <c r="C322" s="404"/>
      <c r="D322" s="404"/>
      <c r="E322" s="404"/>
      <c r="F322" s="404"/>
      <c r="G322" s="404"/>
      <c r="H322" s="404"/>
      <c r="I322" s="404"/>
      <c r="J322" s="404"/>
      <c r="K322" s="404"/>
      <c r="L322" s="404"/>
      <c r="M322" s="404"/>
      <c r="N322" s="404"/>
      <c r="O322" s="404"/>
      <c r="P322" s="404"/>
      <c r="Q322" s="404"/>
      <c r="R322" s="404"/>
      <c r="S322" s="404"/>
      <c r="T322" s="404"/>
      <c r="U322" s="404"/>
      <c r="V322" s="404"/>
      <c r="W322" s="404"/>
      <c r="X322" s="404"/>
      <c r="Y322" s="404"/>
      <c r="Z322" s="404"/>
    </row>
    <row r="323" spans="1:26" ht="15.75" customHeight="1">
      <c r="A323" s="404"/>
      <c r="B323" s="404"/>
      <c r="C323" s="404"/>
      <c r="D323" s="404"/>
      <c r="E323" s="404"/>
      <c r="F323" s="404"/>
      <c r="G323" s="404"/>
      <c r="H323" s="404"/>
      <c r="I323" s="404"/>
      <c r="J323" s="404"/>
      <c r="K323" s="404"/>
      <c r="L323" s="404"/>
      <c r="M323" s="404"/>
      <c r="N323" s="404"/>
      <c r="O323" s="404"/>
      <c r="P323" s="404"/>
      <c r="Q323" s="404"/>
      <c r="R323" s="404"/>
      <c r="S323" s="404"/>
      <c r="T323" s="404"/>
      <c r="U323" s="404"/>
      <c r="V323" s="404"/>
      <c r="W323" s="404"/>
      <c r="X323" s="404"/>
      <c r="Y323" s="404"/>
      <c r="Z323" s="404"/>
    </row>
    <row r="324" spans="1:26" ht="15.75" customHeight="1">
      <c r="A324" s="404"/>
      <c r="B324" s="404"/>
      <c r="C324" s="404"/>
      <c r="D324" s="404"/>
      <c r="E324" s="404"/>
      <c r="F324" s="404"/>
      <c r="G324" s="404"/>
      <c r="H324" s="404"/>
      <c r="I324" s="404"/>
      <c r="J324" s="404"/>
      <c r="K324" s="404"/>
      <c r="L324" s="404"/>
      <c r="M324" s="404"/>
      <c r="N324" s="404"/>
      <c r="O324" s="404"/>
      <c r="P324" s="404"/>
      <c r="Q324" s="404"/>
      <c r="R324" s="404"/>
      <c r="S324" s="404"/>
      <c r="T324" s="404"/>
      <c r="U324" s="404"/>
      <c r="V324" s="404"/>
      <c r="W324" s="404"/>
      <c r="X324" s="404"/>
      <c r="Y324" s="404"/>
      <c r="Z324" s="404"/>
    </row>
    <row r="325" spans="1:26" ht="15.75" customHeight="1">
      <c r="A325" s="404"/>
      <c r="B325" s="404"/>
      <c r="C325" s="404"/>
      <c r="D325" s="404"/>
      <c r="E325" s="404"/>
      <c r="F325" s="404"/>
      <c r="G325" s="404"/>
      <c r="H325" s="404"/>
      <c r="I325" s="404"/>
      <c r="J325" s="404"/>
      <c r="K325" s="404"/>
      <c r="L325" s="404"/>
      <c r="M325" s="404"/>
      <c r="N325" s="404"/>
      <c r="O325" s="404"/>
      <c r="P325" s="404"/>
      <c r="Q325" s="404"/>
      <c r="R325" s="404"/>
      <c r="S325" s="404"/>
      <c r="T325" s="404"/>
      <c r="U325" s="404"/>
      <c r="V325" s="404"/>
      <c r="W325" s="404"/>
      <c r="X325" s="404"/>
      <c r="Y325" s="404"/>
      <c r="Z325" s="404"/>
    </row>
    <row r="326" spans="1:26" ht="15.75" customHeight="1">
      <c r="A326" s="404"/>
      <c r="B326" s="404"/>
      <c r="C326" s="404"/>
      <c r="D326" s="404"/>
      <c r="E326" s="404"/>
      <c r="F326" s="404"/>
      <c r="G326" s="404"/>
      <c r="H326" s="404"/>
      <c r="I326" s="404"/>
      <c r="J326" s="404"/>
      <c r="K326" s="404"/>
      <c r="L326" s="404"/>
      <c r="M326" s="404"/>
      <c r="N326" s="404"/>
      <c r="O326" s="404"/>
      <c r="P326" s="404"/>
      <c r="Q326" s="404"/>
      <c r="R326" s="404"/>
      <c r="S326" s="404"/>
      <c r="T326" s="404"/>
      <c r="U326" s="404"/>
      <c r="V326" s="404"/>
      <c r="W326" s="404"/>
      <c r="X326" s="404"/>
      <c r="Y326" s="404"/>
      <c r="Z326" s="404"/>
    </row>
    <row r="327" spans="1:26" ht="15.75" customHeight="1">
      <c r="A327" s="404"/>
      <c r="B327" s="404"/>
      <c r="C327" s="404"/>
      <c r="D327" s="404"/>
      <c r="E327" s="404"/>
      <c r="F327" s="404"/>
      <c r="G327" s="404"/>
      <c r="H327" s="404"/>
      <c r="I327" s="404"/>
      <c r="J327" s="404"/>
      <c r="K327" s="404"/>
      <c r="L327" s="404"/>
      <c r="M327" s="404"/>
      <c r="N327" s="404"/>
      <c r="O327" s="404"/>
      <c r="P327" s="404"/>
      <c r="Q327" s="404"/>
      <c r="R327" s="404"/>
      <c r="S327" s="404"/>
      <c r="T327" s="404"/>
      <c r="U327" s="404"/>
      <c r="V327" s="404"/>
      <c r="W327" s="404"/>
      <c r="X327" s="404"/>
      <c r="Y327" s="404"/>
      <c r="Z327" s="404"/>
    </row>
    <row r="328" spans="1:26" ht="15.75" customHeight="1">
      <c r="A328" s="404"/>
      <c r="B328" s="404"/>
      <c r="C328" s="404"/>
      <c r="D328" s="404"/>
      <c r="E328" s="404"/>
      <c r="F328" s="404"/>
      <c r="G328" s="404"/>
      <c r="H328" s="404"/>
      <c r="I328" s="404"/>
      <c r="J328" s="404"/>
      <c r="K328" s="404"/>
      <c r="L328" s="404"/>
      <c r="M328" s="404"/>
      <c r="N328" s="404"/>
      <c r="O328" s="404"/>
      <c r="P328" s="404"/>
      <c r="Q328" s="404"/>
      <c r="R328" s="404"/>
      <c r="S328" s="404"/>
      <c r="T328" s="404"/>
      <c r="U328" s="404"/>
      <c r="V328" s="404"/>
      <c r="W328" s="404"/>
      <c r="X328" s="404"/>
      <c r="Y328" s="404"/>
      <c r="Z328" s="404"/>
    </row>
    <row r="329" spans="1:26" ht="15.75" customHeight="1">
      <c r="A329" s="404"/>
      <c r="B329" s="404"/>
      <c r="C329" s="404"/>
      <c r="D329" s="404"/>
      <c r="E329" s="404"/>
      <c r="F329" s="404"/>
      <c r="G329" s="404"/>
      <c r="H329" s="404"/>
      <c r="I329" s="404"/>
      <c r="J329" s="404"/>
      <c r="K329" s="404"/>
      <c r="L329" s="404"/>
      <c r="M329" s="404"/>
      <c r="N329" s="404"/>
      <c r="O329" s="404"/>
      <c r="P329" s="404"/>
      <c r="Q329" s="404"/>
      <c r="R329" s="404"/>
      <c r="S329" s="404"/>
      <c r="T329" s="404"/>
      <c r="U329" s="404"/>
      <c r="V329" s="404"/>
      <c r="W329" s="404"/>
      <c r="X329" s="404"/>
      <c r="Y329" s="404"/>
      <c r="Z329" s="404"/>
    </row>
    <row r="330" spans="1:26" ht="15.75" customHeight="1">
      <c r="A330" s="404"/>
      <c r="B330" s="404"/>
      <c r="C330" s="404"/>
      <c r="D330" s="404"/>
      <c r="E330" s="404"/>
      <c r="F330" s="404"/>
      <c r="G330" s="404"/>
      <c r="H330" s="404"/>
      <c r="I330" s="404"/>
      <c r="J330" s="404"/>
      <c r="K330" s="404"/>
      <c r="L330" s="404"/>
      <c r="M330" s="404"/>
      <c r="N330" s="404"/>
      <c r="O330" s="404"/>
      <c r="P330" s="404"/>
      <c r="Q330" s="404"/>
      <c r="R330" s="404"/>
      <c r="S330" s="404"/>
      <c r="T330" s="404"/>
      <c r="U330" s="404"/>
      <c r="V330" s="404"/>
      <c r="W330" s="404"/>
      <c r="X330" s="404"/>
      <c r="Y330" s="404"/>
      <c r="Z330" s="404"/>
    </row>
    <row r="331" spans="1:26" ht="15.75" customHeight="1">
      <c r="A331" s="404"/>
      <c r="B331" s="404"/>
      <c r="C331" s="404"/>
      <c r="D331" s="404"/>
      <c r="E331" s="404"/>
      <c r="F331" s="404"/>
      <c r="G331" s="404"/>
      <c r="H331" s="404"/>
      <c r="I331" s="404"/>
      <c r="J331" s="404"/>
      <c r="K331" s="404"/>
      <c r="L331" s="404"/>
      <c r="M331" s="404"/>
      <c r="N331" s="404"/>
      <c r="O331" s="404"/>
      <c r="P331" s="404"/>
      <c r="Q331" s="404"/>
      <c r="R331" s="404"/>
      <c r="S331" s="404"/>
      <c r="T331" s="404"/>
      <c r="U331" s="404"/>
      <c r="V331" s="404"/>
      <c r="W331" s="404"/>
      <c r="X331" s="404"/>
      <c r="Y331" s="404"/>
      <c r="Z331" s="404"/>
    </row>
    <row r="332" spans="1:26" ht="15.75" customHeight="1">
      <c r="A332" s="404"/>
      <c r="B332" s="404"/>
      <c r="C332" s="404"/>
      <c r="D332" s="404"/>
      <c r="E332" s="404"/>
      <c r="F332" s="404"/>
      <c r="G332" s="404"/>
      <c r="H332" s="404"/>
      <c r="I332" s="404"/>
      <c r="J332" s="404"/>
      <c r="K332" s="404"/>
      <c r="L332" s="404"/>
      <c r="M332" s="404"/>
      <c r="N332" s="404"/>
      <c r="O332" s="404"/>
      <c r="P332" s="404"/>
      <c r="Q332" s="404"/>
      <c r="R332" s="404"/>
      <c r="S332" s="404"/>
      <c r="T332" s="404"/>
      <c r="U332" s="404"/>
      <c r="V332" s="404"/>
      <c r="W332" s="404"/>
      <c r="X332" s="404"/>
      <c r="Y332" s="404"/>
      <c r="Z332" s="404"/>
    </row>
    <row r="333" spans="1:26" ht="15.75" customHeight="1">
      <c r="A333" s="404"/>
      <c r="B333" s="404"/>
      <c r="C333" s="404"/>
      <c r="D333" s="404"/>
      <c r="E333" s="404"/>
      <c r="F333" s="404"/>
      <c r="G333" s="404"/>
      <c r="H333" s="404"/>
      <c r="I333" s="404"/>
      <c r="J333" s="404"/>
      <c r="K333" s="404"/>
      <c r="L333" s="404"/>
      <c r="M333" s="404"/>
      <c r="N333" s="404"/>
      <c r="O333" s="404"/>
      <c r="P333" s="404"/>
      <c r="Q333" s="404"/>
      <c r="R333" s="404"/>
      <c r="S333" s="404"/>
      <c r="T333" s="404"/>
      <c r="U333" s="404"/>
      <c r="V333" s="404"/>
      <c r="W333" s="404"/>
      <c r="X333" s="404"/>
      <c r="Y333" s="404"/>
      <c r="Z333" s="404"/>
    </row>
    <row r="334" spans="1:26" ht="15.75" customHeight="1">
      <c r="A334" s="404"/>
      <c r="B334" s="404"/>
      <c r="C334" s="404"/>
      <c r="D334" s="404"/>
      <c r="E334" s="404"/>
      <c r="F334" s="404"/>
      <c r="G334" s="404"/>
      <c r="H334" s="404"/>
      <c r="I334" s="404"/>
      <c r="J334" s="404"/>
      <c r="K334" s="404"/>
      <c r="L334" s="404"/>
      <c r="M334" s="404"/>
      <c r="N334" s="404"/>
      <c r="O334" s="404"/>
      <c r="P334" s="404"/>
      <c r="Q334" s="404"/>
      <c r="R334" s="404"/>
      <c r="S334" s="404"/>
      <c r="T334" s="404"/>
      <c r="U334" s="404"/>
      <c r="V334" s="404"/>
      <c r="W334" s="404"/>
      <c r="X334" s="404"/>
      <c r="Y334" s="404"/>
      <c r="Z334" s="404"/>
    </row>
    <row r="335" spans="1:26" ht="15.75" customHeight="1">
      <c r="A335" s="404"/>
      <c r="B335" s="404"/>
      <c r="C335" s="404"/>
      <c r="D335" s="404"/>
      <c r="E335" s="404"/>
      <c r="F335" s="404"/>
      <c r="G335" s="404"/>
      <c r="H335" s="404"/>
      <c r="I335" s="404"/>
      <c r="J335" s="404"/>
      <c r="K335" s="404"/>
      <c r="L335" s="404"/>
      <c r="M335" s="404"/>
      <c r="N335" s="404"/>
      <c r="O335" s="404"/>
      <c r="P335" s="404"/>
      <c r="Q335" s="404"/>
      <c r="R335" s="404"/>
      <c r="S335" s="404"/>
      <c r="T335" s="404"/>
      <c r="U335" s="404"/>
      <c r="V335" s="404"/>
      <c r="W335" s="404"/>
      <c r="X335" s="404"/>
      <c r="Y335" s="404"/>
      <c r="Z335" s="404"/>
    </row>
    <row r="336" spans="1:26" ht="15.75" customHeight="1">
      <c r="A336" s="404"/>
      <c r="B336" s="404"/>
      <c r="C336" s="404"/>
      <c r="D336" s="404"/>
      <c r="E336" s="404"/>
      <c r="F336" s="404"/>
      <c r="G336" s="404"/>
      <c r="H336" s="404"/>
      <c r="I336" s="404"/>
      <c r="J336" s="404"/>
      <c r="K336" s="404"/>
      <c r="L336" s="404"/>
      <c r="M336" s="404"/>
      <c r="N336" s="404"/>
      <c r="O336" s="404"/>
      <c r="P336" s="404"/>
      <c r="Q336" s="404"/>
      <c r="R336" s="404"/>
      <c r="S336" s="404"/>
      <c r="T336" s="404"/>
      <c r="U336" s="404"/>
      <c r="V336" s="404"/>
      <c r="W336" s="404"/>
      <c r="X336" s="404"/>
      <c r="Y336" s="404"/>
      <c r="Z336" s="404"/>
    </row>
    <row r="337" spans="1:26" ht="15.75" customHeight="1">
      <c r="A337" s="404"/>
      <c r="B337" s="404"/>
      <c r="C337" s="404"/>
      <c r="D337" s="404"/>
      <c r="E337" s="404"/>
      <c r="F337" s="404"/>
      <c r="G337" s="404"/>
      <c r="H337" s="404"/>
      <c r="I337" s="404"/>
      <c r="J337" s="404"/>
      <c r="K337" s="404"/>
      <c r="L337" s="404"/>
      <c r="M337" s="404"/>
      <c r="N337" s="404"/>
      <c r="O337" s="404"/>
      <c r="P337" s="404"/>
      <c r="Q337" s="404"/>
      <c r="R337" s="404"/>
      <c r="S337" s="404"/>
      <c r="T337" s="404"/>
      <c r="U337" s="404"/>
      <c r="V337" s="404"/>
      <c r="W337" s="404"/>
      <c r="X337" s="404"/>
      <c r="Y337" s="404"/>
      <c r="Z337" s="404"/>
    </row>
    <row r="338" spans="1:26" ht="15.75" customHeight="1">
      <c r="A338" s="404"/>
      <c r="B338" s="404"/>
      <c r="C338" s="404"/>
      <c r="D338" s="404"/>
      <c r="E338" s="404"/>
      <c r="F338" s="404"/>
      <c r="G338" s="404"/>
      <c r="H338" s="404"/>
      <c r="I338" s="404"/>
      <c r="J338" s="404"/>
      <c r="K338" s="404"/>
      <c r="L338" s="404"/>
      <c r="M338" s="404"/>
      <c r="N338" s="404"/>
      <c r="O338" s="404"/>
      <c r="P338" s="404"/>
      <c r="Q338" s="404"/>
      <c r="R338" s="404"/>
      <c r="S338" s="404"/>
      <c r="T338" s="404"/>
      <c r="U338" s="404"/>
      <c r="V338" s="404"/>
      <c r="W338" s="404"/>
      <c r="X338" s="404"/>
      <c r="Y338" s="404"/>
      <c r="Z338" s="404"/>
    </row>
    <row r="339" spans="1:26" ht="15.75" customHeight="1">
      <c r="A339" s="404"/>
      <c r="B339" s="404"/>
      <c r="C339" s="404"/>
      <c r="D339" s="404"/>
      <c r="E339" s="404"/>
      <c r="F339" s="404"/>
      <c r="G339" s="404"/>
      <c r="H339" s="404"/>
      <c r="I339" s="404"/>
      <c r="J339" s="404"/>
      <c r="K339" s="404"/>
      <c r="L339" s="404"/>
      <c r="M339" s="404"/>
      <c r="N339" s="404"/>
      <c r="O339" s="404"/>
      <c r="P339" s="404"/>
      <c r="Q339" s="404"/>
      <c r="R339" s="404"/>
      <c r="S339" s="404"/>
      <c r="T339" s="404"/>
      <c r="U339" s="404"/>
      <c r="V339" s="404"/>
      <c r="W339" s="404"/>
      <c r="X339" s="404"/>
      <c r="Y339" s="404"/>
      <c r="Z339" s="404"/>
    </row>
    <row r="340" spans="1:26" ht="15.75" customHeight="1">
      <c r="A340" s="404"/>
      <c r="B340" s="404"/>
      <c r="C340" s="404"/>
      <c r="D340" s="404"/>
      <c r="E340" s="404"/>
      <c r="F340" s="404"/>
      <c r="G340" s="404"/>
      <c r="H340" s="404"/>
      <c r="I340" s="404"/>
      <c r="J340" s="404"/>
      <c r="K340" s="404"/>
      <c r="L340" s="404"/>
      <c r="M340" s="404"/>
      <c r="N340" s="404"/>
      <c r="O340" s="404"/>
      <c r="P340" s="404"/>
      <c r="Q340" s="404"/>
      <c r="R340" s="404"/>
      <c r="S340" s="404"/>
      <c r="T340" s="404"/>
      <c r="U340" s="404"/>
      <c r="V340" s="404"/>
      <c r="W340" s="404"/>
      <c r="X340" s="404"/>
      <c r="Y340" s="404"/>
      <c r="Z340" s="404"/>
    </row>
    <row r="341" spans="1:26" ht="15.75" customHeight="1">
      <c r="A341" s="404"/>
      <c r="B341" s="404"/>
      <c r="C341" s="404"/>
      <c r="D341" s="404"/>
      <c r="E341" s="404"/>
      <c r="F341" s="404"/>
      <c r="G341" s="404"/>
      <c r="H341" s="404"/>
      <c r="I341" s="404"/>
      <c r="J341" s="404"/>
      <c r="K341" s="404"/>
      <c r="L341" s="404"/>
      <c r="M341" s="404"/>
      <c r="N341" s="404"/>
      <c r="O341" s="404"/>
      <c r="P341" s="404"/>
      <c r="Q341" s="404"/>
      <c r="R341" s="404"/>
      <c r="S341" s="404"/>
      <c r="T341" s="404"/>
      <c r="U341" s="404"/>
      <c r="V341" s="404"/>
      <c r="W341" s="404"/>
      <c r="X341" s="404"/>
      <c r="Y341" s="404"/>
      <c r="Z341" s="404"/>
    </row>
    <row r="342" spans="1:26" ht="15.75" customHeight="1">
      <c r="A342" s="404"/>
      <c r="B342" s="404"/>
      <c r="C342" s="404"/>
      <c r="D342" s="404"/>
      <c r="E342" s="404"/>
      <c r="F342" s="404"/>
      <c r="G342" s="404"/>
      <c r="H342" s="404"/>
      <c r="I342" s="404"/>
      <c r="J342" s="404"/>
      <c r="K342" s="404"/>
      <c r="L342" s="404"/>
      <c r="M342" s="404"/>
      <c r="N342" s="404"/>
      <c r="O342" s="404"/>
      <c r="P342" s="404"/>
      <c r="Q342" s="404"/>
      <c r="R342" s="404"/>
      <c r="S342" s="404"/>
      <c r="T342" s="404"/>
      <c r="U342" s="404"/>
      <c r="V342" s="404"/>
      <c r="W342" s="404"/>
      <c r="X342" s="404"/>
      <c r="Y342" s="404"/>
      <c r="Z342" s="404"/>
    </row>
    <row r="343" spans="1:26" ht="15.75" customHeight="1">
      <c r="A343" s="404"/>
      <c r="B343" s="404"/>
      <c r="C343" s="404"/>
      <c r="D343" s="404"/>
      <c r="E343" s="404"/>
      <c r="F343" s="404"/>
      <c r="G343" s="404"/>
      <c r="H343" s="404"/>
      <c r="I343" s="404"/>
      <c r="J343" s="404"/>
      <c r="K343" s="404"/>
      <c r="L343" s="404"/>
      <c r="M343" s="404"/>
      <c r="N343" s="404"/>
      <c r="O343" s="404"/>
      <c r="P343" s="404"/>
      <c r="Q343" s="404"/>
      <c r="R343" s="404"/>
      <c r="S343" s="404"/>
      <c r="T343" s="404"/>
      <c r="U343" s="404"/>
      <c r="V343" s="404"/>
      <c r="W343" s="404"/>
      <c r="X343" s="404"/>
      <c r="Y343" s="404"/>
      <c r="Z343" s="404"/>
    </row>
    <row r="344" spans="1:26" ht="15.75" customHeight="1">
      <c r="A344" s="404"/>
      <c r="B344" s="404"/>
      <c r="C344" s="404"/>
      <c r="D344" s="404"/>
      <c r="E344" s="404"/>
      <c r="F344" s="404"/>
      <c r="G344" s="404"/>
      <c r="H344" s="404"/>
      <c r="I344" s="404"/>
      <c r="J344" s="404"/>
      <c r="K344" s="404"/>
      <c r="L344" s="404"/>
      <c r="M344" s="404"/>
      <c r="N344" s="404"/>
      <c r="O344" s="404"/>
      <c r="P344" s="404"/>
      <c r="Q344" s="404"/>
      <c r="R344" s="404"/>
      <c r="S344" s="404"/>
      <c r="T344" s="404"/>
      <c r="U344" s="404"/>
      <c r="V344" s="404"/>
      <c r="W344" s="404"/>
      <c r="X344" s="404"/>
      <c r="Y344" s="404"/>
      <c r="Z344" s="404"/>
    </row>
    <row r="345" spans="1:26" ht="15.75" customHeight="1">
      <c r="A345" s="404"/>
      <c r="B345" s="404"/>
      <c r="C345" s="404"/>
      <c r="D345" s="404"/>
      <c r="E345" s="404"/>
      <c r="F345" s="404"/>
      <c r="G345" s="404"/>
      <c r="H345" s="404"/>
      <c r="I345" s="404"/>
      <c r="J345" s="404"/>
      <c r="K345" s="404"/>
      <c r="L345" s="404"/>
      <c r="M345" s="404"/>
      <c r="N345" s="404"/>
      <c r="O345" s="404"/>
      <c r="P345" s="404"/>
      <c r="Q345" s="404"/>
      <c r="R345" s="404"/>
      <c r="S345" s="404"/>
      <c r="T345" s="404"/>
      <c r="U345" s="404"/>
      <c r="V345" s="404"/>
      <c r="W345" s="404"/>
      <c r="X345" s="404"/>
      <c r="Y345" s="404"/>
      <c r="Z345" s="404"/>
    </row>
    <row r="346" spans="1:26" ht="15.75" customHeight="1">
      <c r="A346" s="404"/>
      <c r="B346" s="404"/>
      <c r="C346" s="404"/>
      <c r="D346" s="404"/>
      <c r="E346" s="404"/>
      <c r="F346" s="404"/>
      <c r="G346" s="404"/>
      <c r="H346" s="404"/>
      <c r="I346" s="404"/>
      <c r="J346" s="404"/>
      <c r="K346" s="404"/>
      <c r="L346" s="404"/>
      <c r="M346" s="404"/>
      <c r="N346" s="404"/>
      <c r="O346" s="404"/>
      <c r="P346" s="404"/>
      <c r="Q346" s="404"/>
      <c r="R346" s="404"/>
      <c r="S346" s="404"/>
      <c r="T346" s="404"/>
      <c r="U346" s="404"/>
      <c r="V346" s="404"/>
      <c r="W346" s="404"/>
      <c r="X346" s="404"/>
      <c r="Y346" s="404"/>
      <c r="Z346" s="404"/>
    </row>
    <row r="347" spans="1:26" ht="15.75" customHeight="1">
      <c r="A347" s="404"/>
      <c r="B347" s="404"/>
      <c r="C347" s="404"/>
      <c r="D347" s="404"/>
      <c r="E347" s="404"/>
      <c r="F347" s="404"/>
      <c r="G347" s="404"/>
      <c r="H347" s="404"/>
      <c r="I347" s="404"/>
      <c r="J347" s="404"/>
      <c r="K347" s="404"/>
      <c r="L347" s="404"/>
      <c r="M347" s="404"/>
      <c r="N347" s="404"/>
      <c r="O347" s="404"/>
      <c r="P347" s="404"/>
      <c r="Q347" s="404"/>
      <c r="R347" s="404"/>
      <c r="S347" s="404"/>
      <c r="T347" s="404"/>
      <c r="U347" s="404"/>
      <c r="V347" s="404"/>
      <c r="W347" s="404"/>
      <c r="X347" s="404"/>
      <c r="Y347" s="404"/>
      <c r="Z347" s="404"/>
    </row>
    <row r="348" spans="1:26" ht="15.75" customHeight="1">
      <c r="A348" s="404"/>
      <c r="B348" s="404"/>
      <c r="C348" s="404"/>
      <c r="D348" s="404"/>
      <c r="E348" s="404"/>
      <c r="F348" s="404"/>
      <c r="G348" s="404"/>
      <c r="H348" s="404"/>
      <c r="I348" s="404"/>
      <c r="J348" s="404"/>
      <c r="K348" s="404"/>
      <c r="L348" s="404"/>
      <c r="M348" s="404"/>
      <c r="N348" s="404"/>
      <c r="O348" s="404"/>
      <c r="P348" s="404"/>
      <c r="Q348" s="404"/>
      <c r="R348" s="404"/>
      <c r="S348" s="404"/>
      <c r="T348" s="404"/>
      <c r="U348" s="404"/>
      <c r="V348" s="404"/>
      <c r="W348" s="404"/>
      <c r="X348" s="404"/>
      <c r="Y348" s="404"/>
      <c r="Z348" s="404"/>
    </row>
    <row r="349" spans="1:26" ht="15.75" customHeight="1">
      <c r="A349" s="404"/>
      <c r="B349" s="404"/>
      <c r="C349" s="404"/>
      <c r="D349" s="404"/>
      <c r="E349" s="404"/>
      <c r="F349" s="404"/>
      <c r="G349" s="404"/>
      <c r="H349" s="404"/>
      <c r="I349" s="404"/>
      <c r="J349" s="404"/>
      <c r="K349" s="404"/>
      <c r="L349" s="404"/>
      <c r="M349" s="404"/>
      <c r="N349" s="404"/>
      <c r="O349" s="404"/>
      <c r="P349" s="404"/>
      <c r="Q349" s="404"/>
      <c r="R349" s="404"/>
      <c r="S349" s="404"/>
      <c r="T349" s="404"/>
      <c r="U349" s="404"/>
      <c r="V349" s="404"/>
      <c r="W349" s="404"/>
      <c r="X349" s="404"/>
      <c r="Y349" s="404"/>
      <c r="Z349" s="404"/>
    </row>
    <row r="350" spans="1:26" ht="15.75" customHeight="1">
      <c r="A350" s="404"/>
      <c r="B350" s="404"/>
      <c r="C350" s="404"/>
      <c r="D350" s="404"/>
      <c r="E350" s="404"/>
      <c r="F350" s="404"/>
      <c r="G350" s="404"/>
      <c r="H350" s="404"/>
      <c r="I350" s="404"/>
      <c r="J350" s="404"/>
      <c r="K350" s="404"/>
      <c r="L350" s="404"/>
      <c r="M350" s="404"/>
      <c r="N350" s="404"/>
      <c r="O350" s="404"/>
      <c r="P350" s="404"/>
      <c r="Q350" s="404"/>
      <c r="R350" s="404"/>
      <c r="S350" s="404"/>
      <c r="T350" s="404"/>
      <c r="U350" s="404"/>
      <c r="V350" s="404"/>
      <c r="W350" s="404"/>
      <c r="X350" s="404"/>
      <c r="Y350" s="404"/>
      <c r="Z350" s="404"/>
    </row>
    <row r="351" spans="1:26" ht="15.75" customHeight="1">
      <c r="A351" s="404"/>
      <c r="B351" s="404"/>
      <c r="C351" s="404"/>
      <c r="D351" s="404"/>
      <c r="E351" s="404"/>
      <c r="F351" s="404"/>
      <c r="G351" s="404"/>
      <c r="H351" s="404"/>
      <c r="I351" s="404"/>
      <c r="J351" s="404"/>
      <c r="K351" s="404"/>
      <c r="L351" s="404"/>
      <c r="M351" s="404"/>
      <c r="N351" s="404"/>
      <c r="O351" s="404"/>
      <c r="P351" s="404"/>
      <c r="Q351" s="404"/>
      <c r="R351" s="404"/>
      <c r="S351" s="404"/>
      <c r="T351" s="404"/>
      <c r="U351" s="404"/>
      <c r="V351" s="404"/>
      <c r="W351" s="404"/>
      <c r="X351" s="404"/>
      <c r="Y351" s="404"/>
      <c r="Z351" s="404"/>
    </row>
    <row r="352" spans="1:26" ht="15.75" customHeight="1">
      <c r="A352" s="404"/>
      <c r="B352" s="404"/>
      <c r="C352" s="404"/>
      <c r="D352" s="404"/>
      <c r="E352" s="404"/>
      <c r="F352" s="404"/>
      <c r="G352" s="404"/>
      <c r="H352" s="404"/>
      <c r="I352" s="404"/>
      <c r="J352" s="404"/>
      <c r="K352" s="404"/>
      <c r="L352" s="404"/>
      <c r="M352" s="404"/>
      <c r="N352" s="404"/>
      <c r="O352" s="404"/>
      <c r="P352" s="404"/>
      <c r="Q352" s="404"/>
      <c r="R352" s="404"/>
      <c r="S352" s="404"/>
      <c r="T352" s="404"/>
      <c r="U352" s="404"/>
      <c r="V352" s="404"/>
      <c r="W352" s="404"/>
      <c r="X352" s="404"/>
      <c r="Y352" s="404"/>
      <c r="Z352" s="404"/>
    </row>
    <row r="353" spans="1:26" ht="15.75" customHeight="1">
      <c r="A353" s="404"/>
      <c r="B353" s="404"/>
      <c r="C353" s="404"/>
      <c r="D353" s="404"/>
      <c r="E353" s="404"/>
      <c r="F353" s="404"/>
      <c r="G353" s="404"/>
      <c r="H353" s="404"/>
      <c r="I353" s="404"/>
      <c r="J353" s="404"/>
      <c r="K353" s="404"/>
      <c r="L353" s="404"/>
      <c r="M353" s="404"/>
      <c r="N353" s="404"/>
      <c r="O353" s="404"/>
      <c r="P353" s="404"/>
      <c r="Q353" s="404"/>
      <c r="R353" s="404"/>
      <c r="S353" s="404"/>
      <c r="T353" s="404"/>
      <c r="U353" s="404"/>
      <c r="V353" s="404"/>
      <c r="W353" s="404"/>
      <c r="X353" s="404"/>
      <c r="Y353" s="404"/>
      <c r="Z353" s="404"/>
    </row>
    <row r="354" spans="1:26" ht="15.75" customHeight="1">
      <c r="A354" s="404"/>
      <c r="B354" s="404"/>
      <c r="C354" s="404"/>
      <c r="D354" s="404"/>
      <c r="E354" s="404"/>
      <c r="F354" s="404"/>
      <c r="G354" s="404"/>
      <c r="H354" s="404"/>
      <c r="I354" s="404"/>
      <c r="J354" s="404"/>
      <c r="K354" s="404"/>
      <c r="L354" s="404"/>
      <c r="M354" s="404"/>
      <c r="N354" s="404"/>
      <c r="O354" s="404"/>
      <c r="P354" s="404"/>
      <c r="Q354" s="404"/>
      <c r="R354" s="404"/>
      <c r="S354" s="404"/>
      <c r="T354" s="404"/>
      <c r="U354" s="404"/>
      <c r="V354" s="404"/>
      <c r="W354" s="404"/>
      <c r="X354" s="404"/>
      <c r="Y354" s="404"/>
      <c r="Z354" s="404"/>
    </row>
    <row r="355" spans="1:26" ht="15.75" customHeight="1">
      <c r="A355" s="404"/>
      <c r="B355" s="404"/>
      <c r="C355" s="404"/>
      <c r="D355" s="404"/>
      <c r="E355" s="404"/>
      <c r="F355" s="404"/>
      <c r="G355" s="404"/>
      <c r="H355" s="404"/>
      <c r="I355" s="404"/>
      <c r="J355" s="404"/>
      <c r="K355" s="404"/>
      <c r="L355" s="404"/>
      <c r="M355" s="404"/>
      <c r="N355" s="404"/>
      <c r="O355" s="404"/>
      <c r="P355" s="404"/>
      <c r="Q355" s="404"/>
      <c r="R355" s="404"/>
      <c r="S355" s="404"/>
      <c r="T355" s="404"/>
      <c r="U355" s="404"/>
      <c r="V355" s="404"/>
      <c r="W355" s="404"/>
      <c r="X355" s="404"/>
      <c r="Y355" s="404"/>
      <c r="Z355" s="404"/>
    </row>
    <row r="356" spans="1:26" ht="15.75" customHeight="1">
      <c r="A356" s="404"/>
      <c r="B356" s="404"/>
      <c r="C356" s="404"/>
      <c r="D356" s="404"/>
      <c r="E356" s="404"/>
      <c r="F356" s="404"/>
      <c r="G356" s="404"/>
      <c r="H356" s="404"/>
      <c r="I356" s="404"/>
      <c r="J356" s="404"/>
      <c r="K356" s="404"/>
      <c r="L356" s="404"/>
      <c r="M356" s="404"/>
      <c r="N356" s="404"/>
      <c r="O356" s="404"/>
      <c r="P356" s="404"/>
      <c r="Q356" s="404"/>
      <c r="R356" s="404"/>
      <c r="S356" s="404"/>
      <c r="T356" s="404"/>
      <c r="U356" s="404"/>
      <c r="V356" s="404"/>
      <c r="W356" s="404"/>
      <c r="X356" s="404"/>
      <c r="Y356" s="404"/>
      <c r="Z356" s="404"/>
    </row>
    <row r="357" spans="1:26" ht="15.75" customHeight="1">
      <c r="A357" s="404"/>
      <c r="B357" s="404"/>
      <c r="C357" s="404"/>
      <c r="D357" s="404"/>
      <c r="E357" s="404"/>
      <c r="F357" s="404"/>
      <c r="G357" s="404"/>
      <c r="H357" s="404"/>
      <c r="I357" s="404"/>
      <c r="J357" s="404"/>
      <c r="K357" s="404"/>
      <c r="L357" s="404"/>
      <c r="M357" s="404"/>
      <c r="N357" s="404"/>
      <c r="O357" s="404"/>
      <c r="P357" s="404"/>
      <c r="Q357" s="404"/>
      <c r="R357" s="404"/>
      <c r="S357" s="404"/>
      <c r="T357" s="404"/>
      <c r="U357" s="404"/>
      <c r="V357" s="404"/>
      <c r="W357" s="404"/>
      <c r="X357" s="404"/>
      <c r="Y357" s="404"/>
      <c r="Z357" s="404"/>
    </row>
    <row r="358" spans="1:26" ht="15.75" customHeight="1">
      <c r="A358" s="404"/>
      <c r="B358" s="404"/>
      <c r="C358" s="404"/>
      <c r="D358" s="404"/>
      <c r="E358" s="404"/>
      <c r="F358" s="404"/>
      <c r="G358" s="404"/>
      <c r="H358" s="404"/>
      <c r="I358" s="404"/>
      <c r="J358" s="404"/>
      <c r="K358" s="404"/>
      <c r="L358" s="404"/>
      <c r="M358" s="404"/>
      <c r="N358" s="404"/>
      <c r="O358" s="404"/>
      <c r="P358" s="404"/>
      <c r="Q358" s="404"/>
      <c r="R358" s="404"/>
      <c r="S358" s="404"/>
      <c r="T358" s="404"/>
      <c r="U358" s="404"/>
      <c r="V358" s="404"/>
      <c r="W358" s="404"/>
      <c r="X358" s="404"/>
      <c r="Y358" s="404"/>
      <c r="Z358" s="404"/>
    </row>
    <row r="359" spans="1:26" ht="15.75" customHeight="1">
      <c r="A359" s="404"/>
      <c r="B359" s="404"/>
      <c r="C359" s="404"/>
      <c r="D359" s="404"/>
      <c r="E359" s="404"/>
      <c r="F359" s="404"/>
      <c r="G359" s="404"/>
      <c r="H359" s="404"/>
      <c r="I359" s="404"/>
      <c r="J359" s="404"/>
      <c r="K359" s="404"/>
      <c r="L359" s="404"/>
      <c r="M359" s="404"/>
      <c r="N359" s="404"/>
      <c r="O359" s="404"/>
      <c r="P359" s="404"/>
      <c r="Q359" s="404"/>
      <c r="R359" s="404"/>
      <c r="S359" s="404"/>
      <c r="T359" s="404"/>
      <c r="U359" s="404"/>
      <c r="V359" s="404"/>
      <c r="W359" s="404"/>
      <c r="X359" s="404"/>
      <c r="Y359" s="404"/>
      <c r="Z359" s="404"/>
    </row>
    <row r="360" spans="1:26" ht="15.75" customHeight="1">
      <c r="A360" s="404"/>
      <c r="B360" s="404"/>
      <c r="C360" s="404"/>
      <c r="D360" s="404"/>
      <c r="E360" s="404"/>
      <c r="F360" s="404"/>
      <c r="G360" s="404"/>
      <c r="H360" s="404"/>
      <c r="I360" s="404"/>
      <c r="J360" s="404"/>
      <c r="K360" s="404"/>
      <c r="L360" s="404"/>
      <c r="M360" s="404"/>
      <c r="N360" s="404"/>
      <c r="O360" s="404"/>
      <c r="P360" s="404"/>
      <c r="Q360" s="404"/>
      <c r="R360" s="404"/>
      <c r="S360" s="404"/>
      <c r="T360" s="404"/>
      <c r="U360" s="404"/>
      <c r="V360" s="404"/>
      <c r="W360" s="404"/>
      <c r="X360" s="404"/>
      <c r="Y360" s="404"/>
      <c r="Z360" s="404"/>
    </row>
    <row r="361" spans="1:26" ht="15.75" customHeight="1">
      <c r="A361" s="404"/>
      <c r="B361" s="404"/>
      <c r="C361" s="404"/>
      <c r="D361" s="404"/>
      <c r="E361" s="404"/>
      <c r="F361" s="404"/>
      <c r="G361" s="404"/>
      <c r="H361" s="404"/>
      <c r="I361" s="404"/>
      <c r="J361" s="404"/>
      <c r="K361" s="404"/>
      <c r="L361" s="404"/>
      <c r="M361" s="404"/>
      <c r="N361" s="404"/>
      <c r="O361" s="404"/>
      <c r="P361" s="404"/>
      <c r="Q361" s="404"/>
      <c r="R361" s="404"/>
      <c r="S361" s="404"/>
      <c r="T361" s="404"/>
      <c r="U361" s="404"/>
      <c r="V361" s="404"/>
      <c r="W361" s="404"/>
      <c r="X361" s="404"/>
      <c r="Y361" s="404"/>
      <c r="Z361" s="404"/>
    </row>
    <row r="362" spans="1:26" ht="15.75" customHeight="1">
      <c r="A362" s="404"/>
      <c r="B362" s="404"/>
      <c r="C362" s="404"/>
      <c r="D362" s="404"/>
      <c r="E362" s="404"/>
      <c r="F362" s="404"/>
      <c r="G362" s="404"/>
      <c r="H362" s="404"/>
      <c r="I362" s="404"/>
      <c r="J362" s="404"/>
      <c r="K362" s="404"/>
      <c r="L362" s="404"/>
      <c r="M362" s="404"/>
      <c r="N362" s="404"/>
      <c r="O362" s="404"/>
      <c r="P362" s="404"/>
      <c r="Q362" s="404"/>
      <c r="R362" s="404"/>
      <c r="S362" s="404"/>
      <c r="T362" s="404"/>
      <c r="U362" s="404"/>
      <c r="V362" s="404"/>
      <c r="W362" s="404"/>
      <c r="X362" s="404"/>
      <c r="Y362" s="404"/>
      <c r="Z362" s="404"/>
    </row>
    <row r="363" spans="1:26" ht="15.75" customHeight="1">
      <c r="A363" s="404"/>
      <c r="B363" s="404"/>
      <c r="C363" s="404"/>
      <c r="D363" s="404"/>
      <c r="E363" s="404"/>
      <c r="F363" s="404"/>
      <c r="G363" s="404"/>
      <c r="H363" s="404"/>
      <c r="I363" s="404"/>
      <c r="J363" s="404"/>
      <c r="K363" s="404"/>
      <c r="L363" s="404"/>
      <c r="M363" s="404"/>
      <c r="N363" s="404"/>
      <c r="O363" s="404"/>
      <c r="P363" s="404"/>
      <c r="Q363" s="404"/>
      <c r="R363" s="404"/>
      <c r="S363" s="404"/>
      <c r="T363" s="404"/>
      <c r="U363" s="404"/>
      <c r="V363" s="404"/>
      <c r="W363" s="404"/>
      <c r="X363" s="404"/>
      <c r="Y363" s="404"/>
      <c r="Z363" s="404"/>
    </row>
    <row r="364" spans="1:26" ht="15.75" customHeight="1">
      <c r="A364" s="404"/>
      <c r="B364" s="404"/>
      <c r="C364" s="404"/>
      <c r="D364" s="404"/>
      <c r="E364" s="404"/>
      <c r="F364" s="404"/>
      <c r="G364" s="404"/>
      <c r="H364" s="404"/>
      <c r="I364" s="404"/>
      <c r="J364" s="404"/>
      <c r="K364" s="404"/>
      <c r="L364" s="404"/>
      <c r="M364" s="404"/>
      <c r="N364" s="404"/>
      <c r="O364" s="404"/>
      <c r="P364" s="404"/>
      <c r="Q364" s="404"/>
      <c r="R364" s="404"/>
      <c r="S364" s="404"/>
      <c r="T364" s="404"/>
      <c r="U364" s="404"/>
      <c r="V364" s="404"/>
      <c r="W364" s="404"/>
      <c r="X364" s="404"/>
      <c r="Y364" s="404"/>
      <c r="Z364" s="404"/>
    </row>
    <row r="365" spans="1:26" ht="15.75" customHeight="1">
      <c r="A365" s="404"/>
      <c r="B365" s="404"/>
      <c r="C365" s="404"/>
      <c r="D365" s="404"/>
      <c r="E365" s="404"/>
      <c r="F365" s="404"/>
      <c r="G365" s="404"/>
      <c r="H365" s="404"/>
      <c r="I365" s="404"/>
      <c r="J365" s="404"/>
      <c r="K365" s="404"/>
      <c r="L365" s="404"/>
      <c r="M365" s="404"/>
      <c r="N365" s="404"/>
      <c r="O365" s="404"/>
      <c r="P365" s="404"/>
      <c r="Q365" s="404"/>
      <c r="R365" s="404"/>
      <c r="S365" s="404"/>
      <c r="T365" s="404"/>
      <c r="U365" s="404"/>
      <c r="V365" s="404"/>
      <c r="W365" s="404"/>
      <c r="X365" s="404"/>
      <c r="Y365" s="404"/>
      <c r="Z365" s="404"/>
    </row>
    <row r="366" spans="1:26" ht="15.75" customHeight="1">
      <c r="A366" s="404"/>
      <c r="B366" s="404"/>
      <c r="C366" s="404"/>
      <c r="D366" s="404"/>
      <c r="E366" s="404"/>
      <c r="F366" s="404"/>
      <c r="G366" s="404"/>
      <c r="H366" s="404"/>
      <c r="I366" s="404"/>
      <c r="J366" s="404"/>
      <c r="K366" s="404"/>
      <c r="L366" s="404"/>
      <c r="M366" s="404"/>
      <c r="N366" s="404"/>
      <c r="O366" s="404"/>
      <c r="P366" s="404"/>
      <c r="Q366" s="404"/>
      <c r="R366" s="404"/>
      <c r="S366" s="404"/>
      <c r="T366" s="404"/>
      <c r="U366" s="404"/>
      <c r="V366" s="404"/>
      <c r="W366" s="404"/>
      <c r="X366" s="404"/>
      <c r="Y366" s="404"/>
      <c r="Z366" s="404"/>
    </row>
    <row r="367" spans="1:26" ht="15.75" customHeight="1">
      <c r="A367" s="404"/>
      <c r="B367" s="404"/>
      <c r="C367" s="404"/>
      <c r="D367" s="404"/>
      <c r="E367" s="404"/>
      <c r="F367" s="404"/>
      <c r="G367" s="404"/>
      <c r="H367" s="404"/>
      <c r="I367" s="404"/>
      <c r="J367" s="404"/>
      <c r="K367" s="404"/>
      <c r="L367" s="404"/>
      <c r="M367" s="404"/>
      <c r="N367" s="404"/>
      <c r="O367" s="404"/>
      <c r="P367" s="404"/>
      <c r="Q367" s="404"/>
      <c r="R367" s="404"/>
      <c r="S367" s="404"/>
      <c r="T367" s="404"/>
      <c r="U367" s="404"/>
      <c r="V367" s="404"/>
      <c r="W367" s="404"/>
      <c r="X367" s="404"/>
      <c r="Y367" s="404"/>
      <c r="Z367" s="404"/>
    </row>
    <row r="368" spans="1:26" ht="15.75" customHeight="1">
      <c r="A368" s="404"/>
      <c r="B368" s="404"/>
      <c r="C368" s="404"/>
      <c r="D368" s="404"/>
      <c r="E368" s="404"/>
      <c r="F368" s="404"/>
      <c r="G368" s="404"/>
      <c r="H368" s="404"/>
      <c r="I368" s="404"/>
      <c r="J368" s="404"/>
      <c r="K368" s="404"/>
      <c r="L368" s="404"/>
      <c r="M368" s="404"/>
      <c r="N368" s="404"/>
      <c r="O368" s="404"/>
      <c r="P368" s="404"/>
      <c r="Q368" s="404"/>
      <c r="R368" s="404"/>
      <c r="S368" s="404"/>
      <c r="T368" s="404"/>
      <c r="U368" s="404"/>
      <c r="V368" s="404"/>
      <c r="W368" s="404"/>
      <c r="X368" s="404"/>
      <c r="Y368" s="404"/>
      <c r="Z368" s="404"/>
    </row>
    <row r="369" spans="1:26" ht="15.75" customHeight="1">
      <c r="A369" s="404"/>
      <c r="B369" s="404"/>
      <c r="C369" s="404"/>
      <c r="D369" s="404"/>
      <c r="E369" s="404"/>
      <c r="F369" s="404"/>
      <c r="G369" s="404"/>
      <c r="H369" s="404"/>
      <c r="I369" s="404"/>
      <c r="J369" s="404"/>
      <c r="K369" s="404"/>
      <c r="L369" s="404"/>
      <c r="M369" s="404"/>
      <c r="N369" s="404"/>
      <c r="O369" s="404"/>
      <c r="P369" s="404"/>
      <c r="Q369" s="404"/>
      <c r="R369" s="404"/>
      <c r="S369" s="404"/>
      <c r="T369" s="404"/>
      <c r="U369" s="404"/>
      <c r="V369" s="404"/>
      <c r="W369" s="404"/>
      <c r="X369" s="404"/>
      <c r="Y369" s="404"/>
      <c r="Z369" s="404"/>
    </row>
    <row r="370" spans="1:26" ht="15.75" customHeight="1">
      <c r="A370" s="404"/>
      <c r="B370" s="404"/>
      <c r="C370" s="404"/>
      <c r="D370" s="404"/>
      <c r="E370" s="404"/>
      <c r="F370" s="404"/>
      <c r="G370" s="404"/>
      <c r="H370" s="404"/>
      <c r="I370" s="404"/>
      <c r="J370" s="404"/>
      <c r="K370" s="404"/>
      <c r="L370" s="404"/>
      <c r="M370" s="404"/>
      <c r="N370" s="404"/>
      <c r="O370" s="404"/>
      <c r="P370" s="404"/>
      <c r="Q370" s="404"/>
      <c r="R370" s="404"/>
      <c r="S370" s="404"/>
      <c r="T370" s="404"/>
      <c r="U370" s="404"/>
      <c r="V370" s="404"/>
      <c r="W370" s="404"/>
      <c r="X370" s="404"/>
      <c r="Y370" s="404"/>
      <c r="Z370" s="404"/>
    </row>
    <row r="371" spans="1:26" ht="15.75" customHeight="1">
      <c r="A371" s="404"/>
      <c r="B371" s="404"/>
      <c r="C371" s="404"/>
      <c r="D371" s="404"/>
      <c r="E371" s="404"/>
      <c r="F371" s="404"/>
      <c r="G371" s="404"/>
      <c r="H371" s="404"/>
      <c r="I371" s="404"/>
      <c r="J371" s="404"/>
      <c r="K371" s="404"/>
      <c r="L371" s="404"/>
      <c r="M371" s="404"/>
      <c r="N371" s="404"/>
      <c r="O371" s="404"/>
      <c r="P371" s="404"/>
      <c r="Q371" s="404"/>
      <c r="R371" s="404"/>
      <c r="S371" s="404"/>
      <c r="T371" s="404"/>
      <c r="U371" s="404"/>
      <c r="V371" s="404"/>
      <c r="W371" s="404"/>
      <c r="X371" s="404"/>
      <c r="Y371" s="404"/>
      <c r="Z371" s="404"/>
    </row>
    <row r="372" spans="1:26" ht="15.75" customHeight="1">
      <c r="A372" s="404"/>
      <c r="B372" s="404"/>
      <c r="C372" s="404"/>
      <c r="D372" s="404"/>
      <c r="E372" s="404"/>
      <c r="F372" s="404"/>
      <c r="G372" s="404"/>
      <c r="H372" s="404"/>
      <c r="I372" s="404"/>
      <c r="J372" s="404"/>
      <c r="K372" s="404"/>
      <c r="L372" s="404"/>
      <c r="M372" s="404"/>
      <c r="N372" s="404"/>
      <c r="O372" s="404"/>
      <c r="P372" s="404"/>
      <c r="Q372" s="404"/>
      <c r="R372" s="404"/>
      <c r="S372" s="404"/>
      <c r="T372" s="404"/>
      <c r="U372" s="404"/>
      <c r="V372" s="404"/>
      <c r="W372" s="404"/>
      <c r="X372" s="404"/>
      <c r="Y372" s="404"/>
      <c r="Z372" s="404"/>
    </row>
    <row r="373" spans="1:26" ht="15.75" customHeight="1">
      <c r="A373" s="404"/>
      <c r="B373" s="404"/>
      <c r="C373" s="404"/>
      <c r="D373" s="404"/>
      <c r="E373" s="404"/>
      <c r="F373" s="404"/>
      <c r="G373" s="404"/>
      <c r="H373" s="404"/>
      <c r="I373" s="404"/>
      <c r="J373" s="404"/>
      <c r="K373" s="404"/>
      <c r="L373" s="404"/>
      <c r="M373" s="404"/>
      <c r="N373" s="404"/>
      <c r="O373" s="404"/>
      <c r="P373" s="404"/>
      <c r="Q373" s="404"/>
      <c r="R373" s="404"/>
      <c r="S373" s="404"/>
      <c r="T373" s="404"/>
      <c r="U373" s="404"/>
      <c r="V373" s="404"/>
      <c r="W373" s="404"/>
      <c r="X373" s="404"/>
      <c r="Y373" s="404"/>
      <c r="Z373" s="404"/>
    </row>
    <row r="374" spans="1:26" ht="15.75" customHeight="1">
      <c r="A374" s="404"/>
      <c r="B374" s="404"/>
      <c r="C374" s="404"/>
      <c r="D374" s="404"/>
      <c r="E374" s="404"/>
      <c r="F374" s="404"/>
      <c r="G374" s="404"/>
      <c r="H374" s="404"/>
      <c r="I374" s="404"/>
      <c r="J374" s="404"/>
      <c r="K374" s="404"/>
      <c r="L374" s="404"/>
      <c r="M374" s="404"/>
      <c r="N374" s="404"/>
      <c r="O374" s="404"/>
      <c r="P374" s="404"/>
      <c r="Q374" s="404"/>
      <c r="R374" s="404"/>
      <c r="S374" s="404"/>
      <c r="T374" s="404"/>
      <c r="U374" s="404"/>
      <c r="V374" s="404"/>
      <c r="W374" s="404"/>
      <c r="X374" s="404"/>
      <c r="Y374" s="404"/>
      <c r="Z374" s="404"/>
    </row>
    <row r="375" spans="1:26" ht="15.75" customHeight="1">
      <c r="A375" s="404"/>
      <c r="B375" s="404"/>
      <c r="C375" s="404"/>
      <c r="D375" s="404"/>
      <c r="E375" s="404"/>
      <c r="F375" s="404"/>
      <c r="G375" s="404"/>
      <c r="H375" s="404"/>
      <c r="I375" s="404"/>
      <c r="J375" s="404"/>
      <c r="K375" s="404"/>
      <c r="L375" s="404"/>
      <c r="M375" s="404"/>
      <c r="N375" s="404"/>
      <c r="O375" s="404"/>
      <c r="P375" s="404"/>
      <c r="Q375" s="404"/>
      <c r="R375" s="404"/>
      <c r="S375" s="404"/>
      <c r="T375" s="404"/>
      <c r="U375" s="404"/>
      <c r="V375" s="404"/>
      <c r="W375" s="404"/>
      <c r="X375" s="404"/>
      <c r="Y375" s="404"/>
      <c r="Z375" s="404"/>
    </row>
    <row r="376" spans="1:26" ht="15.75" customHeight="1">
      <c r="A376" s="404"/>
      <c r="B376" s="404"/>
      <c r="C376" s="404"/>
      <c r="D376" s="404"/>
      <c r="E376" s="404"/>
      <c r="F376" s="404"/>
      <c r="G376" s="404"/>
      <c r="H376" s="404"/>
      <c r="I376" s="404"/>
      <c r="J376" s="404"/>
      <c r="K376" s="404"/>
      <c r="L376" s="404"/>
      <c r="M376" s="404"/>
      <c r="N376" s="404"/>
      <c r="O376" s="404"/>
      <c r="P376" s="404"/>
      <c r="Q376" s="404"/>
      <c r="R376" s="404"/>
      <c r="S376" s="404"/>
      <c r="T376" s="404"/>
      <c r="U376" s="404"/>
      <c r="V376" s="404"/>
      <c r="W376" s="404"/>
      <c r="X376" s="404"/>
      <c r="Y376" s="404"/>
      <c r="Z376" s="404"/>
    </row>
    <row r="377" spans="1:26" ht="15.75" customHeight="1">
      <c r="A377" s="404"/>
      <c r="B377" s="404"/>
      <c r="C377" s="404"/>
      <c r="D377" s="404"/>
      <c r="E377" s="404"/>
      <c r="F377" s="404"/>
      <c r="G377" s="404"/>
      <c r="H377" s="404"/>
      <c r="I377" s="404"/>
      <c r="J377" s="404"/>
      <c r="K377" s="404"/>
      <c r="L377" s="404"/>
      <c r="M377" s="404"/>
      <c r="N377" s="404"/>
      <c r="O377" s="404"/>
      <c r="P377" s="404"/>
      <c r="Q377" s="404"/>
      <c r="R377" s="404"/>
      <c r="S377" s="404"/>
      <c r="T377" s="404"/>
      <c r="U377" s="404"/>
      <c r="V377" s="404"/>
      <c r="W377" s="404"/>
      <c r="X377" s="404"/>
      <c r="Y377" s="404"/>
      <c r="Z377" s="404"/>
    </row>
    <row r="378" spans="1:26" ht="15.75" customHeight="1">
      <c r="A378" s="404"/>
      <c r="B378" s="404"/>
      <c r="C378" s="404"/>
      <c r="D378" s="404"/>
      <c r="E378" s="404"/>
      <c r="F378" s="404"/>
      <c r="G378" s="404"/>
      <c r="H378" s="404"/>
      <c r="I378" s="404"/>
      <c r="J378" s="404"/>
      <c r="K378" s="404"/>
      <c r="L378" s="404"/>
      <c r="M378" s="404"/>
      <c r="N378" s="404"/>
      <c r="O378" s="404"/>
      <c r="P378" s="404"/>
      <c r="Q378" s="404"/>
      <c r="R378" s="404"/>
      <c r="S378" s="404"/>
      <c r="T378" s="404"/>
      <c r="U378" s="404"/>
      <c r="V378" s="404"/>
      <c r="W378" s="404"/>
      <c r="X378" s="404"/>
      <c r="Y378" s="404"/>
      <c r="Z378" s="404"/>
    </row>
    <row r="379" spans="1:26" ht="15.75" customHeight="1">
      <c r="A379" s="404"/>
      <c r="B379" s="404"/>
      <c r="C379" s="404"/>
      <c r="D379" s="404"/>
      <c r="E379" s="404"/>
      <c r="F379" s="404"/>
      <c r="G379" s="404"/>
      <c r="H379" s="404"/>
      <c r="I379" s="404"/>
      <c r="J379" s="404"/>
      <c r="K379" s="404"/>
      <c r="L379" s="404"/>
      <c r="M379" s="404"/>
      <c r="N379" s="404"/>
      <c r="O379" s="404"/>
      <c r="P379" s="404"/>
      <c r="Q379" s="404"/>
      <c r="R379" s="404"/>
      <c r="S379" s="404"/>
      <c r="T379" s="404"/>
      <c r="U379" s="404"/>
      <c r="V379" s="404"/>
      <c r="W379" s="404"/>
      <c r="X379" s="404"/>
      <c r="Y379" s="404"/>
      <c r="Z379" s="404"/>
    </row>
    <row r="380" spans="1:26" ht="15.75" customHeight="1">
      <c r="A380" s="404"/>
      <c r="B380" s="404"/>
      <c r="C380" s="404"/>
      <c r="D380" s="404"/>
      <c r="E380" s="404"/>
      <c r="F380" s="404"/>
      <c r="G380" s="404"/>
      <c r="H380" s="404"/>
      <c r="I380" s="404"/>
      <c r="J380" s="404"/>
      <c r="K380" s="404"/>
      <c r="L380" s="404"/>
      <c r="M380" s="404"/>
      <c r="N380" s="404"/>
      <c r="O380" s="404"/>
      <c r="P380" s="404"/>
      <c r="Q380" s="404"/>
      <c r="R380" s="404"/>
      <c r="S380" s="404"/>
      <c r="T380" s="404"/>
      <c r="U380" s="404"/>
      <c r="V380" s="404"/>
      <c r="W380" s="404"/>
      <c r="X380" s="404"/>
      <c r="Y380" s="404"/>
      <c r="Z380" s="404"/>
    </row>
    <row r="381" spans="1:26" ht="15.75" customHeight="1">
      <c r="A381" s="404"/>
      <c r="B381" s="404"/>
      <c r="C381" s="404"/>
      <c r="D381" s="404"/>
      <c r="E381" s="404"/>
      <c r="F381" s="404"/>
      <c r="G381" s="404"/>
      <c r="H381" s="404"/>
      <c r="I381" s="404"/>
      <c r="J381" s="404"/>
      <c r="K381" s="404"/>
      <c r="L381" s="404"/>
      <c r="M381" s="404"/>
      <c r="N381" s="404"/>
      <c r="O381" s="404"/>
      <c r="P381" s="404"/>
      <c r="Q381" s="404"/>
      <c r="R381" s="404"/>
      <c r="S381" s="404"/>
      <c r="T381" s="404"/>
      <c r="U381" s="404"/>
      <c r="V381" s="404"/>
      <c r="W381" s="404"/>
      <c r="X381" s="404"/>
      <c r="Y381" s="404"/>
      <c r="Z381" s="404"/>
    </row>
    <row r="382" spans="1:26" ht="15.75" customHeight="1">
      <c r="A382" s="404"/>
      <c r="B382" s="404"/>
      <c r="C382" s="404"/>
      <c r="D382" s="404"/>
      <c r="E382" s="404"/>
      <c r="F382" s="404"/>
      <c r="G382" s="404"/>
      <c r="H382" s="404"/>
      <c r="I382" s="404"/>
      <c r="J382" s="404"/>
      <c r="K382" s="404"/>
      <c r="L382" s="404"/>
      <c r="M382" s="404"/>
      <c r="N382" s="404"/>
      <c r="O382" s="404"/>
      <c r="P382" s="404"/>
      <c r="Q382" s="404"/>
      <c r="R382" s="404"/>
      <c r="S382" s="404"/>
      <c r="T382" s="404"/>
      <c r="U382" s="404"/>
      <c r="V382" s="404"/>
      <c r="W382" s="404"/>
      <c r="X382" s="404"/>
      <c r="Y382" s="404"/>
      <c r="Z382" s="404"/>
    </row>
    <row r="383" spans="1:26" ht="15.75" customHeight="1">
      <c r="A383" s="404"/>
      <c r="B383" s="404"/>
      <c r="C383" s="404"/>
      <c r="D383" s="404"/>
      <c r="E383" s="404"/>
      <c r="F383" s="404"/>
      <c r="G383" s="404"/>
      <c r="H383" s="404"/>
      <c r="I383" s="404"/>
      <c r="J383" s="404"/>
      <c r="K383" s="404"/>
      <c r="L383" s="404"/>
      <c r="M383" s="404"/>
      <c r="N383" s="404"/>
      <c r="O383" s="404"/>
      <c r="P383" s="404"/>
      <c r="Q383" s="404"/>
      <c r="R383" s="404"/>
      <c r="S383" s="404"/>
      <c r="T383" s="404"/>
      <c r="U383" s="404"/>
      <c r="V383" s="404"/>
      <c r="W383" s="404"/>
      <c r="X383" s="404"/>
      <c r="Y383" s="404"/>
      <c r="Z383" s="404"/>
    </row>
    <row r="384" spans="1:26" ht="15.75" customHeight="1">
      <c r="A384" s="404"/>
      <c r="B384" s="404"/>
      <c r="C384" s="404"/>
      <c r="D384" s="404"/>
      <c r="E384" s="404"/>
      <c r="F384" s="404"/>
      <c r="G384" s="404"/>
      <c r="H384" s="404"/>
      <c r="I384" s="404"/>
      <c r="J384" s="404"/>
      <c r="K384" s="404"/>
      <c r="L384" s="404"/>
      <c r="M384" s="404"/>
      <c r="N384" s="404"/>
      <c r="O384" s="404"/>
      <c r="P384" s="404"/>
      <c r="Q384" s="404"/>
      <c r="R384" s="404"/>
      <c r="S384" s="404"/>
      <c r="T384" s="404"/>
      <c r="U384" s="404"/>
      <c r="V384" s="404"/>
      <c r="W384" s="404"/>
      <c r="X384" s="404"/>
      <c r="Y384" s="404"/>
      <c r="Z384" s="404"/>
    </row>
    <row r="385" spans="1:26" ht="15.75" customHeight="1">
      <c r="A385" s="404"/>
      <c r="B385" s="404"/>
      <c r="C385" s="404"/>
      <c r="D385" s="404"/>
      <c r="E385" s="404"/>
      <c r="F385" s="404"/>
      <c r="G385" s="404"/>
      <c r="H385" s="404"/>
      <c r="I385" s="404"/>
      <c r="J385" s="404"/>
      <c r="K385" s="404"/>
      <c r="L385" s="404"/>
      <c r="M385" s="404"/>
      <c r="N385" s="404"/>
      <c r="O385" s="404"/>
      <c r="P385" s="404"/>
      <c r="Q385" s="404"/>
      <c r="R385" s="404"/>
      <c r="S385" s="404"/>
      <c r="T385" s="404"/>
      <c r="U385" s="404"/>
      <c r="V385" s="404"/>
      <c r="W385" s="404"/>
      <c r="X385" s="404"/>
      <c r="Y385" s="404"/>
      <c r="Z385" s="404"/>
    </row>
    <row r="386" spans="1:26" ht="15.75" customHeight="1">
      <c r="A386" s="404"/>
      <c r="B386" s="404"/>
      <c r="C386" s="404"/>
      <c r="D386" s="404"/>
      <c r="E386" s="404"/>
      <c r="F386" s="404"/>
      <c r="G386" s="404"/>
      <c r="H386" s="404"/>
      <c r="I386" s="404"/>
      <c r="J386" s="404"/>
      <c r="K386" s="404"/>
      <c r="L386" s="404"/>
      <c r="M386" s="404"/>
      <c r="N386" s="404"/>
      <c r="O386" s="404"/>
      <c r="P386" s="404"/>
      <c r="Q386" s="404"/>
      <c r="R386" s="404"/>
      <c r="S386" s="404"/>
      <c r="T386" s="404"/>
      <c r="U386" s="404"/>
      <c r="V386" s="404"/>
      <c r="W386" s="404"/>
      <c r="X386" s="404"/>
      <c r="Y386" s="404"/>
      <c r="Z386" s="404"/>
    </row>
    <row r="387" spans="1:26" ht="15.75" customHeight="1">
      <c r="A387" s="404"/>
      <c r="B387" s="404"/>
      <c r="C387" s="404"/>
      <c r="D387" s="404"/>
      <c r="E387" s="404"/>
      <c r="F387" s="404"/>
      <c r="G387" s="404"/>
      <c r="H387" s="404"/>
      <c r="I387" s="404"/>
      <c r="J387" s="404"/>
      <c r="K387" s="404"/>
      <c r="L387" s="404"/>
      <c r="M387" s="404"/>
      <c r="N387" s="404"/>
      <c r="O387" s="404"/>
      <c r="P387" s="404"/>
      <c r="Q387" s="404"/>
      <c r="R387" s="404"/>
      <c r="S387" s="404"/>
      <c r="T387" s="404"/>
      <c r="U387" s="404"/>
      <c r="V387" s="404"/>
      <c r="W387" s="404"/>
      <c r="X387" s="404"/>
      <c r="Y387" s="404"/>
      <c r="Z387" s="404"/>
    </row>
    <row r="388" spans="1:26" ht="15.75" customHeight="1">
      <c r="A388" s="404"/>
      <c r="B388" s="404"/>
      <c r="C388" s="404"/>
      <c r="D388" s="404"/>
      <c r="E388" s="404"/>
      <c r="F388" s="404"/>
      <c r="G388" s="404"/>
      <c r="H388" s="404"/>
      <c r="I388" s="404"/>
      <c r="J388" s="404"/>
      <c r="K388" s="404"/>
      <c r="L388" s="404"/>
      <c r="M388" s="404"/>
      <c r="N388" s="404"/>
      <c r="O388" s="404"/>
      <c r="P388" s="404"/>
      <c r="Q388" s="404"/>
      <c r="R388" s="404"/>
      <c r="S388" s="404"/>
      <c r="T388" s="404"/>
      <c r="U388" s="404"/>
      <c r="V388" s="404"/>
      <c r="W388" s="404"/>
      <c r="X388" s="404"/>
      <c r="Y388" s="404"/>
      <c r="Z388" s="404"/>
    </row>
    <row r="389" spans="1:26" ht="15.75" customHeight="1">
      <c r="A389" s="404"/>
      <c r="B389" s="404"/>
      <c r="C389" s="404"/>
      <c r="D389" s="404"/>
      <c r="E389" s="404"/>
      <c r="F389" s="404"/>
      <c r="G389" s="404"/>
      <c r="H389" s="404"/>
      <c r="I389" s="404"/>
      <c r="J389" s="404"/>
      <c r="K389" s="404"/>
      <c r="L389" s="404"/>
      <c r="M389" s="404"/>
      <c r="N389" s="404"/>
      <c r="O389" s="404"/>
      <c r="P389" s="404"/>
      <c r="Q389" s="404"/>
      <c r="R389" s="404"/>
      <c r="S389" s="404"/>
      <c r="T389" s="404"/>
      <c r="U389" s="404"/>
      <c r="V389" s="404"/>
      <c r="W389" s="404"/>
      <c r="X389" s="404"/>
      <c r="Y389" s="404"/>
      <c r="Z389" s="404"/>
    </row>
    <row r="390" spans="1:26" ht="15.75" customHeight="1">
      <c r="A390" s="404"/>
      <c r="B390" s="404"/>
      <c r="C390" s="404"/>
      <c r="D390" s="404"/>
      <c r="E390" s="404"/>
      <c r="F390" s="404"/>
      <c r="G390" s="404"/>
      <c r="H390" s="404"/>
      <c r="I390" s="404"/>
      <c r="J390" s="404"/>
      <c r="K390" s="404"/>
      <c r="L390" s="404"/>
      <c r="M390" s="404"/>
      <c r="N390" s="404"/>
      <c r="O390" s="404"/>
      <c r="P390" s="404"/>
      <c r="Q390" s="404"/>
      <c r="R390" s="404"/>
      <c r="S390" s="404"/>
      <c r="T390" s="404"/>
      <c r="U390" s="404"/>
      <c r="V390" s="404"/>
      <c r="W390" s="404"/>
      <c r="X390" s="404"/>
      <c r="Y390" s="404"/>
      <c r="Z390" s="404"/>
    </row>
    <row r="391" spans="1:26" ht="15.75" customHeight="1">
      <c r="A391" s="404"/>
      <c r="B391" s="404"/>
      <c r="C391" s="404"/>
      <c r="D391" s="404"/>
      <c r="E391" s="404"/>
      <c r="F391" s="404"/>
      <c r="G391" s="404"/>
      <c r="H391" s="404"/>
      <c r="I391" s="404"/>
      <c r="J391" s="404"/>
      <c r="K391" s="404"/>
      <c r="L391" s="404"/>
      <c r="M391" s="404"/>
      <c r="N391" s="404"/>
      <c r="O391" s="404"/>
      <c r="P391" s="404"/>
      <c r="Q391" s="404"/>
      <c r="R391" s="404"/>
      <c r="S391" s="404"/>
      <c r="T391" s="404"/>
      <c r="U391" s="404"/>
      <c r="V391" s="404"/>
      <c r="W391" s="404"/>
      <c r="X391" s="404"/>
      <c r="Y391" s="404"/>
      <c r="Z391" s="404"/>
    </row>
    <row r="392" spans="1:26" ht="15.75" customHeight="1">
      <c r="A392" s="404"/>
      <c r="B392" s="404"/>
      <c r="C392" s="404"/>
      <c r="D392" s="404"/>
      <c r="E392" s="404"/>
      <c r="F392" s="404"/>
      <c r="G392" s="404"/>
      <c r="H392" s="404"/>
      <c r="I392" s="404"/>
      <c r="J392" s="404"/>
      <c r="K392" s="404"/>
      <c r="L392" s="404"/>
      <c r="M392" s="404"/>
      <c r="N392" s="404"/>
      <c r="O392" s="404"/>
      <c r="P392" s="404"/>
      <c r="Q392" s="404"/>
      <c r="R392" s="404"/>
      <c r="S392" s="404"/>
      <c r="T392" s="404"/>
      <c r="U392" s="404"/>
      <c r="V392" s="404"/>
      <c r="W392" s="404"/>
      <c r="X392" s="404"/>
      <c r="Y392" s="404"/>
      <c r="Z392" s="404"/>
    </row>
    <row r="393" spans="1:26" ht="15.75" customHeight="1">
      <c r="A393" s="404"/>
      <c r="B393" s="404"/>
      <c r="C393" s="404"/>
      <c r="D393" s="404"/>
      <c r="E393" s="404"/>
      <c r="F393" s="404"/>
      <c r="G393" s="404"/>
      <c r="H393" s="404"/>
      <c r="I393" s="404"/>
      <c r="J393" s="404"/>
      <c r="K393" s="404"/>
      <c r="L393" s="404"/>
      <c r="M393" s="404"/>
      <c r="N393" s="404"/>
      <c r="O393" s="404"/>
      <c r="P393" s="404"/>
      <c r="Q393" s="404"/>
      <c r="R393" s="404"/>
      <c r="S393" s="404"/>
      <c r="T393" s="404"/>
      <c r="U393" s="404"/>
      <c r="V393" s="404"/>
      <c r="W393" s="404"/>
      <c r="X393" s="404"/>
      <c r="Y393" s="404"/>
      <c r="Z393" s="404"/>
    </row>
    <row r="394" spans="1:26" ht="15.75" customHeight="1">
      <c r="A394" s="404"/>
      <c r="B394" s="404"/>
      <c r="C394" s="404"/>
      <c r="D394" s="404"/>
      <c r="E394" s="404"/>
      <c r="F394" s="404"/>
      <c r="G394" s="404"/>
      <c r="H394" s="404"/>
      <c r="I394" s="404"/>
      <c r="J394" s="404"/>
      <c r="K394" s="404"/>
      <c r="L394" s="404"/>
      <c r="M394" s="404"/>
      <c r="N394" s="404"/>
      <c r="O394" s="404"/>
      <c r="P394" s="404"/>
      <c r="Q394" s="404"/>
      <c r="R394" s="404"/>
      <c r="S394" s="404"/>
      <c r="T394" s="404"/>
      <c r="U394" s="404"/>
      <c r="V394" s="404"/>
      <c r="W394" s="404"/>
      <c r="X394" s="404"/>
      <c r="Y394" s="404"/>
      <c r="Z394" s="404"/>
    </row>
    <row r="395" spans="1:26" ht="15.75" customHeight="1">
      <c r="A395" s="404"/>
      <c r="B395" s="404"/>
      <c r="C395" s="404"/>
      <c r="D395" s="404"/>
      <c r="E395" s="404"/>
      <c r="F395" s="404"/>
      <c r="G395" s="404"/>
      <c r="H395" s="404"/>
      <c r="I395" s="404"/>
      <c r="J395" s="404"/>
      <c r="K395" s="404"/>
      <c r="L395" s="404"/>
      <c r="M395" s="404"/>
      <c r="N395" s="404"/>
      <c r="O395" s="404"/>
      <c r="P395" s="404"/>
      <c r="Q395" s="404"/>
      <c r="R395" s="404"/>
      <c r="S395" s="404"/>
      <c r="T395" s="404"/>
      <c r="U395" s="404"/>
      <c r="V395" s="404"/>
      <c r="W395" s="404"/>
      <c r="X395" s="404"/>
      <c r="Y395" s="404"/>
      <c r="Z395" s="404"/>
    </row>
    <row r="396" spans="1:26" ht="15.75" customHeight="1">
      <c r="A396" s="404"/>
      <c r="B396" s="404"/>
      <c r="C396" s="404"/>
      <c r="D396" s="404"/>
      <c r="E396" s="404"/>
      <c r="F396" s="404"/>
      <c r="G396" s="404"/>
      <c r="H396" s="404"/>
      <c r="I396" s="404"/>
      <c r="J396" s="404"/>
      <c r="K396" s="404"/>
      <c r="L396" s="404"/>
      <c r="M396" s="404"/>
      <c r="N396" s="404"/>
      <c r="O396" s="404"/>
      <c r="P396" s="404"/>
      <c r="Q396" s="404"/>
      <c r="R396" s="404"/>
      <c r="S396" s="404"/>
      <c r="T396" s="404"/>
      <c r="U396" s="404"/>
      <c r="V396" s="404"/>
      <c r="W396" s="404"/>
      <c r="X396" s="404"/>
      <c r="Y396" s="404"/>
      <c r="Z396" s="404"/>
    </row>
    <row r="397" spans="1:26" ht="15.75" customHeight="1">
      <c r="A397" s="404"/>
      <c r="B397" s="404"/>
      <c r="C397" s="404"/>
      <c r="D397" s="404"/>
      <c r="E397" s="404"/>
      <c r="F397" s="404"/>
      <c r="G397" s="404"/>
      <c r="H397" s="404"/>
      <c r="I397" s="404"/>
      <c r="J397" s="404"/>
      <c r="K397" s="404"/>
      <c r="L397" s="404"/>
      <c r="M397" s="404"/>
      <c r="N397" s="404"/>
      <c r="O397" s="404"/>
      <c r="P397" s="404"/>
      <c r="Q397" s="404"/>
      <c r="R397" s="404"/>
      <c r="S397" s="404"/>
      <c r="T397" s="404"/>
      <c r="U397" s="404"/>
      <c r="V397" s="404"/>
      <c r="W397" s="404"/>
      <c r="X397" s="404"/>
      <c r="Y397" s="404"/>
      <c r="Z397" s="404"/>
    </row>
    <row r="398" spans="1:26" ht="15.75" customHeight="1">
      <c r="A398" s="404"/>
      <c r="B398" s="404"/>
      <c r="C398" s="404"/>
      <c r="D398" s="404"/>
      <c r="E398" s="404"/>
      <c r="F398" s="404"/>
      <c r="G398" s="404"/>
      <c r="H398" s="404"/>
      <c r="I398" s="404"/>
      <c r="J398" s="404"/>
      <c r="K398" s="404"/>
      <c r="L398" s="404"/>
      <c r="M398" s="404"/>
      <c r="N398" s="404"/>
      <c r="O398" s="404"/>
      <c r="P398" s="404"/>
      <c r="Q398" s="404"/>
      <c r="R398" s="404"/>
      <c r="S398" s="404"/>
      <c r="T398" s="404"/>
      <c r="U398" s="404"/>
      <c r="V398" s="404"/>
      <c r="W398" s="404"/>
      <c r="X398" s="404"/>
      <c r="Y398" s="404"/>
      <c r="Z398" s="404"/>
    </row>
    <row r="399" spans="1:26" ht="15.75" customHeight="1">
      <c r="A399" s="404"/>
      <c r="B399" s="404"/>
      <c r="C399" s="404"/>
      <c r="D399" s="404"/>
      <c r="E399" s="404"/>
      <c r="F399" s="404"/>
      <c r="G399" s="404"/>
      <c r="H399" s="404"/>
      <c r="I399" s="404"/>
      <c r="J399" s="404"/>
      <c r="K399" s="404"/>
      <c r="L399" s="404"/>
      <c r="M399" s="404"/>
      <c r="N399" s="404"/>
      <c r="O399" s="404"/>
      <c r="P399" s="404"/>
      <c r="Q399" s="404"/>
      <c r="R399" s="404"/>
      <c r="S399" s="404"/>
      <c r="T399" s="404"/>
      <c r="U399" s="404"/>
      <c r="V399" s="404"/>
      <c r="W399" s="404"/>
      <c r="X399" s="404"/>
      <c r="Y399" s="404"/>
      <c r="Z399" s="404"/>
    </row>
    <row r="400" spans="1:26" ht="15.75" customHeight="1">
      <c r="A400" s="404"/>
      <c r="B400" s="404"/>
      <c r="C400" s="404"/>
      <c r="D400" s="404"/>
      <c r="E400" s="404"/>
      <c r="F400" s="404"/>
      <c r="G400" s="404"/>
      <c r="H400" s="404"/>
      <c r="I400" s="404"/>
      <c r="J400" s="404"/>
      <c r="K400" s="404"/>
      <c r="L400" s="404"/>
      <c r="M400" s="404"/>
      <c r="N400" s="404"/>
      <c r="O400" s="404"/>
      <c r="P400" s="404"/>
      <c r="Q400" s="404"/>
      <c r="R400" s="404"/>
      <c r="S400" s="404"/>
      <c r="T400" s="404"/>
      <c r="U400" s="404"/>
      <c r="V400" s="404"/>
      <c r="W400" s="404"/>
      <c r="X400" s="404"/>
      <c r="Y400" s="404"/>
      <c r="Z400" s="404"/>
    </row>
    <row r="401" spans="1:26" ht="15.75" customHeight="1">
      <c r="A401" s="404"/>
      <c r="B401" s="404"/>
      <c r="C401" s="404"/>
      <c r="D401" s="404"/>
      <c r="E401" s="404"/>
      <c r="F401" s="404"/>
      <c r="G401" s="404"/>
      <c r="H401" s="404"/>
      <c r="I401" s="404"/>
      <c r="J401" s="404"/>
      <c r="K401" s="404"/>
      <c r="L401" s="404"/>
      <c r="M401" s="404"/>
      <c r="N401" s="404"/>
      <c r="O401" s="404"/>
      <c r="P401" s="404"/>
      <c r="Q401" s="404"/>
      <c r="R401" s="404"/>
      <c r="S401" s="404"/>
      <c r="T401" s="404"/>
      <c r="U401" s="404"/>
      <c r="V401" s="404"/>
      <c r="W401" s="404"/>
      <c r="X401" s="404"/>
      <c r="Y401" s="404"/>
      <c r="Z401" s="404"/>
    </row>
    <row r="402" spans="1:26" ht="15.75" customHeight="1">
      <c r="A402" s="404"/>
      <c r="B402" s="404"/>
      <c r="C402" s="404"/>
      <c r="D402" s="404"/>
      <c r="E402" s="404"/>
      <c r="F402" s="404"/>
      <c r="G402" s="404"/>
      <c r="H402" s="404"/>
      <c r="I402" s="404"/>
      <c r="J402" s="404"/>
      <c r="K402" s="404"/>
      <c r="L402" s="404"/>
      <c r="M402" s="404"/>
      <c r="N402" s="404"/>
      <c r="O402" s="404"/>
      <c r="P402" s="404"/>
      <c r="Q402" s="404"/>
      <c r="R402" s="404"/>
      <c r="S402" s="404"/>
      <c r="T402" s="404"/>
      <c r="U402" s="404"/>
      <c r="V402" s="404"/>
      <c r="W402" s="404"/>
      <c r="X402" s="404"/>
      <c r="Y402" s="404"/>
      <c r="Z402" s="404"/>
    </row>
    <row r="403" spans="1:26" ht="15.75" customHeight="1">
      <c r="A403" s="404"/>
      <c r="B403" s="404"/>
      <c r="C403" s="404"/>
      <c r="D403" s="404"/>
      <c r="E403" s="404"/>
      <c r="F403" s="404"/>
      <c r="G403" s="404"/>
      <c r="H403" s="404"/>
      <c r="I403" s="404"/>
      <c r="J403" s="404"/>
      <c r="K403" s="404"/>
      <c r="L403" s="404"/>
      <c r="M403" s="404"/>
      <c r="N403" s="404"/>
      <c r="O403" s="404"/>
      <c r="P403" s="404"/>
      <c r="Q403" s="404"/>
      <c r="R403" s="404"/>
      <c r="S403" s="404"/>
      <c r="T403" s="404"/>
      <c r="U403" s="404"/>
      <c r="V403" s="404"/>
      <c r="W403" s="404"/>
      <c r="X403" s="404"/>
      <c r="Y403" s="404"/>
      <c r="Z403" s="404"/>
    </row>
    <row r="404" spans="1:26" ht="15.75" customHeight="1">
      <c r="A404" s="404"/>
      <c r="B404" s="404"/>
      <c r="C404" s="404"/>
      <c r="D404" s="404"/>
      <c r="E404" s="404"/>
      <c r="F404" s="404"/>
      <c r="G404" s="404"/>
      <c r="H404" s="404"/>
      <c r="I404" s="404"/>
      <c r="J404" s="404"/>
      <c r="K404" s="404"/>
      <c r="L404" s="404"/>
      <c r="M404" s="404"/>
      <c r="N404" s="404"/>
      <c r="O404" s="404"/>
      <c r="P404" s="404"/>
      <c r="Q404" s="404"/>
      <c r="R404" s="404"/>
      <c r="S404" s="404"/>
      <c r="T404" s="404"/>
      <c r="U404" s="404"/>
      <c r="V404" s="404"/>
      <c r="W404" s="404"/>
      <c r="X404" s="404"/>
      <c r="Y404" s="404"/>
      <c r="Z404" s="404"/>
    </row>
    <row r="405" spans="1:26" ht="15.75" customHeight="1">
      <c r="A405" s="404"/>
      <c r="B405" s="404"/>
      <c r="C405" s="404"/>
      <c r="D405" s="404"/>
      <c r="E405" s="404"/>
      <c r="F405" s="404"/>
      <c r="G405" s="404"/>
      <c r="H405" s="404"/>
      <c r="I405" s="404"/>
      <c r="J405" s="404"/>
      <c r="K405" s="404"/>
      <c r="L405" s="404"/>
      <c r="M405" s="404"/>
      <c r="N405" s="404"/>
      <c r="O405" s="404"/>
      <c r="P405" s="404"/>
      <c r="Q405" s="404"/>
      <c r="R405" s="404"/>
      <c r="S405" s="404"/>
      <c r="T405" s="404"/>
      <c r="U405" s="404"/>
      <c r="V405" s="404"/>
      <c r="W405" s="404"/>
      <c r="X405" s="404"/>
      <c r="Y405" s="404"/>
      <c r="Z405" s="404"/>
    </row>
    <row r="406" spans="1:26" ht="15.75" customHeight="1">
      <c r="A406" s="404"/>
      <c r="B406" s="404"/>
      <c r="C406" s="404"/>
      <c r="D406" s="404"/>
      <c r="E406" s="404"/>
      <c r="F406" s="404"/>
      <c r="G406" s="404"/>
      <c r="H406" s="404"/>
      <c r="I406" s="404"/>
      <c r="J406" s="404"/>
      <c r="K406" s="404"/>
      <c r="L406" s="404"/>
      <c r="M406" s="404"/>
      <c r="N406" s="404"/>
      <c r="O406" s="404"/>
      <c r="P406" s="404"/>
      <c r="Q406" s="404"/>
      <c r="R406" s="404"/>
      <c r="S406" s="404"/>
      <c r="T406" s="404"/>
      <c r="U406" s="404"/>
      <c r="V406" s="404"/>
      <c r="W406" s="404"/>
      <c r="X406" s="404"/>
      <c r="Y406" s="404"/>
      <c r="Z406" s="404"/>
    </row>
    <row r="407" spans="1:26" ht="15.75" customHeight="1">
      <c r="A407" s="404"/>
      <c r="B407" s="404"/>
      <c r="C407" s="404"/>
      <c r="D407" s="404"/>
      <c r="E407" s="404"/>
      <c r="F407" s="404"/>
      <c r="G407" s="404"/>
      <c r="H407" s="404"/>
      <c r="I407" s="404"/>
      <c r="J407" s="404"/>
      <c r="K407" s="404"/>
      <c r="L407" s="404"/>
      <c r="M407" s="404"/>
      <c r="N407" s="404"/>
      <c r="O407" s="404"/>
      <c r="P407" s="404"/>
      <c r="Q407" s="404"/>
      <c r="R407" s="404"/>
      <c r="S407" s="404"/>
      <c r="T407" s="404"/>
      <c r="U407" s="404"/>
      <c r="V407" s="404"/>
      <c r="W407" s="404"/>
      <c r="X407" s="404"/>
      <c r="Y407" s="404"/>
      <c r="Z407" s="404"/>
    </row>
    <row r="408" spans="1:26" ht="15.75" customHeight="1">
      <c r="A408" s="404"/>
      <c r="B408" s="404"/>
      <c r="C408" s="404"/>
      <c r="D408" s="404"/>
      <c r="E408" s="404"/>
      <c r="F408" s="404"/>
      <c r="G408" s="404"/>
      <c r="H408" s="404"/>
      <c r="I408" s="404"/>
      <c r="J408" s="404"/>
      <c r="K408" s="404"/>
      <c r="L408" s="404"/>
      <c r="M408" s="404"/>
      <c r="N408" s="404"/>
      <c r="O408" s="404"/>
      <c r="P408" s="404"/>
      <c r="Q408" s="404"/>
      <c r="R408" s="404"/>
      <c r="S408" s="404"/>
      <c r="T408" s="404"/>
      <c r="U408" s="404"/>
      <c r="V408" s="404"/>
      <c r="W408" s="404"/>
      <c r="X408" s="404"/>
      <c r="Y408" s="404"/>
      <c r="Z408" s="404"/>
    </row>
    <row r="409" spans="1:26" ht="15.75" customHeight="1">
      <c r="A409" s="404"/>
      <c r="B409" s="404"/>
      <c r="C409" s="404"/>
      <c r="D409" s="404"/>
      <c r="E409" s="404"/>
      <c r="F409" s="404"/>
      <c r="G409" s="404"/>
      <c r="H409" s="404"/>
      <c r="I409" s="404"/>
      <c r="J409" s="404"/>
      <c r="K409" s="404"/>
      <c r="L409" s="404"/>
      <c r="M409" s="404"/>
      <c r="N409" s="404"/>
      <c r="O409" s="404"/>
      <c r="P409" s="404"/>
      <c r="Q409" s="404"/>
      <c r="R409" s="404"/>
      <c r="S409" s="404"/>
      <c r="T409" s="404"/>
      <c r="U409" s="404"/>
      <c r="V409" s="404"/>
      <c r="W409" s="404"/>
      <c r="X409" s="404"/>
      <c r="Y409" s="404"/>
      <c r="Z409" s="404"/>
    </row>
    <row r="410" spans="1:26" ht="15.75" customHeight="1">
      <c r="A410" s="404"/>
      <c r="B410" s="404"/>
      <c r="C410" s="404"/>
      <c r="D410" s="404"/>
      <c r="E410" s="404"/>
      <c r="F410" s="404"/>
      <c r="G410" s="404"/>
      <c r="H410" s="404"/>
      <c r="I410" s="404"/>
      <c r="J410" s="404"/>
      <c r="K410" s="404"/>
      <c r="L410" s="404"/>
      <c r="M410" s="404"/>
      <c r="N410" s="404"/>
      <c r="O410" s="404"/>
      <c r="P410" s="404"/>
      <c r="Q410" s="404"/>
      <c r="R410" s="404"/>
      <c r="S410" s="404"/>
      <c r="T410" s="404"/>
      <c r="U410" s="404"/>
      <c r="V410" s="404"/>
      <c r="W410" s="404"/>
      <c r="X410" s="404"/>
      <c r="Y410" s="404"/>
      <c r="Z410" s="404"/>
    </row>
    <row r="411" spans="1:26" ht="15.75" customHeight="1">
      <c r="A411" s="404"/>
      <c r="B411" s="404"/>
      <c r="C411" s="404"/>
      <c r="D411" s="404"/>
      <c r="E411" s="404"/>
      <c r="F411" s="404"/>
      <c r="G411" s="404"/>
      <c r="H411" s="404"/>
      <c r="I411" s="404"/>
      <c r="J411" s="404"/>
      <c r="K411" s="404"/>
      <c r="L411" s="404"/>
      <c r="M411" s="404"/>
      <c r="N411" s="404"/>
      <c r="O411" s="404"/>
      <c r="P411" s="404"/>
      <c r="Q411" s="404"/>
      <c r="R411" s="404"/>
      <c r="S411" s="404"/>
      <c r="T411" s="404"/>
      <c r="U411" s="404"/>
      <c r="V411" s="404"/>
      <c r="W411" s="404"/>
      <c r="X411" s="404"/>
      <c r="Y411" s="404"/>
      <c r="Z411" s="404"/>
    </row>
    <row r="412" spans="1:26" ht="15.75" customHeight="1">
      <c r="A412" s="404"/>
      <c r="B412" s="404"/>
      <c r="C412" s="404"/>
      <c r="D412" s="404"/>
      <c r="E412" s="404"/>
      <c r="F412" s="404"/>
      <c r="G412" s="404"/>
      <c r="H412" s="404"/>
      <c r="I412" s="404"/>
      <c r="J412" s="404"/>
      <c r="K412" s="404"/>
      <c r="L412" s="404"/>
      <c r="M412" s="404"/>
      <c r="N412" s="404"/>
      <c r="O412" s="404"/>
      <c r="P412" s="404"/>
      <c r="Q412" s="404"/>
      <c r="R412" s="404"/>
      <c r="S412" s="404"/>
      <c r="T412" s="404"/>
      <c r="U412" s="404"/>
      <c r="V412" s="404"/>
      <c r="W412" s="404"/>
      <c r="X412" s="404"/>
      <c r="Y412" s="404"/>
      <c r="Z412" s="404"/>
    </row>
    <row r="413" spans="1:26" ht="15.75" customHeight="1">
      <c r="A413" s="404"/>
      <c r="B413" s="404"/>
      <c r="C413" s="404"/>
      <c r="D413" s="404"/>
      <c r="E413" s="404"/>
      <c r="F413" s="404"/>
      <c r="G413" s="404"/>
      <c r="H413" s="404"/>
      <c r="I413" s="404"/>
      <c r="J413" s="404"/>
      <c r="K413" s="404"/>
      <c r="L413" s="404"/>
      <c r="M413" s="404"/>
      <c r="N413" s="404"/>
      <c r="O413" s="404"/>
      <c r="P413" s="404"/>
      <c r="Q413" s="404"/>
      <c r="R413" s="404"/>
      <c r="S413" s="404"/>
      <c r="T413" s="404"/>
      <c r="U413" s="404"/>
      <c r="V413" s="404"/>
      <c r="W413" s="404"/>
      <c r="X413" s="404"/>
      <c r="Y413" s="404"/>
      <c r="Z413" s="404"/>
    </row>
    <row r="414" spans="1:26" ht="15.75" customHeight="1">
      <c r="A414" s="404"/>
      <c r="B414" s="404"/>
      <c r="C414" s="404"/>
      <c r="D414" s="404"/>
      <c r="E414" s="404"/>
      <c r="F414" s="404"/>
      <c r="G414" s="404"/>
      <c r="H414" s="404"/>
      <c r="I414" s="404"/>
      <c r="J414" s="404"/>
      <c r="K414" s="404"/>
      <c r="L414" s="404"/>
      <c r="M414" s="404"/>
      <c r="N414" s="404"/>
      <c r="O414" s="404"/>
      <c r="P414" s="404"/>
      <c r="Q414" s="404"/>
      <c r="R414" s="404"/>
      <c r="S414" s="404"/>
      <c r="T414" s="404"/>
      <c r="U414" s="404"/>
      <c r="V414" s="404"/>
      <c r="W414" s="404"/>
      <c r="X414" s="404"/>
      <c r="Y414" s="404"/>
      <c r="Z414" s="404"/>
    </row>
    <row r="415" spans="1:26" ht="15.75" customHeight="1">
      <c r="A415" s="404"/>
      <c r="B415" s="404"/>
      <c r="C415" s="404"/>
      <c r="D415" s="404"/>
      <c r="E415" s="404"/>
      <c r="F415" s="404"/>
      <c r="G415" s="404"/>
      <c r="H415" s="404"/>
      <c r="I415" s="404"/>
      <c r="J415" s="404"/>
      <c r="K415" s="404"/>
      <c r="L415" s="404"/>
      <c r="M415" s="404"/>
      <c r="N415" s="404"/>
      <c r="O415" s="404"/>
      <c r="P415" s="404"/>
      <c r="Q415" s="404"/>
      <c r="R415" s="404"/>
      <c r="S415" s="404"/>
      <c r="T415" s="404"/>
      <c r="U415" s="404"/>
      <c r="V415" s="404"/>
      <c r="W415" s="404"/>
      <c r="X415" s="404"/>
      <c r="Y415" s="404"/>
      <c r="Z415" s="404"/>
    </row>
    <row r="416" spans="1:26" ht="15.75" customHeight="1">
      <c r="A416" s="404"/>
      <c r="B416" s="404"/>
      <c r="C416" s="404"/>
      <c r="D416" s="404"/>
      <c r="E416" s="404"/>
      <c r="F416" s="404"/>
      <c r="G416" s="404"/>
      <c r="H416" s="404"/>
      <c r="I416" s="404"/>
      <c r="J416" s="404"/>
      <c r="K416" s="404"/>
      <c r="L416" s="404"/>
      <c r="M416" s="404"/>
      <c r="N416" s="404"/>
      <c r="O416" s="404"/>
      <c r="P416" s="404"/>
      <c r="Q416" s="404"/>
      <c r="R416" s="404"/>
      <c r="S416" s="404"/>
      <c r="T416" s="404"/>
      <c r="U416" s="404"/>
      <c r="V416" s="404"/>
      <c r="W416" s="404"/>
      <c r="X416" s="404"/>
      <c r="Y416" s="404"/>
      <c r="Z416" s="404"/>
    </row>
    <row r="417" spans="1:26" ht="15.75" customHeight="1">
      <c r="A417" s="404"/>
      <c r="B417" s="404"/>
      <c r="C417" s="404"/>
      <c r="D417" s="404"/>
      <c r="E417" s="404"/>
      <c r="F417" s="404"/>
      <c r="G417" s="404"/>
      <c r="H417" s="404"/>
      <c r="I417" s="404"/>
      <c r="J417" s="404"/>
      <c r="K417" s="404"/>
      <c r="L417" s="404"/>
      <c r="M417" s="404"/>
      <c r="N417" s="404"/>
      <c r="O417" s="404"/>
      <c r="P417" s="404"/>
      <c r="Q417" s="404"/>
      <c r="R417" s="404"/>
      <c r="S417" s="404"/>
      <c r="T417" s="404"/>
      <c r="U417" s="404"/>
      <c r="V417" s="404"/>
      <c r="W417" s="404"/>
      <c r="X417" s="404"/>
      <c r="Y417" s="404"/>
      <c r="Z417" s="404"/>
    </row>
    <row r="418" spans="1:26" ht="15.75" customHeight="1">
      <c r="A418" s="404"/>
      <c r="B418" s="404"/>
      <c r="C418" s="404"/>
      <c r="D418" s="404"/>
      <c r="E418" s="404"/>
      <c r="F418" s="404"/>
      <c r="G418" s="404"/>
      <c r="H418" s="404"/>
      <c r="I418" s="404"/>
      <c r="J418" s="404"/>
      <c r="K418" s="404"/>
      <c r="L418" s="404"/>
      <c r="M418" s="404"/>
      <c r="N418" s="404"/>
      <c r="O418" s="404"/>
      <c r="P418" s="404"/>
      <c r="Q418" s="404"/>
      <c r="R418" s="404"/>
      <c r="S418" s="404"/>
      <c r="T418" s="404"/>
      <c r="U418" s="404"/>
      <c r="V418" s="404"/>
      <c r="W418" s="404"/>
      <c r="X418" s="404"/>
      <c r="Y418" s="404"/>
      <c r="Z418" s="404"/>
    </row>
    <row r="419" spans="1:26" ht="15.75" customHeight="1">
      <c r="A419" s="404"/>
      <c r="B419" s="404"/>
      <c r="C419" s="404"/>
      <c r="D419" s="404"/>
      <c r="E419" s="404"/>
      <c r="F419" s="404"/>
      <c r="G419" s="404"/>
      <c r="H419" s="404"/>
      <c r="I419" s="404"/>
      <c r="J419" s="404"/>
      <c r="K419" s="404"/>
      <c r="L419" s="404"/>
      <c r="M419" s="404"/>
      <c r="N419" s="404"/>
      <c r="O419" s="404"/>
      <c r="P419" s="404"/>
      <c r="Q419" s="404"/>
      <c r="R419" s="404"/>
      <c r="S419" s="404"/>
      <c r="T419" s="404"/>
      <c r="U419" s="404"/>
      <c r="V419" s="404"/>
      <c r="W419" s="404"/>
      <c r="X419" s="404"/>
      <c r="Y419" s="404"/>
      <c r="Z419" s="404"/>
    </row>
    <row r="420" spans="1:26" ht="15.75" customHeight="1">
      <c r="A420" s="404"/>
      <c r="B420" s="404"/>
      <c r="C420" s="404"/>
      <c r="D420" s="404"/>
      <c r="E420" s="404"/>
      <c r="F420" s="404"/>
      <c r="G420" s="404"/>
      <c r="H420" s="404"/>
      <c r="I420" s="404"/>
      <c r="J420" s="404"/>
      <c r="K420" s="404"/>
      <c r="L420" s="404"/>
      <c r="M420" s="404"/>
      <c r="N420" s="404"/>
      <c r="O420" s="404"/>
      <c r="P420" s="404"/>
      <c r="Q420" s="404"/>
      <c r="R420" s="404"/>
      <c r="S420" s="404"/>
      <c r="T420" s="404"/>
      <c r="U420" s="404"/>
      <c r="V420" s="404"/>
      <c r="W420" s="404"/>
      <c r="X420" s="404"/>
      <c r="Y420" s="404"/>
      <c r="Z420" s="404"/>
    </row>
    <row r="421" spans="1:26" ht="15.75" customHeight="1">
      <c r="A421" s="404"/>
      <c r="B421" s="404"/>
      <c r="C421" s="404"/>
      <c r="D421" s="404"/>
      <c r="E421" s="404"/>
      <c r="F421" s="404"/>
      <c r="G421" s="404"/>
      <c r="H421" s="404"/>
      <c r="I421" s="404"/>
      <c r="J421" s="404"/>
      <c r="K421" s="404"/>
      <c r="L421" s="404"/>
      <c r="M421" s="404"/>
      <c r="N421" s="404"/>
      <c r="O421" s="404"/>
      <c r="P421" s="404"/>
      <c r="Q421" s="404"/>
      <c r="R421" s="404"/>
      <c r="S421" s="404"/>
      <c r="T421" s="404"/>
      <c r="U421" s="404"/>
      <c r="V421" s="404"/>
      <c r="W421" s="404"/>
      <c r="X421" s="404"/>
      <c r="Y421" s="404"/>
      <c r="Z421" s="404"/>
    </row>
    <row r="422" spans="1:26" ht="15.75" customHeight="1">
      <c r="A422" s="404"/>
      <c r="B422" s="404"/>
      <c r="C422" s="404"/>
      <c r="D422" s="404"/>
      <c r="E422" s="404"/>
      <c r="F422" s="404"/>
      <c r="G422" s="404"/>
      <c r="H422" s="404"/>
      <c r="I422" s="404"/>
      <c r="J422" s="404"/>
      <c r="K422" s="404"/>
      <c r="L422" s="404"/>
      <c r="M422" s="404"/>
      <c r="N422" s="404"/>
      <c r="O422" s="404"/>
      <c r="P422" s="404"/>
      <c r="Q422" s="404"/>
      <c r="R422" s="404"/>
      <c r="S422" s="404"/>
      <c r="T422" s="404"/>
      <c r="U422" s="404"/>
      <c r="V422" s="404"/>
      <c r="W422" s="404"/>
      <c r="X422" s="404"/>
      <c r="Y422" s="404"/>
      <c r="Z422" s="404"/>
    </row>
    <row r="423" spans="1:26" ht="15.75" customHeight="1">
      <c r="A423" s="404"/>
      <c r="B423" s="404"/>
      <c r="C423" s="404"/>
      <c r="D423" s="404"/>
      <c r="E423" s="404"/>
      <c r="F423" s="404"/>
      <c r="G423" s="404"/>
      <c r="H423" s="404"/>
      <c r="I423" s="404"/>
      <c r="J423" s="404"/>
      <c r="K423" s="404"/>
      <c r="L423" s="404"/>
      <c r="M423" s="404"/>
      <c r="N423" s="404"/>
      <c r="O423" s="404"/>
      <c r="P423" s="404"/>
      <c r="Q423" s="404"/>
      <c r="R423" s="404"/>
      <c r="S423" s="404"/>
      <c r="T423" s="404"/>
      <c r="U423" s="404"/>
      <c r="V423" s="404"/>
      <c r="W423" s="404"/>
      <c r="X423" s="404"/>
      <c r="Y423" s="404"/>
      <c r="Z423" s="404"/>
    </row>
    <row r="424" spans="1:26" ht="15.75" customHeight="1">
      <c r="A424" s="404"/>
      <c r="B424" s="404"/>
      <c r="C424" s="404"/>
      <c r="D424" s="404"/>
      <c r="E424" s="404"/>
      <c r="F424" s="404"/>
      <c r="G424" s="404"/>
      <c r="H424" s="404"/>
      <c r="I424" s="404"/>
      <c r="J424" s="404"/>
      <c r="K424" s="404"/>
      <c r="L424" s="404"/>
      <c r="M424" s="404"/>
      <c r="N424" s="404"/>
      <c r="O424" s="404"/>
      <c r="P424" s="404"/>
      <c r="Q424" s="404"/>
      <c r="R424" s="404"/>
      <c r="S424" s="404"/>
      <c r="T424" s="404"/>
      <c r="U424" s="404"/>
      <c r="V424" s="404"/>
      <c r="W424" s="404"/>
      <c r="X424" s="404"/>
      <c r="Y424" s="404"/>
      <c r="Z424" s="404"/>
    </row>
    <row r="425" spans="1:26" ht="15.75" customHeight="1">
      <c r="A425" s="404"/>
      <c r="B425" s="404"/>
      <c r="C425" s="404"/>
      <c r="D425" s="404"/>
      <c r="E425" s="404"/>
      <c r="F425" s="404"/>
      <c r="G425" s="404"/>
      <c r="H425" s="404"/>
      <c r="I425" s="404"/>
      <c r="J425" s="404"/>
      <c r="K425" s="404"/>
      <c r="L425" s="404"/>
      <c r="M425" s="404"/>
      <c r="N425" s="404"/>
      <c r="O425" s="404"/>
      <c r="P425" s="404"/>
      <c r="Q425" s="404"/>
      <c r="R425" s="404"/>
      <c r="S425" s="404"/>
      <c r="T425" s="404"/>
      <c r="U425" s="404"/>
      <c r="V425" s="404"/>
      <c r="W425" s="404"/>
      <c r="X425" s="404"/>
      <c r="Y425" s="404"/>
      <c r="Z425" s="404"/>
    </row>
    <row r="426" spans="1:26" ht="15.75" customHeight="1">
      <c r="A426" s="404"/>
      <c r="B426" s="404"/>
      <c r="C426" s="404"/>
      <c r="D426" s="404"/>
      <c r="E426" s="404"/>
      <c r="F426" s="404"/>
      <c r="G426" s="404"/>
      <c r="H426" s="404"/>
      <c r="I426" s="404"/>
      <c r="J426" s="404"/>
      <c r="K426" s="404"/>
      <c r="L426" s="404"/>
      <c r="M426" s="404"/>
      <c r="N426" s="404"/>
      <c r="O426" s="404"/>
      <c r="P426" s="404"/>
      <c r="Q426" s="404"/>
      <c r="R426" s="404"/>
      <c r="S426" s="404"/>
      <c r="T426" s="404"/>
      <c r="U426" s="404"/>
      <c r="V426" s="404"/>
      <c r="W426" s="404"/>
      <c r="X426" s="404"/>
      <c r="Y426" s="404"/>
      <c r="Z426" s="404"/>
    </row>
    <row r="427" spans="1:26" ht="15.75" customHeight="1">
      <c r="A427" s="404"/>
      <c r="B427" s="404"/>
      <c r="C427" s="404"/>
      <c r="D427" s="404"/>
      <c r="E427" s="404"/>
      <c r="F427" s="404"/>
      <c r="G427" s="404"/>
      <c r="H427" s="404"/>
      <c r="I427" s="404"/>
      <c r="J427" s="404"/>
      <c r="K427" s="404"/>
      <c r="L427" s="404"/>
      <c r="M427" s="404"/>
      <c r="N427" s="404"/>
      <c r="O427" s="404"/>
      <c r="P427" s="404"/>
      <c r="Q427" s="404"/>
      <c r="R427" s="404"/>
      <c r="S427" s="404"/>
      <c r="T427" s="404"/>
      <c r="U427" s="404"/>
      <c r="V427" s="404"/>
      <c r="W427" s="404"/>
      <c r="X427" s="404"/>
      <c r="Y427" s="404"/>
      <c r="Z427" s="404"/>
    </row>
    <row r="428" spans="1:26" ht="15.75" customHeight="1">
      <c r="A428" s="404"/>
      <c r="B428" s="404"/>
      <c r="C428" s="404"/>
      <c r="D428" s="404"/>
      <c r="E428" s="404"/>
      <c r="F428" s="404"/>
      <c r="G428" s="404"/>
      <c r="H428" s="404"/>
      <c r="I428" s="404"/>
      <c r="J428" s="404"/>
      <c r="K428" s="404"/>
      <c r="L428" s="404"/>
      <c r="M428" s="404"/>
      <c r="N428" s="404"/>
      <c r="O428" s="404"/>
      <c r="P428" s="404"/>
      <c r="Q428" s="404"/>
      <c r="R428" s="404"/>
      <c r="S428" s="404"/>
      <c r="T428" s="404"/>
      <c r="U428" s="404"/>
      <c r="V428" s="404"/>
      <c r="W428" s="404"/>
      <c r="X428" s="404"/>
      <c r="Y428" s="404"/>
      <c r="Z428" s="404"/>
    </row>
    <row r="429" spans="1:26" ht="15.75" customHeight="1">
      <c r="A429" s="404"/>
      <c r="B429" s="404"/>
      <c r="C429" s="404"/>
      <c r="D429" s="404"/>
      <c r="E429" s="404"/>
      <c r="F429" s="404"/>
      <c r="G429" s="404"/>
      <c r="H429" s="404"/>
      <c r="I429" s="404"/>
      <c r="J429" s="404"/>
      <c r="K429" s="404"/>
      <c r="L429" s="404"/>
      <c r="M429" s="404"/>
      <c r="N429" s="404"/>
      <c r="O429" s="404"/>
      <c r="P429" s="404"/>
      <c r="Q429" s="404"/>
      <c r="R429" s="404"/>
      <c r="S429" s="404"/>
      <c r="T429" s="404"/>
      <c r="U429" s="404"/>
      <c r="V429" s="404"/>
      <c r="W429" s="404"/>
      <c r="X429" s="404"/>
      <c r="Y429" s="404"/>
      <c r="Z429" s="404"/>
    </row>
    <row r="430" spans="1:26" ht="15.75" customHeight="1">
      <c r="A430" s="404"/>
      <c r="B430" s="404"/>
      <c r="C430" s="404"/>
      <c r="D430" s="404"/>
      <c r="E430" s="404"/>
      <c r="F430" s="404"/>
      <c r="G430" s="404"/>
      <c r="H430" s="404"/>
      <c r="I430" s="404"/>
      <c r="J430" s="404"/>
      <c r="K430" s="404"/>
      <c r="L430" s="404"/>
      <c r="M430" s="404"/>
      <c r="N430" s="404"/>
      <c r="O430" s="404"/>
      <c r="P430" s="404"/>
      <c r="Q430" s="404"/>
      <c r="R430" s="404"/>
      <c r="S430" s="404"/>
      <c r="T430" s="404"/>
      <c r="U430" s="404"/>
      <c r="V430" s="404"/>
      <c r="W430" s="404"/>
      <c r="X430" s="404"/>
      <c r="Y430" s="404"/>
      <c r="Z430" s="404"/>
    </row>
    <row r="431" spans="1:26" ht="15.75" customHeight="1">
      <c r="A431" s="404"/>
      <c r="B431" s="404"/>
      <c r="C431" s="404"/>
      <c r="D431" s="404"/>
      <c r="E431" s="404"/>
      <c r="F431" s="404"/>
      <c r="G431" s="404"/>
      <c r="H431" s="404"/>
      <c r="I431" s="404"/>
      <c r="J431" s="404"/>
      <c r="K431" s="404"/>
      <c r="L431" s="404"/>
      <c r="M431" s="404"/>
      <c r="N431" s="404"/>
      <c r="O431" s="404"/>
      <c r="P431" s="404"/>
      <c r="Q431" s="404"/>
      <c r="R431" s="404"/>
      <c r="S431" s="404"/>
      <c r="T431" s="404"/>
      <c r="U431" s="404"/>
      <c r="V431" s="404"/>
      <c r="W431" s="404"/>
      <c r="X431" s="404"/>
      <c r="Y431" s="404"/>
      <c r="Z431" s="404"/>
    </row>
    <row r="432" spans="1:26" ht="15.75" customHeight="1">
      <c r="A432" s="404"/>
      <c r="B432" s="404"/>
      <c r="C432" s="404"/>
      <c r="D432" s="404"/>
      <c r="E432" s="404"/>
      <c r="F432" s="404"/>
      <c r="G432" s="404"/>
      <c r="H432" s="404"/>
      <c r="I432" s="404"/>
      <c r="J432" s="404"/>
      <c r="K432" s="404"/>
      <c r="L432" s="404"/>
      <c r="M432" s="404"/>
      <c r="N432" s="404"/>
      <c r="O432" s="404"/>
      <c r="P432" s="404"/>
      <c r="Q432" s="404"/>
      <c r="R432" s="404"/>
      <c r="S432" s="404"/>
      <c r="T432" s="404"/>
      <c r="U432" s="404"/>
      <c r="V432" s="404"/>
      <c r="W432" s="404"/>
      <c r="X432" s="404"/>
      <c r="Y432" s="404"/>
      <c r="Z432" s="404"/>
    </row>
    <row r="433" spans="1:26" ht="15.75" customHeight="1">
      <c r="A433" s="404"/>
      <c r="B433" s="404"/>
      <c r="C433" s="404"/>
      <c r="D433" s="404"/>
      <c r="E433" s="404"/>
      <c r="F433" s="404"/>
      <c r="G433" s="404"/>
      <c r="H433" s="404"/>
      <c r="I433" s="404"/>
      <c r="J433" s="404"/>
      <c r="K433" s="404"/>
      <c r="L433" s="404"/>
      <c r="M433" s="404"/>
      <c r="N433" s="404"/>
      <c r="O433" s="404"/>
      <c r="P433" s="404"/>
      <c r="Q433" s="404"/>
      <c r="R433" s="404"/>
      <c r="S433" s="404"/>
      <c r="T433" s="404"/>
      <c r="U433" s="404"/>
      <c r="V433" s="404"/>
      <c r="W433" s="404"/>
      <c r="X433" s="404"/>
      <c r="Y433" s="404"/>
      <c r="Z433" s="404"/>
    </row>
    <row r="434" spans="1:26" ht="15.75" customHeight="1">
      <c r="A434" s="404"/>
      <c r="B434" s="404"/>
      <c r="C434" s="404"/>
      <c r="D434" s="404"/>
      <c r="E434" s="404"/>
      <c r="F434" s="404"/>
      <c r="G434" s="404"/>
      <c r="H434" s="404"/>
      <c r="I434" s="404"/>
      <c r="J434" s="404"/>
      <c r="K434" s="404"/>
      <c r="L434" s="404"/>
      <c r="M434" s="404"/>
      <c r="N434" s="404"/>
      <c r="O434" s="404"/>
      <c r="P434" s="404"/>
      <c r="Q434" s="404"/>
      <c r="R434" s="404"/>
      <c r="S434" s="404"/>
      <c r="T434" s="404"/>
      <c r="U434" s="404"/>
      <c r="V434" s="404"/>
      <c r="W434" s="404"/>
      <c r="X434" s="404"/>
      <c r="Y434" s="404"/>
      <c r="Z434" s="404"/>
    </row>
    <row r="435" spans="1:26" ht="15.75" customHeight="1">
      <c r="A435" s="404"/>
      <c r="B435" s="404"/>
      <c r="C435" s="404"/>
      <c r="D435" s="404"/>
      <c r="E435" s="404"/>
      <c r="F435" s="404"/>
      <c r="G435" s="404"/>
      <c r="H435" s="404"/>
      <c r="I435" s="404"/>
      <c r="J435" s="404"/>
      <c r="K435" s="404"/>
      <c r="L435" s="404"/>
      <c r="M435" s="404"/>
      <c r="N435" s="404"/>
      <c r="O435" s="404"/>
      <c r="P435" s="404"/>
      <c r="Q435" s="404"/>
      <c r="R435" s="404"/>
      <c r="S435" s="404"/>
      <c r="T435" s="404"/>
      <c r="U435" s="404"/>
      <c r="V435" s="404"/>
      <c r="W435" s="404"/>
      <c r="X435" s="404"/>
      <c r="Y435" s="404"/>
      <c r="Z435" s="404"/>
    </row>
    <row r="436" spans="1:26" ht="15.75" customHeight="1">
      <c r="A436" s="404"/>
      <c r="B436" s="404"/>
      <c r="C436" s="404"/>
      <c r="D436" s="404"/>
      <c r="E436" s="404"/>
      <c r="F436" s="404"/>
      <c r="G436" s="404"/>
      <c r="H436" s="404"/>
      <c r="I436" s="404"/>
      <c r="J436" s="404"/>
      <c r="K436" s="404"/>
      <c r="L436" s="404"/>
      <c r="M436" s="404"/>
      <c r="N436" s="404"/>
      <c r="O436" s="404"/>
      <c r="P436" s="404"/>
      <c r="Q436" s="404"/>
      <c r="R436" s="404"/>
      <c r="S436" s="404"/>
      <c r="T436" s="404"/>
      <c r="U436" s="404"/>
      <c r="V436" s="404"/>
      <c r="W436" s="404"/>
      <c r="X436" s="404"/>
      <c r="Y436" s="404"/>
      <c r="Z436" s="404"/>
    </row>
    <row r="437" spans="1:26" ht="15.75" customHeight="1">
      <c r="A437" s="404"/>
      <c r="B437" s="404"/>
      <c r="C437" s="404"/>
      <c r="D437" s="404"/>
      <c r="E437" s="404"/>
      <c r="F437" s="404"/>
      <c r="G437" s="404"/>
      <c r="H437" s="404"/>
      <c r="I437" s="404"/>
      <c r="J437" s="404"/>
      <c r="K437" s="404"/>
      <c r="L437" s="404"/>
      <c r="M437" s="404"/>
      <c r="N437" s="404"/>
      <c r="O437" s="404"/>
      <c r="P437" s="404"/>
      <c r="Q437" s="404"/>
      <c r="R437" s="404"/>
      <c r="S437" s="404"/>
      <c r="T437" s="404"/>
      <c r="U437" s="404"/>
      <c r="V437" s="404"/>
      <c r="W437" s="404"/>
      <c r="X437" s="404"/>
      <c r="Y437" s="404"/>
      <c r="Z437" s="404"/>
    </row>
    <row r="438" spans="1:26" ht="15.75" customHeight="1">
      <c r="A438" s="404"/>
      <c r="B438" s="404"/>
      <c r="C438" s="404"/>
      <c r="D438" s="404"/>
      <c r="E438" s="404"/>
      <c r="F438" s="404"/>
      <c r="G438" s="404"/>
      <c r="H438" s="404"/>
      <c r="I438" s="404"/>
      <c r="J438" s="404"/>
      <c r="K438" s="404"/>
      <c r="L438" s="404"/>
      <c r="M438" s="404"/>
      <c r="N438" s="404"/>
      <c r="O438" s="404"/>
      <c r="P438" s="404"/>
      <c r="Q438" s="404"/>
      <c r="R438" s="404"/>
      <c r="S438" s="404"/>
      <c r="T438" s="404"/>
      <c r="U438" s="404"/>
      <c r="V438" s="404"/>
      <c r="W438" s="404"/>
      <c r="X438" s="404"/>
      <c r="Y438" s="404"/>
      <c r="Z438" s="404"/>
    </row>
    <row r="439" spans="1:26" ht="15.75" customHeight="1">
      <c r="A439" s="404"/>
      <c r="B439" s="404"/>
      <c r="C439" s="404"/>
      <c r="D439" s="404"/>
      <c r="E439" s="404"/>
      <c r="F439" s="404"/>
      <c r="G439" s="404"/>
      <c r="H439" s="404"/>
      <c r="I439" s="404"/>
      <c r="J439" s="404"/>
      <c r="K439" s="404"/>
      <c r="L439" s="404"/>
      <c r="M439" s="404"/>
      <c r="N439" s="404"/>
      <c r="O439" s="404"/>
      <c r="P439" s="404"/>
      <c r="Q439" s="404"/>
      <c r="R439" s="404"/>
      <c r="S439" s="404"/>
      <c r="T439" s="404"/>
      <c r="U439" s="404"/>
      <c r="V439" s="404"/>
      <c r="W439" s="404"/>
      <c r="X439" s="404"/>
      <c r="Y439" s="404"/>
      <c r="Z439" s="404"/>
    </row>
    <row r="440" spans="1:26" ht="15.75" customHeight="1">
      <c r="A440" s="404"/>
      <c r="B440" s="404"/>
      <c r="C440" s="404"/>
      <c r="D440" s="404"/>
      <c r="E440" s="404"/>
      <c r="F440" s="404"/>
      <c r="G440" s="404"/>
      <c r="H440" s="404"/>
      <c r="I440" s="404"/>
      <c r="J440" s="404"/>
      <c r="K440" s="404"/>
      <c r="L440" s="404"/>
      <c r="M440" s="404"/>
      <c r="N440" s="404"/>
      <c r="O440" s="404"/>
      <c r="P440" s="404"/>
      <c r="Q440" s="404"/>
      <c r="R440" s="404"/>
      <c r="S440" s="404"/>
      <c r="T440" s="404"/>
      <c r="U440" s="404"/>
      <c r="V440" s="404"/>
      <c r="W440" s="404"/>
      <c r="X440" s="404"/>
      <c r="Y440" s="404"/>
      <c r="Z440" s="404"/>
    </row>
    <row r="441" spans="1:26" ht="15.75" customHeight="1">
      <c r="A441" s="404"/>
      <c r="B441" s="404"/>
      <c r="C441" s="404"/>
      <c r="D441" s="404"/>
      <c r="E441" s="404"/>
      <c r="F441" s="404"/>
      <c r="G441" s="404"/>
      <c r="H441" s="404"/>
      <c r="I441" s="404"/>
      <c r="J441" s="404"/>
      <c r="K441" s="404"/>
      <c r="L441" s="404"/>
      <c r="M441" s="404"/>
      <c r="N441" s="404"/>
      <c r="O441" s="404"/>
      <c r="P441" s="404"/>
      <c r="Q441" s="404"/>
      <c r="R441" s="404"/>
      <c r="S441" s="404"/>
      <c r="T441" s="404"/>
      <c r="U441" s="404"/>
      <c r="V441" s="404"/>
      <c r="W441" s="404"/>
      <c r="X441" s="404"/>
      <c r="Y441" s="404"/>
      <c r="Z441" s="404"/>
    </row>
    <row r="442" spans="1:26" ht="15.75" customHeight="1">
      <c r="A442" s="404"/>
      <c r="B442" s="404"/>
      <c r="C442" s="404"/>
      <c r="D442" s="404"/>
      <c r="E442" s="404"/>
      <c r="F442" s="404"/>
      <c r="G442" s="404"/>
      <c r="H442" s="404"/>
      <c r="I442" s="404"/>
      <c r="J442" s="404"/>
      <c r="K442" s="404"/>
      <c r="L442" s="404"/>
      <c r="M442" s="404"/>
      <c r="N442" s="404"/>
      <c r="O442" s="404"/>
      <c r="P442" s="404"/>
      <c r="Q442" s="404"/>
      <c r="R442" s="404"/>
      <c r="S442" s="404"/>
      <c r="T442" s="404"/>
      <c r="U442" s="404"/>
      <c r="V442" s="404"/>
      <c r="W442" s="404"/>
      <c r="X442" s="404"/>
      <c r="Y442" s="404"/>
      <c r="Z442" s="404"/>
    </row>
    <row r="443" spans="1:26" ht="15.75" customHeight="1">
      <c r="A443" s="404"/>
      <c r="B443" s="404"/>
      <c r="C443" s="404"/>
      <c r="D443" s="404"/>
      <c r="E443" s="404"/>
      <c r="F443" s="404"/>
      <c r="G443" s="404"/>
      <c r="H443" s="404"/>
      <c r="I443" s="404"/>
      <c r="J443" s="404"/>
      <c r="K443" s="404"/>
      <c r="L443" s="404"/>
      <c r="M443" s="404"/>
      <c r="N443" s="404"/>
      <c r="O443" s="404"/>
      <c r="P443" s="404"/>
      <c r="Q443" s="404"/>
      <c r="R443" s="404"/>
      <c r="S443" s="404"/>
      <c r="T443" s="404"/>
      <c r="U443" s="404"/>
      <c r="V443" s="404"/>
      <c r="W443" s="404"/>
      <c r="X443" s="404"/>
      <c r="Y443" s="404"/>
      <c r="Z443" s="404"/>
    </row>
    <row r="444" spans="1:26" ht="15.75" customHeight="1">
      <c r="A444" s="404"/>
      <c r="B444" s="404"/>
      <c r="C444" s="404"/>
      <c r="D444" s="404"/>
      <c r="E444" s="404"/>
      <c r="F444" s="404"/>
      <c r="G444" s="404"/>
      <c r="H444" s="404"/>
      <c r="I444" s="404"/>
      <c r="J444" s="404"/>
      <c r="K444" s="404"/>
      <c r="L444" s="404"/>
      <c r="M444" s="404"/>
      <c r="N444" s="404"/>
      <c r="O444" s="404"/>
      <c r="P444" s="404"/>
      <c r="Q444" s="404"/>
      <c r="R444" s="404"/>
      <c r="S444" s="404"/>
      <c r="T444" s="404"/>
      <c r="U444" s="404"/>
      <c r="V444" s="404"/>
      <c r="W444" s="404"/>
      <c r="X444" s="404"/>
      <c r="Y444" s="404"/>
      <c r="Z444" s="404"/>
    </row>
    <row r="445" spans="1:26" ht="15.75" customHeight="1">
      <c r="A445" s="404"/>
      <c r="B445" s="404"/>
      <c r="C445" s="404"/>
      <c r="D445" s="404"/>
      <c r="E445" s="404"/>
      <c r="F445" s="404"/>
      <c r="G445" s="404"/>
      <c r="H445" s="404"/>
      <c r="I445" s="404"/>
      <c r="J445" s="404"/>
      <c r="K445" s="404"/>
      <c r="L445" s="404"/>
      <c r="M445" s="404"/>
      <c r="N445" s="404"/>
      <c r="O445" s="404"/>
      <c r="P445" s="404"/>
      <c r="Q445" s="404"/>
      <c r="R445" s="404"/>
      <c r="S445" s="404"/>
      <c r="T445" s="404"/>
      <c r="U445" s="404"/>
      <c r="V445" s="404"/>
      <c r="W445" s="404"/>
      <c r="X445" s="404"/>
      <c r="Y445" s="404"/>
      <c r="Z445" s="404"/>
    </row>
    <row r="446" spans="1:26" ht="15.75" customHeight="1">
      <c r="A446" s="404"/>
      <c r="B446" s="404"/>
      <c r="C446" s="404"/>
      <c r="D446" s="404"/>
      <c r="E446" s="404"/>
      <c r="F446" s="404"/>
      <c r="G446" s="404"/>
      <c r="H446" s="404"/>
      <c r="I446" s="404"/>
      <c r="J446" s="404"/>
      <c r="K446" s="404"/>
      <c r="L446" s="404"/>
      <c r="M446" s="404"/>
      <c r="N446" s="404"/>
      <c r="O446" s="404"/>
      <c r="P446" s="404"/>
      <c r="Q446" s="404"/>
      <c r="R446" s="404"/>
      <c r="S446" s="404"/>
      <c r="T446" s="404"/>
      <c r="U446" s="404"/>
      <c r="V446" s="404"/>
      <c r="W446" s="404"/>
      <c r="X446" s="404"/>
      <c r="Y446" s="404"/>
      <c r="Z446" s="404"/>
    </row>
    <row r="447" spans="1:26" ht="15.75" customHeight="1">
      <c r="A447" s="404"/>
      <c r="B447" s="404"/>
      <c r="C447" s="404"/>
      <c r="D447" s="404"/>
      <c r="E447" s="404"/>
      <c r="F447" s="404"/>
      <c r="G447" s="404"/>
      <c r="H447" s="404"/>
      <c r="I447" s="404"/>
      <c r="J447" s="404"/>
      <c r="K447" s="404"/>
      <c r="L447" s="404"/>
      <c r="M447" s="404"/>
      <c r="N447" s="404"/>
      <c r="O447" s="404"/>
      <c r="P447" s="404"/>
      <c r="Q447" s="404"/>
      <c r="R447" s="404"/>
      <c r="S447" s="404"/>
      <c r="T447" s="404"/>
      <c r="U447" s="404"/>
      <c r="V447" s="404"/>
      <c r="W447" s="404"/>
      <c r="X447" s="404"/>
      <c r="Y447" s="404"/>
      <c r="Z447" s="404"/>
    </row>
    <row r="448" spans="1:26" ht="15.75" customHeight="1">
      <c r="A448" s="404"/>
      <c r="B448" s="404"/>
      <c r="C448" s="404"/>
      <c r="D448" s="404"/>
      <c r="E448" s="404"/>
      <c r="F448" s="404"/>
      <c r="G448" s="404"/>
      <c r="H448" s="404"/>
      <c r="I448" s="404"/>
      <c r="J448" s="404"/>
      <c r="K448" s="404"/>
      <c r="L448" s="404"/>
      <c r="M448" s="404"/>
      <c r="N448" s="404"/>
      <c r="O448" s="404"/>
      <c r="P448" s="404"/>
      <c r="Q448" s="404"/>
      <c r="R448" s="404"/>
      <c r="S448" s="404"/>
      <c r="T448" s="404"/>
      <c r="U448" s="404"/>
      <c r="V448" s="404"/>
      <c r="W448" s="404"/>
      <c r="X448" s="404"/>
      <c r="Y448" s="404"/>
      <c r="Z448" s="404"/>
    </row>
    <row r="449" spans="1:26" ht="15.75" customHeight="1">
      <c r="A449" s="404"/>
      <c r="B449" s="404"/>
      <c r="C449" s="404"/>
      <c r="D449" s="404"/>
      <c r="E449" s="404"/>
      <c r="F449" s="404"/>
      <c r="G449" s="404"/>
      <c r="H449" s="404"/>
      <c r="I449" s="404"/>
      <c r="J449" s="404"/>
      <c r="K449" s="404"/>
      <c r="L449" s="404"/>
      <c r="M449" s="404"/>
      <c r="N449" s="404"/>
      <c r="O449" s="404"/>
      <c r="P449" s="404"/>
      <c r="Q449" s="404"/>
      <c r="R449" s="404"/>
      <c r="S449" s="404"/>
      <c r="T449" s="404"/>
      <c r="U449" s="404"/>
      <c r="V449" s="404"/>
      <c r="W449" s="404"/>
      <c r="X449" s="404"/>
      <c r="Y449" s="404"/>
      <c r="Z449" s="404"/>
    </row>
    <row r="450" spans="1:26" ht="15.75" customHeight="1">
      <c r="A450" s="404"/>
      <c r="B450" s="404"/>
      <c r="C450" s="404"/>
      <c r="D450" s="404"/>
      <c r="E450" s="404"/>
      <c r="F450" s="404"/>
      <c r="G450" s="404"/>
      <c r="H450" s="404"/>
      <c r="I450" s="404"/>
      <c r="J450" s="404"/>
      <c r="K450" s="404"/>
      <c r="L450" s="404"/>
      <c r="M450" s="404"/>
      <c r="N450" s="404"/>
      <c r="O450" s="404"/>
      <c r="P450" s="404"/>
      <c r="Q450" s="404"/>
      <c r="R450" s="404"/>
      <c r="S450" s="404"/>
      <c r="T450" s="404"/>
      <c r="U450" s="404"/>
      <c r="V450" s="404"/>
      <c r="W450" s="404"/>
      <c r="X450" s="404"/>
      <c r="Y450" s="404"/>
      <c r="Z450" s="404"/>
    </row>
    <row r="451" spans="1:26" ht="15.75" customHeight="1">
      <c r="A451" s="404"/>
      <c r="B451" s="404"/>
      <c r="C451" s="404"/>
      <c r="D451" s="404"/>
      <c r="E451" s="404"/>
      <c r="F451" s="404"/>
      <c r="G451" s="404"/>
      <c r="H451" s="404"/>
      <c r="I451" s="404"/>
      <c r="J451" s="404"/>
      <c r="K451" s="404"/>
      <c r="L451" s="404"/>
      <c r="M451" s="404"/>
      <c r="N451" s="404"/>
      <c r="O451" s="404"/>
      <c r="P451" s="404"/>
      <c r="Q451" s="404"/>
      <c r="R451" s="404"/>
      <c r="S451" s="404"/>
      <c r="T451" s="404"/>
      <c r="U451" s="404"/>
      <c r="V451" s="404"/>
      <c r="W451" s="404"/>
      <c r="X451" s="404"/>
      <c r="Y451" s="404"/>
      <c r="Z451" s="404"/>
    </row>
    <row r="452" spans="1:26" ht="15.75" customHeight="1">
      <c r="A452" s="404"/>
      <c r="B452" s="404"/>
      <c r="C452" s="404"/>
      <c r="D452" s="404"/>
      <c r="E452" s="404"/>
      <c r="F452" s="404"/>
      <c r="G452" s="404"/>
      <c r="H452" s="404"/>
      <c r="I452" s="404"/>
      <c r="J452" s="404"/>
      <c r="K452" s="404"/>
      <c r="L452" s="404"/>
      <c r="M452" s="404"/>
      <c r="N452" s="404"/>
      <c r="O452" s="404"/>
      <c r="P452" s="404"/>
      <c r="Q452" s="404"/>
      <c r="R452" s="404"/>
      <c r="S452" s="404"/>
      <c r="T452" s="404"/>
      <c r="U452" s="404"/>
      <c r="V452" s="404"/>
      <c r="W452" s="404"/>
      <c r="X452" s="404"/>
      <c r="Y452" s="404"/>
      <c r="Z452" s="404"/>
    </row>
    <row r="453" spans="1:26" ht="15.75" customHeight="1">
      <c r="A453" s="404"/>
      <c r="B453" s="404"/>
      <c r="C453" s="404"/>
      <c r="D453" s="404"/>
      <c r="E453" s="404"/>
      <c r="F453" s="404"/>
      <c r="G453" s="404"/>
      <c r="H453" s="404"/>
      <c r="I453" s="404"/>
      <c r="J453" s="404"/>
      <c r="K453" s="404"/>
      <c r="L453" s="404"/>
      <c r="M453" s="404"/>
      <c r="N453" s="404"/>
      <c r="O453" s="404"/>
      <c r="P453" s="404"/>
      <c r="Q453" s="404"/>
      <c r="R453" s="404"/>
      <c r="S453" s="404"/>
      <c r="T453" s="404"/>
      <c r="U453" s="404"/>
      <c r="V453" s="404"/>
      <c r="W453" s="404"/>
      <c r="X453" s="404"/>
      <c r="Y453" s="404"/>
      <c r="Z453" s="404"/>
    </row>
    <row r="454" spans="1:26" ht="15.75" customHeight="1">
      <c r="A454" s="404"/>
      <c r="B454" s="404"/>
      <c r="C454" s="404"/>
      <c r="D454" s="404"/>
      <c r="E454" s="404"/>
      <c r="F454" s="404"/>
      <c r="G454" s="404"/>
      <c r="H454" s="404"/>
      <c r="I454" s="404"/>
      <c r="J454" s="404"/>
      <c r="K454" s="404"/>
      <c r="L454" s="404"/>
      <c r="M454" s="404"/>
      <c r="N454" s="404"/>
      <c r="O454" s="404"/>
      <c r="P454" s="404"/>
      <c r="Q454" s="404"/>
      <c r="R454" s="404"/>
      <c r="S454" s="404"/>
      <c r="T454" s="404"/>
      <c r="U454" s="404"/>
      <c r="V454" s="404"/>
      <c r="W454" s="404"/>
      <c r="X454" s="404"/>
      <c r="Y454" s="404"/>
      <c r="Z454" s="404"/>
    </row>
    <row r="455" spans="1:26" ht="15.75" customHeight="1">
      <c r="A455" s="404"/>
      <c r="B455" s="404"/>
      <c r="C455" s="404"/>
      <c r="D455" s="404"/>
      <c r="E455" s="404"/>
      <c r="F455" s="404"/>
      <c r="G455" s="404"/>
      <c r="H455" s="404"/>
      <c r="I455" s="404"/>
      <c r="J455" s="404"/>
      <c r="K455" s="404"/>
      <c r="L455" s="404"/>
      <c r="M455" s="404"/>
      <c r="N455" s="404"/>
      <c r="O455" s="404"/>
      <c r="P455" s="404"/>
      <c r="Q455" s="404"/>
      <c r="R455" s="404"/>
      <c r="S455" s="404"/>
      <c r="T455" s="404"/>
      <c r="U455" s="404"/>
      <c r="V455" s="404"/>
      <c r="W455" s="404"/>
      <c r="X455" s="404"/>
      <c r="Y455" s="404"/>
      <c r="Z455" s="404"/>
    </row>
    <row r="456" spans="1:26" ht="15.75" customHeight="1">
      <c r="A456" s="404"/>
      <c r="B456" s="404"/>
      <c r="C456" s="404"/>
      <c r="D456" s="404"/>
      <c r="E456" s="404"/>
      <c r="F456" s="404"/>
      <c r="G456" s="404"/>
      <c r="H456" s="404"/>
      <c r="I456" s="404"/>
      <c r="J456" s="404"/>
      <c r="K456" s="404"/>
      <c r="L456" s="404"/>
      <c r="M456" s="404"/>
      <c r="N456" s="404"/>
      <c r="O456" s="404"/>
      <c r="P456" s="404"/>
      <c r="Q456" s="404"/>
      <c r="R456" s="404"/>
      <c r="S456" s="404"/>
      <c r="T456" s="404"/>
      <c r="U456" s="404"/>
      <c r="V456" s="404"/>
      <c r="W456" s="404"/>
      <c r="X456" s="404"/>
      <c r="Y456" s="404"/>
      <c r="Z456" s="404"/>
    </row>
    <row r="457" spans="1:26" ht="15.75" customHeight="1">
      <c r="A457" s="404"/>
      <c r="B457" s="404"/>
      <c r="C457" s="404"/>
      <c r="D457" s="404"/>
      <c r="E457" s="404"/>
      <c r="F457" s="404"/>
      <c r="G457" s="404"/>
      <c r="H457" s="404"/>
      <c r="I457" s="404"/>
      <c r="J457" s="404"/>
      <c r="K457" s="404"/>
      <c r="L457" s="404"/>
      <c r="M457" s="404"/>
      <c r="N457" s="404"/>
      <c r="O457" s="404"/>
      <c r="P457" s="404"/>
      <c r="Q457" s="404"/>
      <c r="R457" s="404"/>
      <c r="S457" s="404"/>
      <c r="T457" s="404"/>
      <c r="U457" s="404"/>
      <c r="V457" s="404"/>
      <c r="W457" s="404"/>
      <c r="X457" s="404"/>
      <c r="Y457" s="404"/>
      <c r="Z457" s="404"/>
    </row>
    <row r="458" spans="1:26" ht="15.75" customHeight="1">
      <c r="A458" s="404"/>
      <c r="B458" s="404"/>
      <c r="C458" s="404"/>
      <c r="D458" s="404"/>
      <c r="E458" s="404"/>
      <c r="F458" s="404"/>
      <c r="G458" s="404"/>
      <c r="H458" s="404"/>
      <c r="I458" s="404"/>
      <c r="J458" s="404"/>
      <c r="K458" s="404"/>
      <c r="L458" s="404"/>
      <c r="M458" s="404"/>
      <c r="N458" s="404"/>
      <c r="O458" s="404"/>
      <c r="P458" s="404"/>
      <c r="Q458" s="404"/>
      <c r="R458" s="404"/>
      <c r="S458" s="404"/>
      <c r="T458" s="404"/>
      <c r="U458" s="404"/>
      <c r="V458" s="404"/>
      <c r="W458" s="404"/>
      <c r="X458" s="404"/>
      <c r="Y458" s="404"/>
      <c r="Z458" s="404"/>
    </row>
    <row r="459" spans="1:26" ht="15.75" customHeight="1">
      <c r="A459" s="404"/>
      <c r="B459" s="404"/>
      <c r="C459" s="404"/>
      <c r="D459" s="404"/>
      <c r="E459" s="404"/>
      <c r="F459" s="404"/>
      <c r="G459" s="404"/>
      <c r="H459" s="404"/>
      <c r="I459" s="404"/>
      <c r="J459" s="404"/>
      <c r="K459" s="404"/>
      <c r="L459" s="404"/>
      <c r="M459" s="404"/>
      <c r="N459" s="404"/>
      <c r="O459" s="404"/>
      <c r="P459" s="404"/>
      <c r="Q459" s="404"/>
      <c r="R459" s="404"/>
      <c r="S459" s="404"/>
      <c r="T459" s="404"/>
      <c r="U459" s="404"/>
      <c r="V459" s="404"/>
      <c r="W459" s="404"/>
      <c r="X459" s="404"/>
      <c r="Y459" s="404"/>
      <c r="Z459" s="404"/>
    </row>
    <row r="460" spans="1:26" ht="15.75" customHeight="1">
      <c r="A460" s="404"/>
      <c r="B460" s="404"/>
      <c r="C460" s="404"/>
      <c r="D460" s="404"/>
      <c r="E460" s="404"/>
      <c r="F460" s="404"/>
      <c r="G460" s="404"/>
      <c r="H460" s="404"/>
      <c r="I460" s="404"/>
      <c r="J460" s="404"/>
      <c r="K460" s="404"/>
      <c r="L460" s="404"/>
      <c r="M460" s="404"/>
      <c r="N460" s="404"/>
      <c r="O460" s="404"/>
      <c r="P460" s="404"/>
      <c r="Q460" s="404"/>
      <c r="R460" s="404"/>
      <c r="S460" s="404"/>
      <c r="T460" s="404"/>
      <c r="U460" s="404"/>
      <c r="V460" s="404"/>
      <c r="W460" s="404"/>
      <c r="X460" s="404"/>
      <c r="Y460" s="404"/>
      <c r="Z460" s="404"/>
    </row>
    <row r="461" spans="1:26" ht="15.75" customHeight="1">
      <c r="A461" s="404"/>
      <c r="B461" s="404"/>
      <c r="C461" s="404"/>
      <c r="D461" s="404"/>
      <c r="E461" s="404"/>
      <c r="F461" s="404"/>
      <c r="G461" s="404"/>
      <c r="H461" s="404"/>
      <c r="I461" s="404"/>
      <c r="J461" s="404"/>
      <c r="K461" s="404"/>
      <c r="L461" s="404"/>
      <c r="M461" s="404"/>
      <c r="N461" s="404"/>
      <c r="O461" s="404"/>
      <c r="P461" s="404"/>
      <c r="Q461" s="404"/>
      <c r="R461" s="404"/>
      <c r="S461" s="404"/>
      <c r="T461" s="404"/>
      <c r="U461" s="404"/>
      <c r="V461" s="404"/>
      <c r="W461" s="404"/>
      <c r="X461" s="404"/>
      <c r="Y461" s="404"/>
      <c r="Z461" s="404"/>
    </row>
    <row r="462" spans="1:26" ht="15.75" customHeight="1">
      <c r="A462" s="404"/>
      <c r="B462" s="404"/>
      <c r="C462" s="404"/>
      <c r="D462" s="404"/>
      <c r="E462" s="404"/>
      <c r="F462" s="404"/>
      <c r="G462" s="404"/>
      <c r="H462" s="404"/>
      <c r="I462" s="404"/>
      <c r="J462" s="404"/>
      <c r="K462" s="404"/>
      <c r="L462" s="404"/>
      <c r="M462" s="404"/>
      <c r="N462" s="404"/>
      <c r="O462" s="404"/>
      <c r="P462" s="404"/>
      <c r="Q462" s="404"/>
      <c r="R462" s="404"/>
      <c r="S462" s="404"/>
      <c r="T462" s="404"/>
      <c r="U462" s="404"/>
      <c r="V462" s="404"/>
      <c r="W462" s="404"/>
      <c r="X462" s="404"/>
      <c r="Y462" s="404"/>
      <c r="Z462" s="404"/>
    </row>
    <row r="463" spans="1:26" ht="15.75" customHeight="1">
      <c r="A463" s="404"/>
      <c r="B463" s="404"/>
      <c r="C463" s="404"/>
      <c r="D463" s="404"/>
      <c r="E463" s="404"/>
      <c r="F463" s="404"/>
      <c r="G463" s="404"/>
      <c r="H463" s="404"/>
      <c r="I463" s="404"/>
      <c r="J463" s="404"/>
      <c r="K463" s="404"/>
      <c r="L463" s="404"/>
      <c r="M463" s="404"/>
      <c r="N463" s="404"/>
      <c r="O463" s="404"/>
      <c r="P463" s="404"/>
      <c r="Q463" s="404"/>
      <c r="R463" s="404"/>
      <c r="S463" s="404"/>
      <c r="T463" s="404"/>
      <c r="U463" s="404"/>
      <c r="V463" s="404"/>
      <c r="W463" s="404"/>
      <c r="X463" s="404"/>
      <c r="Y463" s="404"/>
      <c r="Z463" s="404"/>
    </row>
    <row r="464" spans="1:26" ht="15.75" customHeight="1">
      <c r="A464" s="404"/>
      <c r="B464" s="404"/>
      <c r="C464" s="404"/>
      <c r="D464" s="404"/>
      <c r="E464" s="404"/>
      <c r="F464" s="404"/>
      <c r="G464" s="404"/>
      <c r="H464" s="404"/>
      <c r="I464" s="404"/>
      <c r="J464" s="404"/>
      <c r="K464" s="404"/>
      <c r="L464" s="404"/>
      <c r="M464" s="404"/>
      <c r="N464" s="404"/>
      <c r="O464" s="404"/>
      <c r="P464" s="404"/>
      <c r="Q464" s="404"/>
      <c r="R464" s="404"/>
      <c r="S464" s="404"/>
      <c r="T464" s="404"/>
      <c r="U464" s="404"/>
      <c r="V464" s="404"/>
      <c r="W464" s="404"/>
      <c r="X464" s="404"/>
      <c r="Y464" s="404"/>
      <c r="Z464" s="404"/>
    </row>
    <row r="465" spans="1:26" ht="15.75" customHeight="1">
      <c r="A465" s="404"/>
      <c r="B465" s="404"/>
      <c r="C465" s="404"/>
      <c r="D465" s="404"/>
      <c r="E465" s="404"/>
      <c r="F465" s="404"/>
      <c r="G465" s="404"/>
      <c r="H465" s="404"/>
      <c r="I465" s="404"/>
      <c r="J465" s="404"/>
      <c r="K465" s="404"/>
      <c r="L465" s="404"/>
      <c r="M465" s="404"/>
      <c r="N465" s="404"/>
      <c r="O465" s="404"/>
      <c r="P465" s="404"/>
      <c r="Q465" s="404"/>
      <c r="R465" s="404"/>
      <c r="S465" s="404"/>
      <c r="T465" s="404"/>
      <c r="U465" s="404"/>
      <c r="V465" s="404"/>
      <c r="W465" s="404"/>
      <c r="X465" s="404"/>
      <c r="Y465" s="404"/>
      <c r="Z465" s="404"/>
    </row>
    <row r="466" spans="1:26" ht="15.75" customHeight="1">
      <c r="A466" s="404"/>
      <c r="B466" s="404"/>
      <c r="C466" s="404"/>
      <c r="D466" s="404"/>
      <c r="E466" s="404"/>
      <c r="F466" s="404"/>
      <c r="G466" s="404"/>
      <c r="H466" s="404"/>
      <c r="I466" s="404"/>
      <c r="J466" s="404"/>
      <c r="K466" s="404"/>
      <c r="L466" s="404"/>
      <c r="M466" s="404"/>
      <c r="N466" s="404"/>
      <c r="O466" s="404"/>
      <c r="P466" s="404"/>
      <c r="Q466" s="404"/>
      <c r="R466" s="404"/>
      <c r="S466" s="404"/>
      <c r="T466" s="404"/>
      <c r="U466" s="404"/>
      <c r="V466" s="404"/>
      <c r="W466" s="404"/>
      <c r="X466" s="404"/>
      <c r="Y466" s="404"/>
      <c r="Z466" s="404"/>
    </row>
    <row r="467" spans="1:26" ht="15.75" customHeight="1">
      <c r="A467" s="404"/>
      <c r="B467" s="404"/>
      <c r="C467" s="404"/>
      <c r="D467" s="404"/>
      <c r="E467" s="404"/>
      <c r="F467" s="404"/>
      <c r="G467" s="404"/>
      <c r="H467" s="404"/>
      <c r="I467" s="404"/>
      <c r="J467" s="404"/>
      <c r="K467" s="404"/>
      <c r="L467" s="404"/>
      <c r="M467" s="404"/>
      <c r="N467" s="404"/>
      <c r="O467" s="404"/>
      <c r="P467" s="404"/>
      <c r="Q467" s="404"/>
      <c r="R467" s="404"/>
      <c r="S467" s="404"/>
      <c r="T467" s="404"/>
      <c r="U467" s="404"/>
      <c r="V467" s="404"/>
      <c r="W467" s="404"/>
      <c r="X467" s="404"/>
      <c r="Y467" s="404"/>
      <c r="Z467" s="404"/>
    </row>
    <row r="468" spans="1:26" ht="15.75" customHeight="1">
      <c r="A468" s="404"/>
      <c r="B468" s="404"/>
      <c r="C468" s="404"/>
      <c r="D468" s="404"/>
      <c r="E468" s="404"/>
      <c r="F468" s="404"/>
      <c r="G468" s="404"/>
      <c r="H468" s="404"/>
      <c r="I468" s="404"/>
      <c r="J468" s="404"/>
      <c r="K468" s="404"/>
      <c r="L468" s="404"/>
      <c r="M468" s="404"/>
      <c r="N468" s="404"/>
      <c r="O468" s="404"/>
      <c r="P468" s="404"/>
      <c r="Q468" s="404"/>
      <c r="R468" s="404"/>
      <c r="S468" s="404"/>
      <c r="T468" s="404"/>
      <c r="U468" s="404"/>
      <c r="V468" s="404"/>
      <c r="W468" s="404"/>
      <c r="X468" s="404"/>
      <c r="Y468" s="404"/>
      <c r="Z468" s="404"/>
    </row>
    <row r="469" spans="1:26" ht="15.75" customHeight="1">
      <c r="A469" s="404"/>
      <c r="B469" s="404"/>
      <c r="C469" s="404"/>
      <c r="D469" s="404"/>
      <c r="E469" s="404"/>
      <c r="F469" s="404"/>
      <c r="G469" s="404"/>
      <c r="H469" s="404"/>
      <c r="I469" s="404"/>
      <c r="J469" s="404"/>
      <c r="K469" s="404"/>
      <c r="L469" s="404"/>
      <c r="M469" s="404"/>
      <c r="N469" s="404"/>
      <c r="O469" s="404"/>
      <c r="P469" s="404"/>
      <c r="Q469" s="404"/>
      <c r="R469" s="404"/>
      <c r="S469" s="404"/>
      <c r="T469" s="404"/>
      <c r="U469" s="404"/>
      <c r="V469" s="404"/>
      <c r="W469" s="404"/>
      <c r="X469" s="404"/>
      <c r="Y469" s="404"/>
      <c r="Z469" s="404"/>
    </row>
    <row r="470" spans="1:26" ht="15.75" customHeight="1">
      <c r="A470" s="404"/>
      <c r="B470" s="404"/>
      <c r="C470" s="404"/>
      <c r="D470" s="404"/>
      <c r="E470" s="404"/>
      <c r="F470" s="404"/>
      <c r="G470" s="404"/>
      <c r="H470" s="404"/>
      <c r="I470" s="404"/>
      <c r="J470" s="404"/>
      <c r="K470" s="404"/>
      <c r="L470" s="404"/>
      <c r="M470" s="404"/>
      <c r="N470" s="404"/>
      <c r="O470" s="404"/>
      <c r="P470" s="404"/>
      <c r="Q470" s="404"/>
      <c r="R470" s="404"/>
      <c r="S470" s="404"/>
      <c r="T470" s="404"/>
      <c r="U470" s="404"/>
      <c r="V470" s="404"/>
      <c r="W470" s="404"/>
      <c r="X470" s="404"/>
      <c r="Y470" s="404"/>
      <c r="Z470" s="404"/>
    </row>
    <row r="471" spans="1:26" ht="15.75" customHeight="1">
      <c r="A471" s="404"/>
      <c r="B471" s="404"/>
      <c r="C471" s="404"/>
      <c r="D471" s="404"/>
      <c r="E471" s="404"/>
      <c r="F471" s="404"/>
      <c r="G471" s="404"/>
      <c r="H471" s="404"/>
      <c r="I471" s="404"/>
      <c r="J471" s="404"/>
      <c r="K471" s="404"/>
      <c r="L471" s="404"/>
      <c r="M471" s="404"/>
      <c r="N471" s="404"/>
      <c r="O471" s="404"/>
      <c r="P471" s="404"/>
      <c r="Q471" s="404"/>
      <c r="R471" s="404"/>
      <c r="S471" s="404"/>
      <c r="T471" s="404"/>
      <c r="U471" s="404"/>
      <c r="V471" s="404"/>
      <c r="W471" s="404"/>
      <c r="X471" s="404"/>
      <c r="Y471" s="404"/>
      <c r="Z471" s="404"/>
    </row>
    <row r="472" spans="1:26" ht="15.75" customHeight="1">
      <c r="A472" s="404"/>
      <c r="B472" s="404"/>
      <c r="C472" s="404"/>
      <c r="D472" s="404"/>
      <c r="E472" s="404"/>
      <c r="F472" s="404"/>
      <c r="G472" s="404"/>
      <c r="H472" s="404"/>
      <c r="I472" s="404"/>
      <c r="J472" s="404"/>
      <c r="K472" s="404"/>
      <c r="L472" s="404"/>
      <c r="M472" s="404"/>
      <c r="N472" s="404"/>
      <c r="O472" s="404"/>
      <c r="P472" s="404"/>
      <c r="Q472" s="404"/>
      <c r="R472" s="404"/>
      <c r="S472" s="404"/>
      <c r="T472" s="404"/>
      <c r="U472" s="404"/>
      <c r="V472" s="404"/>
      <c r="W472" s="404"/>
      <c r="X472" s="404"/>
      <c r="Y472" s="404"/>
      <c r="Z472" s="404"/>
    </row>
    <row r="473" spans="1:26" ht="15.75" customHeight="1">
      <c r="A473" s="404"/>
      <c r="B473" s="404"/>
      <c r="C473" s="404"/>
      <c r="D473" s="404"/>
      <c r="E473" s="404"/>
      <c r="F473" s="404"/>
      <c r="G473" s="404"/>
      <c r="H473" s="404"/>
      <c r="I473" s="404"/>
      <c r="J473" s="404"/>
      <c r="K473" s="404"/>
      <c r="L473" s="404"/>
      <c r="M473" s="404"/>
      <c r="N473" s="404"/>
      <c r="O473" s="404"/>
      <c r="P473" s="404"/>
      <c r="Q473" s="404"/>
      <c r="R473" s="404"/>
      <c r="S473" s="404"/>
      <c r="T473" s="404"/>
      <c r="U473" s="404"/>
      <c r="V473" s="404"/>
      <c r="W473" s="404"/>
      <c r="X473" s="404"/>
      <c r="Y473" s="404"/>
      <c r="Z473" s="404"/>
    </row>
    <row r="474" spans="1:26" ht="15.75" customHeight="1">
      <c r="A474" s="404"/>
      <c r="B474" s="404"/>
      <c r="C474" s="404"/>
      <c r="D474" s="404"/>
      <c r="E474" s="404"/>
      <c r="F474" s="404"/>
      <c r="G474" s="404"/>
      <c r="H474" s="404"/>
      <c r="I474" s="404"/>
      <c r="J474" s="404"/>
      <c r="K474" s="404"/>
      <c r="L474" s="404"/>
      <c r="M474" s="404"/>
      <c r="N474" s="404"/>
      <c r="O474" s="404"/>
      <c r="P474" s="404"/>
      <c r="Q474" s="404"/>
      <c r="R474" s="404"/>
      <c r="S474" s="404"/>
      <c r="T474" s="404"/>
      <c r="U474" s="404"/>
      <c r="V474" s="404"/>
      <c r="W474" s="404"/>
      <c r="X474" s="404"/>
      <c r="Y474" s="404"/>
      <c r="Z474" s="404"/>
    </row>
    <row r="475" spans="1:26" ht="15.75" customHeight="1">
      <c r="A475" s="404"/>
      <c r="B475" s="404"/>
      <c r="C475" s="404"/>
      <c r="D475" s="404"/>
      <c r="E475" s="404"/>
      <c r="F475" s="404"/>
      <c r="G475" s="404"/>
      <c r="H475" s="404"/>
      <c r="I475" s="404"/>
      <c r="J475" s="404"/>
      <c r="K475" s="404"/>
      <c r="L475" s="404"/>
      <c r="M475" s="404"/>
      <c r="N475" s="404"/>
      <c r="O475" s="404"/>
      <c r="P475" s="404"/>
      <c r="Q475" s="404"/>
      <c r="R475" s="404"/>
      <c r="S475" s="404"/>
      <c r="T475" s="404"/>
      <c r="U475" s="404"/>
      <c r="V475" s="404"/>
      <c r="W475" s="404"/>
      <c r="X475" s="404"/>
      <c r="Y475" s="404"/>
      <c r="Z475" s="404"/>
    </row>
    <row r="476" spans="1:26" ht="15.75" customHeight="1">
      <c r="A476" s="404"/>
      <c r="B476" s="404"/>
      <c r="C476" s="404"/>
      <c r="D476" s="404"/>
      <c r="E476" s="404"/>
      <c r="F476" s="404"/>
      <c r="G476" s="404"/>
      <c r="H476" s="404"/>
      <c r="I476" s="404"/>
      <c r="J476" s="404"/>
      <c r="K476" s="404"/>
      <c r="L476" s="404"/>
      <c r="M476" s="404"/>
      <c r="N476" s="404"/>
      <c r="O476" s="404"/>
      <c r="P476" s="404"/>
      <c r="Q476" s="404"/>
      <c r="R476" s="404"/>
      <c r="S476" s="404"/>
      <c r="T476" s="404"/>
      <c r="U476" s="404"/>
      <c r="V476" s="404"/>
      <c r="W476" s="404"/>
      <c r="X476" s="404"/>
      <c r="Y476" s="404"/>
      <c r="Z476" s="404"/>
    </row>
    <row r="477" spans="1:26" ht="15.75" customHeight="1">
      <c r="A477" s="404"/>
      <c r="B477" s="404"/>
      <c r="C477" s="404"/>
      <c r="D477" s="404"/>
      <c r="E477" s="404"/>
      <c r="F477" s="404"/>
      <c r="G477" s="404"/>
      <c r="H477" s="404"/>
      <c r="I477" s="404"/>
      <c r="J477" s="404"/>
      <c r="K477" s="404"/>
      <c r="L477" s="404"/>
      <c r="M477" s="404"/>
      <c r="N477" s="404"/>
      <c r="O477" s="404"/>
      <c r="P477" s="404"/>
      <c r="Q477" s="404"/>
      <c r="R477" s="404"/>
      <c r="S477" s="404"/>
      <c r="T477" s="404"/>
      <c r="U477" s="404"/>
      <c r="V477" s="404"/>
      <c r="W477" s="404"/>
      <c r="X477" s="404"/>
      <c r="Y477" s="404"/>
      <c r="Z477" s="404"/>
    </row>
    <row r="478" spans="1:26" ht="15.75" customHeight="1">
      <c r="A478" s="404"/>
      <c r="B478" s="404"/>
      <c r="C478" s="404"/>
      <c r="D478" s="404"/>
      <c r="E478" s="404"/>
      <c r="F478" s="404"/>
      <c r="G478" s="404"/>
      <c r="H478" s="404"/>
      <c r="I478" s="404"/>
      <c r="J478" s="404"/>
      <c r="K478" s="404"/>
      <c r="L478" s="404"/>
      <c r="M478" s="404"/>
      <c r="N478" s="404"/>
      <c r="O478" s="404"/>
      <c r="P478" s="404"/>
      <c r="Q478" s="404"/>
      <c r="R478" s="404"/>
      <c r="S478" s="404"/>
      <c r="T478" s="404"/>
      <c r="U478" s="404"/>
      <c r="V478" s="404"/>
      <c r="W478" s="404"/>
      <c r="X478" s="404"/>
      <c r="Y478" s="404"/>
      <c r="Z478" s="404"/>
    </row>
    <row r="479" spans="1:26" ht="15.75" customHeight="1">
      <c r="A479" s="404"/>
      <c r="B479" s="404"/>
      <c r="C479" s="404"/>
      <c r="D479" s="404"/>
      <c r="E479" s="404"/>
      <c r="F479" s="404"/>
      <c r="G479" s="404"/>
      <c r="H479" s="404"/>
      <c r="I479" s="404"/>
      <c r="J479" s="404"/>
      <c r="K479" s="404"/>
      <c r="L479" s="404"/>
      <c r="M479" s="404"/>
      <c r="N479" s="404"/>
      <c r="O479" s="404"/>
      <c r="P479" s="404"/>
      <c r="Q479" s="404"/>
      <c r="R479" s="404"/>
      <c r="S479" s="404"/>
      <c r="T479" s="404"/>
      <c r="U479" s="404"/>
      <c r="V479" s="404"/>
      <c r="W479" s="404"/>
      <c r="X479" s="404"/>
      <c r="Y479" s="404"/>
      <c r="Z479" s="404"/>
    </row>
    <row r="480" spans="1:26" ht="15.75" customHeight="1">
      <c r="A480" s="404"/>
      <c r="B480" s="404"/>
      <c r="C480" s="404"/>
      <c r="D480" s="404"/>
      <c r="E480" s="404"/>
      <c r="F480" s="404"/>
      <c r="G480" s="404"/>
      <c r="H480" s="404"/>
      <c r="I480" s="404"/>
      <c r="J480" s="404"/>
      <c r="K480" s="404"/>
      <c r="L480" s="404"/>
      <c r="M480" s="404"/>
      <c r="N480" s="404"/>
      <c r="O480" s="404"/>
      <c r="P480" s="404"/>
      <c r="Q480" s="404"/>
      <c r="R480" s="404"/>
      <c r="S480" s="404"/>
      <c r="T480" s="404"/>
      <c r="U480" s="404"/>
      <c r="V480" s="404"/>
      <c r="W480" s="404"/>
      <c r="X480" s="404"/>
      <c r="Y480" s="404"/>
      <c r="Z480" s="404"/>
    </row>
    <row r="481" spans="1:26" ht="15.75" customHeight="1">
      <c r="A481" s="404"/>
      <c r="B481" s="404"/>
      <c r="C481" s="404"/>
      <c r="D481" s="404"/>
      <c r="E481" s="404"/>
      <c r="F481" s="404"/>
      <c r="G481" s="404"/>
      <c r="H481" s="404"/>
      <c r="I481" s="404"/>
      <c r="J481" s="404"/>
      <c r="K481" s="404"/>
      <c r="L481" s="404"/>
      <c r="M481" s="404"/>
      <c r="N481" s="404"/>
      <c r="O481" s="404"/>
      <c r="P481" s="404"/>
      <c r="Q481" s="404"/>
      <c r="R481" s="404"/>
      <c r="S481" s="404"/>
      <c r="T481" s="404"/>
      <c r="U481" s="404"/>
      <c r="V481" s="404"/>
      <c r="W481" s="404"/>
      <c r="X481" s="404"/>
      <c r="Y481" s="404"/>
      <c r="Z481" s="404"/>
    </row>
    <row r="482" spans="1:26" ht="15.75" customHeight="1">
      <c r="A482" s="404"/>
      <c r="B482" s="404"/>
      <c r="C482" s="404"/>
      <c r="D482" s="404"/>
      <c r="E482" s="404"/>
      <c r="F482" s="404"/>
      <c r="G482" s="404"/>
      <c r="H482" s="404"/>
      <c r="I482" s="404"/>
      <c r="J482" s="404"/>
      <c r="K482" s="404"/>
      <c r="L482" s="404"/>
      <c r="M482" s="404"/>
      <c r="N482" s="404"/>
      <c r="O482" s="404"/>
      <c r="P482" s="404"/>
      <c r="Q482" s="404"/>
      <c r="R482" s="404"/>
      <c r="S482" s="404"/>
      <c r="T482" s="404"/>
      <c r="U482" s="404"/>
      <c r="V482" s="404"/>
      <c r="W482" s="404"/>
      <c r="X482" s="404"/>
      <c r="Y482" s="404"/>
      <c r="Z482" s="404"/>
    </row>
    <row r="483" spans="1:26" ht="15.75" customHeight="1">
      <c r="A483" s="404"/>
      <c r="B483" s="404"/>
      <c r="C483" s="404"/>
      <c r="D483" s="404"/>
      <c r="E483" s="404"/>
      <c r="F483" s="404"/>
      <c r="G483" s="404"/>
      <c r="H483" s="404"/>
      <c r="I483" s="404"/>
      <c r="J483" s="404"/>
      <c r="K483" s="404"/>
      <c r="L483" s="404"/>
      <c r="M483" s="404"/>
      <c r="N483" s="404"/>
      <c r="O483" s="404"/>
      <c r="P483" s="404"/>
      <c r="Q483" s="404"/>
      <c r="R483" s="404"/>
      <c r="S483" s="404"/>
      <c r="T483" s="404"/>
      <c r="U483" s="404"/>
      <c r="V483" s="404"/>
      <c r="W483" s="404"/>
      <c r="X483" s="404"/>
      <c r="Y483" s="404"/>
      <c r="Z483" s="404"/>
    </row>
    <row r="484" spans="1:26" ht="15.75" customHeight="1">
      <c r="A484" s="404"/>
      <c r="B484" s="404"/>
      <c r="C484" s="404"/>
      <c r="D484" s="404"/>
      <c r="E484" s="404"/>
      <c r="F484" s="404"/>
      <c r="G484" s="404"/>
      <c r="H484" s="404"/>
      <c r="I484" s="404"/>
      <c r="J484" s="404"/>
      <c r="K484" s="404"/>
      <c r="L484" s="404"/>
      <c r="M484" s="404"/>
      <c r="N484" s="404"/>
      <c r="O484" s="404"/>
      <c r="P484" s="404"/>
      <c r="Q484" s="404"/>
      <c r="R484" s="404"/>
      <c r="S484" s="404"/>
      <c r="T484" s="404"/>
      <c r="U484" s="404"/>
      <c r="V484" s="404"/>
      <c r="W484" s="404"/>
      <c r="X484" s="404"/>
      <c r="Y484" s="404"/>
      <c r="Z484" s="404"/>
    </row>
    <row r="485" spans="1:26" ht="15.75" customHeight="1">
      <c r="A485" s="404"/>
      <c r="B485" s="404"/>
      <c r="C485" s="404"/>
      <c r="D485" s="404"/>
      <c r="E485" s="404"/>
      <c r="F485" s="404"/>
      <c r="G485" s="404"/>
      <c r="H485" s="404"/>
      <c r="I485" s="404"/>
      <c r="J485" s="404"/>
      <c r="K485" s="404"/>
      <c r="L485" s="404"/>
      <c r="M485" s="404"/>
      <c r="N485" s="404"/>
      <c r="O485" s="404"/>
      <c r="P485" s="404"/>
      <c r="Q485" s="404"/>
      <c r="R485" s="404"/>
      <c r="S485" s="404"/>
      <c r="T485" s="404"/>
      <c r="U485" s="404"/>
      <c r="V485" s="404"/>
      <c r="W485" s="404"/>
      <c r="X485" s="404"/>
      <c r="Y485" s="404"/>
      <c r="Z485" s="404"/>
    </row>
    <row r="486" spans="1:26" ht="15.75" customHeight="1">
      <c r="A486" s="404"/>
      <c r="B486" s="404"/>
      <c r="C486" s="404"/>
      <c r="D486" s="404"/>
      <c r="E486" s="404"/>
      <c r="F486" s="404"/>
      <c r="G486" s="404"/>
      <c r="H486" s="404"/>
      <c r="I486" s="404"/>
      <c r="J486" s="404"/>
      <c r="K486" s="404"/>
      <c r="L486" s="404"/>
      <c r="M486" s="404"/>
      <c r="N486" s="404"/>
      <c r="O486" s="404"/>
      <c r="P486" s="404"/>
      <c r="Q486" s="404"/>
      <c r="R486" s="404"/>
      <c r="S486" s="404"/>
      <c r="T486" s="404"/>
      <c r="U486" s="404"/>
      <c r="V486" s="404"/>
      <c r="W486" s="404"/>
      <c r="X486" s="404"/>
      <c r="Y486" s="404"/>
      <c r="Z486" s="404"/>
    </row>
    <row r="487" spans="1:26" ht="15.75" customHeight="1">
      <c r="A487" s="404"/>
      <c r="B487" s="404"/>
      <c r="C487" s="404"/>
      <c r="D487" s="404"/>
      <c r="E487" s="404"/>
      <c r="F487" s="404"/>
      <c r="G487" s="404"/>
      <c r="H487" s="404"/>
      <c r="I487" s="404"/>
      <c r="J487" s="404"/>
      <c r="K487" s="404"/>
      <c r="L487" s="404"/>
      <c r="M487" s="404"/>
      <c r="N487" s="404"/>
      <c r="O487" s="404"/>
      <c r="P487" s="404"/>
      <c r="Q487" s="404"/>
      <c r="R487" s="404"/>
      <c r="S487" s="404"/>
      <c r="T487" s="404"/>
      <c r="U487" s="404"/>
      <c r="V487" s="404"/>
      <c r="W487" s="404"/>
      <c r="X487" s="404"/>
      <c r="Y487" s="404"/>
      <c r="Z487" s="404"/>
    </row>
    <row r="488" spans="1:26" ht="15.75" customHeight="1">
      <c r="A488" s="404"/>
      <c r="B488" s="404"/>
      <c r="C488" s="404"/>
      <c r="D488" s="404"/>
      <c r="E488" s="404"/>
      <c r="F488" s="404"/>
      <c r="G488" s="404"/>
      <c r="H488" s="404"/>
      <c r="I488" s="404"/>
      <c r="J488" s="404"/>
      <c r="K488" s="404"/>
      <c r="L488" s="404"/>
      <c r="M488" s="404"/>
      <c r="N488" s="404"/>
      <c r="O488" s="404"/>
      <c r="P488" s="404"/>
      <c r="Q488" s="404"/>
      <c r="R488" s="404"/>
      <c r="S488" s="404"/>
      <c r="T488" s="404"/>
      <c r="U488" s="404"/>
      <c r="V488" s="404"/>
      <c r="W488" s="404"/>
      <c r="X488" s="404"/>
      <c r="Y488" s="404"/>
      <c r="Z488" s="404"/>
    </row>
    <row r="489" spans="1:26" ht="15.75" customHeight="1">
      <c r="A489" s="404"/>
      <c r="B489" s="404"/>
      <c r="C489" s="404"/>
      <c r="D489" s="404"/>
      <c r="E489" s="404"/>
      <c r="F489" s="404"/>
      <c r="G489" s="404"/>
      <c r="H489" s="404"/>
      <c r="I489" s="404"/>
      <c r="J489" s="404"/>
      <c r="K489" s="404"/>
      <c r="L489" s="404"/>
      <c r="M489" s="404"/>
      <c r="N489" s="404"/>
      <c r="O489" s="404"/>
      <c r="P489" s="404"/>
      <c r="Q489" s="404"/>
      <c r="R489" s="404"/>
      <c r="S489" s="404"/>
      <c r="T489" s="404"/>
      <c r="U489" s="404"/>
      <c r="V489" s="404"/>
      <c r="W489" s="404"/>
      <c r="X489" s="404"/>
      <c r="Y489" s="404"/>
      <c r="Z489" s="404"/>
    </row>
    <row r="490" spans="1:26" ht="15.75" customHeight="1">
      <c r="A490" s="404"/>
      <c r="B490" s="404"/>
      <c r="C490" s="404"/>
      <c r="D490" s="404"/>
      <c r="E490" s="404"/>
      <c r="F490" s="404"/>
      <c r="G490" s="404"/>
      <c r="H490" s="404"/>
      <c r="I490" s="404"/>
      <c r="J490" s="404"/>
      <c r="K490" s="404"/>
      <c r="L490" s="404"/>
      <c r="M490" s="404"/>
      <c r="N490" s="404"/>
      <c r="O490" s="404"/>
      <c r="P490" s="404"/>
      <c r="Q490" s="404"/>
      <c r="R490" s="404"/>
      <c r="S490" s="404"/>
      <c r="T490" s="404"/>
      <c r="U490" s="404"/>
      <c r="V490" s="404"/>
      <c r="W490" s="404"/>
      <c r="X490" s="404"/>
      <c r="Y490" s="404"/>
      <c r="Z490" s="404"/>
    </row>
    <row r="491" spans="1:26" ht="15.75" customHeight="1">
      <c r="A491" s="404"/>
      <c r="B491" s="404"/>
      <c r="C491" s="404"/>
      <c r="D491" s="404"/>
      <c r="E491" s="404"/>
      <c r="F491" s="404"/>
      <c r="G491" s="404"/>
      <c r="H491" s="404"/>
      <c r="I491" s="404"/>
      <c r="J491" s="404"/>
      <c r="K491" s="404"/>
      <c r="L491" s="404"/>
      <c r="M491" s="404"/>
      <c r="N491" s="404"/>
      <c r="O491" s="404"/>
      <c r="P491" s="404"/>
      <c r="Q491" s="404"/>
      <c r="R491" s="404"/>
      <c r="S491" s="404"/>
      <c r="T491" s="404"/>
      <c r="U491" s="404"/>
      <c r="V491" s="404"/>
      <c r="W491" s="404"/>
      <c r="X491" s="404"/>
      <c r="Y491" s="404"/>
      <c r="Z491" s="404"/>
    </row>
    <row r="492" spans="1:26" ht="15.75" customHeight="1">
      <c r="A492" s="404"/>
      <c r="B492" s="404"/>
      <c r="C492" s="404"/>
      <c r="D492" s="404"/>
      <c r="E492" s="404"/>
      <c r="F492" s="404"/>
      <c r="G492" s="404"/>
      <c r="H492" s="404"/>
      <c r="I492" s="404"/>
      <c r="J492" s="404"/>
      <c r="K492" s="404"/>
      <c r="L492" s="404"/>
      <c r="M492" s="404"/>
      <c r="N492" s="404"/>
      <c r="O492" s="404"/>
      <c r="P492" s="404"/>
      <c r="Q492" s="404"/>
      <c r="R492" s="404"/>
      <c r="S492" s="404"/>
      <c r="T492" s="404"/>
      <c r="U492" s="404"/>
      <c r="V492" s="404"/>
      <c r="W492" s="404"/>
      <c r="X492" s="404"/>
      <c r="Y492" s="404"/>
      <c r="Z492" s="404"/>
    </row>
    <row r="493" spans="1:26" ht="15.75" customHeight="1">
      <c r="A493" s="404"/>
      <c r="B493" s="404"/>
      <c r="C493" s="404"/>
      <c r="D493" s="404"/>
      <c r="E493" s="404"/>
      <c r="F493" s="404"/>
      <c r="G493" s="404"/>
      <c r="H493" s="404"/>
      <c r="I493" s="404"/>
      <c r="J493" s="404"/>
      <c r="K493" s="404"/>
      <c r="L493" s="404"/>
      <c r="M493" s="404"/>
      <c r="N493" s="404"/>
      <c r="O493" s="404"/>
      <c r="P493" s="404"/>
      <c r="Q493" s="404"/>
      <c r="R493" s="404"/>
      <c r="S493" s="404"/>
      <c r="T493" s="404"/>
      <c r="U493" s="404"/>
      <c r="V493" s="404"/>
      <c r="W493" s="404"/>
      <c r="X493" s="404"/>
      <c r="Y493" s="404"/>
      <c r="Z493" s="404"/>
    </row>
    <row r="494" spans="1:26" ht="15.75" customHeight="1">
      <c r="A494" s="404"/>
      <c r="B494" s="404"/>
      <c r="C494" s="404"/>
      <c r="D494" s="404"/>
      <c r="E494" s="404"/>
      <c r="F494" s="404"/>
      <c r="G494" s="404"/>
      <c r="H494" s="404"/>
      <c r="I494" s="404"/>
      <c r="J494" s="404"/>
      <c r="K494" s="404"/>
      <c r="L494" s="404"/>
      <c r="M494" s="404"/>
      <c r="N494" s="404"/>
      <c r="O494" s="404"/>
      <c r="P494" s="404"/>
      <c r="Q494" s="404"/>
      <c r="R494" s="404"/>
      <c r="S494" s="404"/>
      <c r="T494" s="404"/>
      <c r="U494" s="404"/>
      <c r="V494" s="404"/>
      <c r="W494" s="404"/>
      <c r="X494" s="404"/>
      <c r="Y494" s="404"/>
      <c r="Z494" s="404"/>
    </row>
    <row r="495" spans="1:26" ht="15.75" customHeight="1">
      <c r="A495" s="404"/>
      <c r="B495" s="404"/>
      <c r="C495" s="404"/>
      <c r="D495" s="404"/>
      <c r="E495" s="404"/>
      <c r="F495" s="404"/>
      <c r="G495" s="404"/>
      <c r="H495" s="404"/>
      <c r="I495" s="404"/>
      <c r="J495" s="404"/>
      <c r="K495" s="404"/>
      <c r="L495" s="404"/>
      <c r="M495" s="404"/>
      <c r="N495" s="404"/>
      <c r="O495" s="404"/>
      <c r="P495" s="404"/>
      <c r="Q495" s="404"/>
      <c r="R495" s="404"/>
      <c r="S495" s="404"/>
      <c r="T495" s="404"/>
      <c r="U495" s="404"/>
      <c r="V495" s="404"/>
      <c r="W495" s="404"/>
      <c r="X495" s="404"/>
      <c r="Y495" s="404"/>
      <c r="Z495" s="404"/>
    </row>
    <row r="496" spans="1:26" ht="15.75" customHeight="1">
      <c r="A496" s="404"/>
      <c r="B496" s="404"/>
      <c r="C496" s="404"/>
      <c r="D496" s="404"/>
      <c r="E496" s="404"/>
      <c r="F496" s="404"/>
      <c r="G496" s="404"/>
      <c r="H496" s="404"/>
      <c r="I496" s="404"/>
      <c r="J496" s="404"/>
      <c r="K496" s="404"/>
      <c r="L496" s="404"/>
      <c r="M496" s="404"/>
      <c r="N496" s="404"/>
      <c r="O496" s="404"/>
      <c r="P496" s="404"/>
      <c r="Q496" s="404"/>
      <c r="R496" s="404"/>
      <c r="S496" s="404"/>
      <c r="T496" s="404"/>
      <c r="U496" s="404"/>
      <c r="V496" s="404"/>
      <c r="W496" s="404"/>
      <c r="X496" s="404"/>
      <c r="Y496" s="404"/>
      <c r="Z496" s="404"/>
    </row>
    <row r="497" spans="1:26" ht="15.75" customHeight="1">
      <c r="A497" s="404"/>
      <c r="B497" s="404"/>
      <c r="C497" s="404"/>
      <c r="D497" s="404"/>
      <c r="E497" s="404"/>
      <c r="F497" s="404"/>
      <c r="G497" s="404"/>
      <c r="H497" s="404"/>
      <c r="I497" s="404"/>
      <c r="J497" s="404"/>
      <c r="K497" s="404"/>
      <c r="L497" s="404"/>
      <c r="M497" s="404"/>
      <c r="N497" s="404"/>
      <c r="O497" s="404"/>
      <c r="P497" s="404"/>
      <c r="Q497" s="404"/>
      <c r="R497" s="404"/>
      <c r="S497" s="404"/>
      <c r="T497" s="404"/>
      <c r="U497" s="404"/>
      <c r="V497" s="404"/>
      <c r="W497" s="404"/>
      <c r="X497" s="404"/>
      <c r="Y497" s="404"/>
      <c r="Z497" s="404"/>
    </row>
    <row r="498" spans="1:26" ht="15.75" customHeight="1">
      <c r="A498" s="404"/>
      <c r="B498" s="404"/>
      <c r="C498" s="404"/>
      <c r="D498" s="404"/>
      <c r="E498" s="404"/>
      <c r="F498" s="404"/>
      <c r="G498" s="404"/>
      <c r="H498" s="404"/>
      <c r="I498" s="404"/>
      <c r="J498" s="404"/>
      <c r="K498" s="404"/>
      <c r="L498" s="404"/>
      <c r="M498" s="404"/>
      <c r="N498" s="404"/>
      <c r="O498" s="404"/>
      <c r="P498" s="404"/>
      <c r="Q498" s="404"/>
      <c r="R498" s="404"/>
      <c r="S498" s="404"/>
      <c r="T498" s="404"/>
      <c r="U498" s="404"/>
      <c r="V498" s="404"/>
      <c r="W498" s="404"/>
      <c r="X498" s="404"/>
      <c r="Y498" s="404"/>
      <c r="Z498" s="404"/>
    </row>
    <row r="499" spans="1:26" ht="15.75" customHeight="1">
      <c r="A499" s="404"/>
      <c r="B499" s="404"/>
      <c r="C499" s="404"/>
      <c r="D499" s="404"/>
      <c r="E499" s="404"/>
      <c r="F499" s="404"/>
      <c r="G499" s="404"/>
      <c r="H499" s="404"/>
      <c r="I499" s="404"/>
      <c r="J499" s="404"/>
      <c r="K499" s="404"/>
      <c r="L499" s="404"/>
      <c r="M499" s="404"/>
      <c r="N499" s="404"/>
      <c r="O499" s="404"/>
      <c r="P499" s="404"/>
      <c r="Q499" s="404"/>
      <c r="R499" s="404"/>
      <c r="S499" s="404"/>
      <c r="T499" s="404"/>
      <c r="U499" s="404"/>
      <c r="V499" s="404"/>
      <c r="W499" s="404"/>
      <c r="X499" s="404"/>
      <c r="Y499" s="404"/>
      <c r="Z499" s="404"/>
    </row>
    <row r="500" spans="1:26" ht="15.75" customHeight="1">
      <c r="A500" s="404"/>
      <c r="B500" s="404"/>
      <c r="C500" s="404"/>
      <c r="D500" s="404"/>
      <c r="E500" s="404"/>
      <c r="F500" s="404"/>
      <c r="G500" s="404"/>
      <c r="H500" s="404"/>
      <c r="I500" s="404"/>
      <c r="J500" s="404"/>
      <c r="K500" s="404"/>
      <c r="L500" s="404"/>
      <c r="M500" s="404"/>
      <c r="N500" s="404"/>
      <c r="O500" s="404"/>
      <c r="P500" s="404"/>
      <c r="Q500" s="404"/>
      <c r="R500" s="404"/>
      <c r="S500" s="404"/>
      <c r="T500" s="404"/>
      <c r="U500" s="404"/>
      <c r="V500" s="404"/>
      <c r="W500" s="404"/>
      <c r="X500" s="404"/>
      <c r="Y500" s="404"/>
      <c r="Z500" s="404"/>
    </row>
    <row r="501" spans="1:26" ht="15.75" customHeight="1">
      <c r="A501" s="404"/>
      <c r="B501" s="404"/>
      <c r="C501" s="404"/>
      <c r="D501" s="404"/>
      <c r="E501" s="404"/>
      <c r="F501" s="404"/>
      <c r="G501" s="404"/>
      <c r="H501" s="404"/>
      <c r="I501" s="404"/>
      <c r="J501" s="404"/>
      <c r="K501" s="404"/>
      <c r="L501" s="404"/>
      <c r="M501" s="404"/>
      <c r="N501" s="404"/>
      <c r="O501" s="404"/>
      <c r="P501" s="404"/>
      <c r="Q501" s="404"/>
      <c r="R501" s="404"/>
      <c r="S501" s="404"/>
      <c r="T501" s="404"/>
      <c r="U501" s="404"/>
      <c r="V501" s="404"/>
      <c r="W501" s="404"/>
      <c r="X501" s="404"/>
      <c r="Y501" s="404"/>
      <c r="Z501" s="404"/>
    </row>
    <row r="502" spans="1:26" ht="15.75" customHeight="1">
      <c r="A502" s="404"/>
      <c r="B502" s="404"/>
      <c r="C502" s="404"/>
      <c r="D502" s="404"/>
      <c r="E502" s="404"/>
      <c r="F502" s="404"/>
      <c r="G502" s="404"/>
      <c r="H502" s="404"/>
      <c r="I502" s="404"/>
      <c r="J502" s="404"/>
      <c r="K502" s="404"/>
      <c r="L502" s="404"/>
      <c r="M502" s="404"/>
      <c r="N502" s="404"/>
      <c r="O502" s="404"/>
      <c r="P502" s="404"/>
      <c r="Q502" s="404"/>
      <c r="R502" s="404"/>
      <c r="S502" s="404"/>
      <c r="T502" s="404"/>
      <c r="U502" s="404"/>
      <c r="V502" s="404"/>
      <c r="W502" s="404"/>
      <c r="X502" s="404"/>
      <c r="Y502" s="404"/>
      <c r="Z502" s="404"/>
    </row>
    <row r="503" spans="1:26" ht="15.75" customHeight="1">
      <c r="A503" s="404"/>
      <c r="B503" s="404"/>
      <c r="C503" s="404"/>
      <c r="D503" s="404"/>
      <c r="E503" s="404"/>
      <c r="F503" s="404"/>
      <c r="G503" s="404"/>
      <c r="H503" s="404"/>
      <c r="I503" s="404"/>
      <c r="J503" s="404"/>
      <c r="K503" s="404"/>
      <c r="L503" s="404"/>
      <c r="M503" s="404"/>
      <c r="N503" s="404"/>
      <c r="O503" s="404"/>
      <c r="P503" s="404"/>
      <c r="Q503" s="404"/>
      <c r="R503" s="404"/>
      <c r="S503" s="404"/>
      <c r="T503" s="404"/>
      <c r="U503" s="404"/>
      <c r="V503" s="404"/>
      <c r="W503" s="404"/>
      <c r="X503" s="404"/>
      <c r="Y503" s="404"/>
      <c r="Z503" s="404"/>
    </row>
    <row r="504" spans="1:26" ht="15.75" customHeight="1">
      <c r="A504" s="404"/>
      <c r="B504" s="404"/>
      <c r="C504" s="404"/>
      <c r="D504" s="404"/>
      <c r="E504" s="404"/>
      <c r="F504" s="404"/>
      <c r="G504" s="404"/>
      <c r="H504" s="404"/>
      <c r="I504" s="404"/>
      <c r="J504" s="404"/>
      <c r="K504" s="404"/>
      <c r="L504" s="404"/>
      <c r="M504" s="404"/>
      <c r="N504" s="404"/>
      <c r="O504" s="404"/>
      <c r="P504" s="404"/>
      <c r="Q504" s="404"/>
      <c r="R504" s="404"/>
      <c r="S504" s="404"/>
      <c r="T504" s="404"/>
      <c r="U504" s="404"/>
      <c r="V504" s="404"/>
      <c r="W504" s="404"/>
      <c r="X504" s="404"/>
      <c r="Y504" s="404"/>
      <c r="Z504" s="404"/>
    </row>
    <row r="505" spans="1:26" ht="15.75" customHeight="1">
      <c r="A505" s="404"/>
      <c r="B505" s="404"/>
      <c r="C505" s="404"/>
      <c r="D505" s="404"/>
      <c r="E505" s="404"/>
      <c r="F505" s="404"/>
      <c r="G505" s="404"/>
      <c r="H505" s="404"/>
      <c r="I505" s="404"/>
      <c r="J505" s="404"/>
      <c r="K505" s="404"/>
      <c r="L505" s="404"/>
      <c r="M505" s="404"/>
      <c r="N505" s="404"/>
      <c r="O505" s="404"/>
      <c r="P505" s="404"/>
      <c r="Q505" s="404"/>
      <c r="R505" s="404"/>
      <c r="S505" s="404"/>
      <c r="T505" s="404"/>
      <c r="U505" s="404"/>
      <c r="V505" s="404"/>
      <c r="W505" s="404"/>
      <c r="X505" s="404"/>
      <c r="Y505" s="404"/>
      <c r="Z505" s="404"/>
    </row>
    <row r="506" spans="1:26" ht="15.75" customHeight="1">
      <c r="A506" s="404"/>
      <c r="B506" s="404"/>
      <c r="C506" s="404"/>
      <c r="D506" s="404"/>
      <c r="E506" s="404"/>
      <c r="F506" s="404"/>
      <c r="G506" s="404"/>
      <c r="H506" s="404"/>
      <c r="I506" s="404"/>
      <c r="J506" s="404"/>
      <c r="K506" s="404"/>
      <c r="L506" s="404"/>
      <c r="M506" s="404"/>
      <c r="N506" s="404"/>
      <c r="O506" s="404"/>
      <c r="P506" s="404"/>
      <c r="Q506" s="404"/>
      <c r="R506" s="404"/>
      <c r="S506" s="404"/>
      <c r="T506" s="404"/>
      <c r="U506" s="404"/>
      <c r="V506" s="404"/>
      <c r="W506" s="404"/>
      <c r="X506" s="404"/>
      <c r="Y506" s="404"/>
      <c r="Z506" s="404"/>
    </row>
    <row r="507" spans="1:26" ht="15.75" customHeight="1">
      <c r="A507" s="404"/>
      <c r="B507" s="404"/>
      <c r="C507" s="404"/>
      <c r="D507" s="404"/>
      <c r="E507" s="404"/>
      <c r="F507" s="404"/>
      <c r="G507" s="404"/>
      <c r="H507" s="404"/>
      <c r="I507" s="404"/>
      <c r="J507" s="404"/>
      <c r="K507" s="404"/>
      <c r="L507" s="404"/>
      <c r="M507" s="404"/>
      <c r="N507" s="404"/>
      <c r="O507" s="404"/>
      <c r="P507" s="404"/>
      <c r="Q507" s="404"/>
      <c r="R507" s="404"/>
      <c r="S507" s="404"/>
      <c r="T507" s="404"/>
      <c r="U507" s="404"/>
      <c r="V507" s="404"/>
      <c r="W507" s="404"/>
      <c r="X507" s="404"/>
      <c r="Y507" s="404"/>
      <c r="Z507" s="404"/>
    </row>
    <row r="508" spans="1:26" ht="15.75" customHeight="1">
      <c r="A508" s="404"/>
      <c r="B508" s="404"/>
      <c r="C508" s="404"/>
      <c r="D508" s="404"/>
      <c r="E508" s="404"/>
      <c r="F508" s="404"/>
      <c r="G508" s="404"/>
      <c r="H508" s="404"/>
      <c r="I508" s="404"/>
      <c r="J508" s="404"/>
      <c r="K508" s="404"/>
      <c r="L508" s="404"/>
      <c r="M508" s="404"/>
      <c r="N508" s="404"/>
      <c r="O508" s="404"/>
      <c r="P508" s="404"/>
      <c r="Q508" s="404"/>
      <c r="R508" s="404"/>
      <c r="S508" s="404"/>
      <c r="T508" s="404"/>
      <c r="U508" s="404"/>
      <c r="V508" s="404"/>
      <c r="W508" s="404"/>
      <c r="X508" s="404"/>
      <c r="Y508" s="404"/>
      <c r="Z508" s="404"/>
    </row>
    <row r="509" spans="1:26" ht="15.75" customHeight="1">
      <c r="A509" s="404"/>
      <c r="B509" s="404"/>
      <c r="C509" s="404"/>
      <c r="D509" s="404"/>
      <c r="E509" s="404"/>
      <c r="F509" s="404"/>
      <c r="G509" s="404"/>
      <c r="H509" s="404"/>
      <c r="I509" s="404"/>
      <c r="J509" s="404"/>
      <c r="K509" s="404"/>
      <c r="L509" s="404"/>
      <c r="M509" s="404"/>
      <c r="N509" s="404"/>
      <c r="O509" s="404"/>
      <c r="P509" s="404"/>
      <c r="Q509" s="404"/>
      <c r="R509" s="404"/>
      <c r="S509" s="404"/>
      <c r="T509" s="404"/>
      <c r="U509" s="404"/>
      <c r="V509" s="404"/>
      <c r="W509" s="404"/>
      <c r="X509" s="404"/>
      <c r="Y509" s="404"/>
      <c r="Z509" s="404"/>
    </row>
    <row r="510" spans="1:26" ht="15.75" customHeight="1">
      <c r="A510" s="404"/>
      <c r="B510" s="404"/>
      <c r="C510" s="404"/>
      <c r="D510" s="404"/>
      <c r="E510" s="404"/>
      <c r="F510" s="404"/>
      <c r="G510" s="404"/>
      <c r="H510" s="404"/>
      <c r="I510" s="404"/>
      <c r="J510" s="404"/>
      <c r="K510" s="404"/>
      <c r="L510" s="404"/>
      <c r="M510" s="404"/>
      <c r="N510" s="404"/>
      <c r="O510" s="404"/>
      <c r="P510" s="404"/>
      <c r="Q510" s="404"/>
      <c r="R510" s="404"/>
      <c r="S510" s="404"/>
      <c r="T510" s="404"/>
      <c r="U510" s="404"/>
      <c r="V510" s="404"/>
      <c r="W510" s="404"/>
      <c r="X510" s="404"/>
      <c r="Y510" s="404"/>
      <c r="Z510" s="404"/>
    </row>
    <row r="511" spans="1:26" ht="15.75" customHeight="1">
      <c r="A511" s="404"/>
      <c r="B511" s="404"/>
      <c r="C511" s="404"/>
      <c r="D511" s="404"/>
      <c r="E511" s="404"/>
      <c r="F511" s="404"/>
      <c r="G511" s="404"/>
      <c r="H511" s="404"/>
      <c r="I511" s="404"/>
      <c r="J511" s="404"/>
      <c r="K511" s="404"/>
      <c r="L511" s="404"/>
      <c r="M511" s="404"/>
      <c r="N511" s="404"/>
      <c r="O511" s="404"/>
      <c r="P511" s="404"/>
      <c r="Q511" s="404"/>
      <c r="R511" s="404"/>
      <c r="S511" s="404"/>
      <c r="T511" s="404"/>
      <c r="U511" s="404"/>
      <c r="V511" s="404"/>
      <c r="W511" s="404"/>
      <c r="X511" s="404"/>
      <c r="Y511" s="404"/>
      <c r="Z511" s="404"/>
    </row>
    <row r="512" spans="1:26" ht="15.75" customHeight="1">
      <c r="A512" s="404"/>
      <c r="B512" s="404"/>
      <c r="C512" s="404"/>
      <c r="D512" s="404"/>
      <c r="E512" s="404"/>
      <c r="F512" s="404"/>
      <c r="G512" s="404"/>
      <c r="H512" s="404"/>
      <c r="I512" s="404"/>
      <c r="J512" s="404"/>
      <c r="K512" s="404"/>
      <c r="L512" s="404"/>
      <c r="M512" s="404"/>
      <c r="N512" s="404"/>
      <c r="O512" s="404"/>
      <c r="P512" s="404"/>
      <c r="Q512" s="404"/>
      <c r="R512" s="404"/>
      <c r="S512" s="404"/>
      <c r="T512" s="404"/>
      <c r="U512" s="404"/>
      <c r="V512" s="404"/>
      <c r="W512" s="404"/>
      <c r="X512" s="404"/>
      <c r="Y512" s="404"/>
      <c r="Z512" s="404"/>
    </row>
    <row r="513" spans="1:26" ht="15.75" customHeight="1">
      <c r="A513" s="404"/>
      <c r="B513" s="404"/>
      <c r="C513" s="404"/>
      <c r="D513" s="404"/>
      <c r="E513" s="404"/>
      <c r="F513" s="404"/>
      <c r="G513" s="404"/>
      <c r="H513" s="404"/>
      <c r="I513" s="404"/>
      <c r="J513" s="404"/>
      <c r="K513" s="404"/>
      <c r="L513" s="404"/>
      <c r="M513" s="404"/>
      <c r="N513" s="404"/>
      <c r="O513" s="404"/>
      <c r="P513" s="404"/>
      <c r="Q513" s="404"/>
      <c r="R513" s="404"/>
      <c r="S513" s="404"/>
      <c r="T513" s="404"/>
      <c r="U513" s="404"/>
      <c r="V513" s="404"/>
      <c r="W513" s="404"/>
      <c r="X513" s="404"/>
      <c r="Y513" s="404"/>
      <c r="Z513" s="404"/>
    </row>
    <row r="514" spans="1:26" ht="15.75" customHeight="1">
      <c r="A514" s="404"/>
      <c r="B514" s="404"/>
      <c r="C514" s="404"/>
      <c r="D514" s="404"/>
      <c r="E514" s="404"/>
      <c r="F514" s="404"/>
      <c r="G514" s="404"/>
      <c r="H514" s="404"/>
      <c r="I514" s="404"/>
      <c r="J514" s="404"/>
      <c r="K514" s="404"/>
      <c r="L514" s="404"/>
      <c r="M514" s="404"/>
      <c r="N514" s="404"/>
      <c r="O514" s="404"/>
      <c r="P514" s="404"/>
      <c r="Q514" s="404"/>
      <c r="R514" s="404"/>
      <c r="S514" s="404"/>
      <c r="T514" s="404"/>
      <c r="U514" s="404"/>
      <c r="V514" s="404"/>
      <c r="W514" s="404"/>
      <c r="X514" s="404"/>
      <c r="Y514" s="404"/>
      <c r="Z514" s="404"/>
    </row>
    <row r="515" spans="1:26" ht="15.75" customHeight="1">
      <c r="A515" s="404"/>
      <c r="B515" s="404"/>
      <c r="C515" s="404"/>
      <c r="D515" s="404"/>
      <c r="E515" s="404"/>
      <c r="F515" s="404"/>
      <c r="G515" s="404"/>
      <c r="H515" s="404"/>
      <c r="I515" s="404"/>
      <c r="J515" s="404"/>
      <c r="K515" s="404"/>
      <c r="L515" s="404"/>
      <c r="M515" s="404"/>
      <c r="N515" s="404"/>
      <c r="O515" s="404"/>
      <c r="P515" s="404"/>
      <c r="Q515" s="404"/>
      <c r="R515" s="404"/>
      <c r="S515" s="404"/>
      <c r="T515" s="404"/>
      <c r="U515" s="404"/>
      <c r="V515" s="404"/>
      <c r="W515" s="404"/>
      <c r="X515" s="404"/>
      <c r="Y515" s="404"/>
      <c r="Z515" s="404"/>
    </row>
    <row r="516" spans="1:26" ht="15.75" customHeight="1">
      <c r="A516" s="404"/>
      <c r="B516" s="404"/>
      <c r="C516" s="404"/>
      <c r="D516" s="404"/>
      <c r="E516" s="404"/>
      <c r="F516" s="404"/>
      <c r="G516" s="404"/>
      <c r="H516" s="404"/>
      <c r="I516" s="404"/>
      <c r="J516" s="404"/>
      <c r="K516" s="404"/>
      <c r="L516" s="404"/>
      <c r="M516" s="404"/>
      <c r="N516" s="404"/>
      <c r="O516" s="404"/>
      <c r="P516" s="404"/>
      <c r="Q516" s="404"/>
      <c r="R516" s="404"/>
      <c r="S516" s="404"/>
      <c r="T516" s="404"/>
      <c r="U516" s="404"/>
      <c r="V516" s="404"/>
      <c r="W516" s="404"/>
      <c r="X516" s="404"/>
      <c r="Y516" s="404"/>
      <c r="Z516" s="404"/>
    </row>
    <row r="517" spans="1:26" ht="15.75" customHeight="1">
      <c r="A517" s="404"/>
      <c r="B517" s="404"/>
      <c r="C517" s="404"/>
      <c r="D517" s="404"/>
      <c r="E517" s="404"/>
      <c r="F517" s="404"/>
      <c r="G517" s="404"/>
      <c r="H517" s="404"/>
      <c r="I517" s="404"/>
      <c r="J517" s="404"/>
      <c r="K517" s="404"/>
      <c r="L517" s="404"/>
      <c r="M517" s="404"/>
      <c r="N517" s="404"/>
      <c r="O517" s="404"/>
      <c r="P517" s="404"/>
      <c r="Q517" s="404"/>
      <c r="R517" s="404"/>
      <c r="S517" s="404"/>
      <c r="T517" s="404"/>
      <c r="U517" s="404"/>
      <c r="V517" s="404"/>
      <c r="W517" s="404"/>
      <c r="X517" s="404"/>
      <c r="Y517" s="404"/>
      <c r="Z517" s="404"/>
    </row>
    <row r="518" spans="1:26" ht="15.75" customHeight="1">
      <c r="A518" s="404"/>
      <c r="B518" s="404"/>
      <c r="C518" s="404"/>
      <c r="D518" s="404"/>
      <c r="E518" s="404"/>
      <c r="F518" s="404"/>
      <c r="G518" s="404"/>
      <c r="H518" s="404"/>
      <c r="I518" s="404"/>
      <c r="J518" s="404"/>
      <c r="K518" s="404"/>
      <c r="L518" s="404"/>
      <c r="M518" s="404"/>
      <c r="N518" s="404"/>
      <c r="O518" s="404"/>
      <c r="P518" s="404"/>
      <c r="Q518" s="404"/>
      <c r="R518" s="404"/>
      <c r="S518" s="404"/>
      <c r="T518" s="404"/>
      <c r="U518" s="404"/>
      <c r="V518" s="404"/>
      <c r="W518" s="404"/>
      <c r="X518" s="404"/>
      <c r="Y518" s="404"/>
      <c r="Z518" s="404"/>
    </row>
    <row r="519" spans="1:26" ht="15.75" customHeight="1">
      <c r="A519" s="404"/>
      <c r="B519" s="404"/>
      <c r="C519" s="404"/>
      <c r="D519" s="404"/>
      <c r="E519" s="404"/>
      <c r="F519" s="404"/>
      <c r="G519" s="404"/>
      <c r="H519" s="404"/>
      <c r="I519" s="404"/>
      <c r="J519" s="404"/>
      <c r="K519" s="404"/>
      <c r="L519" s="404"/>
      <c r="M519" s="404"/>
      <c r="N519" s="404"/>
      <c r="O519" s="404"/>
      <c r="P519" s="404"/>
      <c r="Q519" s="404"/>
      <c r="R519" s="404"/>
      <c r="S519" s="404"/>
      <c r="T519" s="404"/>
      <c r="U519" s="404"/>
      <c r="V519" s="404"/>
      <c r="W519" s="404"/>
      <c r="X519" s="404"/>
      <c r="Y519" s="404"/>
      <c r="Z519" s="404"/>
    </row>
    <row r="520" spans="1:26" ht="15.75" customHeight="1">
      <c r="A520" s="404"/>
      <c r="B520" s="404"/>
      <c r="C520" s="404"/>
      <c r="D520" s="404"/>
      <c r="E520" s="404"/>
      <c r="F520" s="404"/>
      <c r="G520" s="404"/>
      <c r="H520" s="404"/>
      <c r="I520" s="404"/>
      <c r="J520" s="404"/>
      <c r="K520" s="404"/>
      <c r="L520" s="404"/>
      <c r="M520" s="404"/>
      <c r="N520" s="404"/>
      <c r="O520" s="404"/>
      <c r="P520" s="404"/>
      <c r="Q520" s="404"/>
      <c r="R520" s="404"/>
      <c r="S520" s="404"/>
      <c r="T520" s="404"/>
      <c r="U520" s="404"/>
      <c r="V520" s="404"/>
      <c r="W520" s="404"/>
      <c r="X520" s="404"/>
      <c r="Y520" s="404"/>
      <c r="Z520" s="404"/>
    </row>
    <row r="521" spans="1:26" ht="15.75" customHeight="1">
      <c r="A521" s="404"/>
      <c r="B521" s="404"/>
      <c r="C521" s="404"/>
      <c r="D521" s="404"/>
      <c r="E521" s="404"/>
      <c r="F521" s="404"/>
      <c r="G521" s="404"/>
      <c r="H521" s="404"/>
      <c r="I521" s="404"/>
      <c r="J521" s="404"/>
      <c r="K521" s="404"/>
      <c r="L521" s="404"/>
      <c r="M521" s="404"/>
      <c r="N521" s="404"/>
      <c r="O521" s="404"/>
      <c r="P521" s="404"/>
      <c r="Q521" s="404"/>
      <c r="R521" s="404"/>
      <c r="S521" s="404"/>
      <c r="T521" s="404"/>
      <c r="U521" s="404"/>
      <c r="V521" s="404"/>
      <c r="W521" s="404"/>
      <c r="X521" s="404"/>
      <c r="Y521" s="404"/>
      <c r="Z521" s="404"/>
    </row>
    <row r="522" spans="1:26" ht="15.75" customHeight="1">
      <c r="A522" s="404"/>
      <c r="B522" s="404"/>
      <c r="C522" s="404"/>
      <c r="D522" s="404"/>
      <c r="E522" s="404"/>
      <c r="F522" s="404"/>
      <c r="G522" s="404"/>
      <c r="H522" s="404"/>
      <c r="I522" s="404"/>
      <c r="J522" s="404"/>
      <c r="K522" s="404"/>
      <c r="L522" s="404"/>
      <c r="M522" s="404"/>
      <c r="N522" s="404"/>
      <c r="O522" s="404"/>
      <c r="P522" s="404"/>
      <c r="Q522" s="404"/>
      <c r="R522" s="404"/>
      <c r="S522" s="404"/>
      <c r="T522" s="404"/>
      <c r="U522" s="404"/>
      <c r="V522" s="404"/>
      <c r="W522" s="404"/>
      <c r="X522" s="404"/>
      <c r="Y522" s="404"/>
      <c r="Z522" s="404"/>
    </row>
    <row r="523" spans="1:26" ht="15.75" customHeight="1">
      <c r="A523" s="404"/>
      <c r="B523" s="404"/>
      <c r="C523" s="404"/>
      <c r="D523" s="404"/>
      <c r="E523" s="404"/>
      <c r="F523" s="404"/>
      <c r="G523" s="404"/>
      <c r="H523" s="404"/>
      <c r="I523" s="404"/>
      <c r="J523" s="404"/>
      <c r="K523" s="404"/>
      <c r="L523" s="404"/>
      <c r="M523" s="404"/>
      <c r="N523" s="404"/>
      <c r="O523" s="404"/>
      <c r="P523" s="404"/>
      <c r="Q523" s="404"/>
      <c r="R523" s="404"/>
      <c r="S523" s="404"/>
      <c r="T523" s="404"/>
      <c r="U523" s="404"/>
      <c r="V523" s="404"/>
      <c r="W523" s="404"/>
      <c r="X523" s="404"/>
      <c r="Y523" s="404"/>
      <c r="Z523" s="404"/>
    </row>
    <row r="524" spans="1:26" ht="15.75" customHeight="1">
      <c r="A524" s="404"/>
      <c r="B524" s="404"/>
      <c r="C524" s="404"/>
      <c r="D524" s="404"/>
      <c r="E524" s="404"/>
      <c r="F524" s="404"/>
      <c r="G524" s="404"/>
      <c r="H524" s="404"/>
      <c r="I524" s="404"/>
      <c r="J524" s="404"/>
      <c r="K524" s="404"/>
      <c r="L524" s="404"/>
      <c r="M524" s="404"/>
      <c r="N524" s="404"/>
      <c r="O524" s="404"/>
      <c r="P524" s="404"/>
      <c r="Q524" s="404"/>
      <c r="R524" s="404"/>
      <c r="S524" s="404"/>
      <c r="T524" s="404"/>
      <c r="U524" s="404"/>
      <c r="V524" s="404"/>
      <c r="W524" s="404"/>
      <c r="X524" s="404"/>
      <c r="Y524" s="404"/>
      <c r="Z524" s="404"/>
    </row>
    <row r="525" spans="1:26" ht="15.75" customHeight="1">
      <c r="A525" s="404"/>
      <c r="B525" s="404"/>
      <c r="C525" s="404"/>
      <c r="D525" s="404"/>
      <c r="E525" s="404"/>
      <c r="F525" s="404"/>
      <c r="G525" s="404"/>
      <c r="H525" s="404"/>
      <c r="I525" s="404"/>
      <c r="J525" s="404"/>
      <c r="K525" s="404"/>
      <c r="L525" s="404"/>
      <c r="M525" s="404"/>
      <c r="N525" s="404"/>
      <c r="O525" s="404"/>
      <c r="P525" s="404"/>
      <c r="Q525" s="404"/>
      <c r="R525" s="404"/>
      <c r="S525" s="404"/>
      <c r="T525" s="404"/>
      <c r="U525" s="404"/>
      <c r="V525" s="404"/>
      <c r="W525" s="404"/>
      <c r="X525" s="404"/>
      <c r="Y525" s="404"/>
      <c r="Z525" s="404"/>
    </row>
    <row r="526" spans="1:26" ht="15.75" customHeight="1">
      <c r="A526" s="404"/>
      <c r="B526" s="404"/>
      <c r="C526" s="404"/>
      <c r="D526" s="404"/>
      <c r="E526" s="404"/>
      <c r="F526" s="404"/>
      <c r="G526" s="404"/>
      <c r="H526" s="404"/>
      <c r="I526" s="404"/>
      <c r="J526" s="404"/>
      <c r="K526" s="404"/>
      <c r="L526" s="404"/>
      <c r="M526" s="404"/>
      <c r="N526" s="404"/>
      <c r="O526" s="404"/>
      <c r="P526" s="404"/>
      <c r="Q526" s="404"/>
      <c r="R526" s="404"/>
      <c r="S526" s="404"/>
      <c r="T526" s="404"/>
      <c r="U526" s="404"/>
      <c r="V526" s="404"/>
      <c r="W526" s="404"/>
      <c r="X526" s="404"/>
      <c r="Y526" s="404"/>
      <c r="Z526" s="404"/>
    </row>
    <row r="527" spans="1:26" ht="15.75" customHeight="1">
      <c r="A527" s="404"/>
      <c r="B527" s="404"/>
      <c r="C527" s="404"/>
      <c r="D527" s="404"/>
      <c r="E527" s="404"/>
      <c r="F527" s="404"/>
      <c r="G527" s="404"/>
      <c r="H527" s="404"/>
      <c r="I527" s="404"/>
      <c r="J527" s="404"/>
      <c r="K527" s="404"/>
      <c r="L527" s="404"/>
      <c r="M527" s="404"/>
      <c r="N527" s="404"/>
      <c r="O527" s="404"/>
      <c r="P527" s="404"/>
      <c r="Q527" s="404"/>
      <c r="R527" s="404"/>
      <c r="S527" s="404"/>
      <c r="T527" s="404"/>
      <c r="U527" s="404"/>
      <c r="V527" s="404"/>
      <c r="W527" s="404"/>
      <c r="X527" s="404"/>
      <c r="Y527" s="404"/>
      <c r="Z527" s="404"/>
    </row>
    <row r="528" spans="1:26" ht="15.75" customHeight="1">
      <c r="A528" s="404"/>
      <c r="B528" s="404"/>
      <c r="C528" s="404"/>
      <c r="D528" s="404"/>
      <c r="E528" s="404"/>
      <c r="F528" s="404"/>
      <c r="G528" s="404"/>
      <c r="H528" s="404"/>
      <c r="I528" s="404"/>
      <c r="J528" s="404"/>
      <c r="K528" s="404"/>
      <c r="L528" s="404"/>
      <c r="M528" s="404"/>
      <c r="N528" s="404"/>
      <c r="O528" s="404"/>
      <c r="P528" s="404"/>
      <c r="Q528" s="404"/>
      <c r="R528" s="404"/>
      <c r="S528" s="404"/>
      <c r="T528" s="404"/>
      <c r="U528" s="404"/>
      <c r="V528" s="404"/>
      <c r="W528" s="404"/>
      <c r="X528" s="404"/>
      <c r="Y528" s="404"/>
      <c r="Z528" s="404"/>
    </row>
    <row r="529" spans="1:26" ht="15.75" customHeight="1">
      <c r="A529" s="404"/>
      <c r="B529" s="404"/>
      <c r="C529" s="404"/>
      <c r="D529" s="404"/>
      <c r="E529" s="404"/>
      <c r="F529" s="404"/>
      <c r="G529" s="404"/>
      <c r="H529" s="404"/>
      <c r="I529" s="404"/>
      <c r="J529" s="404"/>
      <c r="K529" s="404"/>
      <c r="L529" s="404"/>
      <c r="M529" s="404"/>
      <c r="N529" s="404"/>
      <c r="O529" s="404"/>
      <c r="P529" s="404"/>
      <c r="Q529" s="404"/>
      <c r="R529" s="404"/>
      <c r="S529" s="404"/>
      <c r="T529" s="404"/>
      <c r="U529" s="404"/>
      <c r="V529" s="404"/>
      <c r="W529" s="404"/>
      <c r="X529" s="404"/>
      <c r="Y529" s="404"/>
      <c r="Z529" s="404"/>
    </row>
    <row r="530" spans="1:26" ht="15.75" customHeight="1">
      <c r="A530" s="404"/>
      <c r="B530" s="404"/>
      <c r="C530" s="404"/>
      <c r="D530" s="404"/>
      <c r="E530" s="404"/>
      <c r="F530" s="404"/>
      <c r="G530" s="404"/>
      <c r="H530" s="404"/>
      <c r="I530" s="404"/>
      <c r="J530" s="404"/>
      <c r="K530" s="404"/>
      <c r="L530" s="404"/>
      <c r="M530" s="404"/>
      <c r="N530" s="404"/>
      <c r="O530" s="404"/>
      <c r="P530" s="404"/>
      <c r="Q530" s="404"/>
      <c r="R530" s="404"/>
      <c r="S530" s="404"/>
      <c r="T530" s="404"/>
      <c r="U530" s="404"/>
      <c r="V530" s="404"/>
      <c r="W530" s="404"/>
      <c r="X530" s="404"/>
      <c r="Y530" s="404"/>
      <c r="Z530" s="404"/>
    </row>
    <row r="531" spans="1:26" ht="15.75" customHeight="1">
      <c r="A531" s="404"/>
      <c r="B531" s="404"/>
      <c r="C531" s="404"/>
      <c r="D531" s="404"/>
      <c r="E531" s="404"/>
      <c r="F531" s="404"/>
      <c r="G531" s="404"/>
      <c r="H531" s="404"/>
      <c r="I531" s="404"/>
      <c r="J531" s="404"/>
      <c r="K531" s="404"/>
      <c r="L531" s="404"/>
      <c r="M531" s="404"/>
      <c r="N531" s="404"/>
      <c r="O531" s="404"/>
      <c r="P531" s="404"/>
      <c r="Q531" s="404"/>
      <c r="R531" s="404"/>
      <c r="S531" s="404"/>
      <c r="T531" s="404"/>
      <c r="U531" s="404"/>
      <c r="V531" s="404"/>
      <c r="W531" s="404"/>
      <c r="X531" s="404"/>
      <c r="Y531" s="404"/>
      <c r="Z531" s="404"/>
    </row>
    <row r="532" spans="1:26" ht="15.75" customHeight="1">
      <c r="A532" s="404"/>
      <c r="B532" s="404"/>
      <c r="C532" s="404"/>
      <c r="D532" s="404"/>
      <c r="E532" s="404"/>
      <c r="F532" s="404"/>
      <c r="G532" s="404"/>
      <c r="H532" s="404"/>
      <c r="I532" s="404"/>
      <c r="J532" s="404"/>
      <c r="K532" s="404"/>
      <c r="L532" s="404"/>
      <c r="M532" s="404"/>
      <c r="N532" s="404"/>
      <c r="O532" s="404"/>
      <c r="P532" s="404"/>
      <c r="Q532" s="404"/>
      <c r="R532" s="404"/>
      <c r="S532" s="404"/>
      <c r="T532" s="404"/>
      <c r="U532" s="404"/>
      <c r="V532" s="404"/>
      <c r="W532" s="404"/>
      <c r="X532" s="404"/>
      <c r="Y532" s="404"/>
      <c r="Z532" s="404"/>
    </row>
    <row r="533" spans="1:26" ht="15.75" customHeight="1">
      <c r="A533" s="404"/>
      <c r="B533" s="404"/>
      <c r="C533" s="404"/>
      <c r="D533" s="404"/>
      <c r="E533" s="404"/>
      <c r="F533" s="404"/>
      <c r="G533" s="404"/>
      <c r="H533" s="404"/>
      <c r="I533" s="404"/>
      <c r="J533" s="404"/>
      <c r="K533" s="404"/>
      <c r="L533" s="404"/>
      <c r="M533" s="404"/>
      <c r="N533" s="404"/>
      <c r="O533" s="404"/>
      <c r="P533" s="404"/>
      <c r="Q533" s="404"/>
      <c r="R533" s="404"/>
      <c r="S533" s="404"/>
      <c r="T533" s="404"/>
      <c r="U533" s="404"/>
      <c r="V533" s="404"/>
      <c r="W533" s="404"/>
      <c r="X533" s="404"/>
      <c r="Y533" s="404"/>
      <c r="Z533" s="404"/>
    </row>
    <row r="534" spans="1:26" ht="15.75" customHeight="1">
      <c r="A534" s="404"/>
      <c r="B534" s="404"/>
      <c r="C534" s="404"/>
      <c r="D534" s="404"/>
      <c r="E534" s="404"/>
      <c r="F534" s="404"/>
      <c r="G534" s="404"/>
      <c r="H534" s="404"/>
      <c r="I534" s="404"/>
      <c r="J534" s="404"/>
      <c r="K534" s="404"/>
      <c r="L534" s="404"/>
      <c r="M534" s="404"/>
      <c r="N534" s="404"/>
      <c r="O534" s="404"/>
      <c r="P534" s="404"/>
      <c r="Q534" s="404"/>
      <c r="R534" s="404"/>
      <c r="S534" s="404"/>
      <c r="T534" s="404"/>
      <c r="U534" s="404"/>
      <c r="V534" s="404"/>
      <c r="W534" s="404"/>
      <c r="X534" s="404"/>
      <c r="Y534" s="404"/>
      <c r="Z534" s="404"/>
    </row>
    <row r="535" spans="1:26" ht="15.75" customHeight="1">
      <c r="A535" s="404"/>
      <c r="B535" s="404"/>
      <c r="C535" s="404"/>
      <c r="D535" s="404"/>
      <c r="E535" s="404"/>
      <c r="F535" s="404"/>
      <c r="G535" s="404"/>
      <c r="H535" s="404"/>
      <c r="I535" s="404"/>
      <c r="J535" s="404"/>
      <c r="K535" s="404"/>
      <c r="L535" s="404"/>
      <c r="M535" s="404"/>
      <c r="N535" s="404"/>
      <c r="O535" s="404"/>
      <c r="P535" s="404"/>
      <c r="Q535" s="404"/>
      <c r="R535" s="404"/>
      <c r="S535" s="404"/>
      <c r="T535" s="404"/>
      <c r="U535" s="404"/>
      <c r="V535" s="404"/>
      <c r="W535" s="404"/>
      <c r="X535" s="404"/>
      <c r="Y535" s="404"/>
      <c r="Z535" s="404"/>
    </row>
    <row r="536" spans="1:26" ht="15.75" customHeight="1">
      <c r="A536" s="404"/>
      <c r="B536" s="404"/>
      <c r="C536" s="404"/>
      <c r="D536" s="404"/>
      <c r="E536" s="404"/>
      <c r="F536" s="404"/>
      <c r="G536" s="404"/>
      <c r="H536" s="404"/>
      <c r="I536" s="404"/>
      <c r="J536" s="404"/>
      <c r="K536" s="404"/>
      <c r="L536" s="404"/>
      <c r="M536" s="404"/>
      <c r="N536" s="404"/>
      <c r="O536" s="404"/>
      <c r="P536" s="404"/>
      <c r="Q536" s="404"/>
      <c r="R536" s="404"/>
      <c r="S536" s="404"/>
      <c r="T536" s="404"/>
      <c r="U536" s="404"/>
      <c r="V536" s="404"/>
      <c r="W536" s="404"/>
      <c r="X536" s="404"/>
      <c r="Y536" s="404"/>
      <c r="Z536" s="404"/>
    </row>
    <row r="537" spans="1:26" ht="15.75" customHeight="1">
      <c r="A537" s="404"/>
      <c r="B537" s="404"/>
      <c r="C537" s="404"/>
      <c r="D537" s="404"/>
      <c r="E537" s="404"/>
      <c r="F537" s="404"/>
      <c r="G537" s="404"/>
      <c r="H537" s="404"/>
      <c r="I537" s="404"/>
      <c r="J537" s="404"/>
      <c r="K537" s="404"/>
      <c r="L537" s="404"/>
      <c r="M537" s="404"/>
      <c r="N537" s="404"/>
      <c r="O537" s="404"/>
      <c r="P537" s="404"/>
      <c r="Q537" s="404"/>
      <c r="R537" s="404"/>
      <c r="S537" s="404"/>
      <c r="T537" s="404"/>
      <c r="U537" s="404"/>
      <c r="V537" s="404"/>
      <c r="W537" s="404"/>
      <c r="X537" s="404"/>
      <c r="Y537" s="404"/>
      <c r="Z537" s="404"/>
    </row>
    <row r="538" spans="1:26" ht="15.75" customHeight="1">
      <c r="A538" s="404"/>
      <c r="B538" s="404"/>
      <c r="C538" s="404"/>
      <c r="D538" s="404"/>
      <c r="E538" s="404"/>
      <c r="F538" s="404"/>
      <c r="G538" s="404"/>
      <c r="H538" s="404"/>
      <c r="I538" s="404"/>
      <c r="J538" s="404"/>
      <c r="K538" s="404"/>
      <c r="L538" s="404"/>
      <c r="M538" s="404"/>
      <c r="N538" s="404"/>
      <c r="O538" s="404"/>
      <c r="P538" s="404"/>
      <c r="Q538" s="404"/>
      <c r="R538" s="404"/>
      <c r="S538" s="404"/>
      <c r="T538" s="404"/>
      <c r="U538" s="404"/>
      <c r="V538" s="404"/>
      <c r="W538" s="404"/>
      <c r="X538" s="404"/>
      <c r="Y538" s="404"/>
      <c r="Z538" s="404"/>
    </row>
    <row r="539" spans="1:26" ht="15.75" customHeight="1">
      <c r="A539" s="404"/>
      <c r="B539" s="404"/>
      <c r="C539" s="404"/>
      <c r="D539" s="404"/>
      <c r="E539" s="404"/>
      <c r="F539" s="404"/>
      <c r="G539" s="404"/>
      <c r="H539" s="404"/>
      <c r="I539" s="404"/>
      <c r="J539" s="404"/>
      <c r="K539" s="404"/>
      <c r="L539" s="404"/>
      <c r="M539" s="404"/>
      <c r="N539" s="404"/>
      <c r="O539" s="404"/>
      <c r="P539" s="404"/>
      <c r="Q539" s="404"/>
      <c r="R539" s="404"/>
      <c r="S539" s="404"/>
      <c r="T539" s="404"/>
      <c r="U539" s="404"/>
      <c r="V539" s="404"/>
      <c r="W539" s="404"/>
      <c r="X539" s="404"/>
      <c r="Y539" s="404"/>
      <c r="Z539" s="404"/>
    </row>
    <row r="540" spans="1:26" ht="15.75" customHeight="1">
      <c r="A540" s="404"/>
      <c r="B540" s="404"/>
      <c r="C540" s="404"/>
      <c r="D540" s="404"/>
      <c r="E540" s="404"/>
      <c r="F540" s="404"/>
      <c r="G540" s="404"/>
      <c r="H540" s="404"/>
      <c r="I540" s="404"/>
      <c r="J540" s="404"/>
      <c r="K540" s="404"/>
      <c r="L540" s="404"/>
      <c r="M540" s="404"/>
      <c r="N540" s="404"/>
      <c r="O540" s="404"/>
      <c r="P540" s="404"/>
      <c r="Q540" s="404"/>
      <c r="R540" s="404"/>
      <c r="S540" s="404"/>
      <c r="T540" s="404"/>
      <c r="U540" s="404"/>
      <c r="V540" s="404"/>
      <c r="W540" s="404"/>
      <c r="X540" s="404"/>
      <c r="Y540" s="404"/>
      <c r="Z540" s="404"/>
    </row>
    <row r="541" spans="1:26" ht="15.75" customHeight="1">
      <c r="A541" s="404"/>
      <c r="B541" s="404"/>
      <c r="C541" s="404"/>
      <c r="D541" s="404"/>
      <c r="E541" s="404"/>
      <c r="F541" s="404"/>
      <c r="G541" s="404"/>
      <c r="H541" s="404"/>
      <c r="I541" s="404"/>
      <c r="J541" s="404"/>
      <c r="K541" s="404"/>
      <c r="L541" s="404"/>
      <c r="M541" s="404"/>
      <c r="N541" s="404"/>
      <c r="O541" s="404"/>
      <c r="P541" s="404"/>
      <c r="Q541" s="404"/>
      <c r="R541" s="404"/>
      <c r="S541" s="404"/>
      <c r="T541" s="404"/>
      <c r="U541" s="404"/>
      <c r="V541" s="404"/>
      <c r="W541" s="404"/>
      <c r="X541" s="404"/>
      <c r="Y541" s="404"/>
      <c r="Z541" s="404"/>
    </row>
    <row r="542" spans="1:26" ht="15.75" customHeight="1">
      <c r="A542" s="404"/>
      <c r="B542" s="404"/>
      <c r="C542" s="404"/>
      <c r="D542" s="404"/>
      <c r="E542" s="404"/>
      <c r="F542" s="404"/>
      <c r="G542" s="404"/>
      <c r="H542" s="404"/>
      <c r="I542" s="404"/>
      <c r="J542" s="404"/>
      <c r="K542" s="404"/>
      <c r="L542" s="404"/>
      <c r="M542" s="404"/>
      <c r="N542" s="404"/>
      <c r="O542" s="404"/>
      <c r="P542" s="404"/>
      <c r="Q542" s="404"/>
      <c r="R542" s="404"/>
      <c r="S542" s="404"/>
      <c r="T542" s="404"/>
      <c r="U542" s="404"/>
      <c r="V542" s="404"/>
      <c r="W542" s="404"/>
      <c r="X542" s="404"/>
      <c r="Y542" s="404"/>
      <c r="Z542" s="404"/>
    </row>
    <row r="543" spans="1:26" ht="15.75" customHeight="1">
      <c r="A543" s="404"/>
      <c r="B543" s="404"/>
      <c r="C543" s="404"/>
      <c r="D543" s="404"/>
      <c r="E543" s="404"/>
      <c r="F543" s="404"/>
      <c r="G543" s="404"/>
      <c r="H543" s="404"/>
      <c r="I543" s="404"/>
      <c r="J543" s="404"/>
      <c r="K543" s="404"/>
      <c r="L543" s="404"/>
      <c r="M543" s="404"/>
      <c r="N543" s="404"/>
      <c r="O543" s="404"/>
      <c r="P543" s="404"/>
      <c r="Q543" s="404"/>
      <c r="R543" s="404"/>
      <c r="S543" s="404"/>
      <c r="T543" s="404"/>
      <c r="U543" s="404"/>
      <c r="V543" s="404"/>
      <c r="W543" s="404"/>
      <c r="X543" s="404"/>
      <c r="Y543" s="404"/>
      <c r="Z543" s="404"/>
    </row>
    <row r="544" spans="1:26" ht="15.75" customHeight="1">
      <c r="A544" s="404"/>
      <c r="B544" s="404"/>
      <c r="C544" s="404"/>
      <c r="D544" s="404"/>
      <c r="E544" s="404"/>
      <c r="F544" s="404"/>
      <c r="G544" s="404"/>
      <c r="H544" s="404"/>
      <c r="I544" s="404"/>
      <c r="J544" s="404"/>
      <c r="K544" s="404"/>
      <c r="L544" s="404"/>
      <c r="M544" s="404"/>
      <c r="N544" s="404"/>
      <c r="O544" s="404"/>
      <c r="P544" s="404"/>
      <c r="Q544" s="404"/>
      <c r="R544" s="404"/>
      <c r="S544" s="404"/>
      <c r="T544" s="404"/>
      <c r="U544" s="404"/>
      <c r="V544" s="404"/>
      <c r="W544" s="404"/>
      <c r="X544" s="404"/>
      <c r="Y544" s="404"/>
      <c r="Z544" s="404"/>
    </row>
    <row r="545" spans="1:26" ht="15.75" customHeight="1">
      <c r="A545" s="404"/>
      <c r="B545" s="404"/>
      <c r="C545" s="404"/>
      <c r="D545" s="404"/>
      <c r="E545" s="404"/>
      <c r="F545" s="404"/>
      <c r="G545" s="404"/>
      <c r="H545" s="404"/>
      <c r="I545" s="404"/>
      <c r="J545" s="404"/>
      <c r="K545" s="404"/>
      <c r="L545" s="404"/>
      <c r="M545" s="404"/>
      <c r="N545" s="404"/>
      <c r="O545" s="404"/>
      <c r="P545" s="404"/>
      <c r="Q545" s="404"/>
      <c r="R545" s="404"/>
      <c r="S545" s="404"/>
      <c r="T545" s="404"/>
      <c r="U545" s="404"/>
      <c r="V545" s="404"/>
      <c r="W545" s="404"/>
      <c r="X545" s="404"/>
      <c r="Y545" s="404"/>
      <c r="Z545" s="404"/>
    </row>
    <row r="546" spans="1:26" ht="15.75" customHeight="1">
      <c r="A546" s="404"/>
      <c r="B546" s="404"/>
      <c r="C546" s="404"/>
      <c r="D546" s="404"/>
      <c r="E546" s="404"/>
      <c r="F546" s="404"/>
      <c r="G546" s="404"/>
      <c r="H546" s="404"/>
      <c r="I546" s="404"/>
      <c r="J546" s="404"/>
      <c r="K546" s="404"/>
      <c r="L546" s="404"/>
      <c r="M546" s="404"/>
      <c r="N546" s="404"/>
      <c r="O546" s="404"/>
      <c r="P546" s="404"/>
      <c r="Q546" s="404"/>
      <c r="R546" s="404"/>
      <c r="S546" s="404"/>
      <c r="T546" s="404"/>
      <c r="U546" s="404"/>
      <c r="V546" s="404"/>
      <c r="W546" s="404"/>
      <c r="X546" s="404"/>
      <c r="Y546" s="404"/>
      <c r="Z546" s="404"/>
    </row>
    <row r="547" spans="1:26" ht="15.75" customHeight="1">
      <c r="A547" s="404"/>
      <c r="B547" s="404"/>
      <c r="C547" s="404"/>
      <c r="D547" s="404"/>
      <c r="E547" s="404"/>
      <c r="F547" s="404"/>
      <c r="G547" s="404"/>
      <c r="H547" s="404"/>
      <c r="I547" s="404"/>
      <c r="J547" s="404"/>
      <c r="K547" s="404"/>
      <c r="L547" s="404"/>
      <c r="M547" s="404"/>
      <c r="N547" s="404"/>
      <c r="O547" s="404"/>
      <c r="P547" s="404"/>
      <c r="Q547" s="404"/>
      <c r="R547" s="404"/>
      <c r="S547" s="404"/>
      <c r="T547" s="404"/>
      <c r="U547" s="404"/>
      <c r="V547" s="404"/>
      <c r="W547" s="404"/>
      <c r="X547" s="404"/>
      <c r="Y547" s="404"/>
      <c r="Z547" s="404"/>
    </row>
    <row r="548" spans="1:26" ht="15.75" customHeight="1">
      <c r="A548" s="404"/>
      <c r="B548" s="404"/>
      <c r="C548" s="404"/>
      <c r="D548" s="404"/>
      <c r="E548" s="404"/>
      <c r="F548" s="404"/>
      <c r="G548" s="404"/>
      <c r="H548" s="404"/>
      <c r="I548" s="404"/>
      <c r="J548" s="404"/>
      <c r="K548" s="404"/>
      <c r="L548" s="404"/>
      <c r="M548" s="404"/>
      <c r="N548" s="404"/>
      <c r="O548" s="404"/>
      <c r="P548" s="404"/>
      <c r="Q548" s="404"/>
      <c r="R548" s="404"/>
      <c r="S548" s="404"/>
      <c r="T548" s="404"/>
      <c r="U548" s="404"/>
      <c r="V548" s="404"/>
      <c r="W548" s="404"/>
      <c r="X548" s="404"/>
      <c r="Y548" s="404"/>
      <c r="Z548" s="404"/>
    </row>
    <row r="549" spans="1:26" ht="15.75" customHeight="1">
      <c r="A549" s="404"/>
      <c r="B549" s="404"/>
      <c r="C549" s="404"/>
      <c r="D549" s="404"/>
      <c r="E549" s="404"/>
      <c r="F549" s="404"/>
      <c r="G549" s="404"/>
      <c r="H549" s="404"/>
      <c r="I549" s="404"/>
      <c r="J549" s="404"/>
      <c r="K549" s="404"/>
      <c r="L549" s="404"/>
      <c r="M549" s="404"/>
      <c r="N549" s="404"/>
      <c r="O549" s="404"/>
      <c r="P549" s="404"/>
      <c r="Q549" s="404"/>
      <c r="R549" s="404"/>
      <c r="S549" s="404"/>
      <c r="T549" s="404"/>
      <c r="U549" s="404"/>
      <c r="V549" s="404"/>
      <c r="W549" s="404"/>
      <c r="X549" s="404"/>
      <c r="Y549" s="404"/>
      <c r="Z549" s="404"/>
    </row>
    <row r="550" spans="1:26" ht="15.75" customHeight="1">
      <c r="A550" s="404"/>
      <c r="B550" s="404"/>
      <c r="C550" s="404"/>
      <c r="D550" s="404"/>
      <c r="E550" s="404"/>
      <c r="F550" s="404"/>
      <c r="G550" s="404"/>
      <c r="H550" s="404"/>
      <c r="I550" s="404"/>
      <c r="J550" s="404"/>
      <c r="K550" s="404"/>
      <c r="L550" s="404"/>
      <c r="M550" s="404"/>
      <c r="N550" s="404"/>
      <c r="O550" s="404"/>
      <c r="P550" s="404"/>
      <c r="Q550" s="404"/>
      <c r="R550" s="404"/>
      <c r="S550" s="404"/>
      <c r="T550" s="404"/>
      <c r="U550" s="404"/>
      <c r="V550" s="404"/>
      <c r="W550" s="404"/>
      <c r="X550" s="404"/>
      <c r="Y550" s="404"/>
      <c r="Z550" s="404"/>
    </row>
    <row r="551" spans="1:26" ht="15.75" customHeight="1">
      <c r="A551" s="404"/>
      <c r="B551" s="404"/>
      <c r="C551" s="404"/>
      <c r="D551" s="404"/>
      <c r="E551" s="404"/>
      <c r="F551" s="404"/>
      <c r="G551" s="404"/>
      <c r="H551" s="404"/>
      <c r="I551" s="404"/>
      <c r="J551" s="404"/>
      <c r="K551" s="404"/>
      <c r="L551" s="404"/>
      <c r="M551" s="404"/>
      <c r="N551" s="404"/>
      <c r="O551" s="404"/>
      <c r="P551" s="404"/>
      <c r="Q551" s="404"/>
      <c r="R551" s="404"/>
      <c r="S551" s="404"/>
      <c r="T551" s="404"/>
      <c r="U551" s="404"/>
      <c r="V551" s="404"/>
      <c r="W551" s="404"/>
      <c r="X551" s="404"/>
      <c r="Y551" s="404"/>
      <c r="Z551" s="404"/>
    </row>
    <row r="552" spans="1:26" ht="15.75" customHeight="1">
      <c r="A552" s="404"/>
      <c r="B552" s="404"/>
      <c r="C552" s="404"/>
      <c r="D552" s="404"/>
      <c r="E552" s="404"/>
      <c r="F552" s="404"/>
      <c r="G552" s="404"/>
      <c r="H552" s="404"/>
      <c r="I552" s="404"/>
      <c r="J552" s="404"/>
      <c r="K552" s="404"/>
      <c r="L552" s="404"/>
      <c r="M552" s="404"/>
      <c r="N552" s="404"/>
      <c r="O552" s="404"/>
      <c r="P552" s="404"/>
      <c r="Q552" s="404"/>
      <c r="R552" s="404"/>
      <c r="S552" s="404"/>
      <c r="T552" s="404"/>
      <c r="U552" s="404"/>
      <c r="V552" s="404"/>
      <c r="W552" s="404"/>
      <c r="X552" s="404"/>
      <c r="Y552" s="404"/>
      <c r="Z552" s="404"/>
    </row>
    <row r="553" spans="1:26" ht="15.75" customHeight="1">
      <c r="A553" s="404"/>
      <c r="B553" s="404"/>
      <c r="C553" s="404"/>
      <c r="D553" s="404"/>
      <c r="E553" s="404"/>
      <c r="F553" s="404"/>
      <c r="G553" s="404"/>
      <c r="H553" s="404"/>
      <c r="I553" s="404"/>
      <c r="J553" s="404"/>
      <c r="K553" s="404"/>
      <c r="L553" s="404"/>
      <c r="M553" s="404"/>
      <c r="N553" s="404"/>
      <c r="O553" s="404"/>
      <c r="P553" s="404"/>
      <c r="Q553" s="404"/>
      <c r="R553" s="404"/>
      <c r="S553" s="404"/>
      <c r="T553" s="404"/>
      <c r="U553" s="404"/>
      <c r="V553" s="404"/>
      <c r="W553" s="404"/>
      <c r="X553" s="404"/>
      <c r="Y553" s="404"/>
      <c r="Z553" s="404"/>
    </row>
    <row r="554" spans="1:26" ht="15.75" customHeight="1">
      <c r="A554" s="404"/>
      <c r="B554" s="404"/>
      <c r="C554" s="404"/>
      <c r="D554" s="404"/>
      <c r="E554" s="404"/>
      <c r="F554" s="404"/>
      <c r="G554" s="404"/>
      <c r="H554" s="404"/>
      <c r="I554" s="404"/>
      <c r="J554" s="404"/>
      <c r="K554" s="404"/>
      <c r="L554" s="404"/>
      <c r="M554" s="404"/>
      <c r="N554" s="404"/>
      <c r="O554" s="404"/>
      <c r="P554" s="404"/>
      <c r="Q554" s="404"/>
      <c r="R554" s="404"/>
      <c r="S554" s="404"/>
      <c r="T554" s="404"/>
      <c r="U554" s="404"/>
      <c r="V554" s="404"/>
      <c r="W554" s="404"/>
      <c r="X554" s="404"/>
      <c r="Y554" s="404"/>
      <c r="Z554" s="404"/>
    </row>
    <row r="555" spans="1:26" ht="15.75" customHeight="1">
      <c r="A555" s="404"/>
      <c r="B555" s="404"/>
      <c r="C555" s="404"/>
      <c r="D555" s="404"/>
      <c r="E555" s="404"/>
      <c r="F555" s="404"/>
      <c r="G555" s="404"/>
      <c r="H555" s="404"/>
      <c r="I555" s="404"/>
      <c r="J555" s="404"/>
      <c r="K555" s="404"/>
      <c r="L555" s="404"/>
      <c r="M555" s="404"/>
      <c r="N555" s="404"/>
      <c r="O555" s="404"/>
      <c r="P555" s="404"/>
      <c r="Q555" s="404"/>
      <c r="R555" s="404"/>
      <c r="S555" s="404"/>
      <c r="T555" s="404"/>
      <c r="U555" s="404"/>
      <c r="V555" s="404"/>
      <c r="W555" s="404"/>
      <c r="X555" s="404"/>
      <c r="Y555" s="404"/>
      <c r="Z555" s="404"/>
    </row>
    <row r="556" spans="1:26" ht="15.75" customHeight="1">
      <c r="A556" s="404"/>
      <c r="B556" s="404"/>
      <c r="C556" s="404"/>
      <c r="D556" s="404"/>
      <c r="E556" s="404"/>
      <c r="F556" s="404"/>
      <c r="G556" s="404"/>
      <c r="H556" s="404"/>
      <c r="I556" s="404"/>
      <c r="J556" s="404"/>
      <c r="K556" s="404"/>
      <c r="L556" s="404"/>
      <c r="M556" s="404"/>
      <c r="N556" s="404"/>
      <c r="O556" s="404"/>
      <c r="P556" s="404"/>
      <c r="Q556" s="404"/>
      <c r="R556" s="404"/>
      <c r="S556" s="404"/>
      <c r="T556" s="404"/>
      <c r="U556" s="404"/>
      <c r="V556" s="404"/>
      <c r="W556" s="404"/>
      <c r="X556" s="404"/>
      <c r="Y556" s="404"/>
      <c r="Z556" s="404"/>
    </row>
    <row r="557" spans="1:26" ht="15.75" customHeight="1">
      <c r="A557" s="404"/>
      <c r="B557" s="404"/>
      <c r="C557" s="404"/>
      <c r="D557" s="404"/>
      <c r="E557" s="404"/>
      <c r="F557" s="404"/>
      <c r="G557" s="404"/>
      <c r="H557" s="404"/>
      <c r="I557" s="404"/>
      <c r="J557" s="404"/>
      <c r="K557" s="404"/>
      <c r="L557" s="404"/>
      <c r="M557" s="404"/>
      <c r="N557" s="404"/>
      <c r="O557" s="404"/>
      <c r="P557" s="404"/>
      <c r="Q557" s="404"/>
      <c r="R557" s="404"/>
      <c r="S557" s="404"/>
      <c r="T557" s="404"/>
      <c r="U557" s="404"/>
      <c r="V557" s="404"/>
      <c r="W557" s="404"/>
      <c r="X557" s="404"/>
      <c r="Y557" s="404"/>
      <c r="Z557" s="404"/>
    </row>
    <row r="558" spans="1:26" ht="15.75" customHeight="1">
      <c r="A558" s="404"/>
      <c r="B558" s="404"/>
      <c r="C558" s="404"/>
      <c r="D558" s="404"/>
      <c r="E558" s="404"/>
      <c r="F558" s="404"/>
      <c r="G558" s="404"/>
      <c r="H558" s="404"/>
      <c r="I558" s="404"/>
      <c r="J558" s="404"/>
      <c r="K558" s="404"/>
      <c r="L558" s="404"/>
      <c r="M558" s="404"/>
      <c r="N558" s="404"/>
      <c r="O558" s="404"/>
      <c r="P558" s="404"/>
      <c r="Q558" s="404"/>
      <c r="R558" s="404"/>
      <c r="S558" s="404"/>
      <c r="T558" s="404"/>
      <c r="U558" s="404"/>
      <c r="V558" s="404"/>
      <c r="W558" s="404"/>
      <c r="X558" s="404"/>
      <c r="Y558" s="404"/>
      <c r="Z558" s="404"/>
    </row>
    <row r="559" spans="1:26" ht="15.75" customHeight="1">
      <c r="A559" s="404"/>
      <c r="B559" s="404"/>
      <c r="C559" s="404"/>
      <c r="D559" s="404"/>
      <c r="E559" s="404"/>
      <c r="F559" s="404"/>
      <c r="G559" s="404"/>
      <c r="H559" s="404"/>
      <c r="I559" s="404"/>
      <c r="J559" s="404"/>
      <c r="K559" s="404"/>
      <c r="L559" s="404"/>
      <c r="M559" s="404"/>
      <c r="N559" s="404"/>
      <c r="O559" s="404"/>
      <c r="P559" s="404"/>
      <c r="Q559" s="404"/>
      <c r="R559" s="404"/>
      <c r="S559" s="404"/>
      <c r="T559" s="404"/>
      <c r="U559" s="404"/>
      <c r="V559" s="404"/>
      <c r="W559" s="404"/>
      <c r="X559" s="404"/>
      <c r="Y559" s="404"/>
      <c r="Z559" s="404"/>
    </row>
    <row r="560" spans="1:26" ht="15.75" customHeight="1">
      <c r="A560" s="404"/>
      <c r="B560" s="404"/>
      <c r="C560" s="404"/>
      <c r="D560" s="404"/>
      <c r="E560" s="404"/>
      <c r="F560" s="404"/>
      <c r="G560" s="404"/>
      <c r="H560" s="404"/>
      <c r="I560" s="404"/>
      <c r="J560" s="404"/>
      <c r="K560" s="404"/>
      <c r="L560" s="404"/>
      <c r="M560" s="404"/>
      <c r="N560" s="404"/>
      <c r="O560" s="404"/>
      <c r="P560" s="404"/>
      <c r="Q560" s="404"/>
      <c r="R560" s="404"/>
      <c r="S560" s="404"/>
      <c r="T560" s="404"/>
      <c r="U560" s="404"/>
      <c r="V560" s="404"/>
      <c r="W560" s="404"/>
      <c r="X560" s="404"/>
      <c r="Y560" s="404"/>
      <c r="Z560" s="404"/>
    </row>
    <row r="561" spans="1:26" ht="15.75" customHeight="1">
      <c r="A561" s="404"/>
      <c r="B561" s="404"/>
      <c r="C561" s="404"/>
      <c r="D561" s="404"/>
      <c r="E561" s="404"/>
      <c r="F561" s="404"/>
      <c r="G561" s="404"/>
      <c r="H561" s="404"/>
      <c r="I561" s="404"/>
      <c r="J561" s="404"/>
      <c r="K561" s="404"/>
      <c r="L561" s="404"/>
      <c r="M561" s="404"/>
      <c r="N561" s="404"/>
      <c r="O561" s="404"/>
      <c r="P561" s="404"/>
      <c r="Q561" s="404"/>
      <c r="R561" s="404"/>
      <c r="S561" s="404"/>
      <c r="T561" s="404"/>
      <c r="U561" s="404"/>
      <c r="V561" s="404"/>
      <c r="W561" s="404"/>
      <c r="X561" s="404"/>
      <c r="Y561" s="404"/>
      <c r="Z561" s="404"/>
    </row>
    <row r="562" spans="1:26" ht="15.75" customHeight="1">
      <c r="A562" s="404"/>
      <c r="B562" s="404"/>
      <c r="C562" s="404"/>
      <c r="D562" s="404"/>
      <c r="E562" s="404"/>
      <c r="F562" s="404"/>
      <c r="G562" s="404"/>
      <c r="H562" s="404"/>
      <c r="I562" s="404"/>
      <c r="J562" s="404"/>
      <c r="K562" s="404"/>
      <c r="L562" s="404"/>
      <c r="M562" s="404"/>
      <c r="N562" s="404"/>
      <c r="O562" s="404"/>
      <c r="P562" s="404"/>
      <c r="Q562" s="404"/>
      <c r="R562" s="404"/>
      <c r="S562" s="404"/>
      <c r="T562" s="404"/>
      <c r="U562" s="404"/>
      <c r="V562" s="404"/>
      <c r="W562" s="404"/>
      <c r="X562" s="404"/>
      <c r="Y562" s="404"/>
      <c r="Z562" s="404"/>
    </row>
    <row r="563" spans="1:26" ht="15.75" customHeight="1">
      <c r="A563" s="404"/>
      <c r="B563" s="404"/>
      <c r="C563" s="404"/>
      <c r="D563" s="404"/>
      <c r="E563" s="404"/>
      <c r="F563" s="404"/>
      <c r="G563" s="404"/>
      <c r="H563" s="404"/>
      <c r="I563" s="404"/>
      <c r="J563" s="404"/>
      <c r="K563" s="404"/>
      <c r="L563" s="404"/>
      <c r="M563" s="404"/>
      <c r="N563" s="404"/>
      <c r="O563" s="404"/>
      <c r="P563" s="404"/>
      <c r="Q563" s="404"/>
      <c r="R563" s="404"/>
      <c r="S563" s="404"/>
      <c r="T563" s="404"/>
      <c r="U563" s="404"/>
      <c r="V563" s="404"/>
      <c r="W563" s="404"/>
      <c r="X563" s="404"/>
      <c r="Y563" s="404"/>
      <c r="Z563" s="404"/>
    </row>
    <row r="564" spans="1:26" ht="15.75" customHeight="1">
      <c r="A564" s="404"/>
      <c r="B564" s="404"/>
      <c r="C564" s="404"/>
      <c r="D564" s="404"/>
      <c r="E564" s="404"/>
      <c r="F564" s="404"/>
      <c r="G564" s="404"/>
      <c r="H564" s="404"/>
      <c r="I564" s="404"/>
      <c r="J564" s="404"/>
      <c r="K564" s="404"/>
      <c r="L564" s="404"/>
      <c r="M564" s="404"/>
      <c r="N564" s="404"/>
      <c r="O564" s="404"/>
      <c r="P564" s="404"/>
      <c r="Q564" s="404"/>
      <c r="R564" s="404"/>
      <c r="S564" s="404"/>
      <c r="T564" s="404"/>
      <c r="U564" s="404"/>
      <c r="V564" s="404"/>
      <c r="W564" s="404"/>
      <c r="X564" s="404"/>
      <c r="Y564" s="404"/>
      <c r="Z564" s="404"/>
    </row>
    <row r="565" spans="1:26" ht="15.75" customHeight="1">
      <c r="A565" s="404"/>
      <c r="B565" s="404"/>
      <c r="C565" s="404"/>
      <c r="D565" s="404"/>
      <c r="E565" s="404"/>
      <c r="F565" s="404"/>
      <c r="G565" s="404"/>
      <c r="H565" s="404"/>
      <c r="I565" s="404"/>
      <c r="J565" s="404"/>
      <c r="K565" s="404"/>
      <c r="L565" s="404"/>
      <c r="M565" s="404"/>
      <c r="N565" s="404"/>
      <c r="O565" s="404"/>
      <c r="P565" s="404"/>
      <c r="Q565" s="404"/>
      <c r="R565" s="404"/>
      <c r="S565" s="404"/>
      <c r="T565" s="404"/>
      <c r="U565" s="404"/>
      <c r="V565" s="404"/>
      <c r="W565" s="404"/>
      <c r="X565" s="404"/>
      <c r="Y565" s="404"/>
      <c r="Z565" s="404"/>
    </row>
    <row r="566" spans="1:26" ht="15.75" customHeight="1">
      <c r="A566" s="404"/>
      <c r="B566" s="404"/>
      <c r="C566" s="404"/>
      <c r="D566" s="404"/>
      <c r="E566" s="404"/>
      <c r="F566" s="404"/>
      <c r="G566" s="404"/>
      <c r="H566" s="404"/>
      <c r="I566" s="404"/>
      <c r="J566" s="404"/>
      <c r="K566" s="404"/>
      <c r="L566" s="404"/>
      <c r="M566" s="404"/>
      <c r="N566" s="404"/>
      <c r="O566" s="404"/>
      <c r="P566" s="404"/>
      <c r="Q566" s="404"/>
      <c r="R566" s="404"/>
      <c r="S566" s="404"/>
      <c r="T566" s="404"/>
      <c r="U566" s="404"/>
      <c r="V566" s="404"/>
      <c r="W566" s="404"/>
      <c r="X566" s="404"/>
      <c r="Y566" s="404"/>
      <c r="Z566" s="404"/>
    </row>
    <row r="567" spans="1:26" ht="15.75" customHeight="1">
      <c r="A567" s="404"/>
      <c r="B567" s="404"/>
      <c r="C567" s="404"/>
      <c r="D567" s="404"/>
      <c r="E567" s="404"/>
      <c r="F567" s="404"/>
      <c r="G567" s="404"/>
      <c r="H567" s="404"/>
      <c r="I567" s="404"/>
      <c r="J567" s="404"/>
      <c r="K567" s="404"/>
      <c r="L567" s="404"/>
      <c r="M567" s="404"/>
      <c r="N567" s="404"/>
      <c r="O567" s="404"/>
      <c r="P567" s="404"/>
      <c r="Q567" s="404"/>
      <c r="R567" s="404"/>
      <c r="S567" s="404"/>
      <c r="T567" s="404"/>
      <c r="U567" s="404"/>
      <c r="V567" s="404"/>
      <c r="W567" s="404"/>
      <c r="X567" s="404"/>
      <c r="Y567" s="404"/>
      <c r="Z567" s="404"/>
    </row>
    <row r="568" spans="1:26" ht="15.75" customHeight="1">
      <c r="A568" s="404"/>
      <c r="B568" s="404"/>
      <c r="C568" s="404"/>
      <c r="D568" s="404"/>
      <c r="E568" s="404"/>
      <c r="F568" s="404"/>
      <c r="G568" s="404"/>
      <c r="H568" s="404"/>
      <c r="I568" s="404"/>
      <c r="J568" s="404"/>
      <c r="K568" s="404"/>
      <c r="L568" s="404"/>
      <c r="M568" s="404"/>
      <c r="N568" s="404"/>
      <c r="O568" s="404"/>
      <c r="P568" s="404"/>
      <c r="Q568" s="404"/>
      <c r="R568" s="404"/>
      <c r="S568" s="404"/>
      <c r="T568" s="404"/>
      <c r="U568" s="404"/>
      <c r="V568" s="404"/>
      <c r="W568" s="404"/>
      <c r="X568" s="404"/>
      <c r="Y568" s="404"/>
      <c r="Z568" s="404"/>
    </row>
    <row r="569" spans="1:26" ht="15.75" customHeight="1">
      <c r="A569" s="404"/>
      <c r="B569" s="404"/>
      <c r="C569" s="404"/>
      <c r="D569" s="404"/>
      <c r="E569" s="404"/>
      <c r="F569" s="404"/>
      <c r="G569" s="404"/>
      <c r="H569" s="404"/>
      <c r="I569" s="404"/>
      <c r="J569" s="404"/>
      <c r="K569" s="404"/>
      <c r="L569" s="404"/>
      <c r="M569" s="404"/>
      <c r="N569" s="404"/>
      <c r="O569" s="404"/>
      <c r="P569" s="404"/>
      <c r="Q569" s="404"/>
      <c r="R569" s="404"/>
      <c r="S569" s="404"/>
      <c r="T569" s="404"/>
      <c r="U569" s="404"/>
      <c r="V569" s="404"/>
      <c r="W569" s="404"/>
      <c r="X569" s="404"/>
      <c r="Y569" s="404"/>
      <c r="Z569" s="404"/>
    </row>
    <row r="570" spans="1:26" ht="15.75" customHeight="1">
      <c r="A570" s="404"/>
      <c r="B570" s="404"/>
      <c r="C570" s="404"/>
      <c r="D570" s="404"/>
      <c r="E570" s="404"/>
      <c r="F570" s="404"/>
      <c r="G570" s="404"/>
      <c r="H570" s="404"/>
      <c r="I570" s="404"/>
      <c r="J570" s="404"/>
      <c r="K570" s="404"/>
      <c r="L570" s="404"/>
      <c r="M570" s="404"/>
      <c r="N570" s="404"/>
      <c r="O570" s="404"/>
      <c r="P570" s="404"/>
      <c r="Q570" s="404"/>
      <c r="R570" s="404"/>
      <c r="S570" s="404"/>
      <c r="T570" s="404"/>
      <c r="U570" s="404"/>
      <c r="V570" s="404"/>
      <c r="W570" s="404"/>
      <c r="X570" s="404"/>
      <c r="Y570" s="404"/>
      <c r="Z570" s="404"/>
    </row>
    <row r="571" spans="1:26" ht="15.75" customHeight="1">
      <c r="A571" s="404"/>
      <c r="B571" s="404"/>
      <c r="C571" s="404"/>
      <c r="D571" s="404"/>
      <c r="E571" s="404"/>
      <c r="F571" s="404"/>
      <c r="G571" s="404"/>
      <c r="H571" s="404"/>
      <c r="I571" s="404"/>
      <c r="J571" s="404"/>
      <c r="K571" s="404"/>
      <c r="L571" s="404"/>
      <c r="M571" s="404"/>
      <c r="N571" s="404"/>
      <c r="O571" s="404"/>
      <c r="P571" s="404"/>
      <c r="Q571" s="404"/>
      <c r="R571" s="404"/>
      <c r="S571" s="404"/>
      <c r="T571" s="404"/>
      <c r="U571" s="404"/>
      <c r="V571" s="404"/>
      <c r="W571" s="404"/>
      <c r="X571" s="404"/>
      <c r="Y571" s="404"/>
      <c r="Z571" s="404"/>
    </row>
    <row r="572" spans="1:26" ht="15.75" customHeight="1">
      <c r="A572" s="404"/>
      <c r="B572" s="404"/>
      <c r="C572" s="404"/>
      <c r="D572" s="404"/>
      <c r="E572" s="404"/>
      <c r="F572" s="404"/>
      <c r="G572" s="404"/>
      <c r="H572" s="404"/>
      <c r="I572" s="404"/>
      <c r="J572" s="404"/>
      <c r="K572" s="404"/>
      <c r="L572" s="404"/>
      <c r="M572" s="404"/>
      <c r="N572" s="404"/>
      <c r="O572" s="404"/>
      <c r="P572" s="404"/>
      <c r="Q572" s="404"/>
      <c r="R572" s="404"/>
      <c r="S572" s="404"/>
      <c r="T572" s="404"/>
      <c r="U572" s="404"/>
      <c r="V572" s="404"/>
      <c r="W572" s="404"/>
      <c r="X572" s="404"/>
      <c r="Y572" s="404"/>
      <c r="Z572" s="404"/>
    </row>
    <row r="573" spans="1:26" ht="15.75" customHeight="1">
      <c r="A573" s="404"/>
      <c r="B573" s="404"/>
      <c r="C573" s="404"/>
      <c r="D573" s="404"/>
      <c r="E573" s="404"/>
      <c r="F573" s="404"/>
      <c r="G573" s="404"/>
      <c r="H573" s="404"/>
      <c r="I573" s="404"/>
      <c r="J573" s="404"/>
      <c r="K573" s="404"/>
      <c r="L573" s="404"/>
      <c r="M573" s="404"/>
      <c r="N573" s="404"/>
      <c r="O573" s="404"/>
      <c r="P573" s="404"/>
      <c r="Q573" s="404"/>
      <c r="R573" s="404"/>
      <c r="S573" s="404"/>
      <c r="T573" s="404"/>
      <c r="U573" s="404"/>
      <c r="V573" s="404"/>
      <c r="W573" s="404"/>
      <c r="X573" s="404"/>
      <c r="Y573" s="404"/>
      <c r="Z573" s="404"/>
    </row>
    <row r="574" spans="1:26" ht="15.75" customHeight="1">
      <c r="A574" s="404"/>
      <c r="B574" s="404"/>
      <c r="C574" s="404"/>
      <c r="D574" s="404"/>
      <c r="E574" s="404"/>
      <c r="F574" s="404"/>
      <c r="G574" s="404"/>
      <c r="H574" s="404"/>
      <c r="I574" s="404"/>
      <c r="J574" s="404"/>
      <c r="K574" s="404"/>
      <c r="L574" s="404"/>
      <c r="M574" s="404"/>
      <c r="N574" s="404"/>
      <c r="O574" s="404"/>
      <c r="P574" s="404"/>
      <c r="Q574" s="404"/>
      <c r="R574" s="404"/>
      <c r="S574" s="404"/>
      <c r="T574" s="404"/>
      <c r="U574" s="404"/>
      <c r="V574" s="404"/>
      <c r="W574" s="404"/>
      <c r="X574" s="404"/>
      <c r="Y574" s="404"/>
      <c r="Z574" s="404"/>
    </row>
    <row r="575" spans="1:26" ht="15.75" customHeight="1">
      <c r="A575" s="404"/>
      <c r="B575" s="404"/>
      <c r="C575" s="404"/>
      <c r="D575" s="404"/>
      <c r="E575" s="404"/>
      <c r="F575" s="404"/>
      <c r="G575" s="404"/>
      <c r="H575" s="404"/>
      <c r="I575" s="404"/>
      <c r="J575" s="404"/>
      <c r="K575" s="404"/>
      <c r="L575" s="404"/>
      <c r="M575" s="404"/>
      <c r="N575" s="404"/>
      <c r="O575" s="404"/>
      <c r="P575" s="404"/>
      <c r="Q575" s="404"/>
      <c r="R575" s="404"/>
      <c r="S575" s="404"/>
      <c r="T575" s="404"/>
      <c r="U575" s="404"/>
      <c r="V575" s="404"/>
      <c r="W575" s="404"/>
      <c r="X575" s="404"/>
      <c r="Y575" s="404"/>
      <c r="Z575" s="404"/>
    </row>
    <row r="576" spans="1:26" ht="15.75" customHeight="1">
      <c r="A576" s="404"/>
      <c r="B576" s="404"/>
      <c r="C576" s="404"/>
      <c r="D576" s="404"/>
      <c r="E576" s="404"/>
      <c r="F576" s="404"/>
      <c r="G576" s="404"/>
      <c r="H576" s="404"/>
      <c r="I576" s="404"/>
      <c r="J576" s="404"/>
      <c r="K576" s="404"/>
      <c r="L576" s="404"/>
      <c r="M576" s="404"/>
      <c r="N576" s="404"/>
      <c r="O576" s="404"/>
      <c r="P576" s="404"/>
      <c r="Q576" s="404"/>
      <c r="R576" s="404"/>
      <c r="S576" s="404"/>
      <c r="T576" s="404"/>
      <c r="U576" s="404"/>
      <c r="V576" s="404"/>
      <c r="W576" s="404"/>
      <c r="X576" s="404"/>
      <c r="Y576" s="404"/>
      <c r="Z576" s="404"/>
    </row>
    <row r="577" spans="1:26" ht="15.75" customHeight="1">
      <c r="A577" s="404"/>
      <c r="B577" s="404"/>
      <c r="C577" s="404"/>
      <c r="D577" s="404"/>
      <c r="E577" s="404"/>
      <c r="F577" s="404"/>
      <c r="G577" s="404"/>
      <c r="H577" s="404"/>
      <c r="I577" s="404"/>
      <c r="J577" s="404"/>
      <c r="K577" s="404"/>
      <c r="L577" s="404"/>
      <c r="M577" s="404"/>
      <c r="N577" s="404"/>
      <c r="O577" s="404"/>
      <c r="P577" s="404"/>
      <c r="Q577" s="404"/>
      <c r="R577" s="404"/>
      <c r="S577" s="404"/>
      <c r="T577" s="404"/>
      <c r="U577" s="404"/>
      <c r="V577" s="404"/>
      <c r="W577" s="404"/>
      <c r="X577" s="404"/>
      <c r="Y577" s="404"/>
      <c r="Z577" s="404"/>
    </row>
    <row r="578" spans="1:26" ht="15.75" customHeight="1">
      <c r="A578" s="404"/>
      <c r="B578" s="404"/>
      <c r="C578" s="404"/>
      <c r="D578" s="404"/>
      <c r="E578" s="404"/>
      <c r="F578" s="404"/>
      <c r="G578" s="404"/>
      <c r="H578" s="404"/>
      <c r="I578" s="404"/>
      <c r="J578" s="404"/>
      <c r="K578" s="404"/>
      <c r="L578" s="404"/>
      <c r="M578" s="404"/>
      <c r="N578" s="404"/>
      <c r="O578" s="404"/>
      <c r="P578" s="404"/>
      <c r="Q578" s="404"/>
      <c r="R578" s="404"/>
      <c r="S578" s="404"/>
      <c r="T578" s="404"/>
      <c r="U578" s="404"/>
      <c r="V578" s="404"/>
      <c r="W578" s="404"/>
      <c r="X578" s="404"/>
      <c r="Y578" s="404"/>
      <c r="Z578" s="404"/>
    </row>
    <row r="579" spans="1:26" ht="15.75" customHeight="1">
      <c r="A579" s="404"/>
      <c r="B579" s="404"/>
      <c r="C579" s="404"/>
      <c r="D579" s="404"/>
      <c r="E579" s="404"/>
      <c r="F579" s="404"/>
      <c r="G579" s="404"/>
      <c r="H579" s="404"/>
      <c r="I579" s="404"/>
      <c r="J579" s="404"/>
      <c r="K579" s="404"/>
      <c r="L579" s="404"/>
      <c r="M579" s="404"/>
      <c r="N579" s="404"/>
      <c r="O579" s="404"/>
      <c r="P579" s="404"/>
      <c r="Q579" s="404"/>
      <c r="R579" s="404"/>
      <c r="S579" s="404"/>
      <c r="T579" s="404"/>
      <c r="U579" s="404"/>
      <c r="V579" s="404"/>
      <c r="W579" s="404"/>
      <c r="X579" s="404"/>
      <c r="Y579" s="404"/>
      <c r="Z579" s="404"/>
    </row>
    <row r="580" spans="1:26" ht="15.75" customHeight="1">
      <c r="A580" s="404"/>
      <c r="B580" s="404"/>
      <c r="C580" s="404"/>
      <c r="D580" s="404"/>
      <c r="E580" s="404"/>
      <c r="F580" s="404"/>
      <c r="G580" s="404"/>
      <c r="H580" s="404"/>
      <c r="I580" s="404"/>
      <c r="J580" s="404"/>
      <c r="K580" s="404"/>
      <c r="L580" s="404"/>
      <c r="M580" s="404"/>
      <c r="N580" s="404"/>
      <c r="O580" s="404"/>
      <c r="P580" s="404"/>
      <c r="Q580" s="404"/>
      <c r="R580" s="404"/>
      <c r="S580" s="404"/>
      <c r="T580" s="404"/>
      <c r="U580" s="404"/>
      <c r="V580" s="404"/>
      <c r="W580" s="404"/>
      <c r="X580" s="404"/>
      <c r="Y580" s="404"/>
      <c r="Z580" s="404"/>
    </row>
    <row r="581" spans="1:26" ht="15.75" customHeight="1">
      <c r="A581" s="404"/>
      <c r="B581" s="404"/>
      <c r="C581" s="404"/>
      <c r="D581" s="404"/>
      <c r="E581" s="404"/>
      <c r="F581" s="404"/>
      <c r="G581" s="404"/>
      <c r="H581" s="404"/>
      <c r="I581" s="404"/>
      <c r="J581" s="404"/>
      <c r="K581" s="404"/>
      <c r="L581" s="404"/>
      <c r="M581" s="404"/>
      <c r="N581" s="404"/>
      <c r="O581" s="404"/>
      <c r="P581" s="404"/>
      <c r="Q581" s="404"/>
      <c r="R581" s="404"/>
      <c r="S581" s="404"/>
      <c r="T581" s="404"/>
      <c r="U581" s="404"/>
      <c r="V581" s="404"/>
      <c r="W581" s="404"/>
      <c r="X581" s="404"/>
      <c r="Y581" s="404"/>
      <c r="Z581" s="404"/>
    </row>
    <row r="582" spans="1:26" ht="15.75" customHeight="1">
      <c r="A582" s="404"/>
      <c r="B582" s="404"/>
      <c r="C582" s="404"/>
      <c r="D582" s="404"/>
      <c r="E582" s="404"/>
      <c r="F582" s="404"/>
      <c r="G582" s="404"/>
      <c r="H582" s="404"/>
      <c r="I582" s="404"/>
      <c r="J582" s="404"/>
      <c r="K582" s="404"/>
      <c r="L582" s="404"/>
      <c r="M582" s="404"/>
      <c r="N582" s="404"/>
      <c r="O582" s="404"/>
      <c r="P582" s="404"/>
      <c r="Q582" s="404"/>
      <c r="R582" s="404"/>
      <c r="S582" s="404"/>
      <c r="T582" s="404"/>
      <c r="U582" s="404"/>
      <c r="V582" s="404"/>
      <c r="W582" s="404"/>
      <c r="X582" s="404"/>
      <c r="Y582" s="404"/>
      <c r="Z582" s="404"/>
    </row>
    <row r="583" spans="1:26" ht="15.75" customHeight="1">
      <c r="A583" s="404"/>
      <c r="B583" s="404"/>
      <c r="C583" s="404"/>
      <c r="D583" s="404"/>
      <c r="E583" s="404"/>
      <c r="F583" s="404"/>
      <c r="G583" s="404"/>
      <c r="H583" s="404"/>
      <c r="I583" s="404"/>
      <c r="J583" s="404"/>
      <c r="K583" s="404"/>
      <c r="L583" s="404"/>
      <c r="M583" s="404"/>
      <c r="N583" s="404"/>
      <c r="O583" s="404"/>
      <c r="P583" s="404"/>
      <c r="Q583" s="404"/>
      <c r="R583" s="404"/>
      <c r="S583" s="404"/>
      <c r="T583" s="404"/>
      <c r="U583" s="404"/>
      <c r="V583" s="404"/>
      <c r="W583" s="404"/>
      <c r="X583" s="404"/>
      <c r="Y583" s="404"/>
      <c r="Z583" s="404"/>
    </row>
    <row r="584" spans="1:26" ht="15.75" customHeight="1">
      <c r="A584" s="404"/>
      <c r="B584" s="404"/>
      <c r="C584" s="404"/>
      <c r="D584" s="404"/>
      <c r="E584" s="404"/>
      <c r="F584" s="404"/>
      <c r="G584" s="404"/>
      <c r="H584" s="404"/>
      <c r="I584" s="404"/>
      <c r="J584" s="404"/>
      <c r="K584" s="404"/>
      <c r="L584" s="404"/>
      <c r="M584" s="404"/>
      <c r="N584" s="404"/>
      <c r="O584" s="404"/>
      <c r="P584" s="404"/>
      <c r="Q584" s="404"/>
      <c r="R584" s="404"/>
      <c r="S584" s="404"/>
      <c r="T584" s="404"/>
      <c r="U584" s="404"/>
      <c r="V584" s="404"/>
      <c r="W584" s="404"/>
      <c r="X584" s="404"/>
      <c r="Y584" s="404"/>
      <c r="Z584" s="404"/>
    </row>
    <row r="585" spans="1:26" ht="15.75" customHeight="1">
      <c r="A585" s="404"/>
      <c r="B585" s="404"/>
      <c r="C585" s="404"/>
      <c r="D585" s="404"/>
      <c r="E585" s="404"/>
      <c r="F585" s="404"/>
      <c r="G585" s="404"/>
      <c r="H585" s="404"/>
      <c r="I585" s="404"/>
      <c r="J585" s="404"/>
      <c r="K585" s="404"/>
      <c r="L585" s="404"/>
      <c r="M585" s="404"/>
      <c r="N585" s="404"/>
      <c r="O585" s="404"/>
      <c r="P585" s="404"/>
      <c r="Q585" s="404"/>
      <c r="R585" s="404"/>
      <c r="S585" s="404"/>
      <c r="T585" s="404"/>
      <c r="U585" s="404"/>
      <c r="V585" s="404"/>
      <c r="W585" s="404"/>
      <c r="X585" s="404"/>
      <c r="Y585" s="404"/>
      <c r="Z585" s="404"/>
    </row>
    <row r="586" spans="1:26" ht="15.75" customHeight="1">
      <c r="A586" s="404"/>
      <c r="B586" s="404"/>
      <c r="C586" s="404"/>
      <c r="D586" s="404"/>
      <c r="E586" s="404"/>
      <c r="F586" s="404"/>
      <c r="G586" s="404"/>
      <c r="H586" s="404"/>
      <c r="I586" s="404"/>
      <c r="J586" s="404"/>
      <c r="K586" s="404"/>
      <c r="L586" s="404"/>
      <c r="M586" s="404"/>
      <c r="N586" s="404"/>
      <c r="O586" s="404"/>
      <c r="P586" s="404"/>
      <c r="Q586" s="404"/>
      <c r="R586" s="404"/>
      <c r="S586" s="404"/>
      <c r="T586" s="404"/>
      <c r="U586" s="404"/>
      <c r="V586" s="404"/>
      <c r="W586" s="404"/>
      <c r="X586" s="404"/>
      <c r="Y586" s="404"/>
      <c r="Z586" s="404"/>
    </row>
    <row r="587" spans="1:26" ht="15.75" customHeight="1">
      <c r="A587" s="404"/>
      <c r="B587" s="404"/>
      <c r="C587" s="404"/>
      <c r="D587" s="404"/>
      <c r="E587" s="404"/>
      <c r="F587" s="404"/>
      <c r="G587" s="404"/>
      <c r="H587" s="404"/>
      <c r="I587" s="404"/>
      <c r="J587" s="404"/>
      <c r="K587" s="404"/>
      <c r="L587" s="404"/>
      <c r="M587" s="404"/>
      <c r="N587" s="404"/>
      <c r="O587" s="404"/>
      <c r="P587" s="404"/>
      <c r="Q587" s="404"/>
      <c r="R587" s="404"/>
      <c r="S587" s="404"/>
      <c r="T587" s="404"/>
      <c r="U587" s="404"/>
      <c r="V587" s="404"/>
      <c r="W587" s="404"/>
      <c r="X587" s="404"/>
      <c r="Y587" s="404"/>
      <c r="Z587" s="404"/>
    </row>
    <row r="588" spans="1:26" ht="15.75" customHeight="1">
      <c r="A588" s="404"/>
      <c r="B588" s="404"/>
      <c r="C588" s="404"/>
      <c r="D588" s="404"/>
      <c r="E588" s="404"/>
      <c r="F588" s="404"/>
      <c r="G588" s="404"/>
      <c r="H588" s="404"/>
      <c r="I588" s="404"/>
      <c r="J588" s="404"/>
      <c r="K588" s="404"/>
      <c r="L588" s="404"/>
      <c r="M588" s="404"/>
      <c r="N588" s="404"/>
      <c r="O588" s="404"/>
      <c r="P588" s="404"/>
      <c r="Q588" s="404"/>
      <c r="R588" s="404"/>
      <c r="S588" s="404"/>
      <c r="T588" s="404"/>
      <c r="U588" s="404"/>
      <c r="V588" s="404"/>
      <c r="W588" s="404"/>
      <c r="X588" s="404"/>
      <c r="Y588" s="404"/>
      <c r="Z588" s="404"/>
    </row>
    <row r="589" spans="1:26" ht="15.75" customHeight="1">
      <c r="A589" s="404"/>
      <c r="B589" s="404"/>
      <c r="C589" s="404"/>
      <c r="D589" s="404"/>
      <c r="E589" s="404"/>
      <c r="F589" s="404"/>
      <c r="G589" s="404"/>
      <c r="H589" s="404"/>
      <c r="I589" s="404"/>
      <c r="J589" s="404"/>
      <c r="K589" s="404"/>
      <c r="L589" s="404"/>
      <c r="M589" s="404"/>
      <c r="N589" s="404"/>
      <c r="O589" s="404"/>
      <c r="P589" s="404"/>
      <c r="Q589" s="404"/>
      <c r="R589" s="404"/>
      <c r="S589" s="404"/>
      <c r="T589" s="404"/>
      <c r="U589" s="404"/>
      <c r="V589" s="404"/>
      <c r="W589" s="404"/>
      <c r="X589" s="404"/>
      <c r="Y589" s="404"/>
      <c r="Z589" s="404"/>
    </row>
    <row r="590" spans="1:26" ht="15.75" customHeight="1">
      <c r="A590" s="404"/>
      <c r="B590" s="404"/>
      <c r="C590" s="404"/>
      <c r="D590" s="404"/>
      <c r="E590" s="404"/>
      <c r="F590" s="404"/>
      <c r="G590" s="404"/>
      <c r="H590" s="404"/>
      <c r="I590" s="404"/>
      <c r="J590" s="404"/>
      <c r="K590" s="404"/>
      <c r="L590" s="404"/>
      <c r="M590" s="404"/>
      <c r="N590" s="404"/>
      <c r="O590" s="404"/>
      <c r="P590" s="404"/>
      <c r="Q590" s="404"/>
      <c r="R590" s="404"/>
      <c r="S590" s="404"/>
      <c r="T590" s="404"/>
      <c r="U590" s="404"/>
      <c r="V590" s="404"/>
      <c r="W590" s="404"/>
      <c r="X590" s="404"/>
      <c r="Y590" s="404"/>
      <c r="Z590" s="404"/>
    </row>
    <row r="591" spans="1:26" ht="15.75" customHeight="1">
      <c r="A591" s="404"/>
      <c r="B591" s="404"/>
      <c r="C591" s="404"/>
      <c r="D591" s="404"/>
      <c r="E591" s="404"/>
      <c r="F591" s="404"/>
      <c r="G591" s="404"/>
      <c r="H591" s="404"/>
      <c r="I591" s="404"/>
      <c r="J591" s="404"/>
      <c r="K591" s="404"/>
      <c r="L591" s="404"/>
      <c r="M591" s="404"/>
      <c r="N591" s="404"/>
      <c r="O591" s="404"/>
      <c r="P591" s="404"/>
      <c r="Q591" s="404"/>
      <c r="R591" s="404"/>
      <c r="S591" s="404"/>
      <c r="T591" s="404"/>
      <c r="U591" s="404"/>
      <c r="V591" s="404"/>
      <c r="W591" s="404"/>
      <c r="X591" s="404"/>
      <c r="Y591" s="404"/>
      <c r="Z591" s="404"/>
    </row>
    <row r="592" spans="1:26" ht="15.75" customHeight="1">
      <c r="A592" s="404"/>
      <c r="B592" s="404"/>
      <c r="C592" s="404"/>
      <c r="D592" s="404"/>
      <c r="E592" s="404"/>
      <c r="F592" s="404"/>
      <c r="G592" s="404"/>
      <c r="H592" s="404"/>
      <c r="I592" s="404"/>
      <c r="J592" s="404"/>
      <c r="K592" s="404"/>
      <c r="L592" s="404"/>
      <c r="M592" s="404"/>
      <c r="N592" s="404"/>
      <c r="O592" s="404"/>
      <c r="P592" s="404"/>
      <c r="Q592" s="404"/>
      <c r="R592" s="404"/>
      <c r="S592" s="404"/>
      <c r="T592" s="404"/>
      <c r="U592" s="404"/>
      <c r="V592" s="404"/>
      <c r="W592" s="404"/>
      <c r="X592" s="404"/>
      <c r="Y592" s="404"/>
      <c r="Z592" s="404"/>
    </row>
    <row r="593" spans="1:26" ht="15.75" customHeight="1">
      <c r="A593" s="404"/>
      <c r="B593" s="404"/>
      <c r="C593" s="404"/>
      <c r="D593" s="404"/>
      <c r="E593" s="404"/>
      <c r="F593" s="404"/>
      <c r="G593" s="404"/>
      <c r="H593" s="404"/>
      <c r="I593" s="404"/>
      <c r="J593" s="404"/>
      <c r="K593" s="404"/>
      <c r="L593" s="404"/>
      <c r="M593" s="404"/>
      <c r="N593" s="404"/>
      <c r="O593" s="404"/>
      <c r="P593" s="404"/>
      <c r="Q593" s="404"/>
      <c r="R593" s="404"/>
      <c r="S593" s="404"/>
      <c r="T593" s="404"/>
      <c r="U593" s="404"/>
      <c r="V593" s="404"/>
      <c r="W593" s="404"/>
      <c r="X593" s="404"/>
      <c r="Y593" s="404"/>
      <c r="Z593" s="404"/>
    </row>
    <row r="594" spans="1:26" ht="15.75" customHeight="1">
      <c r="A594" s="404"/>
      <c r="B594" s="404"/>
      <c r="C594" s="404"/>
      <c r="D594" s="404"/>
      <c r="E594" s="404"/>
      <c r="F594" s="404"/>
      <c r="G594" s="404"/>
      <c r="H594" s="404"/>
      <c r="I594" s="404"/>
      <c r="J594" s="404"/>
      <c r="K594" s="404"/>
      <c r="L594" s="404"/>
      <c r="M594" s="404"/>
      <c r="N594" s="404"/>
      <c r="O594" s="404"/>
      <c r="P594" s="404"/>
      <c r="Q594" s="404"/>
      <c r="R594" s="404"/>
      <c r="S594" s="404"/>
      <c r="T594" s="404"/>
      <c r="U594" s="404"/>
      <c r="V594" s="404"/>
      <c r="W594" s="404"/>
      <c r="X594" s="404"/>
      <c r="Y594" s="404"/>
      <c r="Z594" s="404"/>
    </row>
    <row r="595" spans="1:26" ht="15.75" customHeight="1">
      <c r="A595" s="404"/>
      <c r="B595" s="404"/>
      <c r="C595" s="404"/>
      <c r="D595" s="404"/>
      <c r="E595" s="404"/>
      <c r="F595" s="404"/>
      <c r="G595" s="404"/>
      <c r="H595" s="404"/>
      <c r="I595" s="404"/>
      <c r="J595" s="404"/>
      <c r="K595" s="404"/>
      <c r="L595" s="404"/>
      <c r="M595" s="404"/>
      <c r="N595" s="404"/>
      <c r="O595" s="404"/>
      <c r="P595" s="404"/>
      <c r="Q595" s="404"/>
      <c r="R595" s="404"/>
      <c r="S595" s="404"/>
      <c r="T595" s="404"/>
      <c r="U595" s="404"/>
      <c r="V595" s="404"/>
      <c r="W595" s="404"/>
      <c r="X595" s="404"/>
      <c r="Y595" s="404"/>
      <c r="Z595" s="404"/>
    </row>
    <row r="596" spans="1:26" ht="15.75" customHeight="1">
      <c r="A596" s="404"/>
      <c r="B596" s="404"/>
      <c r="C596" s="404"/>
      <c r="D596" s="404"/>
      <c r="E596" s="404"/>
      <c r="F596" s="404"/>
      <c r="G596" s="404"/>
      <c r="H596" s="404"/>
      <c r="I596" s="404"/>
      <c r="J596" s="404"/>
      <c r="K596" s="404"/>
      <c r="L596" s="404"/>
      <c r="M596" s="404"/>
      <c r="N596" s="404"/>
      <c r="O596" s="404"/>
      <c r="P596" s="404"/>
      <c r="Q596" s="404"/>
      <c r="R596" s="404"/>
      <c r="S596" s="404"/>
      <c r="T596" s="404"/>
      <c r="U596" s="404"/>
      <c r="V596" s="404"/>
      <c r="W596" s="404"/>
      <c r="X596" s="404"/>
      <c r="Y596" s="404"/>
      <c r="Z596" s="404"/>
    </row>
    <row r="597" spans="1:26" ht="15.75" customHeight="1">
      <c r="A597" s="404"/>
      <c r="B597" s="404"/>
      <c r="C597" s="404"/>
      <c r="D597" s="404"/>
      <c r="E597" s="404"/>
      <c r="F597" s="404"/>
      <c r="G597" s="404"/>
      <c r="H597" s="404"/>
      <c r="I597" s="404"/>
      <c r="J597" s="404"/>
      <c r="K597" s="404"/>
      <c r="L597" s="404"/>
      <c r="M597" s="404"/>
      <c r="N597" s="404"/>
      <c r="O597" s="404"/>
      <c r="P597" s="404"/>
      <c r="Q597" s="404"/>
      <c r="R597" s="404"/>
      <c r="S597" s="404"/>
      <c r="T597" s="404"/>
      <c r="U597" s="404"/>
      <c r="V597" s="404"/>
      <c r="W597" s="404"/>
      <c r="X597" s="404"/>
      <c r="Y597" s="404"/>
      <c r="Z597" s="404"/>
    </row>
    <row r="598" spans="1:26" ht="15.75" customHeight="1">
      <c r="A598" s="404"/>
      <c r="B598" s="404"/>
      <c r="C598" s="404"/>
      <c r="D598" s="404"/>
      <c r="E598" s="404"/>
      <c r="F598" s="404"/>
      <c r="G598" s="404"/>
      <c r="H598" s="404"/>
      <c r="I598" s="404"/>
      <c r="J598" s="404"/>
      <c r="K598" s="404"/>
      <c r="L598" s="404"/>
      <c r="M598" s="404"/>
      <c r="N598" s="404"/>
      <c r="O598" s="404"/>
      <c r="P598" s="404"/>
      <c r="Q598" s="404"/>
      <c r="R598" s="404"/>
      <c r="S598" s="404"/>
      <c r="T598" s="404"/>
      <c r="U598" s="404"/>
      <c r="V598" s="404"/>
      <c r="W598" s="404"/>
      <c r="X598" s="404"/>
      <c r="Y598" s="404"/>
      <c r="Z598" s="404"/>
    </row>
    <row r="599" spans="1:26" ht="15.75" customHeight="1">
      <c r="A599" s="404"/>
      <c r="B599" s="404"/>
      <c r="C599" s="404"/>
      <c r="D599" s="404"/>
      <c r="E599" s="404"/>
      <c r="F599" s="404"/>
      <c r="G599" s="404"/>
      <c r="H599" s="404"/>
      <c r="I599" s="404"/>
      <c r="J599" s="404"/>
      <c r="K599" s="404"/>
      <c r="L599" s="404"/>
      <c r="M599" s="404"/>
      <c r="N599" s="404"/>
      <c r="O599" s="404"/>
      <c r="P599" s="404"/>
      <c r="Q599" s="404"/>
      <c r="R599" s="404"/>
      <c r="S599" s="404"/>
      <c r="T599" s="404"/>
      <c r="U599" s="404"/>
      <c r="V599" s="404"/>
      <c r="W599" s="404"/>
      <c r="X599" s="404"/>
      <c r="Y599" s="404"/>
      <c r="Z599" s="404"/>
    </row>
    <row r="600" spans="1:26" ht="15.75" customHeight="1">
      <c r="A600" s="404"/>
      <c r="B600" s="404"/>
      <c r="C600" s="404"/>
      <c r="D600" s="404"/>
      <c r="E600" s="404"/>
      <c r="F600" s="404"/>
      <c r="G600" s="404"/>
      <c r="H600" s="404"/>
      <c r="I600" s="404"/>
      <c r="J600" s="404"/>
      <c r="K600" s="404"/>
      <c r="L600" s="404"/>
      <c r="M600" s="404"/>
      <c r="N600" s="404"/>
      <c r="O600" s="404"/>
      <c r="P600" s="404"/>
      <c r="Q600" s="404"/>
      <c r="R600" s="404"/>
      <c r="S600" s="404"/>
      <c r="T600" s="404"/>
      <c r="U600" s="404"/>
      <c r="V600" s="404"/>
      <c r="W600" s="404"/>
      <c r="X600" s="404"/>
      <c r="Y600" s="404"/>
      <c r="Z600" s="404"/>
    </row>
    <row r="601" spans="1:26" ht="15.75" customHeight="1">
      <c r="A601" s="404"/>
      <c r="B601" s="404"/>
      <c r="C601" s="404"/>
      <c r="D601" s="404"/>
      <c r="E601" s="404"/>
      <c r="F601" s="404"/>
      <c r="G601" s="404"/>
      <c r="H601" s="404"/>
      <c r="I601" s="404"/>
      <c r="J601" s="404"/>
      <c r="K601" s="404"/>
      <c r="L601" s="404"/>
      <c r="M601" s="404"/>
      <c r="N601" s="404"/>
      <c r="O601" s="404"/>
      <c r="P601" s="404"/>
      <c r="Q601" s="404"/>
      <c r="R601" s="404"/>
      <c r="S601" s="404"/>
      <c r="T601" s="404"/>
      <c r="U601" s="404"/>
      <c r="V601" s="404"/>
      <c r="W601" s="404"/>
      <c r="X601" s="404"/>
      <c r="Y601" s="404"/>
      <c r="Z601" s="404"/>
    </row>
    <row r="602" spans="1:26" ht="15.75" customHeight="1">
      <c r="A602" s="404"/>
      <c r="B602" s="404"/>
      <c r="C602" s="404"/>
      <c r="D602" s="404"/>
      <c r="E602" s="404"/>
      <c r="F602" s="404"/>
      <c r="G602" s="404"/>
      <c r="H602" s="404"/>
      <c r="I602" s="404"/>
      <c r="J602" s="404"/>
      <c r="K602" s="404"/>
      <c r="L602" s="404"/>
      <c r="M602" s="404"/>
      <c r="N602" s="404"/>
      <c r="O602" s="404"/>
      <c r="P602" s="404"/>
      <c r="Q602" s="404"/>
      <c r="R602" s="404"/>
      <c r="S602" s="404"/>
      <c r="T602" s="404"/>
      <c r="U602" s="404"/>
      <c r="V602" s="404"/>
      <c r="W602" s="404"/>
      <c r="X602" s="404"/>
      <c r="Y602" s="404"/>
      <c r="Z602" s="404"/>
    </row>
    <row r="603" spans="1:26" ht="15.75" customHeight="1">
      <c r="A603" s="404"/>
      <c r="B603" s="404"/>
      <c r="C603" s="404"/>
      <c r="D603" s="404"/>
      <c r="E603" s="404"/>
      <c r="F603" s="404"/>
      <c r="G603" s="404"/>
      <c r="H603" s="404"/>
      <c r="I603" s="404"/>
      <c r="J603" s="404"/>
      <c r="K603" s="404"/>
      <c r="L603" s="404"/>
      <c r="M603" s="404"/>
      <c r="N603" s="404"/>
      <c r="O603" s="404"/>
      <c r="P603" s="404"/>
      <c r="Q603" s="404"/>
      <c r="R603" s="404"/>
      <c r="S603" s="404"/>
      <c r="T603" s="404"/>
      <c r="U603" s="404"/>
      <c r="V603" s="404"/>
      <c r="W603" s="404"/>
      <c r="X603" s="404"/>
      <c r="Y603" s="404"/>
      <c r="Z603" s="404"/>
    </row>
    <row r="604" spans="1:26" ht="15.75" customHeight="1">
      <c r="A604" s="404"/>
      <c r="B604" s="404"/>
      <c r="C604" s="404"/>
      <c r="D604" s="404"/>
      <c r="E604" s="404"/>
      <c r="F604" s="404"/>
      <c r="G604" s="404"/>
      <c r="H604" s="404"/>
      <c r="I604" s="404"/>
      <c r="J604" s="404"/>
      <c r="K604" s="404"/>
      <c r="L604" s="404"/>
      <c r="M604" s="404"/>
      <c r="N604" s="404"/>
      <c r="O604" s="404"/>
      <c r="P604" s="404"/>
      <c r="Q604" s="404"/>
      <c r="R604" s="404"/>
      <c r="S604" s="404"/>
      <c r="T604" s="404"/>
      <c r="U604" s="404"/>
      <c r="V604" s="404"/>
      <c r="W604" s="404"/>
      <c r="X604" s="404"/>
      <c r="Y604" s="404"/>
      <c r="Z604" s="404"/>
    </row>
    <row r="605" spans="1:26" ht="15.75" customHeight="1">
      <c r="A605" s="404"/>
      <c r="B605" s="404"/>
      <c r="C605" s="404"/>
      <c r="D605" s="404"/>
      <c r="E605" s="404"/>
      <c r="F605" s="404"/>
      <c r="G605" s="404"/>
      <c r="H605" s="404"/>
      <c r="I605" s="404"/>
      <c r="J605" s="404"/>
      <c r="K605" s="404"/>
      <c r="L605" s="404"/>
      <c r="M605" s="404"/>
      <c r="N605" s="404"/>
      <c r="O605" s="404"/>
      <c r="P605" s="404"/>
      <c r="Q605" s="404"/>
      <c r="R605" s="404"/>
      <c r="S605" s="404"/>
      <c r="T605" s="404"/>
      <c r="U605" s="404"/>
      <c r="V605" s="404"/>
      <c r="W605" s="404"/>
      <c r="X605" s="404"/>
      <c r="Y605" s="404"/>
      <c r="Z605" s="404"/>
    </row>
    <row r="606" spans="1:26" ht="15.75" customHeight="1">
      <c r="A606" s="404"/>
      <c r="B606" s="404"/>
      <c r="C606" s="404"/>
      <c r="D606" s="404"/>
      <c r="E606" s="404"/>
      <c r="F606" s="404"/>
      <c r="G606" s="404"/>
      <c r="H606" s="404"/>
      <c r="I606" s="404"/>
      <c r="J606" s="404"/>
      <c r="K606" s="404"/>
      <c r="L606" s="404"/>
      <c r="M606" s="404"/>
      <c r="N606" s="404"/>
      <c r="O606" s="404"/>
      <c r="P606" s="404"/>
      <c r="Q606" s="404"/>
      <c r="R606" s="404"/>
      <c r="S606" s="404"/>
      <c r="T606" s="404"/>
      <c r="U606" s="404"/>
      <c r="V606" s="404"/>
      <c r="W606" s="404"/>
      <c r="X606" s="404"/>
      <c r="Y606" s="404"/>
      <c r="Z606" s="404"/>
    </row>
    <row r="607" spans="1:26" ht="15.75" customHeight="1">
      <c r="A607" s="404"/>
      <c r="B607" s="404"/>
      <c r="C607" s="404"/>
      <c r="D607" s="404"/>
      <c r="E607" s="404"/>
      <c r="F607" s="404"/>
      <c r="G607" s="404"/>
      <c r="H607" s="404"/>
      <c r="I607" s="404"/>
      <c r="J607" s="404"/>
      <c r="K607" s="404"/>
      <c r="L607" s="404"/>
      <c r="M607" s="404"/>
      <c r="N607" s="404"/>
      <c r="O607" s="404"/>
      <c r="P607" s="404"/>
      <c r="Q607" s="404"/>
      <c r="R607" s="404"/>
      <c r="S607" s="404"/>
      <c r="T607" s="404"/>
      <c r="U607" s="404"/>
      <c r="V607" s="404"/>
      <c r="W607" s="404"/>
      <c r="X607" s="404"/>
      <c r="Y607" s="404"/>
      <c r="Z607" s="404"/>
    </row>
    <row r="608" spans="1:26" ht="15.75" customHeight="1">
      <c r="A608" s="404"/>
      <c r="B608" s="404"/>
      <c r="C608" s="404"/>
      <c r="D608" s="404"/>
      <c r="E608" s="404"/>
      <c r="F608" s="404"/>
      <c r="G608" s="404"/>
      <c r="H608" s="404"/>
      <c r="I608" s="404"/>
      <c r="J608" s="404"/>
      <c r="K608" s="404"/>
      <c r="L608" s="404"/>
      <c r="M608" s="404"/>
      <c r="N608" s="404"/>
      <c r="O608" s="404"/>
      <c r="P608" s="404"/>
      <c r="Q608" s="404"/>
      <c r="R608" s="404"/>
      <c r="S608" s="404"/>
      <c r="T608" s="404"/>
      <c r="U608" s="404"/>
      <c r="V608" s="404"/>
      <c r="W608" s="404"/>
      <c r="X608" s="404"/>
      <c r="Y608" s="404"/>
      <c r="Z608" s="404"/>
    </row>
    <row r="609" spans="1:26" ht="15.75" customHeight="1">
      <c r="A609" s="404"/>
      <c r="B609" s="404"/>
      <c r="C609" s="404"/>
      <c r="D609" s="404"/>
      <c r="E609" s="404"/>
      <c r="F609" s="404"/>
      <c r="G609" s="404"/>
      <c r="H609" s="404"/>
      <c r="I609" s="404"/>
      <c r="J609" s="404"/>
      <c r="K609" s="404"/>
      <c r="L609" s="404"/>
      <c r="M609" s="404"/>
      <c r="N609" s="404"/>
      <c r="O609" s="404"/>
      <c r="P609" s="404"/>
      <c r="Q609" s="404"/>
      <c r="R609" s="404"/>
      <c r="S609" s="404"/>
      <c r="T609" s="404"/>
      <c r="U609" s="404"/>
      <c r="V609" s="404"/>
      <c r="W609" s="404"/>
      <c r="X609" s="404"/>
      <c r="Y609" s="404"/>
      <c r="Z609" s="404"/>
    </row>
    <row r="610" spans="1:26" ht="15.75" customHeight="1">
      <c r="A610" s="404"/>
      <c r="B610" s="404"/>
      <c r="C610" s="404"/>
      <c r="D610" s="404"/>
      <c r="E610" s="404"/>
      <c r="F610" s="404"/>
      <c r="G610" s="404"/>
      <c r="H610" s="404"/>
      <c r="I610" s="404"/>
      <c r="J610" s="404"/>
      <c r="K610" s="404"/>
      <c r="L610" s="404"/>
      <c r="M610" s="404"/>
      <c r="N610" s="404"/>
      <c r="O610" s="404"/>
      <c r="P610" s="404"/>
      <c r="Q610" s="404"/>
      <c r="R610" s="404"/>
      <c r="S610" s="404"/>
      <c r="T610" s="404"/>
      <c r="U610" s="404"/>
      <c r="V610" s="404"/>
      <c r="W610" s="404"/>
      <c r="X610" s="404"/>
      <c r="Y610" s="404"/>
      <c r="Z610" s="404"/>
    </row>
    <row r="611" spans="1:26" ht="15.75" customHeight="1">
      <c r="A611" s="404"/>
      <c r="B611" s="404"/>
      <c r="C611" s="404"/>
      <c r="D611" s="404"/>
      <c r="E611" s="404"/>
      <c r="F611" s="404"/>
      <c r="G611" s="404"/>
      <c r="H611" s="404"/>
      <c r="I611" s="404"/>
      <c r="J611" s="404"/>
      <c r="K611" s="404"/>
      <c r="L611" s="404"/>
      <c r="M611" s="404"/>
      <c r="N611" s="404"/>
      <c r="O611" s="404"/>
      <c r="P611" s="404"/>
      <c r="Q611" s="404"/>
      <c r="R611" s="404"/>
      <c r="S611" s="404"/>
      <c r="T611" s="404"/>
      <c r="U611" s="404"/>
      <c r="V611" s="404"/>
      <c r="W611" s="404"/>
      <c r="X611" s="404"/>
      <c r="Y611" s="404"/>
      <c r="Z611" s="404"/>
    </row>
    <row r="612" spans="1:26" ht="15.75" customHeight="1">
      <c r="A612" s="404"/>
      <c r="B612" s="404"/>
      <c r="C612" s="404"/>
      <c r="D612" s="404"/>
      <c r="E612" s="404"/>
      <c r="F612" s="404"/>
      <c r="G612" s="404"/>
      <c r="H612" s="404"/>
      <c r="I612" s="404"/>
      <c r="J612" s="404"/>
      <c r="K612" s="404"/>
      <c r="L612" s="404"/>
      <c r="M612" s="404"/>
      <c r="N612" s="404"/>
      <c r="O612" s="404"/>
      <c r="P612" s="404"/>
      <c r="Q612" s="404"/>
      <c r="R612" s="404"/>
      <c r="S612" s="404"/>
      <c r="T612" s="404"/>
      <c r="U612" s="404"/>
      <c r="V612" s="404"/>
      <c r="W612" s="404"/>
      <c r="X612" s="404"/>
      <c r="Y612" s="404"/>
      <c r="Z612" s="404"/>
    </row>
    <row r="613" spans="1:26" ht="15.75" customHeight="1">
      <c r="A613" s="404"/>
      <c r="B613" s="404"/>
      <c r="C613" s="404"/>
      <c r="D613" s="404"/>
      <c r="E613" s="404"/>
      <c r="F613" s="404"/>
      <c r="G613" s="404"/>
      <c r="H613" s="404"/>
      <c r="I613" s="404"/>
      <c r="J613" s="404"/>
      <c r="K613" s="404"/>
      <c r="L613" s="404"/>
      <c r="M613" s="404"/>
      <c r="N613" s="404"/>
      <c r="O613" s="404"/>
      <c r="P613" s="404"/>
      <c r="Q613" s="404"/>
      <c r="R613" s="404"/>
      <c r="S613" s="404"/>
      <c r="T613" s="404"/>
      <c r="U613" s="404"/>
      <c r="V613" s="404"/>
      <c r="W613" s="404"/>
      <c r="X613" s="404"/>
      <c r="Y613" s="404"/>
      <c r="Z613" s="404"/>
    </row>
    <row r="614" spans="1:26" ht="15.75" customHeight="1">
      <c r="A614" s="404"/>
      <c r="B614" s="404"/>
      <c r="C614" s="404"/>
      <c r="D614" s="404"/>
      <c r="E614" s="404"/>
      <c r="F614" s="404"/>
      <c r="G614" s="404"/>
      <c r="H614" s="404"/>
      <c r="I614" s="404"/>
      <c r="J614" s="404"/>
      <c r="K614" s="404"/>
      <c r="L614" s="404"/>
      <c r="M614" s="404"/>
      <c r="N614" s="404"/>
      <c r="O614" s="404"/>
      <c r="P614" s="404"/>
      <c r="Q614" s="404"/>
      <c r="R614" s="404"/>
      <c r="S614" s="404"/>
      <c r="T614" s="404"/>
      <c r="U614" s="404"/>
      <c r="V614" s="404"/>
      <c r="W614" s="404"/>
      <c r="X614" s="404"/>
      <c r="Y614" s="404"/>
      <c r="Z614" s="404"/>
    </row>
    <row r="615" spans="1:26" ht="15.75" customHeight="1">
      <c r="A615" s="404"/>
      <c r="B615" s="404"/>
      <c r="C615" s="404"/>
      <c r="D615" s="404"/>
      <c r="E615" s="404"/>
      <c r="F615" s="404"/>
      <c r="G615" s="404"/>
      <c r="H615" s="404"/>
      <c r="I615" s="404"/>
      <c r="J615" s="404"/>
      <c r="K615" s="404"/>
      <c r="L615" s="404"/>
      <c r="M615" s="404"/>
      <c r="N615" s="404"/>
      <c r="O615" s="404"/>
      <c r="P615" s="404"/>
      <c r="Q615" s="404"/>
      <c r="R615" s="404"/>
      <c r="S615" s="404"/>
      <c r="T615" s="404"/>
      <c r="U615" s="404"/>
      <c r="V615" s="404"/>
      <c r="W615" s="404"/>
      <c r="X615" s="404"/>
      <c r="Y615" s="404"/>
      <c r="Z615" s="404"/>
    </row>
    <row r="616" spans="1:26" ht="15.75" customHeight="1">
      <c r="A616" s="404"/>
      <c r="B616" s="404"/>
      <c r="C616" s="404"/>
      <c r="D616" s="404"/>
      <c r="E616" s="404"/>
      <c r="F616" s="404"/>
      <c r="G616" s="404"/>
      <c r="H616" s="404"/>
      <c r="I616" s="404"/>
      <c r="J616" s="404"/>
      <c r="K616" s="404"/>
      <c r="L616" s="404"/>
      <c r="M616" s="404"/>
      <c r="N616" s="404"/>
      <c r="O616" s="404"/>
      <c r="P616" s="404"/>
      <c r="Q616" s="404"/>
      <c r="R616" s="404"/>
      <c r="S616" s="404"/>
      <c r="T616" s="404"/>
      <c r="U616" s="404"/>
      <c r="V616" s="404"/>
      <c r="W616" s="404"/>
      <c r="X616" s="404"/>
      <c r="Y616" s="404"/>
      <c r="Z616" s="404"/>
    </row>
    <row r="617" spans="1:26" ht="15.75" customHeight="1">
      <c r="A617" s="404"/>
      <c r="B617" s="404"/>
      <c r="C617" s="404"/>
      <c r="D617" s="404"/>
      <c r="E617" s="404"/>
      <c r="F617" s="404"/>
      <c r="G617" s="404"/>
      <c r="H617" s="404"/>
      <c r="I617" s="404"/>
      <c r="J617" s="404"/>
      <c r="K617" s="404"/>
      <c r="L617" s="404"/>
      <c r="M617" s="404"/>
      <c r="N617" s="404"/>
      <c r="O617" s="404"/>
      <c r="P617" s="404"/>
      <c r="Q617" s="404"/>
      <c r="R617" s="404"/>
      <c r="S617" s="404"/>
      <c r="T617" s="404"/>
      <c r="U617" s="404"/>
      <c r="V617" s="404"/>
      <c r="W617" s="404"/>
      <c r="X617" s="404"/>
      <c r="Y617" s="404"/>
      <c r="Z617" s="404"/>
    </row>
    <row r="618" spans="1:26" ht="15.75" customHeight="1">
      <c r="A618" s="404"/>
      <c r="B618" s="404"/>
      <c r="C618" s="404"/>
      <c r="D618" s="404"/>
      <c r="E618" s="404"/>
      <c r="F618" s="404"/>
      <c r="G618" s="404"/>
      <c r="H618" s="404"/>
      <c r="I618" s="404"/>
      <c r="J618" s="404"/>
      <c r="K618" s="404"/>
      <c r="L618" s="404"/>
      <c r="M618" s="404"/>
      <c r="N618" s="404"/>
      <c r="O618" s="404"/>
      <c r="P618" s="404"/>
      <c r="Q618" s="404"/>
      <c r="R618" s="404"/>
      <c r="S618" s="404"/>
      <c r="T618" s="404"/>
      <c r="U618" s="404"/>
      <c r="V618" s="404"/>
      <c r="W618" s="404"/>
      <c r="X618" s="404"/>
      <c r="Y618" s="404"/>
      <c r="Z618" s="404"/>
    </row>
    <row r="619" spans="1:26" ht="15.75" customHeight="1">
      <c r="A619" s="404"/>
      <c r="B619" s="404"/>
      <c r="C619" s="404"/>
      <c r="D619" s="404"/>
      <c r="E619" s="404"/>
      <c r="F619" s="404"/>
      <c r="G619" s="404"/>
      <c r="H619" s="404"/>
      <c r="I619" s="404"/>
      <c r="J619" s="404"/>
      <c r="K619" s="404"/>
      <c r="L619" s="404"/>
      <c r="M619" s="404"/>
      <c r="N619" s="404"/>
      <c r="O619" s="404"/>
      <c r="P619" s="404"/>
      <c r="Q619" s="404"/>
      <c r="R619" s="404"/>
      <c r="S619" s="404"/>
      <c r="T619" s="404"/>
      <c r="U619" s="404"/>
      <c r="V619" s="404"/>
      <c r="W619" s="404"/>
      <c r="X619" s="404"/>
      <c r="Y619" s="404"/>
      <c r="Z619" s="404"/>
    </row>
    <row r="620" spans="1:26" ht="15.75" customHeight="1">
      <c r="A620" s="404"/>
      <c r="B620" s="404"/>
      <c r="C620" s="404"/>
      <c r="D620" s="404"/>
      <c r="E620" s="404"/>
      <c r="F620" s="404"/>
      <c r="G620" s="404"/>
      <c r="H620" s="404"/>
      <c r="I620" s="404"/>
      <c r="J620" s="404"/>
      <c r="K620" s="404"/>
      <c r="L620" s="404"/>
      <c r="M620" s="404"/>
      <c r="N620" s="404"/>
      <c r="O620" s="404"/>
      <c r="P620" s="404"/>
      <c r="Q620" s="404"/>
      <c r="R620" s="404"/>
      <c r="S620" s="404"/>
      <c r="T620" s="404"/>
      <c r="U620" s="404"/>
      <c r="V620" s="404"/>
      <c r="W620" s="404"/>
      <c r="X620" s="404"/>
      <c r="Y620" s="404"/>
      <c r="Z620" s="404"/>
    </row>
    <row r="621" spans="1:26" ht="15.75" customHeight="1">
      <c r="A621" s="404"/>
      <c r="B621" s="404"/>
      <c r="C621" s="404"/>
      <c r="D621" s="404"/>
      <c r="E621" s="404"/>
      <c r="F621" s="404"/>
      <c r="G621" s="404"/>
      <c r="H621" s="404"/>
      <c r="I621" s="404"/>
      <c r="J621" s="404"/>
      <c r="K621" s="404"/>
      <c r="L621" s="404"/>
      <c r="M621" s="404"/>
      <c r="N621" s="404"/>
      <c r="O621" s="404"/>
      <c r="P621" s="404"/>
      <c r="Q621" s="404"/>
      <c r="R621" s="404"/>
      <c r="S621" s="404"/>
      <c r="T621" s="404"/>
      <c r="U621" s="404"/>
      <c r="V621" s="404"/>
      <c r="W621" s="404"/>
      <c r="X621" s="404"/>
      <c r="Y621" s="404"/>
      <c r="Z621" s="404"/>
    </row>
    <row r="622" spans="1:26" ht="15.75" customHeight="1">
      <c r="A622" s="404"/>
      <c r="B622" s="404"/>
      <c r="C622" s="404"/>
      <c r="D622" s="404"/>
      <c r="E622" s="404"/>
      <c r="F622" s="404"/>
      <c r="G622" s="404"/>
      <c r="H622" s="404"/>
      <c r="I622" s="404"/>
      <c r="J622" s="404"/>
      <c r="K622" s="404"/>
      <c r="L622" s="404"/>
      <c r="M622" s="404"/>
      <c r="N622" s="404"/>
      <c r="O622" s="404"/>
      <c r="P622" s="404"/>
      <c r="Q622" s="404"/>
      <c r="R622" s="404"/>
      <c r="S622" s="404"/>
      <c r="T622" s="404"/>
      <c r="U622" s="404"/>
      <c r="V622" s="404"/>
      <c r="W622" s="404"/>
      <c r="X622" s="404"/>
      <c r="Y622" s="404"/>
      <c r="Z622" s="404"/>
    </row>
    <row r="623" spans="1:26" ht="15.75" customHeight="1">
      <c r="A623" s="404"/>
      <c r="B623" s="404"/>
      <c r="C623" s="404"/>
      <c r="D623" s="404"/>
      <c r="E623" s="404"/>
      <c r="F623" s="404"/>
      <c r="G623" s="404"/>
      <c r="H623" s="404"/>
      <c r="I623" s="404"/>
      <c r="J623" s="404"/>
      <c r="K623" s="404"/>
      <c r="L623" s="404"/>
      <c r="M623" s="404"/>
      <c r="N623" s="404"/>
      <c r="O623" s="404"/>
      <c r="P623" s="404"/>
      <c r="Q623" s="404"/>
      <c r="R623" s="404"/>
      <c r="S623" s="404"/>
      <c r="T623" s="404"/>
      <c r="U623" s="404"/>
      <c r="V623" s="404"/>
      <c r="W623" s="404"/>
      <c r="X623" s="404"/>
      <c r="Y623" s="404"/>
      <c r="Z623" s="404"/>
    </row>
    <row r="624" spans="1:26" ht="15.75" customHeight="1">
      <c r="A624" s="404"/>
      <c r="B624" s="404"/>
      <c r="C624" s="404"/>
      <c r="D624" s="404"/>
      <c r="E624" s="404"/>
      <c r="F624" s="404"/>
      <c r="G624" s="404"/>
      <c r="H624" s="404"/>
      <c r="I624" s="404"/>
      <c r="J624" s="404"/>
      <c r="K624" s="404"/>
      <c r="L624" s="404"/>
      <c r="M624" s="404"/>
      <c r="N624" s="404"/>
      <c r="O624" s="404"/>
      <c r="P624" s="404"/>
      <c r="Q624" s="404"/>
      <c r="R624" s="404"/>
      <c r="S624" s="404"/>
      <c r="T624" s="404"/>
      <c r="U624" s="404"/>
      <c r="V624" s="404"/>
      <c r="W624" s="404"/>
      <c r="X624" s="404"/>
      <c r="Y624" s="404"/>
      <c r="Z624" s="404"/>
    </row>
    <row r="625" spans="1:26" ht="15.75" customHeight="1">
      <c r="A625" s="404"/>
      <c r="B625" s="404"/>
      <c r="C625" s="404"/>
      <c r="D625" s="404"/>
      <c r="E625" s="404"/>
      <c r="F625" s="404"/>
      <c r="G625" s="404"/>
      <c r="H625" s="404"/>
      <c r="I625" s="404"/>
      <c r="J625" s="404"/>
      <c r="K625" s="404"/>
      <c r="L625" s="404"/>
      <c r="M625" s="404"/>
      <c r="N625" s="404"/>
      <c r="O625" s="404"/>
      <c r="P625" s="404"/>
      <c r="Q625" s="404"/>
      <c r="R625" s="404"/>
      <c r="S625" s="404"/>
      <c r="T625" s="404"/>
      <c r="U625" s="404"/>
      <c r="V625" s="404"/>
      <c r="W625" s="404"/>
      <c r="X625" s="404"/>
      <c r="Y625" s="404"/>
      <c r="Z625" s="404"/>
    </row>
    <row r="626" spans="1:26" ht="15.75" customHeight="1">
      <c r="A626" s="404"/>
      <c r="B626" s="404"/>
      <c r="C626" s="404"/>
      <c r="D626" s="404"/>
      <c r="E626" s="404"/>
      <c r="F626" s="404"/>
      <c r="G626" s="404"/>
      <c r="H626" s="404"/>
      <c r="I626" s="404"/>
      <c r="J626" s="404"/>
      <c r="K626" s="404"/>
      <c r="L626" s="404"/>
      <c r="M626" s="404"/>
      <c r="N626" s="404"/>
      <c r="O626" s="404"/>
      <c r="P626" s="404"/>
      <c r="Q626" s="404"/>
      <c r="R626" s="404"/>
      <c r="S626" s="404"/>
      <c r="T626" s="404"/>
      <c r="U626" s="404"/>
      <c r="V626" s="404"/>
      <c r="W626" s="404"/>
      <c r="X626" s="404"/>
      <c r="Y626" s="404"/>
      <c r="Z626" s="404"/>
    </row>
    <row r="627" spans="1:26" ht="15.75" customHeight="1">
      <c r="A627" s="404"/>
      <c r="B627" s="404"/>
      <c r="C627" s="404"/>
      <c r="D627" s="404"/>
      <c r="E627" s="404"/>
      <c r="F627" s="404"/>
      <c r="G627" s="404"/>
      <c r="H627" s="404"/>
      <c r="I627" s="404"/>
      <c r="J627" s="404"/>
      <c r="K627" s="404"/>
      <c r="L627" s="404"/>
      <c r="M627" s="404"/>
      <c r="N627" s="404"/>
      <c r="O627" s="404"/>
      <c r="P627" s="404"/>
      <c r="Q627" s="404"/>
      <c r="R627" s="404"/>
      <c r="S627" s="404"/>
      <c r="T627" s="404"/>
      <c r="U627" s="404"/>
      <c r="V627" s="404"/>
      <c r="W627" s="404"/>
      <c r="X627" s="404"/>
      <c r="Y627" s="404"/>
      <c r="Z627" s="404"/>
    </row>
    <row r="628" spans="1:26" ht="15.75" customHeight="1">
      <c r="A628" s="404"/>
      <c r="B628" s="404"/>
      <c r="C628" s="404"/>
      <c r="D628" s="404"/>
      <c r="E628" s="404"/>
      <c r="F628" s="404"/>
      <c r="G628" s="404"/>
      <c r="H628" s="404"/>
      <c r="I628" s="404"/>
      <c r="J628" s="404"/>
      <c r="K628" s="404"/>
      <c r="L628" s="404"/>
      <c r="M628" s="404"/>
      <c r="N628" s="404"/>
      <c r="O628" s="404"/>
      <c r="P628" s="404"/>
      <c r="Q628" s="404"/>
      <c r="R628" s="404"/>
      <c r="S628" s="404"/>
      <c r="T628" s="404"/>
      <c r="U628" s="404"/>
      <c r="V628" s="404"/>
      <c r="W628" s="404"/>
      <c r="X628" s="404"/>
      <c r="Y628" s="404"/>
      <c r="Z628" s="404"/>
    </row>
    <row r="629" spans="1:26" ht="15.75" customHeight="1">
      <c r="A629" s="404"/>
      <c r="B629" s="404"/>
      <c r="C629" s="404"/>
      <c r="D629" s="404"/>
      <c r="E629" s="404"/>
      <c r="F629" s="404"/>
      <c r="G629" s="404"/>
      <c r="H629" s="404"/>
      <c r="I629" s="404"/>
      <c r="J629" s="404"/>
      <c r="K629" s="404"/>
      <c r="L629" s="404"/>
      <c r="M629" s="404"/>
      <c r="N629" s="404"/>
      <c r="O629" s="404"/>
      <c r="P629" s="404"/>
      <c r="Q629" s="404"/>
      <c r="R629" s="404"/>
      <c r="S629" s="404"/>
      <c r="T629" s="404"/>
      <c r="U629" s="404"/>
      <c r="V629" s="404"/>
      <c r="W629" s="404"/>
      <c r="X629" s="404"/>
      <c r="Y629" s="404"/>
      <c r="Z629" s="404"/>
    </row>
    <row r="630" spans="1:26" ht="15.75" customHeight="1">
      <c r="A630" s="404"/>
      <c r="B630" s="404"/>
      <c r="C630" s="404"/>
      <c r="D630" s="404"/>
      <c r="E630" s="404"/>
      <c r="F630" s="404"/>
      <c r="G630" s="404"/>
      <c r="H630" s="404"/>
      <c r="I630" s="404"/>
      <c r="J630" s="404"/>
      <c r="K630" s="404"/>
      <c r="L630" s="404"/>
      <c r="M630" s="404"/>
      <c r="N630" s="404"/>
      <c r="O630" s="404"/>
      <c r="P630" s="404"/>
      <c r="Q630" s="404"/>
      <c r="R630" s="404"/>
      <c r="S630" s="404"/>
      <c r="T630" s="404"/>
      <c r="U630" s="404"/>
      <c r="V630" s="404"/>
      <c r="W630" s="404"/>
      <c r="X630" s="404"/>
      <c r="Y630" s="404"/>
      <c r="Z630" s="404"/>
    </row>
    <row r="631" spans="1:26" ht="15.75" customHeight="1">
      <c r="A631" s="404"/>
      <c r="B631" s="404"/>
      <c r="C631" s="404"/>
      <c r="D631" s="404"/>
      <c r="E631" s="404"/>
      <c r="F631" s="404"/>
      <c r="G631" s="404"/>
      <c r="H631" s="404"/>
      <c r="I631" s="404"/>
      <c r="J631" s="404"/>
      <c r="K631" s="404"/>
      <c r="L631" s="404"/>
      <c r="M631" s="404"/>
      <c r="N631" s="404"/>
      <c r="O631" s="404"/>
      <c r="P631" s="404"/>
      <c r="Q631" s="404"/>
      <c r="R631" s="404"/>
      <c r="S631" s="404"/>
      <c r="T631" s="404"/>
      <c r="U631" s="404"/>
      <c r="V631" s="404"/>
      <c r="W631" s="404"/>
      <c r="X631" s="404"/>
      <c r="Y631" s="404"/>
      <c r="Z631" s="404"/>
    </row>
    <row r="632" spans="1:26" ht="15.75" customHeight="1">
      <c r="A632" s="404"/>
      <c r="B632" s="404"/>
      <c r="C632" s="404"/>
      <c r="D632" s="404"/>
      <c r="E632" s="404"/>
      <c r="F632" s="404"/>
      <c r="G632" s="404"/>
      <c r="H632" s="404"/>
      <c r="I632" s="404"/>
      <c r="J632" s="404"/>
      <c r="K632" s="404"/>
      <c r="L632" s="404"/>
      <c r="M632" s="404"/>
      <c r="N632" s="404"/>
      <c r="O632" s="404"/>
      <c r="P632" s="404"/>
      <c r="Q632" s="404"/>
      <c r="R632" s="404"/>
      <c r="S632" s="404"/>
      <c r="T632" s="404"/>
      <c r="U632" s="404"/>
      <c r="V632" s="404"/>
      <c r="W632" s="404"/>
      <c r="X632" s="404"/>
      <c r="Y632" s="404"/>
      <c r="Z632" s="404"/>
    </row>
    <row r="633" spans="1:26" ht="15.75" customHeight="1">
      <c r="A633" s="404"/>
      <c r="B633" s="404"/>
      <c r="C633" s="404"/>
      <c r="D633" s="404"/>
      <c r="E633" s="404"/>
      <c r="F633" s="404"/>
      <c r="G633" s="404"/>
      <c r="H633" s="404"/>
      <c r="I633" s="404"/>
      <c r="J633" s="404"/>
      <c r="K633" s="404"/>
      <c r="L633" s="404"/>
      <c r="M633" s="404"/>
      <c r="N633" s="404"/>
      <c r="O633" s="404"/>
      <c r="P633" s="404"/>
      <c r="Q633" s="404"/>
      <c r="R633" s="404"/>
      <c r="S633" s="404"/>
      <c r="T633" s="404"/>
      <c r="U633" s="404"/>
      <c r="V633" s="404"/>
      <c r="W633" s="404"/>
      <c r="X633" s="404"/>
      <c r="Y633" s="404"/>
      <c r="Z633" s="404"/>
    </row>
    <row r="634" spans="1:26" ht="15.75" customHeight="1">
      <c r="A634" s="404"/>
      <c r="B634" s="404"/>
      <c r="C634" s="404"/>
      <c r="D634" s="404"/>
      <c r="E634" s="404"/>
      <c r="F634" s="404"/>
      <c r="G634" s="404"/>
      <c r="H634" s="404"/>
      <c r="I634" s="404"/>
      <c r="J634" s="404"/>
      <c r="K634" s="404"/>
      <c r="L634" s="404"/>
      <c r="M634" s="404"/>
      <c r="N634" s="404"/>
      <c r="O634" s="404"/>
      <c r="P634" s="404"/>
      <c r="Q634" s="404"/>
      <c r="R634" s="404"/>
      <c r="S634" s="404"/>
      <c r="T634" s="404"/>
      <c r="U634" s="404"/>
      <c r="V634" s="404"/>
      <c r="W634" s="404"/>
      <c r="X634" s="404"/>
      <c r="Y634" s="404"/>
      <c r="Z634" s="404"/>
    </row>
    <row r="635" spans="1:26" ht="15.75" customHeight="1">
      <c r="A635" s="404"/>
      <c r="B635" s="404"/>
      <c r="C635" s="404"/>
      <c r="D635" s="404"/>
      <c r="E635" s="404"/>
      <c r="F635" s="404"/>
      <c r="G635" s="404"/>
      <c r="H635" s="404"/>
      <c r="I635" s="404"/>
      <c r="J635" s="404"/>
      <c r="K635" s="404"/>
      <c r="L635" s="404"/>
      <c r="M635" s="404"/>
      <c r="N635" s="404"/>
      <c r="O635" s="404"/>
      <c r="P635" s="404"/>
      <c r="Q635" s="404"/>
      <c r="R635" s="404"/>
      <c r="S635" s="404"/>
      <c r="T635" s="404"/>
      <c r="U635" s="404"/>
      <c r="V635" s="404"/>
      <c r="W635" s="404"/>
      <c r="X635" s="404"/>
      <c r="Y635" s="404"/>
      <c r="Z635" s="404"/>
    </row>
    <row r="636" spans="1:26" ht="15.75" customHeight="1">
      <c r="A636" s="404"/>
      <c r="B636" s="404"/>
      <c r="C636" s="404"/>
      <c r="D636" s="404"/>
      <c r="E636" s="404"/>
      <c r="F636" s="404"/>
      <c r="G636" s="404"/>
      <c r="H636" s="404"/>
      <c r="I636" s="404"/>
      <c r="J636" s="404"/>
      <c r="K636" s="404"/>
      <c r="L636" s="404"/>
      <c r="M636" s="404"/>
      <c r="N636" s="404"/>
      <c r="O636" s="404"/>
      <c r="P636" s="404"/>
      <c r="Q636" s="404"/>
      <c r="R636" s="404"/>
      <c r="S636" s="404"/>
      <c r="T636" s="404"/>
      <c r="U636" s="404"/>
      <c r="V636" s="404"/>
      <c r="W636" s="404"/>
      <c r="X636" s="404"/>
      <c r="Y636" s="404"/>
      <c r="Z636" s="404"/>
    </row>
    <row r="637" spans="1:26" ht="15.75" customHeight="1">
      <c r="A637" s="404"/>
      <c r="B637" s="404"/>
      <c r="C637" s="404"/>
      <c r="D637" s="404"/>
      <c r="E637" s="404"/>
      <c r="F637" s="404"/>
      <c r="G637" s="404"/>
      <c r="H637" s="404"/>
      <c r="I637" s="404"/>
      <c r="J637" s="404"/>
      <c r="K637" s="404"/>
      <c r="L637" s="404"/>
      <c r="M637" s="404"/>
      <c r="N637" s="404"/>
      <c r="O637" s="404"/>
      <c r="P637" s="404"/>
      <c r="Q637" s="404"/>
      <c r="R637" s="404"/>
      <c r="S637" s="404"/>
      <c r="T637" s="404"/>
      <c r="U637" s="404"/>
      <c r="V637" s="404"/>
      <c r="W637" s="404"/>
      <c r="X637" s="404"/>
      <c r="Y637" s="404"/>
      <c r="Z637" s="404"/>
    </row>
    <row r="638" spans="1:26" ht="15.75" customHeight="1">
      <c r="A638" s="404"/>
      <c r="B638" s="404"/>
      <c r="C638" s="404"/>
      <c r="D638" s="404"/>
      <c r="E638" s="404"/>
      <c r="F638" s="404"/>
      <c r="G638" s="404"/>
      <c r="H638" s="404"/>
      <c r="I638" s="404"/>
      <c r="J638" s="404"/>
      <c r="K638" s="404"/>
      <c r="L638" s="404"/>
      <c r="M638" s="404"/>
      <c r="N638" s="404"/>
      <c r="O638" s="404"/>
      <c r="P638" s="404"/>
      <c r="Q638" s="404"/>
      <c r="R638" s="404"/>
      <c r="S638" s="404"/>
      <c r="T638" s="404"/>
      <c r="U638" s="404"/>
      <c r="V638" s="404"/>
      <c r="W638" s="404"/>
      <c r="X638" s="404"/>
      <c r="Y638" s="404"/>
      <c r="Z638" s="404"/>
    </row>
    <row r="639" spans="1:26" ht="15.75" customHeight="1">
      <c r="A639" s="404"/>
      <c r="B639" s="404"/>
      <c r="C639" s="404"/>
      <c r="D639" s="404"/>
      <c r="E639" s="404"/>
      <c r="F639" s="404"/>
      <c r="G639" s="404"/>
      <c r="H639" s="404"/>
      <c r="I639" s="404"/>
      <c r="J639" s="404"/>
      <c r="K639" s="404"/>
      <c r="L639" s="404"/>
      <c r="M639" s="404"/>
      <c r="N639" s="404"/>
      <c r="O639" s="404"/>
      <c r="P639" s="404"/>
      <c r="Q639" s="404"/>
      <c r="R639" s="404"/>
      <c r="S639" s="404"/>
      <c r="T639" s="404"/>
      <c r="U639" s="404"/>
      <c r="V639" s="404"/>
      <c r="W639" s="404"/>
      <c r="X639" s="404"/>
      <c r="Y639" s="404"/>
      <c r="Z639" s="404"/>
    </row>
    <row r="640" spans="1:26" ht="15.75" customHeight="1">
      <c r="A640" s="404"/>
      <c r="B640" s="404"/>
      <c r="C640" s="404"/>
      <c r="D640" s="404"/>
      <c r="E640" s="404"/>
      <c r="F640" s="404"/>
      <c r="G640" s="404"/>
      <c r="H640" s="404"/>
      <c r="I640" s="404"/>
      <c r="J640" s="404"/>
      <c r="K640" s="404"/>
      <c r="L640" s="404"/>
      <c r="M640" s="404"/>
      <c r="N640" s="404"/>
      <c r="O640" s="404"/>
      <c r="P640" s="404"/>
      <c r="Q640" s="404"/>
      <c r="R640" s="404"/>
      <c r="S640" s="404"/>
      <c r="T640" s="404"/>
      <c r="U640" s="404"/>
      <c r="V640" s="404"/>
      <c r="W640" s="404"/>
      <c r="X640" s="404"/>
      <c r="Y640" s="404"/>
      <c r="Z640" s="404"/>
    </row>
    <row r="641" spans="1:26" ht="15.75" customHeight="1">
      <c r="A641" s="404"/>
      <c r="B641" s="404"/>
      <c r="C641" s="404"/>
      <c r="D641" s="404"/>
      <c r="E641" s="404"/>
      <c r="F641" s="404"/>
      <c r="G641" s="404"/>
      <c r="H641" s="404"/>
      <c r="I641" s="404"/>
      <c r="J641" s="404"/>
      <c r="K641" s="404"/>
      <c r="L641" s="404"/>
      <c r="M641" s="404"/>
      <c r="N641" s="404"/>
      <c r="O641" s="404"/>
      <c r="P641" s="404"/>
      <c r="Q641" s="404"/>
      <c r="R641" s="404"/>
      <c r="S641" s="404"/>
      <c r="T641" s="404"/>
      <c r="U641" s="404"/>
      <c r="V641" s="404"/>
      <c r="W641" s="404"/>
      <c r="X641" s="404"/>
      <c r="Y641" s="404"/>
      <c r="Z641" s="404"/>
    </row>
    <row r="642" spans="1:26" ht="15.75" customHeight="1">
      <c r="A642" s="404"/>
      <c r="B642" s="404"/>
      <c r="C642" s="404"/>
      <c r="D642" s="404"/>
      <c r="E642" s="404"/>
      <c r="F642" s="404"/>
      <c r="G642" s="404"/>
      <c r="H642" s="404"/>
      <c r="I642" s="404"/>
      <c r="J642" s="404"/>
      <c r="K642" s="404"/>
      <c r="L642" s="404"/>
      <c r="M642" s="404"/>
      <c r="N642" s="404"/>
      <c r="O642" s="404"/>
      <c r="P642" s="404"/>
      <c r="Q642" s="404"/>
      <c r="R642" s="404"/>
      <c r="S642" s="404"/>
      <c r="T642" s="404"/>
      <c r="U642" s="404"/>
      <c r="V642" s="404"/>
      <c r="W642" s="404"/>
      <c r="X642" s="404"/>
      <c r="Y642" s="404"/>
      <c r="Z642" s="404"/>
    </row>
    <row r="643" spans="1:26" ht="15.75" customHeight="1">
      <c r="A643" s="404"/>
      <c r="B643" s="404"/>
      <c r="C643" s="404"/>
      <c r="D643" s="404"/>
      <c r="E643" s="404"/>
      <c r="F643" s="404"/>
      <c r="G643" s="404"/>
      <c r="H643" s="404"/>
      <c r="I643" s="404"/>
      <c r="J643" s="404"/>
      <c r="K643" s="404"/>
      <c r="L643" s="404"/>
      <c r="M643" s="404"/>
      <c r="N643" s="404"/>
      <c r="O643" s="404"/>
      <c r="P643" s="404"/>
      <c r="Q643" s="404"/>
      <c r="R643" s="404"/>
      <c r="S643" s="404"/>
      <c r="T643" s="404"/>
      <c r="U643" s="404"/>
      <c r="V643" s="404"/>
      <c r="W643" s="404"/>
      <c r="X643" s="404"/>
      <c r="Y643" s="404"/>
      <c r="Z643" s="404"/>
    </row>
    <row r="644" spans="1:26" ht="15.75" customHeight="1">
      <c r="A644" s="404"/>
      <c r="B644" s="404"/>
      <c r="C644" s="404"/>
      <c r="D644" s="404"/>
      <c r="E644" s="404"/>
      <c r="F644" s="404"/>
      <c r="G644" s="404"/>
      <c r="H644" s="404"/>
      <c r="I644" s="404"/>
      <c r="J644" s="404"/>
      <c r="K644" s="404"/>
      <c r="L644" s="404"/>
      <c r="M644" s="404"/>
      <c r="N644" s="404"/>
      <c r="O644" s="404"/>
      <c r="P644" s="404"/>
      <c r="Q644" s="404"/>
      <c r="R644" s="404"/>
      <c r="S644" s="404"/>
      <c r="T644" s="404"/>
      <c r="U644" s="404"/>
      <c r="V644" s="404"/>
      <c r="W644" s="404"/>
      <c r="X644" s="404"/>
      <c r="Y644" s="404"/>
      <c r="Z644" s="404"/>
    </row>
    <row r="645" spans="1:26" ht="15.75" customHeight="1">
      <c r="A645" s="404"/>
      <c r="B645" s="404"/>
      <c r="C645" s="404"/>
      <c r="D645" s="404"/>
      <c r="E645" s="404"/>
      <c r="F645" s="404"/>
      <c r="G645" s="404"/>
      <c r="H645" s="404"/>
      <c r="I645" s="404"/>
      <c r="J645" s="404"/>
      <c r="K645" s="404"/>
      <c r="L645" s="404"/>
      <c r="M645" s="404"/>
      <c r="N645" s="404"/>
      <c r="O645" s="404"/>
      <c r="P645" s="404"/>
      <c r="Q645" s="404"/>
      <c r="R645" s="404"/>
      <c r="S645" s="404"/>
      <c r="T645" s="404"/>
      <c r="U645" s="404"/>
      <c r="V645" s="404"/>
      <c r="W645" s="404"/>
      <c r="X645" s="404"/>
      <c r="Y645" s="404"/>
      <c r="Z645" s="404"/>
    </row>
    <row r="646" spans="1:26" ht="15.75" customHeight="1">
      <c r="A646" s="404"/>
      <c r="B646" s="404"/>
      <c r="C646" s="404"/>
      <c r="D646" s="404"/>
      <c r="E646" s="404"/>
      <c r="F646" s="404"/>
      <c r="G646" s="404"/>
      <c r="H646" s="404"/>
      <c r="I646" s="404"/>
      <c r="J646" s="404"/>
      <c r="K646" s="404"/>
      <c r="L646" s="404"/>
      <c r="M646" s="404"/>
      <c r="N646" s="404"/>
      <c r="O646" s="404"/>
      <c r="P646" s="404"/>
      <c r="Q646" s="404"/>
      <c r="R646" s="404"/>
      <c r="S646" s="404"/>
      <c r="T646" s="404"/>
      <c r="U646" s="404"/>
      <c r="V646" s="404"/>
      <c r="W646" s="404"/>
      <c r="X646" s="404"/>
      <c r="Y646" s="404"/>
      <c r="Z646" s="404"/>
    </row>
    <row r="647" spans="1:26" ht="15.75" customHeight="1">
      <c r="A647" s="404"/>
      <c r="B647" s="404"/>
      <c r="C647" s="404"/>
      <c r="D647" s="404"/>
      <c r="E647" s="404"/>
      <c r="F647" s="404"/>
      <c r="G647" s="404"/>
      <c r="H647" s="404"/>
      <c r="I647" s="404"/>
      <c r="J647" s="404"/>
      <c r="K647" s="404"/>
      <c r="L647" s="404"/>
      <c r="M647" s="404"/>
      <c r="N647" s="404"/>
      <c r="O647" s="404"/>
      <c r="P647" s="404"/>
      <c r="Q647" s="404"/>
      <c r="R647" s="404"/>
      <c r="S647" s="404"/>
      <c r="T647" s="404"/>
      <c r="U647" s="404"/>
      <c r="V647" s="404"/>
      <c r="W647" s="404"/>
      <c r="X647" s="404"/>
      <c r="Y647" s="404"/>
      <c r="Z647" s="404"/>
    </row>
    <row r="648" spans="1:26" ht="15.75" customHeight="1">
      <c r="A648" s="404"/>
      <c r="B648" s="404"/>
      <c r="C648" s="404"/>
      <c r="D648" s="404"/>
      <c r="E648" s="404"/>
      <c r="F648" s="404"/>
      <c r="G648" s="404"/>
      <c r="H648" s="404"/>
      <c r="I648" s="404"/>
      <c r="J648" s="404"/>
      <c r="K648" s="404"/>
      <c r="L648" s="404"/>
      <c r="M648" s="404"/>
      <c r="N648" s="404"/>
      <c r="O648" s="404"/>
      <c r="P648" s="404"/>
      <c r="Q648" s="404"/>
      <c r="R648" s="404"/>
      <c r="S648" s="404"/>
      <c r="T648" s="404"/>
      <c r="U648" s="404"/>
      <c r="V648" s="404"/>
      <c r="W648" s="404"/>
      <c r="X648" s="404"/>
      <c r="Y648" s="404"/>
      <c r="Z648" s="404"/>
    </row>
    <row r="649" spans="1:26" ht="15.75" customHeight="1">
      <c r="A649" s="404"/>
      <c r="B649" s="404"/>
      <c r="C649" s="404"/>
      <c r="D649" s="404"/>
      <c r="E649" s="404"/>
      <c r="F649" s="404"/>
      <c r="G649" s="404"/>
      <c r="H649" s="404"/>
      <c r="I649" s="404"/>
      <c r="J649" s="404"/>
      <c r="K649" s="404"/>
      <c r="L649" s="404"/>
      <c r="M649" s="404"/>
      <c r="N649" s="404"/>
      <c r="O649" s="404"/>
      <c r="P649" s="404"/>
      <c r="Q649" s="404"/>
      <c r="R649" s="404"/>
      <c r="S649" s="404"/>
      <c r="T649" s="404"/>
      <c r="U649" s="404"/>
      <c r="V649" s="404"/>
      <c r="W649" s="404"/>
      <c r="X649" s="404"/>
      <c r="Y649" s="404"/>
      <c r="Z649" s="404"/>
    </row>
    <row r="650" spans="1:26" ht="15.75" customHeight="1">
      <c r="A650" s="404"/>
      <c r="B650" s="404"/>
      <c r="C650" s="404"/>
      <c r="D650" s="404"/>
      <c r="E650" s="404"/>
      <c r="F650" s="404"/>
      <c r="G650" s="404"/>
      <c r="H650" s="404"/>
      <c r="I650" s="404"/>
      <c r="J650" s="404"/>
      <c r="K650" s="404"/>
      <c r="L650" s="404"/>
      <c r="M650" s="404"/>
      <c r="N650" s="404"/>
      <c r="O650" s="404"/>
      <c r="P650" s="404"/>
      <c r="Q650" s="404"/>
      <c r="R650" s="404"/>
      <c r="S650" s="404"/>
      <c r="T650" s="404"/>
      <c r="U650" s="404"/>
      <c r="V650" s="404"/>
      <c r="W650" s="404"/>
      <c r="X650" s="404"/>
      <c r="Y650" s="404"/>
      <c r="Z650" s="404"/>
    </row>
    <row r="651" spans="1:26" ht="15.75" customHeight="1">
      <c r="A651" s="404"/>
      <c r="B651" s="404"/>
      <c r="C651" s="404"/>
      <c r="D651" s="404"/>
      <c r="E651" s="404"/>
      <c r="F651" s="404"/>
      <c r="G651" s="404"/>
      <c r="H651" s="404"/>
      <c r="I651" s="404"/>
      <c r="J651" s="404"/>
      <c r="K651" s="404"/>
      <c r="L651" s="404"/>
      <c r="M651" s="404"/>
      <c r="N651" s="404"/>
      <c r="O651" s="404"/>
      <c r="P651" s="404"/>
      <c r="Q651" s="404"/>
      <c r="R651" s="404"/>
      <c r="S651" s="404"/>
      <c r="T651" s="404"/>
      <c r="U651" s="404"/>
      <c r="V651" s="404"/>
      <c r="W651" s="404"/>
      <c r="X651" s="404"/>
      <c r="Y651" s="404"/>
      <c r="Z651" s="404"/>
    </row>
    <row r="652" spans="1:26" ht="15.75" customHeight="1">
      <c r="A652" s="404"/>
      <c r="B652" s="404"/>
      <c r="C652" s="404"/>
      <c r="D652" s="404"/>
      <c r="E652" s="404"/>
      <c r="F652" s="404"/>
      <c r="G652" s="404"/>
      <c r="H652" s="404"/>
      <c r="I652" s="404"/>
      <c r="J652" s="404"/>
      <c r="K652" s="404"/>
      <c r="L652" s="404"/>
      <c r="M652" s="404"/>
      <c r="N652" s="404"/>
      <c r="O652" s="404"/>
      <c r="P652" s="404"/>
      <c r="Q652" s="404"/>
      <c r="R652" s="404"/>
      <c r="S652" s="404"/>
      <c r="T652" s="404"/>
      <c r="U652" s="404"/>
      <c r="V652" s="404"/>
      <c r="W652" s="404"/>
      <c r="X652" s="404"/>
      <c r="Y652" s="404"/>
      <c r="Z652" s="404"/>
    </row>
    <row r="653" spans="1:26" ht="15.75" customHeight="1">
      <c r="A653" s="404"/>
      <c r="B653" s="404"/>
      <c r="C653" s="404"/>
      <c r="D653" s="404"/>
      <c r="E653" s="404"/>
      <c r="F653" s="404"/>
      <c r="G653" s="404"/>
      <c r="H653" s="404"/>
      <c r="I653" s="404"/>
      <c r="J653" s="404"/>
      <c r="K653" s="404"/>
      <c r="L653" s="404"/>
      <c r="M653" s="404"/>
      <c r="N653" s="404"/>
      <c r="O653" s="404"/>
      <c r="P653" s="404"/>
      <c r="Q653" s="404"/>
      <c r="R653" s="404"/>
      <c r="S653" s="404"/>
      <c r="T653" s="404"/>
      <c r="U653" s="404"/>
      <c r="V653" s="404"/>
      <c r="W653" s="404"/>
      <c r="X653" s="404"/>
      <c r="Y653" s="404"/>
      <c r="Z653" s="404"/>
    </row>
    <row r="654" spans="1:26" ht="15.75" customHeight="1">
      <c r="A654" s="404"/>
      <c r="B654" s="404"/>
      <c r="C654" s="404"/>
      <c r="D654" s="404"/>
      <c r="E654" s="404"/>
      <c r="F654" s="404"/>
      <c r="G654" s="404"/>
      <c r="H654" s="404"/>
      <c r="I654" s="404"/>
      <c r="J654" s="404"/>
      <c r="K654" s="404"/>
      <c r="L654" s="404"/>
      <c r="M654" s="404"/>
      <c r="N654" s="404"/>
      <c r="O654" s="404"/>
      <c r="P654" s="404"/>
      <c r="Q654" s="404"/>
      <c r="R654" s="404"/>
      <c r="S654" s="404"/>
      <c r="T654" s="404"/>
      <c r="U654" s="404"/>
      <c r="V654" s="404"/>
      <c r="W654" s="404"/>
      <c r="X654" s="404"/>
      <c r="Y654" s="404"/>
      <c r="Z654" s="404"/>
    </row>
    <row r="655" spans="1:26" ht="15.75" customHeight="1">
      <c r="A655" s="404"/>
      <c r="B655" s="404"/>
      <c r="C655" s="404"/>
      <c r="D655" s="404"/>
      <c r="E655" s="404"/>
      <c r="F655" s="404"/>
      <c r="G655" s="404"/>
      <c r="H655" s="404"/>
      <c r="I655" s="404"/>
      <c r="J655" s="404"/>
      <c r="K655" s="404"/>
      <c r="L655" s="404"/>
      <c r="M655" s="404"/>
      <c r="N655" s="404"/>
      <c r="O655" s="404"/>
      <c r="P655" s="404"/>
      <c r="Q655" s="404"/>
      <c r="R655" s="404"/>
      <c r="S655" s="404"/>
      <c r="T655" s="404"/>
      <c r="U655" s="404"/>
      <c r="V655" s="404"/>
      <c r="W655" s="404"/>
      <c r="X655" s="404"/>
      <c r="Y655" s="404"/>
      <c r="Z655" s="404"/>
    </row>
    <row r="656" spans="1:26" ht="15.75" customHeight="1">
      <c r="A656" s="404"/>
      <c r="B656" s="404"/>
      <c r="C656" s="404"/>
      <c r="D656" s="404"/>
      <c r="E656" s="404"/>
      <c r="F656" s="404"/>
      <c r="G656" s="404"/>
      <c r="H656" s="404"/>
      <c r="I656" s="404"/>
      <c r="J656" s="404"/>
      <c r="K656" s="404"/>
      <c r="L656" s="404"/>
      <c r="M656" s="404"/>
      <c r="N656" s="404"/>
      <c r="O656" s="404"/>
      <c r="P656" s="404"/>
      <c r="Q656" s="404"/>
      <c r="R656" s="404"/>
      <c r="S656" s="404"/>
      <c r="T656" s="404"/>
      <c r="U656" s="404"/>
      <c r="V656" s="404"/>
      <c r="W656" s="404"/>
      <c r="X656" s="404"/>
      <c r="Y656" s="404"/>
      <c r="Z656" s="404"/>
    </row>
    <row r="657" spans="1:26" ht="15.75" customHeight="1">
      <c r="A657" s="404"/>
      <c r="B657" s="404"/>
      <c r="C657" s="404"/>
      <c r="D657" s="404"/>
      <c r="E657" s="404"/>
      <c r="F657" s="404"/>
      <c r="G657" s="404"/>
      <c r="H657" s="404"/>
      <c r="I657" s="404"/>
      <c r="J657" s="404"/>
      <c r="K657" s="404"/>
      <c r="L657" s="404"/>
      <c r="M657" s="404"/>
      <c r="N657" s="404"/>
      <c r="O657" s="404"/>
      <c r="P657" s="404"/>
      <c r="Q657" s="404"/>
      <c r="R657" s="404"/>
      <c r="S657" s="404"/>
      <c r="T657" s="404"/>
      <c r="U657" s="404"/>
      <c r="V657" s="404"/>
      <c r="W657" s="404"/>
      <c r="X657" s="404"/>
      <c r="Y657" s="404"/>
      <c r="Z657" s="404"/>
    </row>
    <row r="658" spans="1:26" ht="15.75" customHeight="1">
      <c r="A658" s="404"/>
      <c r="B658" s="404"/>
      <c r="C658" s="404"/>
      <c r="D658" s="404"/>
      <c r="E658" s="404"/>
      <c r="F658" s="404"/>
      <c r="G658" s="404"/>
      <c r="H658" s="404"/>
      <c r="I658" s="404"/>
      <c r="J658" s="404"/>
      <c r="K658" s="404"/>
      <c r="L658" s="404"/>
      <c r="M658" s="404"/>
      <c r="N658" s="404"/>
      <c r="O658" s="404"/>
      <c r="P658" s="404"/>
      <c r="Q658" s="404"/>
      <c r="R658" s="404"/>
      <c r="S658" s="404"/>
      <c r="T658" s="404"/>
      <c r="U658" s="404"/>
      <c r="V658" s="404"/>
      <c r="W658" s="404"/>
      <c r="X658" s="404"/>
      <c r="Y658" s="404"/>
      <c r="Z658" s="404"/>
    </row>
    <row r="659" spans="1:26" ht="15.75" customHeight="1">
      <c r="A659" s="404"/>
      <c r="B659" s="404"/>
      <c r="C659" s="404"/>
      <c r="D659" s="404"/>
      <c r="E659" s="404"/>
      <c r="F659" s="404"/>
      <c r="G659" s="404"/>
      <c r="H659" s="404"/>
      <c r="I659" s="404"/>
      <c r="J659" s="404"/>
      <c r="K659" s="404"/>
      <c r="L659" s="404"/>
      <c r="M659" s="404"/>
      <c r="N659" s="404"/>
      <c r="O659" s="404"/>
      <c r="P659" s="404"/>
      <c r="Q659" s="404"/>
      <c r="R659" s="404"/>
      <c r="S659" s="404"/>
      <c r="T659" s="404"/>
      <c r="U659" s="404"/>
      <c r="V659" s="404"/>
      <c r="W659" s="404"/>
      <c r="X659" s="404"/>
      <c r="Y659" s="404"/>
      <c r="Z659" s="404"/>
    </row>
    <row r="660" spans="1:26" ht="15.75" customHeight="1">
      <c r="A660" s="404"/>
      <c r="B660" s="404"/>
      <c r="C660" s="404"/>
      <c r="D660" s="404"/>
      <c r="E660" s="404"/>
      <c r="F660" s="404"/>
      <c r="G660" s="404"/>
      <c r="H660" s="404"/>
      <c r="I660" s="404"/>
      <c r="J660" s="404"/>
      <c r="K660" s="404"/>
      <c r="L660" s="404"/>
      <c r="M660" s="404"/>
      <c r="N660" s="404"/>
      <c r="O660" s="404"/>
      <c r="P660" s="404"/>
      <c r="Q660" s="404"/>
      <c r="R660" s="404"/>
      <c r="S660" s="404"/>
      <c r="T660" s="404"/>
      <c r="U660" s="404"/>
      <c r="V660" s="404"/>
      <c r="W660" s="404"/>
      <c r="X660" s="404"/>
      <c r="Y660" s="404"/>
      <c r="Z660" s="404"/>
    </row>
    <row r="661" spans="1:26" ht="15.75" customHeight="1">
      <c r="A661" s="404"/>
      <c r="B661" s="404"/>
      <c r="C661" s="404"/>
      <c r="D661" s="404"/>
      <c r="E661" s="404"/>
      <c r="F661" s="404"/>
      <c r="G661" s="404"/>
      <c r="H661" s="404"/>
      <c r="I661" s="404"/>
      <c r="J661" s="404"/>
      <c r="K661" s="404"/>
      <c r="L661" s="404"/>
      <c r="M661" s="404"/>
      <c r="N661" s="404"/>
      <c r="O661" s="404"/>
      <c r="P661" s="404"/>
      <c r="Q661" s="404"/>
      <c r="R661" s="404"/>
      <c r="S661" s="404"/>
      <c r="T661" s="404"/>
      <c r="U661" s="404"/>
      <c r="V661" s="404"/>
      <c r="W661" s="404"/>
      <c r="X661" s="404"/>
      <c r="Y661" s="404"/>
      <c r="Z661" s="404"/>
    </row>
    <row r="662" spans="1:26" ht="15.75" customHeight="1">
      <c r="A662" s="404"/>
      <c r="B662" s="404"/>
      <c r="C662" s="404"/>
      <c r="D662" s="404"/>
      <c r="E662" s="404"/>
      <c r="F662" s="404"/>
      <c r="G662" s="404"/>
      <c r="H662" s="404"/>
      <c r="I662" s="404"/>
      <c r="J662" s="404"/>
      <c r="K662" s="404"/>
      <c r="L662" s="404"/>
      <c r="M662" s="404"/>
      <c r="N662" s="404"/>
      <c r="O662" s="404"/>
      <c r="P662" s="404"/>
      <c r="Q662" s="404"/>
      <c r="R662" s="404"/>
      <c r="S662" s="404"/>
      <c r="T662" s="404"/>
      <c r="U662" s="404"/>
      <c r="V662" s="404"/>
      <c r="W662" s="404"/>
      <c r="X662" s="404"/>
      <c r="Y662" s="404"/>
      <c r="Z662" s="404"/>
    </row>
    <row r="663" spans="1:26" ht="15.75" customHeight="1">
      <c r="A663" s="404"/>
      <c r="B663" s="404"/>
      <c r="C663" s="404"/>
      <c r="D663" s="404"/>
      <c r="E663" s="404"/>
      <c r="F663" s="404"/>
      <c r="G663" s="404"/>
      <c r="H663" s="404"/>
      <c r="I663" s="404"/>
      <c r="J663" s="404"/>
      <c r="K663" s="404"/>
      <c r="L663" s="404"/>
      <c r="M663" s="404"/>
      <c r="N663" s="404"/>
      <c r="O663" s="404"/>
      <c r="P663" s="404"/>
      <c r="Q663" s="404"/>
      <c r="R663" s="404"/>
      <c r="S663" s="404"/>
      <c r="T663" s="404"/>
      <c r="U663" s="404"/>
      <c r="V663" s="404"/>
      <c r="W663" s="404"/>
      <c r="X663" s="404"/>
      <c r="Y663" s="404"/>
      <c r="Z663" s="404"/>
    </row>
    <row r="664" spans="1:26" ht="15.75" customHeight="1">
      <c r="A664" s="404"/>
      <c r="B664" s="404"/>
      <c r="C664" s="404"/>
      <c r="D664" s="404"/>
      <c r="E664" s="404"/>
      <c r="F664" s="404"/>
      <c r="G664" s="404"/>
      <c r="H664" s="404"/>
      <c r="I664" s="404"/>
      <c r="J664" s="404"/>
      <c r="K664" s="404"/>
      <c r="L664" s="404"/>
      <c r="M664" s="404"/>
      <c r="N664" s="404"/>
      <c r="O664" s="404"/>
      <c r="P664" s="404"/>
      <c r="Q664" s="404"/>
      <c r="R664" s="404"/>
      <c r="S664" s="404"/>
      <c r="T664" s="404"/>
      <c r="U664" s="404"/>
      <c r="V664" s="404"/>
      <c r="W664" s="404"/>
      <c r="X664" s="404"/>
      <c r="Y664" s="404"/>
      <c r="Z664" s="404"/>
    </row>
    <row r="665" spans="1:26" ht="15.75" customHeight="1">
      <c r="A665" s="404"/>
      <c r="B665" s="404"/>
      <c r="C665" s="404"/>
      <c r="D665" s="404"/>
      <c r="E665" s="404"/>
      <c r="F665" s="404"/>
      <c r="G665" s="404"/>
      <c r="H665" s="404"/>
      <c r="I665" s="404"/>
      <c r="J665" s="404"/>
      <c r="K665" s="404"/>
      <c r="L665" s="404"/>
      <c r="M665" s="404"/>
      <c r="N665" s="404"/>
      <c r="O665" s="404"/>
      <c r="P665" s="404"/>
      <c r="Q665" s="404"/>
      <c r="R665" s="404"/>
      <c r="S665" s="404"/>
      <c r="T665" s="404"/>
      <c r="U665" s="404"/>
      <c r="V665" s="404"/>
      <c r="W665" s="404"/>
      <c r="X665" s="404"/>
      <c r="Y665" s="404"/>
      <c r="Z665" s="404"/>
    </row>
    <row r="666" spans="1:26" ht="15.75" customHeight="1">
      <c r="A666" s="404"/>
      <c r="B666" s="404"/>
      <c r="C666" s="404"/>
      <c r="D666" s="404"/>
      <c r="E666" s="404"/>
      <c r="F666" s="404"/>
      <c r="G666" s="404"/>
      <c r="H666" s="404"/>
      <c r="I666" s="404"/>
      <c r="J666" s="404"/>
      <c r="K666" s="404"/>
      <c r="L666" s="404"/>
      <c r="M666" s="404"/>
      <c r="N666" s="404"/>
      <c r="O666" s="404"/>
      <c r="P666" s="404"/>
      <c r="Q666" s="404"/>
      <c r="R666" s="404"/>
      <c r="S666" s="404"/>
      <c r="T666" s="404"/>
      <c r="U666" s="404"/>
      <c r="V666" s="404"/>
      <c r="W666" s="404"/>
      <c r="X666" s="404"/>
      <c r="Y666" s="404"/>
      <c r="Z666" s="404"/>
    </row>
    <row r="667" spans="1:26" ht="15.75" customHeight="1">
      <c r="A667" s="404"/>
      <c r="B667" s="404"/>
      <c r="C667" s="404"/>
      <c r="D667" s="404"/>
      <c r="E667" s="404"/>
      <c r="F667" s="404"/>
      <c r="G667" s="404"/>
      <c r="H667" s="404"/>
      <c r="I667" s="404"/>
      <c r="J667" s="404"/>
      <c r="K667" s="404"/>
      <c r="L667" s="404"/>
      <c r="M667" s="404"/>
      <c r="N667" s="404"/>
      <c r="O667" s="404"/>
      <c r="P667" s="404"/>
      <c r="Q667" s="404"/>
      <c r="R667" s="404"/>
      <c r="S667" s="404"/>
      <c r="T667" s="404"/>
      <c r="U667" s="404"/>
      <c r="V667" s="404"/>
      <c r="W667" s="404"/>
      <c r="X667" s="404"/>
      <c r="Y667" s="404"/>
      <c r="Z667" s="404"/>
    </row>
    <row r="668" spans="1:26" ht="15.75" customHeight="1">
      <c r="A668" s="404"/>
      <c r="B668" s="404"/>
      <c r="C668" s="404"/>
      <c r="D668" s="404"/>
      <c r="E668" s="404"/>
      <c r="F668" s="404"/>
      <c r="G668" s="404"/>
      <c r="H668" s="404"/>
      <c r="I668" s="404"/>
      <c r="J668" s="404"/>
      <c r="K668" s="404"/>
      <c r="L668" s="404"/>
      <c r="M668" s="404"/>
      <c r="N668" s="404"/>
      <c r="O668" s="404"/>
      <c r="P668" s="404"/>
      <c r="Q668" s="404"/>
      <c r="R668" s="404"/>
      <c r="S668" s="404"/>
      <c r="T668" s="404"/>
      <c r="U668" s="404"/>
      <c r="V668" s="404"/>
      <c r="W668" s="404"/>
      <c r="X668" s="404"/>
      <c r="Y668" s="404"/>
      <c r="Z668" s="404"/>
    </row>
    <row r="669" spans="1:26" ht="15.75" customHeight="1">
      <c r="A669" s="404"/>
      <c r="B669" s="404"/>
      <c r="C669" s="404"/>
      <c r="D669" s="404"/>
      <c r="E669" s="404"/>
      <c r="F669" s="404"/>
      <c r="G669" s="404"/>
      <c r="H669" s="404"/>
      <c r="I669" s="404"/>
      <c r="J669" s="404"/>
      <c r="K669" s="404"/>
      <c r="L669" s="404"/>
      <c r="M669" s="404"/>
      <c r="N669" s="404"/>
      <c r="O669" s="404"/>
      <c r="P669" s="404"/>
      <c r="Q669" s="404"/>
      <c r="R669" s="404"/>
      <c r="S669" s="404"/>
      <c r="T669" s="404"/>
      <c r="U669" s="404"/>
      <c r="V669" s="404"/>
      <c r="W669" s="404"/>
      <c r="X669" s="404"/>
      <c r="Y669" s="404"/>
      <c r="Z669" s="404"/>
    </row>
    <row r="670" spans="1:26" ht="15.75" customHeight="1">
      <c r="A670" s="404"/>
      <c r="B670" s="404"/>
      <c r="C670" s="404"/>
      <c r="D670" s="404"/>
      <c r="E670" s="404"/>
      <c r="F670" s="404"/>
      <c r="G670" s="404"/>
      <c r="H670" s="404"/>
      <c r="I670" s="404"/>
      <c r="J670" s="404"/>
      <c r="K670" s="404"/>
      <c r="L670" s="404"/>
      <c r="M670" s="404"/>
      <c r="N670" s="404"/>
      <c r="O670" s="404"/>
      <c r="P670" s="404"/>
      <c r="Q670" s="404"/>
      <c r="R670" s="404"/>
      <c r="S670" s="404"/>
      <c r="T670" s="404"/>
      <c r="U670" s="404"/>
      <c r="V670" s="404"/>
      <c r="W670" s="404"/>
      <c r="X670" s="404"/>
      <c r="Y670" s="404"/>
      <c r="Z670" s="404"/>
    </row>
    <row r="671" spans="1:26" ht="15.75" customHeight="1">
      <c r="A671" s="404"/>
      <c r="B671" s="404"/>
      <c r="C671" s="404"/>
      <c r="D671" s="404"/>
      <c r="E671" s="404"/>
      <c r="F671" s="404"/>
      <c r="G671" s="404"/>
      <c r="H671" s="404"/>
      <c r="I671" s="404"/>
      <c r="J671" s="404"/>
      <c r="K671" s="404"/>
      <c r="L671" s="404"/>
      <c r="M671" s="404"/>
      <c r="N671" s="404"/>
      <c r="O671" s="404"/>
      <c r="P671" s="404"/>
      <c r="Q671" s="404"/>
      <c r="R671" s="404"/>
      <c r="S671" s="404"/>
      <c r="T671" s="404"/>
      <c r="U671" s="404"/>
      <c r="V671" s="404"/>
      <c r="W671" s="404"/>
      <c r="X671" s="404"/>
      <c r="Y671" s="404"/>
      <c r="Z671" s="404"/>
    </row>
    <row r="672" spans="1:26" ht="15.75" customHeight="1">
      <c r="A672" s="404"/>
      <c r="B672" s="404"/>
      <c r="C672" s="404"/>
      <c r="D672" s="404"/>
      <c r="E672" s="404"/>
      <c r="F672" s="404"/>
      <c r="G672" s="404"/>
      <c r="H672" s="404"/>
      <c r="I672" s="404"/>
      <c r="J672" s="404"/>
      <c r="K672" s="404"/>
      <c r="L672" s="404"/>
      <c r="M672" s="404"/>
      <c r="N672" s="404"/>
      <c r="O672" s="404"/>
      <c r="P672" s="404"/>
      <c r="Q672" s="404"/>
      <c r="R672" s="404"/>
      <c r="S672" s="404"/>
      <c r="T672" s="404"/>
      <c r="U672" s="404"/>
      <c r="V672" s="404"/>
      <c r="W672" s="404"/>
      <c r="X672" s="404"/>
      <c r="Y672" s="404"/>
      <c r="Z672" s="404"/>
    </row>
    <row r="673" spans="1:26" ht="15.75" customHeight="1">
      <c r="A673" s="404"/>
      <c r="B673" s="404"/>
      <c r="C673" s="404"/>
      <c r="D673" s="404"/>
      <c r="E673" s="404"/>
      <c r="F673" s="404"/>
      <c r="G673" s="404"/>
      <c r="H673" s="404"/>
      <c r="I673" s="404"/>
      <c r="J673" s="404"/>
      <c r="K673" s="404"/>
      <c r="L673" s="404"/>
      <c r="M673" s="404"/>
      <c r="N673" s="404"/>
      <c r="O673" s="404"/>
      <c r="P673" s="404"/>
      <c r="Q673" s="404"/>
      <c r="R673" s="404"/>
      <c r="S673" s="404"/>
      <c r="T673" s="404"/>
      <c r="U673" s="404"/>
      <c r="V673" s="404"/>
      <c r="W673" s="404"/>
      <c r="X673" s="404"/>
      <c r="Y673" s="404"/>
      <c r="Z673" s="404"/>
    </row>
    <row r="674" spans="1:26" ht="15.75" customHeight="1">
      <c r="A674" s="404"/>
      <c r="B674" s="404"/>
      <c r="C674" s="404"/>
      <c r="D674" s="404"/>
      <c r="E674" s="404"/>
      <c r="F674" s="404"/>
      <c r="G674" s="404"/>
      <c r="H674" s="404"/>
      <c r="I674" s="404"/>
      <c r="J674" s="404"/>
      <c r="K674" s="404"/>
      <c r="L674" s="404"/>
      <c r="M674" s="404"/>
      <c r="N674" s="404"/>
      <c r="O674" s="404"/>
      <c r="P674" s="404"/>
      <c r="Q674" s="404"/>
      <c r="R674" s="404"/>
      <c r="S674" s="404"/>
      <c r="T674" s="404"/>
      <c r="U674" s="404"/>
      <c r="V674" s="404"/>
      <c r="W674" s="404"/>
      <c r="X674" s="404"/>
      <c r="Y674" s="404"/>
      <c r="Z674" s="404"/>
    </row>
    <row r="675" spans="1:26" ht="15.75" customHeight="1">
      <c r="A675" s="404"/>
      <c r="B675" s="404"/>
      <c r="C675" s="404"/>
      <c r="D675" s="404"/>
      <c r="E675" s="404"/>
      <c r="F675" s="404"/>
      <c r="G675" s="404"/>
      <c r="H675" s="404"/>
      <c r="I675" s="404"/>
      <c r="J675" s="404"/>
      <c r="K675" s="404"/>
      <c r="L675" s="404"/>
      <c r="M675" s="404"/>
      <c r="N675" s="404"/>
      <c r="O675" s="404"/>
      <c r="P675" s="404"/>
      <c r="Q675" s="404"/>
      <c r="R675" s="404"/>
      <c r="S675" s="404"/>
      <c r="T675" s="404"/>
      <c r="U675" s="404"/>
      <c r="V675" s="404"/>
      <c r="W675" s="404"/>
      <c r="X675" s="404"/>
      <c r="Y675" s="404"/>
      <c r="Z675" s="404"/>
    </row>
    <row r="676" spans="1:26" ht="15.75" customHeight="1">
      <c r="A676" s="404"/>
      <c r="B676" s="404"/>
      <c r="C676" s="404"/>
      <c r="D676" s="404"/>
      <c r="E676" s="404"/>
      <c r="F676" s="404"/>
      <c r="G676" s="404"/>
      <c r="H676" s="404"/>
      <c r="I676" s="404"/>
      <c r="J676" s="404"/>
      <c r="K676" s="404"/>
      <c r="L676" s="404"/>
      <c r="M676" s="404"/>
      <c r="N676" s="404"/>
      <c r="O676" s="404"/>
      <c r="P676" s="404"/>
      <c r="Q676" s="404"/>
      <c r="R676" s="404"/>
      <c r="S676" s="404"/>
      <c r="T676" s="404"/>
      <c r="U676" s="404"/>
      <c r="V676" s="404"/>
      <c r="W676" s="404"/>
      <c r="X676" s="404"/>
      <c r="Y676" s="404"/>
      <c r="Z676" s="404"/>
    </row>
    <row r="677" spans="1:26" ht="15.75" customHeight="1">
      <c r="A677" s="404"/>
      <c r="B677" s="404"/>
      <c r="C677" s="404"/>
      <c r="D677" s="404"/>
      <c r="E677" s="404"/>
      <c r="F677" s="404"/>
      <c r="G677" s="404"/>
      <c r="H677" s="404"/>
      <c r="I677" s="404"/>
      <c r="J677" s="404"/>
      <c r="K677" s="404"/>
      <c r="L677" s="404"/>
      <c r="M677" s="404"/>
      <c r="N677" s="404"/>
      <c r="O677" s="404"/>
      <c r="P677" s="404"/>
      <c r="Q677" s="404"/>
      <c r="R677" s="404"/>
      <c r="S677" s="404"/>
      <c r="T677" s="404"/>
      <c r="U677" s="404"/>
      <c r="V677" s="404"/>
      <c r="W677" s="404"/>
      <c r="X677" s="404"/>
      <c r="Y677" s="404"/>
      <c r="Z677" s="404"/>
    </row>
    <row r="678" spans="1:26" ht="15.75" customHeight="1">
      <c r="A678" s="404"/>
      <c r="B678" s="404"/>
      <c r="C678" s="404"/>
      <c r="D678" s="404"/>
      <c r="E678" s="404"/>
      <c r="F678" s="404"/>
      <c r="G678" s="404"/>
      <c r="H678" s="404"/>
      <c r="I678" s="404"/>
      <c r="J678" s="404"/>
      <c r="K678" s="404"/>
      <c r="L678" s="404"/>
      <c r="M678" s="404"/>
      <c r="N678" s="404"/>
      <c r="O678" s="404"/>
      <c r="P678" s="404"/>
      <c r="Q678" s="404"/>
      <c r="R678" s="404"/>
      <c r="S678" s="404"/>
      <c r="T678" s="404"/>
      <c r="U678" s="404"/>
      <c r="V678" s="404"/>
      <c r="W678" s="404"/>
      <c r="X678" s="404"/>
      <c r="Y678" s="404"/>
      <c r="Z678" s="404"/>
    </row>
    <row r="679" spans="1:26" ht="15.75" customHeight="1">
      <c r="A679" s="404"/>
      <c r="B679" s="404"/>
      <c r="C679" s="404"/>
      <c r="D679" s="404"/>
      <c r="E679" s="404"/>
      <c r="F679" s="404"/>
      <c r="G679" s="404"/>
      <c r="H679" s="404"/>
      <c r="I679" s="404"/>
      <c r="J679" s="404"/>
      <c r="K679" s="404"/>
      <c r="L679" s="404"/>
      <c r="M679" s="404"/>
      <c r="N679" s="404"/>
      <c r="O679" s="404"/>
      <c r="P679" s="404"/>
      <c r="Q679" s="404"/>
      <c r="R679" s="404"/>
      <c r="S679" s="404"/>
      <c r="T679" s="404"/>
      <c r="U679" s="404"/>
      <c r="V679" s="404"/>
      <c r="W679" s="404"/>
      <c r="X679" s="404"/>
      <c r="Y679" s="404"/>
      <c r="Z679" s="404"/>
    </row>
    <row r="680" spans="1:26" ht="15.75" customHeight="1">
      <c r="A680" s="404"/>
      <c r="B680" s="404"/>
      <c r="C680" s="404"/>
      <c r="D680" s="404"/>
      <c r="E680" s="404"/>
      <c r="F680" s="404"/>
      <c r="G680" s="404"/>
      <c r="H680" s="404"/>
      <c r="I680" s="404"/>
      <c r="J680" s="404"/>
      <c r="K680" s="404"/>
      <c r="L680" s="404"/>
      <c r="M680" s="404"/>
      <c r="N680" s="404"/>
      <c r="O680" s="404"/>
      <c r="P680" s="404"/>
      <c r="Q680" s="404"/>
      <c r="R680" s="404"/>
      <c r="S680" s="404"/>
      <c r="T680" s="404"/>
      <c r="U680" s="404"/>
      <c r="V680" s="404"/>
      <c r="W680" s="404"/>
      <c r="X680" s="404"/>
      <c r="Y680" s="404"/>
      <c r="Z680" s="404"/>
    </row>
    <row r="681" spans="1:26" ht="15.75" customHeight="1">
      <c r="A681" s="404"/>
      <c r="B681" s="404"/>
      <c r="C681" s="404"/>
      <c r="D681" s="404"/>
      <c r="E681" s="404"/>
      <c r="F681" s="404"/>
      <c r="G681" s="404"/>
      <c r="H681" s="404"/>
      <c r="I681" s="404"/>
      <c r="J681" s="404"/>
      <c r="K681" s="404"/>
      <c r="L681" s="404"/>
      <c r="M681" s="404"/>
      <c r="N681" s="404"/>
      <c r="O681" s="404"/>
      <c r="P681" s="404"/>
      <c r="Q681" s="404"/>
      <c r="R681" s="404"/>
      <c r="S681" s="404"/>
      <c r="T681" s="404"/>
      <c r="U681" s="404"/>
      <c r="V681" s="404"/>
      <c r="W681" s="404"/>
      <c r="X681" s="404"/>
      <c r="Y681" s="404"/>
      <c r="Z681" s="404"/>
    </row>
    <row r="682" spans="1:26" ht="15.75" customHeight="1">
      <c r="A682" s="404"/>
      <c r="B682" s="404"/>
      <c r="C682" s="404"/>
      <c r="D682" s="404"/>
      <c r="E682" s="404"/>
      <c r="F682" s="404"/>
      <c r="G682" s="404"/>
      <c r="H682" s="404"/>
      <c r="I682" s="404"/>
      <c r="J682" s="404"/>
      <c r="K682" s="404"/>
      <c r="L682" s="404"/>
      <c r="M682" s="404"/>
      <c r="N682" s="404"/>
      <c r="O682" s="404"/>
      <c r="P682" s="404"/>
      <c r="Q682" s="404"/>
      <c r="R682" s="404"/>
      <c r="S682" s="404"/>
      <c r="T682" s="404"/>
      <c r="U682" s="404"/>
      <c r="V682" s="404"/>
      <c r="W682" s="404"/>
      <c r="X682" s="404"/>
      <c r="Y682" s="404"/>
      <c r="Z682" s="404"/>
    </row>
    <row r="683" spans="1:26" ht="15.75" customHeight="1">
      <c r="A683" s="404"/>
      <c r="B683" s="404"/>
      <c r="C683" s="404"/>
      <c r="D683" s="404"/>
      <c r="E683" s="404"/>
      <c r="F683" s="404"/>
      <c r="G683" s="404"/>
      <c r="H683" s="404"/>
      <c r="I683" s="404"/>
      <c r="J683" s="404"/>
      <c r="K683" s="404"/>
      <c r="L683" s="404"/>
      <c r="M683" s="404"/>
      <c r="N683" s="404"/>
      <c r="O683" s="404"/>
      <c r="P683" s="404"/>
      <c r="Q683" s="404"/>
      <c r="R683" s="404"/>
      <c r="S683" s="404"/>
      <c r="T683" s="404"/>
      <c r="U683" s="404"/>
      <c r="V683" s="404"/>
      <c r="W683" s="404"/>
      <c r="X683" s="404"/>
      <c r="Y683" s="404"/>
      <c r="Z683" s="404"/>
    </row>
    <row r="684" spans="1:26" ht="15.75" customHeight="1">
      <c r="A684" s="404"/>
      <c r="B684" s="404"/>
      <c r="C684" s="404"/>
      <c r="D684" s="404"/>
      <c r="E684" s="404"/>
      <c r="F684" s="404"/>
      <c r="G684" s="404"/>
      <c r="H684" s="404"/>
      <c r="I684" s="404"/>
      <c r="J684" s="404"/>
      <c r="K684" s="404"/>
      <c r="L684" s="404"/>
      <c r="M684" s="404"/>
      <c r="N684" s="404"/>
      <c r="O684" s="404"/>
      <c r="P684" s="404"/>
      <c r="Q684" s="404"/>
      <c r="R684" s="404"/>
      <c r="S684" s="404"/>
      <c r="T684" s="404"/>
      <c r="U684" s="404"/>
      <c r="V684" s="404"/>
      <c r="W684" s="404"/>
      <c r="X684" s="404"/>
      <c r="Y684" s="404"/>
      <c r="Z684" s="404"/>
    </row>
    <row r="685" spans="1:26" ht="15.75" customHeight="1">
      <c r="A685" s="404"/>
      <c r="B685" s="404"/>
      <c r="C685" s="404"/>
      <c r="D685" s="404"/>
      <c r="E685" s="404"/>
      <c r="F685" s="404"/>
      <c r="G685" s="404"/>
      <c r="H685" s="404"/>
      <c r="I685" s="404"/>
      <c r="J685" s="404"/>
      <c r="K685" s="404"/>
      <c r="L685" s="404"/>
      <c r="M685" s="404"/>
      <c r="N685" s="404"/>
      <c r="O685" s="404"/>
      <c r="P685" s="404"/>
      <c r="Q685" s="404"/>
      <c r="R685" s="404"/>
      <c r="S685" s="404"/>
      <c r="T685" s="404"/>
      <c r="U685" s="404"/>
      <c r="V685" s="404"/>
      <c r="W685" s="404"/>
      <c r="X685" s="404"/>
      <c r="Y685" s="404"/>
      <c r="Z685" s="404"/>
    </row>
    <row r="686" spans="1:26" ht="15.75" customHeight="1">
      <c r="A686" s="404"/>
      <c r="B686" s="404"/>
      <c r="C686" s="404"/>
      <c r="D686" s="404"/>
      <c r="E686" s="404"/>
      <c r="F686" s="404"/>
      <c r="G686" s="404"/>
      <c r="H686" s="404"/>
      <c r="I686" s="404"/>
      <c r="J686" s="404"/>
      <c r="K686" s="404"/>
      <c r="L686" s="404"/>
      <c r="M686" s="404"/>
      <c r="N686" s="404"/>
      <c r="O686" s="404"/>
      <c r="P686" s="404"/>
      <c r="Q686" s="404"/>
      <c r="R686" s="404"/>
      <c r="S686" s="404"/>
      <c r="T686" s="404"/>
      <c r="U686" s="404"/>
      <c r="V686" s="404"/>
      <c r="W686" s="404"/>
      <c r="X686" s="404"/>
      <c r="Y686" s="404"/>
      <c r="Z686" s="404"/>
    </row>
    <row r="687" spans="1:26" ht="15.75" customHeight="1">
      <c r="A687" s="404"/>
      <c r="B687" s="404"/>
      <c r="C687" s="404"/>
      <c r="D687" s="404"/>
      <c r="E687" s="404"/>
      <c r="F687" s="404"/>
      <c r="G687" s="404"/>
      <c r="H687" s="404"/>
      <c r="I687" s="404"/>
      <c r="J687" s="404"/>
      <c r="K687" s="404"/>
      <c r="L687" s="404"/>
      <c r="M687" s="404"/>
      <c r="N687" s="404"/>
      <c r="O687" s="404"/>
      <c r="P687" s="404"/>
      <c r="Q687" s="404"/>
      <c r="R687" s="404"/>
      <c r="S687" s="404"/>
      <c r="T687" s="404"/>
      <c r="U687" s="404"/>
      <c r="V687" s="404"/>
      <c r="W687" s="404"/>
      <c r="X687" s="404"/>
      <c r="Y687" s="404"/>
      <c r="Z687" s="404"/>
    </row>
    <row r="688" spans="1:26" ht="15.75" customHeight="1">
      <c r="A688" s="404"/>
      <c r="B688" s="404"/>
      <c r="C688" s="404"/>
      <c r="D688" s="404"/>
      <c r="E688" s="404"/>
      <c r="F688" s="404"/>
      <c r="G688" s="404"/>
      <c r="H688" s="404"/>
      <c r="I688" s="404"/>
      <c r="J688" s="404"/>
      <c r="K688" s="404"/>
      <c r="L688" s="404"/>
      <c r="M688" s="404"/>
      <c r="N688" s="404"/>
      <c r="O688" s="404"/>
      <c r="P688" s="404"/>
      <c r="Q688" s="404"/>
      <c r="R688" s="404"/>
      <c r="S688" s="404"/>
      <c r="T688" s="404"/>
      <c r="U688" s="404"/>
      <c r="V688" s="404"/>
      <c r="W688" s="404"/>
      <c r="X688" s="404"/>
      <c r="Y688" s="404"/>
      <c r="Z688" s="404"/>
    </row>
    <row r="689" spans="1:26" ht="15.75" customHeight="1">
      <c r="A689" s="404"/>
      <c r="B689" s="404"/>
      <c r="C689" s="404"/>
      <c r="D689" s="404"/>
      <c r="E689" s="404"/>
      <c r="F689" s="404"/>
      <c r="G689" s="404"/>
      <c r="H689" s="404"/>
      <c r="I689" s="404"/>
      <c r="J689" s="404"/>
      <c r="K689" s="404"/>
      <c r="L689" s="404"/>
      <c r="M689" s="404"/>
      <c r="N689" s="404"/>
      <c r="O689" s="404"/>
      <c r="P689" s="404"/>
      <c r="Q689" s="404"/>
      <c r="R689" s="404"/>
      <c r="S689" s="404"/>
      <c r="T689" s="404"/>
      <c r="U689" s="404"/>
      <c r="V689" s="404"/>
      <c r="W689" s="404"/>
      <c r="X689" s="404"/>
      <c r="Y689" s="404"/>
      <c r="Z689" s="404"/>
    </row>
    <row r="690" spans="1:26" ht="15.75" customHeight="1">
      <c r="A690" s="404"/>
      <c r="B690" s="404"/>
      <c r="C690" s="404"/>
      <c r="D690" s="404"/>
      <c r="E690" s="404"/>
      <c r="F690" s="404"/>
      <c r="G690" s="404"/>
      <c r="H690" s="404"/>
      <c r="I690" s="404"/>
      <c r="J690" s="404"/>
      <c r="K690" s="404"/>
      <c r="L690" s="404"/>
      <c r="M690" s="404"/>
      <c r="N690" s="404"/>
      <c r="O690" s="404"/>
      <c r="P690" s="404"/>
      <c r="Q690" s="404"/>
      <c r="R690" s="404"/>
      <c r="S690" s="404"/>
      <c r="T690" s="404"/>
      <c r="U690" s="404"/>
      <c r="V690" s="404"/>
      <c r="W690" s="404"/>
      <c r="X690" s="404"/>
      <c r="Y690" s="404"/>
      <c r="Z690" s="404"/>
    </row>
    <row r="691" spans="1:26" ht="15.75" customHeight="1">
      <c r="A691" s="404"/>
      <c r="B691" s="404"/>
      <c r="C691" s="404"/>
      <c r="D691" s="404"/>
      <c r="E691" s="404"/>
      <c r="F691" s="404"/>
      <c r="G691" s="404"/>
      <c r="H691" s="404"/>
      <c r="I691" s="404"/>
      <c r="J691" s="404"/>
      <c r="K691" s="404"/>
      <c r="L691" s="404"/>
      <c r="M691" s="404"/>
      <c r="N691" s="404"/>
      <c r="O691" s="404"/>
      <c r="P691" s="404"/>
      <c r="Q691" s="404"/>
      <c r="R691" s="404"/>
      <c r="S691" s="404"/>
      <c r="T691" s="404"/>
      <c r="U691" s="404"/>
      <c r="V691" s="404"/>
      <c r="W691" s="404"/>
      <c r="X691" s="404"/>
      <c r="Y691" s="404"/>
      <c r="Z691" s="404"/>
    </row>
    <row r="692" spans="1:26" ht="15.75" customHeight="1">
      <c r="A692" s="404"/>
      <c r="B692" s="404"/>
      <c r="C692" s="404"/>
      <c r="D692" s="404"/>
      <c r="E692" s="404"/>
      <c r="F692" s="404"/>
      <c r="G692" s="404"/>
      <c r="H692" s="404"/>
      <c r="I692" s="404"/>
      <c r="J692" s="404"/>
      <c r="K692" s="404"/>
      <c r="L692" s="404"/>
      <c r="M692" s="404"/>
      <c r="N692" s="404"/>
      <c r="O692" s="404"/>
      <c r="P692" s="404"/>
      <c r="Q692" s="404"/>
      <c r="R692" s="404"/>
      <c r="S692" s="404"/>
      <c r="T692" s="404"/>
      <c r="U692" s="404"/>
      <c r="V692" s="404"/>
      <c r="W692" s="404"/>
      <c r="X692" s="404"/>
      <c r="Y692" s="404"/>
      <c r="Z692" s="404"/>
    </row>
    <row r="693" spans="1:26" ht="15.75" customHeight="1">
      <c r="A693" s="404"/>
      <c r="B693" s="404"/>
      <c r="C693" s="404"/>
      <c r="D693" s="404"/>
      <c r="E693" s="404"/>
      <c r="F693" s="404"/>
      <c r="G693" s="404"/>
      <c r="H693" s="404"/>
      <c r="I693" s="404"/>
      <c r="J693" s="404"/>
      <c r="K693" s="404"/>
      <c r="L693" s="404"/>
      <c r="M693" s="404"/>
      <c r="N693" s="404"/>
      <c r="O693" s="404"/>
      <c r="P693" s="404"/>
      <c r="Q693" s="404"/>
      <c r="R693" s="404"/>
      <c r="S693" s="404"/>
      <c r="T693" s="404"/>
      <c r="U693" s="404"/>
      <c r="V693" s="404"/>
      <c r="W693" s="404"/>
      <c r="X693" s="404"/>
      <c r="Y693" s="404"/>
      <c r="Z693" s="404"/>
    </row>
    <row r="694" spans="1:26" ht="15.75" customHeight="1">
      <c r="A694" s="404"/>
      <c r="B694" s="404"/>
      <c r="C694" s="404"/>
      <c r="D694" s="404"/>
      <c r="E694" s="404"/>
      <c r="F694" s="404"/>
      <c r="G694" s="404"/>
      <c r="H694" s="404"/>
      <c r="I694" s="404"/>
      <c r="J694" s="404"/>
      <c r="K694" s="404"/>
      <c r="L694" s="404"/>
      <c r="M694" s="404"/>
      <c r="N694" s="404"/>
      <c r="O694" s="404"/>
      <c r="P694" s="404"/>
      <c r="Q694" s="404"/>
      <c r="R694" s="404"/>
      <c r="S694" s="404"/>
      <c r="T694" s="404"/>
      <c r="U694" s="404"/>
      <c r="V694" s="404"/>
      <c r="W694" s="404"/>
      <c r="X694" s="404"/>
      <c r="Y694" s="404"/>
      <c r="Z694" s="404"/>
    </row>
    <row r="695" spans="1:26" ht="15.75" customHeight="1">
      <c r="A695" s="404"/>
      <c r="B695" s="404"/>
      <c r="C695" s="404"/>
      <c r="D695" s="404"/>
      <c r="E695" s="404"/>
      <c r="F695" s="404"/>
      <c r="G695" s="404"/>
      <c r="H695" s="404"/>
      <c r="I695" s="404"/>
      <c r="J695" s="404"/>
      <c r="K695" s="404"/>
      <c r="L695" s="404"/>
      <c r="M695" s="404"/>
      <c r="N695" s="404"/>
      <c r="O695" s="404"/>
      <c r="P695" s="404"/>
      <c r="Q695" s="404"/>
      <c r="R695" s="404"/>
      <c r="S695" s="404"/>
      <c r="T695" s="404"/>
      <c r="U695" s="404"/>
      <c r="V695" s="404"/>
      <c r="W695" s="404"/>
      <c r="X695" s="404"/>
      <c r="Y695" s="404"/>
      <c r="Z695" s="404"/>
    </row>
    <row r="696" spans="1:26" ht="15.75" customHeight="1">
      <c r="A696" s="404"/>
      <c r="B696" s="404"/>
      <c r="C696" s="404"/>
      <c r="D696" s="404"/>
      <c r="E696" s="404"/>
      <c r="F696" s="404"/>
      <c r="G696" s="404"/>
      <c r="H696" s="404"/>
      <c r="I696" s="404"/>
      <c r="J696" s="404"/>
      <c r="K696" s="404"/>
      <c r="L696" s="404"/>
      <c r="M696" s="404"/>
      <c r="N696" s="404"/>
      <c r="O696" s="404"/>
      <c r="P696" s="404"/>
      <c r="Q696" s="404"/>
      <c r="R696" s="404"/>
      <c r="S696" s="404"/>
      <c r="T696" s="404"/>
      <c r="U696" s="404"/>
      <c r="V696" s="404"/>
      <c r="W696" s="404"/>
      <c r="X696" s="404"/>
      <c r="Y696" s="404"/>
      <c r="Z696" s="404"/>
    </row>
    <row r="697" spans="1:26" ht="15.75" customHeight="1">
      <c r="A697" s="404"/>
      <c r="B697" s="404"/>
      <c r="C697" s="404"/>
      <c r="D697" s="404"/>
      <c r="E697" s="404"/>
      <c r="F697" s="404"/>
      <c r="G697" s="404"/>
      <c r="H697" s="404"/>
      <c r="I697" s="404"/>
      <c r="J697" s="404"/>
      <c r="K697" s="404"/>
      <c r="L697" s="404"/>
      <c r="M697" s="404"/>
      <c r="N697" s="404"/>
      <c r="O697" s="404"/>
      <c r="P697" s="404"/>
      <c r="Q697" s="404"/>
      <c r="R697" s="404"/>
      <c r="S697" s="404"/>
      <c r="T697" s="404"/>
      <c r="U697" s="404"/>
      <c r="V697" s="404"/>
      <c r="W697" s="404"/>
      <c r="X697" s="404"/>
      <c r="Y697" s="404"/>
      <c r="Z697" s="404"/>
    </row>
    <row r="698" spans="1:26" ht="15.75" customHeight="1">
      <c r="A698" s="404"/>
      <c r="B698" s="404"/>
      <c r="C698" s="404"/>
      <c r="D698" s="404"/>
      <c r="E698" s="404"/>
      <c r="F698" s="404"/>
      <c r="G698" s="404"/>
      <c r="H698" s="404"/>
      <c r="I698" s="404"/>
      <c r="J698" s="404"/>
      <c r="K698" s="404"/>
      <c r="L698" s="404"/>
      <c r="M698" s="404"/>
      <c r="N698" s="404"/>
      <c r="O698" s="404"/>
      <c r="P698" s="404"/>
      <c r="Q698" s="404"/>
      <c r="R698" s="404"/>
      <c r="S698" s="404"/>
      <c r="T698" s="404"/>
      <c r="U698" s="404"/>
      <c r="V698" s="404"/>
      <c r="W698" s="404"/>
      <c r="X698" s="404"/>
      <c r="Y698" s="404"/>
      <c r="Z698" s="404"/>
    </row>
    <row r="699" spans="1:26" ht="15.75" customHeight="1">
      <c r="A699" s="404"/>
      <c r="B699" s="404"/>
      <c r="C699" s="404"/>
      <c r="D699" s="404"/>
      <c r="E699" s="404"/>
      <c r="F699" s="404"/>
      <c r="G699" s="404"/>
      <c r="H699" s="404"/>
      <c r="I699" s="404"/>
      <c r="J699" s="404"/>
      <c r="K699" s="404"/>
      <c r="L699" s="404"/>
      <c r="M699" s="404"/>
      <c r="N699" s="404"/>
      <c r="O699" s="404"/>
      <c r="P699" s="404"/>
      <c r="Q699" s="404"/>
      <c r="R699" s="404"/>
      <c r="S699" s="404"/>
      <c r="T699" s="404"/>
      <c r="U699" s="404"/>
      <c r="V699" s="404"/>
      <c r="W699" s="404"/>
      <c r="X699" s="404"/>
      <c r="Y699" s="404"/>
      <c r="Z699" s="404"/>
    </row>
    <row r="700" spans="1:26" ht="15.75" customHeight="1">
      <c r="A700" s="404"/>
      <c r="B700" s="404"/>
      <c r="C700" s="404"/>
      <c r="D700" s="404"/>
      <c r="E700" s="404"/>
      <c r="F700" s="404"/>
      <c r="G700" s="404"/>
      <c r="H700" s="404"/>
      <c r="I700" s="404"/>
      <c r="J700" s="404"/>
      <c r="K700" s="404"/>
      <c r="L700" s="404"/>
      <c r="M700" s="404"/>
      <c r="N700" s="404"/>
      <c r="O700" s="404"/>
      <c r="P700" s="404"/>
      <c r="Q700" s="404"/>
      <c r="R700" s="404"/>
      <c r="S700" s="404"/>
      <c r="T700" s="404"/>
      <c r="U700" s="404"/>
      <c r="V700" s="404"/>
      <c r="W700" s="404"/>
      <c r="X700" s="404"/>
      <c r="Y700" s="404"/>
      <c r="Z700" s="404"/>
    </row>
    <row r="701" spans="1:26" ht="15.75" customHeight="1">
      <c r="A701" s="404"/>
      <c r="B701" s="404"/>
      <c r="C701" s="404"/>
      <c r="D701" s="404"/>
      <c r="E701" s="404"/>
      <c r="F701" s="404"/>
      <c r="G701" s="404"/>
      <c r="H701" s="404"/>
      <c r="I701" s="404"/>
      <c r="J701" s="404"/>
      <c r="K701" s="404"/>
      <c r="L701" s="404"/>
      <c r="M701" s="404"/>
      <c r="N701" s="404"/>
      <c r="O701" s="404"/>
      <c r="P701" s="404"/>
      <c r="Q701" s="404"/>
      <c r="R701" s="404"/>
      <c r="S701" s="404"/>
      <c r="T701" s="404"/>
      <c r="U701" s="404"/>
      <c r="V701" s="404"/>
      <c r="W701" s="404"/>
      <c r="X701" s="404"/>
      <c r="Y701" s="404"/>
      <c r="Z701" s="404"/>
    </row>
    <row r="702" spans="1:26" ht="15.75" customHeight="1">
      <c r="A702" s="404"/>
      <c r="B702" s="404"/>
      <c r="C702" s="404"/>
      <c r="D702" s="404"/>
      <c r="E702" s="404"/>
      <c r="F702" s="404"/>
      <c r="G702" s="404"/>
      <c r="H702" s="404"/>
      <c r="I702" s="404"/>
      <c r="J702" s="404"/>
      <c r="K702" s="404"/>
      <c r="L702" s="404"/>
      <c r="M702" s="404"/>
      <c r="N702" s="404"/>
      <c r="O702" s="404"/>
      <c r="P702" s="404"/>
      <c r="Q702" s="404"/>
      <c r="R702" s="404"/>
      <c r="S702" s="404"/>
      <c r="T702" s="404"/>
      <c r="U702" s="404"/>
      <c r="V702" s="404"/>
      <c r="W702" s="404"/>
      <c r="X702" s="404"/>
      <c r="Y702" s="404"/>
      <c r="Z702" s="404"/>
    </row>
    <row r="703" spans="1:26" ht="15.75" customHeight="1">
      <c r="A703" s="404"/>
      <c r="B703" s="404"/>
      <c r="C703" s="404"/>
      <c r="D703" s="404"/>
      <c r="E703" s="404"/>
      <c r="F703" s="404"/>
      <c r="G703" s="404"/>
      <c r="H703" s="404"/>
      <c r="I703" s="404"/>
      <c r="J703" s="404"/>
      <c r="K703" s="404"/>
      <c r="L703" s="404"/>
      <c r="M703" s="404"/>
      <c r="N703" s="404"/>
      <c r="O703" s="404"/>
      <c r="P703" s="404"/>
      <c r="Q703" s="404"/>
      <c r="R703" s="404"/>
      <c r="S703" s="404"/>
      <c r="T703" s="404"/>
      <c r="U703" s="404"/>
      <c r="V703" s="404"/>
      <c r="W703" s="404"/>
      <c r="X703" s="404"/>
      <c r="Y703" s="404"/>
      <c r="Z703" s="404"/>
    </row>
    <row r="704" spans="1:26" ht="15.75" customHeight="1">
      <c r="A704" s="404"/>
      <c r="B704" s="404"/>
      <c r="C704" s="404"/>
      <c r="D704" s="404"/>
      <c r="E704" s="404"/>
      <c r="F704" s="404"/>
      <c r="G704" s="404"/>
      <c r="H704" s="404"/>
      <c r="I704" s="404"/>
      <c r="J704" s="404"/>
      <c r="K704" s="404"/>
      <c r="L704" s="404"/>
      <c r="M704" s="404"/>
      <c r="N704" s="404"/>
      <c r="O704" s="404"/>
      <c r="P704" s="404"/>
      <c r="Q704" s="404"/>
      <c r="R704" s="404"/>
      <c r="S704" s="404"/>
      <c r="T704" s="404"/>
      <c r="U704" s="404"/>
      <c r="V704" s="404"/>
      <c r="W704" s="404"/>
      <c r="X704" s="404"/>
      <c r="Y704" s="404"/>
      <c r="Z704" s="404"/>
    </row>
    <row r="705" spans="1:26" ht="15.75" customHeight="1">
      <c r="A705" s="404"/>
      <c r="B705" s="404"/>
      <c r="C705" s="404"/>
      <c r="D705" s="404"/>
      <c r="E705" s="404"/>
      <c r="F705" s="404"/>
      <c r="G705" s="404"/>
      <c r="H705" s="404"/>
      <c r="I705" s="404"/>
      <c r="J705" s="404"/>
      <c r="K705" s="404"/>
      <c r="L705" s="404"/>
      <c r="M705" s="404"/>
      <c r="N705" s="404"/>
      <c r="O705" s="404"/>
      <c r="P705" s="404"/>
      <c r="Q705" s="404"/>
      <c r="R705" s="404"/>
      <c r="S705" s="404"/>
      <c r="T705" s="404"/>
      <c r="U705" s="404"/>
      <c r="V705" s="404"/>
      <c r="W705" s="404"/>
      <c r="X705" s="404"/>
      <c r="Y705" s="404"/>
      <c r="Z705" s="404"/>
    </row>
    <row r="706" spans="1:26" ht="15.75" customHeight="1">
      <c r="A706" s="404"/>
      <c r="B706" s="404"/>
      <c r="C706" s="404"/>
      <c r="D706" s="404"/>
      <c r="E706" s="404"/>
      <c r="F706" s="404"/>
      <c r="G706" s="404"/>
      <c r="H706" s="404"/>
      <c r="I706" s="404"/>
      <c r="J706" s="404"/>
      <c r="K706" s="404"/>
      <c r="L706" s="404"/>
      <c r="M706" s="404"/>
      <c r="N706" s="404"/>
      <c r="O706" s="404"/>
      <c r="P706" s="404"/>
      <c r="Q706" s="404"/>
      <c r="R706" s="404"/>
      <c r="S706" s="404"/>
      <c r="T706" s="404"/>
      <c r="U706" s="404"/>
      <c r="V706" s="404"/>
      <c r="W706" s="404"/>
      <c r="X706" s="404"/>
      <c r="Y706" s="404"/>
      <c r="Z706" s="404"/>
    </row>
    <row r="707" spans="1:26" ht="15.75" customHeight="1">
      <c r="A707" s="404"/>
      <c r="B707" s="404"/>
      <c r="C707" s="404"/>
      <c r="D707" s="404"/>
      <c r="E707" s="404"/>
      <c r="F707" s="404"/>
      <c r="G707" s="404"/>
      <c r="H707" s="404"/>
      <c r="I707" s="404"/>
      <c r="J707" s="404"/>
      <c r="K707" s="404"/>
      <c r="L707" s="404"/>
      <c r="M707" s="404"/>
      <c r="N707" s="404"/>
      <c r="O707" s="404"/>
      <c r="P707" s="404"/>
      <c r="Q707" s="404"/>
      <c r="R707" s="404"/>
      <c r="S707" s="404"/>
      <c r="T707" s="404"/>
      <c r="U707" s="404"/>
      <c r="V707" s="404"/>
      <c r="W707" s="404"/>
      <c r="X707" s="404"/>
      <c r="Y707" s="404"/>
      <c r="Z707" s="404"/>
    </row>
    <row r="708" spans="1:26" ht="15.75" customHeight="1">
      <c r="A708" s="404"/>
      <c r="B708" s="404"/>
      <c r="C708" s="404"/>
      <c r="D708" s="404"/>
      <c r="E708" s="404"/>
      <c r="F708" s="404"/>
      <c r="G708" s="404"/>
      <c r="H708" s="404"/>
      <c r="I708" s="404"/>
      <c r="J708" s="404"/>
      <c r="K708" s="404"/>
      <c r="L708" s="404"/>
      <c r="M708" s="404"/>
      <c r="N708" s="404"/>
      <c r="O708" s="404"/>
      <c r="P708" s="404"/>
      <c r="Q708" s="404"/>
      <c r="R708" s="404"/>
      <c r="S708" s="404"/>
      <c r="T708" s="404"/>
      <c r="U708" s="404"/>
      <c r="V708" s="404"/>
      <c r="W708" s="404"/>
      <c r="X708" s="404"/>
      <c r="Y708" s="404"/>
      <c r="Z708" s="404"/>
    </row>
    <row r="709" spans="1:26" ht="15.75" customHeight="1">
      <c r="A709" s="404"/>
      <c r="B709" s="404"/>
      <c r="C709" s="404"/>
      <c r="D709" s="404"/>
      <c r="E709" s="404"/>
      <c r="F709" s="404"/>
      <c r="G709" s="404"/>
      <c r="H709" s="404"/>
      <c r="I709" s="404"/>
      <c r="J709" s="404"/>
      <c r="K709" s="404"/>
      <c r="L709" s="404"/>
      <c r="M709" s="404"/>
      <c r="N709" s="404"/>
      <c r="O709" s="404"/>
      <c r="P709" s="404"/>
      <c r="Q709" s="404"/>
      <c r="R709" s="404"/>
      <c r="S709" s="404"/>
      <c r="T709" s="404"/>
      <c r="U709" s="404"/>
      <c r="V709" s="404"/>
      <c r="W709" s="404"/>
      <c r="X709" s="404"/>
      <c r="Y709" s="404"/>
      <c r="Z709" s="404"/>
    </row>
    <row r="710" spans="1:26" ht="15.75" customHeight="1">
      <c r="A710" s="404"/>
      <c r="B710" s="404"/>
      <c r="C710" s="404"/>
      <c r="D710" s="404"/>
      <c r="E710" s="404"/>
      <c r="F710" s="404"/>
      <c r="G710" s="404"/>
      <c r="H710" s="404"/>
      <c r="I710" s="404"/>
      <c r="J710" s="404"/>
      <c r="K710" s="404"/>
      <c r="L710" s="404"/>
      <c r="M710" s="404"/>
      <c r="N710" s="404"/>
      <c r="O710" s="404"/>
      <c r="P710" s="404"/>
      <c r="Q710" s="404"/>
      <c r="R710" s="404"/>
      <c r="S710" s="404"/>
      <c r="T710" s="404"/>
      <c r="U710" s="404"/>
      <c r="V710" s="404"/>
      <c r="W710" s="404"/>
      <c r="X710" s="404"/>
      <c r="Y710" s="404"/>
      <c r="Z710" s="404"/>
    </row>
    <row r="711" spans="1:26" ht="15.75" customHeight="1">
      <c r="A711" s="404"/>
      <c r="B711" s="404"/>
      <c r="C711" s="404"/>
      <c r="D711" s="404"/>
      <c r="E711" s="404"/>
      <c r="F711" s="404"/>
      <c r="G711" s="404"/>
      <c r="H711" s="404"/>
      <c r="I711" s="404"/>
      <c r="J711" s="404"/>
      <c r="K711" s="404"/>
      <c r="L711" s="404"/>
      <c r="M711" s="404"/>
      <c r="N711" s="404"/>
      <c r="O711" s="404"/>
      <c r="P711" s="404"/>
      <c r="Q711" s="404"/>
      <c r="R711" s="404"/>
      <c r="S711" s="404"/>
      <c r="T711" s="404"/>
      <c r="U711" s="404"/>
      <c r="V711" s="404"/>
      <c r="W711" s="404"/>
      <c r="X711" s="404"/>
      <c r="Y711" s="404"/>
      <c r="Z711" s="404"/>
    </row>
    <row r="712" spans="1:26" ht="15.75" customHeight="1">
      <c r="A712" s="404"/>
      <c r="B712" s="404"/>
      <c r="C712" s="404"/>
      <c r="D712" s="404"/>
      <c r="E712" s="404"/>
      <c r="F712" s="404"/>
      <c r="G712" s="404"/>
      <c r="H712" s="404"/>
      <c r="I712" s="404"/>
      <c r="J712" s="404"/>
      <c r="K712" s="404"/>
      <c r="L712" s="404"/>
      <c r="M712" s="404"/>
      <c r="N712" s="404"/>
      <c r="O712" s="404"/>
      <c r="P712" s="404"/>
      <c r="Q712" s="404"/>
      <c r="R712" s="404"/>
      <c r="S712" s="404"/>
      <c r="T712" s="404"/>
      <c r="U712" s="404"/>
      <c r="V712" s="404"/>
      <c r="W712" s="404"/>
      <c r="X712" s="404"/>
      <c r="Y712" s="404"/>
      <c r="Z712" s="404"/>
    </row>
    <row r="713" spans="1:26" ht="15.75" customHeight="1">
      <c r="A713" s="404"/>
      <c r="B713" s="404"/>
      <c r="C713" s="404"/>
      <c r="D713" s="404"/>
      <c r="E713" s="404"/>
      <c r="F713" s="404"/>
      <c r="G713" s="404"/>
      <c r="H713" s="404"/>
      <c r="I713" s="404"/>
      <c r="J713" s="404"/>
      <c r="K713" s="404"/>
      <c r="L713" s="404"/>
      <c r="M713" s="404"/>
      <c r="N713" s="404"/>
      <c r="O713" s="404"/>
      <c r="P713" s="404"/>
      <c r="Q713" s="404"/>
      <c r="R713" s="404"/>
      <c r="S713" s="404"/>
      <c r="T713" s="404"/>
      <c r="U713" s="404"/>
      <c r="V713" s="404"/>
      <c r="W713" s="404"/>
      <c r="X713" s="404"/>
      <c r="Y713" s="404"/>
      <c r="Z713" s="404"/>
    </row>
    <row r="714" spans="1:26" ht="15.75" customHeight="1">
      <c r="A714" s="404"/>
      <c r="B714" s="404"/>
      <c r="C714" s="404"/>
      <c r="D714" s="404"/>
      <c r="E714" s="404"/>
      <c r="F714" s="404"/>
      <c r="G714" s="404"/>
      <c r="H714" s="404"/>
      <c r="I714" s="404"/>
      <c r="J714" s="404"/>
      <c r="K714" s="404"/>
      <c r="L714" s="404"/>
      <c r="M714" s="404"/>
      <c r="N714" s="404"/>
      <c r="O714" s="404"/>
      <c r="P714" s="404"/>
      <c r="Q714" s="404"/>
      <c r="R714" s="404"/>
      <c r="S714" s="404"/>
      <c r="T714" s="404"/>
      <c r="U714" s="404"/>
      <c r="V714" s="404"/>
      <c r="W714" s="404"/>
      <c r="X714" s="404"/>
      <c r="Y714" s="404"/>
      <c r="Z714" s="404"/>
    </row>
    <row r="715" spans="1:26" ht="15.75" customHeight="1">
      <c r="A715" s="404"/>
      <c r="B715" s="404"/>
      <c r="C715" s="404"/>
      <c r="D715" s="404"/>
      <c r="E715" s="404"/>
      <c r="F715" s="404"/>
      <c r="G715" s="404"/>
      <c r="H715" s="404"/>
      <c r="I715" s="404"/>
      <c r="J715" s="404"/>
      <c r="K715" s="404"/>
      <c r="L715" s="404"/>
      <c r="M715" s="404"/>
      <c r="N715" s="404"/>
      <c r="O715" s="404"/>
      <c r="P715" s="404"/>
      <c r="Q715" s="404"/>
      <c r="R715" s="404"/>
      <c r="S715" s="404"/>
      <c r="T715" s="404"/>
      <c r="U715" s="404"/>
      <c r="V715" s="404"/>
      <c r="W715" s="404"/>
      <c r="X715" s="404"/>
      <c r="Y715" s="404"/>
      <c r="Z715" s="404"/>
    </row>
    <row r="716" spans="1:26" ht="15.75" customHeight="1">
      <c r="A716" s="404"/>
      <c r="B716" s="404"/>
      <c r="C716" s="404"/>
      <c r="D716" s="404"/>
      <c r="E716" s="404"/>
      <c r="F716" s="404"/>
      <c r="G716" s="404"/>
      <c r="H716" s="404"/>
      <c r="I716" s="404"/>
      <c r="J716" s="404"/>
      <c r="K716" s="404"/>
      <c r="L716" s="404"/>
      <c r="M716" s="404"/>
      <c r="N716" s="404"/>
      <c r="O716" s="404"/>
      <c r="P716" s="404"/>
      <c r="Q716" s="404"/>
      <c r="R716" s="404"/>
      <c r="S716" s="404"/>
      <c r="T716" s="404"/>
      <c r="U716" s="404"/>
      <c r="V716" s="404"/>
      <c r="W716" s="404"/>
      <c r="X716" s="404"/>
      <c r="Y716" s="404"/>
      <c r="Z716" s="404"/>
    </row>
    <row r="717" spans="1:26" ht="15.75" customHeight="1">
      <c r="A717" s="404"/>
      <c r="B717" s="404"/>
      <c r="C717" s="404"/>
      <c r="D717" s="404"/>
      <c r="E717" s="404"/>
      <c r="F717" s="404"/>
      <c r="G717" s="404"/>
      <c r="H717" s="404"/>
      <c r="I717" s="404"/>
      <c r="J717" s="404"/>
      <c r="K717" s="404"/>
      <c r="L717" s="404"/>
      <c r="M717" s="404"/>
      <c r="N717" s="404"/>
      <c r="O717" s="404"/>
      <c r="P717" s="404"/>
      <c r="Q717" s="404"/>
      <c r="R717" s="404"/>
      <c r="S717" s="404"/>
      <c r="T717" s="404"/>
      <c r="U717" s="404"/>
      <c r="V717" s="404"/>
      <c r="W717" s="404"/>
      <c r="X717" s="404"/>
      <c r="Y717" s="404"/>
      <c r="Z717" s="404"/>
    </row>
    <row r="718" spans="1:26" ht="15.75" customHeight="1">
      <c r="A718" s="404"/>
      <c r="B718" s="404"/>
      <c r="C718" s="404"/>
      <c r="D718" s="404"/>
      <c r="E718" s="404"/>
      <c r="F718" s="404"/>
      <c r="G718" s="404"/>
      <c r="H718" s="404"/>
      <c r="I718" s="404"/>
      <c r="J718" s="404"/>
      <c r="K718" s="404"/>
      <c r="L718" s="404"/>
      <c r="M718" s="404"/>
      <c r="N718" s="404"/>
      <c r="O718" s="404"/>
      <c r="P718" s="404"/>
      <c r="Q718" s="404"/>
      <c r="R718" s="404"/>
      <c r="S718" s="404"/>
      <c r="T718" s="404"/>
      <c r="U718" s="404"/>
      <c r="V718" s="404"/>
      <c r="W718" s="404"/>
      <c r="X718" s="404"/>
      <c r="Y718" s="404"/>
      <c r="Z718" s="404"/>
    </row>
    <row r="719" spans="1:26" ht="15.75" customHeight="1">
      <c r="A719" s="404"/>
      <c r="B719" s="404"/>
      <c r="C719" s="404"/>
      <c r="D719" s="404"/>
      <c r="E719" s="404"/>
      <c r="F719" s="404"/>
      <c r="G719" s="404"/>
      <c r="H719" s="404"/>
      <c r="I719" s="404"/>
      <c r="J719" s="404"/>
      <c r="K719" s="404"/>
      <c r="L719" s="404"/>
      <c r="M719" s="404"/>
      <c r="N719" s="404"/>
      <c r="O719" s="404"/>
      <c r="P719" s="404"/>
      <c r="Q719" s="404"/>
      <c r="R719" s="404"/>
      <c r="S719" s="404"/>
      <c r="T719" s="404"/>
      <c r="U719" s="404"/>
      <c r="V719" s="404"/>
      <c r="W719" s="404"/>
      <c r="X719" s="404"/>
      <c r="Y719" s="404"/>
      <c r="Z719" s="404"/>
    </row>
    <row r="720" spans="1:26" ht="15.75" customHeight="1">
      <c r="A720" s="404"/>
      <c r="B720" s="404"/>
      <c r="C720" s="404"/>
      <c r="D720" s="404"/>
      <c r="E720" s="404"/>
      <c r="F720" s="404"/>
      <c r="G720" s="404"/>
      <c r="H720" s="404"/>
      <c r="I720" s="404"/>
      <c r="J720" s="404"/>
      <c r="K720" s="404"/>
      <c r="L720" s="404"/>
      <c r="M720" s="404"/>
      <c r="N720" s="404"/>
      <c r="O720" s="404"/>
      <c r="P720" s="404"/>
      <c r="Q720" s="404"/>
      <c r="R720" s="404"/>
      <c r="S720" s="404"/>
      <c r="T720" s="404"/>
      <c r="U720" s="404"/>
      <c r="V720" s="404"/>
      <c r="W720" s="404"/>
      <c r="X720" s="404"/>
      <c r="Y720" s="404"/>
      <c r="Z720" s="404"/>
    </row>
    <row r="721" spans="1:26" ht="15.75" customHeight="1">
      <c r="A721" s="404"/>
      <c r="B721" s="404"/>
      <c r="C721" s="404"/>
      <c r="D721" s="404"/>
      <c r="E721" s="404"/>
      <c r="F721" s="404"/>
      <c r="G721" s="404"/>
      <c r="H721" s="404"/>
      <c r="I721" s="404"/>
      <c r="J721" s="404"/>
      <c r="K721" s="404"/>
      <c r="L721" s="404"/>
      <c r="M721" s="404"/>
      <c r="N721" s="404"/>
      <c r="O721" s="404"/>
      <c r="P721" s="404"/>
      <c r="Q721" s="404"/>
      <c r="R721" s="404"/>
      <c r="S721" s="404"/>
      <c r="T721" s="404"/>
      <c r="U721" s="404"/>
      <c r="V721" s="404"/>
      <c r="W721" s="404"/>
      <c r="X721" s="404"/>
      <c r="Y721" s="404"/>
      <c r="Z721" s="404"/>
    </row>
    <row r="722" spans="1:26" ht="15.75" customHeight="1">
      <c r="A722" s="404"/>
      <c r="B722" s="404"/>
      <c r="C722" s="404"/>
      <c r="D722" s="404"/>
      <c r="E722" s="404"/>
      <c r="F722" s="404"/>
      <c r="G722" s="404"/>
      <c r="H722" s="404"/>
      <c r="I722" s="404"/>
      <c r="J722" s="404"/>
      <c r="K722" s="404"/>
      <c r="L722" s="404"/>
      <c r="M722" s="404"/>
      <c r="N722" s="404"/>
      <c r="O722" s="404"/>
      <c r="P722" s="404"/>
      <c r="Q722" s="404"/>
      <c r="R722" s="404"/>
      <c r="S722" s="404"/>
      <c r="T722" s="404"/>
      <c r="U722" s="404"/>
      <c r="V722" s="404"/>
      <c r="W722" s="404"/>
      <c r="X722" s="404"/>
      <c r="Y722" s="404"/>
      <c r="Z722" s="404"/>
    </row>
    <row r="723" spans="1:26" ht="15.75" customHeight="1">
      <c r="A723" s="404"/>
      <c r="B723" s="404"/>
      <c r="C723" s="404"/>
      <c r="D723" s="404"/>
      <c r="E723" s="404"/>
      <c r="F723" s="404"/>
      <c r="G723" s="404"/>
      <c r="H723" s="404"/>
      <c r="I723" s="404"/>
      <c r="J723" s="404"/>
      <c r="K723" s="404"/>
      <c r="L723" s="404"/>
      <c r="M723" s="404"/>
      <c r="N723" s="404"/>
      <c r="O723" s="404"/>
      <c r="P723" s="404"/>
      <c r="Q723" s="404"/>
      <c r="R723" s="404"/>
      <c r="S723" s="404"/>
      <c r="T723" s="404"/>
      <c r="U723" s="404"/>
      <c r="V723" s="404"/>
      <c r="W723" s="404"/>
      <c r="X723" s="404"/>
      <c r="Y723" s="404"/>
      <c r="Z723" s="404"/>
    </row>
    <row r="724" spans="1:26" ht="15.75" customHeight="1">
      <c r="A724" s="404"/>
      <c r="B724" s="404"/>
      <c r="C724" s="404"/>
      <c r="D724" s="404"/>
      <c r="E724" s="404"/>
      <c r="F724" s="404"/>
      <c r="G724" s="404"/>
      <c r="H724" s="404"/>
      <c r="I724" s="404"/>
      <c r="J724" s="404"/>
      <c r="K724" s="404"/>
      <c r="L724" s="404"/>
      <c r="M724" s="404"/>
      <c r="N724" s="404"/>
      <c r="O724" s="404"/>
      <c r="P724" s="404"/>
      <c r="Q724" s="404"/>
      <c r="R724" s="404"/>
      <c r="S724" s="404"/>
      <c r="T724" s="404"/>
      <c r="U724" s="404"/>
      <c r="V724" s="404"/>
      <c r="W724" s="404"/>
      <c r="X724" s="404"/>
      <c r="Y724" s="404"/>
      <c r="Z724" s="404"/>
    </row>
    <row r="725" spans="1:26" ht="15.75" customHeight="1">
      <c r="A725" s="404"/>
      <c r="B725" s="404"/>
      <c r="C725" s="404"/>
      <c r="D725" s="404"/>
      <c r="E725" s="404"/>
      <c r="F725" s="404"/>
      <c r="G725" s="404"/>
      <c r="H725" s="404"/>
      <c r="I725" s="404"/>
      <c r="J725" s="404"/>
      <c r="K725" s="404"/>
      <c r="L725" s="404"/>
      <c r="M725" s="404"/>
      <c r="N725" s="404"/>
      <c r="O725" s="404"/>
      <c r="P725" s="404"/>
      <c r="Q725" s="404"/>
      <c r="R725" s="404"/>
      <c r="S725" s="404"/>
      <c r="T725" s="404"/>
      <c r="U725" s="404"/>
      <c r="V725" s="404"/>
      <c r="W725" s="404"/>
      <c r="X725" s="404"/>
      <c r="Y725" s="404"/>
      <c r="Z725" s="404"/>
    </row>
    <row r="726" spans="1:26" ht="15.75" customHeight="1">
      <c r="A726" s="404"/>
      <c r="B726" s="404"/>
      <c r="C726" s="404"/>
      <c r="D726" s="404"/>
      <c r="E726" s="404"/>
      <c r="F726" s="404"/>
      <c r="G726" s="404"/>
      <c r="H726" s="404"/>
      <c r="I726" s="404"/>
      <c r="J726" s="404"/>
      <c r="K726" s="404"/>
      <c r="L726" s="404"/>
      <c r="M726" s="404"/>
      <c r="N726" s="404"/>
      <c r="O726" s="404"/>
      <c r="P726" s="404"/>
      <c r="Q726" s="404"/>
      <c r="R726" s="404"/>
      <c r="S726" s="404"/>
      <c r="T726" s="404"/>
      <c r="U726" s="404"/>
      <c r="V726" s="404"/>
      <c r="W726" s="404"/>
      <c r="X726" s="404"/>
      <c r="Y726" s="404"/>
      <c r="Z726" s="404"/>
    </row>
    <row r="727" spans="1:26" ht="15.75" customHeight="1">
      <c r="A727" s="404"/>
      <c r="B727" s="404"/>
      <c r="C727" s="404"/>
      <c r="D727" s="404"/>
      <c r="E727" s="404"/>
      <c r="F727" s="404"/>
      <c r="G727" s="404"/>
      <c r="H727" s="404"/>
      <c r="I727" s="404"/>
      <c r="J727" s="404"/>
      <c r="K727" s="404"/>
      <c r="L727" s="404"/>
      <c r="M727" s="404"/>
      <c r="N727" s="404"/>
      <c r="O727" s="404"/>
      <c r="P727" s="404"/>
      <c r="Q727" s="404"/>
      <c r="R727" s="404"/>
      <c r="S727" s="404"/>
      <c r="T727" s="404"/>
      <c r="U727" s="404"/>
      <c r="V727" s="404"/>
      <c r="W727" s="404"/>
      <c r="X727" s="404"/>
      <c r="Y727" s="404"/>
      <c r="Z727" s="404"/>
    </row>
    <row r="728" spans="1:26" ht="15.75" customHeight="1">
      <c r="A728" s="404"/>
      <c r="B728" s="404"/>
      <c r="C728" s="404"/>
      <c r="D728" s="404"/>
      <c r="E728" s="404"/>
      <c r="F728" s="404"/>
      <c r="G728" s="404"/>
      <c r="H728" s="404"/>
      <c r="I728" s="404"/>
      <c r="J728" s="404"/>
      <c r="K728" s="404"/>
      <c r="L728" s="404"/>
      <c r="M728" s="404"/>
      <c r="N728" s="404"/>
      <c r="O728" s="404"/>
      <c r="P728" s="404"/>
      <c r="Q728" s="404"/>
      <c r="R728" s="404"/>
      <c r="S728" s="404"/>
      <c r="T728" s="404"/>
      <c r="U728" s="404"/>
      <c r="V728" s="404"/>
      <c r="W728" s="404"/>
      <c r="X728" s="404"/>
      <c r="Y728" s="404"/>
      <c r="Z728" s="404"/>
    </row>
    <row r="729" spans="1:26" ht="15.75" customHeight="1">
      <c r="A729" s="404"/>
      <c r="B729" s="404"/>
      <c r="C729" s="404"/>
      <c r="D729" s="404"/>
      <c r="E729" s="404"/>
      <c r="F729" s="404"/>
      <c r="G729" s="404"/>
      <c r="H729" s="404"/>
      <c r="I729" s="404"/>
      <c r="J729" s="404"/>
      <c r="K729" s="404"/>
      <c r="L729" s="404"/>
      <c r="M729" s="404"/>
      <c r="N729" s="404"/>
      <c r="O729" s="404"/>
      <c r="P729" s="404"/>
      <c r="Q729" s="404"/>
      <c r="R729" s="404"/>
      <c r="S729" s="404"/>
      <c r="T729" s="404"/>
      <c r="U729" s="404"/>
      <c r="V729" s="404"/>
      <c r="W729" s="404"/>
      <c r="X729" s="404"/>
      <c r="Y729" s="404"/>
      <c r="Z729" s="404"/>
    </row>
    <row r="730" spans="1:26" ht="15.75" customHeight="1">
      <c r="A730" s="404"/>
      <c r="B730" s="404"/>
      <c r="C730" s="404"/>
      <c r="D730" s="404"/>
      <c r="E730" s="404"/>
      <c r="F730" s="404"/>
      <c r="G730" s="404"/>
      <c r="H730" s="404"/>
      <c r="I730" s="404"/>
      <c r="J730" s="404"/>
      <c r="K730" s="404"/>
      <c r="L730" s="404"/>
      <c r="M730" s="404"/>
      <c r="N730" s="404"/>
      <c r="O730" s="404"/>
      <c r="P730" s="404"/>
      <c r="Q730" s="404"/>
      <c r="R730" s="404"/>
      <c r="S730" s="404"/>
      <c r="T730" s="404"/>
      <c r="U730" s="404"/>
      <c r="V730" s="404"/>
      <c r="W730" s="404"/>
      <c r="X730" s="404"/>
      <c r="Y730" s="404"/>
      <c r="Z730" s="404"/>
    </row>
    <row r="731" spans="1:26" ht="15.75" customHeight="1">
      <c r="A731" s="404"/>
      <c r="B731" s="404"/>
      <c r="C731" s="404"/>
      <c r="D731" s="404"/>
      <c r="E731" s="404"/>
      <c r="F731" s="404"/>
      <c r="G731" s="404"/>
      <c r="H731" s="404"/>
      <c r="I731" s="404"/>
      <c r="J731" s="404"/>
      <c r="K731" s="404"/>
      <c r="L731" s="404"/>
      <c r="M731" s="404"/>
      <c r="N731" s="404"/>
      <c r="O731" s="404"/>
      <c r="P731" s="404"/>
      <c r="Q731" s="404"/>
      <c r="R731" s="404"/>
      <c r="S731" s="404"/>
      <c r="T731" s="404"/>
      <c r="U731" s="404"/>
      <c r="V731" s="404"/>
      <c r="W731" s="404"/>
      <c r="X731" s="404"/>
      <c r="Y731" s="404"/>
      <c r="Z731" s="404"/>
    </row>
    <row r="732" spans="1:26" ht="15.75" customHeight="1">
      <c r="A732" s="404"/>
      <c r="B732" s="404"/>
      <c r="C732" s="404"/>
      <c r="D732" s="404"/>
      <c r="E732" s="404"/>
      <c r="F732" s="404"/>
      <c r="G732" s="404"/>
      <c r="H732" s="404"/>
      <c r="I732" s="404"/>
      <c r="J732" s="404"/>
      <c r="K732" s="404"/>
      <c r="L732" s="404"/>
      <c r="M732" s="404"/>
      <c r="N732" s="404"/>
      <c r="O732" s="404"/>
      <c r="P732" s="404"/>
      <c r="Q732" s="404"/>
      <c r="R732" s="404"/>
      <c r="S732" s="404"/>
      <c r="T732" s="404"/>
      <c r="U732" s="404"/>
      <c r="V732" s="404"/>
      <c r="W732" s="404"/>
      <c r="X732" s="404"/>
      <c r="Y732" s="404"/>
      <c r="Z732" s="404"/>
    </row>
    <row r="733" spans="1:26" ht="15.75" customHeight="1">
      <c r="A733" s="404"/>
      <c r="B733" s="404"/>
      <c r="C733" s="404"/>
      <c r="D733" s="404"/>
      <c r="E733" s="404"/>
      <c r="F733" s="404"/>
      <c r="G733" s="404"/>
      <c r="H733" s="404"/>
      <c r="I733" s="404"/>
      <c r="J733" s="404"/>
      <c r="K733" s="404"/>
      <c r="L733" s="404"/>
      <c r="M733" s="404"/>
      <c r="N733" s="404"/>
      <c r="O733" s="404"/>
      <c r="P733" s="404"/>
      <c r="Q733" s="404"/>
      <c r="R733" s="404"/>
      <c r="S733" s="404"/>
      <c r="T733" s="404"/>
      <c r="U733" s="404"/>
      <c r="V733" s="404"/>
      <c r="W733" s="404"/>
      <c r="X733" s="404"/>
      <c r="Y733" s="404"/>
      <c r="Z733" s="404"/>
    </row>
    <row r="734" spans="1:26" ht="15.75" customHeight="1">
      <c r="A734" s="404"/>
      <c r="B734" s="404"/>
      <c r="C734" s="404"/>
      <c r="D734" s="404"/>
      <c r="E734" s="404"/>
      <c r="F734" s="404"/>
      <c r="G734" s="404"/>
      <c r="H734" s="404"/>
      <c r="I734" s="404"/>
      <c r="J734" s="404"/>
      <c r="K734" s="404"/>
      <c r="L734" s="404"/>
      <c r="M734" s="404"/>
      <c r="N734" s="404"/>
      <c r="O734" s="404"/>
      <c r="P734" s="404"/>
      <c r="Q734" s="404"/>
      <c r="R734" s="404"/>
      <c r="S734" s="404"/>
      <c r="T734" s="404"/>
      <c r="U734" s="404"/>
      <c r="V734" s="404"/>
      <c r="W734" s="404"/>
      <c r="X734" s="404"/>
      <c r="Y734" s="404"/>
      <c r="Z734" s="404"/>
    </row>
    <row r="735" spans="1:26" ht="15.75" customHeight="1">
      <c r="A735" s="404"/>
      <c r="B735" s="404"/>
      <c r="C735" s="404"/>
      <c r="D735" s="404"/>
      <c r="E735" s="404"/>
      <c r="F735" s="404"/>
      <c r="G735" s="404"/>
      <c r="H735" s="404"/>
      <c r="I735" s="404"/>
      <c r="J735" s="404"/>
      <c r="K735" s="404"/>
      <c r="L735" s="404"/>
      <c r="M735" s="404"/>
      <c r="N735" s="404"/>
      <c r="O735" s="404"/>
      <c r="P735" s="404"/>
      <c r="Q735" s="404"/>
      <c r="R735" s="404"/>
      <c r="S735" s="404"/>
      <c r="T735" s="404"/>
      <c r="U735" s="404"/>
      <c r="V735" s="404"/>
      <c r="W735" s="404"/>
      <c r="X735" s="404"/>
      <c r="Y735" s="404"/>
      <c r="Z735" s="404"/>
    </row>
    <row r="736" spans="1:26" ht="15.75" customHeight="1">
      <c r="A736" s="404"/>
      <c r="B736" s="404"/>
      <c r="C736" s="404"/>
      <c r="D736" s="404"/>
      <c r="E736" s="404"/>
      <c r="F736" s="404"/>
      <c r="G736" s="404"/>
      <c r="H736" s="404"/>
      <c r="I736" s="404"/>
      <c r="J736" s="404"/>
      <c r="K736" s="404"/>
      <c r="L736" s="404"/>
      <c r="M736" s="404"/>
      <c r="N736" s="404"/>
      <c r="O736" s="404"/>
      <c r="P736" s="404"/>
      <c r="Q736" s="404"/>
      <c r="R736" s="404"/>
      <c r="S736" s="404"/>
      <c r="T736" s="404"/>
      <c r="U736" s="404"/>
      <c r="V736" s="404"/>
      <c r="W736" s="404"/>
      <c r="X736" s="404"/>
      <c r="Y736" s="404"/>
      <c r="Z736" s="404"/>
    </row>
    <row r="737" spans="1:26" ht="15.75" customHeight="1">
      <c r="A737" s="404"/>
      <c r="B737" s="404"/>
      <c r="C737" s="404"/>
      <c r="D737" s="404"/>
      <c r="E737" s="404"/>
      <c r="F737" s="404"/>
      <c r="G737" s="404"/>
      <c r="H737" s="404"/>
      <c r="I737" s="404"/>
      <c r="J737" s="404"/>
      <c r="K737" s="404"/>
      <c r="L737" s="404"/>
      <c r="M737" s="404"/>
      <c r="N737" s="404"/>
      <c r="O737" s="404"/>
      <c r="P737" s="404"/>
      <c r="Q737" s="404"/>
      <c r="R737" s="404"/>
      <c r="S737" s="404"/>
      <c r="T737" s="404"/>
      <c r="U737" s="404"/>
      <c r="V737" s="404"/>
      <c r="W737" s="404"/>
      <c r="X737" s="404"/>
      <c r="Y737" s="404"/>
      <c r="Z737" s="404"/>
    </row>
    <row r="738" spans="1:26" ht="15.75" customHeight="1">
      <c r="A738" s="404"/>
      <c r="B738" s="404"/>
      <c r="C738" s="404"/>
      <c r="D738" s="404"/>
      <c r="E738" s="404"/>
      <c r="F738" s="404"/>
      <c r="G738" s="404"/>
      <c r="H738" s="404"/>
      <c r="I738" s="404"/>
      <c r="J738" s="404"/>
      <c r="K738" s="404"/>
      <c r="L738" s="404"/>
      <c r="M738" s="404"/>
      <c r="N738" s="404"/>
      <c r="O738" s="404"/>
      <c r="P738" s="404"/>
      <c r="Q738" s="404"/>
      <c r="R738" s="404"/>
      <c r="S738" s="404"/>
      <c r="T738" s="404"/>
      <c r="U738" s="404"/>
      <c r="V738" s="404"/>
      <c r="W738" s="404"/>
      <c r="X738" s="404"/>
      <c r="Y738" s="404"/>
      <c r="Z738" s="404"/>
    </row>
    <row r="739" spans="1:26" ht="15.75" customHeight="1">
      <c r="A739" s="404"/>
      <c r="B739" s="404"/>
      <c r="C739" s="404"/>
      <c r="D739" s="404"/>
      <c r="E739" s="404"/>
      <c r="F739" s="404"/>
      <c r="G739" s="404"/>
      <c r="H739" s="404"/>
      <c r="I739" s="404"/>
      <c r="J739" s="404"/>
      <c r="K739" s="404"/>
      <c r="L739" s="404"/>
      <c r="M739" s="404"/>
      <c r="N739" s="404"/>
      <c r="O739" s="404"/>
      <c r="P739" s="404"/>
      <c r="Q739" s="404"/>
      <c r="R739" s="404"/>
      <c r="S739" s="404"/>
      <c r="T739" s="404"/>
      <c r="U739" s="404"/>
      <c r="V739" s="404"/>
      <c r="W739" s="404"/>
      <c r="X739" s="404"/>
      <c r="Y739" s="404"/>
      <c r="Z739" s="404"/>
    </row>
    <row r="740" spans="1:26" ht="15.75" customHeight="1">
      <c r="A740" s="404"/>
      <c r="B740" s="404"/>
      <c r="C740" s="404"/>
      <c r="D740" s="404"/>
      <c r="E740" s="404"/>
      <c r="F740" s="404"/>
      <c r="G740" s="404"/>
      <c r="H740" s="404"/>
      <c r="I740" s="404"/>
      <c r="J740" s="404"/>
      <c r="K740" s="404"/>
      <c r="L740" s="404"/>
      <c r="M740" s="404"/>
      <c r="N740" s="404"/>
      <c r="O740" s="404"/>
      <c r="P740" s="404"/>
      <c r="Q740" s="404"/>
      <c r="R740" s="404"/>
      <c r="S740" s="404"/>
      <c r="T740" s="404"/>
      <c r="U740" s="404"/>
      <c r="V740" s="404"/>
      <c r="W740" s="404"/>
      <c r="X740" s="404"/>
      <c r="Y740" s="404"/>
      <c r="Z740" s="404"/>
    </row>
    <row r="741" spans="1:26" ht="15.75" customHeight="1">
      <c r="A741" s="404"/>
      <c r="B741" s="404"/>
      <c r="C741" s="404"/>
      <c r="D741" s="404"/>
      <c r="E741" s="404"/>
      <c r="F741" s="404"/>
      <c r="G741" s="404"/>
      <c r="H741" s="404"/>
      <c r="I741" s="404"/>
      <c r="J741" s="404"/>
      <c r="K741" s="404"/>
      <c r="L741" s="404"/>
      <c r="M741" s="404"/>
      <c r="N741" s="404"/>
      <c r="O741" s="404"/>
      <c r="P741" s="404"/>
      <c r="Q741" s="404"/>
      <c r="R741" s="404"/>
      <c r="S741" s="404"/>
      <c r="T741" s="404"/>
      <c r="U741" s="404"/>
      <c r="V741" s="404"/>
      <c r="W741" s="404"/>
      <c r="X741" s="404"/>
      <c r="Y741" s="404"/>
      <c r="Z741" s="404"/>
    </row>
    <row r="742" spans="1:26" ht="15.75" customHeight="1">
      <c r="A742" s="404"/>
      <c r="B742" s="404"/>
      <c r="C742" s="404"/>
      <c r="D742" s="404"/>
      <c r="E742" s="404"/>
      <c r="F742" s="404"/>
      <c r="G742" s="404"/>
      <c r="H742" s="404"/>
      <c r="I742" s="404"/>
      <c r="J742" s="404"/>
      <c r="K742" s="404"/>
      <c r="L742" s="404"/>
      <c r="M742" s="404"/>
      <c r="N742" s="404"/>
      <c r="O742" s="404"/>
      <c r="P742" s="404"/>
      <c r="Q742" s="404"/>
      <c r="R742" s="404"/>
      <c r="S742" s="404"/>
      <c r="T742" s="404"/>
      <c r="U742" s="404"/>
      <c r="V742" s="404"/>
      <c r="W742" s="404"/>
      <c r="X742" s="404"/>
      <c r="Y742" s="404"/>
      <c r="Z742" s="404"/>
    </row>
    <row r="743" spans="1:26" ht="15.75" customHeight="1">
      <c r="A743" s="404"/>
      <c r="B743" s="404"/>
      <c r="C743" s="404"/>
      <c r="D743" s="404"/>
      <c r="E743" s="404"/>
      <c r="F743" s="404"/>
      <c r="G743" s="404"/>
      <c r="H743" s="404"/>
      <c r="I743" s="404"/>
      <c r="J743" s="404"/>
      <c r="K743" s="404"/>
      <c r="L743" s="404"/>
      <c r="M743" s="404"/>
      <c r="N743" s="404"/>
      <c r="O743" s="404"/>
      <c r="P743" s="404"/>
      <c r="Q743" s="404"/>
      <c r="R743" s="404"/>
      <c r="S743" s="404"/>
      <c r="T743" s="404"/>
      <c r="U743" s="404"/>
      <c r="V743" s="404"/>
      <c r="W743" s="404"/>
      <c r="X743" s="404"/>
      <c r="Y743" s="404"/>
      <c r="Z743" s="404"/>
    </row>
    <row r="744" spans="1:26" ht="15.75" customHeight="1">
      <c r="A744" s="404"/>
      <c r="B744" s="404"/>
      <c r="C744" s="404"/>
      <c r="D744" s="404"/>
      <c r="E744" s="404"/>
      <c r="F744" s="404"/>
      <c r="G744" s="404"/>
      <c r="H744" s="404"/>
      <c r="I744" s="404"/>
      <c r="J744" s="404"/>
      <c r="K744" s="404"/>
      <c r="L744" s="404"/>
      <c r="M744" s="404"/>
      <c r="N744" s="404"/>
      <c r="O744" s="404"/>
      <c r="P744" s="404"/>
      <c r="Q744" s="404"/>
      <c r="R744" s="404"/>
      <c r="S744" s="404"/>
      <c r="T744" s="404"/>
      <c r="U744" s="404"/>
      <c r="V744" s="404"/>
      <c r="W744" s="404"/>
      <c r="X744" s="404"/>
      <c r="Y744" s="404"/>
      <c r="Z744" s="404"/>
    </row>
    <row r="745" spans="1:26" ht="15.75" customHeight="1">
      <c r="A745" s="404"/>
      <c r="B745" s="404"/>
      <c r="C745" s="404"/>
      <c r="D745" s="404"/>
      <c r="E745" s="404"/>
      <c r="F745" s="404"/>
      <c r="G745" s="404"/>
      <c r="H745" s="404"/>
      <c r="I745" s="404"/>
      <c r="J745" s="404"/>
      <c r="K745" s="404"/>
      <c r="L745" s="404"/>
      <c r="M745" s="404"/>
      <c r="N745" s="404"/>
      <c r="O745" s="404"/>
      <c r="P745" s="404"/>
      <c r="Q745" s="404"/>
      <c r="R745" s="404"/>
      <c r="S745" s="404"/>
      <c r="T745" s="404"/>
      <c r="U745" s="404"/>
      <c r="V745" s="404"/>
      <c r="W745" s="404"/>
      <c r="X745" s="404"/>
      <c r="Y745" s="404"/>
      <c r="Z745" s="404"/>
    </row>
    <row r="746" spans="1:26" ht="15.75" customHeight="1">
      <c r="A746" s="404"/>
      <c r="B746" s="404"/>
      <c r="C746" s="404"/>
      <c r="D746" s="404"/>
      <c r="E746" s="404"/>
      <c r="F746" s="404"/>
      <c r="G746" s="404"/>
      <c r="H746" s="404"/>
      <c r="I746" s="404"/>
      <c r="J746" s="404"/>
      <c r="K746" s="404"/>
      <c r="L746" s="404"/>
      <c r="M746" s="404"/>
      <c r="N746" s="404"/>
      <c r="O746" s="404"/>
      <c r="P746" s="404"/>
      <c r="Q746" s="404"/>
      <c r="R746" s="404"/>
      <c r="S746" s="404"/>
      <c r="T746" s="404"/>
      <c r="U746" s="404"/>
      <c r="V746" s="404"/>
      <c r="W746" s="404"/>
      <c r="X746" s="404"/>
      <c r="Y746" s="404"/>
      <c r="Z746" s="404"/>
    </row>
    <row r="747" spans="1:26" ht="15.75" customHeight="1">
      <c r="A747" s="404"/>
      <c r="B747" s="404"/>
      <c r="C747" s="404"/>
      <c r="D747" s="404"/>
      <c r="E747" s="404"/>
      <c r="F747" s="404"/>
      <c r="G747" s="404"/>
      <c r="H747" s="404"/>
      <c r="I747" s="404"/>
      <c r="J747" s="404"/>
      <c r="K747" s="404"/>
      <c r="L747" s="404"/>
      <c r="M747" s="404"/>
      <c r="N747" s="404"/>
      <c r="O747" s="404"/>
      <c r="P747" s="404"/>
      <c r="Q747" s="404"/>
      <c r="R747" s="404"/>
      <c r="S747" s="404"/>
      <c r="T747" s="404"/>
      <c r="U747" s="404"/>
      <c r="V747" s="404"/>
      <c r="W747" s="404"/>
      <c r="X747" s="404"/>
      <c r="Y747" s="404"/>
      <c r="Z747" s="404"/>
    </row>
    <row r="748" spans="1:26" ht="15.75" customHeight="1">
      <c r="A748" s="404"/>
      <c r="B748" s="404"/>
      <c r="C748" s="404"/>
      <c r="D748" s="404"/>
      <c r="E748" s="404"/>
      <c r="F748" s="404"/>
      <c r="G748" s="404"/>
      <c r="H748" s="404"/>
      <c r="I748" s="404"/>
      <c r="J748" s="404"/>
      <c r="K748" s="404"/>
      <c r="L748" s="404"/>
      <c r="M748" s="404"/>
      <c r="N748" s="404"/>
      <c r="O748" s="404"/>
      <c r="P748" s="404"/>
      <c r="Q748" s="404"/>
      <c r="R748" s="404"/>
      <c r="S748" s="404"/>
      <c r="T748" s="404"/>
      <c r="U748" s="404"/>
      <c r="V748" s="404"/>
      <c r="W748" s="404"/>
      <c r="X748" s="404"/>
      <c r="Y748" s="404"/>
      <c r="Z748" s="404"/>
    </row>
    <row r="749" spans="1:26" ht="15.75" customHeight="1">
      <c r="A749" s="404"/>
      <c r="B749" s="404"/>
      <c r="C749" s="404"/>
      <c r="D749" s="404"/>
      <c r="E749" s="404"/>
      <c r="F749" s="404"/>
      <c r="G749" s="404"/>
      <c r="H749" s="404"/>
      <c r="I749" s="404"/>
      <c r="J749" s="404"/>
      <c r="K749" s="404"/>
      <c r="L749" s="404"/>
      <c r="M749" s="404"/>
      <c r="N749" s="404"/>
      <c r="O749" s="404"/>
      <c r="P749" s="404"/>
      <c r="Q749" s="404"/>
      <c r="R749" s="404"/>
      <c r="S749" s="404"/>
      <c r="T749" s="404"/>
      <c r="U749" s="404"/>
      <c r="V749" s="404"/>
      <c r="W749" s="404"/>
      <c r="X749" s="404"/>
      <c r="Y749" s="404"/>
      <c r="Z749" s="404"/>
    </row>
    <row r="750" spans="1:26" ht="15.75" customHeight="1">
      <c r="A750" s="404"/>
      <c r="B750" s="404"/>
      <c r="C750" s="404"/>
      <c r="D750" s="404"/>
      <c r="E750" s="404"/>
      <c r="F750" s="404"/>
      <c r="G750" s="404"/>
      <c r="H750" s="404"/>
      <c r="I750" s="404"/>
      <c r="J750" s="404"/>
      <c r="K750" s="404"/>
      <c r="L750" s="404"/>
      <c r="M750" s="404"/>
      <c r="N750" s="404"/>
      <c r="O750" s="404"/>
      <c r="P750" s="404"/>
      <c r="Q750" s="404"/>
      <c r="R750" s="404"/>
      <c r="S750" s="404"/>
      <c r="T750" s="404"/>
      <c r="U750" s="404"/>
      <c r="V750" s="404"/>
      <c r="W750" s="404"/>
      <c r="X750" s="404"/>
      <c r="Y750" s="404"/>
      <c r="Z750" s="404"/>
    </row>
    <row r="751" spans="1:26" ht="15.75" customHeight="1">
      <c r="A751" s="404"/>
      <c r="B751" s="404"/>
      <c r="C751" s="404"/>
      <c r="D751" s="404"/>
      <c r="E751" s="404"/>
      <c r="F751" s="404"/>
      <c r="G751" s="404"/>
      <c r="H751" s="404"/>
      <c r="I751" s="404"/>
      <c r="J751" s="404"/>
      <c r="K751" s="404"/>
      <c r="L751" s="404"/>
      <c r="M751" s="404"/>
      <c r="N751" s="404"/>
      <c r="O751" s="404"/>
      <c r="P751" s="404"/>
      <c r="Q751" s="404"/>
      <c r="R751" s="404"/>
      <c r="S751" s="404"/>
      <c r="T751" s="404"/>
      <c r="U751" s="404"/>
      <c r="V751" s="404"/>
      <c r="W751" s="404"/>
      <c r="X751" s="404"/>
      <c r="Y751" s="404"/>
      <c r="Z751" s="404"/>
    </row>
    <row r="752" spans="1:26" ht="15.75" customHeight="1">
      <c r="A752" s="404"/>
      <c r="B752" s="404"/>
      <c r="C752" s="404"/>
      <c r="D752" s="404"/>
      <c r="E752" s="404"/>
      <c r="F752" s="404"/>
      <c r="G752" s="404"/>
      <c r="H752" s="404"/>
      <c r="I752" s="404"/>
      <c r="J752" s="404"/>
      <c r="K752" s="404"/>
      <c r="L752" s="404"/>
      <c r="M752" s="404"/>
      <c r="N752" s="404"/>
      <c r="O752" s="404"/>
      <c r="P752" s="404"/>
      <c r="Q752" s="404"/>
      <c r="R752" s="404"/>
      <c r="S752" s="404"/>
      <c r="T752" s="404"/>
      <c r="U752" s="404"/>
      <c r="V752" s="404"/>
      <c r="W752" s="404"/>
      <c r="X752" s="404"/>
      <c r="Y752" s="404"/>
      <c r="Z752" s="404"/>
    </row>
    <row r="753" spans="1:26" ht="15.75" customHeight="1">
      <c r="A753" s="404"/>
      <c r="B753" s="404"/>
      <c r="C753" s="404"/>
      <c r="D753" s="404"/>
      <c r="E753" s="404"/>
      <c r="F753" s="404"/>
      <c r="G753" s="404"/>
      <c r="H753" s="404"/>
      <c r="I753" s="404"/>
      <c r="J753" s="404"/>
      <c r="K753" s="404"/>
      <c r="L753" s="404"/>
      <c r="M753" s="404"/>
      <c r="N753" s="404"/>
      <c r="O753" s="404"/>
      <c r="P753" s="404"/>
      <c r="Q753" s="404"/>
      <c r="R753" s="404"/>
      <c r="S753" s="404"/>
      <c r="T753" s="404"/>
      <c r="U753" s="404"/>
      <c r="V753" s="404"/>
      <c r="W753" s="404"/>
      <c r="X753" s="404"/>
      <c r="Y753" s="404"/>
      <c r="Z753" s="404"/>
    </row>
    <row r="754" spans="1:26" ht="15.75" customHeight="1">
      <c r="A754" s="404"/>
      <c r="B754" s="404"/>
      <c r="C754" s="404"/>
      <c r="D754" s="404"/>
      <c r="E754" s="404"/>
      <c r="F754" s="404"/>
      <c r="G754" s="404"/>
      <c r="H754" s="404"/>
      <c r="I754" s="404"/>
      <c r="J754" s="404"/>
      <c r="K754" s="404"/>
      <c r="L754" s="404"/>
      <c r="M754" s="404"/>
      <c r="N754" s="404"/>
      <c r="O754" s="404"/>
      <c r="P754" s="404"/>
      <c r="Q754" s="404"/>
      <c r="R754" s="404"/>
      <c r="S754" s="404"/>
      <c r="T754" s="404"/>
      <c r="U754" s="404"/>
      <c r="V754" s="404"/>
      <c r="W754" s="404"/>
      <c r="X754" s="404"/>
      <c r="Y754" s="404"/>
      <c r="Z754" s="404"/>
    </row>
    <row r="755" spans="1:26" ht="15.75" customHeight="1">
      <c r="A755" s="404"/>
      <c r="B755" s="404"/>
      <c r="C755" s="404"/>
      <c r="D755" s="404"/>
      <c r="E755" s="404"/>
      <c r="F755" s="404"/>
      <c r="G755" s="404"/>
      <c r="H755" s="404"/>
      <c r="I755" s="404"/>
      <c r="J755" s="404"/>
      <c r="K755" s="404"/>
      <c r="L755" s="404"/>
      <c r="M755" s="404"/>
      <c r="N755" s="404"/>
      <c r="O755" s="404"/>
      <c r="P755" s="404"/>
      <c r="Q755" s="404"/>
      <c r="R755" s="404"/>
      <c r="S755" s="404"/>
      <c r="T755" s="404"/>
      <c r="U755" s="404"/>
      <c r="V755" s="404"/>
      <c r="W755" s="404"/>
      <c r="X755" s="404"/>
      <c r="Y755" s="404"/>
      <c r="Z755" s="404"/>
    </row>
    <row r="756" spans="1:26" ht="15.75" customHeight="1">
      <c r="A756" s="404"/>
      <c r="B756" s="404"/>
      <c r="C756" s="404"/>
      <c r="D756" s="404"/>
      <c r="E756" s="404"/>
      <c r="F756" s="404"/>
      <c r="G756" s="404"/>
      <c r="H756" s="404"/>
      <c r="I756" s="404"/>
      <c r="J756" s="404"/>
      <c r="K756" s="404"/>
      <c r="L756" s="404"/>
      <c r="M756" s="404"/>
      <c r="N756" s="404"/>
      <c r="O756" s="404"/>
      <c r="P756" s="404"/>
      <c r="Q756" s="404"/>
      <c r="R756" s="404"/>
      <c r="S756" s="404"/>
      <c r="T756" s="404"/>
      <c r="U756" s="404"/>
      <c r="V756" s="404"/>
      <c r="W756" s="404"/>
      <c r="X756" s="404"/>
      <c r="Y756" s="404"/>
      <c r="Z756" s="404"/>
    </row>
    <row r="757" spans="1:26" ht="15.75" customHeight="1">
      <c r="A757" s="404"/>
      <c r="B757" s="404"/>
      <c r="C757" s="404"/>
      <c r="D757" s="404"/>
      <c r="E757" s="404"/>
      <c r="F757" s="404"/>
      <c r="G757" s="404"/>
      <c r="H757" s="404"/>
      <c r="I757" s="404"/>
      <c r="J757" s="404"/>
      <c r="K757" s="404"/>
      <c r="L757" s="404"/>
      <c r="M757" s="404"/>
      <c r="N757" s="404"/>
      <c r="O757" s="404"/>
      <c r="P757" s="404"/>
      <c r="Q757" s="404"/>
      <c r="R757" s="404"/>
      <c r="S757" s="404"/>
      <c r="T757" s="404"/>
      <c r="U757" s="404"/>
      <c r="V757" s="404"/>
      <c r="W757" s="404"/>
      <c r="X757" s="404"/>
      <c r="Y757" s="404"/>
      <c r="Z757" s="404"/>
    </row>
    <row r="758" spans="1:26" ht="15.75" customHeight="1">
      <c r="A758" s="404"/>
      <c r="B758" s="404"/>
      <c r="C758" s="404"/>
      <c r="D758" s="404"/>
      <c r="E758" s="404"/>
      <c r="F758" s="404"/>
      <c r="G758" s="404"/>
      <c r="H758" s="404"/>
      <c r="I758" s="404"/>
      <c r="J758" s="404"/>
      <c r="K758" s="404"/>
      <c r="L758" s="404"/>
      <c r="M758" s="404"/>
      <c r="N758" s="404"/>
      <c r="O758" s="404"/>
      <c r="P758" s="404"/>
      <c r="Q758" s="404"/>
      <c r="R758" s="404"/>
      <c r="S758" s="404"/>
      <c r="T758" s="404"/>
      <c r="U758" s="404"/>
      <c r="V758" s="404"/>
      <c r="W758" s="404"/>
      <c r="X758" s="404"/>
      <c r="Y758" s="404"/>
      <c r="Z758" s="404"/>
    </row>
    <row r="759" spans="1:26" ht="15.75" customHeight="1">
      <c r="A759" s="404"/>
      <c r="B759" s="404"/>
      <c r="C759" s="404"/>
      <c r="D759" s="404"/>
      <c r="E759" s="404"/>
      <c r="F759" s="404"/>
      <c r="G759" s="404"/>
      <c r="H759" s="404"/>
      <c r="I759" s="404"/>
      <c r="J759" s="404"/>
      <c r="K759" s="404"/>
      <c r="L759" s="404"/>
      <c r="M759" s="404"/>
      <c r="N759" s="404"/>
      <c r="O759" s="404"/>
      <c r="P759" s="404"/>
      <c r="Q759" s="404"/>
      <c r="R759" s="404"/>
      <c r="S759" s="404"/>
      <c r="T759" s="404"/>
      <c r="U759" s="404"/>
      <c r="V759" s="404"/>
      <c r="W759" s="404"/>
      <c r="X759" s="404"/>
      <c r="Y759" s="404"/>
      <c r="Z759" s="404"/>
    </row>
    <row r="760" spans="1:26" ht="15.75" customHeight="1">
      <c r="A760" s="404"/>
      <c r="B760" s="404"/>
      <c r="C760" s="404"/>
      <c r="D760" s="404"/>
      <c r="E760" s="404"/>
      <c r="F760" s="404"/>
      <c r="G760" s="404"/>
      <c r="H760" s="404"/>
      <c r="I760" s="404"/>
      <c r="J760" s="404"/>
      <c r="K760" s="404"/>
      <c r="L760" s="404"/>
      <c r="M760" s="404"/>
      <c r="N760" s="404"/>
      <c r="O760" s="404"/>
      <c r="P760" s="404"/>
      <c r="Q760" s="404"/>
      <c r="R760" s="404"/>
      <c r="S760" s="404"/>
      <c r="T760" s="404"/>
      <c r="U760" s="404"/>
      <c r="V760" s="404"/>
      <c r="W760" s="404"/>
      <c r="X760" s="404"/>
      <c r="Y760" s="404"/>
      <c r="Z760" s="404"/>
    </row>
    <row r="761" spans="1:26" ht="15.75" customHeight="1">
      <c r="A761" s="404"/>
      <c r="B761" s="404"/>
      <c r="C761" s="404"/>
      <c r="D761" s="404"/>
      <c r="E761" s="404"/>
      <c r="F761" s="404"/>
      <c r="G761" s="404"/>
      <c r="H761" s="404"/>
      <c r="I761" s="404"/>
      <c r="J761" s="404"/>
      <c r="K761" s="404"/>
      <c r="L761" s="404"/>
      <c r="M761" s="404"/>
      <c r="N761" s="404"/>
      <c r="O761" s="404"/>
      <c r="P761" s="404"/>
      <c r="Q761" s="404"/>
      <c r="R761" s="404"/>
      <c r="S761" s="404"/>
      <c r="T761" s="404"/>
      <c r="U761" s="404"/>
      <c r="V761" s="404"/>
      <c r="W761" s="404"/>
      <c r="X761" s="404"/>
      <c r="Y761" s="404"/>
      <c r="Z761" s="404"/>
    </row>
    <row r="762" spans="1:26" ht="15.75" customHeight="1">
      <c r="A762" s="404"/>
      <c r="B762" s="404"/>
      <c r="C762" s="404"/>
      <c r="D762" s="404"/>
      <c r="E762" s="404"/>
      <c r="F762" s="404"/>
      <c r="G762" s="404"/>
      <c r="H762" s="404"/>
      <c r="I762" s="404"/>
      <c r="J762" s="404"/>
      <c r="K762" s="404"/>
      <c r="L762" s="404"/>
      <c r="M762" s="404"/>
      <c r="N762" s="404"/>
      <c r="O762" s="404"/>
      <c r="P762" s="404"/>
      <c r="Q762" s="404"/>
      <c r="R762" s="404"/>
      <c r="S762" s="404"/>
      <c r="T762" s="404"/>
      <c r="U762" s="404"/>
      <c r="V762" s="404"/>
      <c r="W762" s="404"/>
      <c r="X762" s="404"/>
      <c r="Y762" s="404"/>
      <c r="Z762" s="404"/>
    </row>
    <row r="763" spans="1:26" ht="15.75" customHeight="1">
      <c r="A763" s="404"/>
      <c r="B763" s="404"/>
      <c r="C763" s="404"/>
      <c r="D763" s="404"/>
      <c r="E763" s="404"/>
      <c r="F763" s="404"/>
      <c r="G763" s="404"/>
      <c r="H763" s="404"/>
      <c r="I763" s="404"/>
      <c r="J763" s="404"/>
      <c r="K763" s="404"/>
      <c r="L763" s="404"/>
      <c r="M763" s="404"/>
      <c r="N763" s="404"/>
      <c r="O763" s="404"/>
      <c r="P763" s="404"/>
      <c r="Q763" s="404"/>
      <c r="R763" s="404"/>
      <c r="S763" s="404"/>
      <c r="T763" s="404"/>
      <c r="U763" s="404"/>
      <c r="V763" s="404"/>
      <c r="W763" s="404"/>
      <c r="X763" s="404"/>
      <c r="Y763" s="404"/>
      <c r="Z763" s="404"/>
    </row>
    <row r="764" spans="1:26" ht="15.75" customHeight="1">
      <c r="A764" s="404"/>
      <c r="B764" s="404"/>
      <c r="C764" s="404"/>
      <c r="D764" s="404"/>
      <c r="E764" s="404"/>
      <c r="F764" s="404"/>
      <c r="G764" s="404"/>
      <c r="H764" s="404"/>
      <c r="I764" s="404"/>
      <c r="J764" s="404"/>
      <c r="K764" s="404"/>
      <c r="L764" s="404"/>
      <c r="M764" s="404"/>
      <c r="N764" s="404"/>
      <c r="O764" s="404"/>
      <c r="P764" s="404"/>
      <c r="Q764" s="404"/>
      <c r="R764" s="404"/>
      <c r="S764" s="404"/>
      <c r="T764" s="404"/>
      <c r="U764" s="404"/>
      <c r="V764" s="404"/>
      <c r="W764" s="404"/>
      <c r="X764" s="404"/>
      <c r="Y764" s="404"/>
      <c r="Z764" s="404"/>
    </row>
    <row r="765" spans="1:26" ht="15.75" customHeight="1">
      <c r="A765" s="404"/>
      <c r="B765" s="404"/>
      <c r="C765" s="404"/>
      <c r="D765" s="404"/>
      <c r="E765" s="404"/>
      <c r="F765" s="404"/>
      <c r="G765" s="404"/>
      <c r="H765" s="404"/>
      <c r="I765" s="404"/>
      <c r="J765" s="404"/>
      <c r="K765" s="404"/>
      <c r="L765" s="404"/>
      <c r="M765" s="404"/>
      <c r="N765" s="404"/>
      <c r="O765" s="404"/>
      <c r="P765" s="404"/>
      <c r="Q765" s="404"/>
      <c r="R765" s="404"/>
      <c r="S765" s="404"/>
      <c r="T765" s="404"/>
      <c r="U765" s="404"/>
      <c r="V765" s="404"/>
      <c r="W765" s="404"/>
      <c r="X765" s="404"/>
      <c r="Y765" s="404"/>
      <c r="Z765" s="404"/>
    </row>
    <row r="766" spans="1:26" ht="15.75" customHeight="1">
      <c r="A766" s="404"/>
      <c r="B766" s="404"/>
      <c r="C766" s="404"/>
      <c r="D766" s="404"/>
      <c r="E766" s="404"/>
      <c r="F766" s="404"/>
      <c r="G766" s="404"/>
      <c r="H766" s="404"/>
      <c r="I766" s="404"/>
      <c r="J766" s="404"/>
      <c r="K766" s="404"/>
      <c r="L766" s="404"/>
      <c r="M766" s="404"/>
      <c r="N766" s="404"/>
      <c r="O766" s="404"/>
      <c r="P766" s="404"/>
      <c r="Q766" s="404"/>
      <c r="R766" s="404"/>
      <c r="S766" s="404"/>
      <c r="T766" s="404"/>
      <c r="U766" s="404"/>
      <c r="V766" s="404"/>
      <c r="W766" s="404"/>
      <c r="X766" s="404"/>
      <c r="Y766" s="404"/>
      <c r="Z766" s="404"/>
    </row>
    <row r="767" spans="1:26" ht="15.75" customHeight="1">
      <c r="A767" s="404"/>
      <c r="B767" s="404"/>
      <c r="C767" s="404"/>
      <c r="D767" s="404"/>
      <c r="E767" s="404"/>
      <c r="F767" s="404"/>
      <c r="G767" s="404"/>
      <c r="H767" s="404"/>
      <c r="I767" s="404"/>
      <c r="J767" s="404"/>
      <c r="K767" s="404"/>
      <c r="L767" s="404"/>
      <c r="M767" s="404"/>
      <c r="N767" s="404"/>
      <c r="O767" s="404"/>
      <c r="P767" s="404"/>
      <c r="Q767" s="404"/>
      <c r="R767" s="404"/>
      <c r="S767" s="404"/>
      <c r="T767" s="404"/>
      <c r="U767" s="404"/>
      <c r="V767" s="404"/>
      <c r="W767" s="404"/>
      <c r="X767" s="404"/>
      <c r="Y767" s="404"/>
      <c r="Z767" s="404"/>
    </row>
    <row r="768" spans="1:26" ht="15.75" customHeight="1">
      <c r="A768" s="404"/>
      <c r="B768" s="404"/>
      <c r="C768" s="404"/>
      <c r="D768" s="404"/>
      <c r="E768" s="404"/>
      <c r="F768" s="404"/>
      <c r="G768" s="404"/>
      <c r="H768" s="404"/>
      <c r="I768" s="404"/>
      <c r="J768" s="404"/>
      <c r="K768" s="404"/>
      <c r="L768" s="404"/>
      <c r="M768" s="404"/>
      <c r="N768" s="404"/>
      <c r="O768" s="404"/>
      <c r="P768" s="404"/>
      <c r="Q768" s="404"/>
      <c r="R768" s="404"/>
      <c r="S768" s="404"/>
      <c r="T768" s="404"/>
      <c r="U768" s="404"/>
      <c r="V768" s="404"/>
      <c r="W768" s="404"/>
      <c r="X768" s="404"/>
      <c r="Y768" s="404"/>
      <c r="Z768" s="404"/>
    </row>
    <row r="769" spans="1:26" ht="15.75" customHeight="1">
      <c r="A769" s="404"/>
      <c r="B769" s="404"/>
      <c r="C769" s="404"/>
      <c r="D769" s="404"/>
      <c r="E769" s="404"/>
      <c r="F769" s="404"/>
      <c r="G769" s="404"/>
      <c r="H769" s="404"/>
      <c r="I769" s="404"/>
      <c r="J769" s="404"/>
      <c r="K769" s="404"/>
      <c r="L769" s="404"/>
      <c r="M769" s="404"/>
      <c r="N769" s="404"/>
      <c r="O769" s="404"/>
      <c r="P769" s="404"/>
      <c r="Q769" s="404"/>
      <c r="R769" s="404"/>
      <c r="S769" s="404"/>
      <c r="T769" s="404"/>
      <c r="U769" s="404"/>
      <c r="V769" s="404"/>
      <c r="W769" s="404"/>
      <c r="X769" s="404"/>
      <c r="Y769" s="404"/>
      <c r="Z769" s="404"/>
    </row>
    <row r="770" spans="1:26" ht="15.75" customHeight="1">
      <c r="A770" s="404"/>
      <c r="B770" s="404"/>
      <c r="C770" s="404"/>
      <c r="D770" s="404"/>
      <c r="E770" s="404"/>
      <c r="F770" s="404"/>
      <c r="G770" s="404"/>
      <c r="H770" s="404"/>
      <c r="I770" s="404"/>
      <c r="J770" s="404"/>
      <c r="K770" s="404"/>
      <c r="L770" s="404"/>
      <c r="M770" s="404"/>
      <c r="N770" s="404"/>
      <c r="O770" s="404"/>
      <c r="P770" s="404"/>
      <c r="Q770" s="404"/>
      <c r="R770" s="404"/>
      <c r="S770" s="404"/>
      <c r="T770" s="404"/>
      <c r="U770" s="404"/>
      <c r="V770" s="404"/>
      <c r="W770" s="404"/>
      <c r="X770" s="404"/>
      <c r="Y770" s="404"/>
      <c r="Z770" s="404"/>
    </row>
    <row r="771" spans="1:26" ht="15.75" customHeight="1">
      <c r="A771" s="404"/>
      <c r="B771" s="404"/>
      <c r="C771" s="404"/>
      <c r="D771" s="404"/>
      <c r="E771" s="404"/>
      <c r="F771" s="404"/>
      <c r="G771" s="404"/>
      <c r="H771" s="404"/>
      <c r="I771" s="404"/>
      <c r="J771" s="404"/>
      <c r="K771" s="404"/>
      <c r="L771" s="404"/>
      <c r="M771" s="404"/>
      <c r="N771" s="404"/>
      <c r="O771" s="404"/>
      <c r="P771" s="404"/>
      <c r="Q771" s="404"/>
      <c r="R771" s="404"/>
      <c r="S771" s="404"/>
      <c r="T771" s="404"/>
      <c r="U771" s="404"/>
      <c r="V771" s="404"/>
      <c r="W771" s="404"/>
      <c r="X771" s="404"/>
      <c r="Y771" s="404"/>
      <c r="Z771" s="404"/>
    </row>
    <row r="772" spans="1:26" ht="15.75" customHeight="1">
      <c r="A772" s="404"/>
      <c r="B772" s="404"/>
      <c r="C772" s="404"/>
      <c r="D772" s="404"/>
      <c r="E772" s="404"/>
      <c r="F772" s="404"/>
      <c r="G772" s="404"/>
      <c r="H772" s="404"/>
      <c r="I772" s="404"/>
      <c r="J772" s="404"/>
      <c r="K772" s="404"/>
      <c r="L772" s="404"/>
      <c r="M772" s="404"/>
      <c r="N772" s="404"/>
      <c r="O772" s="404"/>
      <c r="P772" s="404"/>
      <c r="Q772" s="404"/>
      <c r="R772" s="404"/>
      <c r="S772" s="404"/>
      <c r="T772" s="404"/>
      <c r="U772" s="404"/>
      <c r="V772" s="404"/>
      <c r="W772" s="404"/>
      <c r="X772" s="404"/>
      <c r="Y772" s="404"/>
      <c r="Z772" s="404"/>
    </row>
    <row r="773" spans="1:26" ht="15.75" customHeight="1">
      <c r="A773" s="404"/>
      <c r="B773" s="404"/>
      <c r="C773" s="404"/>
      <c r="D773" s="404"/>
      <c r="E773" s="404"/>
      <c r="F773" s="404"/>
      <c r="G773" s="404"/>
      <c r="H773" s="404"/>
      <c r="I773" s="404"/>
      <c r="J773" s="404"/>
      <c r="K773" s="404"/>
      <c r="L773" s="404"/>
      <c r="M773" s="404"/>
      <c r="N773" s="404"/>
      <c r="O773" s="404"/>
      <c r="P773" s="404"/>
      <c r="Q773" s="404"/>
      <c r="R773" s="404"/>
      <c r="S773" s="404"/>
      <c r="T773" s="404"/>
      <c r="U773" s="404"/>
      <c r="V773" s="404"/>
      <c r="W773" s="404"/>
      <c r="X773" s="404"/>
      <c r="Y773" s="404"/>
      <c r="Z773" s="404"/>
    </row>
    <row r="774" spans="1:26" ht="15.75" customHeight="1">
      <c r="A774" s="404"/>
      <c r="B774" s="404"/>
      <c r="C774" s="404"/>
      <c r="D774" s="404"/>
      <c r="E774" s="404"/>
      <c r="F774" s="404"/>
      <c r="G774" s="404"/>
      <c r="H774" s="404"/>
      <c r="I774" s="404"/>
      <c r="J774" s="404"/>
      <c r="K774" s="404"/>
      <c r="L774" s="404"/>
      <c r="M774" s="404"/>
      <c r="N774" s="404"/>
      <c r="O774" s="404"/>
      <c r="P774" s="404"/>
      <c r="Q774" s="404"/>
      <c r="R774" s="404"/>
      <c r="S774" s="404"/>
      <c r="T774" s="404"/>
      <c r="U774" s="404"/>
      <c r="V774" s="404"/>
      <c r="W774" s="404"/>
      <c r="X774" s="404"/>
      <c r="Y774" s="404"/>
      <c r="Z774" s="404"/>
    </row>
    <row r="775" spans="1:26" ht="15.75" customHeight="1">
      <c r="A775" s="404"/>
      <c r="B775" s="404"/>
      <c r="C775" s="404"/>
      <c r="D775" s="404"/>
      <c r="E775" s="404"/>
      <c r="F775" s="404"/>
      <c r="G775" s="404"/>
      <c r="H775" s="404"/>
      <c r="I775" s="404"/>
      <c r="J775" s="404"/>
      <c r="K775" s="404"/>
      <c r="L775" s="404"/>
      <c r="M775" s="404"/>
      <c r="N775" s="404"/>
      <c r="O775" s="404"/>
      <c r="P775" s="404"/>
      <c r="Q775" s="404"/>
      <c r="R775" s="404"/>
      <c r="S775" s="404"/>
      <c r="T775" s="404"/>
      <c r="U775" s="404"/>
      <c r="V775" s="404"/>
      <c r="W775" s="404"/>
      <c r="X775" s="404"/>
      <c r="Y775" s="404"/>
      <c r="Z775" s="404"/>
    </row>
    <row r="776" spans="1:26" ht="15.75" customHeight="1">
      <c r="A776" s="404"/>
      <c r="B776" s="404"/>
      <c r="C776" s="404"/>
      <c r="D776" s="404"/>
      <c r="E776" s="404"/>
      <c r="F776" s="404"/>
      <c r="G776" s="404"/>
      <c r="H776" s="404"/>
      <c r="I776" s="404"/>
      <c r="J776" s="404"/>
      <c r="K776" s="404"/>
      <c r="L776" s="404"/>
      <c r="M776" s="404"/>
      <c r="N776" s="404"/>
      <c r="O776" s="404"/>
      <c r="P776" s="404"/>
      <c r="Q776" s="404"/>
      <c r="R776" s="404"/>
      <c r="S776" s="404"/>
      <c r="T776" s="404"/>
      <c r="U776" s="404"/>
      <c r="V776" s="404"/>
      <c r="W776" s="404"/>
      <c r="X776" s="404"/>
      <c r="Y776" s="404"/>
      <c r="Z776" s="404"/>
    </row>
    <row r="777" spans="1:26" ht="15.75" customHeight="1">
      <c r="A777" s="404"/>
      <c r="B777" s="404"/>
      <c r="C777" s="404"/>
      <c r="D777" s="404"/>
      <c r="E777" s="404"/>
      <c r="F777" s="404"/>
      <c r="G777" s="404"/>
      <c r="H777" s="404"/>
      <c r="I777" s="404"/>
      <c r="J777" s="404"/>
      <c r="K777" s="404"/>
      <c r="L777" s="404"/>
      <c r="M777" s="404"/>
      <c r="N777" s="404"/>
      <c r="O777" s="404"/>
      <c r="P777" s="404"/>
      <c r="Q777" s="404"/>
      <c r="R777" s="404"/>
      <c r="S777" s="404"/>
      <c r="T777" s="404"/>
      <c r="U777" s="404"/>
      <c r="V777" s="404"/>
      <c r="W777" s="404"/>
      <c r="X777" s="404"/>
      <c r="Y777" s="404"/>
      <c r="Z777" s="404"/>
    </row>
    <row r="778" spans="1:26" ht="15.75" customHeight="1">
      <c r="A778" s="404"/>
      <c r="B778" s="404"/>
      <c r="C778" s="404"/>
      <c r="D778" s="404"/>
      <c r="E778" s="404"/>
      <c r="F778" s="404"/>
      <c r="G778" s="404"/>
      <c r="H778" s="404"/>
      <c r="I778" s="404"/>
      <c r="J778" s="404"/>
      <c r="K778" s="404"/>
      <c r="L778" s="404"/>
      <c r="M778" s="404"/>
      <c r="N778" s="404"/>
      <c r="O778" s="404"/>
      <c r="P778" s="404"/>
      <c r="Q778" s="404"/>
      <c r="R778" s="404"/>
      <c r="S778" s="404"/>
      <c r="T778" s="404"/>
      <c r="U778" s="404"/>
      <c r="V778" s="404"/>
      <c r="W778" s="404"/>
      <c r="X778" s="404"/>
      <c r="Y778" s="404"/>
      <c r="Z778" s="404"/>
    </row>
    <row r="779" spans="1:26" ht="15.75" customHeight="1">
      <c r="A779" s="404"/>
      <c r="B779" s="404"/>
      <c r="C779" s="404"/>
      <c r="D779" s="404"/>
      <c r="E779" s="404"/>
      <c r="F779" s="404"/>
      <c r="G779" s="404"/>
      <c r="H779" s="404"/>
      <c r="I779" s="404"/>
      <c r="J779" s="404"/>
      <c r="K779" s="404"/>
      <c r="L779" s="404"/>
      <c r="M779" s="404"/>
      <c r="N779" s="404"/>
      <c r="O779" s="404"/>
      <c r="P779" s="404"/>
      <c r="Q779" s="404"/>
      <c r="R779" s="404"/>
      <c r="S779" s="404"/>
      <c r="T779" s="404"/>
      <c r="U779" s="404"/>
      <c r="V779" s="404"/>
      <c r="W779" s="404"/>
      <c r="X779" s="404"/>
      <c r="Y779" s="404"/>
      <c r="Z779" s="404"/>
    </row>
    <row r="780" spans="1:26" ht="15.75" customHeight="1">
      <c r="A780" s="404"/>
      <c r="B780" s="404"/>
      <c r="C780" s="404"/>
      <c r="D780" s="404"/>
      <c r="E780" s="404"/>
      <c r="F780" s="404"/>
      <c r="G780" s="404"/>
      <c r="H780" s="404"/>
      <c r="I780" s="404"/>
      <c r="J780" s="404"/>
      <c r="K780" s="404"/>
      <c r="L780" s="404"/>
      <c r="M780" s="404"/>
      <c r="N780" s="404"/>
      <c r="O780" s="404"/>
      <c r="P780" s="404"/>
      <c r="Q780" s="404"/>
      <c r="R780" s="404"/>
      <c r="S780" s="404"/>
      <c r="T780" s="404"/>
      <c r="U780" s="404"/>
      <c r="V780" s="404"/>
      <c r="W780" s="404"/>
      <c r="X780" s="404"/>
      <c r="Y780" s="404"/>
      <c r="Z780" s="404"/>
    </row>
    <row r="781" spans="1:26" ht="15.75" customHeight="1">
      <c r="A781" s="404"/>
      <c r="B781" s="404"/>
      <c r="C781" s="404"/>
      <c r="D781" s="404"/>
      <c r="E781" s="404"/>
      <c r="F781" s="404"/>
      <c r="G781" s="404"/>
      <c r="H781" s="404"/>
      <c r="I781" s="404"/>
      <c r="J781" s="404"/>
      <c r="K781" s="404"/>
      <c r="L781" s="404"/>
      <c r="M781" s="404"/>
      <c r="N781" s="404"/>
      <c r="O781" s="404"/>
      <c r="P781" s="404"/>
      <c r="Q781" s="404"/>
      <c r="R781" s="404"/>
      <c r="S781" s="404"/>
      <c r="T781" s="404"/>
      <c r="U781" s="404"/>
      <c r="V781" s="404"/>
      <c r="W781" s="404"/>
      <c r="X781" s="404"/>
      <c r="Y781" s="404"/>
      <c r="Z781" s="404"/>
    </row>
    <row r="782" spans="1:26" ht="15.75" customHeight="1">
      <c r="A782" s="404"/>
      <c r="B782" s="404"/>
      <c r="C782" s="404"/>
      <c r="D782" s="404"/>
      <c r="E782" s="404"/>
      <c r="F782" s="404"/>
      <c r="G782" s="404"/>
      <c r="H782" s="404"/>
      <c r="I782" s="404"/>
      <c r="J782" s="404"/>
      <c r="K782" s="404"/>
      <c r="L782" s="404"/>
      <c r="M782" s="404"/>
      <c r="N782" s="404"/>
      <c r="O782" s="404"/>
      <c r="P782" s="404"/>
      <c r="Q782" s="404"/>
      <c r="R782" s="404"/>
      <c r="S782" s="404"/>
      <c r="T782" s="404"/>
      <c r="U782" s="404"/>
      <c r="V782" s="404"/>
      <c r="W782" s="404"/>
      <c r="X782" s="404"/>
      <c r="Y782" s="404"/>
      <c r="Z782" s="404"/>
    </row>
    <row r="783" spans="1:26" ht="15.75" customHeight="1">
      <c r="A783" s="404"/>
      <c r="B783" s="404"/>
      <c r="C783" s="404"/>
      <c r="D783" s="404"/>
      <c r="E783" s="404"/>
      <c r="F783" s="404"/>
      <c r="G783" s="404"/>
      <c r="H783" s="404"/>
      <c r="I783" s="404"/>
      <c r="J783" s="404"/>
      <c r="K783" s="404"/>
      <c r="L783" s="404"/>
      <c r="M783" s="404"/>
      <c r="N783" s="404"/>
      <c r="O783" s="404"/>
      <c r="P783" s="404"/>
      <c r="Q783" s="404"/>
      <c r="R783" s="404"/>
      <c r="S783" s="404"/>
      <c r="T783" s="404"/>
      <c r="U783" s="404"/>
      <c r="V783" s="404"/>
      <c r="W783" s="404"/>
      <c r="X783" s="404"/>
      <c r="Y783" s="404"/>
      <c r="Z783" s="404"/>
    </row>
    <row r="784" spans="1:26" ht="15.75" customHeight="1">
      <c r="A784" s="404"/>
      <c r="B784" s="404"/>
      <c r="C784" s="404"/>
      <c r="D784" s="404"/>
      <c r="E784" s="404"/>
      <c r="F784" s="404"/>
      <c r="G784" s="404"/>
      <c r="H784" s="404"/>
      <c r="I784" s="404"/>
      <c r="J784" s="404"/>
      <c r="K784" s="404"/>
      <c r="L784" s="404"/>
      <c r="M784" s="404"/>
      <c r="N784" s="404"/>
      <c r="O784" s="404"/>
      <c r="P784" s="404"/>
      <c r="Q784" s="404"/>
      <c r="R784" s="404"/>
      <c r="S784" s="404"/>
      <c r="T784" s="404"/>
      <c r="U784" s="404"/>
      <c r="V784" s="404"/>
      <c r="W784" s="404"/>
      <c r="X784" s="404"/>
      <c r="Y784" s="404"/>
      <c r="Z784" s="404"/>
    </row>
    <row r="785" spans="1:26" ht="15.75" customHeight="1">
      <c r="A785" s="404"/>
      <c r="B785" s="404"/>
      <c r="C785" s="404"/>
      <c r="D785" s="404"/>
      <c r="E785" s="404"/>
      <c r="F785" s="404"/>
      <c r="G785" s="404"/>
      <c r="H785" s="404"/>
      <c r="I785" s="404"/>
      <c r="J785" s="404"/>
      <c r="K785" s="404"/>
      <c r="L785" s="404"/>
      <c r="M785" s="404"/>
      <c r="N785" s="404"/>
      <c r="O785" s="404"/>
      <c r="P785" s="404"/>
      <c r="Q785" s="404"/>
      <c r="R785" s="404"/>
      <c r="S785" s="404"/>
      <c r="T785" s="404"/>
      <c r="U785" s="404"/>
      <c r="V785" s="404"/>
      <c r="W785" s="404"/>
      <c r="X785" s="404"/>
      <c r="Y785" s="404"/>
      <c r="Z785" s="404"/>
    </row>
    <row r="786" spans="1:26" ht="15.75" customHeight="1">
      <c r="A786" s="404"/>
      <c r="B786" s="404"/>
      <c r="C786" s="404"/>
      <c r="D786" s="404"/>
      <c r="E786" s="404"/>
      <c r="F786" s="404"/>
      <c r="G786" s="404"/>
      <c r="H786" s="404"/>
      <c r="I786" s="404"/>
      <c r="J786" s="404"/>
      <c r="K786" s="404"/>
      <c r="L786" s="404"/>
      <c r="M786" s="404"/>
      <c r="N786" s="404"/>
      <c r="O786" s="404"/>
      <c r="P786" s="404"/>
      <c r="Q786" s="404"/>
      <c r="R786" s="404"/>
      <c r="S786" s="404"/>
      <c r="T786" s="404"/>
      <c r="U786" s="404"/>
      <c r="V786" s="404"/>
      <c r="W786" s="404"/>
      <c r="X786" s="404"/>
      <c r="Y786" s="404"/>
      <c r="Z786" s="404"/>
    </row>
    <row r="787" spans="1:26" ht="15.75" customHeight="1">
      <c r="A787" s="404"/>
      <c r="B787" s="404"/>
      <c r="C787" s="404"/>
      <c r="D787" s="404"/>
      <c r="E787" s="404"/>
      <c r="F787" s="404"/>
      <c r="G787" s="404"/>
      <c r="H787" s="404"/>
      <c r="I787" s="404"/>
      <c r="J787" s="404"/>
      <c r="K787" s="404"/>
      <c r="L787" s="404"/>
      <c r="M787" s="404"/>
      <c r="N787" s="404"/>
      <c r="O787" s="404"/>
      <c r="P787" s="404"/>
      <c r="Q787" s="404"/>
      <c r="R787" s="404"/>
      <c r="S787" s="404"/>
      <c r="T787" s="404"/>
      <c r="U787" s="404"/>
      <c r="V787" s="404"/>
      <c r="W787" s="404"/>
      <c r="X787" s="404"/>
      <c r="Y787" s="404"/>
      <c r="Z787" s="404"/>
    </row>
    <row r="788" spans="1:26" ht="15.75" customHeight="1">
      <c r="A788" s="404"/>
      <c r="B788" s="404"/>
      <c r="C788" s="404"/>
      <c r="D788" s="404"/>
      <c r="E788" s="404"/>
      <c r="F788" s="404"/>
      <c r="G788" s="404"/>
      <c r="H788" s="404"/>
      <c r="I788" s="404"/>
      <c r="J788" s="404"/>
      <c r="K788" s="404"/>
      <c r="L788" s="404"/>
      <c r="M788" s="404"/>
      <c r="N788" s="404"/>
      <c r="O788" s="404"/>
      <c r="P788" s="404"/>
      <c r="Q788" s="404"/>
      <c r="R788" s="404"/>
      <c r="S788" s="404"/>
      <c r="T788" s="404"/>
      <c r="U788" s="404"/>
      <c r="V788" s="404"/>
      <c r="W788" s="404"/>
      <c r="X788" s="404"/>
      <c r="Y788" s="404"/>
      <c r="Z788" s="404"/>
    </row>
    <row r="789" spans="1:26" ht="15.75" customHeight="1">
      <c r="A789" s="404"/>
      <c r="B789" s="404"/>
      <c r="C789" s="404"/>
      <c r="D789" s="404"/>
      <c r="E789" s="404"/>
      <c r="F789" s="404"/>
      <c r="G789" s="404"/>
      <c r="H789" s="404"/>
      <c r="I789" s="404"/>
      <c r="J789" s="404"/>
      <c r="K789" s="404"/>
      <c r="L789" s="404"/>
      <c r="M789" s="404"/>
      <c r="N789" s="404"/>
      <c r="O789" s="404"/>
      <c r="P789" s="404"/>
      <c r="Q789" s="404"/>
      <c r="R789" s="404"/>
      <c r="S789" s="404"/>
      <c r="T789" s="404"/>
      <c r="U789" s="404"/>
      <c r="V789" s="404"/>
      <c r="W789" s="404"/>
      <c r="X789" s="404"/>
      <c r="Y789" s="404"/>
      <c r="Z789" s="404"/>
    </row>
    <row r="790" spans="1:26" ht="15.75" customHeight="1">
      <c r="A790" s="404"/>
      <c r="B790" s="404"/>
      <c r="C790" s="404"/>
      <c r="D790" s="404"/>
      <c r="E790" s="404"/>
      <c r="F790" s="404"/>
      <c r="G790" s="404"/>
      <c r="H790" s="404"/>
      <c r="I790" s="404"/>
      <c r="J790" s="404"/>
      <c r="K790" s="404"/>
      <c r="L790" s="404"/>
      <c r="M790" s="404"/>
      <c r="N790" s="404"/>
      <c r="O790" s="404"/>
      <c r="P790" s="404"/>
      <c r="Q790" s="404"/>
      <c r="R790" s="404"/>
      <c r="S790" s="404"/>
      <c r="T790" s="404"/>
      <c r="U790" s="404"/>
      <c r="V790" s="404"/>
      <c r="W790" s="404"/>
      <c r="X790" s="404"/>
      <c r="Y790" s="404"/>
      <c r="Z790" s="404"/>
    </row>
    <row r="791" spans="1:26" ht="15.75" customHeight="1">
      <c r="A791" s="404"/>
      <c r="B791" s="404"/>
      <c r="C791" s="404"/>
      <c r="D791" s="404"/>
      <c r="E791" s="404"/>
      <c r="F791" s="404"/>
      <c r="G791" s="404"/>
      <c r="H791" s="404"/>
      <c r="I791" s="404"/>
      <c r="J791" s="404"/>
      <c r="K791" s="404"/>
      <c r="L791" s="404"/>
      <c r="M791" s="404"/>
      <c r="N791" s="404"/>
      <c r="O791" s="404"/>
      <c r="P791" s="404"/>
      <c r="Q791" s="404"/>
      <c r="R791" s="404"/>
      <c r="S791" s="404"/>
      <c r="T791" s="404"/>
      <c r="U791" s="404"/>
      <c r="V791" s="404"/>
      <c r="W791" s="404"/>
      <c r="X791" s="404"/>
      <c r="Y791" s="404"/>
      <c r="Z791" s="404"/>
    </row>
    <row r="792" spans="1:26" ht="15.75" customHeight="1">
      <c r="A792" s="404"/>
      <c r="B792" s="404"/>
      <c r="C792" s="404"/>
      <c r="D792" s="404"/>
      <c r="E792" s="404"/>
      <c r="F792" s="404"/>
      <c r="G792" s="404"/>
      <c r="H792" s="404"/>
      <c r="I792" s="404"/>
      <c r="J792" s="404"/>
      <c r="K792" s="404"/>
      <c r="L792" s="404"/>
      <c r="M792" s="404"/>
      <c r="N792" s="404"/>
      <c r="O792" s="404"/>
      <c r="P792" s="404"/>
      <c r="Q792" s="404"/>
      <c r="R792" s="404"/>
      <c r="S792" s="404"/>
      <c r="T792" s="404"/>
      <c r="U792" s="404"/>
      <c r="V792" s="404"/>
      <c r="W792" s="404"/>
      <c r="X792" s="404"/>
      <c r="Y792" s="404"/>
      <c r="Z792" s="404"/>
    </row>
    <row r="793" spans="1:26" ht="15.75" customHeight="1">
      <c r="A793" s="404"/>
      <c r="B793" s="404"/>
      <c r="C793" s="404"/>
      <c r="D793" s="404"/>
      <c r="E793" s="404"/>
      <c r="F793" s="404"/>
      <c r="G793" s="404"/>
      <c r="H793" s="404"/>
      <c r="I793" s="404"/>
      <c r="J793" s="404"/>
      <c r="K793" s="404"/>
      <c r="L793" s="404"/>
      <c r="M793" s="404"/>
      <c r="N793" s="404"/>
      <c r="O793" s="404"/>
      <c r="P793" s="404"/>
      <c r="Q793" s="404"/>
      <c r="R793" s="404"/>
      <c r="S793" s="404"/>
      <c r="T793" s="404"/>
      <c r="U793" s="404"/>
      <c r="V793" s="404"/>
      <c r="W793" s="404"/>
      <c r="X793" s="404"/>
      <c r="Y793" s="404"/>
      <c r="Z793" s="404"/>
    </row>
    <row r="794" spans="1:26" ht="15.75" customHeight="1">
      <c r="A794" s="404"/>
      <c r="B794" s="404"/>
      <c r="C794" s="404"/>
      <c r="D794" s="404"/>
      <c r="E794" s="404"/>
      <c r="F794" s="404"/>
      <c r="G794" s="404"/>
      <c r="H794" s="404"/>
      <c r="I794" s="404"/>
      <c r="J794" s="404"/>
      <c r="K794" s="404"/>
      <c r="L794" s="404"/>
      <c r="M794" s="404"/>
      <c r="N794" s="404"/>
      <c r="O794" s="404"/>
      <c r="P794" s="404"/>
      <c r="Q794" s="404"/>
      <c r="R794" s="404"/>
      <c r="S794" s="404"/>
      <c r="T794" s="404"/>
      <c r="U794" s="404"/>
      <c r="V794" s="404"/>
      <c r="W794" s="404"/>
      <c r="X794" s="404"/>
      <c r="Y794" s="404"/>
      <c r="Z794" s="404"/>
    </row>
    <row r="795" spans="1:26" ht="15.75" customHeight="1">
      <c r="A795" s="404"/>
      <c r="B795" s="404"/>
      <c r="C795" s="404"/>
      <c r="D795" s="404"/>
      <c r="E795" s="404"/>
      <c r="F795" s="404"/>
      <c r="G795" s="404"/>
      <c r="H795" s="404"/>
      <c r="I795" s="404"/>
      <c r="J795" s="404"/>
      <c r="K795" s="404"/>
      <c r="L795" s="404"/>
      <c r="M795" s="404"/>
      <c r="N795" s="404"/>
      <c r="O795" s="404"/>
      <c r="P795" s="404"/>
      <c r="Q795" s="404"/>
      <c r="R795" s="404"/>
      <c r="S795" s="404"/>
      <c r="T795" s="404"/>
      <c r="U795" s="404"/>
      <c r="V795" s="404"/>
      <c r="W795" s="404"/>
      <c r="X795" s="404"/>
      <c r="Y795" s="404"/>
      <c r="Z795" s="404"/>
    </row>
    <row r="796" spans="1:26" ht="15.75" customHeight="1">
      <c r="A796" s="404"/>
      <c r="B796" s="404"/>
      <c r="C796" s="404"/>
      <c r="D796" s="404"/>
      <c r="E796" s="404"/>
      <c r="F796" s="404"/>
      <c r="G796" s="404"/>
      <c r="H796" s="404"/>
      <c r="I796" s="404"/>
      <c r="J796" s="404"/>
      <c r="K796" s="404"/>
      <c r="L796" s="404"/>
      <c r="M796" s="404"/>
      <c r="N796" s="404"/>
      <c r="O796" s="404"/>
      <c r="P796" s="404"/>
      <c r="Q796" s="404"/>
      <c r="R796" s="404"/>
      <c r="S796" s="404"/>
      <c r="T796" s="404"/>
      <c r="U796" s="404"/>
      <c r="V796" s="404"/>
      <c r="W796" s="404"/>
      <c r="X796" s="404"/>
      <c r="Y796" s="404"/>
      <c r="Z796" s="404"/>
    </row>
    <row r="797" spans="1:26" ht="15.75" customHeight="1">
      <c r="A797" s="404"/>
      <c r="B797" s="404"/>
      <c r="C797" s="404"/>
      <c r="D797" s="404"/>
      <c r="E797" s="404"/>
      <c r="F797" s="404"/>
      <c r="G797" s="404"/>
      <c r="H797" s="404"/>
      <c r="I797" s="404"/>
      <c r="J797" s="404"/>
      <c r="K797" s="404"/>
      <c r="L797" s="404"/>
      <c r="M797" s="404"/>
      <c r="N797" s="404"/>
      <c r="O797" s="404"/>
      <c r="P797" s="404"/>
      <c r="Q797" s="404"/>
      <c r="R797" s="404"/>
      <c r="S797" s="404"/>
      <c r="T797" s="404"/>
      <c r="U797" s="404"/>
      <c r="V797" s="404"/>
      <c r="W797" s="404"/>
      <c r="X797" s="404"/>
      <c r="Y797" s="404"/>
      <c r="Z797" s="404"/>
    </row>
    <row r="798" spans="1:26" ht="15.75" customHeight="1">
      <c r="A798" s="404"/>
      <c r="B798" s="404"/>
      <c r="C798" s="404"/>
      <c r="D798" s="404"/>
      <c r="E798" s="404"/>
      <c r="F798" s="404"/>
      <c r="G798" s="404"/>
      <c r="H798" s="404"/>
      <c r="I798" s="404"/>
      <c r="J798" s="404"/>
      <c r="K798" s="404"/>
      <c r="L798" s="404"/>
      <c r="M798" s="404"/>
      <c r="N798" s="404"/>
      <c r="O798" s="404"/>
      <c r="P798" s="404"/>
      <c r="Q798" s="404"/>
      <c r="R798" s="404"/>
      <c r="S798" s="404"/>
      <c r="T798" s="404"/>
      <c r="U798" s="404"/>
      <c r="V798" s="404"/>
      <c r="W798" s="404"/>
      <c r="X798" s="404"/>
      <c r="Y798" s="404"/>
      <c r="Z798" s="404"/>
    </row>
    <row r="799" spans="1:26" ht="15.75" customHeight="1">
      <c r="A799" s="404"/>
      <c r="B799" s="404"/>
      <c r="C799" s="404"/>
      <c r="D799" s="404"/>
      <c r="E799" s="404"/>
      <c r="F799" s="404"/>
      <c r="G799" s="404"/>
      <c r="H799" s="404"/>
      <c r="I799" s="404"/>
      <c r="J799" s="404"/>
      <c r="K799" s="404"/>
      <c r="L799" s="404"/>
      <c r="M799" s="404"/>
      <c r="N799" s="404"/>
      <c r="O799" s="404"/>
      <c r="P799" s="404"/>
      <c r="Q799" s="404"/>
      <c r="R799" s="404"/>
      <c r="S799" s="404"/>
      <c r="T799" s="404"/>
      <c r="U799" s="404"/>
      <c r="V799" s="404"/>
      <c r="W799" s="404"/>
      <c r="X799" s="404"/>
      <c r="Y799" s="404"/>
      <c r="Z799" s="404"/>
    </row>
    <row r="800" spans="1:26" ht="15.75" customHeight="1">
      <c r="A800" s="404"/>
      <c r="B800" s="404"/>
      <c r="C800" s="404"/>
      <c r="D800" s="404"/>
      <c r="E800" s="404"/>
      <c r="F800" s="404"/>
      <c r="G800" s="404"/>
      <c r="H800" s="404"/>
      <c r="I800" s="404"/>
      <c r="J800" s="404"/>
      <c r="K800" s="404"/>
      <c r="L800" s="404"/>
      <c r="M800" s="404"/>
      <c r="N800" s="404"/>
      <c r="O800" s="404"/>
      <c r="P800" s="404"/>
      <c r="Q800" s="404"/>
      <c r="R800" s="404"/>
      <c r="S800" s="404"/>
      <c r="T800" s="404"/>
      <c r="U800" s="404"/>
      <c r="V800" s="404"/>
      <c r="W800" s="404"/>
      <c r="X800" s="404"/>
      <c r="Y800" s="404"/>
      <c r="Z800" s="404"/>
    </row>
    <row r="801" spans="1:26" ht="15.75" customHeight="1">
      <c r="A801" s="404"/>
      <c r="B801" s="404"/>
      <c r="C801" s="404"/>
      <c r="D801" s="404"/>
      <c r="E801" s="404"/>
      <c r="F801" s="404"/>
      <c r="G801" s="404"/>
      <c r="H801" s="404"/>
      <c r="I801" s="404"/>
      <c r="J801" s="404"/>
      <c r="K801" s="404"/>
      <c r="L801" s="404"/>
      <c r="M801" s="404"/>
      <c r="N801" s="404"/>
      <c r="O801" s="404"/>
      <c r="P801" s="404"/>
      <c r="Q801" s="404"/>
      <c r="R801" s="404"/>
      <c r="S801" s="404"/>
      <c r="T801" s="404"/>
      <c r="U801" s="404"/>
      <c r="V801" s="404"/>
      <c r="W801" s="404"/>
      <c r="X801" s="404"/>
      <c r="Y801" s="404"/>
      <c r="Z801" s="404"/>
    </row>
    <row r="802" spans="1:26" ht="15.75" customHeight="1">
      <c r="A802" s="404"/>
      <c r="B802" s="404"/>
      <c r="C802" s="404"/>
      <c r="D802" s="404"/>
      <c r="E802" s="404"/>
      <c r="F802" s="404"/>
      <c r="G802" s="404"/>
      <c r="H802" s="404"/>
      <c r="I802" s="404"/>
      <c r="J802" s="404"/>
      <c r="K802" s="404"/>
      <c r="L802" s="404"/>
      <c r="M802" s="404"/>
      <c r="N802" s="404"/>
      <c r="O802" s="404"/>
      <c r="P802" s="404"/>
      <c r="Q802" s="404"/>
      <c r="R802" s="404"/>
      <c r="S802" s="404"/>
      <c r="T802" s="404"/>
      <c r="U802" s="404"/>
      <c r="V802" s="404"/>
      <c r="W802" s="404"/>
      <c r="X802" s="404"/>
      <c r="Y802" s="404"/>
      <c r="Z802" s="404"/>
    </row>
    <row r="803" spans="1:26" ht="15.75" customHeight="1">
      <c r="A803" s="404"/>
      <c r="B803" s="404"/>
      <c r="C803" s="404"/>
      <c r="D803" s="404"/>
      <c r="E803" s="404"/>
      <c r="F803" s="404"/>
      <c r="G803" s="404"/>
      <c r="H803" s="404"/>
      <c r="I803" s="404"/>
      <c r="J803" s="404"/>
      <c r="K803" s="404"/>
      <c r="L803" s="404"/>
      <c r="M803" s="404"/>
      <c r="N803" s="404"/>
      <c r="O803" s="404"/>
      <c r="P803" s="404"/>
      <c r="Q803" s="404"/>
      <c r="R803" s="404"/>
      <c r="S803" s="404"/>
      <c r="T803" s="404"/>
      <c r="U803" s="404"/>
      <c r="V803" s="404"/>
      <c r="W803" s="404"/>
      <c r="X803" s="404"/>
      <c r="Y803" s="404"/>
      <c r="Z803" s="404"/>
    </row>
    <row r="804" spans="1:26" ht="15.75" customHeight="1">
      <c r="A804" s="404"/>
      <c r="B804" s="404"/>
      <c r="C804" s="404"/>
      <c r="D804" s="404"/>
      <c r="E804" s="404"/>
      <c r="F804" s="404"/>
      <c r="G804" s="404"/>
      <c r="H804" s="404"/>
      <c r="I804" s="404"/>
      <c r="J804" s="404"/>
      <c r="K804" s="404"/>
      <c r="L804" s="404"/>
      <c r="M804" s="404"/>
      <c r="N804" s="404"/>
      <c r="O804" s="404"/>
      <c r="P804" s="404"/>
      <c r="Q804" s="404"/>
      <c r="R804" s="404"/>
      <c r="S804" s="404"/>
      <c r="T804" s="404"/>
      <c r="U804" s="404"/>
      <c r="V804" s="404"/>
      <c r="W804" s="404"/>
      <c r="X804" s="404"/>
      <c r="Y804" s="404"/>
      <c r="Z804" s="404"/>
    </row>
    <row r="805" spans="1:26" ht="15.75" customHeight="1">
      <c r="A805" s="404"/>
      <c r="B805" s="404"/>
      <c r="C805" s="404"/>
      <c r="D805" s="404"/>
      <c r="E805" s="404"/>
      <c r="F805" s="404"/>
      <c r="G805" s="404"/>
      <c r="H805" s="404"/>
      <c r="I805" s="404"/>
      <c r="J805" s="404"/>
      <c r="K805" s="404"/>
      <c r="L805" s="404"/>
      <c r="M805" s="404"/>
      <c r="N805" s="404"/>
      <c r="O805" s="404"/>
      <c r="P805" s="404"/>
      <c r="Q805" s="404"/>
      <c r="R805" s="404"/>
      <c r="S805" s="404"/>
      <c r="T805" s="404"/>
      <c r="U805" s="404"/>
      <c r="V805" s="404"/>
      <c r="W805" s="404"/>
      <c r="X805" s="404"/>
      <c r="Y805" s="404"/>
      <c r="Z805" s="404"/>
    </row>
    <row r="806" spans="1:26" ht="15.75" customHeight="1">
      <c r="A806" s="404"/>
      <c r="B806" s="404"/>
      <c r="C806" s="404"/>
      <c r="D806" s="404"/>
      <c r="E806" s="404"/>
      <c r="F806" s="404"/>
      <c r="G806" s="404"/>
      <c r="H806" s="404"/>
      <c r="I806" s="404"/>
      <c r="J806" s="404"/>
      <c r="K806" s="404"/>
      <c r="L806" s="404"/>
      <c r="M806" s="404"/>
      <c r="N806" s="404"/>
      <c r="O806" s="404"/>
      <c r="P806" s="404"/>
      <c r="Q806" s="404"/>
      <c r="R806" s="404"/>
      <c r="S806" s="404"/>
      <c r="T806" s="404"/>
      <c r="U806" s="404"/>
      <c r="V806" s="404"/>
      <c r="W806" s="404"/>
      <c r="X806" s="404"/>
      <c r="Y806" s="404"/>
      <c r="Z806" s="404"/>
    </row>
    <row r="807" spans="1:26" ht="15.75" customHeight="1">
      <c r="A807" s="404"/>
      <c r="B807" s="404"/>
      <c r="C807" s="404"/>
      <c r="D807" s="404"/>
      <c r="E807" s="404"/>
      <c r="F807" s="404"/>
      <c r="G807" s="404"/>
      <c r="H807" s="404"/>
      <c r="I807" s="404"/>
      <c r="J807" s="404"/>
      <c r="K807" s="404"/>
      <c r="L807" s="404"/>
      <c r="M807" s="404"/>
      <c r="N807" s="404"/>
      <c r="O807" s="404"/>
      <c r="P807" s="404"/>
      <c r="Q807" s="404"/>
      <c r="R807" s="404"/>
      <c r="S807" s="404"/>
      <c r="T807" s="404"/>
      <c r="U807" s="404"/>
      <c r="V807" s="404"/>
      <c r="W807" s="404"/>
      <c r="X807" s="404"/>
      <c r="Y807" s="404"/>
      <c r="Z807" s="404"/>
    </row>
    <row r="808" spans="1:26" ht="15.75" customHeight="1">
      <c r="A808" s="404"/>
      <c r="B808" s="404"/>
      <c r="C808" s="404"/>
      <c r="D808" s="404"/>
      <c r="E808" s="404"/>
      <c r="F808" s="404"/>
      <c r="G808" s="404"/>
      <c r="H808" s="404"/>
      <c r="I808" s="404"/>
      <c r="J808" s="404"/>
      <c r="K808" s="404"/>
      <c r="L808" s="404"/>
      <c r="M808" s="404"/>
      <c r="N808" s="404"/>
      <c r="O808" s="404"/>
      <c r="P808" s="404"/>
      <c r="Q808" s="404"/>
      <c r="R808" s="404"/>
      <c r="S808" s="404"/>
      <c r="T808" s="404"/>
      <c r="U808" s="404"/>
      <c r="V808" s="404"/>
      <c r="W808" s="404"/>
      <c r="X808" s="404"/>
      <c r="Y808" s="404"/>
      <c r="Z808" s="404"/>
    </row>
    <row r="809" spans="1:26" ht="15.75" customHeight="1">
      <c r="A809" s="404"/>
      <c r="B809" s="404"/>
      <c r="C809" s="404"/>
      <c r="D809" s="404"/>
      <c r="E809" s="404"/>
      <c r="F809" s="404"/>
      <c r="G809" s="404"/>
      <c r="H809" s="404"/>
      <c r="I809" s="404"/>
      <c r="J809" s="404"/>
      <c r="K809" s="404"/>
      <c r="L809" s="404"/>
      <c r="M809" s="404"/>
      <c r="N809" s="404"/>
      <c r="O809" s="404"/>
      <c r="P809" s="404"/>
      <c r="Q809" s="404"/>
      <c r="R809" s="404"/>
      <c r="S809" s="404"/>
      <c r="T809" s="404"/>
      <c r="U809" s="404"/>
      <c r="V809" s="404"/>
      <c r="W809" s="404"/>
      <c r="X809" s="404"/>
      <c r="Y809" s="404"/>
      <c r="Z809" s="404"/>
    </row>
    <row r="810" spans="1:26" ht="15.75" customHeight="1">
      <c r="A810" s="404"/>
      <c r="B810" s="404"/>
      <c r="C810" s="404"/>
      <c r="D810" s="404"/>
      <c r="E810" s="404"/>
      <c r="F810" s="404"/>
      <c r="G810" s="404"/>
      <c r="H810" s="404"/>
      <c r="I810" s="404"/>
      <c r="J810" s="404"/>
      <c r="K810" s="404"/>
      <c r="L810" s="404"/>
      <c r="M810" s="404"/>
      <c r="N810" s="404"/>
      <c r="O810" s="404"/>
      <c r="P810" s="404"/>
      <c r="Q810" s="404"/>
      <c r="R810" s="404"/>
      <c r="S810" s="404"/>
      <c r="T810" s="404"/>
      <c r="U810" s="404"/>
      <c r="V810" s="404"/>
      <c r="W810" s="404"/>
      <c r="X810" s="404"/>
      <c r="Y810" s="404"/>
      <c r="Z810" s="404"/>
    </row>
    <row r="811" spans="1:26" ht="15.75" customHeight="1">
      <c r="A811" s="404"/>
      <c r="B811" s="404"/>
      <c r="C811" s="404"/>
      <c r="D811" s="404"/>
      <c r="E811" s="404"/>
      <c r="F811" s="404"/>
      <c r="G811" s="404"/>
      <c r="H811" s="404"/>
      <c r="I811" s="404"/>
      <c r="J811" s="404"/>
      <c r="K811" s="404"/>
      <c r="L811" s="404"/>
      <c r="M811" s="404"/>
      <c r="N811" s="404"/>
      <c r="O811" s="404"/>
      <c r="P811" s="404"/>
      <c r="Q811" s="404"/>
      <c r="R811" s="404"/>
      <c r="S811" s="404"/>
      <c r="T811" s="404"/>
      <c r="U811" s="404"/>
      <c r="V811" s="404"/>
      <c r="W811" s="404"/>
      <c r="X811" s="404"/>
      <c r="Y811" s="404"/>
      <c r="Z811" s="404"/>
    </row>
    <row r="812" spans="1:26" ht="15.75" customHeight="1">
      <c r="A812" s="404"/>
      <c r="B812" s="404"/>
      <c r="C812" s="404"/>
      <c r="D812" s="404"/>
      <c r="E812" s="404"/>
      <c r="F812" s="404"/>
      <c r="G812" s="404"/>
      <c r="H812" s="404"/>
      <c r="I812" s="404"/>
      <c r="J812" s="404"/>
      <c r="K812" s="404"/>
      <c r="L812" s="404"/>
      <c r="M812" s="404"/>
      <c r="N812" s="404"/>
      <c r="O812" s="404"/>
      <c r="P812" s="404"/>
      <c r="Q812" s="404"/>
      <c r="R812" s="404"/>
      <c r="S812" s="404"/>
      <c r="T812" s="404"/>
      <c r="U812" s="404"/>
      <c r="V812" s="404"/>
      <c r="W812" s="404"/>
      <c r="X812" s="404"/>
      <c r="Y812" s="404"/>
      <c r="Z812" s="404"/>
    </row>
    <row r="813" spans="1:26" ht="15.75" customHeight="1">
      <c r="A813" s="404"/>
      <c r="B813" s="404"/>
      <c r="C813" s="404"/>
      <c r="D813" s="404"/>
      <c r="E813" s="404"/>
      <c r="F813" s="404"/>
      <c r="G813" s="404"/>
      <c r="H813" s="404"/>
      <c r="I813" s="404"/>
      <c r="J813" s="404"/>
      <c r="K813" s="404"/>
      <c r="L813" s="404"/>
      <c r="M813" s="404"/>
      <c r="N813" s="404"/>
      <c r="O813" s="404"/>
      <c r="P813" s="404"/>
      <c r="Q813" s="404"/>
      <c r="R813" s="404"/>
      <c r="S813" s="404"/>
      <c r="T813" s="404"/>
      <c r="U813" s="404"/>
      <c r="V813" s="404"/>
      <c r="W813" s="404"/>
      <c r="X813" s="404"/>
      <c r="Y813" s="404"/>
      <c r="Z813" s="404"/>
    </row>
    <row r="814" spans="1:26" ht="15.75" customHeight="1">
      <c r="A814" s="404"/>
      <c r="B814" s="404"/>
      <c r="C814" s="404"/>
      <c r="D814" s="404"/>
      <c r="E814" s="404"/>
      <c r="F814" s="404"/>
      <c r="G814" s="404"/>
      <c r="H814" s="404"/>
      <c r="I814" s="404"/>
      <c r="J814" s="404"/>
      <c r="K814" s="404"/>
      <c r="L814" s="404"/>
      <c r="M814" s="404"/>
      <c r="N814" s="404"/>
      <c r="O814" s="404"/>
      <c r="P814" s="404"/>
      <c r="Q814" s="404"/>
      <c r="R814" s="404"/>
      <c r="S814" s="404"/>
      <c r="T814" s="404"/>
      <c r="U814" s="404"/>
      <c r="V814" s="404"/>
      <c r="W814" s="404"/>
      <c r="X814" s="404"/>
      <c r="Y814" s="404"/>
      <c r="Z814" s="404"/>
    </row>
    <row r="815" spans="1:26" ht="15.75" customHeight="1">
      <c r="A815" s="404"/>
      <c r="B815" s="404"/>
      <c r="C815" s="404"/>
      <c r="D815" s="404"/>
      <c r="E815" s="404"/>
      <c r="F815" s="404"/>
      <c r="G815" s="404"/>
      <c r="H815" s="404"/>
      <c r="I815" s="404"/>
      <c r="J815" s="404"/>
      <c r="K815" s="404"/>
      <c r="L815" s="404"/>
      <c r="M815" s="404"/>
      <c r="N815" s="404"/>
      <c r="O815" s="404"/>
      <c r="P815" s="404"/>
      <c r="Q815" s="404"/>
      <c r="R815" s="404"/>
      <c r="S815" s="404"/>
      <c r="T815" s="404"/>
      <c r="U815" s="404"/>
      <c r="V815" s="404"/>
      <c r="W815" s="404"/>
      <c r="X815" s="404"/>
      <c r="Y815" s="404"/>
      <c r="Z815" s="404"/>
    </row>
    <row r="816" spans="1:26" ht="15.75" customHeight="1">
      <c r="A816" s="404"/>
      <c r="B816" s="404"/>
      <c r="C816" s="404"/>
      <c r="D816" s="404"/>
      <c r="E816" s="404"/>
      <c r="F816" s="404"/>
      <c r="G816" s="404"/>
      <c r="H816" s="404"/>
      <c r="I816" s="404"/>
      <c r="J816" s="404"/>
      <c r="K816" s="404"/>
      <c r="L816" s="404"/>
      <c r="M816" s="404"/>
      <c r="N816" s="404"/>
      <c r="O816" s="404"/>
      <c r="P816" s="404"/>
      <c r="Q816" s="404"/>
      <c r="R816" s="404"/>
      <c r="S816" s="404"/>
      <c r="T816" s="404"/>
      <c r="U816" s="404"/>
      <c r="V816" s="404"/>
      <c r="W816" s="404"/>
      <c r="X816" s="404"/>
      <c r="Y816" s="404"/>
      <c r="Z816" s="404"/>
    </row>
    <row r="817" spans="1:26" ht="15.75" customHeight="1">
      <c r="A817" s="404"/>
      <c r="B817" s="404"/>
      <c r="C817" s="404"/>
      <c r="D817" s="404"/>
      <c r="E817" s="404"/>
      <c r="F817" s="404"/>
      <c r="G817" s="404"/>
      <c r="H817" s="404"/>
      <c r="I817" s="404"/>
      <c r="J817" s="404"/>
      <c r="K817" s="404"/>
      <c r="L817" s="404"/>
      <c r="M817" s="404"/>
      <c r="N817" s="404"/>
      <c r="O817" s="404"/>
      <c r="P817" s="404"/>
      <c r="Q817" s="404"/>
      <c r="R817" s="404"/>
      <c r="S817" s="404"/>
      <c r="T817" s="404"/>
      <c r="U817" s="404"/>
      <c r="V817" s="404"/>
      <c r="W817" s="404"/>
      <c r="X817" s="404"/>
      <c r="Y817" s="404"/>
      <c r="Z817" s="404"/>
    </row>
    <row r="818" spans="1:26" ht="15.75" customHeight="1">
      <c r="A818" s="404"/>
      <c r="B818" s="404"/>
      <c r="C818" s="404"/>
      <c r="D818" s="404"/>
      <c r="E818" s="404"/>
      <c r="F818" s="404"/>
      <c r="G818" s="404"/>
      <c r="H818" s="404"/>
      <c r="I818" s="404"/>
      <c r="J818" s="404"/>
      <c r="K818" s="404"/>
      <c r="L818" s="404"/>
      <c r="M818" s="404"/>
      <c r="N818" s="404"/>
      <c r="O818" s="404"/>
      <c r="P818" s="404"/>
      <c r="Q818" s="404"/>
      <c r="R818" s="404"/>
      <c r="S818" s="404"/>
      <c r="T818" s="404"/>
      <c r="U818" s="404"/>
      <c r="V818" s="404"/>
      <c r="W818" s="404"/>
      <c r="X818" s="404"/>
      <c r="Y818" s="404"/>
      <c r="Z818" s="404"/>
    </row>
    <row r="819" spans="1:26" ht="15.75" customHeight="1">
      <c r="A819" s="404"/>
      <c r="B819" s="404"/>
      <c r="C819" s="404"/>
      <c r="D819" s="404"/>
      <c r="E819" s="404"/>
      <c r="F819" s="404"/>
      <c r="G819" s="404"/>
      <c r="H819" s="404"/>
      <c r="I819" s="404"/>
      <c r="J819" s="404"/>
      <c r="K819" s="404"/>
      <c r="L819" s="404"/>
      <c r="M819" s="404"/>
      <c r="N819" s="404"/>
      <c r="O819" s="404"/>
      <c r="P819" s="404"/>
      <c r="Q819" s="404"/>
      <c r="R819" s="404"/>
      <c r="S819" s="404"/>
      <c r="T819" s="404"/>
      <c r="U819" s="404"/>
      <c r="V819" s="404"/>
      <c r="W819" s="404"/>
      <c r="X819" s="404"/>
      <c r="Y819" s="404"/>
      <c r="Z819" s="404"/>
    </row>
    <row r="820" spans="1:26" ht="15.75" customHeight="1">
      <c r="A820" s="404"/>
      <c r="B820" s="404"/>
      <c r="C820" s="404"/>
      <c r="D820" s="404"/>
      <c r="E820" s="404"/>
      <c r="F820" s="404"/>
      <c r="G820" s="404"/>
      <c r="H820" s="404"/>
      <c r="I820" s="404"/>
      <c r="J820" s="404"/>
      <c r="K820" s="404"/>
      <c r="L820" s="404"/>
      <c r="M820" s="404"/>
      <c r="N820" s="404"/>
      <c r="O820" s="404"/>
      <c r="P820" s="404"/>
      <c r="Q820" s="404"/>
      <c r="R820" s="404"/>
      <c r="S820" s="404"/>
      <c r="T820" s="404"/>
      <c r="U820" s="404"/>
      <c r="V820" s="404"/>
      <c r="W820" s="404"/>
      <c r="X820" s="404"/>
      <c r="Y820" s="404"/>
      <c r="Z820" s="404"/>
    </row>
    <row r="821" spans="1:26" ht="15.75" customHeight="1">
      <c r="A821" s="404"/>
      <c r="B821" s="404"/>
      <c r="C821" s="404"/>
      <c r="D821" s="404"/>
      <c r="E821" s="404"/>
      <c r="F821" s="404"/>
      <c r="G821" s="404"/>
      <c r="H821" s="404"/>
      <c r="I821" s="404"/>
      <c r="J821" s="404"/>
      <c r="K821" s="404"/>
      <c r="L821" s="404"/>
      <c r="M821" s="404"/>
      <c r="N821" s="404"/>
      <c r="O821" s="404"/>
      <c r="P821" s="404"/>
      <c r="Q821" s="404"/>
      <c r="R821" s="404"/>
      <c r="S821" s="404"/>
      <c r="T821" s="404"/>
      <c r="U821" s="404"/>
      <c r="V821" s="404"/>
      <c r="W821" s="404"/>
      <c r="X821" s="404"/>
      <c r="Y821" s="404"/>
      <c r="Z821" s="404"/>
    </row>
    <row r="822" spans="1:26" ht="15.75" customHeight="1">
      <c r="A822" s="404"/>
      <c r="B822" s="404"/>
      <c r="C822" s="404"/>
      <c r="D822" s="404"/>
      <c r="E822" s="404"/>
      <c r="F822" s="404"/>
      <c r="G822" s="404"/>
      <c r="H822" s="404"/>
      <c r="I822" s="404"/>
      <c r="J822" s="404"/>
      <c r="K822" s="404"/>
      <c r="L822" s="404"/>
      <c r="M822" s="404"/>
      <c r="N822" s="404"/>
      <c r="O822" s="404"/>
      <c r="P822" s="404"/>
      <c r="Q822" s="404"/>
      <c r="R822" s="404"/>
      <c r="S822" s="404"/>
      <c r="T822" s="404"/>
      <c r="U822" s="404"/>
      <c r="V822" s="404"/>
      <c r="W822" s="404"/>
      <c r="X822" s="404"/>
      <c r="Y822" s="404"/>
      <c r="Z822" s="404"/>
    </row>
    <row r="823" spans="1:26" ht="15.75" customHeight="1">
      <c r="A823" s="404"/>
      <c r="B823" s="404"/>
      <c r="C823" s="404"/>
      <c r="D823" s="404"/>
      <c r="E823" s="404"/>
      <c r="F823" s="404"/>
      <c r="G823" s="404"/>
      <c r="H823" s="404"/>
      <c r="I823" s="404"/>
      <c r="J823" s="404"/>
      <c r="K823" s="404"/>
      <c r="L823" s="404"/>
      <c r="M823" s="404"/>
      <c r="N823" s="404"/>
      <c r="O823" s="404"/>
      <c r="P823" s="404"/>
      <c r="Q823" s="404"/>
      <c r="R823" s="404"/>
      <c r="S823" s="404"/>
      <c r="T823" s="404"/>
      <c r="U823" s="404"/>
      <c r="V823" s="404"/>
      <c r="W823" s="404"/>
      <c r="X823" s="404"/>
      <c r="Y823" s="404"/>
      <c r="Z823" s="404"/>
    </row>
    <row r="824" spans="1:26" ht="15.75" customHeight="1">
      <c r="A824" s="404"/>
      <c r="B824" s="404"/>
      <c r="C824" s="404"/>
      <c r="D824" s="404"/>
      <c r="E824" s="404"/>
      <c r="F824" s="404"/>
      <c r="G824" s="404"/>
      <c r="H824" s="404"/>
      <c r="I824" s="404"/>
      <c r="J824" s="404"/>
      <c r="K824" s="404"/>
      <c r="L824" s="404"/>
      <c r="M824" s="404"/>
      <c r="N824" s="404"/>
      <c r="O824" s="404"/>
      <c r="P824" s="404"/>
      <c r="Q824" s="404"/>
      <c r="R824" s="404"/>
      <c r="S824" s="404"/>
      <c r="T824" s="404"/>
      <c r="U824" s="404"/>
      <c r="V824" s="404"/>
      <c r="W824" s="404"/>
      <c r="X824" s="404"/>
      <c r="Y824" s="404"/>
      <c r="Z824" s="404"/>
    </row>
    <row r="825" spans="1:26" ht="15.75" customHeight="1">
      <c r="A825" s="404"/>
      <c r="B825" s="404"/>
      <c r="C825" s="404"/>
      <c r="D825" s="404"/>
      <c r="E825" s="404"/>
      <c r="F825" s="404"/>
      <c r="G825" s="404"/>
      <c r="H825" s="404"/>
      <c r="I825" s="404"/>
      <c r="J825" s="404"/>
      <c r="K825" s="404"/>
      <c r="L825" s="404"/>
      <c r="M825" s="404"/>
      <c r="N825" s="404"/>
      <c r="O825" s="404"/>
      <c r="P825" s="404"/>
      <c r="Q825" s="404"/>
      <c r="R825" s="404"/>
      <c r="S825" s="404"/>
      <c r="T825" s="404"/>
      <c r="U825" s="404"/>
      <c r="V825" s="404"/>
      <c r="W825" s="404"/>
      <c r="X825" s="404"/>
      <c r="Y825" s="404"/>
      <c r="Z825" s="404"/>
    </row>
    <row r="826" spans="1:26" ht="15.75" customHeight="1">
      <c r="A826" s="404"/>
      <c r="B826" s="404"/>
      <c r="C826" s="404"/>
      <c r="D826" s="404"/>
      <c r="E826" s="404"/>
      <c r="F826" s="404"/>
      <c r="G826" s="404"/>
      <c r="H826" s="404"/>
      <c r="I826" s="404"/>
      <c r="J826" s="404"/>
      <c r="K826" s="404"/>
      <c r="L826" s="404"/>
      <c r="M826" s="404"/>
      <c r="N826" s="404"/>
      <c r="O826" s="404"/>
      <c r="P826" s="404"/>
      <c r="Q826" s="404"/>
      <c r="R826" s="404"/>
      <c r="S826" s="404"/>
      <c r="T826" s="404"/>
      <c r="U826" s="404"/>
      <c r="V826" s="404"/>
      <c r="W826" s="404"/>
      <c r="X826" s="404"/>
      <c r="Y826" s="404"/>
      <c r="Z826" s="404"/>
    </row>
    <row r="827" spans="1:26" ht="15.75" customHeight="1">
      <c r="A827" s="404"/>
      <c r="B827" s="404"/>
      <c r="C827" s="404"/>
      <c r="D827" s="404"/>
      <c r="E827" s="404"/>
      <c r="F827" s="404"/>
      <c r="G827" s="404"/>
      <c r="H827" s="404"/>
      <c r="I827" s="404"/>
      <c r="J827" s="404"/>
      <c r="K827" s="404"/>
      <c r="L827" s="404"/>
      <c r="M827" s="404"/>
      <c r="N827" s="404"/>
      <c r="O827" s="404"/>
      <c r="P827" s="404"/>
      <c r="Q827" s="404"/>
      <c r="R827" s="404"/>
      <c r="S827" s="404"/>
      <c r="T827" s="404"/>
      <c r="U827" s="404"/>
      <c r="V827" s="404"/>
      <c r="W827" s="404"/>
      <c r="X827" s="404"/>
      <c r="Y827" s="404"/>
      <c r="Z827" s="404"/>
    </row>
    <row r="828" spans="1:26" ht="15.75" customHeight="1">
      <c r="A828" s="404"/>
      <c r="B828" s="404"/>
      <c r="C828" s="404"/>
      <c r="D828" s="404"/>
      <c r="E828" s="404"/>
      <c r="F828" s="404"/>
      <c r="G828" s="404"/>
      <c r="H828" s="404"/>
      <c r="I828" s="404"/>
      <c r="J828" s="404"/>
      <c r="K828" s="404"/>
      <c r="L828" s="404"/>
      <c r="M828" s="404"/>
      <c r="N828" s="404"/>
      <c r="O828" s="404"/>
      <c r="P828" s="404"/>
      <c r="Q828" s="404"/>
      <c r="R828" s="404"/>
      <c r="S828" s="404"/>
      <c r="T828" s="404"/>
      <c r="U828" s="404"/>
      <c r="V828" s="404"/>
      <c r="W828" s="404"/>
      <c r="X828" s="404"/>
      <c r="Y828" s="404"/>
      <c r="Z828" s="404"/>
    </row>
    <row r="829" spans="1:26" ht="15.75" customHeight="1">
      <c r="A829" s="404"/>
      <c r="B829" s="404"/>
      <c r="C829" s="404"/>
      <c r="D829" s="404"/>
      <c r="E829" s="404"/>
      <c r="F829" s="404"/>
      <c r="G829" s="404"/>
      <c r="H829" s="404"/>
      <c r="I829" s="404"/>
      <c r="J829" s="404"/>
      <c r="K829" s="404"/>
      <c r="L829" s="404"/>
      <c r="M829" s="404"/>
      <c r="N829" s="404"/>
      <c r="O829" s="404"/>
      <c r="P829" s="404"/>
      <c r="Q829" s="404"/>
      <c r="R829" s="404"/>
      <c r="S829" s="404"/>
      <c r="T829" s="404"/>
      <c r="U829" s="404"/>
      <c r="V829" s="404"/>
      <c r="W829" s="404"/>
      <c r="X829" s="404"/>
      <c r="Y829" s="404"/>
      <c r="Z829" s="404"/>
    </row>
    <row r="830" spans="1:26" ht="15.75" customHeight="1">
      <c r="A830" s="404"/>
      <c r="B830" s="404"/>
      <c r="C830" s="404"/>
      <c r="D830" s="404"/>
      <c r="E830" s="404"/>
      <c r="F830" s="404"/>
      <c r="G830" s="404"/>
      <c r="H830" s="404"/>
      <c r="I830" s="404"/>
      <c r="J830" s="404"/>
      <c r="K830" s="404"/>
      <c r="L830" s="404"/>
      <c r="M830" s="404"/>
      <c r="N830" s="404"/>
      <c r="O830" s="404"/>
      <c r="P830" s="404"/>
      <c r="Q830" s="404"/>
      <c r="R830" s="404"/>
      <c r="S830" s="404"/>
      <c r="T830" s="404"/>
      <c r="U830" s="404"/>
      <c r="V830" s="404"/>
      <c r="W830" s="404"/>
      <c r="X830" s="404"/>
      <c r="Y830" s="404"/>
      <c r="Z830" s="404"/>
    </row>
    <row r="831" spans="1:26" ht="15.75" customHeight="1">
      <c r="A831" s="404"/>
      <c r="B831" s="404"/>
      <c r="C831" s="404"/>
      <c r="D831" s="404"/>
      <c r="E831" s="404"/>
      <c r="F831" s="404"/>
      <c r="G831" s="404"/>
      <c r="H831" s="404"/>
      <c r="I831" s="404"/>
      <c r="J831" s="404"/>
      <c r="K831" s="404"/>
      <c r="L831" s="404"/>
      <c r="M831" s="404"/>
      <c r="N831" s="404"/>
      <c r="O831" s="404"/>
      <c r="P831" s="404"/>
      <c r="Q831" s="404"/>
      <c r="R831" s="404"/>
      <c r="S831" s="404"/>
      <c r="T831" s="404"/>
      <c r="U831" s="404"/>
      <c r="V831" s="404"/>
      <c r="W831" s="404"/>
      <c r="X831" s="404"/>
      <c r="Y831" s="404"/>
      <c r="Z831" s="404"/>
    </row>
    <row r="832" spans="1:26" ht="15.75" customHeight="1">
      <c r="A832" s="404"/>
      <c r="B832" s="404"/>
      <c r="C832" s="404"/>
      <c r="D832" s="404"/>
      <c r="E832" s="404"/>
      <c r="F832" s="404"/>
      <c r="G832" s="404"/>
      <c r="H832" s="404"/>
      <c r="I832" s="404"/>
      <c r="J832" s="404"/>
      <c r="K832" s="404"/>
      <c r="L832" s="404"/>
      <c r="M832" s="404"/>
      <c r="N832" s="404"/>
      <c r="O832" s="404"/>
      <c r="P832" s="404"/>
      <c r="Q832" s="404"/>
      <c r="R832" s="404"/>
      <c r="S832" s="404"/>
      <c r="T832" s="404"/>
      <c r="U832" s="404"/>
      <c r="V832" s="404"/>
      <c r="W832" s="404"/>
      <c r="X832" s="404"/>
      <c r="Y832" s="404"/>
      <c r="Z832" s="404"/>
    </row>
    <row r="833" spans="1:26" ht="15.75" customHeight="1">
      <c r="A833" s="404"/>
      <c r="B833" s="404"/>
      <c r="C833" s="404"/>
      <c r="D833" s="404"/>
      <c r="E833" s="404"/>
      <c r="F833" s="404"/>
      <c r="G833" s="404"/>
      <c r="H833" s="404"/>
      <c r="I833" s="404"/>
      <c r="J833" s="404"/>
      <c r="K833" s="404"/>
      <c r="L833" s="404"/>
      <c r="M833" s="404"/>
      <c r="N833" s="404"/>
      <c r="O833" s="404"/>
      <c r="P833" s="404"/>
      <c r="Q833" s="404"/>
      <c r="R833" s="404"/>
      <c r="S833" s="404"/>
      <c r="T833" s="404"/>
      <c r="U833" s="404"/>
      <c r="V833" s="404"/>
      <c r="W833" s="404"/>
      <c r="X833" s="404"/>
      <c r="Y833" s="404"/>
      <c r="Z833" s="404"/>
    </row>
    <row r="834" spans="1:26" ht="15.75" customHeight="1">
      <c r="A834" s="404"/>
      <c r="B834" s="404"/>
      <c r="C834" s="404"/>
      <c r="D834" s="404"/>
      <c r="E834" s="404"/>
      <c r="F834" s="404"/>
      <c r="G834" s="404"/>
      <c r="H834" s="404"/>
      <c r="I834" s="404"/>
      <c r="J834" s="404"/>
      <c r="K834" s="404"/>
      <c r="L834" s="404"/>
      <c r="M834" s="404"/>
      <c r="N834" s="404"/>
      <c r="O834" s="404"/>
      <c r="P834" s="404"/>
      <c r="Q834" s="404"/>
      <c r="R834" s="404"/>
      <c r="S834" s="404"/>
      <c r="T834" s="404"/>
      <c r="U834" s="404"/>
      <c r="V834" s="404"/>
      <c r="W834" s="404"/>
      <c r="X834" s="404"/>
      <c r="Y834" s="404"/>
      <c r="Z834" s="404"/>
    </row>
    <row r="835" spans="1:26" ht="15.75" customHeight="1">
      <c r="A835" s="404"/>
      <c r="B835" s="404"/>
      <c r="C835" s="404"/>
      <c r="D835" s="404"/>
      <c r="E835" s="404"/>
      <c r="F835" s="404"/>
      <c r="G835" s="404"/>
      <c r="H835" s="404"/>
      <c r="I835" s="404"/>
      <c r="J835" s="404"/>
      <c r="K835" s="404"/>
      <c r="L835" s="404"/>
      <c r="M835" s="404"/>
      <c r="N835" s="404"/>
      <c r="O835" s="404"/>
      <c r="P835" s="404"/>
      <c r="Q835" s="404"/>
      <c r="R835" s="404"/>
      <c r="S835" s="404"/>
      <c r="T835" s="404"/>
      <c r="U835" s="404"/>
      <c r="V835" s="404"/>
      <c r="W835" s="404"/>
      <c r="X835" s="404"/>
      <c r="Y835" s="404"/>
      <c r="Z835" s="404"/>
    </row>
    <row r="836" spans="1:26" ht="15.75" customHeight="1">
      <c r="A836" s="404"/>
      <c r="B836" s="404"/>
      <c r="C836" s="404"/>
      <c r="D836" s="404"/>
      <c r="E836" s="404"/>
      <c r="F836" s="404"/>
      <c r="G836" s="404"/>
      <c r="H836" s="404"/>
      <c r="I836" s="404"/>
      <c r="J836" s="404"/>
      <c r="K836" s="404"/>
      <c r="L836" s="404"/>
      <c r="M836" s="404"/>
      <c r="N836" s="404"/>
      <c r="O836" s="404"/>
      <c r="P836" s="404"/>
      <c r="Q836" s="404"/>
      <c r="R836" s="404"/>
      <c r="S836" s="404"/>
      <c r="T836" s="404"/>
      <c r="U836" s="404"/>
      <c r="V836" s="404"/>
      <c r="W836" s="404"/>
      <c r="X836" s="404"/>
      <c r="Y836" s="404"/>
      <c r="Z836" s="404"/>
    </row>
    <row r="837" spans="1:26" ht="15.75" customHeight="1">
      <c r="A837" s="404"/>
      <c r="B837" s="404"/>
      <c r="C837" s="404"/>
      <c r="D837" s="404"/>
      <c r="E837" s="404"/>
      <c r="F837" s="404"/>
      <c r="G837" s="404"/>
      <c r="H837" s="404"/>
      <c r="I837" s="404"/>
      <c r="J837" s="404"/>
      <c r="K837" s="404"/>
      <c r="L837" s="404"/>
      <c r="M837" s="404"/>
      <c r="N837" s="404"/>
      <c r="O837" s="404"/>
      <c r="P837" s="404"/>
      <c r="Q837" s="404"/>
      <c r="R837" s="404"/>
      <c r="S837" s="404"/>
      <c r="T837" s="404"/>
      <c r="U837" s="404"/>
      <c r="V837" s="404"/>
      <c r="W837" s="404"/>
      <c r="X837" s="404"/>
      <c r="Y837" s="404"/>
      <c r="Z837" s="404"/>
    </row>
    <row r="838" spans="1:26" ht="15.75" customHeight="1">
      <c r="A838" s="404"/>
      <c r="B838" s="404"/>
      <c r="C838" s="404"/>
      <c r="D838" s="404"/>
      <c r="E838" s="404"/>
      <c r="F838" s="404"/>
      <c r="G838" s="404"/>
      <c r="H838" s="404"/>
      <c r="I838" s="404"/>
      <c r="J838" s="404"/>
      <c r="K838" s="404"/>
      <c r="L838" s="404"/>
      <c r="M838" s="404"/>
      <c r="N838" s="404"/>
      <c r="O838" s="404"/>
      <c r="P838" s="404"/>
      <c r="Q838" s="404"/>
      <c r="R838" s="404"/>
      <c r="S838" s="404"/>
      <c r="T838" s="404"/>
      <c r="U838" s="404"/>
      <c r="V838" s="404"/>
      <c r="W838" s="404"/>
      <c r="X838" s="404"/>
      <c r="Y838" s="404"/>
      <c r="Z838" s="404"/>
    </row>
    <row r="839" spans="1:26" ht="15.75" customHeight="1">
      <c r="A839" s="404"/>
      <c r="B839" s="404"/>
      <c r="C839" s="404"/>
      <c r="D839" s="404"/>
      <c r="E839" s="404"/>
      <c r="F839" s="404"/>
      <c r="G839" s="404"/>
      <c r="H839" s="404"/>
      <c r="I839" s="404"/>
      <c r="J839" s="404"/>
      <c r="K839" s="404"/>
      <c r="L839" s="404"/>
      <c r="M839" s="404"/>
      <c r="N839" s="404"/>
      <c r="O839" s="404"/>
      <c r="P839" s="404"/>
      <c r="Q839" s="404"/>
      <c r="R839" s="404"/>
      <c r="S839" s="404"/>
      <c r="T839" s="404"/>
      <c r="U839" s="404"/>
      <c r="V839" s="404"/>
      <c r="W839" s="404"/>
      <c r="X839" s="404"/>
      <c r="Y839" s="404"/>
      <c r="Z839" s="404"/>
    </row>
    <row r="840" spans="1:26" ht="15.75" customHeight="1">
      <c r="A840" s="404"/>
      <c r="B840" s="404"/>
      <c r="C840" s="404"/>
      <c r="D840" s="404"/>
      <c r="E840" s="404"/>
      <c r="F840" s="404"/>
      <c r="G840" s="404"/>
      <c r="H840" s="404"/>
      <c r="I840" s="404"/>
      <c r="J840" s="404"/>
      <c r="K840" s="404"/>
      <c r="L840" s="404"/>
      <c r="M840" s="404"/>
      <c r="N840" s="404"/>
      <c r="O840" s="404"/>
      <c r="P840" s="404"/>
      <c r="Q840" s="404"/>
      <c r="R840" s="404"/>
      <c r="S840" s="404"/>
      <c r="T840" s="404"/>
      <c r="U840" s="404"/>
      <c r="V840" s="404"/>
      <c r="W840" s="404"/>
      <c r="X840" s="404"/>
      <c r="Y840" s="404"/>
      <c r="Z840" s="404"/>
    </row>
    <row r="841" spans="1:26" ht="15.75" customHeight="1">
      <c r="A841" s="404"/>
      <c r="B841" s="404"/>
      <c r="C841" s="404"/>
      <c r="D841" s="404"/>
      <c r="E841" s="404"/>
      <c r="F841" s="404"/>
      <c r="G841" s="404"/>
      <c r="H841" s="404"/>
      <c r="I841" s="404"/>
      <c r="J841" s="404"/>
      <c r="K841" s="404"/>
      <c r="L841" s="404"/>
      <c r="M841" s="404"/>
      <c r="N841" s="404"/>
      <c r="O841" s="404"/>
      <c r="P841" s="404"/>
      <c r="Q841" s="404"/>
      <c r="R841" s="404"/>
      <c r="S841" s="404"/>
      <c r="T841" s="404"/>
      <c r="U841" s="404"/>
      <c r="V841" s="404"/>
      <c r="W841" s="404"/>
      <c r="X841" s="404"/>
      <c r="Y841" s="404"/>
      <c r="Z841" s="404"/>
    </row>
    <row r="842" spans="1:26" ht="15.75" customHeight="1">
      <c r="A842" s="404"/>
      <c r="B842" s="404"/>
      <c r="C842" s="404"/>
      <c r="D842" s="404"/>
      <c r="E842" s="404"/>
      <c r="F842" s="404"/>
      <c r="G842" s="404"/>
      <c r="H842" s="404"/>
      <c r="I842" s="404"/>
      <c r="J842" s="404"/>
      <c r="K842" s="404"/>
      <c r="L842" s="404"/>
      <c r="M842" s="404"/>
      <c r="N842" s="404"/>
      <c r="O842" s="404"/>
      <c r="P842" s="404"/>
      <c r="Q842" s="404"/>
      <c r="R842" s="404"/>
      <c r="S842" s="404"/>
      <c r="T842" s="404"/>
      <c r="U842" s="404"/>
      <c r="V842" s="404"/>
      <c r="W842" s="404"/>
      <c r="X842" s="404"/>
      <c r="Y842" s="404"/>
      <c r="Z842" s="404"/>
    </row>
    <row r="843" spans="1:26" ht="15.75" customHeight="1">
      <c r="A843" s="404"/>
      <c r="B843" s="404"/>
      <c r="C843" s="404"/>
      <c r="D843" s="404"/>
      <c r="E843" s="404"/>
      <c r="F843" s="404"/>
      <c r="G843" s="404"/>
      <c r="H843" s="404"/>
      <c r="I843" s="404"/>
      <c r="J843" s="404"/>
      <c r="K843" s="404"/>
      <c r="L843" s="404"/>
      <c r="M843" s="404"/>
      <c r="N843" s="404"/>
      <c r="O843" s="404"/>
      <c r="P843" s="404"/>
      <c r="Q843" s="404"/>
      <c r="R843" s="404"/>
      <c r="S843" s="404"/>
      <c r="T843" s="404"/>
      <c r="U843" s="404"/>
      <c r="V843" s="404"/>
      <c r="W843" s="404"/>
      <c r="X843" s="404"/>
      <c r="Y843" s="404"/>
      <c r="Z843" s="404"/>
    </row>
    <row r="844" spans="1:26" ht="15.75" customHeight="1">
      <c r="A844" s="404"/>
      <c r="B844" s="404"/>
      <c r="C844" s="404"/>
      <c r="D844" s="404"/>
      <c r="E844" s="404"/>
      <c r="F844" s="404"/>
      <c r="G844" s="404"/>
      <c r="H844" s="404"/>
      <c r="I844" s="404"/>
      <c r="J844" s="404"/>
      <c r="K844" s="404"/>
      <c r="L844" s="404"/>
      <c r="M844" s="404"/>
      <c r="N844" s="404"/>
      <c r="O844" s="404"/>
      <c r="P844" s="404"/>
      <c r="Q844" s="404"/>
      <c r="R844" s="404"/>
      <c r="S844" s="404"/>
      <c r="T844" s="404"/>
      <c r="U844" s="404"/>
      <c r="V844" s="404"/>
      <c r="W844" s="404"/>
      <c r="X844" s="404"/>
      <c r="Y844" s="404"/>
      <c r="Z844" s="404"/>
    </row>
    <row r="845" spans="1:26" ht="15.75" customHeight="1">
      <c r="A845" s="404"/>
      <c r="B845" s="404"/>
      <c r="C845" s="404"/>
      <c r="D845" s="404"/>
      <c r="E845" s="404"/>
      <c r="F845" s="404"/>
      <c r="G845" s="404"/>
      <c r="H845" s="404"/>
      <c r="I845" s="404"/>
      <c r="J845" s="404"/>
      <c r="K845" s="404"/>
      <c r="L845" s="404"/>
      <c r="M845" s="404"/>
      <c r="N845" s="404"/>
      <c r="O845" s="404"/>
      <c r="P845" s="404"/>
      <c r="Q845" s="404"/>
      <c r="R845" s="404"/>
      <c r="S845" s="404"/>
      <c r="T845" s="404"/>
      <c r="U845" s="404"/>
      <c r="V845" s="404"/>
      <c r="W845" s="404"/>
      <c r="X845" s="404"/>
      <c r="Y845" s="404"/>
      <c r="Z845" s="404"/>
    </row>
    <row r="846" spans="1:26" ht="15.75" customHeight="1">
      <c r="A846" s="404"/>
      <c r="B846" s="404"/>
      <c r="C846" s="404"/>
      <c r="D846" s="404"/>
      <c r="E846" s="404"/>
      <c r="F846" s="404"/>
      <c r="G846" s="404"/>
      <c r="H846" s="404"/>
      <c r="I846" s="404"/>
      <c r="J846" s="404"/>
      <c r="K846" s="404"/>
      <c r="L846" s="404"/>
      <c r="M846" s="404"/>
      <c r="N846" s="404"/>
      <c r="O846" s="404"/>
      <c r="P846" s="404"/>
      <c r="Q846" s="404"/>
      <c r="R846" s="404"/>
      <c r="S846" s="404"/>
      <c r="T846" s="404"/>
      <c r="U846" s="404"/>
      <c r="V846" s="404"/>
      <c r="W846" s="404"/>
      <c r="X846" s="404"/>
      <c r="Y846" s="404"/>
      <c r="Z846" s="404"/>
    </row>
    <row r="847" spans="1:26" ht="15.75" customHeight="1">
      <c r="A847" s="404"/>
      <c r="B847" s="404"/>
      <c r="C847" s="404"/>
      <c r="D847" s="404"/>
      <c r="E847" s="404"/>
      <c r="F847" s="404"/>
      <c r="G847" s="404"/>
      <c r="H847" s="404"/>
      <c r="I847" s="404"/>
      <c r="J847" s="404"/>
      <c r="K847" s="404"/>
      <c r="L847" s="404"/>
      <c r="M847" s="404"/>
      <c r="N847" s="404"/>
      <c r="O847" s="404"/>
      <c r="P847" s="404"/>
      <c r="Q847" s="404"/>
      <c r="R847" s="404"/>
      <c r="S847" s="404"/>
      <c r="T847" s="404"/>
      <c r="U847" s="404"/>
      <c r="V847" s="404"/>
      <c r="W847" s="404"/>
      <c r="X847" s="404"/>
      <c r="Y847" s="404"/>
      <c r="Z847" s="404"/>
    </row>
    <row r="848" spans="1:26" ht="15.75" customHeight="1">
      <c r="A848" s="404"/>
      <c r="B848" s="404"/>
      <c r="C848" s="404"/>
      <c r="D848" s="404"/>
      <c r="E848" s="404"/>
      <c r="F848" s="404"/>
      <c r="G848" s="404"/>
      <c r="H848" s="404"/>
      <c r="I848" s="404"/>
      <c r="J848" s="404"/>
      <c r="K848" s="404"/>
      <c r="L848" s="404"/>
      <c r="M848" s="404"/>
      <c r="N848" s="404"/>
      <c r="O848" s="404"/>
      <c r="P848" s="404"/>
      <c r="Q848" s="404"/>
      <c r="R848" s="404"/>
      <c r="S848" s="404"/>
      <c r="T848" s="404"/>
      <c r="U848" s="404"/>
      <c r="V848" s="404"/>
      <c r="W848" s="404"/>
      <c r="X848" s="404"/>
      <c r="Y848" s="404"/>
      <c r="Z848" s="404"/>
    </row>
    <row r="849" spans="1:26" ht="15.75" customHeight="1">
      <c r="A849" s="404"/>
      <c r="B849" s="404"/>
      <c r="C849" s="404"/>
      <c r="D849" s="404"/>
      <c r="E849" s="404"/>
      <c r="F849" s="404"/>
      <c r="G849" s="404"/>
      <c r="H849" s="404"/>
      <c r="I849" s="404"/>
      <c r="J849" s="404"/>
      <c r="K849" s="404"/>
      <c r="L849" s="404"/>
      <c r="M849" s="404"/>
      <c r="N849" s="404"/>
      <c r="O849" s="404"/>
      <c r="P849" s="404"/>
      <c r="Q849" s="404"/>
      <c r="R849" s="404"/>
      <c r="S849" s="404"/>
      <c r="T849" s="404"/>
      <c r="U849" s="404"/>
      <c r="V849" s="404"/>
      <c r="W849" s="404"/>
      <c r="X849" s="404"/>
      <c r="Y849" s="404"/>
      <c r="Z849" s="404"/>
    </row>
    <row r="850" spans="1:26" ht="15.75" customHeight="1">
      <c r="A850" s="404"/>
      <c r="B850" s="404"/>
      <c r="C850" s="404"/>
      <c r="D850" s="404"/>
      <c r="E850" s="404"/>
      <c r="F850" s="404"/>
      <c r="G850" s="404"/>
      <c r="H850" s="404"/>
      <c r="I850" s="404"/>
      <c r="J850" s="404"/>
      <c r="K850" s="404"/>
      <c r="L850" s="404"/>
      <c r="M850" s="404"/>
      <c r="N850" s="404"/>
      <c r="O850" s="404"/>
      <c r="P850" s="404"/>
      <c r="Q850" s="404"/>
      <c r="R850" s="404"/>
      <c r="S850" s="404"/>
      <c r="T850" s="404"/>
      <c r="U850" s="404"/>
      <c r="V850" s="404"/>
      <c r="W850" s="404"/>
      <c r="X850" s="404"/>
      <c r="Y850" s="404"/>
      <c r="Z850" s="404"/>
    </row>
    <row r="851" spans="1:26" ht="15.75" customHeight="1">
      <c r="A851" s="404"/>
      <c r="B851" s="404"/>
      <c r="C851" s="404"/>
      <c r="D851" s="404"/>
      <c r="E851" s="404"/>
      <c r="F851" s="404"/>
      <c r="G851" s="404"/>
      <c r="H851" s="404"/>
      <c r="I851" s="404"/>
      <c r="J851" s="404"/>
      <c r="K851" s="404"/>
      <c r="L851" s="404"/>
      <c r="M851" s="404"/>
      <c r="N851" s="404"/>
      <c r="O851" s="404"/>
      <c r="P851" s="404"/>
      <c r="Q851" s="404"/>
      <c r="R851" s="404"/>
      <c r="S851" s="404"/>
      <c r="T851" s="404"/>
      <c r="U851" s="404"/>
      <c r="V851" s="404"/>
      <c r="W851" s="404"/>
      <c r="X851" s="404"/>
      <c r="Y851" s="404"/>
      <c r="Z851" s="404"/>
    </row>
    <row r="852" spans="1:26" ht="15.75" customHeight="1">
      <c r="A852" s="404"/>
      <c r="B852" s="404"/>
      <c r="C852" s="404"/>
      <c r="D852" s="404"/>
      <c r="E852" s="404"/>
      <c r="F852" s="404"/>
      <c r="G852" s="404"/>
      <c r="H852" s="404"/>
      <c r="I852" s="404"/>
      <c r="J852" s="404"/>
      <c r="K852" s="404"/>
      <c r="L852" s="404"/>
      <c r="M852" s="404"/>
      <c r="N852" s="404"/>
      <c r="O852" s="404"/>
      <c r="P852" s="404"/>
      <c r="Q852" s="404"/>
      <c r="R852" s="404"/>
      <c r="S852" s="404"/>
      <c r="T852" s="404"/>
      <c r="U852" s="404"/>
      <c r="V852" s="404"/>
      <c r="W852" s="404"/>
      <c r="X852" s="404"/>
      <c r="Y852" s="404"/>
      <c r="Z852" s="404"/>
    </row>
    <row r="853" spans="1:26" ht="15.75" customHeight="1">
      <c r="A853" s="404"/>
      <c r="B853" s="404"/>
      <c r="C853" s="404"/>
      <c r="D853" s="404"/>
      <c r="E853" s="404"/>
      <c r="F853" s="404"/>
      <c r="G853" s="404"/>
      <c r="H853" s="404"/>
      <c r="I853" s="404"/>
      <c r="J853" s="404"/>
      <c r="K853" s="404"/>
      <c r="L853" s="404"/>
      <c r="M853" s="404"/>
      <c r="N853" s="404"/>
      <c r="O853" s="404"/>
      <c r="P853" s="404"/>
      <c r="Q853" s="404"/>
      <c r="R853" s="404"/>
      <c r="S853" s="404"/>
      <c r="T853" s="404"/>
      <c r="U853" s="404"/>
      <c r="V853" s="404"/>
      <c r="W853" s="404"/>
      <c r="X853" s="404"/>
      <c r="Y853" s="404"/>
      <c r="Z853" s="404"/>
    </row>
    <row r="854" spans="1:26" ht="15.75" customHeight="1">
      <c r="A854" s="404"/>
      <c r="B854" s="404"/>
      <c r="C854" s="404"/>
      <c r="D854" s="404"/>
      <c r="E854" s="404"/>
      <c r="F854" s="404"/>
      <c r="G854" s="404"/>
      <c r="H854" s="404"/>
      <c r="I854" s="404"/>
      <c r="J854" s="404"/>
      <c r="K854" s="404"/>
      <c r="L854" s="404"/>
      <c r="M854" s="404"/>
      <c r="N854" s="404"/>
      <c r="O854" s="404"/>
      <c r="P854" s="404"/>
      <c r="Q854" s="404"/>
      <c r="R854" s="404"/>
      <c r="S854" s="404"/>
      <c r="T854" s="404"/>
      <c r="U854" s="404"/>
      <c r="V854" s="404"/>
      <c r="W854" s="404"/>
      <c r="X854" s="404"/>
      <c r="Y854" s="404"/>
      <c r="Z854" s="404"/>
    </row>
    <row r="855" spans="1:26" ht="15.75" customHeight="1">
      <c r="A855" s="404"/>
      <c r="B855" s="404"/>
      <c r="C855" s="404"/>
      <c r="D855" s="404"/>
      <c r="E855" s="404"/>
      <c r="F855" s="404"/>
      <c r="G855" s="404"/>
      <c r="H855" s="404"/>
      <c r="I855" s="404"/>
      <c r="J855" s="404"/>
      <c r="K855" s="404"/>
      <c r="L855" s="404"/>
      <c r="M855" s="404"/>
      <c r="N855" s="404"/>
      <c r="O855" s="404"/>
      <c r="P855" s="404"/>
      <c r="Q855" s="404"/>
      <c r="R855" s="404"/>
      <c r="S855" s="404"/>
      <c r="T855" s="404"/>
      <c r="U855" s="404"/>
      <c r="V855" s="404"/>
      <c r="W855" s="404"/>
      <c r="X855" s="404"/>
      <c r="Y855" s="404"/>
      <c r="Z855" s="404"/>
    </row>
    <row r="856" spans="1:26" ht="15.75" customHeight="1">
      <c r="A856" s="404"/>
      <c r="B856" s="404"/>
      <c r="C856" s="404"/>
      <c r="D856" s="404"/>
      <c r="E856" s="404"/>
      <c r="F856" s="404"/>
      <c r="G856" s="404"/>
      <c r="H856" s="404"/>
      <c r="I856" s="404"/>
      <c r="J856" s="404"/>
      <c r="K856" s="404"/>
      <c r="L856" s="404"/>
      <c r="M856" s="404"/>
      <c r="N856" s="404"/>
      <c r="O856" s="404"/>
      <c r="P856" s="404"/>
      <c r="Q856" s="404"/>
      <c r="R856" s="404"/>
      <c r="S856" s="404"/>
      <c r="T856" s="404"/>
      <c r="U856" s="404"/>
      <c r="V856" s="404"/>
      <c r="W856" s="404"/>
      <c r="X856" s="404"/>
      <c r="Y856" s="404"/>
      <c r="Z856" s="404"/>
    </row>
    <row r="857" spans="1:26" ht="15.75" customHeight="1">
      <c r="A857" s="404"/>
      <c r="B857" s="404"/>
      <c r="C857" s="404"/>
      <c r="D857" s="404"/>
      <c r="E857" s="404"/>
      <c r="F857" s="404"/>
      <c r="G857" s="404"/>
      <c r="H857" s="404"/>
      <c r="I857" s="404"/>
      <c r="J857" s="404"/>
      <c r="K857" s="404"/>
      <c r="L857" s="404"/>
      <c r="M857" s="404"/>
      <c r="N857" s="404"/>
      <c r="O857" s="404"/>
      <c r="P857" s="404"/>
      <c r="Q857" s="404"/>
      <c r="R857" s="404"/>
      <c r="S857" s="404"/>
      <c r="T857" s="404"/>
      <c r="U857" s="404"/>
      <c r="V857" s="404"/>
      <c r="W857" s="404"/>
      <c r="X857" s="404"/>
      <c r="Y857" s="404"/>
      <c r="Z857" s="404"/>
    </row>
    <row r="858" spans="1:26" ht="15.75" customHeight="1">
      <c r="A858" s="404"/>
      <c r="B858" s="404"/>
      <c r="C858" s="404"/>
      <c r="D858" s="404"/>
      <c r="E858" s="404"/>
      <c r="F858" s="404"/>
      <c r="G858" s="404"/>
      <c r="H858" s="404"/>
      <c r="I858" s="404"/>
      <c r="J858" s="404"/>
      <c r="K858" s="404"/>
      <c r="L858" s="404"/>
      <c r="M858" s="404"/>
      <c r="N858" s="404"/>
      <c r="O858" s="404"/>
      <c r="P858" s="404"/>
      <c r="Q858" s="404"/>
      <c r="R858" s="404"/>
      <c r="S858" s="404"/>
      <c r="T858" s="404"/>
      <c r="U858" s="404"/>
      <c r="V858" s="404"/>
      <c r="W858" s="404"/>
      <c r="X858" s="404"/>
      <c r="Y858" s="404"/>
      <c r="Z858" s="404"/>
    </row>
    <row r="859" spans="1:26" ht="15.75" customHeight="1">
      <c r="A859" s="404"/>
      <c r="B859" s="404"/>
      <c r="C859" s="404"/>
      <c r="D859" s="404"/>
      <c r="E859" s="404"/>
      <c r="F859" s="404"/>
      <c r="G859" s="404"/>
      <c r="H859" s="404"/>
      <c r="I859" s="404"/>
      <c r="J859" s="404"/>
      <c r="K859" s="404"/>
      <c r="L859" s="404"/>
      <c r="M859" s="404"/>
      <c r="N859" s="404"/>
      <c r="O859" s="404"/>
      <c r="P859" s="404"/>
      <c r="Q859" s="404"/>
      <c r="R859" s="404"/>
      <c r="S859" s="404"/>
      <c r="T859" s="404"/>
      <c r="U859" s="404"/>
      <c r="V859" s="404"/>
      <c r="W859" s="404"/>
      <c r="X859" s="404"/>
      <c r="Y859" s="404"/>
      <c r="Z859" s="404"/>
    </row>
    <row r="860" spans="1:26" ht="15.75" customHeight="1">
      <c r="A860" s="404"/>
      <c r="B860" s="404"/>
      <c r="C860" s="404"/>
      <c r="D860" s="404"/>
      <c r="E860" s="404"/>
      <c r="F860" s="404"/>
      <c r="G860" s="404"/>
      <c r="H860" s="404"/>
      <c r="I860" s="404"/>
      <c r="J860" s="404"/>
      <c r="K860" s="404"/>
      <c r="L860" s="404"/>
      <c r="M860" s="404"/>
      <c r="N860" s="404"/>
      <c r="O860" s="404"/>
      <c r="P860" s="404"/>
      <c r="Q860" s="404"/>
      <c r="R860" s="404"/>
      <c r="S860" s="404"/>
      <c r="T860" s="404"/>
      <c r="U860" s="404"/>
      <c r="V860" s="404"/>
      <c r="W860" s="404"/>
      <c r="X860" s="404"/>
      <c r="Y860" s="404"/>
      <c r="Z860" s="404"/>
    </row>
    <row r="861" spans="1:26" ht="15.75" customHeight="1">
      <c r="A861" s="404"/>
      <c r="B861" s="404"/>
      <c r="C861" s="404"/>
      <c r="D861" s="404"/>
      <c r="E861" s="404"/>
      <c r="F861" s="404"/>
      <c r="G861" s="404"/>
      <c r="H861" s="404"/>
      <c r="I861" s="404"/>
      <c r="J861" s="404"/>
      <c r="K861" s="404"/>
      <c r="L861" s="404"/>
      <c r="M861" s="404"/>
      <c r="N861" s="404"/>
      <c r="O861" s="404"/>
      <c r="P861" s="404"/>
      <c r="Q861" s="404"/>
      <c r="R861" s="404"/>
      <c r="S861" s="404"/>
      <c r="T861" s="404"/>
      <c r="U861" s="404"/>
      <c r="V861" s="404"/>
      <c r="W861" s="404"/>
      <c r="X861" s="404"/>
      <c r="Y861" s="404"/>
      <c r="Z861" s="404"/>
    </row>
    <row r="862" spans="1:26" ht="15.75" customHeight="1">
      <c r="A862" s="404"/>
      <c r="B862" s="404"/>
      <c r="C862" s="404"/>
      <c r="D862" s="404"/>
      <c r="E862" s="404"/>
      <c r="F862" s="404"/>
      <c r="G862" s="404"/>
      <c r="H862" s="404"/>
      <c r="I862" s="404"/>
      <c r="J862" s="404"/>
      <c r="K862" s="404"/>
      <c r="L862" s="404"/>
      <c r="M862" s="404"/>
      <c r="N862" s="404"/>
      <c r="O862" s="404"/>
      <c r="P862" s="404"/>
      <c r="Q862" s="404"/>
      <c r="R862" s="404"/>
      <c r="S862" s="404"/>
      <c r="T862" s="404"/>
      <c r="U862" s="404"/>
      <c r="V862" s="404"/>
      <c r="W862" s="404"/>
      <c r="X862" s="404"/>
      <c r="Y862" s="404"/>
      <c r="Z862" s="404"/>
    </row>
    <row r="863" spans="1:26" ht="15.75" customHeight="1">
      <c r="A863" s="404"/>
      <c r="B863" s="404"/>
      <c r="C863" s="404"/>
      <c r="D863" s="404"/>
      <c r="E863" s="404"/>
      <c r="F863" s="404"/>
      <c r="G863" s="404"/>
      <c r="H863" s="404"/>
      <c r="I863" s="404"/>
      <c r="J863" s="404"/>
      <c r="K863" s="404"/>
      <c r="L863" s="404"/>
      <c r="M863" s="404"/>
      <c r="N863" s="404"/>
      <c r="O863" s="404"/>
      <c r="P863" s="404"/>
      <c r="Q863" s="404"/>
      <c r="R863" s="404"/>
      <c r="S863" s="404"/>
      <c r="T863" s="404"/>
      <c r="U863" s="404"/>
      <c r="V863" s="404"/>
      <c r="W863" s="404"/>
      <c r="X863" s="404"/>
      <c r="Y863" s="404"/>
      <c r="Z863" s="404"/>
    </row>
    <row r="864" spans="1:26" ht="15.75" customHeight="1">
      <c r="A864" s="404"/>
      <c r="B864" s="404"/>
      <c r="C864" s="404"/>
      <c r="D864" s="404"/>
      <c r="E864" s="404"/>
      <c r="F864" s="404"/>
      <c r="G864" s="404"/>
      <c r="H864" s="404"/>
      <c r="I864" s="404"/>
      <c r="J864" s="404"/>
      <c r="K864" s="404"/>
      <c r="L864" s="404"/>
      <c r="M864" s="404"/>
      <c r="N864" s="404"/>
      <c r="O864" s="404"/>
      <c r="P864" s="404"/>
      <c r="Q864" s="404"/>
      <c r="R864" s="404"/>
      <c r="S864" s="404"/>
      <c r="T864" s="404"/>
      <c r="U864" s="404"/>
      <c r="V864" s="404"/>
      <c r="W864" s="404"/>
      <c r="X864" s="404"/>
      <c r="Y864" s="404"/>
      <c r="Z864" s="404"/>
    </row>
    <row r="865" spans="1:26" ht="15.75" customHeight="1">
      <c r="A865" s="404"/>
      <c r="B865" s="404"/>
      <c r="C865" s="404"/>
      <c r="D865" s="404"/>
      <c r="E865" s="404"/>
      <c r="F865" s="404"/>
      <c r="G865" s="404"/>
      <c r="H865" s="404"/>
      <c r="I865" s="404"/>
      <c r="J865" s="404"/>
      <c r="K865" s="404"/>
      <c r="L865" s="404"/>
      <c r="M865" s="404"/>
      <c r="N865" s="404"/>
      <c r="O865" s="404"/>
      <c r="P865" s="404"/>
      <c r="Q865" s="404"/>
      <c r="R865" s="404"/>
      <c r="S865" s="404"/>
      <c r="T865" s="404"/>
      <c r="U865" s="404"/>
      <c r="V865" s="404"/>
      <c r="W865" s="404"/>
      <c r="X865" s="404"/>
      <c r="Y865" s="404"/>
      <c r="Z865" s="404"/>
    </row>
    <row r="866" spans="1:26" ht="15.75" customHeight="1">
      <c r="A866" s="404"/>
      <c r="B866" s="404"/>
      <c r="C866" s="404"/>
      <c r="D866" s="404"/>
      <c r="E866" s="404"/>
      <c r="F866" s="404"/>
      <c r="G866" s="404"/>
      <c r="H866" s="404"/>
      <c r="I866" s="404"/>
      <c r="J866" s="404"/>
      <c r="K866" s="404"/>
      <c r="L866" s="404"/>
      <c r="M866" s="404"/>
      <c r="N866" s="404"/>
      <c r="O866" s="404"/>
      <c r="P866" s="404"/>
      <c r="Q866" s="404"/>
      <c r="R866" s="404"/>
      <c r="S866" s="404"/>
      <c r="T866" s="404"/>
      <c r="U866" s="404"/>
      <c r="V866" s="404"/>
      <c r="W866" s="404"/>
      <c r="X866" s="404"/>
      <c r="Y866" s="404"/>
      <c r="Z866" s="404"/>
    </row>
    <row r="867" spans="1:26" ht="15.75" customHeight="1">
      <c r="A867" s="404"/>
      <c r="B867" s="404"/>
      <c r="C867" s="404"/>
      <c r="D867" s="404"/>
      <c r="E867" s="404"/>
      <c r="F867" s="404"/>
      <c r="G867" s="404"/>
      <c r="H867" s="404"/>
      <c r="I867" s="404"/>
      <c r="J867" s="404"/>
      <c r="K867" s="404"/>
      <c r="L867" s="404"/>
      <c r="M867" s="404"/>
      <c r="N867" s="404"/>
      <c r="O867" s="404"/>
      <c r="P867" s="404"/>
      <c r="Q867" s="404"/>
      <c r="R867" s="404"/>
      <c r="S867" s="404"/>
      <c r="T867" s="404"/>
      <c r="U867" s="404"/>
      <c r="V867" s="404"/>
      <c r="W867" s="404"/>
      <c r="X867" s="404"/>
      <c r="Y867" s="404"/>
      <c r="Z867" s="404"/>
    </row>
    <row r="868" spans="1:26" ht="15.75" customHeight="1">
      <c r="A868" s="404"/>
      <c r="B868" s="404"/>
      <c r="C868" s="404"/>
      <c r="D868" s="404"/>
      <c r="E868" s="404"/>
      <c r="F868" s="404"/>
      <c r="G868" s="404"/>
      <c r="H868" s="404"/>
      <c r="I868" s="404"/>
      <c r="J868" s="404"/>
      <c r="K868" s="404"/>
      <c r="L868" s="404"/>
      <c r="M868" s="404"/>
      <c r="N868" s="404"/>
      <c r="O868" s="404"/>
      <c r="P868" s="404"/>
      <c r="Q868" s="404"/>
      <c r="R868" s="404"/>
      <c r="S868" s="404"/>
      <c r="T868" s="404"/>
      <c r="U868" s="404"/>
      <c r="V868" s="404"/>
      <c r="W868" s="404"/>
      <c r="X868" s="404"/>
      <c r="Y868" s="404"/>
      <c r="Z868" s="404"/>
    </row>
    <row r="869" spans="1:26" ht="15.75" customHeight="1">
      <c r="A869" s="404"/>
      <c r="B869" s="404"/>
      <c r="C869" s="404"/>
      <c r="D869" s="404"/>
      <c r="E869" s="404"/>
      <c r="F869" s="404"/>
      <c r="G869" s="404"/>
      <c r="H869" s="404"/>
      <c r="I869" s="404"/>
      <c r="J869" s="404"/>
      <c r="K869" s="404"/>
      <c r="L869" s="404"/>
      <c r="M869" s="404"/>
      <c r="N869" s="404"/>
      <c r="O869" s="404"/>
      <c r="P869" s="404"/>
      <c r="Q869" s="404"/>
      <c r="R869" s="404"/>
      <c r="S869" s="404"/>
      <c r="T869" s="404"/>
      <c r="U869" s="404"/>
      <c r="V869" s="404"/>
      <c r="W869" s="404"/>
      <c r="X869" s="404"/>
      <c r="Y869" s="404"/>
      <c r="Z869" s="404"/>
    </row>
    <row r="870" spans="1:26" ht="15.75" customHeight="1">
      <c r="A870" s="404"/>
      <c r="B870" s="404"/>
      <c r="C870" s="404"/>
      <c r="D870" s="404"/>
      <c r="E870" s="404"/>
      <c r="F870" s="404"/>
      <c r="G870" s="404"/>
      <c r="H870" s="404"/>
      <c r="I870" s="404"/>
      <c r="J870" s="404"/>
      <c r="K870" s="404"/>
      <c r="L870" s="404"/>
      <c r="M870" s="404"/>
      <c r="N870" s="404"/>
      <c r="O870" s="404"/>
      <c r="P870" s="404"/>
      <c r="Q870" s="404"/>
      <c r="R870" s="404"/>
      <c r="S870" s="404"/>
      <c r="T870" s="404"/>
      <c r="U870" s="404"/>
      <c r="V870" s="404"/>
      <c r="W870" s="404"/>
      <c r="X870" s="404"/>
      <c r="Y870" s="404"/>
      <c r="Z870" s="404"/>
    </row>
    <row r="871" spans="1:26" ht="15.75" customHeight="1">
      <c r="A871" s="404"/>
      <c r="B871" s="404"/>
      <c r="C871" s="404"/>
      <c r="D871" s="404"/>
      <c r="E871" s="404"/>
      <c r="F871" s="404"/>
      <c r="G871" s="404"/>
      <c r="H871" s="404"/>
      <c r="I871" s="404"/>
      <c r="J871" s="404"/>
      <c r="K871" s="404"/>
      <c r="L871" s="404"/>
      <c r="M871" s="404"/>
      <c r="N871" s="404"/>
      <c r="O871" s="404"/>
      <c r="P871" s="404"/>
      <c r="Q871" s="404"/>
      <c r="R871" s="404"/>
      <c r="S871" s="404"/>
      <c r="T871" s="404"/>
      <c r="U871" s="404"/>
      <c r="V871" s="404"/>
      <c r="W871" s="404"/>
      <c r="X871" s="404"/>
      <c r="Y871" s="404"/>
      <c r="Z871" s="404"/>
    </row>
    <row r="872" spans="1:26" ht="15.75" customHeight="1">
      <c r="A872" s="404"/>
      <c r="B872" s="404"/>
      <c r="C872" s="404"/>
      <c r="D872" s="404"/>
      <c r="E872" s="404"/>
      <c r="F872" s="404"/>
      <c r="G872" s="404"/>
      <c r="H872" s="404"/>
      <c r="I872" s="404"/>
      <c r="J872" s="404"/>
      <c r="K872" s="404"/>
      <c r="L872" s="404"/>
      <c r="M872" s="404"/>
      <c r="N872" s="404"/>
      <c r="O872" s="404"/>
      <c r="P872" s="404"/>
      <c r="Q872" s="404"/>
      <c r="R872" s="404"/>
      <c r="S872" s="404"/>
      <c r="T872" s="404"/>
      <c r="U872" s="404"/>
      <c r="V872" s="404"/>
      <c r="W872" s="404"/>
      <c r="X872" s="404"/>
      <c r="Y872" s="404"/>
      <c r="Z872" s="404"/>
    </row>
    <row r="873" spans="1:26" ht="15.75" customHeight="1">
      <c r="A873" s="404"/>
      <c r="B873" s="404"/>
      <c r="C873" s="404"/>
      <c r="D873" s="404"/>
      <c r="E873" s="404"/>
      <c r="F873" s="404"/>
      <c r="G873" s="404"/>
      <c r="H873" s="404"/>
      <c r="I873" s="404"/>
      <c r="J873" s="404"/>
      <c r="K873" s="404"/>
      <c r="L873" s="404"/>
      <c r="M873" s="404"/>
      <c r="N873" s="404"/>
      <c r="O873" s="404"/>
      <c r="P873" s="404"/>
      <c r="Q873" s="404"/>
      <c r="R873" s="404"/>
      <c r="S873" s="404"/>
      <c r="T873" s="404"/>
      <c r="U873" s="404"/>
      <c r="V873" s="404"/>
      <c r="W873" s="404"/>
      <c r="X873" s="404"/>
      <c r="Y873" s="404"/>
      <c r="Z873" s="404"/>
    </row>
    <row r="874" spans="1:26" ht="15.75" customHeight="1">
      <c r="A874" s="404"/>
      <c r="B874" s="404"/>
      <c r="C874" s="404"/>
      <c r="D874" s="404"/>
      <c r="E874" s="404"/>
      <c r="F874" s="404"/>
      <c r="G874" s="404"/>
      <c r="H874" s="404"/>
      <c r="I874" s="404"/>
      <c r="J874" s="404"/>
      <c r="K874" s="404"/>
      <c r="L874" s="404"/>
      <c r="M874" s="404"/>
      <c r="N874" s="404"/>
      <c r="O874" s="404"/>
      <c r="P874" s="404"/>
      <c r="Q874" s="404"/>
      <c r="R874" s="404"/>
      <c r="S874" s="404"/>
      <c r="T874" s="404"/>
      <c r="U874" s="404"/>
      <c r="V874" s="404"/>
      <c r="W874" s="404"/>
      <c r="X874" s="404"/>
      <c r="Y874" s="404"/>
      <c r="Z874" s="404"/>
    </row>
    <row r="875" spans="1:26" ht="15.75" customHeight="1">
      <c r="A875" s="404"/>
      <c r="B875" s="404"/>
      <c r="C875" s="404"/>
      <c r="D875" s="404"/>
      <c r="E875" s="404"/>
      <c r="F875" s="404"/>
      <c r="G875" s="404"/>
      <c r="H875" s="404"/>
      <c r="I875" s="404"/>
      <c r="J875" s="404"/>
      <c r="K875" s="404"/>
      <c r="L875" s="404"/>
      <c r="M875" s="404"/>
      <c r="N875" s="404"/>
      <c r="O875" s="404"/>
      <c r="P875" s="404"/>
      <c r="Q875" s="404"/>
      <c r="R875" s="404"/>
      <c r="S875" s="404"/>
      <c r="T875" s="404"/>
      <c r="U875" s="404"/>
      <c r="V875" s="404"/>
      <c r="W875" s="404"/>
      <c r="X875" s="404"/>
      <c r="Y875" s="404"/>
      <c r="Z875" s="404"/>
    </row>
    <row r="876" spans="1:26" ht="15.75" customHeight="1">
      <c r="A876" s="404"/>
      <c r="B876" s="404"/>
      <c r="C876" s="404"/>
      <c r="D876" s="404"/>
      <c r="E876" s="404"/>
      <c r="F876" s="404"/>
      <c r="G876" s="404"/>
      <c r="H876" s="404"/>
      <c r="I876" s="404"/>
      <c r="J876" s="404"/>
      <c r="K876" s="404"/>
      <c r="L876" s="404"/>
      <c r="M876" s="404"/>
      <c r="N876" s="404"/>
      <c r="O876" s="404"/>
      <c r="P876" s="404"/>
      <c r="Q876" s="404"/>
      <c r="R876" s="404"/>
      <c r="S876" s="404"/>
      <c r="T876" s="404"/>
      <c r="U876" s="404"/>
      <c r="V876" s="404"/>
      <c r="W876" s="404"/>
      <c r="X876" s="404"/>
      <c r="Y876" s="404"/>
      <c r="Z876" s="404"/>
    </row>
    <row r="877" spans="1:26" ht="15.75" customHeight="1">
      <c r="A877" s="404"/>
      <c r="B877" s="404"/>
      <c r="C877" s="404"/>
      <c r="D877" s="404"/>
      <c r="E877" s="404"/>
      <c r="F877" s="404"/>
      <c r="G877" s="404"/>
      <c r="H877" s="404"/>
      <c r="I877" s="404"/>
      <c r="J877" s="404"/>
      <c r="K877" s="404"/>
      <c r="L877" s="404"/>
      <c r="M877" s="404"/>
      <c r="N877" s="404"/>
      <c r="O877" s="404"/>
      <c r="P877" s="404"/>
      <c r="Q877" s="404"/>
      <c r="R877" s="404"/>
      <c r="S877" s="404"/>
      <c r="T877" s="404"/>
      <c r="U877" s="404"/>
      <c r="V877" s="404"/>
      <c r="W877" s="404"/>
      <c r="X877" s="404"/>
      <c r="Y877" s="404"/>
      <c r="Z877" s="404"/>
    </row>
    <row r="878" spans="1:26" ht="15.75" customHeight="1">
      <c r="A878" s="404"/>
      <c r="B878" s="404"/>
      <c r="C878" s="404"/>
      <c r="D878" s="404"/>
      <c r="E878" s="404"/>
      <c r="F878" s="404"/>
      <c r="G878" s="404"/>
      <c r="H878" s="404"/>
      <c r="I878" s="404"/>
      <c r="J878" s="404"/>
      <c r="K878" s="404"/>
      <c r="L878" s="404"/>
      <c r="M878" s="404"/>
      <c r="N878" s="404"/>
      <c r="O878" s="404"/>
      <c r="P878" s="404"/>
      <c r="Q878" s="404"/>
      <c r="R878" s="404"/>
      <c r="S878" s="404"/>
      <c r="T878" s="404"/>
      <c r="U878" s="404"/>
      <c r="V878" s="404"/>
      <c r="W878" s="404"/>
      <c r="X878" s="404"/>
      <c r="Y878" s="404"/>
      <c r="Z878" s="404"/>
    </row>
    <row r="879" spans="1:26" ht="15.75" customHeight="1">
      <c r="A879" s="404"/>
      <c r="B879" s="404"/>
      <c r="C879" s="404"/>
      <c r="D879" s="404"/>
      <c r="E879" s="404"/>
      <c r="F879" s="404"/>
      <c r="G879" s="404"/>
      <c r="H879" s="404"/>
      <c r="I879" s="404"/>
      <c r="J879" s="404"/>
      <c r="K879" s="404"/>
      <c r="L879" s="404"/>
      <c r="M879" s="404"/>
      <c r="N879" s="404"/>
      <c r="O879" s="404"/>
      <c r="P879" s="404"/>
      <c r="Q879" s="404"/>
      <c r="R879" s="404"/>
      <c r="S879" s="404"/>
      <c r="T879" s="404"/>
      <c r="U879" s="404"/>
      <c r="V879" s="404"/>
      <c r="W879" s="404"/>
      <c r="X879" s="404"/>
      <c r="Y879" s="404"/>
      <c r="Z879" s="404"/>
    </row>
    <row r="880" spans="1:26" ht="15.75" customHeight="1">
      <c r="A880" s="404"/>
      <c r="B880" s="404"/>
      <c r="C880" s="404"/>
      <c r="D880" s="404"/>
      <c r="E880" s="404"/>
      <c r="F880" s="404"/>
      <c r="G880" s="404"/>
      <c r="H880" s="404"/>
      <c r="I880" s="404"/>
      <c r="J880" s="404"/>
      <c r="K880" s="404"/>
      <c r="L880" s="404"/>
      <c r="M880" s="404"/>
      <c r="N880" s="404"/>
      <c r="O880" s="404"/>
      <c r="P880" s="404"/>
      <c r="Q880" s="404"/>
      <c r="R880" s="404"/>
      <c r="S880" s="404"/>
      <c r="T880" s="404"/>
      <c r="U880" s="404"/>
      <c r="V880" s="404"/>
      <c r="W880" s="404"/>
      <c r="X880" s="404"/>
      <c r="Y880" s="404"/>
      <c r="Z880" s="404"/>
    </row>
    <row r="881" spans="1:26" ht="15.75" customHeight="1">
      <c r="A881" s="404"/>
      <c r="B881" s="404"/>
      <c r="C881" s="404"/>
      <c r="D881" s="404"/>
      <c r="E881" s="404"/>
      <c r="F881" s="404"/>
      <c r="G881" s="404"/>
      <c r="H881" s="404"/>
      <c r="I881" s="404"/>
      <c r="J881" s="404"/>
      <c r="K881" s="404"/>
      <c r="L881" s="404"/>
      <c r="M881" s="404"/>
      <c r="N881" s="404"/>
      <c r="O881" s="404"/>
      <c r="P881" s="404"/>
      <c r="Q881" s="404"/>
      <c r="R881" s="404"/>
      <c r="S881" s="404"/>
      <c r="T881" s="404"/>
      <c r="U881" s="404"/>
      <c r="V881" s="404"/>
      <c r="W881" s="404"/>
      <c r="X881" s="404"/>
      <c r="Y881" s="404"/>
      <c r="Z881" s="404"/>
    </row>
    <row r="882" spans="1:26" ht="15.75" customHeight="1">
      <c r="A882" s="404"/>
      <c r="B882" s="404"/>
      <c r="C882" s="404"/>
      <c r="D882" s="404"/>
      <c r="E882" s="404"/>
      <c r="F882" s="404"/>
      <c r="G882" s="404"/>
      <c r="H882" s="404"/>
      <c r="I882" s="404"/>
      <c r="J882" s="404"/>
      <c r="K882" s="404"/>
      <c r="L882" s="404"/>
      <c r="M882" s="404"/>
      <c r="N882" s="404"/>
      <c r="O882" s="404"/>
      <c r="P882" s="404"/>
      <c r="Q882" s="404"/>
      <c r="R882" s="404"/>
      <c r="S882" s="404"/>
      <c r="T882" s="404"/>
      <c r="U882" s="404"/>
      <c r="V882" s="404"/>
      <c r="W882" s="404"/>
      <c r="X882" s="404"/>
      <c r="Y882" s="404"/>
      <c r="Z882" s="404"/>
    </row>
    <row r="883" spans="1:26" ht="15.75" customHeight="1">
      <c r="A883" s="404"/>
      <c r="B883" s="404"/>
      <c r="C883" s="404"/>
      <c r="D883" s="404"/>
      <c r="E883" s="404"/>
      <c r="F883" s="404"/>
      <c r="G883" s="404"/>
      <c r="H883" s="404"/>
      <c r="I883" s="404"/>
      <c r="J883" s="404"/>
      <c r="K883" s="404"/>
      <c r="L883" s="404"/>
      <c r="M883" s="404"/>
      <c r="N883" s="404"/>
      <c r="O883" s="404"/>
      <c r="P883" s="404"/>
      <c r="Q883" s="404"/>
      <c r="R883" s="404"/>
      <c r="S883" s="404"/>
      <c r="T883" s="404"/>
      <c r="U883" s="404"/>
      <c r="V883" s="404"/>
      <c r="W883" s="404"/>
      <c r="X883" s="404"/>
      <c r="Y883" s="404"/>
      <c r="Z883" s="404"/>
    </row>
    <row r="884" spans="1:26" ht="15.75" customHeight="1">
      <c r="A884" s="404"/>
      <c r="B884" s="404"/>
      <c r="C884" s="404"/>
      <c r="D884" s="404"/>
      <c r="E884" s="404"/>
      <c r="F884" s="404"/>
      <c r="G884" s="404"/>
      <c r="H884" s="404"/>
      <c r="I884" s="404"/>
      <c r="J884" s="404"/>
      <c r="K884" s="404"/>
      <c r="L884" s="404"/>
      <c r="M884" s="404"/>
      <c r="N884" s="404"/>
      <c r="O884" s="404"/>
      <c r="P884" s="404"/>
      <c r="Q884" s="404"/>
      <c r="R884" s="404"/>
      <c r="S884" s="404"/>
      <c r="T884" s="404"/>
      <c r="U884" s="404"/>
      <c r="V884" s="404"/>
      <c r="W884" s="404"/>
      <c r="X884" s="404"/>
      <c r="Y884" s="404"/>
      <c r="Z884" s="404"/>
    </row>
    <row r="885" spans="1:26" ht="15.75" customHeight="1">
      <c r="A885" s="404"/>
      <c r="B885" s="404"/>
      <c r="C885" s="404"/>
      <c r="D885" s="404"/>
      <c r="E885" s="404"/>
      <c r="F885" s="404"/>
      <c r="G885" s="404"/>
      <c r="H885" s="404"/>
      <c r="I885" s="404"/>
      <c r="J885" s="404"/>
      <c r="K885" s="404"/>
      <c r="L885" s="404"/>
      <c r="M885" s="404"/>
      <c r="N885" s="404"/>
      <c r="O885" s="404"/>
      <c r="P885" s="404"/>
      <c r="Q885" s="404"/>
      <c r="R885" s="404"/>
      <c r="S885" s="404"/>
      <c r="T885" s="404"/>
      <c r="U885" s="404"/>
      <c r="V885" s="404"/>
      <c r="W885" s="404"/>
      <c r="X885" s="404"/>
      <c r="Y885" s="404"/>
      <c r="Z885" s="404"/>
    </row>
    <row r="886" spans="1:26" ht="15.75" customHeight="1">
      <c r="A886" s="404"/>
      <c r="B886" s="404"/>
      <c r="C886" s="404"/>
      <c r="D886" s="404"/>
      <c r="E886" s="404"/>
      <c r="F886" s="404"/>
      <c r="G886" s="404"/>
      <c r="H886" s="404"/>
      <c r="I886" s="404"/>
      <c r="J886" s="404"/>
      <c r="K886" s="404"/>
      <c r="L886" s="404"/>
      <c r="M886" s="404"/>
      <c r="N886" s="404"/>
      <c r="O886" s="404"/>
      <c r="P886" s="404"/>
      <c r="Q886" s="404"/>
      <c r="R886" s="404"/>
      <c r="S886" s="404"/>
      <c r="T886" s="404"/>
      <c r="U886" s="404"/>
      <c r="V886" s="404"/>
      <c r="W886" s="404"/>
      <c r="X886" s="404"/>
      <c r="Y886" s="404"/>
      <c r="Z886" s="404"/>
    </row>
    <row r="887" spans="1:26" ht="15.75" customHeight="1">
      <c r="A887" s="404"/>
      <c r="B887" s="404"/>
      <c r="C887" s="404"/>
      <c r="D887" s="404"/>
      <c r="E887" s="404"/>
      <c r="F887" s="404"/>
      <c r="G887" s="404"/>
      <c r="H887" s="404"/>
      <c r="I887" s="404"/>
      <c r="J887" s="404"/>
      <c r="K887" s="404"/>
      <c r="L887" s="404"/>
      <c r="M887" s="404"/>
      <c r="N887" s="404"/>
      <c r="O887" s="404"/>
      <c r="P887" s="404"/>
      <c r="Q887" s="404"/>
      <c r="R887" s="404"/>
      <c r="S887" s="404"/>
      <c r="T887" s="404"/>
      <c r="U887" s="404"/>
      <c r="V887" s="404"/>
      <c r="W887" s="404"/>
      <c r="X887" s="404"/>
      <c r="Y887" s="404"/>
      <c r="Z887" s="404"/>
    </row>
    <row r="888" spans="1:26" ht="15.75" customHeight="1">
      <c r="A888" s="404"/>
      <c r="B888" s="404"/>
      <c r="C888" s="404"/>
      <c r="D888" s="404"/>
      <c r="E888" s="404"/>
      <c r="F888" s="404"/>
      <c r="G888" s="404"/>
      <c r="H888" s="404"/>
      <c r="I888" s="404"/>
      <c r="J888" s="404"/>
      <c r="K888" s="404"/>
      <c r="L888" s="404"/>
      <c r="M888" s="404"/>
      <c r="N888" s="404"/>
      <c r="O888" s="404"/>
      <c r="P888" s="404"/>
      <c r="Q888" s="404"/>
      <c r="R888" s="404"/>
      <c r="S888" s="404"/>
      <c r="T888" s="404"/>
      <c r="U888" s="404"/>
      <c r="V888" s="404"/>
      <c r="W888" s="404"/>
      <c r="X888" s="404"/>
      <c r="Y888" s="404"/>
      <c r="Z888" s="404"/>
    </row>
    <row r="889" spans="1:26" ht="15.75" customHeight="1">
      <c r="A889" s="404"/>
      <c r="B889" s="404"/>
      <c r="C889" s="404"/>
      <c r="D889" s="404"/>
      <c r="E889" s="404"/>
      <c r="F889" s="404"/>
      <c r="G889" s="404"/>
      <c r="H889" s="404"/>
      <c r="I889" s="404"/>
      <c r="J889" s="404"/>
      <c r="K889" s="404"/>
      <c r="L889" s="404"/>
      <c r="M889" s="404"/>
      <c r="N889" s="404"/>
      <c r="O889" s="404"/>
      <c r="P889" s="404"/>
      <c r="Q889" s="404"/>
      <c r="R889" s="404"/>
      <c r="S889" s="404"/>
      <c r="T889" s="404"/>
      <c r="U889" s="404"/>
      <c r="V889" s="404"/>
      <c r="W889" s="404"/>
      <c r="X889" s="404"/>
      <c r="Y889" s="404"/>
      <c r="Z889" s="404"/>
    </row>
    <row r="890" spans="1:26" ht="15.75" customHeight="1">
      <c r="A890" s="404"/>
      <c r="B890" s="404"/>
      <c r="C890" s="404"/>
      <c r="D890" s="404"/>
      <c r="E890" s="404"/>
      <c r="F890" s="404"/>
      <c r="G890" s="404"/>
      <c r="H890" s="404"/>
      <c r="I890" s="404"/>
      <c r="J890" s="404"/>
      <c r="K890" s="404"/>
      <c r="L890" s="404"/>
      <c r="M890" s="404"/>
      <c r="N890" s="404"/>
      <c r="O890" s="404"/>
      <c r="P890" s="404"/>
      <c r="Q890" s="404"/>
      <c r="R890" s="404"/>
      <c r="S890" s="404"/>
      <c r="T890" s="404"/>
      <c r="U890" s="404"/>
      <c r="V890" s="404"/>
      <c r="W890" s="404"/>
      <c r="X890" s="404"/>
      <c r="Y890" s="404"/>
      <c r="Z890" s="404"/>
    </row>
    <row r="891" spans="1:26" ht="15.75" customHeight="1">
      <c r="A891" s="404"/>
      <c r="B891" s="404"/>
      <c r="C891" s="404"/>
      <c r="D891" s="404"/>
      <c r="E891" s="404"/>
      <c r="F891" s="404"/>
      <c r="G891" s="404"/>
      <c r="H891" s="404"/>
      <c r="I891" s="404"/>
      <c r="J891" s="404"/>
      <c r="K891" s="404"/>
      <c r="L891" s="404"/>
      <c r="M891" s="404"/>
      <c r="N891" s="404"/>
      <c r="O891" s="404"/>
      <c r="P891" s="404"/>
      <c r="Q891" s="404"/>
      <c r="R891" s="404"/>
      <c r="S891" s="404"/>
      <c r="T891" s="404"/>
      <c r="U891" s="404"/>
      <c r="V891" s="404"/>
      <c r="W891" s="404"/>
      <c r="X891" s="404"/>
      <c r="Y891" s="404"/>
      <c r="Z891" s="404"/>
    </row>
    <row r="892" spans="1:26" ht="15.75" customHeight="1">
      <c r="A892" s="404"/>
      <c r="B892" s="404"/>
      <c r="C892" s="404"/>
      <c r="D892" s="404"/>
      <c r="E892" s="404"/>
      <c r="F892" s="404"/>
      <c r="G892" s="404"/>
      <c r="H892" s="404"/>
      <c r="I892" s="404"/>
      <c r="J892" s="404"/>
      <c r="K892" s="404"/>
      <c r="L892" s="404"/>
      <c r="M892" s="404"/>
      <c r="N892" s="404"/>
      <c r="O892" s="404"/>
      <c r="P892" s="404"/>
      <c r="Q892" s="404"/>
      <c r="R892" s="404"/>
      <c r="S892" s="404"/>
      <c r="T892" s="404"/>
      <c r="U892" s="404"/>
      <c r="V892" s="404"/>
      <c r="W892" s="404"/>
      <c r="X892" s="404"/>
      <c r="Y892" s="404"/>
      <c r="Z892" s="404"/>
    </row>
    <row r="893" spans="1:26" ht="15.75" customHeight="1">
      <c r="A893" s="404"/>
      <c r="B893" s="404"/>
      <c r="C893" s="404"/>
      <c r="D893" s="404"/>
      <c r="E893" s="404"/>
      <c r="F893" s="404"/>
      <c r="G893" s="404"/>
      <c r="H893" s="404"/>
      <c r="I893" s="404"/>
      <c r="J893" s="404"/>
      <c r="K893" s="404"/>
      <c r="L893" s="404"/>
      <c r="M893" s="404"/>
      <c r="N893" s="404"/>
      <c r="O893" s="404"/>
      <c r="P893" s="404"/>
      <c r="Q893" s="404"/>
      <c r="R893" s="404"/>
      <c r="S893" s="404"/>
      <c r="T893" s="404"/>
      <c r="U893" s="404"/>
      <c r="V893" s="404"/>
      <c r="W893" s="404"/>
      <c r="X893" s="404"/>
      <c r="Y893" s="404"/>
      <c r="Z893" s="404"/>
    </row>
    <row r="894" spans="1:26" ht="15.75" customHeight="1">
      <c r="A894" s="404"/>
      <c r="B894" s="404"/>
      <c r="C894" s="404"/>
      <c r="D894" s="404"/>
      <c r="E894" s="404"/>
      <c r="F894" s="404"/>
      <c r="G894" s="404"/>
      <c r="H894" s="404"/>
      <c r="I894" s="404"/>
      <c r="J894" s="404"/>
      <c r="K894" s="404"/>
      <c r="L894" s="404"/>
      <c r="M894" s="404"/>
      <c r="N894" s="404"/>
      <c r="O894" s="404"/>
      <c r="P894" s="404"/>
      <c r="Q894" s="404"/>
      <c r="R894" s="404"/>
      <c r="S894" s="404"/>
      <c r="T894" s="404"/>
      <c r="U894" s="404"/>
      <c r="V894" s="404"/>
      <c r="W894" s="404"/>
      <c r="X894" s="404"/>
      <c r="Y894" s="404"/>
      <c r="Z894" s="404"/>
    </row>
    <row r="895" spans="1:26" ht="15.75" customHeight="1">
      <c r="A895" s="404"/>
      <c r="B895" s="404"/>
      <c r="C895" s="404"/>
      <c r="D895" s="404"/>
      <c r="E895" s="404"/>
      <c r="F895" s="404"/>
      <c r="G895" s="404"/>
      <c r="H895" s="404"/>
      <c r="I895" s="404"/>
      <c r="J895" s="404"/>
      <c r="K895" s="404"/>
      <c r="L895" s="404"/>
      <c r="M895" s="404"/>
      <c r="N895" s="404"/>
      <c r="O895" s="404"/>
      <c r="P895" s="404"/>
      <c r="Q895" s="404"/>
      <c r="R895" s="404"/>
      <c r="S895" s="404"/>
      <c r="T895" s="404"/>
      <c r="U895" s="404"/>
      <c r="V895" s="404"/>
      <c r="W895" s="404"/>
      <c r="X895" s="404"/>
      <c r="Y895" s="404"/>
      <c r="Z895" s="404"/>
    </row>
    <row r="896" spans="1:26" ht="15.75" customHeight="1">
      <c r="A896" s="404"/>
      <c r="B896" s="404"/>
      <c r="C896" s="404"/>
      <c r="D896" s="404"/>
      <c r="E896" s="404"/>
      <c r="F896" s="404"/>
      <c r="G896" s="404"/>
      <c r="H896" s="404"/>
      <c r="I896" s="404"/>
      <c r="J896" s="404"/>
      <c r="K896" s="404"/>
      <c r="L896" s="404"/>
      <c r="M896" s="404"/>
      <c r="N896" s="404"/>
      <c r="O896" s="404"/>
      <c r="P896" s="404"/>
      <c r="Q896" s="404"/>
      <c r="R896" s="404"/>
      <c r="S896" s="404"/>
      <c r="T896" s="404"/>
      <c r="U896" s="404"/>
      <c r="V896" s="404"/>
      <c r="W896" s="404"/>
      <c r="X896" s="404"/>
      <c r="Y896" s="404"/>
      <c r="Z896" s="404"/>
    </row>
    <row r="897" spans="1:26" ht="15.75" customHeight="1">
      <c r="A897" s="404"/>
      <c r="B897" s="404"/>
      <c r="C897" s="404"/>
      <c r="D897" s="404"/>
      <c r="E897" s="404"/>
      <c r="F897" s="404"/>
      <c r="G897" s="404"/>
      <c r="H897" s="404"/>
      <c r="I897" s="404"/>
      <c r="J897" s="404"/>
      <c r="K897" s="404"/>
      <c r="L897" s="404"/>
      <c r="M897" s="404"/>
      <c r="N897" s="404"/>
      <c r="O897" s="404"/>
      <c r="P897" s="404"/>
      <c r="Q897" s="404"/>
      <c r="R897" s="404"/>
      <c r="S897" s="404"/>
      <c r="T897" s="404"/>
      <c r="U897" s="404"/>
      <c r="V897" s="404"/>
      <c r="W897" s="404"/>
      <c r="X897" s="404"/>
      <c r="Y897" s="404"/>
      <c r="Z897" s="404"/>
    </row>
    <row r="898" spans="1:26" ht="15.75" customHeight="1">
      <c r="A898" s="404"/>
      <c r="B898" s="404"/>
      <c r="C898" s="404"/>
      <c r="D898" s="404"/>
      <c r="E898" s="404"/>
      <c r="F898" s="404"/>
      <c r="G898" s="404"/>
      <c r="H898" s="404"/>
      <c r="I898" s="404"/>
      <c r="J898" s="404"/>
      <c r="K898" s="404"/>
      <c r="L898" s="404"/>
      <c r="M898" s="404"/>
      <c r="N898" s="404"/>
      <c r="O898" s="404"/>
      <c r="P898" s="404"/>
      <c r="Q898" s="404"/>
      <c r="R898" s="404"/>
      <c r="S898" s="404"/>
      <c r="T898" s="404"/>
      <c r="U898" s="404"/>
      <c r="V898" s="404"/>
      <c r="W898" s="404"/>
      <c r="X898" s="404"/>
      <c r="Y898" s="404"/>
      <c r="Z898" s="404"/>
    </row>
    <row r="899" spans="1:26" ht="15.75" customHeight="1">
      <c r="A899" s="404"/>
      <c r="B899" s="404"/>
      <c r="C899" s="404"/>
      <c r="D899" s="404"/>
      <c r="E899" s="404"/>
      <c r="F899" s="404"/>
      <c r="G899" s="404"/>
      <c r="H899" s="404"/>
      <c r="I899" s="404"/>
      <c r="J899" s="404"/>
      <c r="K899" s="404"/>
      <c r="L899" s="404"/>
      <c r="M899" s="404"/>
      <c r="N899" s="404"/>
      <c r="O899" s="404"/>
      <c r="P899" s="404"/>
      <c r="Q899" s="404"/>
      <c r="R899" s="404"/>
      <c r="S899" s="404"/>
      <c r="T899" s="404"/>
      <c r="U899" s="404"/>
      <c r="V899" s="404"/>
      <c r="W899" s="404"/>
      <c r="X899" s="404"/>
      <c r="Y899" s="404"/>
      <c r="Z899" s="404"/>
    </row>
    <row r="900" spans="1:26" ht="15.75" customHeight="1">
      <c r="A900" s="404"/>
      <c r="B900" s="404"/>
      <c r="C900" s="404"/>
      <c r="D900" s="404"/>
      <c r="E900" s="404"/>
      <c r="F900" s="404"/>
      <c r="G900" s="404"/>
      <c r="H900" s="404"/>
      <c r="I900" s="404"/>
      <c r="J900" s="404"/>
      <c r="K900" s="404"/>
      <c r="L900" s="404"/>
      <c r="M900" s="404"/>
      <c r="N900" s="404"/>
      <c r="O900" s="404"/>
      <c r="P900" s="404"/>
      <c r="Q900" s="404"/>
      <c r="R900" s="404"/>
      <c r="S900" s="404"/>
      <c r="T900" s="404"/>
      <c r="U900" s="404"/>
      <c r="V900" s="404"/>
      <c r="W900" s="404"/>
      <c r="X900" s="404"/>
      <c r="Y900" s="404"/>
      <c r="Z900" s="404"/>
    </row>
    <row r="901" spans="1:26" ht="15.75" customHeight="1">
      <c r="A901" s="404"/>
      <c r="B901" s="404"/>
      <c r="C901" s="404"/>
      <c r="D901" s="404"/>
      <c r="E901" s="404"/>
      <c r="F901" s="404"/>
      <c r="G901" s="404"/>
      <c r="H901" s="404"/>
      <c r="I901" s="404"/>
      <c r="J901" s="404"/>
      <c r="K901" s="404"/>
      <c r="L901" s="404"/>
      <c r="M901" s="404"/>
      <c r="N901" s="404"/>
      <c r="O901" s="404"/>
      <c r="P901" s="404"/>
      <c r="Q901" s="404"/>
      <c r="R901" s="404"/>
      <c r="S901" s="404"/>
      <c r="T901" s="404"/>
      <c r="U901" s="404"/>
      <c r="V901" s="404"/>
      <c r="W901" s="404"/>
      <c r="X901" s="404"/>
      <c r="Y901" s="404"/>
      <c r="Z901" s="404"/>
    </row>
    <row r="902" spans="1:26" ht="15.75" customHeight="1">
      <c r="A902" s="404"/>
      <c r="B902" s="404"/>
      <c r="C902" s="404"/>
      <c r="D902" s="404"/>
      <c r="E902" s="404"/>
      <c r="F902" s="404"/>
      <c r="G902" s="404"/>
      <c r="H902" s="404"/>
      <c r="I902" s="404"/>
      <c r="J902" s="404"/>
      <c r="K902" s="404"/>
      <c r="L902" s="404"/>
      <c r="M902" s="404"/>
      <c r="N902" s="404"/>
      <c r="O902" s="404"/>
      <c r="P902" s="404"/>
      <c r="Q902" s="404"/>
      <c r="R902" s="404"/>
      <c r="S902" s="404"/>
      <c r="T902" s="404"/>
      <c r="U902" s="404"/>
      <c r="V902" s="404"/>
      <c r="W902" s="404"/>
      <c r="X902" s="404"/>
      <c r="Y902" s="404"/>
      <c r="Z902" s="404"/>
    </row>
    <row r="903" spans="1:26" ht="15.75" customHeight="1">
      <c r="A903" s="404"/>
      <c r="B903" s="404"/>
      <c r="C903" s="404"/>
      <c r="D903" s="404"/>
      <c r="E903" s="404"/>
      <c r="F903" s="404"/>
      <c r="G903" s="404"/>
      <c r="H903" s="404"/>
      <c r="I903" s="404"/>
      <c r="J903" s="404"/>
      <c r="K903" s="404"/>
      <c r="L903" s="404"/>
      <c r="M903" s="404"/>
      <c r="N903" s="404"/>
      <c r="O903" s="404"/>
      <c r="P903" s="404"/>
      <c r="Q903" s="404"/>
      <c r="R903" s="404"/>
      <c r="S903" s="404"/>
      <c r="T903" s="404"/>
      <c r="U903" s="404"/>
      <c r="V903" s="404"/>
      <c r="W903" s="404"/>
      <c r="X903" s="404"/>
      <c r="Y903" s="404"/>
      <c r="Z903" s="404"/>
    </row>
    <row r="904" spans="1:26" ht="15.75" customHeight="1">
      <c r="A904" s="404"/>
      <c r="B904" s="404"/>
      <c r="C904" s="404"/>
      <c r="D904" s="404"/>
      <c r="E904" s="404"/>
      <c r="F904" s="404"/>
      <c r="G904" s="404"/>
      <c r="H904" s="404"/>
      <c r="I904" s="404"/>
      <c r="J904" s="404"/>
      <c r="K904" s="404"/>
      <c r="L904" s="404"/>
      <c r="M904" s="404"/>
      <c r="N904" s="404"/>
      <c r="O904" s="404"/>
      <c r="P904" s="404"/>
      <c r="Q904" s="404"/>
      <c r="R904" s="404"/>
      <c r="S904" s="404"/>
      <c r="T904" s="404"/>
      <c r="U904" s="404"/>
      <c r="V904" s="404"/>
      <c r="W904" s="404"/>
      <c r="X904" s="404"/>
      <c r="Y904" s="404"/>
      <c r="Z904" s="404"/>
    </row>
    <row r="905" spans="1:26" ht="15.75" customHeight="1">
      <c r="A905" s="404"/>
      <c r="B905" s="404"/>
      <c r="C905" s="404"/>
      <c r="D905" s="404"/>
      <c r="E905" s="404"/>
      <c r="F905" s="404"/>
      <c r="G905" s="404"/>
      <c r="H905" s="404"/>
      <c r="I905" s="404"/>
      <c r="J905" s="404"/>
      <c r="K905" s="404"/>
      <c r="L905" s="404"/>
      <c r="M905" s="404"/>
      <c r="N905" s="404"/>
      <c r="O905" s="404"/>
      <c r="P905" s="404"/>
      <c r="Q905" s="404"/>
      <c r="R905" s="404"/>
      <c r="S905" s="404"/>
      <c r="T905" s="404"/>
      <c r="U905" s="404"/>
      <c r="V905" s="404"/>
      <c r="W905" s="404"/>
      <c r="X905" s="404"/>
      <c r="Y905" s="404"/>
      <c r="Z905" s="404"/>
    </row>
    <row r="906" spans="1:26" ht="15.75" customHeight="1">
      <c r="A906" s="404"/>
      <c r="B906" s="404"/>
      <c r="C906" s="404"/>
      <c r="D906" s="404"/>
      <c r="E906" s="404"/>
      <c r="F906" s="404"/>
      <c r="G906" s="404"/>
      <c r="H906" s="404"/>
      <c r="I906" s="404"/>
      <c r="J906" s="404"/>
      <c r="K906" s="404"/>
      <c r="L906" s="404"/>
      <c r="M906" s="404"/>
      <c r="N906" s="404"/>
      <c r="O906" s="404"/>
      <c r="P906" s="404"/>
      <c r="Q906" s="404"/>
      <c r="R906" s="404"/>
      <c r="S906" s="404"/>
      <c r="T906" s="404"/>
      <c r="U906" s="404"/>
      <c r="V906" s="404"/>
      <c r="W906" s="404"/>
      <c r="X906" s="404"/>
      <c r="Y906" s="404"/>
      <c r="Z906" s="404"/>
    </row>
    <row r="907" spans="1:26" ht="15.75" customHeight="1">
      <c r="A907" s="404"/>
      <c r="B907" s="404"/>
      <c r="C907" s="404"/>
      <c r="D907" s="404"/>
      <c r="E907" s="404"/>
      <c r="F907" s="404"/>
      <c r="G907" s="404"/>
      <c r="H907" s="404"/>
      <c r="I907" s="404"/>
      <c r="J907" s="404"/>
      <c r="K907" s="404"/>
      <c r="L907" s="404"/>
      <c r="M907" s="404"/>
      <c r="N907" s="404"/>
      <c r="O907" s="404"/>
      <c r="P907" s="404"/>
      <c r="Q907" s="404"/>
      <c r="R907" s="404"/>
      <c r="S907" s="404"/>
      <c r="T907" s="404"/>
      <c r="U907" s="404"/>
      <c r="V907" s="404"/>
      <c r="W907" s="404"/>
      <c r="X907" s="404"/>
      <c r="Y907" s="404"/>
      <c r="Z907" s="404"/>
    </row>
    <row r="908" spans="1:26" ht="15.75" customHeight="1">
      <c r="A908" s="404"/>
      <c r="B908" s="404"/>
      <c r="C908" s="404"/>
      <c r="D908" s="404"/>
      <c r="E908" s="404"/>
      <c r="F908" s="404"/>
      <c r="G908" s="404"/>
      <c r="H908" s="404"/>
      <c r="I908" s="404"/>
      <c r="J908" s="404"/>
      <c r="K908" s="404"/>
      <c r="L908" s="404"/>
      <c r="M908" s="404"/>
      <c r="N908" s="404"/>
      <c r="O908" s="404"/>
      <c r="P908" s="404"/>
      <c r="Q908" s="404"/>
      <c r="R908" s="404"/>
      <c r="S908" s="404"/>
      <c r="T908" s="404"/>
      <c r="U908" s="404"/>
      <c r="V908" s="404"/>
      <c r="W908" s="404"/>
      <c r="X908" s="404"/>
      <c r="Y908" s="404"/>
      <c r="Z908" s="404"/>
    </row>
    <row r="909" spans="1:26" ht="15.75" customHeight="1">
      <c r="A909" s="404"/>
      <c r="B909" s="404"/>
      <c r="C909" s="404"/>
      <c r="D909" s="404"/>
      <c r="E909" s="404"/>
      <c r="F909" s="404"/>
      <c r="G909" s="404"/>
      <c r="H909" s="404"/>
      <c r="I909" s="404"/>
      <c r="J909" s="404"/>
      <c r="K909" s="404"/>
      <c r="L909" s="404"/>
      <c r="M909" s="404"/>
      <c r="N909" s="404"/>
      <c r="O909" s="404"/>
      <c r="P909" s="404"/>
      <c r="Q909" s="404"/>
      <c r="R909" s="404"/>
      <c r="S909" s="404"/>
      <c r="T909" s="404"/>
      <c r="U909" s="404"/>
      <c r="V909" s="404"/>
      <c r="W909" s="404"/>
      <c r="X909" s="404"/>
      <c r="Y909" s="404"/>
      <c r="Z909" s="404"/>
    </row>
    <row r="910" spans="1:26" ht="15.75" customHeight="1">
      <c r="A910" s="404"/>
      <c r="B910" s="404"/>
      <c r="C910" s="404"/>
      <c r="D910" s="404"/>
      <c r="E910" s="404"/>
      <c r="F910" s="404"/>
      <c r="G910" s="404"/>
      <c r="H910" s="404"/>
      <c r="I910" s="404"/>
      <c r="J910" s="404"/>
      <c r="K910" s="404"/>
      <c r="L910" s="404"/>
      <c r="M910" s="404"/>
      <c r="N910" s="404"/>
      <c r="O910" s="404"/>
      <c r="P910" s="404"/>
      <c r="Q910" s="404"/>
      <c r="R910" s="404"/>
      <c r="S910" s="404"/>
      <c r="T910" s="404"/>
      <c r="U910" s="404"/>
      <c r="V910" s="404"/>
      <c r="W910" s="404"/>
      <c r="X910" s="404"/>
      <c r="Y910" s="404"/>
      <c r="Z910" s="404"/>
    </row>
    <row r="911" spans="1:26" ht="15.75" customHeight="1">
      <c r="A911" s="404"/>
      <c r="B911" s="404"/>
      <c r="C911" s="404"/>
      <c r="D911" s="404"/>
      <c r="E911" s="404"/>
      <c r="F911" s="404"/>
      <c r="G911" s="404"/>
      <c r="H911" s="404"/>
      <c r="I911" s="404"/>
      <c r="J911" s="404"/>
      <c r="K911" s="404"/>
      <c r="L911" s="404"/>
      <c r="M911" s="404"/>
      <c r="N911" s="404"/>
      <c r="O911" s="404"/>
      <c r="P911" s="404"/>
      <c r="Q911" s="404"/>
      <c r="R911" s="404"/>
      <c r="S911" s="404"/>
      <c r="T911" s="404"/>
      <c r="U911" s="404"/>
      <c r="V911" s="404"/>
      <c r="W911" s="404"/>
      <c r="X911" s="404"/>
      <c r="Y911" s="404"/>
      <c r="Z911" s="404"/>
    </row>
    <row r="912" spans="1:26" ht="15.75" customHeight="1">
      <c r="A912" s="404"/>
      <c r="B912" s="404"/>
      <c r="C912" s="404"/>
      <c r="D912" s="404"/>
      <c r="E912" s="404"/>
      <c r="F912" s="404"/>
      <c r="G912" s="404"/>
      <c r="H912" s="404"/>
      <c r="I912" s="404"/>
      <c r="J912" s="404"/>
      <c r="K912" s="404"/>
      <c r="L912" s="404"/>
      <c r="M912" s="404"/>
      <c r="N912" s="404"/>
      <c r="O912" s="404"/>
      <c r="P912" s="404"/>
      <c r="Q912" s="404"/>
      <c r="R912" s="404"/>
      <c r="S912" s="404"/>
      <c r="T912" s="404"/>
      <c r="U912" s="404"/>
      <c r="V912" s="404"/>
      <c r="W912" s="404"/>
      <c r="X912" s="404"/>
      <c r="Y912" s="404"/>
      <c r="Z912" s="404"/>
    </row>
    <row r="913" spans="1:26" ht="15.75" customHeight="1">
      <c r="A913" s="404"/>
      <c r="B913" s="404"/>
      <c r="C913" s="404"/>
      <c r="D913" s="404"/>
      <c r="E913" s="404"/>
      <c r="F913" s="404"/>
      <c r="G913" s="404"/>
      <c r="H913" s="404"/>
      <c r="I913" s="404"/>
      <c r="J913" s="404"/>
      <c r="K913" s="404"/>
      <c r="L913" s="404"/>
      <c r="M913" s="404"/>
      <c r="N913" s="404"/>
      <c r="O913" s="404"/>
      <c r="P913" s="404"/>
      <c r="Q913" s="404"/>
      <c r="R913" s="404"/>
      <c r="S913" s="404"/>
      <c r="T913" s="404"/>
      <c r="U913" s="404"/>
      <c r="V913" s="404"/>
      <c r="W913" s="404"/>
      <c r="X913" s="404"/>
      <c r="Y913" s="404"/>
      <c r="Z913" s="404"/>
    </row>
    <row r="914" spans="1:26" ht="15.75" customHeight="1">
      <c r="A914" s="404"/>
      <c r="B914" s="404"/>
      <c r="C914" s="404"/>
      <c r="D914" s="404"/>
      <c r="E914" s="404"/>
      <c r="F914" s="404"/>
      <c r="G914" s="404"/>
      <c r="H914" s="404"/>
      <c r="I914" s="404"/>
      <c r="J914" s="404"/>
      <c r="K914" s="404"/>
      <c r="L914" s="404"/>
      <c r="M914" s="404"/>
      <c r="N914" s="404"/>
      <c r="O914" s="404"/>
      <c r="P914" s="404"/>
      <c r="Q914" s="404"/>
      <c r="R914" s="404"/>
      <c r="S914" s="404"/>
      <c r="T914" s="404"/>
      <c r="U914" s="404"/>
      <c r="V914" s="404"/>
      <c r="W914" s="404"/>
      <c r="X914" s="404"/>
      <c r="Y914" s="404"/>
      <c r="Z914" s="404"/>
    </row>
    <row r="915" spans="1:26" ht="15.75" customHeight="1">
      <c r="A915" s="404"/>
      <c r="B915" s="404"/>
      <c r="C915" s="404"/>
      <c r="D915" s="404"/>
      <c r="E915" s="404"/>
      <c r="F915" s="404"/>
      <c r="G915" s="404"/>
      <c r="H915" s="404"/>
      <c r="I915" s="404"/>
      <c r="J915" s="404"/>
      <c r="K915" s="404"/>
      <c r="L915" s="404"/>
      <c r="M915" s="404"/>
      <c r="N915" s="404"/>
      <c r="O915" s="404"/>
      <c r="P915" s="404"/>
      <c r="Q915" s="404"/>
      <c r="R915" s="404"/>
      <c r="S915" s="404"/>
      <c r="T915" s="404"/>
      <c r="U915" s="404"/>
      <c r="V915" s="404"/>
      <c r="W915" s="404"/>
      <c r="X915" s="404"/>
      <c r="Y915" s="404"/>
      <c r="Z915" s="404"/>
    </row>
    <row r="916" spans="1:26" ht="15.75" customHeight="1">
      <c r="A916" s="404"/>
      <c r="B916" s="404"/>
      <c r="C916" s="404"/>
      <c r="D916" s="404"/>
      <c r="E916" s="404"/>
      <c r="F916" s="404"/>
      <c r="G916" s="404"/>
      <c r="H916" s="404"/>
      <c r="I916" s="404"/>
      <c r="J916" s="404"/>
      <c r="K916" s="404"/>
      <c r="L916" s="404"/>
      <c r="M916" s="404"/>
      <c r="N916" s="404"/>
      <c r="O916" s="404"/>
      <c r="P916" s="404"/>
      <c r="Q916" s="404"/>
      <c r="R916" s="404"/>
      <c r="S916" s="404"/>
      <c r="T916" s="404"/>
      <c r="U916" s="404"/>
      <c r="V916" s="404"/>
      <c r="W916" s="404"/>
      <c r="X916" s="404"/>
      <c r="Y916" s="404"/>
      <c r="Z916" s="404"/>
    </row>
    <row r="917" spans="1:26" ht="15.75" customHeight="1">
      <c r="A917" s="404"/>
      <c r="B917" s="404"/>
      <c r="C917" s="404"/>
      <c r="D917" s="404"/>
      <c r="E917" s="404"/>
      <c r="F917" s="404"/>
      <c r="G917" s="404"/>
      <c r="H917" s="404"/>
      <c r="I917" s="404"/>
      <c r="J917" s="404"/>
      <c r="K917" s="404"/>
      <c r="L917" s="404"/>
      <c r="M917" s="404"/>
      <c r="N917" s="404"/>
      <c r="O917" s="404"/>
      <c r="P917" s="404"/>
      <c r="Q917" s="404"/>
      <c r="R917" s="404"/>
      <c r="S917" s="404"/>
      <c r="T917" s="404"/>
      <c r="U917" s="404"/>
      <c r="V917" s="404"/>
      <c r="W917" s="404"/>
      <c r="X917" s="404"/>
      <c r="Y917" s="404"/>
      <c r="Z917" s="404"/>
    </row>
    <row r="918" spans="1:26" ht="15.75" customHeight="1">
      <c r="A918" s="404"/>
      <c r="B918" s="404"/>
      <c r="C918" s="404"/>
      <c r="D918" s="404"/>
      <c r="E918" s="404"/>
      <c r="F918" s="404"/>
      <c r="G918" s="404"/>
      <c r="H918" s="404"/>
      <c r="I918" s="404"/>
      <c r="J918" s="404"/>
      <c r="K918" s="404"/>
      <c r="L918" s="404"/>
      <c r="M918" s="404"/>
      <c r="N918" s="404"/>
      <c r="O918" s="404"/>
      <c r="P918" s="404"/>
      <c r="Q918" s="404"/>
      <c r="R918" s="404"/>
      <c r="S918" s="404"/>
      <c r="T918" s="404"/>
      <c r="U918" s="404"/>
      <c r="V918" s="404"/>
      <c r="W918" s="404"/>
      <c r="X918" s="404"/>
      <c r="Y918" s="404"/>
      <c r="Z918" s="404"/>
    </row>
    <row r="919" spans="1:26" ht="15.75" customHeight="1">
      <c r="A919" s="404"/>
      <c r="B919" s="404"/>
      <c r="C919" s="404"/>
      <c r="D919" s="404"/>
      <c r="E919" s="404"/>
      <c r="F919" s="404"/>
      <c r="G919" s="404"/>
      <c r="H919" s="404"/>
      <c r="I919" s="404"/>
      <c r="J919" s="404"/>
      <c r="K919" s="404"/>
      <c r="L919" s="404"/>
      <c r="M919" s="404"/>
      <c r="N919" s="404"/>
      <c r="O919" s="404"/>
      <c r="P919" s="404"/>
      <c r="Q919" s="404"/>
      <c r="R919" s="404"/>
      <c r="S919" s="404"/>
      <c r="T919" s="404"/>
      <c r="U919" s="404"/>
      <c r="V919" s="404"/>
      <c r="W919" s="404"/>
      <c r="X919" s="404"/>
      <c r="Y919" s="404"/>
      <c r="Z919" s="404"/>
    </row>
    <row r="920" spans="1:26" ht="15.75" customHeight="1">
      <c r="A920" s="404"/>
      <c r="B920" s="404"/>
      <c r="C920" s="404"/>
      <c r="D920" s="404"/>
      <c r="E920" s="404"/>
      <c r="F920" s="404"/>
      <c r="G920" s="404"/>
      <c r="H920" s="404"/>
      <c r="I920" s="404"/>
      <c r="J920" s="404"/>
      <c r="K920" s="404"/>
      <c r="L920" s="404"/>
      <c r="M920" s="404"/>
      <c r="N920" s="404"/>
      <c r="O920" s="404"/>
      <c r="P920" s="404"/>
      <c r="Q920" s="404"/>
      <c r="R920" s="404"/>
      <c r="S920" s="404"/>
      <c r="T920" s="404"/>
      <c r="U920" s="404"/>
      <c r="V920" s="404"/>
      <c r="W920" s="404"/>
      <c r="X920" s="404"/>
      <c r="Y920" s="404"/>
      <c r="Z920" s="404"/>
    </row>
    <row r="921" spans="1:26" ht="15.75" customHeight="1">
      <c r="A921" s="404"/>
      <c r="B921" s="404"/>
      <c r="C921" s="404"/>
      <c r="D921" s="404"/>
      <c r="E921" s="404"/>
      <c r="F921" s="404"/>
      <c r="G921" s="404"/>
      <c r="H921" s="404"/>
      <c r="I921" s="404"/>
      <c r="J921" s="404"/>
      <c r="K921" s="404"/>
      <c r="L921" s="404"/>
      <c r="M921" s="404"/>
      <c r="N921" s="404"/>
      <c r="O921" s="404"/>
      <c r="P921" s="404"/>
      <c r="Q921" s="404"/>
      <c r="R921" s="404"/>
      <c r="S921" s="404"/>
      <c r="T921" s="404"/>
      <c r="U921" s="404"/>
      <c r="V921" s="404"/>
      <c r="W921" s="404"/>
      <c r="X921" s="404"/>
      <c r="Y921" s="404"/>
      <c r="Z921" s="404"/>
    </row>
    <row r="922" spans="1:26" ht="15.75" customHeight="1">
      <c r="A922" s="404"/>
      <c r="B922" s="404"/>
      <c r="C922" s="404"/>
      <c r="D922" s="404"/>
      <c r="E922" s="404"/>
      <c r="F922" s="404"/>
      <c r="G922" s="404"/>
      <c r="H922" s="404"/>
      <c r="I922" s="404"/>
      <c r="J922" s="404"/>
      <c r="K922" s="404"/>
      <c r="L922" s="404"/>
      <c r="M922" s="404"/>
      <c r="N922" s="404"/>
      <c r="O922" s="404"/>
      <c r="P922" s="404"/>
      <c r="Q922" s="404"/>
      <c r="R922" s="404"/>
      <c r="S922" s="404"/>
      <c r="T922" s="404"/>
      <c r="U922" s="404"/>
      <c r="V922" s="404"/>
      <c r="W922" s="404"/>
      <c r="X922" s="404"/>
      <c r="Y922" s="404"/>
      <c r="Z922" s="404"/>
    </row>
    <row r="923" spans="1:26" ht="15.75" customHeight="1">
      <c r="A923" s="404"/>
      <c r="B923" s="404"/>
      <c r="C923" s="404"/>
      <c r="D923" s="404"/>
      <c r="E923" s="404"/>
      <c r="F923" s="404"/>
      <c r="G923" s="404"/>
      <c r="H923" s="404"/>
      <c r="I923" s="404"/>
      <c r="J923" s="404"/>
      <c r="K923" s="404"/>
      <c r="L923" s="404"/>
      <c r="M923" s="404"/>
      <c r="N923" s="404"/>
      <c r="O923" s="404"/>
      <c r="P923" s="404"/>
      <c r="Q923" s="404"/>
      <c r="R923" s="404"/>
      <c r="S923" s="404"/>
      <c r="T923" s="404"/>
      <c r="U923" s="404"/>
      <c r="V923" s="404"/>
      <c r="W923" s="404"/>
      <c r="X923" s="404"/>
      <c r="Y923" s="404"/>
      <c r="Z923" s="404"/>
    </row>
    <row r="924" spans="1:26" ht="15.75" customHeight="1">
      <c r="A924" s="404"/>
      <c r="B924" s="404"/>
      <c r="C924" s="404"/>
      <c r="D924" s="404"/>
      <c r="E924" s="404"/>
      <c r="F924" s="404"/>
      <c r="G924" s="404"/>
      <c r="H924" s="404"/>
      <c r="I924" s="404"/>
      <c r="J924" s="404"/>
      <c r="K924" s="404"/>
      <c r="L924" s="404"/>
      <c r="M924" s="404"/>
      <c r="N924" s="404"/>
      <c r="O924" s="404"/>
      <c r="P924" s="404"/>
      <c r="Q924" s="404"/>
      <c r="R924" s="404"/>
      <c r="S924" s="404"/>
      <c r="T924" s="404"/>
      <c r="U924" s="404"/>
      <c r="V924" s="404"/>
      <c r="W924" s="404"/>
      <c r="X924" s="404"/>
      <c r="Y924" s="404"/>
      <c r="Z924" s="404"/>
    </row>
    <row r="925" spans="1:26" ht="15.75" customHeight="1">
      <c r="A925" s="404"/>
      <c r="B925" s="404"/>
      <c r="C925" s="404"/>
      <c r="D925" s="404"/>
      <c r="E925" s="404"/>
      <c r="F925" s="404"/>
      <c r="G925" s="404"/>
      <c r="H925" s="404"/>
      <c r="I925" s="404"/>
      <c r="J925" s="404"/>
      <c r="K925" s="404"/>
      <c r="L925" s="404"/>
      <c r="M925" s="404"/>
      <c r="N925" s="404"/>
      <c r="O925" s="404"/>
      <c r="P925" s="404"/>
      <c r="Q925" s="404"/>
      <c r="R925" s="404"/>
      <c r="S925" s="404"/>
      <c r="T925" s="404"/>
      <c r="U925" s="404"/>
      <c r="V925" s="404"/>
      <c r="W925" s="404"/>
      <c r="X925" s="404"/>
      <c r="Y925" s="404"/>
      <c r="Z925" s="404"/>
    </row>
    <row r="926" spans="1:26" ht="15.75" customHeight="1">
      <c r="A926" s="404"/>
      <c r="B926" s="404"/>
      <c r="C926" s="404"/>
      <c r="D926" s="404"/>
      <c r="E926" s="404"/>
      <c r="F926" s="404"/>
      <c r="G926" s="404"/>
      <c r="H926" s="404"/>
      <c r="I926" s="404"/>
      <c r="J926" s="404"/>
      <c r="K926" s="404"/>
      <c r="L926" s="404"/>
      <c r="M926" s="404"/>
      <c r="N926" s="404"/>
      <c r="O926" s="404"/>
      <c r="P926" s="404"/>
      <c r="Q926" s="404"/>
      <c r="R926" s="404"/>
      <c r="S926" s="404"/>
      <c r="T926" s="404"/>
      <c r="U926" s="404"/>
      <c r="V926" s="404"/>
      <c r="W926" s="404"/>
      <c r="X926" s="404"/>
      <c r="Y926" s="404"/>
      <c r="Z926" s="404"/>
    </row>
    <row r="927" spans="1:26" ht="15.75" customHeight="1">
      <c r="A927" s="404"/>
      <c r="B927" s="404"/>
      <c r="C927" s="404"/>
      <c r="D927" s="404"/>
      <c r="E927" s="404"/>
      <c r="F927" s="404"/>
      <c r="G927" s="404"/>
      <c r="H927" s="404"/>
      <c r="I927" s="404"/>
      <c r="J927" s="404"/>
      <c r="K927" s="404"/>
      <c r="L927" s="404"/>
      <c r="M927" s="404"/>
      <c r="N927" s="404"/>
      <c r="O927" s="404"/>
      <c r="P927" s="404"/>
      <c r="Q927" s="404"/>
      <c r="R927" s="404"/>
      <c r="S927" s="404"/>
      <c r="T927" s="404"/>
      <c r="U927" s="404"/>
      <c r="V927" s="404"/>
      <c r="W927" s="404"/>
      <c r="X927" s="404"/>
      <c r="Y927" s="404"/>
      <c r="Z927" s="404"/>
    </row>
    <row r="928" spans="1:26" ht="15.75" customHeight="1">
      <c r="A928" s="404"/>
      <c r="B928" s="404"/>
      <c r="C928" s="404"/>
      <c r="D928" s="404"/>
      <c r="E928" s="404"/>
      <c r="F928" s="404"/>
      <c r="G928" s="404"/>
      <c r="H928" s="404"/>
      <c r="I928" s="404"/>
      <c r="J928" s="404"/>
      <c r="K928" s="404"/>
      <c r="L928" s="404"/>
      <c r="M928" s="404"/>
      <c r="N928" s="404"/>
      <c r="O928" s="404"/>
      <c r="P928" s="404"/>
      <c r="Q928" s="404"/>
      <c r="R928" s="404"/>
      <c r="S928" s="404"/>
      <c r="T928" s="404"/>
      <c r="U928" s="404"/>
      <c r="V928" s="404"/>
      <c r="W928" s="404"/>
      <c r="X928" s="404"/>
      <c r="Y928" s="404"/>
      <c r="Z928" s="404"/>
    </row>
    <row r="929" spans="1:26" ht="15.75" customHeight="1">
      <c r="A929" s="404"/>
      <c r="B929" s="404"/>
      <c r="C929" s="404"/>
      <c r="D929" s="404"/>
      <c r="E929" s="404"/>
      <c r="F929" s="404"/>
      <c r="G929" s="404"/>
      <c r="H929" s="404"/>
      <c r="I929" s="404"/>
      <c r="J929" s="404"/>
      <c r="K929" s="404"/>
      <c r="L929" s="404"/>
      <c r="M929" s="404"/>
      <c r="N929" s="404"/>
      <c r="O929" s="404"/>
      <c r="P929" s="404"/>
      <c r="Q929" s="404"/>
      <c r="R929" s="404"/>
      <c r="S929" s="404"/>
      <c r="T929" s="404"/>
      <c r="U929" s="404"/>
      <c r="V929" s="404"/>
      <c r="W929" s="404"/>
      <c r="X929" s="404"/>
      <c r="Y929" s="404"/>
      <c r="Z929" s="404"/>
    </row>
    <row r="930" spans="1:26" ht="15.75" customHeight="1">
      <c r="A930" s="404"/>
      <c r="B930" s="404"/>
      <c r="C930" s="404"/>
      <c r="D930" s="404"/>
      <c r="E930" s="404"/>
      <c r="F930" s="404"/>
      <c r="G930" s="404"/>
      <c r="H930" s="404"/>
      <c r="I930" s="404"/>
      <c r="J930" s="404"/>
      <c r="K930" s="404"/>
      <c r="L930" s="404"/>
      <c r="M930" s="404"/>
      <c r="N930" s="404"/>
      <c r="O930" s="404"/>
      <c r="P930" s="404"/>
      <c r="Q930" s="404"/>
      <c r="R930" s="404"/>
      <c r="S930" s="404"/>
      <c r="T930" s="404"/>
      <c r="U930" s="404"/>
      <c r="V930" s="404"/>
      <c r="W930" s="404"/>
      <c r="X930" s="404"/>
      <c r="Y930" s="404"/>
      <c r="Z930" s="404"/>
    </row>
    <row r="931" spans="1:26" ht="15.75" customHeight="1">
      <c r="A931" s="404"/>
      <c r="B931" s="404"/>
      <c r="C931" s="404"/>
      <c r="D931" s="404"/>
      <c r="E931" s="404"/>
      <c r="F931" s="404"/>
      <c r="G931" s="404"/>
      <c r="H931" s="404"/>
      <c r="I931" s="404"/>
      <c r="J931" s="404"/>
      <c r="K931" s="404"/>
      <c r="L931" s="404"/>
      <c r="M931" s="404"/>
      <c r="N931" s="404"/>
      <c r="O931" s="404"/>
      <c r="P931" s="404"/>
      <c r="Q931" s="404"/>
      <c r="R931" s="404"/>
      <c r="S931" s="404"/>
      <c r="T931" s="404"/>
      <c r="U931" s="404"/>
      <c r="V931" s="404"/>
      <c r="W931" s="404"/>
      <c r="X931" s="404"/>
      <c r="Y931" s="404"/>
      <c r="Z931" s="404"/>
    </row>
    <row r="932" spans="1:26" ht="15.75" customHeight="1">
      <c r="A932" s="404"/>
      <c r="B932" s="404"/>
      <c r="C932" s="404"/>
      <c r="D932" s="404"/>
      <c r="E932" s="404"/>
      <c r="F932" s="404"/>
      <c r="G932" s="404"/>
      <c r="H932" s="404"/>
      <c r="I932" s="404"/>
      <c r="J932" s="404"/>
      <c r="K932" s="404"/>
      <c r="L932" s="404"/>
      <c r="M932" s="404"/>
      <c r="N932" s="404"/>
      <c r="O932" s="404"/>
      <c r="P932" s="404"/>
      <c r="Q932" s="404"/>
      <c r="R932" s="404"/>
      <c r="S932" s="404"/>
      <c r="T932" s="404"/>
      <c r="U932" s="404"/>
      <c r="V932" s="404"/>
      <c r="W932" s="404"/>
      <c r="X932" s="404"/>
      <c r="Y932" s="404"/>
      <c r="Z932" s="404"/>
    </row>
    <row r="933" spans="1:26" ht="15.75" customHeight="1">
      <c r="A933" s="404"/>
      <c r="B933" s="404"/>
      <c r="C933" s="404"/>
      <c r="D933" s="404"/>
      <c r="E933" s="404"/>
      <c r="F933" s="404"/>
      <c r="G933" s="404"/>
      <c r="H933" s="404"/>
      <c r="I933" s="404"/>
      <c r="J933" s="404"/>
      <c r="K933" s="404"/>
      <c r="L933" s="404"/>
      <c r="M933" s="404"/>
      <c r="N933" s="404"/>
      <c r="O933" s="404"/>
      <c r="P933" s="404"/>
      <c r="Q933" s="404"/>
      <c r="R933" s="404"/>
      <c r="S933" s="404"/>
      <c r="T933" s="404"/>
      <c r="U933" s="404"/>
      <c r="V933" s="404"/>
      <c r="W933" s="404"/>
      <c r="X933" s="404"/>
      <c r="Y933" s="404"/>
      <c r="Z933" s="404"/>
    </row>
    <row r="934" spans="1:26" ht="15.75" customHeight="1">
      <c r="A934" s="404"/>
      <c r="B934" s="404"/>
      <c r="C934" s="404"/>
      <c r="D934" s="404"/>
      <c r="E934" s="404"/>
      <c r="F934" s="404"/>
      <c r="G934" s="404"/>
      <c r="H934" s="404"/>
      <c r="I934" s="404"/>
      <c r="J934" s="404"/>
      <c r="K934" s="404"/>
      <c r="L934" s="404"/>
      <c r="M934" s="404"/>
      <c r="N934" s="404"/>
      <c r="O934" s="404"/>
      <c r="P934" s="404"/>
      <c r="Q934" s="404"/>
      <c r="R934" s="404"/>
      <c r="S934" s="404"/>
      <c r="T934" s="404"/>
      <c r="U934" s="404"/>
      <c r="V934" s="404"/>
      <c r="W934" s="404"/>
      <c r="X934" s="404"/>
      <c r="Y934" s="404"/>
      <c r="Z934" s="404"/>
    </row>
    <row r="935" spans="1:26" ht="15.75" customHeight="1">
      <c r="A935" s="404"/>
      <c r="B935" s="404"/>
      <c r="C935" s="404"/>
      <c r="D935" s="404"/>
      <c r="E935" s="404"/>
      <c r="F935" s="404"/>
      <c r="G935" s="404"/>
      <c r="H935" s="404"/>
      <c r="I935" s="404"/>
      <c r="J935" s="404"/>
      <c r="K935" s="404"/>
      <c r="L935" s="404"/>
      <c r="M935" s="404"/>
      <c r="N935" s="404"/>
      <c r="O935" s="404"/>
      <c r="P935" s="404"/>
      <c r="Q935" s="404"/>
      <c r="R935" s="404"/>
      <c r="S935" s="404"/>
      <c r="T935" s="404"/>
      <c r="U935" s="404"/>
      <c r="V935" s="404"/>
      <c r="W935" s="404"/>
      <c r="X935" s="404"/>
      <c r="Y935" s="404"/>
      <c r="Z935" s="404"/>
    </row>
    <row r="936" spans="1:26" ht="15.75" customHeight="1">
      <c r="A936" s="404"/>
      <c r="B936" s="404"/>
      <c r="C936" s="404"/>
      <c r="D936" s="404"/>
      <c r="E936" s="404"/>
      <c r="F936" s="404"/>
      <c r="G936" s="404"/>
      <c r="H936" s="404"/>
      <c r="I936" s="404"/>
      <c r="J936" s="404"/>
      <c r="K936" s="404"/>
      <c r="L936" s="404"/>
      <c r="M936" s="404"/>
      <c r="N936" s="404"/>
      <c r="O936" s="404"/>
      <c r="P936" s="404"/>
      <c r="Q936" s="404"/>
      <c r="R936" s="404"/>
      <c r="S936" s="404"/>
      <c r="T936" s="404"/>
      <c r="U936" s="404"/>
      <c r="V936" s="404"/>
      <c r="W936" s="404"/>
      <c r="X936" s="404"/>
      <c r="Y936" s="404"/>
      <c r="Z936" s="404"/>
    </row>
    <row r="937" spans="1:26" ht="15.75" customHeight="1">
      <c r="A937" s="404"/>
      <c r="B937" s="404"/>
      <c r="C937" s="404"/>
      <c r="D937" s="404"/>
      <c r="E937" s="404"/>
      <c r="F937" s="404"/>
      <c r="G937" s="404"/>
      <c r="H937" s="404"/>
      <c r="I937" s="404"/>
      <c r="J937" s="404"/>
      <c r="K937" s="404"/>
      <c r="L937" s="404"/>
      <c r="M937" s="404"/>
      <c r="N937" s="404"/>
      <c r="O937" s="404"/>
      <c r="P937" s="404"/>
      <c r="Q937" s="404"/>
      <c r="R937" s="404"/>
      <c r="S937" s="404"/>
      <c r="T937" s="404"/>
      <c r="U937" s="404"/>
      <c r="V937" s="404"/>
      <c r="W937" s="404"/>
      <c r="X937" s="404"/>
      <c r="Y937" s="404"/>
      <c r="Z937" s="404"/>
    </row>
    <row r="938" spans="1:26" ht="15.75" customHeight="1">
      <c r="A938" s="404"/>
      <c r="B938" s="404"/>
      <c r="C938" s="404"/>
      <c r="D938" s="404"/>
      <c r="E938" s="404"/>
      <c r="F938" s="404"/>
      <c r="G938" s="404"/>
      <c r="H938" s="404"/>
      <c r="I938" s="404"/>
      <c r="J938" s="404"/>
      <c r="K938" s="404"/>
      <c r="L938" s="404"/>
      <c r="M938" s="404"/>
      <c r="N938" s="404"/>
      <c r="O938" s="404"/>
      <c r="P938" s="404"/>
      <c r="Q938" s="404"/>
      <c r="R938" s="404"/>
      <c r="S938" s="404"/>
      <c r="T938" s="404"/>
      <c r="U938" s="404"/>
      <c r="V938" s="404"/>
      <c r="W938" s="404"/>
      <c r="X938" s="404"/>
      <c r="Y938" s="404"/>
      <c r="Z938" s="404"/>
    </row>
    <row r="939" spans="1:26" ht="15.75" customHeight="1">
      <c r="A939" s="404"/>
      <c r="B939" s="404"/>
      <c r="C939" s="404"/>
      <c r="D939" s="404"/>
      <c r="E939" s="404"/>
      <c r="F939" s="404"/>
      <c r="G939" s="404"/>
      <c r="H939" s="404"/>
      <c r="I939" s="404"/>
      <c r="J939" s="404"/>
      <c r="K939" s="404"/>
      <c r="L939" s="404"/>
      <c r="M939" s="404"/>
      <c r="N939" s="404"/>
      <c r="O939" s="404"/>
      <c r="P939" s="404"/>
      <c r="Q939" s="404"/>
      <c r="R939" s="404"/>
      <c r="S939" s="404"/>
      <c r="T939" s="404"/>
      <c r="U939" s="404"/>
      <c r="V939" s="404"/>
      <c r="W939" s="404"/>
      <c r="X939" s="404"/>
      <c r="Y939" s="404"/>
      <c r="Z939" s="404"/>
    </row>
    <row r="940" spans="1:26" ht="15.75" customHeight="1">
      <c r="A940" s="404"/>
      <c r="B940" s="404"/>
      <c r="C940" s="404"/>
      <c r="D940" s="404"/>
      <c r="E940" s="404"/>
      <c r="F940" s="404"/>
      <c r="G940" s="404"/>
      <c r="H940" s="404"/>
      <c r="I940" s="404"/>
      <c r="J940" s="404"/>
      <c r="K940" s="404"/>
      <c r="L940" s="404"/>
      <c r="M940" s="404"/>
      <c r="N940" s="404"/>
      <c r="O940" s="404"/>
      <c r="P940" s="404"/>
      <c r="Q940" s="404"/>
      <c r="R940" s="404"/>
      <c r="S940" s="404"/>
      <c r="T940" s="404"/>
      <c r="U940" s="404"/>
      <c r="V940" s="404"/>
      <c r="W940" s="404"/>
      <c r="X940" s="404"/>
      <c r="Y940" s="404"/>
      <c r="Z940" s="404"/>
    </row>
    <row r="941" spans="1:26" ht="15.75" customHeight="1">
      <c r="A941" s="404"/>
      <c r="B941" s="404"/>
      <c r="C941" s="404"/>
      <c r="D941" s="404"/>
      <c r="E941" s="404"/>
      <c r="F941" s="404"/>
      <c r="G941" s="404"/>
      <c r="H941" s="404"/>
      <c r="I941" s="404"/>
      <c r="J941" s="404"/>
      <c r="K941" s="404"/>
      <c r="L941" s="404"/>
      <c r="M941" s="404"/>
      <c r="N941" s="404"/>
      <c r="O941" s="404"/>
      <c r="P941" s="404"/>
      <c r="Q941" s="404"/>
      <c r="R941" s="404"/>
      <c r="S941" s="404"/>
      <c r="T941" s="404"/>
      <c r="U941" s="404"/>
      <c r="V941" s="404"/>
      <c r="W941" s="404"/>
      <c r="X941" s="404"/>
      <c r="Y941" s="404"/>
      <c r="Z941" s="404"/>
    </row>
    <row r="942" spans="1:26" ht="15.75" customHeight="1">
      <c r="A942" s="404"/>
      <c r="B942" s="404"/>
      <c r="C942" s="404"/>
      <c r="D942" s="404"/>
      <c r="E942" s="404"/>
      <c r="F942" s="404"/>
      <c r="G942" s="404"/>
      <c r="H942" s="404"/>
      <c r="I942" s="404"/>
      <c r="J942" s="404"/>
      <c r="K942" s="404"/>
      <c r="L942" s="404"/>
      <c r="M942" s="404"/>
      <c r="N942" s="404"/>
      <c r="O942" s="404"/>
      <c r="P942" s="404"/>
      <c r="Q942" s="404"/>
      <c r="R942" s="404"/>
      <c r="S942" s="404"/>
      <c r="T942" s="404"/>
      <c r="U942" s="404"/>
      <c r="V942" s="404"/>
      <c r="W942" s="404"/>
      <c r="X942" s="404"/>
      <c r="Y942" s="404"/>
      <c r="Z942" s="404"/>
    </row>
    <row r="943" spans="1:26" ht="15.75" customHeight="1">
      <c r="A943" s="404"/>
      <c r="B943" s="404"/>
      <c r="C943" s="404"/>
      <c r="D943" s="404"/>
      <c r="E943" s="404"/>
      <c r="F943" s="404"/>
      <c r="G943" s="404"/>
      <c r="H943" s="404"/>
      <c r="I943" s="404"/>
      <c r="J943" s="404"/>
      <c r="K943" s="404"/>
      <c r="L943" s="404"/>
      <c r="M943" s="404"/>
      <c r="N943" s="404"/>
      <c r="O943" s="404"/>
      <c r="P943" s="404"/>
      <c r="Q943" s="404"/>
      <c r="R943" s="404"/>
      <c r="S943" s="404"/>
      <c r="T943" s="404"/>
      <c r="U943" s="404"/>
      <c r="V943" s="404"/>
      <c r="W943" s="404"/>
      <c r="X943" s="404"/>
      <c r="Y943" s="404"/>
      <c r="Z943" s="404"/>
    </row>
    <row r="944" spans="1:26" ht="15.75" customHeight="1">
      <c r="A944" s="404"/>
      <c r="B944" s="404"/>
      <c r="C944" s="404"/>
      <c r="D944" s="404"/>
      <c r="E944" s="404"/>
      <c r="F944" s="404"/>
      <c r="G944" s="404"/>
      <c r="H944" s="404"/>
      <c r="I944" s="404"/>
      <c r="J944" s="404"/>
      <c r="K944" s="404"/>
      <c r="L944" s="404"/>
      <c r="M944" s="404"/>
      <c r="N944" s="404"/>
      <c r="O944" s="404"/>
      <c r="P944" s="404"/>
      <c r="Q944" s="404"/>
      <c r="R944" s="404"/>
      <c r="S944" s="404"/>
      <c r="T944" s="404"/>
      <c r="U944" s="404"/>
      <c r="V944" s="404"/>
      <c r="W944" s="404"/>
      <c r="X944" s="404"/>
      <c r="Y944" s="404"/>
      <c r="Z944" s="404"/>
    </row>
    <row r="945" spans="1:26" ht="15.75" customHeight="1">
      <c r="A945" s="404"/>
      <c r="B945" s="404"/>
      <c r="C945" s="404"/>
      <c r="D945" s="404"/>
      <c r="E945" s="404"/>
      <c r="F945" s="404"/>
      <c r="G945" s="404"/>
      <c r="H945" s="404"/>
      <c r="I945" s="404"/>
      <c r="J945" s="404"/>
      <c r="K945" s="404"/>
      <c r="L945" s="404"/>
      <c r="M945" s="404"/>
      <c r="N945" s="404"/>
      <c r="O945" s="404"/>
      <c r="P945" s="404"/>
      <c r="Q945" s="404"/>
      <c r="R945" s="404"/>
      <c r="S945" s="404"/>
      <c r="T945" s="404"/>
      <c r="U945" s="404"/>
      <c r="V945" s="404"/>
      <c r="W945" s="404"/>
      <c r="X945" s="404"/>
      <c r="Y945" s="404"/>
      <c r="Z945" s="404"/>
    </row>
    <row r="946" spans="1:26" ht="15.75" customHeight="1">
      <c r="A946" s="404"/>
      <c r="B946" s="404"/>
      <c r="C946" s="404"/>
      <c r="D946" s="404"/>
      <c r="E946" s="404"/>
      <c r="F946" s="404"/>
      <c r="G946" s="404"/>
      <c r="H946" s="404"/>
      <c r="I946" s="404"/>
      <c r="J946" s="404"/>
      <c r="K946" s="404"/>
      <c r="L946" s="404"/>
      <c r="M946" s="404"/>
      <c r="N946" s="404"/>
      <c r="O946" s="404"/>
      <c r="P946" s="404"/>
      <c r="Q946" s="404"/>
      <c r="R946" s="404"/>
      <c r="S946" s="404"/>
      <c r="T946" s="404"/>
      <c r="U946" s="404"/>
      <c r="V946" s="404"/>
      <c r="W946" s="404"/>
      <c r="X946" s="404"/>
      <c r="Y946" s="404"/>
      <c r="Z946" s="404"/>
    </row>
    <row r="947" spans="1:26" ht="15.75" customHeight="1">
      <c r="A947" s="404"/>
      <c r="B947" s="404"/>
      <c r="C947" s="404"/>
      <c r="D947" s="404"/>
      <c r="E947" s="404"/>
      <c r="F947" s="404"/>
      <c r="G947" s="404"/>
      <c r="H947" s="404"/>
      <c r="I947" s="404"/>
      <c r="J947" s="404"/>
      <c r="K947" s="404"/>
      <c r="L947" s="404"/>
      <c r="M947" s="404"/>
      <c r="N947" s="404"/>
      <c r="O947" s="404"/>
      <c r="P947" s="404"/>
      <c r="Q947" s="404"/>
      <c r="R947" s="404"/>
      <c r="S947" s="404"/>
      <c r="T947" s="404"/>
      <c r="U947" s="404"/>
      <c r="V947" s="404"/>
      <c r="W947" s="404"/>
      <c r="X947" s="404"/>
      <c r="Y947" s="404"/>
      <c r="Z947" s="404"/>
    </row>
    <row r="948" spans="1:26" ht="15.75" customHeight="1">
      <c r="A948" s="404"/>
      <c r="B948" s="404"/>
      <c r="C948" s="404"/>
      <c r="D948" s="404"/>
      <c r="E948" s="404"/>
      <c r="F948" s="404"/>
      <c r="G948" s="404"/>
      <c r="H948" s="404"/>
      <c r="I948" s="404"/>
      <c r="J948" s="404"/>
      <c r="K948" s="404"/>
      <c r="L948" s="404"/>
      <c r="M948" s="404"/>
      <c r="N948" s="404"/>
      <c r="O948" s="404"/>
      <c r="P948" s="404"/>
      <c r="Q948" s="404"/>
      <c r="R948" s="404"/>
      <c r="S948" s="404"/>
      <c r="T948" s="404"/>
      <c r="U948" s="404"/>
      <c r="V948" s="404"/>
      <c r="W948" s="404"/>
      <c r="X948" s="404"/>
      <c r="Y948" s="404"/>
      <c r="Z948" s="404"/>
    </row>
    <row r="949" spans="1:26" ht="15.75" customHeight="1">
      <c r="A949" s="404"/>
      <c r="B949" s="404"/>
      <c r="C949" s="404"/>
      <c r="D949" s="404"/>
      <c r="E949" s="404"/>
      <c r="F949" s="404"/>
      <c r="G949" s="404"/>
      <c r="H949" s="404"/>
      <c r="I949" s="404"/>
      <c r="J949" s="404"/>
      <c r="K949" s="404"/>
      <c r="L949" s="404"/>
      <c r="M949" s="404"/>
      <c r="N949" s="404"/>
      <c r="O949" s="404"/>
      <c r="P949" s="404"/>
      <c r="Q949" s="404"/>
      <c r="R949" s="404"/>
      <c r="S949" s="404"/>
      <c r="T949" s="404"/>
      <c r="U949" s="404"/>
      <c r="V949" s="404"/>
      <c r="W949" s="404"/>
      <c r="X949" s="404"/>
      <c r="Y949" s="404"/>
      <c r="Z949" s="404"/>
    </row>
    <row r="950" spans="1:26" ht="15.75" customHeight="1">
      <c r="A950" s="404"/>
      <c r="B950" s="404"/>
      <c r="C950" s="404"/>
      <c r="D950" s="404"/>
      <c r="E950" s="404"/>
      <c r="F950" s="404"/>
      <c r="G950" s="404"/>
      <c r="H950" s="404"/>
      <c r="I950" s="404"/>
      <c r="J950" s="404"/>
      <c r="K950" s="404"/>
      <c r="L950" s="404"/>
      <c r="M950" s="404"/>
      <c r="N950" s="404"/>
      <c r="O950" s="404"/>
      <c r="P950" s="404"/>
      <c r="Q950" s="404"/>
      <c r="R950" s="404"/>
      <c r="S950" s="404"/>
      <c r="T950" s="404"/>
      <c r="U950" s="404"/>
      <c r="V950" s="404"/>
      <c r="W950" s="404"/>
      <c r="X950" s="404"/>
      <c r="Y950" s="404"/>
      <c r="Z950" s="404"/>
    </row>
    <row r="951" spans="1:26" ht="15.75" customHeight="1">
      <c r="A951" s="404"/>
      <c r="B951" s="404"/>
      <c r="C951" s="404"/>
      <c r="D951" s="404"/>
      <c r="E951" s="404"/>
      <c r="F951" s="404"/>
      <c r="G951" s="404"/>
      <c r="H951" s="404"/>
      <c r="I951" s="404"/>
      <c r="J951" s="404"/>
      <c r="K951" s="404"/>
      <c r="L951" s="404"/>
      <c r="M951" s="404"/>
      <c r="N951" s="404"/>
      <c r="O951" s="404"/>
      <c r="P951" s="404"/>
      <c r="Q951" s="404"/>
      <c r="R951" s="404"/>
      <c r="S951" s="404"/>
      <c r="T951" s="404"/>
      <c r="U951" s="404"/>
      <c r="V951" s="404"/>
      <c r="W951" s="404"/>
      <c r="X951" s="404"/>
      <c r="Y951" s="404"/>
      <c r="Z951" s="404"/>
    </row>
    <row r="952" spans="1:26" ht="15.75" customHeight="1">
      <c r="A952" s="404"/>
      <c r="B952" s="404"/>
      <c r="C952" s="404"/>
      <c r="D952" s="404"/>
      <c r="E952" s="404"/>
      <c r="F952" s="404"/>
      <c r="G952" s="404"/>
      <c r="H952" s="404"/>
      <c r="I952" s="404"/>
      <c r="J952" s="404"/>
      <c r="K952" s="404"/>
      <c r="L952" s="404"/>
      <c r="M952" s="404"/>
      <c r="N952" s="404"/>
      <c r="O952" s="404"/>
      <c r="P952" s="404"/>
      <c r="Q952" s="404"/>
      <c r="R952" s="404"/>
      <c r="S952" s="404"/>
      <c r="T952" s="404"/>
      <c r="U952" s="404"/>
      <c r="V952" s="404"/>
      <c r="W952" s="404"/>
      <c r="X952" s="404"/>
      <c r="Y952" s="404"/>
      <c r="Z952" s="404"/>
    </row>
    <row r="953" spans="1:26" ht="15.75" customHeight="1">
      <c r="A953" s="404"/>
      <c r="B953" s="404"/>
      <c r="C953" s="404"/>
      <c r="D953" s="404"/>
      <c r="E953" s="404"/>
      <c r="F953" s="404"/>
      <c r="G953" s="404"/>
      <c r="H953" s="404"/>
      <c r="I953" s="404"/>
      <c r="J953" s="404"/>
      <c r="K953" s="404"/>
      <c r="L953" s="404"/>
      <c r="M953" s="404"/>
      <c r="N953" s="404"/>
      <c r="O953" s="404"/>
      <c r="P953" s="404"/>
      <c r="Q953" s="404"/>
      <c r="R953" s="404"/>
      <c r="S953" s="404"/>
      <c r="T953" s="404"/>
      <c r="U953" s="404"/>
      <c r="V953" s="404"/>
      <c r="W953" s="404"/>
      <c r="X953" s="404"/>
      <c r="Y953" s="404"/>
      <c r="Z953" s="404"/>
    </row>
    <row r="954" spans="1:26" ht="15.75" customHeight="1">
      <c r="A954" s="404"/>
      <c r="B954" s="404"/>
      <c r="C954" s="404"/>
      <c r="D954" s="404"/>
      <c r="E954" s="404"/>
      <c r="F954" s="404"/>
      <c r="G954" s="404"/>
      <c r="H954" s="404"/>
      <c r="I954" s="404"/>
      <c r="J954" s="404"/>
      <c r="K954" s="404"/>
      <c r="L954" s="404"/>
      <c r="M954" s="404"/>
      <c r="N954" s="404"/>
      <c r="O954" s="404"/>
      <c r="P954" s="404"/>
      <c r="Q954" s="404"/>
      <c r="R954" s="404"/>
      <c r="S954" s="404"/>
      <c r="T954" s="404"/>
      <c r="U954" s="404"/>
      <c r="V954" s="404"/>
      <c r="W954" s="404"/>
      <c r="X954" s="404"/>
      <c r="Y954" s="404"/>
      <c r="Z954" s="404"/>
    </row>
    <row r="955" spans="1:26" ht="15.75" customHeight="1">
      <c r="A955" s="404"/>
      <c r="B955" s="404"/>
      <c r="C955" s="404"/>
      <c r="D955" s="404"/>
      <c r="E955" s="404"/>
      <c r="F955" s="404"/>
      <c r="G955" s="404"/>
      <c r="H955" s="404"/>
      <c r="I955" s="404"/>
      <c r="J955" s="404"/>
      <c r="K955" s="404"/>
      <c r="L955" s="404"/>
      <c r="M955" s="404"/>
      <c r="N955" s="404"/>
      <c r="O955" s="404"/>
      <c r="P955" s="404"/>
      <c r="Q955" s="404"/>
      <c r="R955" s="404"/>
      <c r="S955" s="404"/>
      <c r="T955" s="404"/>
      <c r="U955" s="404"/>
      <c r="V955" s="404"/>
      <c r="W955" s="404"/>
      <c r="X955" s="404"/>
      <c r="Y955" s="404"/>
      <c r="Z955" s="404"/>
    </row>
    <row r="956" spans="1:26" ht="15.75" customHeight="1">
      <c r="A956" s="404"/>
      <c r="B956" s="404"/>
      <c r="C956" s="404"/>
      <c r="D956" s="404"/>
      <c r="E956" s="404"/>
      <c r="F956" s="404"/>
      <c r="G956" s="404"/>
      <c r="H956" s="404"/>
      <c r="I956" s="404"/>
      <c r="J956" s="404"/>
      <c r="K956" s="404"/>
      <c r="L956" s="404"/>
      <c r="M956" s="404"/>
      <c r="N956" s="404"/>
      <c r="O956" s="404"/>
      <c r="P956" s="404"/>
      <c r="Q956" s="404"/>
      <c r="R956" s="404"/>
      <c r="S956" s="404"/>
      <c r="T956" s="404"/>
      <c r="U956" s="404"/>
      <c r="V956" s="404"/>
      <c r="W956" s="404"/>
      <c r="X956" s="404"/>
      <c r="Y956" s="404"/>
      <c r="Z956" s="404"/>
    </row>
    <row r="957" spans="1:26" ht="15.75" customHeight="1">
      <c r="A957" s="404"/>
      <c r="B957" s="404"/>
      <c r="C957" s="404"/>
      <c r="D957" s="404"/>
      <c r="E957" s="404"/>
      <c r="F957" s="404"/>
      <c r="G957" s="404"/>
      <c r="H957" s="404"/>
      <c r="I957" s="404"/>
      <c r="J957" s="404"/>
      <c r="K957" s="404"/>
      <c r="L957" s="404"/>
      <c r="M957" s="404"/>
      <c r="N957" s="404"/>
      <c r="O957" s="404"/>
      <c r="P957" s="404"/>
      <c r="Q957" s="404"/>
      <c r="R957" s="404"/>
      <c r="S957" s="404"/>
      <c r="T957" s="404"/>
      <c r="U957" s="404"/>
      <c r="V957" s="404"/>
      <c r="W957" s="404"/>
      <c r="X957" s="404"/>
      <c r="Y957" s="404"/>
      <c r="Z957" s="404"/>
    </row>
    <row r="958" spans="1:26" ht="15.75" customHeight="1">
      <c r="A958" s="404"/>
      <c r="B958" s="404"/>
      <c r="C958" s="404"/>
      <c r="D958" s="404"/>
      <c r="E958" s="404"/>
      <c r="F958" s="404"/>
      <c r="G958" s="404"/>
      <c r="H958" s="404"/>
      <c r="I958" s="404"/>
      <c r="J958" s="404"/>
      <c r="K958" s="404"/>
      <c r="L958" s="404"/>
      <c r="M958" s="404"/>
      <c r="N958" s="404"/>
      <c r="O958" s="404"/>
      <c r="P958" s="404"/>
      <c r="Q958" s="404"/>
      <c r="R958" s="404"/>
      <c r="S958" s="404"/>
      <c r="T958" s="404"/>
      <c r="U958" s="404"/>
      <c r="V958" s="404"/>
      <c r="W958" s="404"/>
      <c r="X958" s="404"/>
      <c r="Y958" s="404"/>
      <c r="Z958" s="404"/>
    </row>
    <row r="959" spans="1:26" ht="15.75" customHeight="1">
      <c r="A959" s="404"/>
      <c r="B959" s="404"/>
      <c r="C959" s="404"/>
      <c r="D959" s="404"/>
      <c r="E959" s="404"/>
      <c r="F959" s="404"/>
      <c r="G959" s="404"/>
      <c r="H959" s="404"/>
      <c r="I959" s="404"/>
      <c r="J959" s="404"/>
      <c r="K959" s="404"/>
      <c r="L959" s="404"/>
      <c r="M959" s="404"/>
      <c r="N959" s="404"/>
      <c r="O959" s="404"/>
      <c r="P959" s="404"/>
      <c r="Q959" s="404"/>
      <c r="R959" s="404"/>
      <c r="S959" s="404"/>
      <c r="T959" s="404"/>
      <c r="U959" s="404"/>
      <c r="V959" s="404"/>
      <c r="W959" s="404"/>
      <c r="X959" s="404"/>
      <c r="Y959" s="404"/>
      <c r="Z959" s="404"/>
    </row>
    <row r="960" spans="1:26" ht="15.75" customHeight="1">
      <c r="A960" s="404"/>
      <c r="B960" s="404"/>
      <c r="C960" s="404"/>
      <c r="D960" s="404"/>
      <c r="E960" s="404"/>
      <c r="F960" s="404"/>
      <c r="G960" s="404"/>
      <c r="H960" s="404"/>
      <c r="I960" s="404"/>
      <c r="J960" s="404"/>
      <c r="K960" s="404"/>
      <c r="L960" s="404"/>
      <c r="M960" s="404"/>
      <c r="N960" s="404"/>
      <c r="O960" s="404"/>
      <c r="P960" s="404"/>
      <c r="Q960" s="404"/>
      <c r="R960" s="404"/>
      <c r="S960" s="404"/>
      <c r="T960" s="404"/>
      <c r="U960" s="404"/>
      <c r="V960" s="404"/>
      <c r="W960" s="404"/>
      <c r="X960" s="404"/>
      <c r="Y960" s="404"/>
      <c r="Z960" s="404"/>
    </row>
    <row r="961" spans="1:26" ht="15.75" customHeight="1">
      <c r="A961" s="404"/>
      <c r="B961" s="404"/>
      <c r="C961" s="404"/>
      <c r="D961" s="404"/>
      <c r="E961" s="404"/>
      <c r="F961" s="404"/>
      <c r="G961" s="404"/>
      <c r="H961" s="404"/>
      <c r="I961" s="404"/>
      <c r="J961" s="404"/>
      <c r="K961" s="404"/>
      <c r="L961" s="404"/>
      <c r="M961" s="404"/>
      <c r="N961" s="404"/>
      <c r="O961" s="404"/>
      <c r="P961" s="404"/>
      <c r="Q961" s="404"/>
      <c r="R961" s="404"/>
      <c r="S961" s="404"/>
      <c r="T961" s="404"/>
      <c r="U961" s="404"/>
      <c r="V961" s="404"/>
      <c r="W961" s="404"/>
      <c r="X961" s="404"/>
      <c r="Y961" s="404"/>
      <c r="Z961" s="404"/>
    </row>
    <row r="962" spans="1:26" ht="15.75" customHeight="1">
      <c r="A962" s="404"/>
      <c r="B962" s="404"/>
      <c r="C962" s="404"/>
      <c r="D962" s="404"/>
      <c r="E962" s="404"/>
      <c r="F962" s="404"/>
      <c r="G962" s="404"/>
      <c r="H962" s="404"/>
      <c r="I962" s="404"/>
      <c r="J962" s="404"/>
      <c r="K962" s="404"/>
      <c r="L962" s="404"/>
      <c r="M962" s="404"/>
      <c r="N962" s="404"/>
      <c r="O962" s="404"/>
      <c r="P962" s="404"/>
      <c r="Q962" s="404"/>
      <c r="R962" s="404"/>
      <c r="S962" s="404"/>
      <c r="T962" s="404"/>
      <c r="U962" s="404"/>
      <c r="V962" s="404"/>
      <c r="W962" s="404"/>
      <c r="X962" s="404"/>
      <c r="Y962" s="404"/>
      <c r="Z962" s="404"/>
    </row>
    <row r="963" spans="1:26" ht="15.75" customHeight="1">
      <c r="A963" s="404"/>
      <c r="B963" s="404"/>
      <c r="C963" s="404"/>
      <c r="D963" s="404"/>
      <c r="E963" s="404"/>
      <c r="F963" s="404"/>
      <c r="G963" s="404"/>
      <c r="H963" s="404"/>
      <c r="I963" s="404"/>
      <c r="J963" s="404"/>
      <c r="K963" s="404"/>
      <c r="L963" s="404"/>
      <c r="M963" s="404"/>
      <c r="N963" s="404"/>
      <c r="O963" s="404"/>
      <c r="P963" s="404"/>
      <c r="Q963" s="404"/>
      <c r="R963" s="404"/>
      <c r="S963" s="404"/>
      <c r="T963" s="404"/>
      <c r="U963" s="404"/>
      <c r="V963" s="404"/>
      <c r="W963" s="404"/>
      <c r="X963" s="404"/>
      <c r="Y963" s="404"/>
      <c r="Z963" s="404"/>
    </row>
    <row r="964" spans="1:26" ht="15.75" customHeight="1">
      <c r="A964" s="404"/>
      <c r="B964" s="404"/>
      <c r="C964" s="404"/>
      <c r="D964" s="404"/>
      <c r="E964" s="404"/>
      <c r="F964" s="404"/>
      <c r="G964" s="404"/>
      <c r="H964" s="404"/>
      <c r="I964" s="404"/>
      <c r="J964" s="404"/>
      <c r="K964" s="404"/>
      <c r="L964" s="404"/>
      <c r="M964" s="404"/>
      <c r="N964" s="404"/>
      <c r="O964" s="404"/>
      <c r="P964" s="404"/>
      <c r="Q964" s="404"/>
      <c r="R964" s="404"/>
      <c r="S964" s="404"/>
      <c r="T964" s="404"/>
      <c r="U964" s="404"/>
      <c r="V964" s="404"/>
      <c r="W964" s="404"/>
      <c r="X964" s="404"/>
      <c r="Y964" s="404"/>
      <c r="Z964" s="404"/>
    </row>
    <row r="965" spans="1:26" ht="15.75" customHeight="1">
      <c r="A965" s="404"/>
      <c r="B965" s="404"/>
      <c r="C965" s="404"/>
      <c r="D965" s="404"/>
      <c r="E965" s="404"/>
      <c r="F965" s="404"/>
      <c r="G965" s="404"/>
      <c r="H965" s="404"/>
      <c r="I965" s="404"/>
      <c r="J965" s="404"/>
      <c r="K965" s="404"/>
      <c r="L965" s="404"/>
      <c r="M965" s="404"/>
      <c r="N965" s="404"/>
      <c r="O965" s="404"/>
      <c r="P965" s="404"/>
      <c r="Q965" s="404"/>
      <c r="R965" s="404"/>
      <c r="S965" s="404"/>
      <c r="T965" s="404"/>
      <c r="U965" s="404"/>
      <c r="V965" s="404"/>
      <c r="W965" s="404"/>
      <c r="X965" s="404"/>
      <c r="Y965" s="404"/>
      <c r="Z965" s="404"/>
    </row>
    <row r="966" spans="1:26" ht="15.75" customHeight="1">
      <c r="A966" s="404"/>
      <c r="B966" s="404"/>
      <c r="C966" s="404"/>
      <c r="D966" s="404"/>
      <c r="E966" s="404"/>
      <c r="F966" s="404"/>
      <c r="G966" s="404"/>
      <c r="H966" s="404"/>
      <c r="I966" s="404"/>
      <c r="J966" s="404"/>
      <c r="K966" s="404"/>
      <c r="L966" s="404"/>
      <c r="M966" s="404"/>
      <c r="N966" s="404"/>
      <c r="O966" s="404"/>
      <c r="P966" s="404"/>
      <c r="Q966" s="404"/>
      <c r="R966" s="404"/>
      <c r="S966" s="404"/>
      <c r="T966" s="404"/>
      <c r="U966" s="404"/>
      <c r="V966" s="404"/>
      <c r="W966" s="404"/>
      <c r="X966" s="404"/>
      <c r="Y966" s="404"/>
      <c r="Z966" s="404"/>
    </row>
    <row r="967" spans="1:26" ht="15.75" customHeight="1">
      <c r="A967" s="404"/>
      <c r="B967" s="404"/>
      <c r="C967" s="404"/>
      <c r="D967" s="404"/>
      <c r="E967" s="404"/>
      <c r="F967" s="404"/>
      <c r="G967" s="404"/>
      <c r="H967" s="404"/>
      <c r="I967" s="404"/>
      <c r="J967" s="404"/>
      <c r="K967" s="404"/>
      <c r="L967" s="404"/>
      <c r="M967" s="404"/>
      <c r="N967" s="404"/>
      <c r="O967" s="404"/>
      <c r="P967" s="404"/>
      <c r="Q967" s="404"/>
      <c r="R967" s="404"/>
      <c r="S967" s="404"/>
      <c r="T967" s="404"/>
      <c r="U967" s="404"/>
      <c r="V967" s="404"/>
      <c r="W967" s="404"/>
      <c r="X967" s="404"/>
      <c r="Y967" s="404"/>
      <c r="Z967" s="404"/>
    </row>
    <row r="968" spans="1:26" ht="15.75" customHeight="1">
      <c r="A968" s="404"/>
      <c r="B968" s="404"/>
      <c r="C968" s="404"/>
      <c r="D968" s="404"/>
      <c r="E968" s="404"/>
      <c r="F968" s="404"/>
      <c r="G968" s="404"/>
      <c r="H968" s="404"/>
      <c r="I968" s="404"/>
      <c r="J968" s="404"/>
      <c r="K968" s="404"/>
      <c r="L968" s="404"/>
      <c r="M968" s="404"/>
      <c r="N968" s="404"/>
      <c r="O968" s="404"/>
      <c r="P968" s="404"/>
      <c r="Q968" s="404"/>
      <c r="R968" s="404"/>
      <c r="S968" s="404"/>
      <c r="T968" s="404"/>
      <c r="U968" s="404"/>
      <c r="V968" s="404"/>
      <c r="W968" s="404"/>
      <c r="X968" s="404"/>
      <c r="Y968" s="404"/>
      <c r="Z968" s="404"/>
    </row>
    <row r="969" spans="1:26" ht="15.75" customHeight="1">
      <c r="A969" s="404"/>
      <c r="B969" s="404"/>
      <c r="C969" s="404"/>
      <c r="D969" s="404"/>
      <c r="E969" s="404"/>
      <c r="F969" s="404"/>
      <c r="G969" s="404"/>
      <c r="H969" s="404"/>
      <c r="I969" s="404"/>
      <c r="J969" s="404"/>
      <c r="K969" s="404"/>
      <c r="L969" s="404"/>
      <c r="M969" s="404"/>
      <c r="N969" s="404"/>
      <c r="O969" s="404"/>
      <c r="P969" s="404"/>
      <c r="Q969" s="404"/>
      <c r="R969" s="404"/>
      <c r="S969" s="404"/>
      <c r="T969" s="404"/>
      <c r="U969" s="404"/>
      <c r="V969" s="404"/>
      <c r="W969" s="404"/>
      <c r="X969" s="404"/>
      <c r="Y969" s="404"/>
      <c r="Z969" s="404"/>
    </row>
    <row r="970" spans="1:26" ht="15.75" customHeight="1">
      <c r="A970" s="404"/>
      <c r="B970" s="404"/>
      <c r="C970" s="404"/>
      <c r="D970" s="404"/>
      <c r="E970" s="404"/>
      <c r="F970" s="404"/>
      <c r="G970" s="404"/>
      <c r="H970" s="404"/>
      <c r="I970" s="404"/>
      <c r="J970" s="404"/>
      <c r="K970" s="404"/>
      <c r="L970" s="404"/>
      <c r="M970" s="404"/>
      <c r="N970" s="404"/>
      <c r="O970" s="404"/>
      <c r="P970" s="404"/>
      <c r="Q970" s="404"/>
      <c r="R970" s="404"/>
      <c r="S970" s="404"/>
      <c r="T970" s="404"/>
      <c r="U970" s="404"/>
      <c r="V970" s="404"/>
      <c r="W970" s="404"/>
      <c r="X970" s="404"/>
      <c r="Y970" s="404"/>
      <c r="Z970" s="404"/>
    </row>
    <row r="971" spans="1:26" ht="15.75" customHeight="1">
      <c r="A971" s="404"/>
      <c r="B971" s="404"/>
      <c r="C971" s="404"/>
      <c r="D971" s="404"/>
      <c r="E971" s="404"/>
      <c r="F971" s="404"/>
      <c r="G971" s="404"/>
      <c r="H971" s="404"/>
      <c r="I971" s="404"/>
      <c r="J971" s="404"/>
      <c r="K971" s="404"/>
      <c r="L971" s="404"/>
      <c r="M971" s="404"/>
      <c r="N971" s="404"/>
      <c r="O971" s="404"/>
      <c r="P971" s="404"/>
      <c r="Q971" s="404"/>
      <c r="R971" s="404"/>
      <c r="S971" s="404"/>
      <c r="T971" s="404"/>
      <c r="U971" s="404"/>
      <c r="V971" s="404"/>
      <c r="W971" s="404"/>
      <c r="X971" s="404"/>
      <c r="Y971" s="404"/>
      <c r="Z971" s="404"/>
    </row>
    <row r="972" spans="1:26" ht="15.75" customHeight="1">
      <c r="A972" s="404"/>
      <c r="B972" s="404"/>
      <c r="C972" s="404"/>
      <c r="D972" s="404"/>
      <c r="E972" s="404"/>
      <c r="F972" s="404"/>
      <c r="G972" s="404"/>
      <c r="H972" s="404"/>
      <c r="I972" s="404"/>
      <c r="J972" s="404"/>
      <c r="K972" s="404"/>
      <c r="L972" s="404"/>
      <c r="M972" s="404"/>
      <c r="N972" s="404"/>
      <c r="O972" s="404"/>
      <c r="P972" s="404"/>
      <c r="Q972" s="404"/>
      <c r="R972" s="404"/>
      <c r="S972" s="404"/>
      <c r="T972" s="404"/>
      <c r="U972" s="404"/>
      <c r="V972" s="404"/>
      <c r="W972" s="404"/>
      <c r="X972" s="404"/>
      <c r="Y972" s="404"/>
      <c r="Z972" s="404"/>
    </row>
    <row r="973" spans="1:26" ht="15.75" customHeight="1">
      <c r="A973" s="404"/>
      <c r="B973" s="404"/>
      <c r="C973" s="404"/>
      <c r="D973" s="404"/>
      <c r="E973" s="404"/>
      <c r="F973" s="404"/>
      <c r="G973" s="404"/>
      <c r="H973" s="404"/>
      <c r="I973" s="404"/>
      <c r="J973" s="404"/>
      <c r="K973" s="404"/>
      <c r="L973" s="404"/>
      <c r="M973" s="404"/>
      <c r="N973" s="404"/>
      <c r="O973" s="404"/>
      <c r="P973" s="404"/>
      <c r="Q973" s="404"/>
      <c r="R973" s="404"/>
      <c r="S973" s="404"/>
      <c r="T973" s="404"/>
      <c r="U973" s="404"/>
      <c r="V973" s="404"/>
      <c r="W973" s="404"/>
      <c r="X973" s="404"/>
      <c r="Y973" s="404"/>
      <c r="Z973" s="404"/>
    </row>
    <row r="974" spans="1:26" ht="15.75" customHeight="1">
      <c r="A974" s="404"/>
      <c r="B974" s="404"/>
      <c r="C974" s="404"/>
      <c r="D974" s="404"/>
      <c r="E974" s="404"/>
      <c r="F974" s="404"/>
      <c r="G974" s="404"/>
      <c r="H974" s="404"/>
      <c r="I974" s="404"/>
      <c r="J974" s="404"/>
      <c r="K974" s="404"/>
      <c r="L974" s="404"/>
      <c r="M974" s="404"/>
      <c r="N974" s="404"/>
      <c r="O974" s="404"/>
      <c r="P974" s="404"/>
      <c r="Q974" s="404"/>
      <c r="R974" s="404"/>
      <c r="S974" s="404"/>
      <c r="T974" s="404"/>
      <c r="U974" s="404"/>
      <c r="V974" s="404"/>
      <c r="W974" s="404"/>
      <c r="X974" s="404"/>
      <c r="Y974" s="404"/>
      <c r="Z974" s="404"/>
    </row>
    <row r="975" spans="1:26" ht="15.75" customHeight="1">
      <c r="A975" s="404"/>
      <c r="B975" s="404"/>
      <c r="C975" s="404"/>
      <c r="D975" s="404"/>
      <c r="E975" s="404"/>
      <c r="F975" s="404"/>
      <c r="G975" s="404"/>
      <c r="H975" s="404"/>
      <c r="I975" s="404"/>
      <c r="J975" s="404"/>
      <c r="K975" s="404"/>
      <c r="L975" s="404"/>
      <c r="M975" s="404"/>
      <c r="N975" s="404"/>
      <c r="O975" s="404"/>
      <c r="P975" s="404"/>
      <c r="Q975" s="404"/>
      <c r="R975" s="404"/>
      <c r="S975" s="404"/>
      <c r="T975" s="404"/>
      <c r="U975" s="404"/>
      <c r="V975" s="404"/>
      <c r="W975" s="404"/>
      <c r="X975" s="404"/>
      <c r="Y975" s="404"/>
      <c r="Z975" s="404"/>
    </row>
    <row r="976" spans="1:26" ht="15.75" customHeight="1">
      <c r="A976" s="404"/>
      <c r="B976" s="404"/>
      <c r="C976" s="404"/>
      <c r="D976" s="404"/>
      <c r="E976" s="404"/>
      <c r="F976" s="404"/>
      <c r="G976" s="404"/>
      <c r="H976" s="404"/>
      <c r="I976" s="404"/>
      <c r="J976" s="404"/>
      <c r="K976" s="404"/>
      <c r="L976" s="404"/>
      <c r="M976" s="404"/>
      <c r="N976" s="404"/>
      <c r="O976" s="404"/>
      <c r="P976" s="404"/>
      <c r="Q976" s="404"/>
      <c r="R976" s="404"/>
      <c r="S976" s="404"/>
      <c r="T976" s="404"/>
      <c r="U976" s="404"/>
      <c r="V976" s="404"/>
      <c r="W976" s="404"/>
      <c r="X976" s="404"/>
      <c r="Y976" s="404"/>
      <c r="Z976" s="404"/>
    </row>
    <row r="977" spans="1:26" ht="15.75" customHeight="1">
      <c r="A977" s="404"/>
      <c r="B977" s="404"/>
      <c r="C977" s="404"/>
      <c r="D977" s="404"/>
      <c r="E977" s="404"/>
      <c r="F977" s="404"/>
      <c r="G977" s="404"/>
      <c r="H977" s="404"/>
      <c r="I977" s="404"/>
      <c r="J977" s="404"/>
      <c r="K977" s="404"/>
      <c r="L977" s="404"/>
      <c r="M977" s="404"/>
      <c r="N977" s="404"/>
      <c r="O977" s="404"/>
      <c r="P977" s="404"/>
      <c r="Q977" s="404"/>
      <c r="R977" s="404"/>
      <c r="S977" s="404"/>
      <c r="T977" s="404"/>
      <c r="U977" s="404"/>
      <c r="V977" s="404"/>
      <c r="W977" s="404"/>
      <c r="X977" s="404"/>
      <c r="Y977" s="404"/>
      <c r="Z977" s="404"/>
    </row>
    <row r="978" spans="1:26" ht="15.75" customHeight="1">
      <c r="A978" s="404"/>
      <c r="B978" s="404"/>
      <c r="C978" s="404"/>
      <c r="D978" s="404"/>
      <c r="E978" s="404"/>
      <c r="F978" s="404"/>
      <c r="G978" s="404"/>
      <c r="H978" s="404"/>
      <c r="I978" s="404"/>
      <c r="J978" s="404"/>
      <c r="K978" s="404"/>
      <c r="L978" s="404"/>
      <c r="M978" s="404"/>
      <c r="N978" s="404"/>
      <c r="O978" s="404"/>
      <c r="P978" s="404"/>
      <c r="Q978" s="404"/>
      <c r="R978" s="404"/>
      <c r="S978" s="404"/>
      <c r="T978" s="404"/>
      <c r="U978" s="404"/>
      <c r="V978" s="404"/>
      <c r="W978" s="404"/>
      <c r="X978" s="404"/>
      <c r="Y978" s="404"/>
      <c r="Z978" s="404"/>
    </row>
    <row r="979" spans="1:26" ht="15.75" customHeight="1">
      <c r="A979" s="404"/>
      <c r="B979" s="404"/>
      <c r="C979" s="404"/>
      <c r="D979" s="404"/>
      <c r="E979" s="404"/>
      <c r="F979" s="404"/>
      <c r="G979" s="404"/>
      <c r="H979" s="404"/>
      <c r="I979" s="404"/>
      <c r="J979" s="404"/>
      <c r="K979" s="404"/>
      <c r="L979" s="404"/>
      <c r="M979" s="404"/>
      <c r="N979" s="404"/>
      <c r="O979" s="404"/>
      <c r="P979" s="404"/>
      <c r="Q979" s="404"/>
      <c r="R979" s="404"/>
      <c r="S979" s="404"/>
      <c r="T979" s="404"/>
      <c r="U979" s="404"/>
      <c r="V979" s="404"/>
      <c r="W979" s="404"/>
      <c r="X979" s="404"/>
      <c r="Y979" s="404"/>
      <c r="Z979" s="404"/>
    </row>
    <row r="980" spans="1:26" ht="15.75" customHeight="1">
      <c r="A980" s="404"/>
      <c r="B980" s="404"/>
      <c r="C980" s="404"/>
      <c r="D980" s="404"/>
      <c r="E980" s="404"/>
      <c r="F980" s="404"/>
      <c r="G980" s="404"/>
      <c r="H980" s="404"/>
      <c r="I980" s="404"/>
      <c r="J980" s="404"/>
      <c r="K980" s="404"/>
      <c r="L980" s="404"/>
      <c r="M980" s="404"/>
      <c r="N980" s="404"/>
      <c r="O980" s="404"/>
      <c r="P980" s="404"/>
      <c r="Q980" s="404"/>
      <c r="R980" s="404"/>
      <c r="S980" s="404"/>
      <c r="T980" s="404"/>
      <c r="U980" s="404"/>
      <c r="V980" s="404"/>
      <c r="W980" s="404"/>
      <c r="X980" s="404"/>
      <c r="Y980" s="404"/>
      <c r="Z980" s="404"/>
    </row>
    <row r="981" spans="1:26" ht="15.75" customHeight="1">
      <c r="A981" s="404"/>
      <c r="B981" s="404"/>
      <c r="C981" s="404"/>
      <c r="D981" s="404"/>
      <c r="E981" s="404"/>
      <c r="F981" s="404"/>
      <c r="G981" s="404"/>
      <c r="H981" s="404"/>
      <c r="I981" s="404"/>
      <c r="J981" s="404"/>
      <c r="K981" s="404"/>
      <c r="L981" s="404"/>
      <c r="M981" s="404"/>
      <c r="N981" s="404"/>
      <c r="O981" s="404"/>
      <c r="P981" s="404"/>
      <c r="Q981" s="404"/>
      <c r="R981" s="404"/>
      <c r="S981" s="404"/>
      <c r="T981" s="404"/>
      <c r="U981" s="404"/>
      <c r="V981" s="404"/>
      <c r="W981" s="404"/>
      <c r="X981" s="404"/>
      <c r="Y981" s="404"/>
      <c r="Z981" s="404"/>
    </row>
    <row r="982" spans="1:26" ht="15.75" customHeight="1">
      <c r="A982" s="404"/>
      <c r="B982" s="404"/>
      <c r="C982" s="404"/>
      <c r="D982" s="404"/>
      <c r="E982" s="404"/>
      <c r="F982" s="404"/>
      <c r="G982" s="404"/>
      <c r="H982" s="404"/>
      <c r="I982" s="404"/>
      <c r="J982" s="404"/>
      <c r="K982" s="404"/>
      <c r="L982" s="404"/>
      <c r="M982" s="404"/>
      <c r="N982" s="404"/>
      <c r="O982" s="404"/>
      <c r="P982" s="404"/>
      <c r="Q982" s="404"/>
      <c r="R982" s="404"/>
      <c r="S982" s="404"/>
      <c r="T982" s="404"/>
      <c r="U982" s="404"/>
      <c r="V982" s="404"/>
      <c r="W982" s="404"/>
      <c r="X982" s="404"/>
      <c r="Y982" s="404"/>
      <c r="Z982" s="404"/>
    </row>
    <row r="983" spans="1:26" ht="15.75" customHeight="1">
      <c r="A983" s="404"/>
      <c r="B983" s="404"/>
      <c r="C983" s="404"/>
      <c r="D983" s="404"/>
      <c r="E983" s="404"/>
      <c r="F983" s="404"/>
      <c r="G983" s="404"/>
      <c r="H983" s="404"/>
      <c r="I983" s="404"/>
      <c r="J983" s="404"/>
      <c r="K983" s="404"/>
      <c r="L983" s="404"/>
      <c r="M983" s="404"/>
      <c r="N983" s="404"/>
      <c r="O983" s="404"/>
      <c r="P983" s="404"/>
      <c r="Q983" s="404"/>
      <c r="R983" s="404"/>
      <c r="S983" s="404"/>
      <c r="T983" s="404"/>
      <c r="U983" s="404"/>
      <c r="V983" s="404"/>
      <c r="W983" s="404"/>
      <c r="X983" s="404"/>
      <c r="Y983" s="404"/>
      <c r="Z983" s="404"/>
    </row>
    <row r="984" spans="1:26" ht="15.75" customHeight="1">
      <c r="A984" s="404"/>
      <c r="B984" s="404"/>
      <c r="C984" s="404"/>
      <c r="D984" s="404"/>
      <c r="E984" s="404"/>
      <c r="F984" s="404"/>
      <c r="G984" s="404"/>
      <c r="H984" s="404"/>
      <c r="I984" s="404"/>
      <c r="J984" s="404"/>
      <c r="K984" s="404"/>
      <c r="L984" s="404"/>
      <c r="M984" s="404"/>
      <c r="N984" s="404"/>
      <c r="O984" s="404"/>
      <c r="P984" s="404"/>
      <c r="Q984" s="404"/>
      <c r="R984" s="404"/>
      <c r="S984" s="404"/>
      <c r="T984" s="404"/>
      <c r="U984" s="404"/>
      <c r="V984" s="404"/>
      <c r="W984" s="404"/>
      <c r="X984" s="404"/>
      <c r="Y984" s="404"/>
      <c r="Z984" s="404"/>
    </row>
    <row r="985" spans="1:26" ht="15.75" customHeight="1">
      <c r="A985" s="404"/>
      <c r="B985" s="404"/>
      <c r="C985" s="404"/>
      <c r="D985" s="404"/>
      <c r="E985" s="404"/>
      <c r="F985" s="404"/>
      <c r="G985" s="404"/>
      <c r="H985" s="404"/>
      <c r="I985" s="404"/>
      <c r="J985" s="404"/>
      <c r="K985" s="404"/>
      <c r="L985" s="404"/>
      <c r="M985" s="404"/>
      <c r="N985" s="404"/>
      <c r="O985" s="404"/>
      <c r="P985" s="404"/>
      <c r="Q985" s="404"/>
      <c r="R985" s="404"/>
      <c r="S985" s="404"/>
      <c r="T985" s="404"/>
      <c r="U985" s="404"/>
      <c r="V985" s="404"/>
      <c r="W985" s="404"/>
      <c r="X985" s="404"/>
      <c r="Y985" s="404"/>
      <c r="Z985" s="404"/>
    </row>
    <row r="986" spans="1:26" ht="15.75" customHeight="1">
      <c r="A986" s="404"/>
      <c r="B986" s="404"/>
      <c r="C986" s="404"/>
      <c r="D986" s="404"/>
      <c r="E986" s="404"/>
      <c r="F986" s="404"/>
      <c r="G986" s="404"/>
      <c r="H986" s="404"/>
      <c r="I986" s="404"/>
      <c r="J986" s="404"/>
      <c r="K986" s="404"/>
      <c r="L986" s="404"/>
      <c r="M986" s="404"/>
      <c r="N986" s="404"/>
      <c r="O986" s="404"/>
      <c r="P986" s="404"/>
      <c r="Q986" s="404"/>
      <c r="R986" s="404"/>
      <c r="S986" s="404"/>
      <c r="T986" s="404"/>
      <c r="U986" s="404"/>
      <c r="V986" s="404"/>
      <c r="W986" s="404"/>
      <c r="X986" s="404"/>
      <c r="Y986" s="404"/>
      <c r="Z986" s="404"/>
    </row>
    <row r="987" spans="1:26" ht="15.75" customHeight="1">
      <c r="A987" s="404"/>
      <c r="B987" s="404"/>
      <c r="C987" s="404"/>
      <c r="D987" s="404"/>
      <c r="E987" s="404"/>
      <c r="F987" s="404"/>
      <c r="G987" s="404"/>
      <c r="H987" s="404"/>
      <c r="I987" s="404"/>
      <c r="J987" s="404"/>
      <c r="K987" s="404"/>
      <c r="L987" s="404"/>
      <c r="M987" s="404"/>
      <c r="N987" s="404"/>
      <c r="O987" s="404"/>
      <c r="P987" s="404"/>
      <c r="Q987" s="404"/>
      <c r="R987" s="404"/>
      <c r="S987" s="404"/>
      <c r="T987" s="404"/>
      <c r="U987" s="404"/>
      <c r="V987" s="404"/>
      <c r="W987" s="404"/>
      <c r="X987" s="404"/>
      <c r="Y987" s="404"/>
      <c r="Z987" s="404"/>
    </row>
    <row r="988" spans="1:26" ht="15.75" customHeight="1">
      <c r="A988" s="404"/>
      <c r="B988" s="404"/>
      <c r="C988" s="404"/>
      <c r="D988" s="404"/>
      <c r="E988" s="404"/>
      <c r="F988" s="404"/>
      <c r="G988" s="404"/>
      <c r="H988" s="404"/>
      <c r="I988" s="404"/>
      <c r="J988" s="404"/>
      <c r="K988" s="404"/>
      <c r="L988" s="404"/>
      <c r="M988" s="404"/>
      <c r="N988" s="404"/>
      <c r="O988" s="404"/>
      <c r="P988" s="404"/>
      <c r="Q988" s="404"/>
      <c r="R988" s="404"/>
      <c r="S988" s="404"/>
      <c r="T988" s="404"/>
      <c r="U988" s="404"/>
      <c r="V988" s="404"/>
      <c r="W988" s="404"/>
      <c r="X988" s="404"/>
      <c r="Y988" s="404"/>
      <c r="Z988" s="404"/>
    </row>
    <row r="989" spans="1:26" ht="15.75" customHeight="1">
      <c r="A989" s="404"/>
      <c r="B989" s="404"/>
      <c r="C989" s="404"/>
      <c r="D989" s="404"/>
      <c r="E989" s="404"/>
      <c r="F989" s="404"/>
      <c r="G989" s="404"/>
      <c r="H989" s="404"/>
      <c r="I989" s="404"/>
      <c r="J989" s="404"/>
      <c r="K989" s="404"/>
      <c r="L989" s="404"/>
      <c r="M989" s="404"/>
      <c r="N989" s="404"/>
      <c r="O989" s="404"/>
      <c r="P989" s="404"/>
      <c r="Q989" s="404"/>
      <c r="R989" s="404"/>
      <c r="S989" s="404"/>
      <c r="T989" s="404"/>
      <c r="U989" s="404"/>
      <c r="V989" s="404"/>
      <c r="W989" s="404"/>
      <c r="X989" s="404"/>
      <c r="Y989" s="404"/>
      <c r="Z989" s="404"/>
    </row>
    <row r="990" spans="1:26" ht="15.75" customHeight="1">
      <c r="A990" s="404"/>
      <c r="B990" s="404"/>
      <c r="C990" s="404"/>
      <c r="D990" s="404"/>
      <c r="E990" s="404"/>
      <c r="F990" s="404"/>
      <c r="G990" s="404"/>
      <c r="H990" s="404"/>
      <c r="I990" s="404"/>
      <c r="J990" s="404"/>
      <c r="K990" s="404"/>
      <c r="L990" s="404"/>
      <c r="M990" s="404"/>
      <c r="N990" s="404"/>
      <c r="O990" s="404"/>
      <c r="P990" s="404"/>
      <c r="Q990" s="404"/>
      <c r="R990" s="404"/>
      <c r="S990" s="404"/>
      <c r="T990" s="404"/>
      <c r="U990" s="404"/>
      <c r="V990" s="404"/>
      <c r="W990" s="404"/>
      <c r="X990" s="404"/>
      <c r="Y990" s="404"/>
      <c r="Z990" s="404"/>
    </row>
    <row r="991" spans="1:26" ht="15.75" customHeight="1">
      <c r="A991" s="404"/>
      <c r="B991" s="404"/>
      <c r="C991" s="404"/>
      <c r="D991" s="404"/>
      <c r="E991" s="404"/>
      <c r="F991" s="404"/>
      <c r="G991" s="404"/>
      <c r="H991" s="404"/>
      <c r="I991" s="404"/>
      <c r="J991" s="404"/>
      <c r="K991" s="404"/>
      <c r="L991" s="404"/>
      <c r="M991" s="404"/>
      <c r="N991" s="404"/>
      <c r="O991" s="404"/>
      <c r="P991" s="404"/>
      <c r="Q991" s="404"/>
      <c r="R991" s="404"/>
      <c r="S991" s="404"/>
      <c r="T991" s="404"/>
      <c r="U991" s="404"/>
      <c r="V991" s="404"/>
      <c r="W991" s="404"/>
      <c r="X991" s="404"/>
      <c r="Y991" s="404"/>
      <c r="Z991" s="404"/>
    </row>
    <row r="992" spans="1:26" ht="15.75" customHeight="1">
      <c r="A992" s="404"/>
      <c r="B992" s="404"/>
      <c r="C992" s="404"/>
      <c r="D992" s="404"/>
      <c r="E992" s="404"/>
      <c r="F992" s="404"/>
      <c r="G992" s="404"/>
      <c r="H992" s="404"/>
      <c r="I992" s="404"/>
      <c r="J992" s="404"/>
      <c r="K992" s="404"/>
      <c r="L992" s="404"/>
      <c r="M992" s="404"/>
      <c r="N992" s="404"/>
      <c r="O992" s="404"/>
      <c r="P992" s="404"/>
      <c r="Q992" s="404"/>
      <c r="R992" s="404"/>
      <c r="S992" s="404"/>
      <c r="T992" s="404"/>
      <c r="U992" s="404"/>
      <c r="V992" s="404"/>
      <c r="W992" s="404"/>
      <c r="X992" s="404"/>
      <c r="Y992" s="404"/>
      <c r="Z992" s="404"/>
    </row>
    <row r="993" spans="1:26" ht="15.75" customHeight="1">
      <c r="A993" s="404"/>
      <c r="B993" s="404"/>
      <c r="C993" s="404"/>
      <c r="D993" s="404"/>
      <c r="E993" s="404"/>
      <c r="F993" s="404"/>
      <c r="G993" s="404"/>
      <c r="H993" s="404"/>
      <c r="I993" s="404"/>
      <c r="J993" s="404"/>
      <c r="K993" s="404"/>
      <c r="L993" s="404"/>
      <c r="M993" s="404"/>
      <c r="N993" s="404"/>
      <c r="O993" s="404"/>
      <c r="P993" s="404"/>
      <c r="Q993" s="404"/>
      <c r="R993" s="404"/>
      <c r="S993" s="404"/>
      <c r="T993" s="404"/>
      <c r="U993" s="404"/>
      <c r="V993" s="404"/>
      <c r="W993" s="404"/>
      <c r="X993" s="404"/>
      <c r="Y993" s="404"/>
      <c r="Z993" s="404"/>
    </row>
    <row r="994" spans="1:26" ht="15.75" customHeight="1">
      <c r="A994" s="404"/>
      <c r="B994" s="404"/>
      <c r="C994" s="404"/>
      <c r="D994" s="404"/>
      <c r="E994" s="404"/>
      <c r="F994" s="404"/>
      <c r="G994" s="404"/>
      <c r="H994" s="404"/>
      <c r="I994" s="404"/>
      <c r="J994" s="404"/>
      <c r="K994" s="404"/>
      <c r="L994" s="404"/>
      <c r="M994" s="404"/>
      <c r="N994" s="404"/>
      <c r="O994" s="404"/>
      <c r="P994" s="404"/>
      <c r="Q994" s="404"/>
      <c r="R994" s="404"/>
      <c r="S994" s="404"/>
      <c r="T994" s="404"/>
      <c r="U994" s="404"/>
      <c r="V994" s="404"/>
      <c r="W994" s="404"/>
      <c r="X994" s="404"/>
      <c r="Y994" s="404"/>
      <c r="Z994" s="404"/>
    </row>
    <row r="995" spans="1:26" ht="15.75" customHeight="1">
      <c r="A995" s="404"/>
      <c r="B995" s="404"/>
      <c r="C995" s="404"/>
      <c r="D995" s="404"/>
      <c r="E995" s="404"/>
      <c r="F995" s="404"/>
      <c r="G995" s="404"/>
      <c r="H995" s="404"/>
      <c r="I995" s="404"/>
      <c r="J995" s="404"/>
      <c r="K995" s="404"/>
      <c r="L995" s="404"/>
      <c r="M995" s="404"/>
      <c r="N995" s="404"/>
      <c r="O995" s="404"/>
      <c r="P995" s="404"/>
      <c r="Q995" s="404"/>
      <c r="R995" s="404"/>
      <c r="S995" s="404"/>
      <c r="T995" s="404"/>
      <c r="U995" s="404"/>
      <c r="V995" s="404"/>
      <c r="W995" s="404"/>
      <c r="X995" s="404"/>
      <c r="Y995" s="404"/>
      <c r="Z995" s="404"/>
    </row>
    <row r="996" spans="1:26" ht="15.75" customHeight="1">
      <c r="A996" s="404"/>
      <c r="B996" s="404"/>
      <c r="C996" s="404"/>
      <c r="D996" s="404"/>
      <c r="E996" s="404"/>
      <c r="F996" s="404"/>
      <c r="G996" s="404"/>
      <c r="H996" s="404"/>
      <c r="I996" s="404"/>
      <c r="J996" s="404"/>
      <c r="K996" s="404"/>
      <c r="L996" s="404"/>
      <c r="M996" s="404"/>
      <c r="N996" s="404"/>
      <c r="O996" s="404"/>
      <c r="P996" s="404"/>
      <c r="Q996" s="404"/>
      <c r="R996" s="404"/>
      <c r="S996" s="404"/>
      <c r="T996" s="404"/>
      <c r="U996" s="404"/>
      <c r="V996" s="404"/>
      <c r="W996" s="404"/>
      <c r="X996" s="404"/>
      <c r="Y996" s="404"/>
      <c r="Z996" s="404"/>
    </row>
    <row r="997" spans="1:26" ht="15.75" customHeight="1">
      <c r="A997" s="404"/>
      <c r="B997" s="404"/>
      <c r="C997" s="404"/>
      <c r="D997" s="404"/>
      <c r="E997" s="404"/>
      <c r="F997" s="404"/>
      <c r="G997" s="404"/>
      <c r="H997" s="404"/>
      <c r="I997" s="404"/>
      <c r="J997" s="404"/>
      <c r="K997" s="404"/>
      <c r="L997" s="404"/>
      <c r="M997" s="404"/>
      <c r="N997" s="404"/>
      <c r="O997" s="404"/>
      <c r="P997" s="404"/>
      <c r="Q997" s="404"/>
      <c r="R997" s="404"/>
      <c r="S997" s="404"/>
      <c r="T997" s="404"/>
      <c r="U997" s="404"/>
      <c r="V997" s="404"/>
      <c r="W997" s="404"/>
      <c r="X997" s="404"/>
      <c r="Y997" s="404"/>
      <c r="Z997" s="404"/>
    </row>
    <row r="998" spans="1:26" ht="15.75" customHeight="1">
      <c r="A998" s="404"/>
      <c r="B998" s="404"/>
      <c r="C998" s="404"/>
      <c r="D998" s="404"/>
      <c r="E998" s="404"/>
      <c r="F998" s="404"/>
      <c r="G998" s="404"/>
      <c r="H998" s="404"/>
      <c r="I998" s="404"/>
      <c r="J998" s="404"/>
      <c r="K998" s="404"/>
      <c r="L998" s="404"/>
      <c r="M998" s="404"/>
      <c r="N998" s="404"/>
      <c r="O998" s="404"/>
      <c r="P998" s="404"/>
      <c r="Q998" s="404"/>
      <c r="R998" s="404"/>
      <c r="S998" s="404"/>
      <c r="T998" s="404"/>
      <c r="U998" s="404"/>
      <c r="V998" s="404"/>
      <c r="W998" s="404"/>
      <c r="X998" s="404"/>
      <c r="Y998" s="404"/>
      <c r="Z998" s="404"/>
    </row>
    <row r="999" spans="1:26" ht="15.75" customHeight="1">
      <c r="A999" s="404"/>
      <c r="B999" s="404"/>
      <c r="C999" s="404"/>
      <c r="D999" s="404"/>
      <c r="E999" s="404"/>
      <c r="F999" s="404"/>
      <c r="G999" s="404"/>
      <c r="H999" s="404"/>
      <c r="I999" s="404"/>
      <c r="J999" s="404"/>
      <c r="K999" s="404"/>
      <c r="L999" s="404"/>
      <c r="M999" s="404"/>
      <c r="N999" s="404"/>
      <c r="O999" s="404"/>
      <c r="P999" s="404"/>
      <c r="Q999" s="404"/>
      <c r="R999" s="404"/>
      <c r="S999" s="404"/>
      <c r="T999" s="404"/>
      <c r="U999" s="404"/>
      <c r="V999" s="404"/>
      <c r="W999" s="404"/>
      <c r="X999" s="404"/>
      <c r="Y999" s="404"/>
      <c r="Z999" s="404"/>
    </row>
    <row r="1000" spans="1:26" ht="15.75" customHeight="1">
      <c r="A1000" s="404"/>
      <c r="B1000" s="404"/>
      <c r="C1000" s="404"/>
      <c r="D1000" s="404"/>
      <c r="E1000" s="404"/>
      <c r="F1000" s="404"/>
      <c r="G1000" s="404"/>
      <c r="H1000" s="404"/>
      <c r="I1000" s="404"/>
      <c r="J1000" s="404"/>
      <c r="K1000" s="404"/>
      <c r="L1000" s="404"/>
      <c r="M1000" s="404"/>
      <c r="N1000" s="404"/>
      <c r="O1000" s="404"/>
      <c r="P1000" s="404"/>
      <c r="Q1000" s="404"/>
      <c r="R1000" s="404"/>
      <c r="S1000" s="404"/>
      <c r="T1000" s="404"/>
      <c r="U1000" s="404"/>
      <c r="V1000" s="404"/>
      <c r="W1000" s="404"/>
      <c r="X1000" s="404"/>
      <c r="Y1000" s="404"/>
      <c r="Z1000" s="404"/>
    </row>
  </sheetData>
  <mergeCells count="98">
    <mergeCell ref="A52:D52"/>
    <mergeCell ref="A53:D53"/>
    <mergeCell ref="A54:D54"/>
    <mergeCell ref="C33:C34"/>
    <mergeCell ref="D33:D34"/>
    <mergeCell ref="A29:A30"/>
    <mergeCell ref="A31:A32"/>
    <mergeCell ref="B31:B32"/>
    <mergeCell ref="C31:C32"/>
    <mergeCell ref="D31:D32"/>
    <mergeCell ref="A33:A34"/>
    <mergeCell ref="B33:B34"/>
    <mergeCell ref="B27:B28"/>
    <mergeCell ref="C27:C28"/>
    <mergeCell ref="D27:D28"/>
    <mergeCell ref="B29:B30"/>
    <mergeCell ref="C29:C30"/>
    <mergeCell ref="D29:D3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A47:A48"/>
    <mergeCell ref="B47:B48"/>
    <mergeCell ref="C47:C48"/>
    <mergeCell ref="D47:D48"/>
    <mergeCell ref="A49:A50"/>
    <mergeCell ref="B49:B50"/>
    <mergeCell ref="C49:C50"/>
    <mergeCell ref="D49:D50"/>
    <mergeCell ref="A43:A44"/>
    <mergeCell ref="B43:B44"/>
    <mergeCell ref="C43:C44"/>
    <mergeCell ref="D43:D44"/>
    <mergeCell ref="B45:B46"/>
    <mergeCell ref="C45:C46"/>
    <mergeCell ref="D45:D46"/>
    <mergeCell ref="A45:A46"/>
    <mergeCell ref="A39:A40"/>
    <mergeCell ref="B39:B40"/>
    <mergeCell ref="C39:C40"/>
    <mergeCell ref="D39:D40"/>
    <mergeCell ref="A41:A42"/>
    <mergeCell ref="B41:B42"/>
    <mergeCell ref="C41:C42"/>
    <mergeCell ref="D41:D42"/>
    <mergeCell ref="A35:A36"/>
    <mergeCell ref="B35:B36"/>
    <mergeCell ref="C35:C36"/>
    <mergeCell ref="D35:D36"/>
    <mergeCell ref="B37:B38"/>
    <mergeCell ref="C37:C38"/>
    <mergeCell ref="D37:D38"/>
    <mergeCell ref="A37:A38"/>
    <mergeCell ref="C23:C24"/>
    <mergeCell ref="D23:D24"/>
    <mergeCell ref="A25:A26"/>
    <mergeCell ref="B25:B26"/>
    <mergeCell ref="C25:C26"/>
    <mergeCell ref="D25:D26"/>
    <mergeCell ref="C15:C16"/>
    <mergeCell ref="D15:D16"/>
    <mergeCell ref="A11:A12"/>
    <mergeCell ref="A13:A14"/>
    <mergeCell ref="B13:B14"/>
    <mergeCell ref="C13:C14"/>
    <mergeCell ref="D13:D14"/>
    <mergeCell ref="A15:A16"/>
    <mergeCell ref="B15:B16"/>
    <mergeCell ref="A7:A8"/>
    <mergeCell ref="D7:D8"/>
    <mergeCell ref="B11:B12"/>
    <mergeCell ref="C11:C12"/>
    <mergeCell ref="B7:B8"/>
    <mergeCell ref="C7:C8"/>
    <mergeCell ref="A9:A10"/>
    <mergeCell ref="B9:B10"/>
    <mergeCell ref="C9:C10"/>
    <mergeCell ref="D9:D10"/>
    <mergeCell ref="D11:D12"/>
    <mergeCell ref="A1:R1"/>
    <mergeCell ref="A3:S3"/>
    <mergeCell ref="A5:A6"/>
    <mergeCell ref="B5:B6"/>
    <mergeCell ref="C5:C6"/>
    <mergeCell ref="D5:D6"/>
  </mergeCells>
  <pageMargins left="0.511811024" right="0.511811024" top="0.78740157499999996" bottom="0.78740157499999996" header="0" footer="0"/>
  <pageSetup paperSize="9" orientation="landscape"/>
  <drawing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outlinePr summaryBelow="0" summaryRight="0"/>
    <pageSetUpPr fitToPage="1"/>
  </sheetPr>
  <dimension ref="A1:AC1000"/>
  <sheetViews>
    <sheetView tabSelected="1" topLeftCell="A4" zoomScale="40" zoomScaleNormal="40" workbookViewId="0">
      <selection sqref="A1:R1"/>
    </sheetView>
  </sheetViews>
  <sheetFormatPr defaultColWidth="14.44140625" defaultRowHeight="15" customHeight="1"/>
  <cols>
    <col min="2" max="2" width="47.5546875" customWidth="1"/>
    <col min="3" max="3" width="24.88671875" customWidth="1"/>
    <col min="5" max="5" width="19.44140625" customWidth="1"/>
    <col min="6" max="6" width="16" customWidth="1"/>
    <col min="7" max="12" width="15.6640625" customWidth="1"/>
    <col min="13" max="22" width="17.44140625" customWidth="1"/>
    <col min="24" max="24" width="17.44140625" customWidth="1"/>
    <col min="25" max="25" width="15.88671875" customWidth="1"/>
    <col min="27" max="27" width="15.5546875" customWidth="1"/>
  </cols>
  <sheetData>
    <row r="1" spans="1:29" ht="124.5" customHeight="1">
      <c r="A1" s="551"/>
      <c r="B1" s="552"/>
      <c r="C1" s="552"/>
      <c r="D1" s="552"/>
      <c r="E1" s="552"/>
      <c r="F1" s="552"/>
      <c r="G1" s="552"/>
      <c r="H1" s="552"/>
      <c r="I1" s="552"/>
      <c r="J1" s="552"/>
      <c r="K1" s="552"/>
      <c r="L1" s="552"/>
      <c r="M1" s="552"/>
      <c r="N1" s="552"/>
      <c r="O1" s="552"/>
      <c r="P1" s="552"/>
      <c r="Q1" s="552"/>
      <c r="R1" s="552"/>
      <c r="S1" s="406"/>
      <c r="T1" s="406"/>
      <c r="U1" s="406"/>
      <c r="V1" s="407"/>
      <c r="W1" s="358"/>
      <c r="X1" s="359"/>
      <c r="Y1" s="359"/>
      <c r="Z1" s="359"/>
      <c r="AA1" s="359"/>
      <c r="AB1" s="404"/>
      <c r="AC1" s="404"/>
    </row>
    <row r="2" spans="1:29" ht="14.4">
      <c r="A2" s="408"/>
      <c r="B2" s="359"/>
      <c r="C2" s="359"/>
      <c r="D2" s="359"/>
      <c r="E2" s="359"/>
      <c r="F2" s="359"/>
      <c r="G2" s="359"/>
      <c r="H2" s="359"/>
      <c r="I2" s="359"/>
      <c r="J2" s="359"/>
      <c r="K2" s="359"/>
      <c r="L2" s="359"/>
      <c r="M2" s="359"/>
      <c r="N2" s="359"/>
      <c r="O2" s="359"/>
      <c r="P2" s="359"/>
      <c r="Q2" s="359"/>
      <c r="R2" s="359"/>
      <c r="S2" s="359"/>
      <c r="T2" s="359"/>
      <c r="U2" s="359"/>
      <c r="V2" s="409"/>
      <c r="W2" s="358"/>
      <c r="X2" s="359"/>
      <c r="Y2" s="359"/>
      <c r="Z2" s="359"/>
      <c r="AA2" s="359"/>
      <c r="AB2" s="404"/>
      <c r="AC2" s="404"/>
    </row>
    <row r="3" spans="1:29" ht="36" customHeight="1">
      <c r="A3" s="545" t="s">
        <v>1245</v>
      </c>
      <c r="B3" s="546"/>
      <c r="C3" s="546"/>
      <c r="D3" s="546"/>
      <c r="E3" s="546"/>
      <c r="F3" s="546"/>
      <c r="G3" s="546"/>
      <c r="H3" s="546"/>
      <c r="I3" s="546"/>
      <c r="J3" s="546"/>
      <c r="K3" s="546"/>
      <c r="L3" s="546"/>
      <c r="M3" s="546"/>
      <c r="N3" s="546"/>
      <c r="O3" s="546"/>
      <c r="P3" s="546"/>
      <c r="Q3" s="546"/>
      <c r="R3" s="546"/>
      <c r="S3" s="546"/>
      <c r="T3" s="546"/>
      <c r="U3" s="546"/>
      <c r="V3" s="553"/>
      <c r="W3" s="360"/>
      <c r="X3" s="144"/>
      <c r="Y3" s="144"/>
      <c r="Z3" s="144"/>
      <c r="AA3" s="144"/>
      <c r="AB3" s="144"/>
      <c r="AC3" s="144"/>
    </row>
    <row r="4" spans="1:29" ht="24.75" customHeight="1">
      <c r="A4" s="361" t="s">
        <v>7</v>
      </c>
      <c r="B4" s="362" t="s">
        <v>1246</v>
      </c>
      <c r="C4" s="362" t="s">
        <v>1247</v>
      </c>
      <c r="D4" s="148" t="s">
        <v>1248</v>
      </c>
      <c r="E4" s="148" t="s">
        <v>1249</v>
      </c>
      <c r="F4" s="148" t="s">
        <v>1250</v>
      </c>
      <c r="G4" s="148" t="s">
        <v>1251</v>
      </c>
      <c r="H4" s="148" t="s">
        <v>1252</v>
      </c>
      <c r="I4" s="405" t="s">
        <v>1253</v>
      </c>
      <c r="J4" s="148" t="s">
        <v>1254</v>
      </c>
      <c r="K4" s="148" t="s">
        <v>1255</v>
      </c>
      <c r="L4" s="405" t="s">
        <v>1256</v>
      </c>
      <c r="M4" s="405" t="s">
        <v>1257</v>
      </c>
      <c r="N4" s="148" t="s">
        <v>1258</v>
      </c>
      <c r="O4" s="148" t="s">
        <v>1259</v>
      </c>
      <c r="P4" s="148" t="s">
        <v>1260</v>
      </c>
      <c r="Q4" s="148" t="s">
        <v>1408</v>
      </c>
      <c r="R4" s="148" t="s">
        <v>1409</v>
      </c>
      <c r="S4" s="148" t="s">
        <v>1413</v>
      </c>
      <c r="T4" s="148" t="s">
        <v>1414</v>
      </c>
      <c r="U4" s="148" t="s">
        <v>1415</v>
      </c>
      <c r="V4" s="410" t="s">
        <v>1416</v>
      </c>
      <c r="W4" s="411"/>
      <c r="X4" s="144" t="s">
        <v>1411</v>
      </c>
      <c r="Y4" s="144"/>
      <c r="Z4" s="144"/>
      <c r="AA4" s="144"/>
      <c r="AB4" s="144"/>
      <c r="AC4" s="144"/>
    </row>
    <row r="5" spans="1:29" ht="14.4">
      <c r="A5" s="486" t="s">
        <v>1262</v>
      </c>
      <c r="B5" s="488" t="str">
        <f>'ORÇ ABART CONSOLIDADA ADITIVO 1'!D5</f>
        <v>ADMINISTRAÇÃO DE OBRA</v>
      </c>
      <c r="C5" s="490">
        <f>'ORÇ ABART CONSOLIDADA ADITIVO 1'!I5</f>
        <v>172855.2</v>
      </c>
      <c r="D5" s="491">
        <f>C5/$C$51</f>
        <v>7.0972607187933787E-2</v>
      </c>
      <c r="E5" s="364">
        <v>9403.32</v>
      </c>
      <c r="F5" s="364">
        <v>3232.39</v>
      </c>
      <c r="G5" s="364">
        <v>3457.1</v>
      </c>
      <c r="H5" s="364">
        <v>3370.68</v>
      </c>
      <c r="I5" s="364">
        <v>5805.05</v>
      </c>
      <c r="J5" s="365">
        <v>11595.7</v>
      </c>
      <c r="K5" s="365">
        <v>9218.94</v>
      </c>
      <c r="L5" s="365">
        <v>3975.67</v>
      </c>
      <c r="M5" s="365">
        <v>2839.1475</v>
      </c>
      <c r="N5" s="365">
        <v>2839.1475</v>
      </c>
      <c r="O5" s="365">
        <v>2839.1475</v>
      </c>
      <c r="P5" s="365">
        <v>2839.1475</v>
      </c>
      <c r="Q5" s="366">
        <v>10284.879999999999</v>
      </c>
      <c r="R5" s="366">
        <v>12912.28</v>
      </c>
      <c r="S5" s="366">
        <v>16334.824500000001</v>
      </c>
      <c r="T5" s="366">
        <v>15695.254499999999</v>
      </c>
      <c r="U5" s="366">
        <v>27916.1145</v>
      </c>
      <c r="V5" s="412">
        <v>28296.404500000001</v>
      </c>
      <c r="W5" s="413"/>
      <c r="X5" s="132">
        <f t="shared" ref="X5:X51" si="0">SUM(E5:V5)</f>
        <v>172855.198</v>
      </c>
      <c r="Y5" s="132">
        <f t="shared" ref="Y5:Y52" si="1">C5-X5</f>
        <v>2.0000000076834112E-3</v>
      </c>
      <c r="Z5" s="359"/>
      <c r="AA5" s="359"/>
      <c r="AB5" s="404"/>
      <c r="AC5" s="404"/>
    </row>
    <row r="6" spans="1:29" ht="14.4">
      <c r="A6" s="487"/>
      <c r="B6" s="489"/>
      <c r="C6" s="489"/>
      <c r="D6" s="489"/>
      <c r="E6" s="155">
        <f t="shared" ref="E6:V6" si="2">E5/$C5</f>
        <v>5.43999833386557E-2</v>
      </c>
      <c r="F6" s="155">
        <f t="shared" si="2"/>
        <v>1.8699987041176661E-2</v>
      </c>
      <c r="G6" s="155">
        <f t="shared" si="2"/>
        <v>1.9999976859244036E-2</v>
      </c>
      <c r="H6" s="155">
        <f t="shared" si="2"/>
        <v>1.9500020826680363E-2</v>
      </c>
      <c r="I6" s="155">
        <f t="shared" si="2"/>
        <v>3.3583311349615168E-2</v>
      </c>
      <c r="J6" s="155">
        <f t="shared" si="2"/>
        <v>6.7083315977766358E-2</v>
      </c>
      <c r="K6" s="155">
        <f t="shared" si="2"/>
        <v>5.3333310192577373E-2</v>
      </c>
      <c r="L6" s="155">
        <f t="shared" si="2"/>
        <v>2.3000002314075594E-2</v>
      </c>
      <c r="M6" s="155">
        <f t="shared" si="2"/>
        <v>1.6425004859558751E-2</v>
      </c>
      <c r="N6" s="155">
        <f t="shared" si="2"/>
        <v>1.6425004859558751E-2</v>
      </c>
      <c r="O6" s="155">
        <f t="shared" si="2"/>
        <v>1.6425004859558751E-2</v>
      </c>
      <c r="P6" s="155">
        <f t="shared" si="2"/>
        <v>1.6425004859558751E-2</v>
      </c>
      <c r="Q6" s="155">
        <f t="shared" si="2"/>
        <v>5.9499974545168435E-2</v>
      </c>
      <c r="R6" s="155">
        <f t="shared" si="2"/>
        <v>7.4699980098949875E-2</v>
      </c>
      <c r="S6" s="155">
        <f t="shared" si="2"/>
        <v>9.4500046860030815E-2</v>
      </c>
      <c r="T6" s="155">
        <f t="shared" si="2"/>
        <v>9.0800013537342225E-2</v>
      </c>
      <c r="U6" s="155">
        <f t="shared" si="2"/>
        <v>0.16149999826444328</v>
      </c>
      <c r="V6" s="414">
        <f t="shared" si="2"/>
        <v>0.16370004778566105</v>
      </c>
      <c r="W6" s="415">
        <f>SUM(E6:V6)</f>
        <v>0.99999998842962201</v>
      </c>
      <c r="X6" s="369">
        <f t="shared" si="0"/>
        <v>0.99999998842962201</v>
      </c>
      <c r="Y6" s="132">
        <f t="shared" si="1"/>
        <v>-0.99999998842962201</v>
      </c>
      <c r="Z6" s="359"/>
      <c r="AA6" s="359"/>
      <c r="AB6" s="404"/>
      <c r="AC6" s="404"/>
    </row>
    <row r="7" spans="1:29" ht="14.4">
      <c r="A7" s="486" t="s">
        <v>1263</v>
      </c>
      <c r="B7" s="488" t="str">
        <f>'ORÇ ABART CONSOLIDADA ADITIVO 1'!D7</f>
        <v>MOBILIZAÇÃO</v>
      </c>
      <c r="C7" s="490">
        <f>'ORÇ ABART CONSOLIDADA ADITIVO 1'!I7</f>
        <v>4778.3999999999996</v>
      </c>
      <c r="D7" s="492">
        <f>C7/$C$51</f>
        <v>1.9619629966979458E-3</v>
      </c>
      <c r="E7" s="364">
        <v>259.94</v>
      </c>
      <c r="F7" s="364">
        <v>89.36</v>
      </c>
      <c r="G7" s="364">
        <v>95.57</v>
      </c>
      <c r="H7" s="364">
        <v>93.18</v>
      </c>
      <c r="I7" s="364">
        <v>160.87</v>
      </c>
      <c r="J7" s="364">
        <v>320.55</v>
      </c>
      <c r="K7" s="364">
        <v>254.85</v>
      </c>
      <c r="L7" s="364">
        <v>109.9</v>
      </c>
      <c r="M7" s="364">
        <v>78.484999999999999</v>
      </c>
      <c r="N7" s="364">
        <v>78.484999999999999</v>
      </c>
      <c r="O7" s="364">
        <v>78.484999999999999</v>
      </c>
      <c r="P7" s="364">
        <v>78.484999999999999</v>
      </c>
      <c r="Q7" s="366">
        <v>284.31</v>
      </c>
      <c r="R7" s="366">
        <v>356.95</v>
      </c>
      <c r="S7" s="366">
        <v>451.56</v>
      </c>
      <c r="T7" s="366">
        <v>433.88490000000002</v>
      </c>
      <c r="U7" s="366">
        <v>771.71489999999994</v>
      </c>
      <c r="V7" s="412">
        <v>781.99490000000003</v>
      </c>
      <c r="W7" s="413"/>
      <c r="X7" s="132">
        <f t="shared" si="0"/>
        <v>4778.5746999999992</v>
      </c>
      <c r="Y7" s="132">
        <f t="shared" si="1"/>
        <v>-0.17469999999957508</v>
      </c>
      <c r="Z7" s="359"/>
      <c r="AA7" s="359"/>
      <c r="AB7" s="404"/>
      <c r="AC7" s="404"/>
    </row>
    <row r="8" spans="1:29" ht="14.4">
      <c r="A8" s="487"/>
      <c r="B8" s="489"/>
      <c r="C8" s="489"/>
      <c r="D8" s="489"/>
      <c r="E8" s="155">
        <f t="shared" ref="E8:V8" si="3">E7/$C7</f>
        <v>5.4398961995647081E-2</v>
      </c>
      <c r="F8" s="155">
        <f t="shared" si="3"/>
        <v>1.8700820358278924E-2</v>
      </c>
      <c r="G8" s="155">
        <f t="shared" si="3"/>
        <v>2.0000418550142306E-2</v>
      </c>
      <c r="H8" s="155">
        <f t="shared" si="3"/>
        <v>1.9500251130085387E-2</v>
      </c>
      <c r="I8" s="155">
        <f t="shared" si="3"/>
        <v>3.366608069646744E-2</v>
      </c>
      <c r="J8" s="155">
        <f t="shared" si="3"/>
        <v>6.7083124058262181E-2</v>
      </c>
      <c r="K8" s="155">
        <f t="shared" si="3"/>
        <v>5.3333751883475645E-2</v>
      </c>
      <c r="L8" s="155">
        <f t="shared" si="3"/>
        <v>2.2999330319772311E-2</v>
      </c>
      <c r="M8" s="155">
        <f t="shared" si="3"/>
        <v>1.6424953959484349E-2</v>
      </c>
      <c r="N8" s="155">
        <f t="shared" si="3"/>
        <v>1.6424953959484349E-2</v>
      </c>
      <c r="O8" s="155">
        <f t="shared" si="3"/>
        <v>1.6424953959484349E-2</v>
      </c>
      <c r="P8" s="155">
        <f t="shared" si="3"/>
        <v>1.6424953959484349E-2</v>
      </c>
      <c r="Q8" s="155">
        <f t="shared" si="3"/>
        <v>5.9498995479658465E-2</v>
      </c>
      <c r="R8" s="155">
        <f t="shared" si="3"/>
        <v>7.4700736648250457E-2</v>
      </c>
      <c r="S8" s="155">
        <f t="shared" si="3"/>
        <v>9.4500251130085394E-2</v>
      </c>
      <c r="T8" s="155">
        <f t="shared" si="3"/>
        <v>9.0801293319939733E-2</v>
      </c>
      <c r="U8" s="155">
        <f t="shared" si="3"/>
        <v>0.16150069060773481</v>
      </c>
      <c r="V8" s="414">
        <f t="shared" si="3"/>
        <v>0.16365203833919306</v>
      </c>
      <c r="W8" s="415">
        <f>SUM(E8:V8)</f>
        <v>1.0000365603549306</v>
      </c>
      <c r="X8" s="369">
        <f t="shared" si="0"/>
        <v>1.0000365603549306</v>
      </c>
      <c r="Y8" s="132">
        <f t="shared" si="1"/>
        <v>-1.0000365603549306</v>
      </c>
      <c r="Z8" s="359"/>
      <c r="AA8" s="359"/>
      <c r="AB8" s="404"/>
      <c r="AC8" s="404"/>
    </row>
    <row r="9" spans="1:29" ht="14.4">
      <c r="A9" s="486" t="s">
        <v>1264</v>
      </c>
      <c r="B9" s="488" t="str">
        <f>'ORÇ ABART CONSOLIDADA ADITIVO 1'!D9</f>
        <v>SERVIÇOS PRELIMINARES</v>
      </c>
      <c r="C9" s="490">
        <f>'ORÇ ABART CONSOLIDADA ADITIVO 1'!I9</f>
        <v>76367.260000000009</v>
      </c>
      <c r="D9" s="492">
        <f>C9/$C$51</f>
        <v>3.1355629139295828E-2</v>
      </c>
      <c r="E9" s="364">
        <v>72458.92</v>
      </c>
      <c r="F9" s="364">
        <v>1720.25</v>
      </c>
      <c r="G9" s="364">
        <v>1344.11</v>
      </c>
      <c r="H9" s="364">
        <v>843.81</v>
      </c>
      <c r="I9" s="370">
        <f t="shared" ref="I9:P9" si="4">I10*$C$11</f>
        <v>0</v>
      </c>
      <c r="J9" s="370">
        <f t="shared" si="4"/>
        <v>0</v>
      </c>
      <c r="K9" s="370">
        <f t="shared" si="4"/>
        <v>0</v>
      </c>
      <c r="L9" s="370">
        <f t="shared" si="4"/>
        <v>0</v>
      </c>
      <c r="M9" s="370">
        <f t="shared" si="4"/>
        <v>0</v>
      </c>
      <c r="N9" s="370">
        <f t="shared" si="4"/>
        <v>0</v>
      </c>
      <c r="O9" s="370">
        <f t="shared" si="4"/>
        <v>0</v>
      </c>
      <c r="P9" s="370">
        <f t="shared" si="4"/>
        <v>0</v>
      </c>
      <c r="Q9" s="371">
        <f t="shared" ref="Q9:V9" si="5">Q10*$C9</f>
        <v>0</v>
      </c>
      <c r="R9" s="371">
        <f t="shared" si="5"/>
        <v>0</v>
      </c>
      <c r="S9" s="371">
        <f t="shared" si="5"/>
        <v>0</v>
      </c>
      <c r="T9" s="371">
        <f t="shared" si="5"/>
        <v>0</v>
      </c>
      <c r="U9" s="371">
        <f t="shared" si="5"/>
        <v>0</v>
      </c>
      <c r="V9" s="416">
        <f t="shared" si="5"/>
        <v>0</v>
      </c>
      <c r="W9" s="413"/>
      <c r="X9" s="132">
        <f t="shared" si="0"/>
        <v>76367.09</v>
      </c>
      <c r="Y9" s="132">
        <f t="shared" si="1"/>
        <v>0.17000000001280569</v>
      </c>
      <c r="Z9" s="359"/>
      <c r="AA9" s="359"/>
      <c r="AB9" s="404"/>
      <c r="AC9" s="404"/>
    </row>
    <row r="10" spans="1:29" ht="14.4">
      <c r="A10" s="487"/>
      <c r="B10" s="489"/>
      <c r="C10" s="489"/>
      <c r="D10" s="489"/>
      <c r="E10" s="155">
        <f t="shared" ref="E10:H10" si="6">E9/$C9</f>
        <v>0.94882178567097986</v>
      </c>
      <c r="F10" s="155">
        <f t="shared" si="6"/>
        <v>2.252601442031572E-2</v>
      </c>
      <c r="G10" s="155">
        <f t="shared" si="6"/>
        <v>1.7600605285563471E-2</v>
      </c>
      <c r="H10" s="155">
        <f t="shared" si="6"/>
        <v>1.1049368538297693E-2</v>
      </c>
      <c r="I10" s="372"/>
      <c r="J10" s="372"/>
      <c r="K10" s="372"/>
      <c r="L10" s="372"/>
      <c r="M10" s="372"/>
      <c r="N10" s="372"/>
      <c r="O10" s="372"/>
      <c r="P10" s="372"/>
      <c r="Q10" s="373"/>
      <c r="R10" s="373"/>
      <c r="S10" s="373"/>
      <c r="T10" s="373"/>
      <c r="U10" s="373"/>
      <c r="V10" s="417"/>
      <c r="W10" s="415">
        <f>SUM(E10:V10)</f>
        <v>0.99999777391515687</v>
      </c>
      <c r="X10" s="369">
        <f t="shared" si="0"/>
        <v>0.99999777391515687</v>
      </c>
      <c r="Y10" s="132">
        <f t="shared" si="1"/>
        <v>-0.99999777391515687</v>
      </c>
      <c r="Z10" s="359"/>
      <c r="AA10" s="359"/>
      <c r="AB10" s="404"/>
      <c r="AC10" s="404"/>
    </row>
    <row r="11" spans="1:29" ht="14.4">
      <c r="A11" s="486" t="s">
        <v>1265</v>
      </c>
      <c r="B11" s="488" t="str">
        <f>'ORÇ ABART CONSOLIDADA ADITIVO 1'!D24</f>
        <v>TERRAPLANAGEM</v>
      </c>
      <c r="C11" s="493">
        <f>'ORÇ ABART CONSOLIDADA ADITIVO 1'!I24</f>
        <v>58839.91</v>
      </c>
      <c r="D11" s="492">
        <f>C11/$C$51</f>
        <v>2.4159075453925462E-2</v>
      </c>
      <c r="E11" s="364">
        <v>47137</v>
      </c>
      <c r="F11" s="370">
        <f>F12*$C$11</f>
        <v>0</v>
      </c>
      <c r="G11" s="374">
        <v>1997.16</v>
      </c>
      <c r="H11" s="374">
        <v>1003.4</v>
      </c>
      <c r="I11" s="370">
        <f t="shared" ref="I11:P11" si="7">I12*$C$11</f>
        <v>0</v>
      </c>
      <c r="J11" s="370">
        <f t="shared" si="7"/>
        <v>0</v>
      </c>
      <c r="K11" s="370">
        <f t="shared" si="7"/>
        <v>0</v>
      </c>
      <c r="L11" s="370">
        <f t="shared" si="7"/>
        <v>0</v>
      </c>
      <c r="M11" s="370">
        <f t="shared" si="7"/>
        <v>0</v>
      </c>
      <c r="N11" s="370">
        <f t="shared" si="7"/>
        <v>0</v>
      </c>
      <c r="O11" s="370">
        <f t="shared" si="7"/>
        <v>0</v>
      </c>
      <c r="P11" s="370">
        <f t="shared" si="7"/>
        <v>0</v>
      </c>
      <c r="Q11" s="365">
        <v>3784.6350000000002</v>
      </c>
      <c r="R11" s="365">
        <v>4917.7250000000004</v>
      </c>
      <c r="S11" s="371">
        <f t="shared" ref="S11:V11" si="8">S12*$C11</f>
        <v>0</v>
      </c>
      <c r="T11" s="371">
        <f t="shared" si="8"/>
        <v>0</v>
      </c>
      <c r="U11" s="371">
        <f t="shared" si="8"/>
        <v>0</v>
      </c>
      <c r="V11" s="416">
        <f t="shared" si="8"/>
        <v>0</v>
      </c>
      <c r="W11" s="413"/>
      <c r="X11" s="132">
        <f t="shared" si="0"/>
        <v>58839.920000000006</v>
      </c>
      <c r="Y11" s="132">
        <f t="shared" si="1"/>
        <v>-1.0000000002037268E-2</v>
      </c>
      <c r="Z11" s="359"/>
      <c r="AA11" s="359"/>
      <c r="AB11" s="404"/>
      <c r="AC11" s="404"/>
    </row>
    <row r="12" spans="1:29" ht="14.4">
      <c r="A12" s="487"/>
      <c r="B12" s="489"/>
      <c r="C12" s="489"/>
      <c r="D12" s="489"/>
      <c r="E12" s="155">
        <f>E11/$C11</f>
        <v>0.80110591603556158</v>
      </c>
      <c r="F12" s="372"/>
      <c r="G12" s="164">
        <f t="shared" ref="G12:H12" si="9">G11/$C11</f>
        <v>3.394226809660314E-2</v>
      </c>
      <c r="H12" s="164">
        <f t="shared" si="9"/>
        <v>1.7053051236822082E-2</v>
      </c>
      <c r="I12" s="372"/>
      <c r="J12" s="372"/>
      <c r="K12" s="372"/>
      <c r="L12" s="372"/>
      <c r="M12" s="372"/>
      <c r="N12" s="372"/>
      <c r="O12" s="372"/>
      <c r="P12" s="372"/>
      <c r="Q12" s="155">
        <f t="shared" ref="Q12:R12" si="10">Q11/$C11</f>
        <v>6.432088356355406E-2</v>
      </c>
      <c r="R12" s="155">
        <f t="shared" si="10"/>
        <v>8.3578051020132424E-2</v>
      </c>
      <c r="S12" s="373"/>
      <c r="T12" s="373"/>
      <c r="U12" s="373"/>
      <c r="V12" s="417"/>
      <c r="W12" s="415">
        <f>SUM(E12:V12)</f>
        <v>1.0000001699526733</v>
      </c>
      <c r="X12" s="369">
        <f t="shared" si="0"/>
        <v>1.0000001699526733</v>
      </c>
      <c r="Y12" s="132">
        <f t="shared" si="1"/>
        <v>-1.0000001699526733</v>
      </c>
      <c r="Z12" s="359"/>
      <c r="AA12" s="359"/>
      <c r="AB12" s="404"/>
      <c r="AC12" s="404"/>
    </row>
    <row r="13" spans="1:29" ht="14.4">
      <c r="A13" s="486" t="s">
        <v>1266</v>
      </c>
      <c r="B13" s="488" t="str">
        <f>'ORÇ ABART CONSOLIDADA ADITIVO 1'!D33</f>
        <v>ESTRUTURA</v>
      </c>
      <c r="C13" s="493">
        <f>'ORÇ ABART CONSOLIDADA ADITIVO 1'!I33</f>
        <v>753145.36</v>
      </c>
      <c r="D13" s="492">
        <f>C13/$C$51</f>
        <v>0.30923391249262372</v>
      </c>
      <c r="E13" s="364">
        <v>6754.82</v>
      </c>
      <c r="F13" s="364">
        <v>43655.05</v>
      </c>
      <c r="G13" s="364">
        <v>38394.47</v>
      </c>
      <c r="H13" s="364">
        <v>35636.400000000001</v>
      </c>
      <c r="I13" s="364">
        <v>48617.760000000002</v>
      </c>
      <c r="J13" s="364">
        <v>150450.60999999999</v>
      </c>
      <c r="K13" s="364">
        <v>113900.46</v>
      </c>
      <c r="L13" s="364">
        <v>51550.92</v>
      </c>
      <c r="M13" s="364">
        <v>35812.272499999999</v>
      </c>
      <c r="N13" s="364">
        <v>35812.272499999999</v>
      </c>
      <c r="O13" s="364">
        <v>35812.272499999999</v>
      </c>
      <c r="P13" s="364">
        <v>35812.272499999999</v>
      </c>
      <c r="Q13" s="365">
        <v>73153.2549</v>
      </c>
      <c r="R13" s="365">
        <v>41809.594899999996</v>
      </c>
      <c r="S13" s="366">
        <v>5972.2749000000003</v>
      </c>
      <c r="T13" s="371">
        <f t="shared" ref="T13:V13" si="11">T14*$C13</f>
        <v>0</v>
      </c>
      <c r="U13" s="371">
        <f t="shared" si="11"/>
        <v>0</v>
      </c>
      <c r="V13" s="416">
        <f t="shared" si="11"/>
        <v>0</v>
      </c>
      <c r="W13" s="413"/>
      <c r="X13" s="132">
        <f t="shared" si="0"/>
        <v>753144.70469999989</v>
      </c>
      <c r="Y13" s="132">
        <f t="shared" si="1"/>
        <v>0.65530000010039657</v>
      </c>
      <c r="Z13" s="359"/>
      <c r="AA13" s="359"/>
      <c r="AB13" s="404"/>
      <c r="AC13" s="404"/>
    </row>
    <row r="14" spans="1:29" ht="14.4">
      <c r="A14" s="487"/>
      <c r="B14" s="489"/>
      <c r="C14" s="489"/>
      <c r="D14" s="489"/>
      <c r="E14" s="155">
        <f t="shared" ref="E14:S14" si="12">E13/$C13</f>
        <v>8.9688131385420727E-3</v>
      </c>
      <c r="F14" s="155">
        <f t="shared" si="12"/>
        <v>5.7963644627645326E-2</v>
      </c>
      <c r="G14" s="155">
        <f t="shared" si="12"/>
        <v>5.0978830965645199E-2</v>
      </c>
      <c r="H14" s="155">
        <f t="shared" si="12"/>
        <v>4.7316762331245064E-2</v>
      </c>
      <c r="I14" s="155">
        <f t="shared" si="12"/>
        <v>6.4552956948443527E-2</v>
      </c>
      <c r="J14" s="155">
        <f t="shared" si="12"/>
        <v>0.19976304441416196</v>
      </c>
      <c r="K14" s="155">
        <f t="shared" si="12"/>
        <v>0.15123303687351936</v>
      </c>
      <c r="L14" s="155">
        <f t="shared" si="12"/>
        <v>6.8447503945320731E-2</v>
      </c>
      <c r="M14" s="155">
        <f t="shared" si="12"/>
        <v>4.7550279669783799E-2</v>
      </c>
      <c r="N14" s="155">
        <f t="shared" si="12"/>
        <v>4.7550279669783799E-2</v>
      </c>
      <c r="O14" s="155">
        <f t="shared" si="12"/>
        <v>4.7550279669783799E-2</v>
      </c>
      <c r="P14" s="155">
        <f t="shared" si="12"/>
        <v>4.7550279669783799E-2</v>
      </c>
      <c r="Q14" s="155">
        <f t="shared" si="12"/>
        <v>9.7130326740644063E-2</v>
      </c>
      <c r="R14" s="155">
        <f t="shared" si="12"/>
        <v>5.5513314056664965E-2</v>
      </c>
      <c r="S14" s="155">
        <f t="shared" si="12"/>
        <v>7.9297771946706275E-3</v>
      </c>
      <c r="T14" s="373"/>
      <c r="U14" s="373"/>
      <c r="V14" s="417"/>
      <c r="W14" s="415">
        <f>SUM(E14:V14)</f>
        <v>0.99999912991563789</v>
      </c>
      <c r="X14" s="369">
        <f t="shared" si="0"/>
        <v>0.99999912991563789</v>
      </c>
      <c r="Y14" s="132">
        <f t="shared" si="1"/>
        <v>-0.99999912991563789</v>
      </c>
      <c r="Z14" s="359"/>
      <c r="AA14" s="359"/>
      <c r="AB14" s="404"/>
      <c r="AC14" s="404"/>
    </row>
    <row r="15" spans="1:29" ht="14.4">
      <c r="A15" s="486" t="s">
        <v>1267</v>
      </c>
      <c r="B15" s="488" t="str">
        <f>'ORÇ ABART CONSOLIDADA ADITIVO 1'!D141</f>
        <v>VEDAÇÃO E ELEVAÇÕES INTERNAS E EXTERNAS</v>
      </c>
      <c r="C15" s="493">
        <f>'ORÇ ABART CONSOLIDADA ADITIVO 1'!I141</f>
        <v>211436.5</v>
      </c>
      <c r="D15" s="492">
        <f>C15/$C$51</f>
        <v>8.6813701061301943E-2</v>
      </c>
      <c r="E15" s="370">
        <f t="shared" ref="E15:F15" si="13">E16*$C$47</f>
        <v>0</v>
      </c>
      <c r="F15" s="370">
        <f t="shared" si="13"/>
        <v>0</v>
      </c>
      <c r="G15" s="364">
        <v>6241.95</v>
      </c>
      <c r="H15" s="364">
        <v>6432.93</v>
      </c>
      <c r="I15" s="364">
        <v>17767.990000000002</v>
      </c>
      <c r="J15" s="364">
        <v>946.46</v>
      </c>
      <c r="K15" s="370">
        <f>K16*$C$47</f>
        <v>0</v>
      </c>
      <c r="L15" s="364">
        <v>70.84</v>
      </c>
      <c r="M15" s="364">
        <v>1098.615</v>
      </c>
      <c r="N15" s="364">
        <v>1098.615</v>
      </c>
      <c r="O15" s="364">
        <v>1098.615</v>
      </c>
      <c r="P15" s="364">
        <v>1098.615</v>
      </c>
      <c r="Q15" s="365">
        <v>48033.43</v>
      </c>
      <c r="R15" s="365">
        <v>54661.52</v>
      </c>
      <c r="S15" s="366">
        <v>34045.339999999997</v>
      </c>
      <c r="T15" s="366">
        <v>36839.85</v>
      </c>
      <c r="U15" s="366">
        <v>2001.75</v>
      </c>
      <c r="V15" s="416">
        <f>V16*$C15</f>
        <v>0</v>
      </c>
      <c r="W15" s="413"/>
      <c r="X15" s="132">
        <f t="shared" si="0"/>
        <v>211436.52</v>
      </c>
      <c r="Y15" s="132">
        <f t="shared" si="1"/>
        <v>-1.9999999989522621E-2</v>
      </c>
      <c r="Z15" s="359"/>
      <c r="AA15" s="359"/>
      <c r="AB15" s="404"/>
      <c r="AC15" s="404"/>
    </row>
    <row r="16" spans="1:29" ht="14.4">
      <c r="A16" s="487"/>
      <c r="B16" s="489"/>
      <c r="C16" s="489"/>
      <c r="D16" s="489"/>
      <c r="E16" s="372"/>
      <c r="F16" s="372"/>
      <c r="G16" s="155">
        <f t="shared" ref="G16:I16" si="14">G15/$C15</f>
        <v>2.9521629425383035E-2</v>
      </c>
      <c r="H16" s="155">
        <f t="shared" si="14"/>
        <v>3.0424879337295124E-2</v>
      </c>
      <c r="I16" s="155">
        <f t="shared" si="14"/>
        <v>8.4034639241568995E-2</v>
      </c>
      <c r="J16" s="384">
        <f>J15/C15</f>
        <v>4.4763321375448422E-3</v>
      </c>
      <c r="K16" s="372"/>
      <c r="L16" s="155">
        <f t="shared" ref="L16:U16" si="15">L15/$C15</f>
        <v>3.3504148999817914E-4</v>
      </c>
      <c r="M16" s="155">
        <f t="shared" si="15"/>
        <v>5.1959571786328283E-3</v>
      </c>
      <c r="N16" s="155">
        <f t="shared" si="15"/>
        <v>5.1959571786328283E-3</v>
      </c>
      <c r="O16" s="155">
        <f t="shared" si="15"/>
        <v>5.1959571786328283E-3</v>
      </c>
      <c r="P16" s="155">
        <f t="shared" si="15"/>
        <v>5.1959571786328283E-3</v>
      </c>
      <c r="Q16" s="155">
        <f t="shared" si="15"/>
        <v>0.22717662276853806</v>
      </c>
      <c r="R16" s="155">
        <f t="shared" si="15"/>
        <v>0.25852452154665823</v>
      </c>
      <c r="S16" s="155">
        <f t="shared" si="15"/>
        <v>0.16101921853606163</v>
      </c>
      <c r="T16" s="155">
        <f t="shared" si="15"/>
        <v>0.17423599993378627</v>
      </c>
      <c r="U16" s="155">
        <f t="shared" si="15"/>
        <v>9.4673814596817479E-3</v>
      </c>
      <c r="V16" s="417"/>
      <c r="W16" s="415">
        <f>SUM(E16:V16)</f>
        <v>1.0000000945910474</v>
      </c>
      <c r="X16" s="369">
        <f t="shared" si="0"/>
        <v>1.0000000945910474</v>
      </c>
      <c r="Y16" s="132">
        <f t="shared" si="1"/>
        <v>-1.0000000945910474</v>
      </c>
      <c r="Z16" s="359"/>
      <c r="AA16" s="359"/>
      <c r="AB16" s="404"/>
      <c r="AC16" s="404"/>
    </row>
    <row r="17" spans="1:29" ht="14.4">
      <c r="A17" s="486" t="s">
        <v>1268</v>
      </c>
      <c r="B17" s="488" t="str">
        <f>'ORÇ ABART CONSOLIDADA ADITIVO 1'!D166</f>
        <v>COBERTURA</v>
      </c>
      <c r="C17" s="494">
        <f>'ORÇ ABART CONSOLIDADA ADITIVO 1'!I166</f>
        <v>42440.759999999995</v>
      </c>
      <c r="D17" s="492">
        <f>C17/$C$51</f>
        <v>1.7425749345332808E-2</v>
      </c>
      <c r="E17" s="370">
        <f t="shared" ref="E17:K17" si="16">E18*$C$47</f>
        <v>0</v>
      </c>
      <c r="F17" s="370">
        <f t="shared" si="16"/>
        <v>0</v>
      </c>
      <c r="G17" s="370">
        <f t="shared" si="16"/>
        <v>0</v>
      </c>
      <c r="H17" s="370">
        <f t="shared" si="16"/>
        <v>0</v>
      </c>
      <c r="I17" s="370">
        <f t="shared" si="16"/>
        <v>0</v>
      </c>
      <c r="J17" s="370">
        <f t="shared" si="16"/>
        <v>0</v>
      </c>
      <c r="K17" s="370">
        <f t="shared" si="16"/>
        <v>0</v>
      </c>
      <c r="L17" s="370">
        <f t="shared" ref="L17:Q17" si="17">L18*$C$11</f>
        <v>0</v>
      </c>
      <c r="M17" s="370">
        <f t="shared" si="17"/>
        <v>0</v>
      </c>
      <c r="N17" s="370">
        <f t="shared" si="17"/>
        <v>0</v>
      </c>
      <c r="O17" s="370">
        <f t="shared" si="17"/>
        <v>0</v>
      </c>
      <c r="P17" s="370">
        <f t="shared" si="17"/>
        <v>0</v>
      </c>
      <c r="Q17" s="370">
        <f t="shared" si="17"/>
        <v>0</v>
      </c>
      <c r="R17" s="365">
        <v>12983.69</v>
      </c>
      <c r="S17" s="365">
        <v>29457.07</v>
      </c>
      <c r="T17" s="371">
        <f t="shared" ref="T17:V17" si="18">T18*$C17</f>
        <v>0</v>
      </c>
      <c r="U17" s="371">
        <f t="shared" si="18"/>
        <v>0</v>
      </c>
      <c r="V17" s="416">
        <f t="shared" si="18"/>
        <v>0</v>
      </c>
      <c r="W17" s="413"/>
      <c r="X17" s="132">
        <f t="shared" si="0"/>
        <v>42440.76</v>
      </c>
      <c r="Y17" s="132">
        <f t="shared" si="1"/>
        <v>0</v>
      </c>
      <c r="Z17" s="359"/>
      <c r="AA17" s="359"/>
      <c r="AB17" s="404"/>
      <c r="AC17" s="404"/>
    </row>
    <row r="18" spans="1:29" ht="14.4">
      <c r="A18" s="487"/>
      <c r="B18" s="489"/>
      <c r="C18" s="489"/>
      <c r="D18" s="489"/>
      <c r="E18" s="372"/>
      <c r="F18" s="372"/>
      <c r="G18" s="372"/>
      <c r="H18" s="372"/>
      <c r="I18" s="372"/>
      <c r="J18" s="372"/>
      <c r="K18" s="372"/>
      <c r="L18" s="372"/>
      <c r="M18" s="372"/>
      <c r="N18" s="372"/>
      <c r="O18" s="372"/>
      <c r="P18" s="372"/>
      <c r="Q18" s="372"/>
      <c r="R18" s="155">
        <f t="shared" ref="R18:S18" si="19">R17/$C17</f>
        <v>0.30592501171044068</v>
      </c>
      <c r="S18" s="155">
        <f t="shared" si="19"/>
        <v>0.69407498828955949</v>
      </c>
      <c r="T18" s="373"/>
      <c r="U18" s="373"/>
      <c r="V18" s="417"/>
      <c r="W18" s="415">
        <f>SUM(E18:V18)</f>
        <v>1.0000000000000002</v>
      </c>
      <c r="X18" s="369">
        <f t="shared" si="0"/>
        <v>1.0000000000000002</v>
      </c>
      <c r="Y18" s="132">
        <f t="shared" si="1"/>
        <v>-1.0000000000000002</v>
      </c>
      <c r="Z18" s="359"/>
      <c r="AA18" s="359"/>
      <c r="AB18" s="404"/>
      <c r="AC18" s="404"/>
    </row>
    <row r="19" spans="1:29" ht="14.4">
      <c r="A19" s="486" t="s">
        <v>1269</v>
      </c>
      <c r="B19" s="488" t="str">
        <f>'ORÇ ABART CONSOLIDADA ADITIVO 1'!D172</f>
        <v>IMPERMEABILIZAÇÃO</v>
      </c>
      <c r="C19" s="494">
        <f>'ORÇ ABART CONSOLIDADA ADITIVO 1'!I172</f>
        <v>35324.53</v>
      </c>
      <c r="D19" s="492">
        <f>C19/$C$51</f>
        <v>1.4503896855798276E-2</v>
      </c>
      <c r="E19" s="370">
        <f t="shared" ref="E19:K19" si="20">E20*$C$47</f>
        <v>0</v>
      </c>
      <c r="F19" s="370">
        <f t="shared" si="20"/>
        <v>0</v>
      </c>
      <c r="G19" s="370">
        <f t="shared" si="20"/>
        <v>0</v>
      </c>
      <c r="H19" s="370">
        <f t="shared" si="20"/>
        <v>0</v>
      </c>
      <c r="I19" s="370">
        <f t="shared" si="20"/>
        <v>0</v>
      </c>
      <c r="J19" s="370">
        <f t="shared" si="20"/>
        <v>0</v>
      </c>
      <c r="K19" s="370">
        <f t="shared" si="20"/>
        <v>0</v>
      </c>
      <c r="L19" s="370">
        <f>L20*$C$19</f>
        <v>0</v>
      </c>
      <c r="M19" s="370">
        <f t="shared" ref="M19:Q19" si="21">M20*$C$11</f>
        <v>0</v>
      </c>
      <c r="N19" s="370">
        <f t="shared" si="21"/>
        <v>0</v>
      </c>
      <c r="O19" s="370">
        <f t="shared" si="21"/>
        <v>0</v>
      </c>
      <c r="P19" s="370">
        <f t="shared" si="21"/>
        <v>0</v>
      </c>
      <c r="Q19" s="370">
        <f t="shared" si="21"/>
        <v>0</v>
      </c>
      <c r="R19" s="365">
        <v>25814.13</v>
      </c>
      <c r="S19" s="365">
        <v>9510.4</v>
      </c>
      <c r="T19" s="371">
        <f t="shared" ref="T19:V19" si="22">T20*$C19</f>
        <v>0</v>
      </c>
      <c r="U19" s="371">
        <f t="shared" si="22"/>
        <v>0</v>
      </c>
      <c r="V19" s="416">
        <f t="shared" si="22"/>
        <v>0</v>
      </c>
      <c r="W19" s="413"/>
      <c r="X19" s="132">
        <f t="shared" si="0"/>
        <v>35324.53</v>
      </c>
      <c r="Y19" s="132">
        <f t="shared" si="1"/>
        <v>0</v>
      </c>
      <c r="Z19" s="359"/>
      <c r="AA19" s="359"/>
      <c r="AB19" s="404"/>
      <c r="AC19" s="404"/>
    </row>
    <row r="20" spans="1:29" ht="14.4">
      <c r="A20" s="487"/>
      <c r="B20" s="489"/>
      <c r="C20" s="489"/>
      <c r="D20" s="489"/>
      <c r="E20" s="372"/>
      <c r="F20" s="372"/>
      <c r="G20" s="372"/>
      <c r="H20" s="372"/>
      <c r="I20" s="372"/>
      <c r="J20" s="372"/>
      <c r="K20" s="372"/>
      <c r="L20" s="381"/>
      <c r="M20" s="372"/>
      <c r="N20" s="372"/>
      <c r="O20" s="372"/>
      <c r="P20" s="372"/>
      <c r="Q20" s="372"/>
      <c r="R20" s="155">
        <f t="shared" ref="R20:S20" si="23">R19/$C19</f>
        <v>0.73077065710428424</v>
      </c>
      <c r="S20" s="155">
        <f t="shared" si="23"/>
        <v>0.26922934289571582</v>
      </c>
      <c r="T20" s="373"/>
      <c r="U20" s="373"/>
      <c r="V20" s="417"/>
      <c r="W20" s="415">
        <f>SUM(E20:V20)</f>
        <v>1</v>
      </c>
      <c r="X20" s="369">
        <f t="shared" si="0"/>
        <v>1</v>
      </c>
      <c r="Y20" s="132">
        <f t="shared" si="1"/>
        <v>-1</v>
      </c>
      <c r="Z20" s="359"/>
      <c r="AA20" s="359"/>
      <c r="AB20" s="404"/>
      <c r="AC20" s="404"/>
    </row>
    <row r="21" spans="1:29" ht="15.75" customHeight="1">
      <c r="A21" s="486" t="s">
        <v>1270</v>
      </c>
      <c r="B21" s="488" t="str">
        <f>'ORÇ ABART CONSOLIDADA ADITIVO 1'!D180</f>
        <v>PAVIMENTAÇÃO</v>
      </c>
      <c r="C21" s="494">
        <f>'ORÇ ABART CONSOLIDADA ADITIVO 1'!I180</f>
        <v>83931.8</v>
      </c>
      <c r="D21" s="492">
        <f>C21/$C$51</f>
        <v>3.4461553207402615E-2</v>
      </c>
      <c r="E21" s="370">
        <f t="shared" ref="E21:K21" si="24">E22*$C$47</f>
        <v>0</v>
      </c>
      <c r="F21" s="370">
        <f t="shared" si="24"/>
        <v>0</v>
      </c>
      <c r="G21" s="370">
        <f t="shared" si="24"/>
        <v>0</v>
      </c>
      <c r="H21" s="370">
        <f t="shared" si="24"/>
        <v>0</v>
      </c>
      <c r="I21" s="370">
        <f t="shared" si="24"/>
        <v>0</v>
      </c>
      <c r="J21" s="370">
        <f t="shared" si="24"/>
        <v>0</v>
      </c>
      <c r="K21" s="370">
        <f t="shared" si="24"/>
        <v>0</v>
      </c>
      <c r="L21" s="364">
        <v>302.11</v>
      </c>
      <c r="M21" s="370">
        <f>M22*$C$11</f>
        <v>0</v>
      </c>
      <c r="N21" s="371">
        <f t="shared" ref="N21:O21" si="25">N22*$C21</f>
        <v>0</v>
      </c>
      <c r="O21" s="371">
        <f t="shared" si="25"/>
        <v>0</v>
      </c>
      <c r="P21" s="370">
        <f>P22*$C$11</f>
        <v>0</v>
      </c>
      <c r="Q21" s="365">
        <v>2019.97</v>
      </c>
      <c r="R21" s="370">
        <f>R22*$C$11</f>
        <v>0</v>
      </c>
      <c r="S21" s="365">
        <v>21717.42</v>
      </c>
      <c r="T21" s="365">
        <v>49489.45</v>
      </c>
      <c r="U21" s="365">
        <v>10402.83</v>
      </c>
      <c r="V21" s="416">
        <f>V22*$C21</f>
        <v>0</v>
      </c>
      <c r="W21" s="413"/>
      <c r="X21" s="132">
        <f t="shared" si="0"/>
        <v>83931.78</v>
      </c>
      <c r="Y21" s="132">
        <f t="shared" si="1"/>
        <v>2.0000000004074536E-2</v>
      </c>
      <c r="Z21" s="359"/>
      <c r="AA21" s="359"/>
      <c r="AB21" s="404"/>
      <c r="AC21" s="404"/>
    </row>
    <row r="22" spans="1:29" ht="15.75" customHeight="1">
      <c r="A22" s="487"/>
      <c r="B22" s="489"/>
      <c r="C22" s="489"/>
      <c r="D22" s="489"/>
      <c r="E22" s="372"/>
      <c r="F22" s="372"/>
      <c r="G22" s="372"/>
      <c r="H22" s="372"/>
      <c r="I22" s="372"/>
      <c r="J22" s="372"/>
      <c r="K22" s="372"/>
      <c r="L22" s="155">
        <f>L21/$C21</f>
        <v>3.5994700459182336E-3</v>
      </c>
      <c r="M22" s="372"/>
      <c r="N22" s="373"/>
      <c r="O22" s="373"/>
      <c r="P22" s="372"/>
      <c r="Q22" s="155">
        <f>Q21/$C21</f>
        <v>2.4066801855792439E-2</v>
      </c>
      <c r="R22" s="372"/>
      <c r="S22" s="155">
        <f t="shared" ref="S22:U22" si="26">S21/$C21</f>
        <v>0.25875079528855566</v>
      </c>
      <c r="T22" s="155">
        <f t="shared" si="26"/>
        <v>0.58963884963744373</v>
      </c>
      <c r="U22" s="155">
        <f t="shared" si="26"/>
        <v>0.12394384488358405</v>
      </c>
      <c r="V22" s="417"/>
      <c r="W22" s="415">
        <f>SUM(E22:V22)</f>
        <v>0.99999976171129401</v>
      </c>
      <c r="X22" s="369">
        <f t="shared" si="0"/>
        <v>0.99999976171129401</v>
      </c>
      <c r="Y22" s="132">
        <f t="shared" si="1"/>
        <v>-0.99999976171129401</v>
      </c>
      <c r="Z22" s="359"/>
      <c r="AA22" s="359"/>
      <c r="AB22" s="404"/>
      <c r="AC22" s="404"/>
    </row>
    <row r="23" spans="1:29" ht="15.75" customHeight="1">
      <c r="A23" s="486" t="s">
        <v>1271</v>
      </c>
      <c r="B23" s="488" t="str">
        <f>'ORÇ ABART CONSOLIDADA ADITIVO 1'!D194</f>
        <v>REVESTIMENTOS INTERNOS E EXTERNOS</v>
      </c>
      <c r="C23" s="494">
        <f>'ORÇ ABART CONSOLIDADA ADITIVO 1'!I194</f>
        <v>317669.01999999996</v>
      </c>
      <c r="D23" s="492">
        <f>C23/$C$51</f>
        <v>0.13043170568334581</v>
      </c>
      <c r="E23" s="370">
        <f t="shared" ref="E23:K23" si="27">E24*$C$47</f>
        <v>0</v>
      </c>
      <c r="F23" s="370">
        <f t="shared" si="27"/>
        <v>0</v>
      </c>
      <c r="G23" s="370">
        <f t="shared" si="27"/>
        <v>0</v>
      </c>
      <c r="H23" s="370">
        <f t="shared" si="27"/>
        <v>0</v>
      </c>
      <c r="I23" s="370">
        <f t="shared" si="27"/>
        <v>0</v>
      </c>
      <c r="J23" s="370">
        <f t="shared" si="27"/>
        <v>0</v>
      </c>
      <c r="K23" s="370">
        <f t="shared" si="27"/>
        <v>0</v>
      </c>
      <c r="L23" s="370">
        <f>L24*$C$11</f>
        <v>0</v>
      </c>
      <c r="M23" s="364">
        <v>89.16</v>
      </c>
      <c r="N23" s="364">
        <v>89.16</v>
      </c>
      <c r="O23" s="364">
        <v>89.16</v>
      </c>
      <c r="P23" s="364">
        <v>89.16</v>
      </c>
      <c r="Q23" s="365">
        <v>5543.3</v>
      </c>
      <c r="R23" s="364">
        <v>18245.5</v>
      </c>
      <c r="S23" s="364">
        <v>39601.35</v>
      </c>
      <c r="T23" s="364">
        <v>57903.99</v>
      </c>
      <c r="U23" s="364">
        <v>156546.88</v>
      </c>
      <c r="V23" s="418">
        <v>39471.379999999997</v>
      </c>
      <c r="W23" s="413"/>
      <c r="X23" s="132">
        <f t="shared" si="0"/>
        <v>317669.04000000004</v>
      </c>
      <c r="Y23" s="132">
        <f t="shared" si="1"/>
        <v>-2.0000000076834112E-2</v>
      </c>
      <c r="Z23" s="359"/>
      <c r="AA23" s="359"/>
      <c r="AB23" s="404"/>
      <c r="AC23" s="404"/>
    </row>
    <row r="24" spans="1:29" ht="15.75" customHeight="1">
      <c r="A24" s="487"/>
      <c r="B24" s="489"/>
      <c r="C24" s="489"/>
      <c r="D24" s="489"/>
      <c r="E24" s="372"/>
      <c r="F24" s="372"/>
      <c r="G24" s="372"/>
      <c r="H24" s="372"/>
      <c r="I24" s="372"/>
      <c r="J24" s="372"/>
      <c r="K24" s="372"/>
      <c r="L24" s="372"/>
      <c r="M24" s="155">
        <f t="shared" ref="M24:V24" si="28">M23/$C23</f>
        <v>2.8066948423236237E-4</v>
      </c>
      <c r="N24" s="155">
        <f t="shared" si="28"/>
        <v>2.8066948423236237E-4</v>
      </c>
      <c r="O24" s="155">
        <f t="shared" si="28"/>
        <v>2.8066948423236237E-4</v>
      </c>
      <c r="P24" s="155">
        <f t="shared" si="28"/>
        <v>2.8066948423236237E-4</v>
      </c>
      <c r="Q24" s="155">
        <f t="shared" si="28"/>
        <v>1.74499231936435E-2</v>
      </c>
      <c r="R24" s="155">
        <f t="shared" si="28"/>
        <v>5.7435566112175505E-2</v>
      </c>
      <c r="S24" s="155">
        <f t="shared" si="28"/>
        <v>0.1246622978847607</v>
      </c>
      <c r="T24" s="155">
        <f t="shared" si="28"/>
        <v>0.18227773674625244</v>
      </c>
      <c r="U24" s="155">
        <f t="shared" si="28"/>
        <v>0.4927986997284155</v>
      </c>
      <c r="V24" s="414">
        <f t="shared" si="28"/>
        <v>0.12425316135643319</v>
      </c>
      <c r="W24" s="415">
        <f>SUM(E24:V24)</f>
        <v>1.0000000629586103</v>
      </c>
      <c r="X24" s="369">
        <f t="shared" si="0"/>
        <v>1.0000000629586103</v>
      </c>
      <c r="Y24" s="132">
        <f t="shared" si="1"/>
        <v>-1.0000000629586103</v>
      </c>
      <c r="Z24" s="359"/>
      <c r="AA24" s="359"/>
      <c r="AB24" s="404"/>
      <c r="AC24" s="404"/>
    </row>
    <row r="25" spans="1:29" ht="15.75" customHeight="1">
      <c r="A25" s="486" t="s">
        <v>1272</v>
      </c>
      <c r="B25" s="488" t="str">
        <f>'ORÇ ABART CONSOLIDADA ADITIVO 1'!D214</f>
        <v>ESQUADRIAS</v>
      </c>
      <c r="C25" s="494">
        <f>'ORÇ ABART CONSOLIDADA ADITIVO 1'!I214</f>
        <v>85836.62</v>
      </c>
      <c r="D25" s="492">
        <f>C25/$C$51</f>
        <v>3.5243653147836687E-2</v>
      </c>
      <c r="E25" s="370">
        <f t="shared" ref="E25:K25" si="29">E26*$C$47</f>
        <v>0</v>
      </c>
      <c r="F25" s="370">
        <f t="shared" si="29"/>
        <v>0</v>
      </c>
      <c r="G25" s="370">
        <f t="shared" si="29"/>
        <v>0</v>
      </c>
      <c r="H25" s="370">
        <f t="shared" si="29"/>
        <v>0</v>
      </c>
      <c r="I25" s="370">
        <f t="shared" si="29"/>
        <v>0</v>
      </c>
      <c r="J25" s="370">
        <f t="shared" si="29"/>
        <v>0</v>
      </c>
      <c r="K25" s="370">
        <f t="shared" si="29"/>
        <v>0</v>
      </c>
      <c r="L25" s="370">
        <f t="shared" ref="L25:M25" si="30">L26*$C$11</f>
        <v>0</v>
      </c>
      <c r="M25" s="370">
        <f t="shared" si="30"/>
        <v>0</v>
      </c>
      <c r="N25" s="370">
        <f t="shared" ref="N25:O25" si="31">N26*$C$23</f>
        <v>0</v>
      </c>
      <c r="O25" s="370">
        <f t="shared" si="31"/>
        <v>0</v>
      </c>
      <c r="P25" s="370">
        <f t="shared" ref="P25:T25" si="32">P26*$C$11</f>
        <v>0</v>
      </c>
      <c r="Q25" s="370">
        <f t="shared" si="32"/>
        <v>0</v>
      </c>
      <c r="R25" s="370">
        <f t="shared" si="32"/>
        <v>0</v>
      </c>
      <c r="S25" s="370">
        <f t="shared" si="32"/>
        <v>0</v>
      </c>
      <c r="T25" s="370">
        <f t="shared" si="32"/>
        <v>0</v>
      </c>
      <c r="U25" s="364">
        <v>50663.56</v>
      </c>
      <c r="V25" s="418">
        <v>35173.08</v>
      </c>
      <c r="W25" s="413"/>
      <c r="X25" s="132">
        <f t="shared" si="0"/>
        <v>85836.64</v>
      </c>
      <c r="Y25" s="132">
        <f t="shared" si="1"/>
        <v>-2.0000000004074536E-2</v>
      </c>
      <c r="Z25" s="359"/>
      <c r="AA25" s="359"/>
      <c r="AB25" s="404"/>
      <c r="AC25" s="404"/>
    </row>
    <row r="26" spans="1:29" ht="15.75" customHeight="1">
      <c r="A26" s="487"/>
      <c r="B26" s="489"/>
      <c r="C26" s="489"/>
      <c r="D26" s="489"/>
      <c r="E26" s="372"/>
      <c r="F26" s="372"/>
      <c r="G26" s="372"/>
      <c r="H26" s="372"/>
      <c r="I26" s="372"/>
      <c r="J26" s="372"/>
      <c r="K26" s="372"/>
      <c r="L26" s="372"/>
      <c r="M26" s="372"/>
      <c r="N26" s="382"/>
      <c r="O26" s="382"/>
      <c r="P26" s="372"/>
      <c r="Q26" s="372"/>
      <c r="R26" s="372"/>
      <c r="S26" s="372"/>
      <c r="T26" s="372"/>
      <c r="U26" s="155">
        <f t="shared" ref="U26:V26" si="33">U25/$C25</f>
        <v>0.59023246721504175</v>
      </c>
      <c r="V26" s="414">
        <f t="shared" si="33"/>
        <v>0.40976776578574509</v>
      </c>
      <c r="W26" s="415">
        <f>SUM(E26:V26)</f>
        <v>1.0000002330007869</v>
      </c>
      <c r="X26" s="369">
        <f t="shared" si="0"/>
        <v>1.0000002330007869</v>
      </c>
      <c r="Y26" s="132">
        <f t="shared" si="1"/>
        <v>-1.0000002330007869</v>
      </c>
      <c r="Z26" s="359"/>
      <c r="AA26" s="359"/>
      <c r="AB26" s="404"/>
      <c r="AC26" s="404"/>
    </row>
    <row r="27" spans="1:29" ht="15.75" customHeight="1">
      <c r="A27" s="486" t="s">
        <v>1273</v>
      </c>
      <c r="B27" s="488" t="str">
        <f>'ORÇ ABART CONSOLIDADA ADITIVO 1'!D232</f>
        <v>INSTALAÇÕES HIDROSSANITÁRIAS</v>
      </c>
      <c r="C27" s="494">
        <f>'ORÇ ABART CONSOLIDADA ADITIVO 1'!I232</f>
        <v>45772.729999999996</v>
      </c>
      <c r="D27" s="492">
        <f>C27/$C$51</f>
        <v>1.8793822726821938E-2</v>
      </c>
      <c r="E27" s="370">
        <f t="shared" ref="E27:K27" si="34">E28*$C$47</f>
        <v>0</v>
      </c>
      <c r="F27" s="370">
        <f t="shared" si="34"/>
        <v>0</v>
      </c>
      <c r="G27" s="370">
        <f t="shared" si="34"/>
        <v>0</v>
      </c>
      <c r="H27" s="370">
        <f t="shared" si="34"/>
        <v>0</v>
      </c>
      <c r="I27" s="370">
        <f t="shared" si="34"/>
        <v>0</v>
      </c>
      <c r="J27" s="370">
        <f t="shared" si="34"/>
        <v>0</v>
      </c>
      <c r="K27" s="370">
        <f t="shared" si="34"/>
        <v>0</v>
      </c>
      <c r="L27" s="370">
        <f>L28*$C$19</f>
        <v>0</v>
      </c>
      <c r="M27" s="370">
        <f>M28*$C$11</f>
        <v>0</v>
      </c>
      <c r="N27" s="370">
        <f t="shared" ref="N27:O27" si="35">N28*$C$23</f>
        <v>0</v>
      </c>
      <c r="O27" s="370">
        <f t="shared" si="35"/>
        <v>0</v>
      </c>
      <c r="P27" s="370">
        <f>P28*$C$11</f>
        <v>0</v>
      </c>
      <c r="Q27" s="364">
        <v>1744.65</v>
      </c>
      <c r="R27" s="364">
        <v>10150.200000000001</v>
      </c>
      <c r="S27" s="364">
        <v>33201.879999999997</v>
      </c>
      <c r="T27" s="364">
        <v>149.44</v>
      </c>
      <c r="U27" s="364">
        <v>526.55999999999995</v>
      </c>
      <c r="V27" s="416">
        <f>V28*$C27</f>
        <v>0</v>
      </c>
      <c r="W27" s="413"/>
      <c r="X27" s="132">
        <f t="shared" si="0"/>
        <v>45772.729999999996</v>
      </c>
      <c r="Y27" s="132">
        <f t="shared" si="1"/>
        <v>0</v>
      </c>
      <c r="Z27" s="359"/>
      <c r="AA27" s="359"/>
      <c r="AB27" s="404"/>
      <c r="AC27" s="404"/>
    </row>
    <row r="28" spans="1:29" ht="15.75" customHeight="1">
      <c r="A28" s="487"/>
      <c r="B28" s="489"/>
      <c r="C28" s="489"/>
      <c r="D28" s="489"/>
      <c r="E28" s="372"/>
      <c r="F28" s="372"/>
      <c r="G28" s="372"/>
      <c r="H28" s="372"/>
      <c r="I28" s="372"/>
      <c r="J28" s="372"/>
      <c r="K28" s="372"/>
      <c r="L28" s="381"/>
      <c r="M28" s="372"/>
      <c r="N28" s="382"/>
      <c r="O28" s="382"/>
      <c r="P28" s="372"/>
      <c r="Q28" s="155">
        <f t="shared" ref="Q28:U28" si="36">Q27/$C27</f>
        <v>3.811548928805427E-2</v>
      </c>
      <c r="R28" s="155">
        <f t="shared" si="36"/>
        <v>0.22175212184197887</v>
      </c>
      <c r="S28" s="155">
        <f t="shared" si="36"/>
        <v>0.72536377008756092</v>
      </c>
      <c r="T28" s="155">
        <f t="shared" si="36"/>
        <v>3.2648260219567417E-3</v>
      </c>
      <c r="U28" s="155">
        <f t="shared" si="36"/>
        <v>1.1503792760449289E-2</v>
      </c>
      <c r="V28" s="417"/>
      <c r="W28" s="415">
        <f>SUM(E28:V28)</f>
        <v>1.0000000000000002</v>
      </c>
      <c r="X28" s="369">
        <f t="shared" si="0"/>
        <v>1.0000000000000002</v>
      </c>
      <c r="Y28" s="132">
        <f t="shared" si="1"/>
        <v>-1.0000000000000002</v>
      </c>
      <c r="Z28" s="359"/>
      <c r="AA28" s="359"/>
      <c r="AB28" s="404"/>
      <c r="AC28" s="404"/>
    </row>
    <row r="29" spans="1:29" ht="15.75" customHeight="1">
      <c r="A29" s="486" t="s">
        <v>1274</v>
      </c>
      <c r="B29" s="488" t="str">
        <f>'ORÇ ABART CONSOLIDADA ADITIVO 1'!D356</f>
        <v>BANCADAS , LOUÇAS E METAIS</v>
      </c>
      <c r="C29" s="494">
        <f>'ORÇ ABART CONSOLIDADA ADITIVO 1'!I356</f>
        <v>41036.450000000004</v>
      </c>
      <c r="D29" s="492">
        <f>C29/$C$51</f>
        <v>1.6849153778638336E-2</v>
      </c>
      <c r="E29" s="370">
        <f t="shared" ref="E29:K29" si="37">E30*$C$47</f>
        <v>0</v>
      </c>
      <c r="F29" s="370">
        <f t="shared" si="37"/>
        <v>0</v>
      </c>
      <c r="G29" s="370">
        <f t="shared" si="37"/>
        <v>0</v>
      </c>
      <c r="H29" s="370">
        <f t="shared" si="37"/>
        <v>0</v>
      </c>
      <c r="I29" s="370">
        <f t="shared" si="37"/>
        <v>0</v>
      </c>
      <c r="J29" s="370">
        <f t="shared" si="37"/>
        <v>0</v>
      </c>
      <c r="K29" s="370">
        <f t="shared" si="37"/>
        <v>0</v>
      </c>
      <c r="L29" s="370">
        <f t="shared" ref="L29:M29" si="38">L30*$C$11</f>
        <v>0</v>
      </c>
      <c r="M29" s="370">
        <f t="shared" si="38"/>
        <v>0</v>
      </c>
      <c r="N29" s="370">
        <f t="shared" ref="N29:O29" si="39">N30*$C$23</f>
        <v>0</v>
      </c>
      <c r="O29" s="370">
        <f t="shared" si="39"/>
        <v>0</v>
      </c>
      <c r="P29" s="370">
        <f t="shared" ref="P29:Q29" si="40">P30*$C$11</f>
        <v>0</v>
      </c>
      <c r="Q29" s="370">
        <f t="shared" si="40"/>
        <v>0</v>
      </c>
      <c r="R29" s="371">
        <f t="shared" ref="R29:U29" si="41">R30*$C29</f>
        <v>0</v>
      </c>
      <c r="S29" s="371">
        <f t="shared" si="41"/>
        <v>0</v>
      </c>
      <c r="T29" s="371">
        <f t="shared" si="41"/>
        <v>0</v>
      </c>
      <c r="U29" s="371">
        <f t="shared" si="41"/>
        <v>0</v>
      </c>
      <c r="V29" s="418">
        <v>41036.449999999997</v>
      </c>
      <c r="W29" s="413"/>
      <c r="X29" s="132">
        <f t="shared" si="0"/>
        <v>41036.449999999997</v>
      </c>
      <c r="Y29" s="132">
        <f t="shared" si="1"/>
        <v>0</v>
      </c>
      <c r="Z29" s="359"/>
      <c r="AA29" s="359"/>
      <c r="AB29" s="404"/>
      <c r="AC29" s="404"/>
    </row>
    <row r="30" spans="1:29" ht="15.75" customHeight="1">
      <c r="A30" s="487"/>
      <c r="B30" s="489"/>
      <c r="C30" s="489"/>
      <c r="D30" s="489"/>
      <c r="E30" s="372"/>
      <c r="F30" s="372"/>
      <c r="G30" s="372"/>
      <c r="H30" s="372"/>
      <c r="I30" s="372"/>
      <c r="J30" s="372"/>
      <c r="K30" s="372"/>
      <c r="L30" s="372"/>
      <c r="M30" s="372"/>
      <c r="N30" s="382"/>
      <c r="O30" s="382"/>
      <c r="P30" s="372"/>
      <c r="Q30" s="372"/>
      <c r="R30" s="373"/>
      <c r="S30" s="373"/>
      <c r="T30" s="373"/>
      <c r="U30" s="373"/>
      <c r="V30" s="414">
        <f>V29/$C29</f>
        <v>0.99999999999999978</v>
      </c>
      <c r="W30" s="415">
        <f>SUM(E30:V30)</f>
        <v>0.99999999999999978</v>
      </c>
      <c r="X30" s="369">
        <f t="shared" si="0"/>
        <v>0.99999999999999978</v>
      </c>
      <c r="Y30" s="132">
        <f t="shared" si="1"/>
        <v>-0.99999999999999978</v>
      </c>
      <c r="Z30" s="359"/>
      <c r="AA30" s="359"/>
      <c r="AB30" s="404"/>
      <c r="AC30" s="404"/>
    </row>
    <row r="31" spans="1:29" ht="15.75" customHeight="1">
      <c r="A31" s="486" t="s">
        <v>1275</v>
      </c>
      <c r="B31" s="488" t="str">
        <f>'ORÇ ABART CONSOLIDADA ADITIVO 1'!D373</f>
        <v>INSTALAÇÕES ELÉTRICAS</v>
      </c>
      <c r="C31" s="494">
        <f>'ORÇ ABART CONSOLIDADA ADITIVO 1'!I373</f>
        <v>87693.64</v>
      </c>
      <c r="D31" s="492">
        <f>C31/$C$51</f>
        <v>3.6006126888864648E-2</v>
      </c>
      <c r="E31" s="370">
        <f t="shared" ref="E31:K31" si="42">E32*$C$47</f>
        <v>0</v>
      </c>
      <c r="F31" s="370">
        <f t="shared" si="42"/>
        <v>0</v>
      </c>
      <c r="G31" s="370">
        <f t="shared" si="42"/>
        <v>0</v>
      </c>
      <c r="H31" s="370">
        <f t="shared" si="42"/>
        <v>0</v>
      </c>
      <c r="I31" s="370">
        <f t="shared" si="42"/>
        <v>0</v>
      </c>
      <c r="J31" s="370">
        <f t="shared" si="42"/>
        <v>0</v>
      </c>
      <c r="K31" s="370">
        <f t="shared" si="42"/>
        <v>0</v>
      </c>
      <c r="L31" s="370">
        <f t="shared" ref="L31:Q31" si="43">L32*$C$11</f>
        <v>0</v>
      </c>
      <c r="M31" s="370">
        <f t="shared" si="43"/>
        <v>0</v>
      </c>
      <c r="N31" s="370">
        <f t="shared" si="43"/>
        <v>0</v>
      </c>
      <c r="O31" s="370">
        <f t="shared" si="43"/>
        <v>0</v>
      </c>
      <c r="P31" s="370">
        <f t="shared" si="43"/>
        <v>0</v>
      </c>
      <c r="Q31" s="370">
        <f t="shared" si="43"/>
        <v>0</v>
      </c>
      <c r="R31" s="371">
        <f>R32*$C31</f>
        <v>0</v>
      </c>
      <c r="S31" s="364">
        <v>16619.93</v>
      </c>
      <c r="T31" s="364">
        <v>29789.360000000001</v>
      </c>
      <c r="U31" s="364">
        <v>13023.02</v>
      </c>
      <c r="V31" s="418">
        <v>28261.32</v>
      </c>
      <c r="W31" s="413"/>
      <c r="X31" s="132">
        <f t="shared" si="0"/>
        <v>87693.63</v>
      </c>
      <c r="Y31" s="132">
        <f t="shared" si="1"/>
        <v>9.9999999947613105E-3</v>
      </c>
      <c r="Z31" s="359"/>
      <c r="AA31" s="359"/>
      <c r="AB31" s="404"/>
      <c r="AC31" s="404"/>
    </row>
    <row r="32" spans="1:29" ht="15.75" customHeight="1">
      <c r="A32" s="487"/>
      <c r="B32" s="489"/>
      <c r="C32" s="495"/>
      <c r="D32" s="497"/>
      <c r="E32" s="372"/>
      <c r="F32" s="372"/>
      <c r="G32" s="372"/>
      <c r="H32" s="372"/>
      <c r="I32" s="372"/>
      <c r="J32" s="372"/>
      <c r="K32" s="372"/>
      <c r="L32" s="372"/>
      <c r="M32" s="372"/>
      <c r="N32" s="372"/>
      <c r="O32" s="372"/>
      <c r="P32" s="372"/>
      <c r="Q32" s="372"/>
      <c r="R32" s="373"/>
      <c r="S32" s="155">
        <f t="shared" ref="S32:V32" si="44">S31/$C31</f>
        <v>0.18952263812974351</v>
      </c>
      <c r="T32" s="155">
        <f t="shared" si="44"/>
        <v>0.3396980670434025</v>
      </c>
      <c r="U32" s="155">
        <f t="shared" si="44"/>
        <v>0.14850586655999226</v>
      </c>
      <c r="V32" s="414">
        <f t="shared" si="44"/>
        <v>0.32227331423350658</v>
      </c>
      <c r="W32" s="415">
        <f>SUM(E32:V32)</f>
        <v>0.9999998859666448</v>
      </c>
      <c r="X32" s="369">
        <f t="shared" si="0"/>
        <v>0.9999998859666448</v>
      </c>
      <c r="Y32" s="132">
        <f t="shared" si="1"/>
        <v>-0.9999998859666448</v>
      </c>
      <c r="Z32" s="359"/>
      <c r="AA32" s="359"/>
      <c r="AB32" s="404"/>
      <c r="AC32" s="404"/>
    </row>
    <row r="33" spans="1:29" ht="15.75" customHeight="1">
      <c r="A33" s="486" t="s">
        <v>1276</v>
      </c>
      <c r="B33" s="488" t="str">
        <f>'ORÇ ABART CONSOLIDADA ADITIVO 1'!D450</f>
        <v>SPDA</v>
      </c>
      <c r="C33" s="494">
        <f>'ORÇ ABART CONSOLIDADA ADITIVO 1'!I450</f>
        <v>13825.970000000001</v>
      </c>
      <c r="D33" s="492">
        <f>C33/$C$51</f>
        <v>5.6768042720274359E-3</v>
      </c>
      <c r="E33" s="370">
        <f t="shared" ref="E33:J33" si="45">E34*$C$47</f>
        <v>0</v>
      </c>
      <c r="F33" s="370">
        <f t="shared" si="45"/>
        <v>0</v>
      </c>
      <c r="G33" s="370">
        <f t="shared" si="45"/>
        <v>0</v>
      </c>
      <c r="H33" s="370">
        <f t="shared" si="45"/>
        <v>0</v>
      </c>
      <c r="I33" s="370">
        <f t="shared" si="45"/>
        <v>0</v>
      </c>
      <c r="J33" s="370">
        <f t="shared" si="45"/>
        <v>0</v>
      </c>
      <c r="K33" s="364">
        <v>1591.96</v>
      </c>
      <c r="L33" s="364">
        <v>114.21</v>
      </c>
      <c r="M33" s="364">
        <v>97.11</v>
      </c>
      <c r="N33" s="364">
        <v>97.11</v>
      </c>
      <c r="O33" s="364">
        <v>97.11</v>
      </c>
      <c r="P33" s="364">
        <v>97.11</v>
      </c>
      <c r="Q33" s="370">
        <f>Q34*$C$35</f>
        <v>0</v>
      </c>
      <c r="R33" s="371">
        <f t="shared" ref="R33:T33" si="46">R34*$C33</f>
        <v>0</v>
      </c>
      <c r="S33" s="371">
        <f t="shared" si="46"/>
        <v>0</v>
      </c>
      <c r="T33" s="371">
        <f t="shared" si="46"/>
        <v>0</v>
      </c>
      <c r="U33" s="364">
        <v>11731.36</v>
      </c>
      <c r="V33" s="416">
        <f>V34*$C33</f>
        <v>0</v>
      </c>
      <c r="W33" s="413"/>
      <c r="X33" s="132">
        <f t="shared" si="0"/>
        <v>13825.970000000001</v>
      </c>
      <c r="Y33" s="132">
        <f t="shared" si="1"/>
        <v>0</v>
      </c>
      <c r="Z33" s="359"/>
      <c r="AA33" s="359"/>
      <c r="AB33" s="404"/>
      <c r="AC33" s="404"/>
    </row>
    <row r="34" spans="1:29" ht="15.75" customHeight="1">
      <c r="A34" s="487"/>
      <c r="B34" s="489"/>
      <c r="C34" s="495"/>
      <c r="D34" s="489"/>
      <c r="E34" s="372"/>
      <c r="F34" s="372"/>
      <c r="G34" s="372"/>
      <c r="H34" s="372"/>
      <c r="I34" s="372"/>
      <c r="J34" s="372"/>
      <c r="K34" s="155">
        <f t="shared" ref="K34:P34" si="47">K33/$C33</f>
        <v>0.11514273501244397</v>
      </c>
      <c r="L34" s="155">
        <f t="shared" si="47"/>
        <v>8.2605415750214989E-3</v>
      </c>
      <c r="M34" s="155">
        <f t="shared" si="47"/>
        <v>7.0237386599276575E-3</v>
      </c>
      <c r="N34" s="155">
        <f t="shared" si="47"/>
        <v>7.0237386599276575E-3</v>
      </c>
      <c r="O34" s="155">
        <f t="shared" si="47"/>
        <v>7.0237386599276575E-3</v>
      </c>
      <c r="P34" s="155">
        <f t="shared" si="47"/>
        <v>7.0237386599276575E-3</v>
      </c>
      <c r="Q34" s="372"/>
      <c r="R34" s="373"/>
      <c r="S34" s="373"/>
      <c r="T34" s="373"/>
      <c r="U34" s="155">
        <f>U33/$C33</f>
        <v>0.84850176877282391</v>
      </c>
      <c r="V34" s="417"/>
      <c r="W34" s="415">
        <f>SUM(E34:V34)</f>
        <v>1</v>
      </c>
      <c r="X34" s="369">
        <f t="shared" si="0"/>
        <v>1</v>
      </c>
      <c r="Y34" s="132">
        <f t="shared" si="1"/>
        <v>-1</v>
      </c>
      <c r="Z34" s="387">
        <f t="shared" ref="Z34:Z48" si="48">100%</f>
        <v>1</v>
      </c>
      <c r="AA34" s="388">
        <f t="shared" ref="AA34:AA37" si="49">Z34-H34-I34-J34</f>
        <v>1</v>
      </c>
      <c r="AB34" s="404"/>
      <c r="AC34" s="404"/>
    </row>
    <row r="35" spans="1:29" ht="15.75" customHeight="1">
      <c r="A35" s="486" t="s">
        <v>1277</v>
      </c>
      <c r="B35" s="488" t="str">
        <f>'ORÇ ABART CONSOLIDADA ADITIVO 1'!D469</f>
        <v>INSTALAÇÕES DE AR CONDICIONADO</v>
      </c>
      <c r="C35" s="494">
        <f>'ORÇ ABART CONSOLIDADA ADITIVO 1'!I469</f>
        <v>71737.33</v>
      </c>
      <c r="D35" s="492">
        <f>C35/$C$51</f>
        <v>2.9454626431841085E-2</v>
      </c>
      <c r="E35" s="370">
        <f t="shared" ref="E35:P35" si="50">E36*$C$47</f>
        <v>0</v>
      </c>
      <c r="F35" s="370">
        <f t="shared" si="50"/>
        <v>0</v>
      </c>
      <c r="G35" s="370">
        <f t="shared" si="50"/>
        <v>0</v>
      </c>
      <c r="H35" s="370">
        <f t="shared" si="50"/>
        <v>0</v>
      </c>
      <c r="I35" s="370">
        <f t="shared" si="50"/>
        <v>0</v>
      </c>
      <c r="J35" s="370">
        <f t="shared" si="50"/>
        <v>0</v>
      </c>
      <c r="K35" s="370">
        <f t="shared" si="50"/>
        <v>0</v>
      </c>
      <c r="L35" s="370">
        <f t="shared" si="50"/>
        <v>0</v>
      </c>
      <c r="M35" s="370">
        <f t="shared" si="50"/>
        <v>0</v>
      </c>
      <c r="N35" s="370">
        <f t="shared" si="50"/>
        <v>0</v>
      </c>
      <c r="O35" s="370">
        <f t="shared" si="50"/>
        <v>0</v>
      </c>
      <c r="P35" s="370">
        <f t="shared" si="50"/>
        <v>0</v>
      </c>
      <c r="Q35" s="370">
        <f>Q36*$C$35</f>
        <v>0</v>
      </c>
      <c r="R35" s="371">
        <f t="shared" ref="R35:U35" si="51">R36*$C35</f>
        <v>0</v>
      </c>
      <c r="S35" s="371">
        <f t="shared" si="51"/>
        <v>0</v>
      </c>
      <c r="T35" s="371">
        <f t="shared" si="51"/>
        <v>0</v>
      </c>
      <c r="U35" s="371">
        <f t="shared" si="51"/>
        <v>0</v>
      </c>
      <c r="V35" s="418">
        <v>71737.33</v>
      </c>
      <c r="W35" s="413"/>
      <c r="X35" s="132">
        <f t="shared" si="0"/>
        <v>71737.33</v>
      </c>
      <c r="Y35" s="132">
        <f t="shared" si="1"/>
        <v>0</v>
      </c>
      <c r="Z35" s="387">
        <f t="shared" si="48"/>
        <v>1</v>
      </c>
      <c r="AA35" s="388">
        <f t="shared" si="49"/>
        <v>1</v>
      </c>
      <c r="AB35" s="404"/>
      <c r="AC35" s="404"/>
    </row>
    <row r="36" spans="1:29" ht="15.75" customHeight="1">
      <c r="A36" s="487"/>
      <c r="B36" s="489"/>
      <c r="C36" s="495"/>
      <c r="D36" s="489"/>
      <c r="E36" s="372"/>
      <c r="F36" s="372"/>
      <c r="G36" s="372"/>
      <c r="H36" s="372"/>
      <c r="I36" s="372"/>
      <c r="J36" s="372"/>
      <c r="K36" s="372"/>
      <c r="L36" s="372"/>
      <c r="M36" s="372"/>
      <c r="N36" s="372"/>
      <c r="O36" s="372"/>
      <c r="P36" s="372"/>
      <c r="Q36" s="372"/>
      <c r="R36" s="373"/>
      <c r="S36" s="373"/>
      <c r="T36" s="373"/>
      <c r="U36" s="373"/>
      <c r="V36" s="414">
        <f>V35/$C35</f>
        <v>1</v>
      </c>
      <c r="W36" s="415">
        <f>SUM(E36:V36)</f>
        <v>1</v>
      </c>
      <c r="X36" s="369">
        <f t="shared" si="0"/>
        <v>1</v>
      </c>
      <c r="Y36" s="132">
        <f t="shared" si="1"/>
        <v>-1</v>
      </c>
      <c r="Z36" s="387">
        <f t="shared" si="48"/>
        <v>1</v>
      </c>
      <c r="AA36" s="388">
        <f t="shared" si="49"/>
        <v>1</v>
      </c>
      <c r="AB36" s="404"/>
      <c r="AC36" s="404"/>
    </row>
    <row r="37" spans="1:29" ht="15.75" customHeight="1">
      <c r="A37" s="486" t="s">
        <v>1278</v>
      </c>
      <c r="B37" s="488" t="str">
        <f>'ORÇ ABART CONSOLIDADA ADITIVO 1'!D484</f>
        <v>CABEAMENTO ESTRUTURADO , CFTV E ALARME</v>
      </c>
      <c r="C37" s="494">
        <f>'ORÇ ABART CONSOLIDADA ADITIVO 1'!I484</f>
        <v>79522.309999999983</v>
      </c>
      <c r="D37" s="492">
        <f>C37/$C$51</f>
        <v>3.2651060947585589E-2</v>
      </c>
      <c r="E37" s="370">
        <f t="shared" ref="E37:P37" si="52">E38*$C$47</f>
        <v>0</v>
      </c>
      <c r="F37" s="370">
        <f t="shared" si="52"/>
        <v>0</v>
      </c>
      <c r="G37" s="370">
        <f t="shared" si="52"/>
        <v>0</v>
      </c>
      <c r="H37" s="370">
        <f t="shared" si="52"/>
        <v>0</v>
      </c>
      <c r="I37" s="370">
        <f t="shared" si="52"/>
        <v>0</v>
      </c>
      <c r="J37" s="370">
        <f t="shared" si="52"/>
        <v>0</v>
      </c>
      <c r="K37" s="370">
        <f t="shared" si="52"/>
        <v>0</v>
      </c>
      <c r="L37" s="370">
        <f t="shared" si="52"/>
        <v>0</v>
      </c>
      <c r="M37" s="370">
        <f t="shared" si="52"/>
        <v>0</v>
      </c>
      <c r="N37" s="370">
        <f t="shared" si="52"/>
        <v>0</v>
      </c>
      <c r="O37" s="370">
        <f t="shared" si="52"/>
        <v>0</v>
      </c>
      <c r="P37" s="370">
        <f t="shared" si="52"/>
        <v>0</v>
      </c>
      <c r="Q37" s="370">
        <f>Q38*$C$35</f>
        <v>0</v>
      </c>
      <c r="R37" s="371">
        <f>R38*$C37</f>
        <v>0</v>
      </c>
      <c r="S37" s="366">
        <v>23221.244999999999</v>
      </c>
      <c r="T37" s="366">
        <v>23221.244999999999</v>
      </c>
      <c r="U37" s="366">
        <v>17275.505000000001</v>
      </c>
      <c r="V37" s="412">
        <v>15804.385</v>
      </c>
      <c r="W37" s="413"/>
      <c r="X37" s="132">
        <f t="shared" si="0"/>
        <v>79522.37999999999</v>
      </c>
      <c r="Y37" s="132">
        <f t="shared" si="1"/>
        <v>-7.0000000006984919E-2</v>
      </c>
      <c r="Z37" s="387">
        <f t="shared" si="48"/>
        <v>1</v>
      </c>
      <c r="AA37" s="388">
        <f t="shared" si="49"/>
        <v>1</v>
      </c>
      <c r="AB37" s="404"/>
      <c r="AC37" s="404"/>
    </row>
    <row r="38" spans="1:29" ht="15.75" customHeight="1">
      <c r="A38" s="487"/>
      <c r="B38" s="489"/>
      <c r="C38" s="495"/>
      <c r="D38" s="489"/>
      <c r="E38" s="372"/>
      <c r="F38" s="372"/>
      <c r="G38" s="372"/>
      <c r="H38" s="372"/>
      <c r="I38" s="372"/>
      <c r="J38" s="372"/>
      <c r="K38" s="372"/>
      <c r="L38" s="372"/>
      <c r="M38" s="372"/>
      <c r="N38" s="372"/>
      <c r="O38" s="372"/>
      <c r="P38" s="372"/>
      <c r="Q38" s="372"/>
      <c r="R38" s="373"/>
      <c r="S38" s="155">
        <f t="shared" ref="S38:V38" si="53">S37/$C37</f>
        <v>0.2920091858498578</v>
      </c>
      <c r="T38" s="155">
        <f t="shared" si="53"/>
        <v>0.2920091858498578</v>
      </c>
      <c r="U38" s="155">
        <f t="shared" si="53"/>
        <v>0.21724098558002156</v>
      </c>
      <c r="V38" s="414">
        <f t="shared" si="53"/>
        <v>0.1987415229763824</v>
      </c>
      <c r="W38" s="415">
        <f>SUM(E38:V38)</f>
        <v>1.0000008802561196</v>
      </c>
      <c r="X38" s="369">
        <f t="shared" si="0"/>
        <v>1.0000008802561196</v>
      </c>
      <c r="Y38" s="132">
        <f t="shared" si="1"/>
        <v>-1.0000008802561196</v>
      </c>
      <c r="Z38" s="387">
        <f t="shared" si="48"/>
        <v>1</v>
      </c>
      <c r="AA38" s="388">
        <f>SUM(L38:N38)</f>
        <v>0</v>
      </c>
      <c r="AB38" s="404"/>
      <c r="AC38" s="404"/>
    </row>
    <row r="39" spans="1:29" ht="15.75" customHeight="1">
      <c r="A39" s="486" t="s">
        <v>1279</v>
      </c>
      <c r="B39" s="488" t="str">
        <f>'ORÇ ABART CONSOLIDADA ADITIVO 1'!D521</f>
        <v>COMBATE A INCÊNDIO E PÂNICO</v>
      </c>
      <c r="C39" s="494">
        <f>'ORÇ ABART CONSOLIDADA ADITIVO 1'!I521</f>
        <v>5032.5600000000013</v>
      </c>
      <c r="D39" s="492">
        <f>C39/$C$51</f>
        <v>2.066318537305838E-3</v>
      </c>
      <c r="E39" s="370">
        <f t="shared" ref="E39:P39" si="54">E40*$C$47</f>
        <v>0</v>
      </c>
      <c r="F39" s="370">
        <f t="shared" si="54"/>
        <v>0</v>
      </c>
      <c r="G39" s="370">
        <f t="shared" si="54"/>
        <v>0</v>
      </c>
      <c r="H39" s="370">
        <f t="shared" si="54"/>
        <v>0</v>
      </c>
      <c r="I39" s="370">
        <f t="shared" si="54"/>
        <v>0</v>
      </c>
      <c r="J39" s="370">
        <f t="shared" si="54"/>
        <v>0</v>
      </c>
      <c r="K39" s="370">
        <f t="shared" si="54"/>
        <v>0</v>
      </c>
      <c r="L39" s="370">
        <f t="shared" si="54"/>
        <v>0</v>
      </c>
      <c r="M39" s="370">
        <f t="shared" si="54"/>
        <v>0</v>
      </c>
      <c r="N39" s="370">
        <f t="shared" si="54"/>
        <v>0</v>
      </c>
      <c r="O39" s="370">
        <f t="shared" si="54"/>
        <v>0</v>
      </c>
      <c r="P39" s="370">
        <f t="shared" si="54"/>
        <v>0</v>
      </c>
      <c r="Q39" s="370">
        <f>Q40*$C$35</f>
        <v>0</v>
      </c>
      <c r="R39" s="371">
        <f t="shared" ref="R39:U39" si="55">R40*$C39</f>
        <v>0</v>
      </c>
      <c r="S39" s="371">
        <f t="shared" si="55"/>
        <v>0</v>
      </c>
      <c r="T39" s="371">
        <f t="shared" si="55"/>
        <v>0</v>
      </c>
      <c r="U39" s="371">
        <f t="shared" si="55"/>
        <v>0</v>
      </c>
      <c r="V39" s="412">
        <v>5032.5600000000004</v>
      </c>
      <c r="W39" s="413"/>
      <c r="X39" s="132">
        <f t="shared" si="0"/>
        <v>5032.5600000000004</v>
      </c>
      <c r="Y39" s="132">
        <f t="shared" si="1"/>
        <v>0</v>
      </c>
      <c r="Z39" s="387">
        <f t="shared" si="48"/>
        <v>1</v>
      </c>
      <c r="AA39" s="388">
        <f t="shared" ref="AA39:AA48" si="56">Z39-H39-I39-J39</f>
        <v>1</v>
      </c>
      <c r="AB39" s="404"/>
      <c r="AC39" s="404"/>
    </row>
    <row r="40" spans="1:29" ht="15.75" customHeight="1">
      <c r="A40" s="487"/>
      <c r="B40" s="489"/>
      <c r="C40" s="495"/>
      <c r="D40" s="489"/>
      <c r="E40" s="372"/>
      <c r="F40" s="372"/>
      <c r="G40" s="372"/>
      <c r="H40" s="372"/>
      <c r="I40" s="372"/>
      <c r="J40" s="372"/>
      <c r="K40" s="372"/>
      <c r="L40" s="372"/>
      <c r="M40" s="372"/>
      <c r="N40" s="372"/>
      <c r="O40" s="372"/>
      <c r="P40" s="372"/>
      <c r="Q40" s="372"/>
      <c r="R40" s="373"/>
      <c r="S40" s="373"/>
      <c r="T40" s="373"/>
      <c r="U40" s="373"/>
      <c r="V40" s="414">
        <f>V39/$C39</f>
        <v>0.99999999999999978</v>
      </c>
      <c r="W40" s="415">
        <f>SUM(E40:V40)</f>
        <v>0.99999999999999978</v>
      </c>
      <c r="X40" s="369">
        <f t="shared" si="0"/>
        <v>0.99999999999999978</v>
      </c>
      <c r="Y40" s="132">
        <f t="shared" si="1"/>
        <v>-0.99999999999999978</v>
      </c>
      <c r="Z40" s="387">
        <f t="shared" si="48"/>
        <v>1</v>
      </c>
      <c r="AA40" s="388">
        <f t="shared" si="56"/>
        <v>1</v>
      </c>
      <c r="AB40" s="404"/>
      <c r="AC40" s="404"/>
    </row>
    <row r="41" spans="1:29" ht="15.75" customHeight="1">
      <c r="A41" s="486" t="s">
        <v>1280</v>
      </c>
      <c r="B41" s="488" t="str">
        <f>'ORÇ ABART CONSOLIDADA ADITIVO 1'!D528</f>
        <v>PINTURA</v>
      </c>
      <c r="C41" s="494">
        <f>'ORÇ ABART CONSOLIDADA ADITIVO 1'!I528</f>
        <v>28587.72</v>
      </c>
      <c r="D41" s="492">
        <f>C41/$C$51</f>
        <v>1.1737830403474344E-2</v>
      </c>
      <c r="E41" s="370">
        <f t="shared" ref="E41:Q41" si="57">E42*$C$47</f>
        <v>0</v>
      </c>
      <c r="F41" s="370">
        <f t="shared" si="57"/>
        <v>0</v>
      </c>
      <c r="G41" s="370">
        <f t="shared" si="57"/>
        <v>0</v>
      </c>
      <c r="H41" s="370">
        <f t="shared" si="57"/>
        <v>0</v>
      </c>
      <c r="I41" s="370">
        <f t="shared" si="57"/>
        <v>0</v>
      </c>
      <c r="J41" s="370">
        <f t="shared" si="57"/>
        <v>0</v>
      </c>
      <c r="K41" s="370">
        <f t="shared" si="57"/>
        <v>0</v>
      </c>
      <c r="L41" s="370">
        <f t="shared" si="57"/>
        <v>0</v>
      </c>
      <c r="M41" s="370">
        <f t="shared" si="57"/>
        <v>0</v>
      </c>
      <c r="N41" s="370">
        <f t="shared" si="57"/>
        <v>0</v>
      </c>
      <c r="O41" s="370">
        <f t="shared" si="57"/>
        <v>0</v>
      </c>
      <c r="P41" s="370">
        <f t="shared" si="57"/>
        <v>0</v>
      </c>
      <c r="Q41" s="370">
        <f t="shared" si="57"/>
        <v>0</v>
      </c>
      <c r="R41" s="371">
        <f t="shared" ref="R41:S41" si="58">R42*$C41</f>
        <v>0</v>
      </c>
      <c r="S41" s="371">
        <f t="shared" si="58"/>
        <v>0</v>
      </c>
      <c r="T41" s="364">
        <v>7647.97</v>
      </c>
      <c r="U41" s="364">
        <v>16465.09</v>
      </c>
      <c r="V41" s="418">
        <v>4474.66</v>
      </c>
      <c r="W41" s="413"/>
      <c r="X41" s="132">
        <f t="shared" si="0"/>
        <v>28587.72</v>
      </c>
      <c r="Y41" s="132">
        <f t="shared" si="1"/>
        <v>0</v>
      </c>
      <c r="Z41" s="387">
        <f t="shared" si="48"/>
        <v>1</v>
      </c>
      <c r="AA41" s="388">
        <f t="shared" si="56"/>
        <v>1</v>
      </c>
      <c r="AB41" s="404"/>
      <c r="AC41" s="404"/>
    </row>
    <row r="42" spans="1:29" ht="15.75" customHeight="1">
      <c r="A42" s="487"/>
      <c r="B42" s="489"/>
      <c r="C42" s="495"/>
      <c r="D42" s="489"/>
      <c r="E42" s="372"/>
      <c r="F42" s="372"/>
      <c r="G42" s="372"/>
      <c r="H42" s="372"/>
      <c r="I42" s="372"/>
      <c r="J42" s="372"/>
      <c r="K42" s="372"/>
      <c r="L42" s="372"/>
      <c r="M42" s="372"/>
      <c r="N42" s="372"/>
      <c r="O42" s="372"/>
      <c r="P42" s="372"/>
      <c r="Q42" s="372"/>
      <c r="R42" s="373"/>
      <c r="S42" s="373"/>
      <c r="T42" s="155">
        <f t="shared" ref="T42:V42" si="59">T41/$C41</f>
        <v>0.26752640644304615</v>
      </c>
      <c r="U42" s="155">
        <f t="shared" si="59"/>
        <v>0.57594974345628125</v>
      </c>
      <c r="V42" s="414">
        <f t="shared" si="59"/>
        <v>0.15652385010067257</v>
      </c>
      <c r="W42" s="415">
        <f>SUM(E42:V42)</f>
        <v>1</v>
      </c>
      <c r="X42" s="369">
        <f t="shared" si="0"/>
        <v>1</v>
      </c>
      <c r="Y42" s="132">
        <f t="shared" si="1"/>
        <v>-1</v>
      </c>
      <c r="Z42" s="387">
        <f t="shared" si="48"/>
        <v>1</v>
      </c>
      <c r="AA42" s="388">
        <f t="shared" si="56"/>
        <v>1</v>
      </c>
      <c r="AB42" s="404"/>
      <c r="AC42" s="404"/>
    </row>
    <row r="43" spans="1:29" ht="15.75" customHeight="1">
      <c r="A43" s="486" t="s">
        <v>1281</v>
      </c>
      <c r="B43" s="488" t="str">
        <f>'ORÇ ABART CONSOLIDADA ADITIVO 1'!D538</f>
        <v>ACESSIBILIDADE</v>
      </c>
      <c r="C43" s="494">
        <f>'ORÇ ABART CONSOLIDADA ADITIVO 1'!I538</f>
        <v>177538.94</v>
      </c>
      <c r="D43" s="492">
        <f>C43/$C$51</f>
        <v>7.2895703740368495E-2</v>
      </c>
      <c r="E43" s="370">
        <f t="shared" ref="E43:Q43" si="60">E44*$C$47</f>
        <v>0</v>
      </c>
      <c r="F43" s="370">
        <f t="shared" si="60"/>
        <v>0</v>
      </c>
      <c r="G43" s="370">
        <f t="shared" si="60"/>
        <v>0</v>
      </c>
      <c r="H43" s="370">
        <f t="shared" si="60"/>
        <v>0</v>
      </c>
      <c r="I43" s="370">
        <f t="shared" si="60"/>
        <v>0</v>
      </c>
      <c r="J43" s="370">
        <f t="shared" si="60"/>
        <v>0</v>
      </c>
      <c r="K43" s="370">
        <f t="shared" si="60"/>
        <v>0</v>
      </c>
      <c r="L43" s="370">
        <f t="shared" si="60"/>
        <v>0</v>
      </c>
      <c r="M43" s="370">
        <f t="shared" si="60"/>
        <v>0</v>
      </c>
      <c r="N43" s="370">
        <f t="shared" si="60"/>
        <v>0</v>
      </c>
      <c r="O43" s="370">
        <f t="shared" si="60"/>
        <v>0</v>
      </c>
      <c r="P43" s="370">
        <f t="shared" si="60"/>
        <v>0</v>
      </c>
      <c r="Q43" s="370">
        <f t="shared" si="60"/>
        <v>0</v>
      </c>
      <c r="R43" s="371">
        <f t="shared" ref="R43:T43" si="61">R44*$C43</f>
        <v>0</v>
      </c>
      <c r="S43" s="371">
        <f t="shared" si="61"/>
        <v>0</v>
      </c>
      <c r="T43" s="371">
        <f t="shared" si="61"/>
        <v>0</v>
      </c>
      <c r="U43" s="366">
        <v>79351.55</v>
      </c>
      <c r="V43" s="412">
        <v>98187.39</v>
      </c>
      <c r="W43" s="413"/>
      <c r="X43" s="132">
        <f t="shared" si="0"/>
        <v>177538.94</v>
      </c>
      <c r="Y43" s="132">
        <f t="shared" si="1"/>
        <v>0</v>
      </c>
      <c r="Z43" s="387">
        <f t="shared" si="48"/>
        <v>1</v>
      </c>
      <c r="AA43" s="388">
        <f t="shared" si="56"/>
        <v>1</v>
      </c>
      <c r="AB43" s="404"/>
      <c r="AC43" s="404"/>
    </row>
    <row r="44" spans="1:29" ht="15.75" customHeight="1">
      <c r="A44" s="487"/>
      <c r="B44" s="489"/>
      <c r="C44" s="495"/>
      <c r="D44" s="489"/>
      <c r="E44" s="372"/>
      <c r="F44" s="372"/>
      <c r="G44" s="372"/>
      <c r="H44" s="372"/>
      <c r="I44" s="372"/>
      <c r="J44" s="372"/>
      <c r="K44" s="372"/>
      <c r="L44" s="372"/>
      <c r="M44" s="372"/>
      <c r="N44" s="372"/>
      <c r="O44" s="372"/>
      <c r="P44" s="372"/>
      <c r="Q44" s="372"/>
      <c r="R44" s="373"/>
      <c r="S44" s="373"/>
      <c r="T44" s="373"/>
      <c r="U44" s="155">
        <f t="shared" ref="U44:V44" si="62">U43/$C43</f>
        <v>0.44695293325509322</v>
      </c>
      <c r="V44" s="414">
        <f t="shared" si="62"/>
        <v>0.55304706674490678</v>
      </c>
      <c r="W44" s="415">
        <f>SUM(E44:V44)</f>
        <v>1</v>
      </c>
      <c r="X44" s="369">
        <f t="shared" si="0"/>
        <v>1</v>
      </c>
      <c r="Y44" s="132">
        <f t="shared" si="1"/>
        <v>-1</v>
      </c>
      <c r="Z44" s="387">
        <f t="shared" si="48"/>
        <v>1</v>
      </c>
      <c r="AA44" s="388">
        <f t="shared" si="56"/>
        <v>1</v>
      </c>
      <c r="AB44" s="404"/>
      <c r="AC44" s="404"/>
    </row>
    <row r="45" spans="1:29" ht="15.75" customHeight="1">
      <c r="A45" s="486" t="s">
        <v>1282</v>
      </c>
      <c r="B45" s="488" t="str">
        <f>'ORÇ ABART CONSOLIDADA ADITIVO 1'!D552</f>
        <v>PAISAGISMO</v>
      </c>
      <c r="C45" s="494">
        <f>'ORÇ ABART CONSOLIDADA ADITIVO 1'!I552</f>
        <v>7509.8600000000006</v>
      </c>
      <c r="D45" s="492">
        <f>C45/$C$51</f>
        <v>3.0834730098740241E-3</v>
      </c>
      <c r="E45" s="370">
        <f t="shared" ref="E45:P45" si="63">E46*$C$47</f>
        <v>0</v>
      </c>
      <c r="F45" s="370">
        <f t="shared" si="63"/>
        <v>0</v>
      </c>
      <c r="G45" s="370">
        <f t="shared" si="63"/>
        <v>0</v>
      </c>
      <c r="H45" s="370">
        <f t="shared" si="63"/>
        <v>0</v>
      </c>
      <c r="I45" s="370">
        <f t="shared" si="63"/>
        <v>0</v>
      </c>
      <c r="J45" s="370">
        <f t="shared" si="63"/>
        <v>0</v>
      </c>
      <c r="K45" s="370">
        <f t="shared" si="63"/>
        <v>0</v>
      </c>
      <c r="L45" s="370">
        <f t="shared" si="63"/>
        <v>0</v>
      </c>
      <c r="M45" s="370">
        <f t="shared" si="63"/>
        <v>0</v>
      </c>
      <c r="N45" s="370">
        <f t="shared" si="63"/>
        <v>0</v>
      </c>
      <c r="O45" s="370">
        <f t="shared" si="63"/>
        <v>0</v>
      </c>
      <c r="P45" s="370">
        <f t="shared" si="63"/>
        <v>0</v>
      </c>
      <c r="Q45" s="371">
        <f t="shared" ref="Q45:T45" si="64">Q46*$C45</f>
        <v>0</v>
      </c>
      <c r="R45" s="371">
        <f t="shared" si="64"/>
        <v>0</v>
      </c>
      <c r="S45" s="371">
        <f t="shared" si="64"/>
        <v>0</v>
      </c>
      <c r="T45" s="371">
        <f t="shared" si="64"/>
        <v>0</v>
      </c>
      <c r="U45" s="366">
        <v>1172.8499999999999</v>
      </c>
      <c r="V45" s="412">
        <v>6337.01</v>
      </c>
      <c r="W45" s="413"/>
      <c r="X45" s="132">
        <f t="shared" si="0"/>
        <v>7509.8600000000006</v>
      </c>
      <c r="Y45" s="132">
        <f t="shared" si="1"/>
        <v>0</v>
      </c>
      <c r="Z45" s="387">
        <f t="shared" si="48"/>
        <v>1</v>
      </c>
      <c r="AA45" s="388">
        <f t="shared" si="56"/>
        <v>1</v>
      </c>
      <c r="AB45" s="404"/>
      <c r="AC45" s="404"/>
    </row>
    <row r="46" spans="1:29" ht="15.75" customHeight="1">
      <c r="A46" s="487"/>
      <c r="B46" s="489"/>
      <c r="C46" s="495"/>
      <c r="D46" s="489"/>
      <c r="E46" s="372"/>
      <c r="F46" s="372"/>
      <c r="G46" s="372"/>
      <c r="H46" s="372"/>
      <c r="I46" s="372"/>
      <c r="J46" s="372"/>
      <c r="K46" s="372"/>
      <c r="L46" s="372"/>
      <c r="M46" s="372"/>
      <c r="N46" s="372"/>
      <c r="O46" s="372"/>
      <c r="P46" s="372"/>
      <c r="Q46" s="373"/>
      <c r="R46" s="373"/>
      <c r="S46" s="373"/>
      <c r="T46" s="373"/>
      <c r="U46" s="155">
        <f t="shared" ref="U46:V46" si="65">U45/$C45</f>
        <v>0.15617468235093596</v>
      </c>
      <c r="V46" s="414">
        <f t="shared" si="65"/>
        <v>0.84382531764906399</v>
      </c>
      <c r="W46" s="415">
        <f>SUM(E46:V46)</f>
        <v>1</v>
      </c>
      <c r="X46" s="369">
        <f t="shared" si="0"/>
        <v>1</v>
      </c>
      <c r="Y46" s="132">
        <f t="shared" si="1"/>
        <v>-1</v>
      </c>
      <c r="Z46" s="387">
        <f t="shared" si="48"/>
        <v>1</v>
      </c>
      <c r="AA46" s="388">
        <f t="shared" si="56"/>
        <v>1</v>
      </c>
      <c r="AB46" s="404"/>
      <c r="AC46" s="404"/>
    </row>
    <row r="47" spans="1:29" ht="15.75" customHeight="1">
      <c r="A47" s="486" t="s">
        <v>1283</v>
      </c>
      <c r="B47" s="488" t="str">
        <f>'ORÇ ABART CONSOLIDADA ADITIVO 1'!D559</f>
        <v>SERVIÇOS COMPLEMENTARES</v>
      </c>
      <c r="C47" s="494">
        <f>'ORÇ ABART CONSOLIDADA ADITIVO 1'!I559</f>
        <v>34981.61</v>
      </c>
      <c r="D47" s="492">
        <f>C47/$C$51</f>
        <v>1.4363097351606987E-2</v>
      </c>
      <c r="E47" s="370">
        <f t="shared" ref="E47:P47" si="66">E48*$C$47</f>
        <v>0</v>
      </c>
      <c r="F47" s="370">
        <f t="shared" si="66"/>
        <v>0</v>
      </c>
      <c r="G47" s="370">
        <f t="shared" si="66"/>
        <v>0</v>
      </c>
      <c r="H47" s="370">
        <f t="shared" si="66"/>
        <v>0</v>
      </c>
      <c r="I47" s="370">
        <f t="shared" si="66"/>
        <v>0</v>
      </c>
      <c r="J47" s="370">
        <f t="shared" si="66"/>
        <v>0</v>
      </c>
      <c r="K47" s="370">
        <f t="shared" si="66"/>
        <v>0</v>
      </c>
      <c r="L47" s="370">
        <f t="shared" si="66"/>
        <v>0</v>
      </c>
      <c r="M47" s="370">
        <f t="shared" si="66"/>
        <v>0</v>
      </c>
      <c r="N47" s="370">
        <f t="shared" si="66"/>
        <v>0</v>
      </c>
      <c r="O47" s="370">
        <f t="shared" si="66"/>
        <v>0</v>
      </c>
      <c r="P47" s="370">
        <f t="shared" si="66"/>
        <v>0</v>
      </c>
      <c r="Q47" s="371">
        <f t="shared" ref="Q47:T47" si="67">Q48*$C47</f>
        <v>0</v>
      </c>
      <c r="R47" s="371">
        <f t="shared" si="67"/>
        <v>0</v>
      </c>
      <c r="S47" s="371">
        <f t="shared" si="67"/>
        <v>0</v>
      </c>
      <c r="T47" s="371">
        <f t="shared" si="67"/>
        <v>0</v>
      </c>
      <c r="U47" s="366">
        <v>5400.33</v>
      </c>
      <c r="V47" s="412">
        <v>29581.279999999999</v>
      </c>
      <c r="W47" s="413"/>
      <c r="X47" s="132">
        <f t="shared" si="0"/>
        <v>34981.61</v>
      </c>
      <c r="Y47" s="132">
        <f t="shared" si="1"/>
        <v>0</v>
      </c>
      <c r="Z47" s="387">
        <f t="shared" si="48"/>
        <v>1</v>
      </c>
      <c r="AA47" s="388">
        <f t="shared" si="56"/>
        <v>1</v>
      </c>
      <c r="AB47" s="404"/>
      <c r="AC47" s="404"/>
    </row>
    <row r="48" spans="1:29" ht="15.75" customHeight="1">
      <c r="A48" s="487"/>
      <c r="B48" s="489"/>
      <c r="C48" s="495"/>
      <c r="D48" s="489"/>
      <c r="E48" s="372"/>
      <c r="F48" s="372"/>
      <c r="G48" s="372"/>
      <c r="H48" s="372"/>
      <c r="I48" s="372"/>
      <c r="J48" s="372"/>
      <c r="K48" s="372"/>
      <c r="L48" s="372"/>
      <c r="M48" s="372"/>
      <c r="N48" s="372"/>
      <c r="O48" s="372"/>
      <c r="P48" s="372"/>
      <c r="Q48" s="373"/>
      <c r="R48" s="373"/>
      <c r="S48" s="373"/>
      <c r="T48" s="373"/>
      <c r="U48" s="155">
        <f t="shared" ref="U48:V48" si="68">U47/$C47</f>
        <v>0.15437625655308604</v>
      </c>
      <c r="V48" s="414">
        <f t="shared" si="68"/>
        <v>0.84562374344691393</v>
      </c>
      <c r="W48" s="415">
        <f>SUM(E48:V48)</f>
        <v>1</v>
      </c>
      <c r="X48" s="369">
        <f t="shared" si="0"/>
        <v>1</v>
      </c>
      <c r="Y48" s="132">
        <f t="shared" si="1"/>
        <v>-1</v>
      </c>
      <c r="Z48" s="387">
        <f t="shared" si="48"/>
        <v>1</v>
      </c>
      <c r="AA48" s="388">
        <f t="shared" si="56"/>
        <v>1</v>
      </c>
      <c r="AB48" s="404"/>
      <c r="AC48" s="404"/>
    </row>
    <row r="49" spans="1:29" ht="15.75" customHeight="1">
      <c r="A49" s="496">
        <v>23</v>
      </c>
      <c r="B49" s="488" t="str">
        <f>'ORÇ ABART CONSOLIDADA ADITIVO 1'!D578</f>
        <v>AJUSTE PARA MANUTENÇÃO DO DESCONTO</v>
      </c>
      <c r="C49" s="498">
        <f>'ORÇ ABART CONSOLIDADA ADITIVO 1'!I578</f>
        <v>-344.71</v>
      </c>
      <c r="D49" s="492">
        <f>C49/$C$51</f>
        <v>-1.4153446019415469E-4</v>
      </c>
      <c r="E49" s="370">
        <f t="shared" ref="E49:P49" si="69">E50*$C$47</f>
        <v>0</v>
      </c>
      <c r="F49" s="370">
        <f t="shared" si="69"/>
        <v>0</v>
      </c>
      <c r="G49" s="370">
        <f t="shared" si="69"/>
        <v>0</v>
      </c>
      <c r="H49" s="370">
        <f t="shared" si="69"/>
        <v>0</v>
      </c>
      <c r="I49" s="370">
        <f t="shared" si="69"/>
        <v>0</v>
      </c>
      <c r="J49" s="370">
        <f t="shared" si="69"/>
        <v>0</v>
      </c>
      <c r="K49" s="370">
        <f t="shared" si="69"/>
        <v>0</v>
      </c>
      <c r="L49" s="370">
        <f t="shared" si="69"/>
        <v>0</v>
      </c>
      <c r="M49" s="370">
        <f t="shared" si="69"/>
        <v>0</v>
      </c>
      <c r="N49" s="370">
        <f t="shared" si="69"/>
        <v>0</v>
      </c>
      <c r="O49" s="370">
        <f t="shared" si="69"/>
        <v>0</v>
      </c>
      <c r="P49" s="370">
        <f t="shared" si="69"/>
        <v>0</v>
      </c>
      <c r="Q49" s="371">
        <f t="shared" ref="Q49:U49" si="70">Q50*$C49</f>
        <v>0</v>
      </c>
      <c r="R49" s="371">
        <f t="shared" si="70"/>
        <v>0</v>
      </c>
      <c r="S49" s="371">
        <f t="shared" si="70"/>
        <v>0</v>
      </c>
      <c r="T49" s="371">
        <f t="shared" si="70"/>
        <v>0</v>
      </c>
      <c r="U49" s="371">
        <f t="shared" si="70"/>
        <v>0</v>
      </c>
      <c r="V49" s="412">
        <v>-344.71</v>
      </c>
      <c r="W49" s="415"/>
      <c r="X49" s="132">
        <f t="shared" si="0"/>
        <v>-344.71</v>
      </c>
      <c r="Y49" s="132">
        <f t="shared" si="1"/>
        <v>0</v>
      </c>
      <c r="Z49" s="387"/>
      <c r="AA49" s="386"/>
      <c r="AB49" s="404"/>
      <c r="AC49" s="404"/>
    </row>
    <row r="50" spans="1:29" ht="15.75" customHeight="1">
      <c r="A50" s="487"/>
      <c r="B50" s="489"/>
      <c r="C50" s="489"/>
      <c r="D50" s="489"/>
      <c r="E50" s="372"/>
      <c r="F50" s="372"/>
      <c r="G50" s="372"/>
      <c r="H50" s="372"/>
      <c r="I50" s="372"/>
      <c r="J50" s="372"/>
      <c r="K50" s="372"/>
      <c r="L50" s="372"/>
      <c r="M50" s="372"/>
      <c r="N50" s="372"/>
      <c r="O50" s="372"/>
      <c r="P50" s="372"/>
      <c r="Q50" s="373"/>
      <c r="R50" s="373"/>
      <c r="S50" s="373"/>
      <c r="T50" s="373"/>
      <c r="U50" s="373"/>
      <c r="V50" s="414">
        <f>V49/$C49</f>
        <v>1</v>
      </c>
      <c r="W50" s="415">
        <f>SUM(E50:V50)</f>
        <v>1</v>
      </c>
      <c r="X50" s="369">
        <f t="shared" si="0"/>
        <v>1</v>
      </c>
      <c r="Y50" s="132">
        <f t="shared" si="1"/>
        <v>-1</v>
      </c>
      <c r="Z50" s="387"/>
      <c r="AA50" s="386"/>
      <c r="AB50" s="404"/>
      <c r="AC50" s="404"/>
    </row>
    <row r="51" spans="1:29" ht="15.75" customHeight="1">
      <c r="A51" s="392"/>
      <c r="B51" s="393" t="s">
        <v>1284</v>
      </c>
      <c r="C51" s="394">
        <f>SUM(C5:C50)+0.17</f>
        <v>2435519.9399999995</v>
      </c>
      <c r="D51" s="395">
        <v>1</v>
      </c>
      <c r="E51" s="394">
        <f t="shared" ref="E51:V51" si="71">SUM(E5,E7,E9,E11,E13,E15,E17,E19,E21,E23,E25,E27,E29,E31,E33,E35,E37,E39,E41,E43,E45,E47,E49)</f>
        <v>136014</v>
      </c>
      <c r="F51" s="394">
        <f t="shared" si="71"/>
        <v>48697.05</v>
      </c>
      <c r="G51" s="394">
        <f t="shared" si="71"/>
        <v>51530.36</v>
      </c>
      <c r="H51" s="394">
        <f t="shared" si="71"/>
        <v>47380.4</v>
      </c>
      <c r="I51" s="394">
        <f t="shared" si="71"/>
        <v>72351.67</v>
      </c>
      <c r="J51" s="394">
        <f t="shared" si="71"/>
        <v>163313.31999999998</v>
      </c>
      <c r="K51" s="394">
        <f t="shared" si="71"/>
        <v>124966.21</v>
      </c>
      <c r="L51" s="394">
        <f t="shared" si="71"/>
        <v>56123.649999999994</v>
      </c>
      <c r="M51" s="394">
        <f t="shared" si="71"/>
        <v>40014.79</v>
      </c>
      <c r="N51" s="394">
        <f t="shared" si="71"/>
        <v>40014.79</v>
      </c>
      <c r="O51" s="394">
        <f t="shared" si="71"/>
        <v>40014.79</v>
      </c>
      <c r="P51" s="394">
        <f t="shared" si="71"/>
        <v>40014.79</v>
      </c>
      <c r="Q51" s="394">
        <f t="shared" si="71"/>
        <v>144848.42989999999</v>
      </c>
      <c r="R51" s="394">
        <f t="shared" si="71"/>
        <v>181851.58990000002</v>
      </c>
      <c r="S51" s="394">
        <f t="shared" si="71"/>
        <v>230133.29439999998</v>
      </c>
      <c r="T51" s="394">
        <f t="shared" si="71"/>
        <v>221170.44440000001</v>
      </c>
      <c r="U51" s="394">
        <f t="shared" si="71"/>
        <v>393249.11440000002</v>
      </c>
      <c r="V51" s="419">
        <f t="shared" si="71"/>
        <v>403830.53439999995</v>
      </c>
      <c r="W51" s="420"/>
      <c r="X51" s="132">
        <f t="shared" si="0"/>
        <v>2435519.2274000002</v>
      </c>
      <c r="Y51" s="132">
        <f t="shared" si="1"/>
        <v>0.71259999927133322</v>
      </c>
      <c r="Z51" s="387">
        <f>100%</f>
        <v>1</v>
      </c>
      <c r="AA51" s="388">
        <f>Z51-H51-I51-J51</f>
        <v>-283044.39</v>
      </c>
      <c r="AB51" s="404"/>
      <c r="AC51" s="404"/>
    </row>
    <row r="52" spans="1:29" ht="15.75" customHeight="1">
      <c r="A52" s="548" t="s">
        <v>1285</v>
      </c>
      <c r="B52" s="477"/>
      <c r="C52" s="477"/>
      <c r="D52" s="478"/>
      <c r="E52" s="397">
        <f t="shared" ref="E52:V52" si="72">E51/$C$51</f>
        <v>5.5845980879138286E-2</v>
      </c>
      <c r="F52" s="397">
        <f t="shared" si="72"/>
        <v>1.9994519116932383E-2</v>
      </c>
      <c r="G52" s="397">
        <f t="shared" si="72"/>
        <v>2.1157847716081524E-2</v>
      </c>
      <c r="H52" s="397">
        <f t="shared" si="72"/>
        <v>1.9453915864880995E-2</v>
      </c>
      <c r="I52" s="397">
        <f t="shared" si="72"/>
        <v>2.9706868259103646E-2</v>
      </c>
      <c r="J52" s="397">
        <f t="shared" si="72"/>
        <v>6.7054807196528232E-2</v>
      </c>
      <c r="K52" s="397">
        <f t="shared" si="72"/>
        <v>5.1309869382551651E-2</v>
      </c>
      <c r="L52" s="397">
        <f t="shared" si="72"/>
        <v>2.3043806407924545E-2</v>
      </c>
      <c r="M52" s="397">
        <f t="shared" si="72"/>
        <v>1.642967045467918E-2</v>
      </c>
      <c r="N52" s="397">
        <f t="shared" si="72"/>
        <v>1.642967045467918E-2</v>
      </c>
      <c r="O52" s="397">
        <f t="shared" si="72"/>
        <v>1.642967045467918E-2</v>
      </c>
      <c r="P52" s="397">
        <f t="shared" si="72"/>
        <v>1.642967045467918E-2</v>
      </c>
      <c r="Q52" s="397">
        <f t="shared" si="72"/>
        <v>5.9473308972374919E-2</v>
      </c>
      <c r="R52" s="397">
        <f t="shared" si="72"/>
        <v>7.4666434428781583E-2</v>
      </c>
      <c r="S52" s="397">
        <f t="shared" si="72"/>
        <v>9.4490416859407872E-2</v>
      </c>
      <c r="T52" s="397">
        <f t="shared" si="72"/>
        <v>9.081036076428102E-2</v>
      </c>
      <c r="U52" s="397">
        <f t="shared" si="72"/>
        <v>0.16146413254165354</v>
      </c>
      <c r="V52" s="421">
        <f t="shared" si="72"/>
        <v>0.16580875720524793</v>
      </c>
      <c r="W52" s="398"/>
      <c r="X52" s="132"/>
      <c r="Y52" s="132">
        <f t="shared" si="1"/>
        <v>0</v>
      </c>
      <c r="Z52" s="359"/>
      <c r="AA52" s="359"/>
      <c r="AB52" s="404"/>
      <c r="AC52" s="404"/>
    </row>
    <row r="53" spans="1:29" ht="15.75" customHeight="1">
      <c r="A53" s="549" t="s">
        <v>1286</v>
      </c>
      <c r="B53" s="477"/>
      <c r="C53" s="477"/>
      <c r="D53" s="478"/>
      <c r="E53" s="394">
        <f>E51</f>
        <v>136014</v>
      </c>
      <c r="F53" s="394">
        <f t="shared" ref="F53:U53" si="73">E53+F51</f>
        <v>184711.05</v>
      </c>
      <c r="G53" s="394">
        <f t="shared" si="73"/>
        <v>236241.40999999997</v>
      </c>
      <c r="H53" s="394">
        <f t="shared" si="73"/>
        <v>283621.81</v>
      </c>
      <c r="I53" s="394">
        <f t="shared" si="73"/>
        <v>355973.48</v>
      </c>
      <c r="J53" s="394">
        <f t="shared" si="73"/>
        <v>519286.79999999993</v>
      </c>
      <c r="K53" s="394">
        <f t="shared" si="73"/>
        <v>644253.00999999989</v>
      </c>
      <c r="L53" s="394">
        <f t="shared" si="73"/>
        <v>700376.65999999992</v>
      </c>
      <c r="M53" s="394">
        <f t="shared" si="73"/>
        <v>740391.45</v>
      </c>
      <c r="N53" s="394">
        <f t="shared" si="73"/>
        <v>780406.24</v>
      </c>
      <c r="O53" s="394">
        <f t="shared" si="73"/>
        <v>820421.03</v>
      </c>
      <c r="P53" s="394">
        <f t="shared" si="73"/>
        <v>860435.82000000007</v>
      </c>
      <c r="Q53" s="394">
        <f t="shared" si="73"/>
        <v>1005284.2499000001</v>
      </c>
      <c r="R53" s="394">
        <f t="shared" si="73"/>
        <v>1187135.8398000002</v>
      </c>
      <c r="S53" s="394">
        <f t="shared" si="73"/>
        <v>1417269.1342000002</v>
      </c>
      <c r="T53" s="394">
        <f t="shared" si="73"/>
        <v>1638439.5786000001</v>
      </c>
      <c r="U53" s="394">
        <f t="shared" si="73"/>
        <v>2031688.6930000002</v>
      </c>
      <c r="V53" s="419">
        <f>U53+V51+Y51</f>
        <v>2435519.9399999995</v>
      </c>
      <c r="W53" s="420"/>
      <c r="X53" s="132"/>
      <c r="Y53" s="359"/>
      <c r="Z53" s="359"/>
      <c r="AA53" s="359"/>
      <c r="AB53" s="404"/>
      <c r="AC53" s="404"/>
    </row>
    <row r="54" spans="1:29" ht="15.75" customHeight="1">
      <c r="A54" s="550" t="s">
        <v>1287</v>
      </c>
      <c r="B54" s="502"/>
      <c r="C54" s="502"/>
      <c r="D54" s="503"/>
      <c r="E54" s="399">
        <f>E53/$C$51</f>
        <v>5.5845980879138286E-2</v>
      </c>
      <c r="F54" s="399">
        <f t="shared" ref="F54:V54" si="74">E54+F52</f>
        <v>7.5840499996070676E-2</v>
      </c>
      <c r="G54" s="399">
        <f t="shared" si="74"/>
        <v>9.6998347712152197E-2</v>
      </c>
      <c r="H54" s="399">
        <f t="shared" si="74"/>
        <v>0.1164522635770332</v>
      </c>
      <c r="I54" s="399">
        <f t="shared" si="74"/>
        <v>0.14615913183613685</v>
      </c>
      <c r="J54" s="399">
        <f t="shared" si="74"/>
        <v>0.21321393903266508</v>
      </c>
      <c r="K54" s="399">
        <f t="shared" si="74"/>
        <v>0.26452380841521672</v>
      </c>
      <c r="L54" s="399">
        <f t="shared" si="74"/>
        <v>0.28756761482314125</v>
      </c>
      <c r="M54" s="399">
        <f t="shared" si="74"/>
        <v>0.30399728527782044</v>
      </c>
      <c r="N54" s="399">
        <f t="shared" si="74"/>
        <v>0.32042695573249963</v>
      </c>
      <c r="O54" s="399">
        <f t="shared" si="74"/>
        <v>0.33685662618717882</v>
      </c>
      <c r="P54" s="399">
        <f t="shared" si="74"/>
        <v>0.35328629664185801</v>
      </c>
      <c r="Q54" s="399">
        <f t="shared" si="74"/>
        <v>0.41275960561423292</v>
      </c>
      <c r="R54" s="399">
        <f t="shared" si="74"/>
        <v>0.48742604004301449</v>
      </c>
      <c r="S54" s="399">
        <f t="shared" si="74"/>
        <v>0.58191645690242233</v>
      </c>
      <c r="T54" s="399">
        <f t="shared" si="74"/>
        <v>0.67272681766670339</v>
      </c>
      <c r="U54" s="399">
        <f t="shared" si="74"/>
        <v>0.83419095020835687</v>
      </c>
      <c r="V54" s="422">
        <f t="shared" si="74"/>
        <v>0.99999970741360478</v>
      </c>
      <c r="W54" s="398"/>
      <c r="X54" s="132"/>
      <c r="Y54" s="359"/>
      <c r="Z54" s="359"/>
      <c r="AA54" s="359"/>
      <c r="AB54" s="404"/>
      <c r="AC54" s="404"/>
    </row>
    <row r="55" spans="1:29" ht="15.75" customHeight="1">
      <c r="A55" s="400" t="s">
        <v>1417</v>
      </c>
      <c r="B55" s="359"/>
      <c r="C55" s="359"/>
      <c r="D55" s="359"/>
      <c r="E55" s="359"/>
      <c r="F55" s="359"/>
      <c r="G55" s="359"/>
      <c r="H55" s="359"/>
      <c r="I55" s="359"/>
      <c r="J55" s="359"/>
      <c r="K55" s="359"/>
      <c r="L55" s="359"/>
      <c r="M55" s="359"/>
      <c r="N55" s="359"/>
      <c r="O55" s="359"/>
      <c r="P55" s="359"/>
      <c r="Q55" s="359"/>
      <c r="R55" s="359"/>
      <c r="S55" s="359"/>
      <c r="T55" s="359"/>
      <c r="U55" s="359"/>
      <c r="V55" s="358"/>
      <c r="W55" s="358"/>
      <c r="X55" s="359"/>
      <c r="Y55" s="359"/>
      <c r="Z55" s="359"/>
      <c r="AA55" s="359"/>
      <c r="AB55" s="404"/>
      <c r="AC55" s="404"/>
    </row>
    <row r="56" spans="1:29" ht="15.75" customHeight="1">
      <c r="A56" s="359"/>
      <c r="B56" s="359"/>
      <c r="C56" s="359"/>
      <c r="D56" s="359"/>
      <c r="E56" s="359"/>
      <c r="F56" s="359"/>
      <c r="G56" s="359"/>
      <c r="H56" s="359"/>
      <c r="I56" s="359"/>
      <c r="J56" s="359"/>
      <c r="K56" s="359"/>
      <c r="L56" s="359"/>
      <c r="M56" s="359"/>
      <c r="N56" s="359"/>
      <c r="O56" s="359"/>
      <c r="P56" s="359"/>
      <c r="Q56" s="359"/>
      <c r="R56" s="359"/>
      <c r="S56" s="359"/>
      <c r="T56" s="359"/>
      <c r="U56" s="359"/>
      <c r="V56" s="358"/>
      <c r="W56" s="358"/>
      <c r="X56" s="359"/>
      <c r="Y56" s="359"/>
      <c r="Z56" s="359"/>
      <c r="AA56" s="359"/>
      <c r="AB56" s="404"/>
      <c r="AC56" s="404"/>
    </row>
    <row r="57" spans="1:29" ht="15.75" customHeight="1">
      <c r="A57" s="359"/>
      <c r="B57" s="359"/>
      <c r="C57" s="359"/>
      <c r="D57" s="359"/>
      <c r="E57" s="359"/>
      <c r="F57" s="359"/>
      <c r="G57" s="359"/>
      <c r="H57" s="359"/>
      <c r="I57" s="359"/>
      <c r="J57" s="359"/>
      <c r="K57" s="359"/>
      <c r="L57" s="359"/>
      <c r="M57" s="359"/>
      <c r="N57" s="359"/>
      <c r="O57" s="359"/>
      <c r="P57" s="359"/>
      <c r="Q57" s="359"/>
      <c r="R57" s="359"/>
      <c r="S57" s="359"/>
      <c r="T57" s="359"/>
      <c r="U57" s="359"/>
      <c r="V57" s="358"/>
      <c r="W57" s="358"/>
      <c r="X57" s="359"/>
      <c r="Y57" s="359"/>
      <c r="Z57" s="359"/>
      <c r="AA57" s="359"/>
      <c r="AB57" s="404"/>
      <c r="AC57" s="404"/>
    </row>
    <row r="58" spans="1:29" ht="15.75" customHeight="1">
      <c r="A58" s="359"/>
      <c r="B58" s="401"/>
      <c r="C58" s="359"/>
      <c r="D58" s="359"/>
      <c r="E58" s="359"/>
      <c r="F58" s="359"/>
      <c r="G58" s="359"/>
      <c r="H58" s="359"/>
      <c r="I58" s="359"/>
      <c r="J58" s="359"/>
      <c r="K58" s="359"/>
      <c r="L58" s="359"/>
      <c r="M58" s="359"/>
      <c r="N58" s="359"/>
      <c r="O58" s="359"/>
      <c r="P58" s="359"/>
      <c r="Q58" s="359"/>
      <c r="R58" s="359"/>
      <c r="S58" s="359"/>
      <c r="T58" s="359"/>
      <c r="U58" s="359"/>
      <c r="V58" s="358"/>
      <c r="W58" s="358"/>
      <c r="X58" s="359"/>
      <c r="Y58" s="359"/>
      <c r="Z58" s="359"/>
      <c r="AA58" s="359"/>
      <c r="AB58" s="404"/>
      <c r="AC58" s="404"/>
    </row>
    <row r="59" spans="1:29" ht="15.75" customHeight="1">
      <c r="A59" s="359"/>
      <c r="B59" s="359"/>
      <c r="C59" s="359"/>
      <c r="D59" s="359"/>
      <c r="E59" s="359"/>
      <c r="F59" s="359"/>
      <c r="G59" s="359"/>
      <c r="H59" s="359"/>
      <c r="I59" s="359"/>
      <c r="J59" s="359"/>
      <c r="K59" s="359"/>
      <c r="L59" s="359"/>
      <c r="M59" s="359"/>
      <c r="N59" s="359"/>
      <c r="O59" s="359"/>
      <c r="P59" s="359"/>
      <c r="Q59" s="359"/>
      <c r="R59" s="359"/>
      <c r="S59" s="359"/>
      <c r="T59" s="359"/>
      <c r="U59" s="359"/>
      <c r="V59" s="358"/>
      <c r="W59" s="358"/>
      <c r="X59" s="359"/>
      <c r="Y59" s="359"/>
      <c r="Z59" s="359"/>
      <c r="AA59" s="359"/>
      <c r="AB59" s="404"/>
      <c r="AC59" s="404"/>
    </row>
    <row r="60" spans="1:29" ht="15.75" customHeight="1">
      <c r="A60" s="359"/>
      <c r="B60" s="359"/>
      <c r="C60" s="359"/>
      <c r="D60" s="359"/>
      <c r="E60" s="359"/>
      <c r="F60" s="359"/>
      <c r="G60" s="359"/>
      <c r="H60" s="359"/>
      <c r="I60" s="359"/>
      <c r="J60" s="359"/>
      <c r="K60" s="359"/>
      <c r="L60" s="359"/>
      <c r="M60" s="359"/>
      <c r="N60" s="359"/>
      <c r="O60" s="359"/>
      <c r="P60" s="359"/>
      <c r="Q60" s="359"/>
      <c r="R60" s="359"/>
      <c r="S60" s="359"/>
      <c r="T60" s="359"/>
      <c r="U60" s="359"/>
      <c r="V60" s="358"/>
      <c r="W60" s="358"/>
      <c r="X60" s="359"/>
      <c r="Y60" s="359"/>
      <c r="Z60" s="359"/>
      <c r="AA60" s="359"/>
      <c r="AB60" s="404"/>
      <c r="AC60" s="404"/>
    </row>
    <row r="61" spans="1:29" ht="15.75" customHeight="1">
      <c r="A61" s="359"/>
      <c r="B61" s="359"/>
      <c r="C61" s="359"/>
      <c r="D61" s="359"/>
      <c r="E61" s="547" t="s">
        <v>1094</v>
      </c>
      <c r="F61" s="428"/>
      <c r="G61" s="428"/>
      <c r="H61" s="428"/>
      <c r="I61" s="428"/>
      <c r="J61" s="428"/>
      <c r="K61" s="428"/>
      <c r="L61" s="428"/>
      <c r="M61" s="428"/>
      <c r="N61" s="425"/>
      <c r="O61" s="359"/>
      <c r="P61" s="402"/>
      <c r="Q61" s="402"/>
      <c r="R61" s="402"/>
      <c r="S61" s="402"/>
      <c r="T61" s="402"/>
      <c r="U61" s="402"/>
      <c r="V61" s="402">
        <f>C51-V53</f>
        <v>0</v>
      </c>
      <c r="W61" s="403"/>
      <c r="X61" s="359"/>
      <c r="Y61" s="359"/>
      <c r="Z61" s="359"/>
      <c r="AA61" s="359"/>
      <c r="AB61" s="404"/>
      <c r="AC61" s="404"/>
    </row>
    <row r="62" spans="1:29" ht="15.75" customHeight="1">
      <c r="A62" s="359"/>
      <c r="B62" s="359"/>
      <c r="C62" s="359"/>
      <c r="D62" s="359"/>
      <c r="E62" s="359"/>
      <c r="F62" s="359"/>
      <c r="G62" s="359"/>
      <c r="H62" s="359"/>
      <c r="I62" s="359"/>
      <c r="J62" s="359"/>
      <c r="K62" s="359"/>
      <c r="L62" s="359"/>
      <c r="M62" s="359"/>
      <c r="N62" s="359"/>
      <c r="O62" s="359"/>
      <c r="P62" s="359"/>
      <c r="Q62" s="359"/>
      <c r="R62" s="359"/>
      <c r="S62" s="359"/>
      <c r="T62" s="359"/>
      <c r="U62" s="359"/>
      <c r="V62" s="358"/>
      <c r="W62" s="358"/>
      <c r="X62" s="359"/>
      <c r="Y62" s="359"/>
      <c r="Z62" s="359"/>
      <c r="AA62" s="359"/>
      <c r="AB62" s="404"/>
      <c r="AC62" s="404"/>
    </row>
    <row r="63" spans="1:29" ht="15.75" customHeight="1">
      <c r="A63" s="359"/>
      <c r="B63" s="359"/>
      <c r="C63" s="359"/>
      <c r="D63" s="359"/>
      <c r="E63" s="359"/>
      <c r="F63" s="359"/>
      <c r="G63" s="359"/>
      <c r="H63" s="359"/>
      <c r="I63" s="359"/>
      <c r="J63" s="359"/>
      <c r="K63" s="359"/>
      <c r="L63" s="359"/>
      <c r="M63" s="359"/>
      <c r="N63" s="359"/>
      <c r="O63" s="359"/>
      <c r="P63" s="359"/>
      <c r="Q63" s="359"/>
      <c r="R63" s="359"/>
      <c r="S63" s="359"/>
      <c r="T63" s="359"/>
      <c r="U63" s="359"/>
      <c r="V63" s="358"/>
      <c r="W63" s="358"/>
      <c r="X63" s="359"/>
      <c r="Y63" s="359"/>
      <c r="Z63" s="359"/>
      <c r="AA63" s="359"/>
      <c r="AB63" s="404"/>
      <c r="AC63" s="404"/>
    </row>
    <row r="64" spans="1:29" ht="15.75" customHeight="1">
      <c r="A64" s="359"/>
      <c r="B64" s="359"/>
      <c r="C64" s="359"/>
      <c r="D64" s="359"/>
      <c r="E64" s="359"/>
      <c r="F64" s="359"/>
      <c r="G64" s="359"/>
      <c r="H64" s="359"/>
      <c r="I64" s="359"/>
      <c r="J64" s="359"/>
      <c r="K64" s="359"/>
      <c r="L64" s="359"/>
      <c r="M64" s="359"/>
      <c r="N64" s="359"/>
      <c r="O64" s="359"/>
      <c r="P64" s="359"/>
      <c r="Q64" s="359"/>
      <c r="R64" s="359"/>
      <c r="S64" s="359"/>
      <c r="T64" s="359"/>
      <c r="U64" s="359"/>
      <c r="V64" s="358"/>
      <c r="W64" s="358"/>
      <c r="X64" s="359"/>
      <c r="Y64" s="359"/>
      <c r="Z64" s="359"/>
      <c r="AA64" s="359"/>
      <c r="AB64" s="404"/>
      <c r="AC64" s="404"/>
    </row>
    <row r="65" spans="1:29" ht="15.75" customHeight="1">
      <c r="A65" s="359"/>
      <c r="B65" s="359"/>
      <c r="C65" s="359"/>
      <c r="D65" s="359"/>
      <c r="E65" s="359"/>
      <c r="F65" s="359"/>
      <c r="G65" s="359"/>
      <c r="H65" s="359"/>
      <c r="I65" s="359"/>
      <c r="J65" s="359"/>
      <c r="K65" s="359"/>
      <c r="L65" s="359"/>
      <c r="M65" s="359"/>
      <c r="N65" s="359"/>
      <c r="O65" s="359"/>
      <c r="P65" s="359"/>
      <c r="Q65" s="359"/>
      <c r="R65" s="359"/>
      <c r="S65" s="359"/>
      <c r="T65" s="359"/>
      <c r="U65" s="359"/>
      <c r="V65" s="358"/>
      <c r="W65" s="358"/>
      <c r="X65" s="359"/>
      <c r="Y65" s="359"/>
      <c r="Z65" s="359"/>
      <c r="AA65" s="359"/>
      <c r="AB65" s="404"/>
      <c r="AC65" s="404"/>
    </row>
    <row r="66" spans="1:29" ht="15.75" customHeight="1">
      <c r="A66" s="359"/>
      <c r="B66" s="359"/>
      <c r="C66" s="359"/>
      <c r="D66" s="359"/>
      <c r="E66" s="359"/>
      <c r="F66" s="359"/>
      <c r="G66" s="359"/>
      <c r="H66" s="359"/>
      <c r="I66" s="359"/>
      <c r="J66" s="359"/>
      <c r="K66" s="359"/>
      <c r="L66" s="359"/>
      <c r="M66" s="359"/>
      <c r="N66" s="359"/>
      <c r="O66" s="359"/>
      <c r="P66" s="359"/>
      <c r="Q66" s="359"/>
      <c r="R66" s="359"/>
      <c r="S66" s="359"/>
      <c r="T66" s="359"/>
      <c r="U66" s="359"/>
      <c r="V66" s="358"/>
      <c r="W66" s="358"/>
      <c r="X66" s="359"/>
      <c r="Y66" s="359"/>
      <c r="Z66" s="359"/>
      <c r="AA66" s="359"/>
      <c r="AB66" s="404"/>
      <c r="AC66" s="404"/>
    </row>
    <row r="67" spans="1:29" ht="15.75" customHeight="1">
      <c r="A67" s="359"/>
      <c r="B67" s="359"/>
      <c r="C67" s="359"/>
      <c r="D67" s="359"/>
      <c r="E67" s="359"/>
      <c r="F67" s="359"/>
      <c r="G67" s="359"/>
      <c r="H67" s="359"/>
      <c r="I67" s="359"/>
      <c r="J67" s="359"/>
      <c r="K67" s="359"/>
      <c r="L67" s="359"/>
      <c r="M67" s="359"/>
      <c r="N67" s="359"/>
      <c r="O67" s="359"/>
      <c r="P67" s="359"/>
      <c r="Q67" s="359"/>
      <c r="R67" s="359"/>
      <c r="S67" s="359"/>
      <c r="T67" s="359"/>
      <c r="U67" s="359"/>
      <c r="V67" s="358"/>
      <c r="W67" s="358"/>
      <c r="X67" s="359"/>
      <c r="Y67" s="359"/>
      <c r="Z67" s="359"/>
      <c r="AA67" s="359"/>
      <c r="AB67" s="404"/>
      <c r="AC67" s="404"/>
    </row>
    <row r="68" spans="1:29" ht="15.75" customHeight="1">
      <c r="A68" s="359"/>
      <c r="B68" s="359"/>
      <c r="C68" s="359"/>
      <c r="D68" s="359"/>
      <c r="E68" s="359"/>
      <c r="F68" s="359"/>
      <c r="G68" s="359"/>
      <c r="H68" s="359"/>
      <c r="I68" s="359"/>
      <c r="J68" s="359"/>
      <c r="K68" s="359"/>
      <c r="L68" s="359"/>
      <c r="M68" s="359"/>
      <c r="N68" s="359"/>
      <c r="O68" s="359"/>
      <c r="P68" s="359"/>
      <c r="Q68" s="359"/>
      <c r="R68" s="359"/>
      <c r="S68" s="359"/>
      <c r="T68" s="359"/>
      <c r="U68" s="359"/>
      <c r="V68" s="358"/>
      <c r="W68" s="358"/>
      <c r="X68" s="359"/>
      <c r="Y68" s="359"/>
      <c r="Z68" s="359"/>
      <c r="AA68" s="359"/>
      <c r="AB68" s="404"/>
      <c r="AC68" s="404"/>
    </row>
    <row r="69" spans="1:29" ht="15.75" customHeight="1">
      <c r="A69" s="359"/>
      <c r="B69" s="359"/>
      <c r="C69" s="359"/>
      <c r="D69" s="359"/>
      <c r="E69" s="359"/>
      <c r="F69" s="359"/>
      <c r="G69" s="359"/>
      <c r="H69" s="359"/>
      <c r="I69" s="359"/>
      <c r="J69" s="359"/>
      <c r="K69" s="359"/>
      <c r="L69" s="359"/>
      <c r="M69" s="359"/>
      <c r="N69" s="359"/>
      <c r="O69" s="359"/>
      <c r="P69" s="359"/>
      <c r="Q69" s="359"/>
      <c r="R69" s="359"/>
      <c r="S69" s="359"/>
      <c r="T69" s="359"/>
      <c r="U69" s="359"/>
      <c r="V69" s="358"/>
      <c r="W69" s="358"/>
      <c r="X69" s="359"/>
      <c r="Y69" s="359"/>
      <c r="Z69" s="359"/>
      <c r="AA69" s="359"/>
      <c r="AB69" s="404"/>
      <c r="AC69" s="404"/>
    </row>
    <row r="70" spans="1:29" ht="15.75" customHeight="1">
      <c r="A70" s="359"/>
      <c r="B70" s="359"/>
      <c r="C70" s="359"/>
      <c r="D70" s="359"/>
      <c r="E70" s="359"/>
      <c r="F70" s="359"/>
      <c r="G70" s="359"/>
      <c r="H70" s="359"/>
      <c r="I70" s="359"/>
      <c r="J70" s="359"/>
      <c r="K70" s="359"/>
      <c r="L70" s="359"/>
      <c r="M70" s="359"/>
      <c r="N70" s="359"/>
      <c r="O70" s="359"/>
      <c r="P70" s="359"/>
      <c r="Q70" s="359"/>
      <c r="R70" s="359"/>
      <c r="S70" s="359"/>
      <c r="T70" s="359"/>
      <c r="U70" s="359"/>
      <c r="V70" s="358"/>
      <c r="W70" s="358"/>
      <c r="X70" s="359"/>
      <c r="Y70" s="359"/>
      <c r="Z70" s="359"/>
      <c r="AA70" s="359"/>
      <c r="AB70" s="404"/>
      <c r="AC70" s="404"/>
    </row>
    <row r="71" spans="1:29" ht="15.75" customHeight="1">
      <c r="A71" s="359"/>
      <c r="B71" s="359"/>
      <c r="C71" s="359"/>
      <c r="D71" s="359"/>
      <c r="E71" s="359"/>
      <c r="F71" s="359"/>
      <c r="G71" s="359"/>
      <c r="H71" s="359"/>
      <c r="I71" s="359"/>
      <c r="J71" s="359"/>
      <c r="K71" s="359"/>
      <c r="L71" s="359"/>
      <c r="M71" s="359"/>
      <c r="N71" s="359"/>
      <c r="O71" s="359"/>
      <c r="P71" s="359"/>
      <c r="Q71" s="359"/>
      <c r="R71" s="359"/>
      <c r="S71" s="359"/>
      <c r="T71" s="359"/>
      <c r="U71" s="359"/>
      <c r="V71" s="358"/>
      <c r="W71" s="358"/>
      <c r="X71" s="359"/>
      <c r="Y71" s="359"/>
      <c r="Z71" s="359"/>
      <c r="AA71" s="359"/>
      <c r="AB71" s="404"/>
      <c r="AC71" s="404"/>
    </row>
    <row r="72" spans="1:29" ht="15.75" customHeight="1">
      <c r="A72" s="359"/>
      <c r="B72" s="359"/>
      <c r="C72" s="359"/>
      <c r="D72" s="359"/>
      <c r="E72" s="359"/>
      <c r="F72" s="359"/>
      <c r="G72" s="359"/>
      <c r="H72" s="359"/>
      <c r="I72" s="359"/>
      <c r="J72" s="359"/>
      <c r="K72" s="359"/>
      <c r="L72" s="359"/>
      <c r="M72" s="359"/>
      <c r="N72" s="359"/>
      <c r="O72" s="359"/>
      <c r="P72" s="359"/>
      <c r="Q72" s="359"/>
      <c r="R72" s="359"/>
      <c r="S72" s="359"/>
      <c r="T72" s="359"/>
      <c r="U72" s="359"/>
      <c r="V72" s="358"/>
      <c r="W72" s="358"/>
      <c r="X72" s="359"/>
      <c r="Y72" s="359"/>
      <c r="Z72" s="359"/>
      <c r="AA72" s="359"/>
      <c r="AB72" s="404"/>
      <c r="AC72" s="404"/>
    </row>
    <row r="73" spans="1:29" ht="15.75" customHeight="1">
      <c r="A73" s="359"/>
      <c r="B73" s="359"/>
      <c r="C73" s="359"/>
      <c r="D73" s="359"/>
      <c r="E73" s="359"/>
      <c r="F73" s="359"/>
      <c r="G73" s="359"/>
      <c r="H73" s="359"/>
      <c r="I73" s="359"/>
      <c r="J73" s="359"/>
      <c r="K73" s="359"/>
      <c r="L73" s="359"/>
      <c r="M73" s="359"/>
      <c r="N73" s="359"/>
      <c r="O73" s="359"/>
      <c r="P73" s="359"/>
      <c r="Q73" s="359"/>
      <c r="R73" s="359"/>
      <c r="S73" s="359"/>
      <c r="T73" s="359"/>
      <c r="U73" s="359"/>
      <c r="V73" s="358"/>
      <c r="W73" s="358"/>
      <c r="X73" s="359"/>
      <c r="Y73" s="359"/>
      <c r="Z73" s="359"/>
      <c r="AA73" s="359"/>
      <c r="AB73" s="404"/>
      <c r="AC73" s="404"/>
    </row>
    <row r="74" spans="1:29" ht="15.75" customHeight="1">
      <c r="A74" s="359"/>
      <c r="B74" s="359"/>
      <c r="C74" s="359"/>
      <c r="D74" s="359"/>
      <c r="E74" s="359"/>
      <c r="F74" s="359"/>
      <c r="G74" s="359"/>
      <c r="H74" s="359"/>
      <c r="I74" s="359"/>
      <c r="J74" s="359"/>
      <c r="K74" s="359"/>
      <c r="L74" s="359"/>
      <c r="M74" s="359"/>
      <c r="N74" s="359"/>
      <c r="O74" s="359"/>
      <c r="P74" s="359"/>
      <c r="Q74" s="359"/>
      <c r="R74" s="359"/>
      <c r="S74" s="359"/>
      <c r="T74" s="359"/>
      <c r="U74" s="359"/>
      <c r="V74" s="358"/>
      <c r="W74" s="358"/>
      <c r="X74" s="359"/>
      <c r="Y74" s="359"/>
      <c r="Z74" s="359"/>
      <c r="AA74" s="359"/>
      <c r="AB74" s="404"/>
      <c r="AC74" s="404"/>
    </row>
    <row r="75" spans="1:29" ht="15.75" customHeight="1">
      <c r="A75" s="359"/>
      <c r="B75" s="359"/>
      <c r="C75" s="359"/>
      <c r="D75" s="359"/>
      <c r="E75" s="359"/>
      <c r="F75" s="359"/>
      <c r="G75" s="359"/>
      <c r="H75" s="359"/>
      <c r="I75" s="359"/>
      <c r="J75" s="359"/>
      <c r="K75" s="359"/>
      <c r="L75" s="359"/>
      <c r="M75" s="359"/>
      <c r="N75" s="359"/>
      <c r="O75" s="359"/>
      <c r="P75" s="359"/>
      <c r="Q75" s="359"/>
      <c r="R75" s="359"/>
      <c r="S75" s="359"/>
      <c r="T75" s="359"/>
      <c r="U75" s="359"/>
      <c r="V75" s="358"/>
      <c r="W75" s="358"/>
      <c r="X75" s="359"/>
      <c r="Y75" s="359"/>
      <c r="Z75" s="359"/>
      <c r="AA75" s="359"/>
      <c r="AB75" s="404"/>
      <c r="AC75" s="404"/>
    </row>
    <row r="76" spans="1:29" ht="15.75" customHeight="1">
      <c r="A76" s="359"/>
      <c r="B76" s="359"/>
      <c r="C76" s="359"/>
      <c r="D76" s="359"/>
      <c r="E76" s="359"/>
      <c r="F76" s="359"/>
      <c r="G76" s="359"/>
      <c r="H76" s="359"/>
      <c r="I76" s="359"/>
      <c r="J76" s="359"/>
      <c r="K76" s="359"/>
      <c r="L76" s="359"/>
      <c r="M76" s="359"/>
      <c r="N76" s="359"/>
      <c r="O76" s="359"/>
      <c r="P76" s="359"/>
      <c r="Q76" s="359"/>
      <c r="R76" s="359"/>
      <c r="S76" s="359"/>
      <c r="T76" s="359"/>
      <c r="U76" s="359"/>
      <c r="V76" s="358"/>
      <c r="W76" s="358"/>
      <c r="X76" s="359"/>
      <c r="Y76" s="359"/>
      <c r="Z76" s="359"/>
      <c r="AA76" s="359"/>
      <c r="AB76" s="404"/>
      <c r="AC76" s="404"/>
    </row>
    <row r="77" spans="1:29" ht="15.75" customHeight="1">
      <c r="A77" s="359"/>
      <c r="B77" s="359"/>
      <c r="C77" s="359"/>
      <c r="D77" s="359"/>
      <c r="E77" s="359"/>
      <c r="F77" s="359"/>
      <c r="G77" s="359"/>
      <c r="H77" s="359"/>
      <c r="I77" s="359"/>
      <c r="J77" s="359"/>
      <c r="K77" s="359"/>
      <c r="L77" s="359"/>
      <c r="M77" s="359"/>
      <c r="N77" s="359"/>
      <c r="O77" s="359"/>
      <c r="P77" s="359"/>
      <c r="Q77" s="359"/>
      <c r="R77" s="359"/>
      <c r="S77" s="359"/>
      <c r="T77" s="359"/>
      <c r="U77" s="359"/>
      <c r="V77" s="358"/>
      <c r="W77" s="358"/>
      <c r="X77" s="359"/>
      <c r="Y77" s="359"/>
      <c r="Z77" s="359"/>
      <c r="AA77" s="359"/>
      <c r="AB77" s="404"/>
      <c r="AC77" s="404"/>
    </row>
    <row r="78" spans="1:29" ht="15.75" customHeight="1">
      <c r="A78" s="359"/>
      <c r="B78" s="359"/>
      <c r="C78" s="359"/>
      <c r="D78" s="359"/>
      <c r="E78" s="359"/>
      <c r="F78" s="359"/>
      <c r="G78" s="359"/>
      <c r="H78" s="359"/>
      <c r="I78" s="359"/>
      <c r="J78" s="359"/>
      <c r="K78" s="359"/>
      <c r="L78" s="359"/>
      <c r="M78" s="359"/>
      <c r="N78" s="359"/>
      <c r="O78" s="359"/>
      <c r="P78" s="359"/>
      <c r="Q78" s="359"/>
      <c r="R78" s="359"/>
      <c r="S78" s="359"/>
      <c r="T78" s="359"/>
      <c r="U78" s="359"/>
      <c r="V78" s="358"/>
      <c r="W78" s="358"/>
      <c r="X78" s="359"/>
      <c r="Y78" s="359"/>
      <c r="Z78" s="359"/>
      <c r="AA78" s="359"/>
      <c r="AB78" s="404"/>
      <c r="AC78" s="404"/>
    </row>
    <row r="79" spans="1:29" ht="15.75" customHeight="1">
      <c r="A79" s="359"/>
      <c r="B79" s="359"/>
      <c r="C79" s="359"/>
      <c r="D79" s="359"/>
      <c r="E79" s="359"/>
      <c r="F79" s="359"/>
      <c r="G79" s="359"/>
      <c r="H79" s="359"/>
      <c r="I79" s="359"/>
      <c r="J79" s="359"/>
      <c r="K79" s="359"/>
      <c r="L79" s="359"/>
      <c r="M79" s="359"/>
      <c r="N79" s="359"/>
      <c r="O79" s="359"/>
      <c r="P79" s="359"/>
      <c r="Q79" s="359"/>
      <c r="R79" s="359"/>
      <c r="S79" s="359"/>
      <c r="T79" s="359"/>
      <c r="U79" s="359"/>
      <c r="V79" s="358"/>
      <c r="W79" s="358"/>
      <c r="X79" s="359"/>
      <c r="Y79" s="359"/>
      <c r="Z79" s="359"/>
      <c r="AA79" s="359"/>
      <c r="AB79" s="404"/>
      <c r="AC79" s="404"/>
    </row>
    <row r="80" spans="1:29" ht="15.75" customHeight="1">
      <c r="A80" s="359"/>
      <c r="B80" s="359"/>
      <c r="C80" s="359"/>
      <c r="D80" s="359"/>
      <c r="E80" s="359"/>
      <c r="F80" s="359"/>
      <c r="G80" s="359"/>
      <c r="H80" s="359"/>
      <c r="I80" s="359"/>
      <c r="J80" s="359"/>
      <c r="K80" s="359"/>
      <c r="L80" s="359"/>
      <c r="M80" s="359"/>
      <c r="N80" s="359"/>
      <c r="O80" s="359"/>
      <c r="P80" s="359"/>
      <c r="Q80" s="359"/>
      <c r="R80" s="359"/>
      <c r="S80" s="359"/>
      <c r="T80" s="359"/>
      <c r="U80" s="359"/>
      <c r="V80" s="358"/>
      <c r="W80" s="358"/>
      <c r="X80" s="359"/>
      <c r="Y80" s="359"/>
      <c r="Z80" s="359"/>
      <c r="AA80" s="359"/>
      <c r="AB80" s="404"/>
      <c r="AC80" s="404"/>
    </row>
    <row r="81" spans="1:29" ht="15.75" customHeight="1">
      <c r="A81" s="359"/>
      <c r="B81" s="359"/>
      <c r="C81" s="359"/>
      <c r="D81" s="359"/>
      <c r="E81" s="359"/>
      <c r="F81" s="359"/>
      <c r="G81" s="359"/>
      <c r="H81" s="359"/>
      <c r="I81" s="359"/>
      <c r="J81" s="359"/>
      <c r="K81" s="359"/>
      <c r="L81" s="359"/>
      <c r="M81" s="359"/>
      <c r="N81" s="359"/>
      <c r="O81" s="359"/>
      <c r="P81" s="359"/>
      <c r="Q81" s="359"/>
      <c r="R81" s="359"/>
      <c r="S81" s="359"/>
      <c r="T81" s="359"/>
      <c r="U81" s="359"/>
      <c r="V81" s="358"/>
      <c r="W81" s="358"/>
      <c r="X81" s="359"/>
      <c r="Y81" s="359"/>
      <c r="Z81" s="359"/>
      <c r="AA81" s="359"/>
      <c r="AB81" s="404"/>
      <c r="AC81" s="404"/>
    </row>
    <row r="82" spans="1:29" ht="15.75" customHeight="1">
      <c r="A82" s="359"/>
      <c r="B82" s="359"/>
      <c r="C82" s="359"/>
      <c r="D82" s="359"/>
      <c r="E82" s="359"/>
      <c r="F82" s="359"/>
      <c r="G82" s="359"/>
      <c r="H82" s="359"/>
      <c r="I82" s="359"/>
      <c r="J82" s="359"/>
      <c r="K82" s="359"/>
      <c r="L82" s="359"/>
      <c r="M82" s="359"/>
      <c r="N82" s="359"/>
      <c r="O82" s="359"/>
      <c r="P82" s="359"/>
      <c r="Q82" s="359"/>
      <c r="R82" s="359"/>
      <c r="S82" s="359"/>
      <c r="T82" s="359"/>
      <c r="U82" s="359"/>
      <c r="V82" s="358"/>
      <c r="W82" s="358"/>
      <c r="X82" s="359"/>
      <c r="Y82" s="359"/>
      <c r="Z82" s="359"/>
      <c r="AA82" s="359"/>
      <c r="AB82" s="404"/>
      <c r="AC82" s="404"/>
    </row>
    <row r="83" spans="1:29" ht="15.75" customHeight="1">
      <c r="A83" s="359"/>
      <c r="B83" s="359"/>
      <c r="C83" s="359"/>
      <c r="D83" s="359"/>
      <c r="E83" s="359"/>
      <c r="F83" s="359"/>
      <c r="G83" s="359"/>
      <c r="H83" s="359"/>
      <c r="I83" s="359"/>
      <c r="J83" s="359"/>
      <c r="K83" s="359"/>
      <c r="L83" s="359"/>
      <c r="M83" s="359"/>
      <c r="N83" s="359"/>
      <c r="O83" s="359"/>
      <c r="P83" s="359"/>
      <c r="Q83" s="359"/>
      <c r="R83" s="359"/>
      <c r="S83" s="359"/>
      <c r="T83" s="359"/>
      <c r="U83" s="359"/>
      <c r="V83" s="358"/>
      <c r="W83" s="358"/>
      <c r="X83" s="359"/>
      <c r="Y83" s="359"/>
      <c r="Z83" s="359"/>
      <c r="AA83" s="359"/>
      <c r="AB83" s="404"/>
      <c r="AC83" s="404"/>
    </row>
    <row r="84" spans="1:29" ht="15.75" customHeight="1">
      <c r="A84" s="359"/>
      <c r="B84" s="359"/>
      <c r="C84" s="359"/>
      <c r="D84" s="359"/>
      <c r="E84" s="359"/>
      <c r="F84" s="359"/>
      <c r="G84" s="359"/>
      <c r="H84" s="359"/>
      <c r="I84" s="359"/>
      <c r="J84" s="359"/>
      <c r="K84" s="359"/>
      <c r="L84" s="359"/>
      <c r="M84" s="359"/>
      <c r="N84" s="359"/>
      <c r="O84" s="359"/>
      <c r="P84" s="359"/>
      <c r="Q84" s="359"/>
      <c r="R84" s="359"/>
      <c r="S84" s="359"/>
      <c r="T84" s="359"/>
      <c r="U84" s="359"/>
      <c r="V84" s="358"/>
      <c r="W84" s="358"/>
      <c r="X84" s="359"/>
      <c r="Y84" s="359"/>
      <c r="Z84" s="359"/>
      <c r="AA84" s="359"/>
      <c r="AB84" s="404"/>
      <c r="AC84" s="404"/>
    </row>
    <row r="85" spans="1:29" ht="15.75" customHeight="1">
      <c r="A85" s="359"/>
      <c r="B85" s="359"/>
      <c r="C85" s="359"/>
      <c r="D85" s="359"/>
      <c r="E85" s="359"/>
      <c r="F85" s="359"/>
      <c r="G85" s="359"/>
      <c r="H85" s="359"/>
      <c r="I85" s="359"/>
      <c r="J85" s="359"/>
      <c r="K85" s="359"/>
      <c r="L85" s="359"/>
      <c r="M85" s="359"/>
      <c r="N85" s="359"/>
      <c r="O85" s="359"/>
      <c r="P85" s="359"/>
      <c r="Q85" s="359"/>
      <c r="R85" s="359"/>
      <c r="S85" s="359"/>
      <c r="T85" s="359"/>
      <c r="U85" s="359"/>
      <c r="V85" s="358"/>
      <c r="W85" s="358"/>
      <c r="X85" s="359"/>
      <c r="Y85" s="359"/>
      <c r="Z85" s="359"/>
      <c r="AA85" s="359"/>
      <c r="AB85" s="404"/>
      <c r="AC85" s="404"/>
    </row>
    <row r="86" spans="1:29" ht="15.75" customHeight="1">
      <c r="A86" s="359"/>
      <c r="B86" s="359"/>
      <c r="C86" s="359"/>
      <c r="D86" s="359"/>
      <c r="E86" s="359"/>
      <c r="F86" s="359"/>
      <c r="G86" s="359"/>
      <c r="H86" s="359"/>
      <c r="I86" s="359"/>
      <c r="J86" s="359"/>
      <c r="K86" s="359"/>
      <c r="L86" s="359"/>
      <c r="M86" s="359"/>
      <c r="N86" s="359"/>
      <c r="O86" s="359"/>
      <c r="P86" s="359"/>
      <c r="Q86" s="359"/>
      <c r="R86" s="359"/>
      <c r="S86" s="359"/>
      <c r="T86" s="359"/>
      <c r="U86" s="359"/>
      <c r="V86" s="358"/>
      <c r="W86" s="358"/>
      <c r="X86" s="359"/>
      <c r="Y86" s="359"/>
      <c r="Z86" s="359"/>
      <c r="AA86" s="359"/>
      <c r="AB86" s="404"/>
      <c r="AC86" s="404"/>
    </row>
    <row r="87" spans="1:29" ht="15.75" customHeight="1">
      <c r="A87" s="359"/>
      <c r="B87" s="359"/>
      <c r="C87" s="359"/>
      <c r="D87" s="359"/>
      <c r="E87" s="359"/>
      <c r="F87" s="359"/>
      <c r="G87" s="359"/>
      <c r="H87" s="359"/>
      <c r="I87" s="359"/>
      <c r="J87" s="359"/>
      <c r="K87" s="359"/>
      <c r="L87" s="359"/>
      <c r="M87" s="359"/>
      <c r="N87" s="359"/>
      <c r="O87" s="359"/>
      <c r="P87" s="359"/>
      <c r="Q87" s="359"/>
      <c r="R87" s="359"/>
      <c r="S87" s="359"/>
      <c r="T87" s="359"/>
      <c r="U87" s="359"/>
      <c r="V87" s="358"/>
      <c r="W87" s="358"/>
      <c r="X87" s="359"/>
      <c r="Y87" s="359"/>
      <c r="Z87" s="359"/>
      <c r="AA87" s="359"/>
      <c r="AB87" s="404"/>
      <c r="AC87" s="404"/>
    </row>
    <row r="88" spans="1:29" ht="15.75" customHeight="1">
      <c r="A88" s="359"/>
      <c r="B88" s="359"/>
      <c r="C88" s="359"/>
      <c r="D88" s="359"/>
      <c r="E88" s="359"/>
      <c r="F88" s="359"/>
      <c r="G88" s="359"/>
      <c r="H88" s="359"/>
      <c r="I88" s="359"/>
      <c r="J88" s="359"/>
      <c r="K88" s="359"/>
      <c r="L88" s="359"/>
      <c r="M88" s="359"/>
      <c r="N88" s="359"/>
      <c r="O88" s="359"/>
      <c r="P88" s="359"/>
      <c r="Q88" s="359"/>
      <c r="R88" s="359"/>
      <c r="S88" s="359"/>
      <c r="T88" s="359"/>
      <c r="U88" s="359"/>
      <c r="V88" s="358"/>
      <c r="W88" s="358"/>
      <c r="X88" s="359"/>
      <c r="Y88" s="359"/>
      <c r="Z88" s="359"/>
      <c r="AA88" s="359"/>
      <c r="AB88" s="404"/>
      <c r="AC88" s="404"/>
    </row>
    <row r="89" spans="1:29" ht="15.75" customHeight="1">
      <c r="A89" s="359"/>
      <c r="B89" s="359"/>
      <c r="C89" s="359"/>
      <c r="D89" s="359"/>
      <c r="E89" s="359"/>
      <c r="F89" s="359"/>
      <c r="G89" s="359"/>
      <c r="H89" s="359"/>
      <c r="I89" s="359"/>
      <c r="J89" s="359"/>
      <c r="K89" s="359"/>
      <c r="L89" s="359"/>
      <c r="M89" s="359"/>
      <c r="N89" s="359"/>
      <c r="O89" s="359"/>
      <c r="P89" s="359"/>
      <c r="Q89" s="359"/>
      <c r="R89" s="359"/>
      <c r="S89" s="359"/>
      <c r="T89" s="359"/>
      <c r="U89" s="359"/>
      <c r="V89" s="358"/>
      <c r="W89" s="358"/>
      <c r="X89" s="359"/>
      <c r="Y89" s="359"/>
      <c r="Z89" s="359"/>
      <c r="AA89" s="359"/>
      <c r="AB89" s="404"/>
      <c r="AC89" s="404"/>
    </row>
    <row r="90" spans="1:29" ht="15.75" customHeight="1">
      <c r="A90" s="359"/>
      <c r="B90" s="359"/>
      <c r="C90" s="359"/>
      <c r="D90" s="359"/>
      <c r="E90" s="359"/>
      <c r="F90" s="359"/>
      <c r="G90" s="359"/>
      <c r="H90" s="359"/>
      <c r="I90" s="359"/>
      <c r="J90" s="359"/>
      <c r="K90" s="359"/>
      <c r="L90" s="359"/>
      <c r="M90" s="359"/>
      <c r="N90" s="359"/>
      <c r="O90" s="359"/>
      <c r="P90" s="359"/>
      <c r="Q90" s="359"/>
      <c r="R90" s="359"/>
      <c r="S90" s="359"/>
      <c r="T90" s="359"/>
      <c r="U90" s="359"/>
      <c r="V90" s="358"/>
      <c r="W90" s="358"/>
      <c r="X90" s="359"/>
      <c r="Y90" s="359"/>
      <c r="Z90" s="359"/>
      <c r="AA90" s="359"/>
      <c r="AB90" s="404"/>
      <c r="AC90" s="404"/>
    </row>
    <row r="91" spans="1:29" ht="15.75" customHeight="1">
      <c r="A91" s="359"/>
      <c r="B91" s="359"/>
      <c r="C91" s="359"/>
      <c r="D91" s="359"/>
      <c r="E91" s="359"/>
      <c r="F91" s="359"/>
      <c r="G91" s="359"/>
      <c r="H91" s="359"/>
      <c r="I91" s="359"/>
      <c r="J91" s="359"/>
      <c r="K91" s="359"/>
      <c r="L91" s="359"/>
      <c r="M91" s="359"/>
      <c r="N91" s="359"/>
      <c r="O91" s="359"/>
      <c r="P91" s="359"/>
      <c r="Q91" s="359"/>
      <c r="R91" s="359"/>
      <c r="S91" s="359"/>
      <c r="T91" s="359"/>
      <c r="U91" s="359"/>
      <c r="V91" s="358"/>
      <c r="W91" s="358"/>
      <c r="X91" s="359"/>
      <c r="Y91" s="359"/>
      <c r="Z91" s="359"/>
      <c r="AA91" s="359"/>
      <c r="AB91" s="404"/>
      <c r="AC91" s="404"/>
    </row>
    <row r="92" spans="1:29" ht="15.75" customHeight="1">
      <c r="A92" s="359"/>
      <c r="B92" s="359"/>
      <c r="C92" s="359"/>
      <c r="D92" s="359"/>
      <c r="E92" s="359"/>
      <c r="F92" s="359"/>
      <c r="G92" s="359"/>
      <c r="H92" s="359"/>
      <c r="I92" s="359"/>
      <c r="J92" s="359"/>
      <c r="K92" s="359"/>
      <c r="L92" s="359"/>
      <c r="M92" s="359"/>
      <c r="N92" s="359"/>
      <c r="O92" s="359"/>
      <c r="P92" s="359"/>
      <c r="Q92" s="359"/>
      <c r="R92" s="359"/>
      <c r="S92" s="359"/>
      <c r="T92" s="359"/>
      <c r="U92" s="359"/>
      <c r="V92" s="358"/>
      <c r="W92" s="358"/>
      <c r="X92" s="359"/>
      <c r="Y92" s="359"/>
      <c r="Z92" s="359"/>
      <c r="AA92" s="359"/>
      <c r="AB92" s="404"/>
      <c r="AC92" s="404"/>
    </row>
    <row r="93" spans="1:29" ht="15.75" customHeight="1">
      <c r="A93" s="359"/>
      <c r="B93" s="359"/>
      <c r="C93" s="359"/>
      <c r="D93" s="359"/>
      <c r="E93" s="359"/>
      <c r="F93" s="359"/>
      <c r="G93" s="359"/>
      <c r="H93" s="359"/>
      <c r="I93" s="359"/>
      <c r="J93" s="359"/>
      <c r="K93" s="359"/>
      <c r="L93" s="359"/>
      <c r="M93" s="359"/>
      <c r="N93" s="359"/>
      <c r="O93" s="359"/>
      <c r="P93" s="359"/>
      <c r="Q93" s="359"/>
      <c r="R93" s="359"/>
      <c r="S93" s="359"/>
      <c r="T93" s="359"/>
      <c r="U93" s="359"/>
      <c r="V93" s="358"/>
      <c r="W93" s="358"/>
      <c r="X93" s="359"/>
      <c r="Y93" s="359"/>
      <c r="Z93" s="359"/>
      <c r="AA93" s="359"/>
      <c r="AB93" s="404"/>
      <c r="AC93" s="404"/>
    </row>
    <row r="94" spans="1:29" ht="15.75" customHeight="1">
      <c r="A94" s="359"/>
      <c r="B94" s="359"/>
      <c r="C94" s="359"/>
      <c r="D94" s="359"/>
      <c r="E94" s="359"/>
      <c r="F94" s="359"/>
      <c r="G94" s="359"/>
      <c r="H94" s="359"/>
      <c r="I94" s="359"/>
      <c r="J94" s="359"/>
      <c r="K94" s="359"/>
      <c r="L94" s="359"/>
      <c r="M94" s="359"/>
      <c r="N94" s="359"/>
      <c r="O94" s="359"/>
      <c r="P94" s="359"/>
      <c r="Q94" s="359"/>
      <c r="R94" s="359"/>
      <c r="S94" s="359"/>
      <c r="T94" s="359"/>
      <c r="U94" s="359"/>
      <c r="V94" s="358"/>
      <c r="W94" s="358"/>
      <c r="X94" s="359"/>
      <c r="Y94" s="359"/>
      <c r="Z94" s="359"/>
      <c r="AA94" s="359"/>
      <c r="AB94" s="404"/>
      <c r="AC94" s="404"/>
    </row>
    <row r="95" spans="1:29" ht="15.75" customHeight="1">
      <c r="A95" s="359"/>
      <c r="B95" s="359"/>
      <c r="C95" s="359"/>
      <c r="D95" s="359"/>
      <c r="E95" s="359"/>
      <c r="F95" s="359"/>
      <c r="G95" s="359"/>
      <c r="H95" s="359"/>
      <c r="I95" s="359"/>
      <c r="J95" s="359"/>
      <c r="K95" s="359"/>
      <c r="L95" s="359"/>
      <c r="M95" s="359"/>
      <c r="N95" s="359"/>
      <c r="O95" s="359"/>
      <c r="P95" s="359"/>
      <c r="Q95" s="359"/>
      <c r="R95" s="359"/>
      <c r="S95" s="359"/>
      <c r="T95" s="359"/>
      <c r="U95" s="359"/>
      <c r="V95" s="358"/>
      <c r="W95" s="358"/>
      <c r="X95" s="359"/>
      <c r="Y95" s="359"/>
      <c r="Z95" s="359"/>
      <c r="AA95" s="359"/>
      <c r="AB95" s="404"/>
      <c r="AC95" s="404"/>
    </row>
    <row r="96" spans="1:29" ht="15.75" customHeight="1">
      <c r="A96" s="359"/>
      <c r="B96" s="359"/>
      <c r="C96" s="359"/>
      <c r="D96" s="359"/>
      <c r="E96" s="359"/>
      <c r="F96" s="359"/>
      <c r="G96" s="359"/>
      <c r="H96" s="359"/>
      <c r="I96" s="359"/>
      <c r="J96" s="359"/>
      <c r="K96" s="359"/>
      <c r="L96" s="359"/>
      <c r="M96" s="359"/>
      <c r="N96" s="359"/>
      <c r="O96" s="359"/>
      <c r="P96" s="359"/>
      <c r="Q96" s="359"/>
      <c r="R96" s="359"/>
      <c r="S96" s="359"/>
      <c r="T96" s="359"/>
      <c r="U96" s="359"/>
      <c r="V96" s="358"/>
      <c r="W96" s="358"/>
      <c r="X96" s="359"/>
      <c r="Y96" s="359"/>
      <c r="Z96" s="359"/>
      <c r="AA96" s="359"/>
      <c r="AB96" s="404"/>
      <c r="AC96" s="404"/>
    </row>
    <row r="97" spans="1:29" ht="15.75" customHeight="1">
      <c r="A97" s="359"/>
      <c r="B97" s="359"/>
      <c r="C97" s="359"/>
      <c r="D97" s="359"/>
      <c r="E97" s="359"/>
      <c r="F97" s="359"/>
      <c r="G97" s="359"/>
      <c r="H97" s="359"/>
      <c r="I97" s="359"/>
      <c r="J97" s="359"/>
      <c r="K97" s="359"/>
      <c r="L97" s="359"/>
      <c r="M97" s="359"/>
      <c r="N97" s="359"/>
      <c r="O97" s="359"/>
      <c r="P97" s="359"/>
      <c r="Q97" s="359"/>
      <c r="R97" s="359"/>
      <c r="S97" s="359"/>
      <c r="T97" s="359"/>
      <c r="U97" s="359"/>
      <c r="V97" s="358"/>
      <c r="W97" s="358"/>
      <c r="X97" s="359"/>
      <c r="Y97" s="359"/>
      <c r="Z97" s="359"/>
      <c r="AA97" s="359"/>
      <c r="AB97" s="404"/>
      <c r="AC97" s="404"/>
    </row>
    <row r="98" spans="1:29" ht="15.75" customHeight="1">
      <c r="A98" s="359"/>
      <c r="B98" s="359"/>
      <c r="C98" s="359"/>
      <c r="D98" s="359"/>
      <c r="E98" s="359"/>
      <c r="F98" s="359"/>
      <c r="G98" s="359"/>
      <c r="H98" s="359"/>
      <c r="I98" s="359"/>
      <c r="J98" s="359"/>
      <c r="K98" s="359"/>
      <c r="L98" s="359"/>
      <c r="M98" s="359"/>
      <c r="N98" s="359"/>
      <c r="O98" s="359"/>
      <c r="P98" s="359"/>
      <c r="Q98" s="359"/>
      <c r="R98" s="359"/>
      <c r="S98" s="359"/>
      <c r="T98" s="359"/>
      <c r="U98" s="359"/>
      <c r="V98" s="358"/>
      <c r="W98" s="358"/>
      <c r="X98" s="359"/>
      <c r="Y98" s="359"/>
      <c r="Z98" s="359"/>
      <c r="AA98" s="359"/>
      <c r="AB98" s="404"/>
      <c r="AC98" s="404"/>
    </row>
    <row r="99" spans="1:29" ht="15.75" customHeight="1">
      <c r="A99" s="359"/>
      <c r="B99" s="359"/>
      <c r="C99" s="359"/>
      <c r="D99" s="359"/>
      <c r="E99" s="359"/>
      <c r="F99" s="359"/>
      <c r="G99" s="359"/>
      <c r="H99" s="359"/>
      <c r="I99" s="359"/>
      <c r="J99" s="359"/>
      <c r="K99" s="359"/>
      <c r="L99" s="359"/>
      <c r="M99" s="359"/>
      <c r="N99" s="359"/>
      <c r="O99" s="359"/>
      <c r="P99" s="359"/>
      <c r="Q99" s="359"/>
      <c r="R99" s="359"/>
      <c r="S99" s="359"/>
      <c r="T99" s="359"/>
      <c r="U99" s="359"/>
      <c r="V99" s="358"/>
      <c r="W99" s="358"/>
      <c r="X99" s="359"/>
      <c r="Y99" s="359"/>
      <c r="Z99" s="359"/>
      <c r="AA99" s="359"/>
      <c r="AB99" s="404"/>
      <c r="AC99" s="404"/>
    </row>
    <row r="100" spans="1:29" ht="15.75" customHeight="1">
      <c r="A100" s="359"/>
      <c r="B100" s="359"/>
      <c r="C100" s="359"/>
      <c r="D100" s="359"/>
      <c r="E100" s="359"/>
      <c r="F100" s="359"/>
      <c r="G100" s="359"/>
      <c r="H100" s="359"/>
      <c r="I100" s="359"/>
      <c r="J100" s="359"/>
      <c r="K100" s="359"/>
      <c r="L100" s="359"/>
      <c r="M100" s="359"/>
      <c r="N100" s="359"/>
      <c r="O100" s="359"/>
      <c r="P100" s="359"/>
      <c r="Q100" s="359"/>
      <c r="R100" s="359"/>
      <c r="S100" s="359"/>
      <c r="T100" s="359"/>
      <c r="U100" s="359"/>
      <c r="V100" s="358"/>
      <c r="W100" s="358"/>
      <c r="X100" s="359"/>
      <c r="Y100" s="359"/>
      <c r="Z100" s="359"/>
      <c r="AA100" s="359"/>
      <c r="AB100" s="404"/>
      <c r="AC100" s="404"/>
    </row>
    <row r="101" spans="1:29" ht="15.75" customHeight="1">
      <c r="A101" s="359"/>
      <c r="B101" s="359"/>
      <c r="C101" s="359"/>
      <c r="D101" s="359"/>
      <c r="E101" s="359"/>
      <c r="F101" s="359"/>
      <c r="G101" s="359"/>
      <c r="H101" s="359"/>
      <c r="I101" s="359"/>
      <c r="J101" s="359"/>
      <c r="K101" s="359"/>
      <c r="L101" s="359"/>
      <c r="M101" s="359"/>
      <c r="N101" s="359"/>
      <c r="O101" s="359"/>
      <c r="P101" s="359"/>
      <c r="Q101" s="359"/>
      <c r="R101" s="359"/>
      <c r="S101" s="359"/>
      <c r="T101" s="359"/>
      <c r="U101" s="359"/>
      <c r="V101" s="358"/>
      <c r="W101" s="358"/>
      <c r="X101" s="359"/>
      <c r="Y101" s="359"/>
      <c r="Z101" s="359"/>
      <c r="AA101" s="359"/>
      <c r="AB101" s="404"/>
      <c r="AC101" s="404"/>
    </row>
    <row r="102" spans="1:29" ht="15.75" customHeight="1">
      <c r="A102" s="359"/>
      <c r="B102" s="359"/>
      <c r="C102" s="359"/>
      <c r="D102" s="359"/>
      <c r="E102" s="359"/>
      <c r="F102" s="359"/>
      <c r="G102" s="359"/>
      <c r="H102" s="359"/>
      <c r="I102" s="359"/>
      <c r="J102" s="359"/>
      <c r="K102" s="359"/>
      <c r="L102" s="359"/>
      <c r="M102" s="359"/>
      <c r="N102" s="359"/>
      <c r="O102" s="359"/>
      <c r="P102" s="359"/>
      <c r="Q102" s="359"/>
      <c r="R102" s="359"/>
      <c r="S102" s="359"/>
      <c r="T102" s="359"/>
      <c r="U102" s="359"/>
      <c r="V102" s="358"/>
      <c r="W102" s="358"/>
      <c r="X102" s="359"/>
      <c r="Y102" s="359"/>
      <c r="Z102" s="359"/>
      <c r="AA102" s="359"/>
      <c r="AB102" s="404"/>
      <c r="AC102" s="404"/>
    </row>
    <row r="103" spans="1:29" ht="15.75" customHeight="1">
      <c r="A103" s="359"/>
      <c r="B103" s="359"/>
      <c r="C103" s="359"/>
      <c r="D103" s="359"/>
      <c r="E103" s="359"/>
      <c r="F103" s="359"/>
      <c r="G103" s="359"/>
      <c r="H103" s="359"/>
      <c r="I103" s="359"/>
      <c r="J103" s="359"/>
      <c r="K103" s="359"/>
      <c r="L103" s="359"/>
      <c r="M103" s="359"/>
      <c r="N103" s="359"/>
      <c r="O103" s="359"/>
      <c r="P103" s="359"/>
      <c r="Q103" s="359"/>
      <c r="R103" s="359"/>
      <c r="S103" s="359"/>
      <c r="T103" s="359"/>
      <c r="U103" s="359"/>
      <c r="V103" s="358"/>
      <c r="W103" s="358"/>
      <c r="X103" s="359"/>
      <c r="Y103" s="359"/>
      <c r="Z103" s="359"/>
      <c r="AA103" s="359"/>
      <c r="AB103" s="404"/>
      <c r="AC103" s="404"/>
    </row>
    <row r="104" spans="1:29" ht="15.75" customHeight="1">
      <c r="A104" s="359"/>
      <c r="B104" s="359"/>
      <c r="C104" s="359"/>
      <c r="D104" s="359"/>
      <c r="E104" s="359"/>
      <c r="F104" s="359"/>
      <c r="G104" s="359"/>
      <c r="H104" s="359"/>
      <c r="I104" s="359"/>
      <c r="J104" s="359"/>
      <c r="K104" s="359"/>
      <c r="L104" s="359"/>
      <c r="M104" s="359"/>
      <c r="N104" s="359"/>
      <c r="O104" s="359"/>
      <c r="P104" s="359"/>
      <c r="Q104" s="359"/>
      <c r="R104" s="359"/>
      <c r="S104" s="359"/>
      <c r="T104" s="359"/>
      <c r="U104" s="359"/>
      <c r="V104" s="358"/>
      <c r="W104" s="358"/>
      <c r="X104" s="359"/>
      <c r="Y104" s="359"/>
      <c r="Z104" s="359"/>
      <c r="AA104" s="359"/>
      <c r="AB104" s="404"/>
      <c r="AC104" s="404"/>
    </row>
    <row r="105" spans="1:29" ht="15.75" customHeight="1">
      <c r="A105" s="359"/>
      <c r="B105" s="359"/>
      <c r="C105" s="359"/>
      <c r="D105" s="359"/>
      <c r="E105" s="359"/>
      <c r="F105" s="359"/>
      <c r="G105" s="359"/>
      <c r="H105" s="359"/>
      <c r="I105" s="359"/>
      <c r="J105" s="359"/>
      <c r="K105" s="359"/>
      <c r="L105" s="359"/>
      <c r="M105" s="359"/>
      <c r="N105" s="359"/>
      <c r="O105" s="359"/>
      <c r="P105" s="359"/>
      <c r="Q105" s="359"/>
      <c r="R105" s="359"/>
      <c r="S105" s="359"/>
      <c r="T105" s="359"/>
      <c r="U105" s="359"/>
      <c r="V105" s="358"/>
      <c r="W105" s="358"/>
      <c r="X105" s="359"/>
      <c r="Y105" s="359"/>
      <c r="Z105" s="359"/>
      <c r="AA105" s="359"/>
      <c r="AB105" s="404"/>
      <c r="AC105" s="404"/>
    </row>
    <row r="106" spans="1:29" ht="15.75" customHeight="1">
      <c r="A106" s="359"/>
      <c r="B106" s="359"/>
      <c r="C106" s="359"/>
      <c r="D106" s="359"/>
      <c r="E106" s="359"/>
      <c r="F106" s="359"/>
      <c r="G106" s="359"/>
      <c r="H106" s="359"/>
      <c r="I106" s="359"/>
      <c r="J106" s="359"/>
      <c r="K106" s="359"/>
      <c r="L106" s="359"/>
      <c r="M106" s="359"/>
      <c r="N106" s="359"/>
      <c r="O106" s="359"/>
      <c r="P106" s="359"/>
      <c r="Q106" s="359"/>
      <c r="R106" s="359"/>
      <c r="S106" s="359"/>
      <c r="T106" s="359"/>
      <c r="U106" s="359"/>
      <c r="V106" s="358"/>
      <c r="W106" s="358"/>
      <c r="X106" s="359"/>
      <c r="Y106" s="359"/>
      <c r="Z106" s="359"/>
      <c r="AA106" s="359"/>
      <c r="AB106" s="404"/>
      <c r="AC106" s="404"/>
    </row>
    <row r="107" spans="1:29" ht="15.75" customHeight="1">
      <c r="A107" s="359"/>
      <c r="B107" s="359"/>
      <c r="C107" s="359"/>
      <c r="D107" s="359"/>
      <c r="E107" s="359"/>
      <c r="F107" s="359"/>
      <c r="G107" s="359"/>
      <c r="H107" s="359"/>
      <c r="I107" s="359"/>
      <c r="J107" s="359"/>
      <c r="K107" s="359"/>
      <c r="L107" s="359"/>
      <c r="M107" s="359"/>
      <c r="N107" s="359"/>
      <c r="O107" s="359"/>
      <c r="P107" s="359"/>
      <c r="Q107" s="359"/>
      <c r="R107" s="359"/>
      <c r="S107" s="359"/>
      <c r="T107" s="359"/>
      <c r="U107" s="359"/>
      <c r="V107" s="358"/>
      <c r="W107" s="358"/>
      <c r="X107" s="359"/>
      <c r="Y107" s="359"/>
      <c r="Z107" s="359"/>
      <c r="AA107" s="359"/>
      <c r="AB107" s="404"/>
      <c r="AC107" s="404"/>
    </row>
    <row r="108" spans="1:29" ht="15.75" customHeight="1">
      <c r="A108" s="359"/>
      <c r="B108" s="359"/>
      <c r="C108" s="359"/>
      <c r="D108" s="359"/>
      <c r="E108" s="359"/>
      <c r="F108" s="359"/>
      <c r="G108" s="359"/>
      <c r="H108" s="359"/>
      <c r="I108" s="359"/>
      <c r="J108" s="359"/>
      <c r="K108" s="359"/>
      <c r="L108" s="359"/>
      <c r="M108" s="359"/>
      <c r="N108" s="359"/>
      <c r="O108" s="359"/>
      <c r="P108" s="359"/>
      <c r="Q108" s="359"/>
      <c r="R108" s="359"/>
      <c r="S108" s="359"/>
      <c r="T108" s="359"/>
      <c r="U108" s="359"/>
      <c r="V108" s="358"/>
      <c r="W108" s="358"/>
      <c r="X108" s="359"/>
      <c r="Y108" s="359"/>
      <c r="Z108" s="359"/>
      <c r="AA108" s="359"/>
      <c r="AB108" s="404"/>
      <c r="AC108" s="404"/>
    </row>
    <row r="109" spans="1:29" ht="15.75" customHeight="1">
      <c r="A109" s="359"/>
      <c r="B109" s="359"/>
      <c r="C109" s="359"/>
      <c r="D109" s="359"/>
      <c r="E109" s="359"/>
      <c r="F109" s="359"/>
      <c r="G109" s="359"/>
      <c r="H109" s="359"/>
      <c r="I109" s="359"/>
      <c r="J109" s="359"/>
      <c r="K109" s="359"/>
      <c r="L109" s="359"/>
      <c r="M109" s="359"/>
      <c r="N109" s="359"/>
      <c r="O109" s="359"/>
      <c r="P109" s="359"/>
      <c r="Q109" s="359"/>
      <c r="R109" s="359"/>
      <c r="S109" s="359"/>
      <c r="T109" s="359"/>
      <c r="U109" s="359"/>
      <c r="V109" s="358"/>
      <c r="W109" s="358"/>
      <c r="X109" s="359"/>
      <c r="Y109" s="359"/>
      <c r="Z109" s="359"/>
      <c r="AA109" s="359"/>
      <c r="AB109" s="404"/>
      <c r="AC109" s="404"/>
    </row>
    <row r="110" spans="1:29" ht="15.75" customHeight="1">
      <c r="A110" s="359"/>
      <c r="B110" s="359"/>
      <c r="C110" s="359"/>
      <c r="D110" s="359"/>
      <c r="E110" s="359"/>
      <c r="F110" s="359"/>
      <c r="G110" s="359"/>
      <c r="H110" s="359"/>
      <c r="I110" s="359"/>
      <c r="J110" s="359"/>
      <c r="K110" s="359"/>
      <c r="L110" s="359"/>
      <c r="M110" s="359"/>
      <c r="N110" s="359"/>
      <c r="O110" s="359"/>
      <c r="P110" s="359"/>
      <c r="Q110" s="359"/>
      <c r="R110" s="359"/>
      <c r="S110" s="359"/>
      <c r="T110" s="359"/>
      <c r="U110" s="359"/>
      <c r="V110" s="358"/>
      <c r="W110" s="358"/>
      <c r="X110" s="359"/>
      <c r="Y110" s="359"/>
      <c r="Z110" s="359"/>
      <c r="AA110" s="359"/>
      <c r="AB110" s="404"/>
      <c r="AC110" s="404"/>
    </row>
    <row r="111" spans="1:29" ht="15.75" customHeight="1">
      <c r="A111" s="359"/>
      <c r="B111" s="359"/>
      <c r="C111" s="359"/>
      <c r="D111" s="359"/>
      <c r="E111" s="359"/>
      <c r="F111" s="359"/>
      <c r="G111" s="359"/>
      <c r="H111" s="359"/>
      <c r="I111" s="359"/>
      <c r="J111" s="359"/>
      <c r="K111" s="359"/>
      <c r="L111" s="359"/>
      <c r="M111" s="359"/>
      <c r="N111" s="359"/>
      <c r="O111" s="359"/>
      <c r="P111" s="359"/>
      <c r="Q111" s="359"/>
      <c r="R111" s="359"/>
      <c r="S111" s="359"/>
      <c r="T111" s="359"/>
      <c r="U111" s="359"/>
      <c r="V111" s="358"/>
      <c r="W111" s="358"/>
      <c r="X111" s="359"/>
      <c r="Y111" s="359"/>
      <c r="Z111" s="359"/>
      <c r="AA111" s="359"/>
      <c r="AB111" s="404"/>
      <c r="AC111" s="404"/>
    </row>
    <row r="112" spans="1:29" ht="15.75" customHeight="1">
      <c r="A112" s="359"/>
      <c r="B112" s="359"/>
      <c r="C112" s="359"/>
      <c r="D112" s="359"/>
      <c r="E112" s="359"/>
      <c r="F112" s="359"/>
      <c r="G112" s="359"/>
      <c r="H112" s="359"/>
      <c r="I112" s="359"/>
      <c r="J112" s="359"/>
      <c r="K112" s="359"/>
      <c r="L112" s="359"/>
      <c r="M112" s="359"/>
      <c r="N112" s="359"/>
      <c r="O112" s="359"/>
      <c r="P112" s="359"/>
      <c r="Q112" s="359"/>
      <c r="R112" s="359"/>
      <c r="S112" s="359"/>
      <c r="T112" s="359"/>
      <c r="U112" s="359"/>
      <c r="V112" s="358"/>
      <c r="W112" s="358"/>
      <c r="X112" s="359"/>
      <c r="Y112" s="359"/>
      <c r="Z112" s="359"/>
      <c r="AA112" s="359"/>
      <c r="AB112" s="404"/>
      <c r="AC112" s="404"/>
    </row>
    <row r="113" spans="1:29" ht="15.75" customHeight="1">
      <c r="A113" s="359"/>
      <c r="B113" s="359"/>
      <c r="C113" s="359"/>
      <c r="D113" s="359"/>
      <c r="E113" s="359"/>
      <c r="F113" s="359"/>
      <c r="G113" s="359"/>
      <c r="H113" s="359"/>
      <c r="I113" s="359"/>
      <c r="J113" s="359"/>
      <c r="K113" s="359"/>
      <c r="L113" s="359"/>
      <c r="M113" s="359"/>
      <c r="N113" s="359"/>
      <c r="O113" s="359"/>
      <c r="P113" s="359"/>
      <c r="Q113" s="359"/>
      <c r="R113" s="359"/>
      <c r="S113" s="359"/>
      <c r="T113" s="359"/>
      <c r="U113" s="359"/>
      <c r="V113" s="358"/>
      <c r="W113" s="358"/>
      <c r="X113" s="359"/>
      <c r="Y113" s="359"/>
      <c r="Z113" s="359"/>
      <c r="AA113" s="359"/>
      <c r="AB113" s="404"/>
      <c r="AC113" s="404"/>
    </row>
    <row r="114" spans="1:29" ht="15.75" customHeight="1">
      <c r="A114" s="359"/>
      <c r="B114" s="359"/>
      <c r="C114" s="359"/>
      <c r="D114" s="359"/>
      <c r="E114" s="359"/>
      <c r="F114" s="359"/>
      <c r="G114" s="359"/>
      <c r="H114" s="359"/>
      <c r="I114" s="359"/>
      <c r="J114" s="359"/>
      <c r="K114" s="359"/>
      <c r="L114" s="359"/>
      <c r="M114" s="359"/>
      <c r="N114" s="359"/>
      <c r="O114" s="359"/>
      <c r="P114" s="359"/>
      <c r="Q114" s="359"/>
      <c r="R114" s="359"/>
      <c r="S114" s="359"/>
      <c r="T114" s="359"/>
      <c r="U114" s="359"/>
      <c r="V114" s="358"/>
      <c r="W114" s="358"/>
      <c r="X114" s="359"/>
      <c r="Y114" s="359"/>
      <c r="Z114" s="359"/>
      <c r="AA114" s="359"/>
      <c r="AB114" s="404"/>
      <c r="AC114" s="404"/>
    </row>
    <row r="115" spans="1:29" ht="15.75" customHeight="1">
      <c r="A115" s="359"/>
      <c r="B115" s="359"/>
      <c r="C115" s="359"/>
      <c r="D115" s="359"/>
      <c r="E115" s="359"/>
      <c r="F115" s="359"/>
      <c r="G115" s="359"/>
      <c r="H115" s="359"/>
      <c r="I115" s="359"/>
      <c r="J115" s="359"/>
      <c r="K115" s="359"/>
      <c r="L115" s="359"/>
      <c r="M115" s="359"/>
      <c r="N115" s="359"/>
      <c r="O115" s="359"/>
      <c r="P115" s="359"/>
      <c r="Q115" s="359"/>
      <c r="R115" s="359"/>
      <c r="S115" s="359"/>
      <c r="T115" s="359"/>
      <c r="U115" s="359"/>
      <c r="V115" s="358"/>
      <c r="W115" s="358"/>
      <c r="X115" s="359"/>
      <c r="Y115" s="359"/>
      <c r="Z115" s="359"/>
      <c r="AA115" s="359"/>
      <c r="AB115" s="404"/>
      <c r="AC115" s="404"/>
    </row>
    <row r="116" spans="1:29" ht="15.75" customHeight="1">
      <c r="A116" s="359"/>
      <c r="B116" s="359"/>
      <c r="C116" s="359"/>
      <c r="D116" s="359"/>
      <c r="E116" s="359"/>
      <c r="F116" s="359"/>
      <c r="G116" s="359"/>
      <c r="H116" s="359"/>
      <c r="I116" s="359"/>
      <c r="J116" s="359"/>
      <c r="K116" s="359"/>
      <c r="L116" s="359"/>
      <c r="M116" s="359"/>
      <c r="N116" s="359"/>
      <c r="O116" s="359"/>
      <c r="P116" s="359"/>
      <c r="Q116" s="359"/>
      <c r="R116" s="359"/>
      <c r="S116" s="359"/>
      <c r="T116" s="359"/>
      <c r="U116" s="359"/>
      <c r="V116" s="358"/>
      <c r="W116" s="358"/>
      <c r="X116" s="359"/>
      <c r="Y116" s="359"/>
      <c r="Z116" s="359"/>
      <c r="AA116" s="359"/>
      <c r="AB116" s="404"/>
      <c r="AC116" s="404"/>
    </row>
    <row r="117" spans="1:29" ht="15.75" customHeight="1">
      <c r="A117" s="359"/>
      <c r="B117" s="359"/>
      <c r="C117" s="359"/>
      <c r="D117" s="359"/>
      <c r="E117" s="359"/>
      <c r="F117" s="359"/>
      <c r="G117" s="359"/>
      <c r="H117" s="359"/>
      <c r="I117" s="359"/>
      <c r="J117" s="359"/>
      <c r="K117" s="359"/>
      <c r="L117" s="359"/>
      <c r="M117" s="359"/>
      <c r="N117" s="359"/>
      <c r="O117" s="359"/>
      <c r="P117" s="359"/>
      <c r="Q117" s="359"/>
      <c r="R117" s="359"/>
      <c r="S117" s="359"/>
      <c r="T117" s="359"/>
      <c r="U117" s="359"/>
      <c r="V117" s="358"/>
      <c r="W117" s="358"/>
      <c r="X117" s="359"/>
      <c r="Y117" s="359"/>
      <c r="Z117" s="359"/>
      <c r="AA117" s="359"/>
      <c r="AB117" s="404"/>
      <c r="AC117" s="404"/>
    </row>
    <row r="118" spans="1:29" ht="15.75" customHeight="1">
      <c r="A118" s="359"/>
      <c r="B118" s="359"/>
      <c r="C118" s="359"/>
      <c r="D118" s="359"/>
      <c r="E118" s="359"/>
      <c r="F118" s="359"/>
      <c r="G118" s="359"/>
      <c r="H118" s="359"/>
      <c r="I118" s="359"/>
      <c r="J118" s="359"/>
      <c r="K118" s="359"/>
      <c r="L118" s="359"/>
      <c r="M118" s="359"/>
      <c r="N118" s="359"/>
      <c r="O118" s="359"/>
      <c r="P118" s="359"/>
      <c r="Q118" s="359"/>
      <c r="R118" s="359"/>
      <c r="S118" s="359"/>
      <c r="T118" s="359"/>
      <c r="U118" s="359"/>
      <c r="V118" s="358"/>
      <c r="W118" s="358"/>
      <c r="X118" s="359"/>
      <c r="Y118" s="359"/>
      <c r="Z118" s="359"/>
      <c r="AA118" s="359"/>
      <c r="AB118" s="404"/>
      <c r="AC118" s="404"/>
    </row>
    <row r="119" spans="1:29" ht="15.75" customHeight="1">
      <c r="A119" s="359"/>
      <c r="B119" s="359"/>
      <c r="C119" s="359"/>
      <c r="D119" s="359"/>
      <c r="E119" s="359"/>
      <c r="F119" s="359"/>
      <c r="G119" s="359"/>
      <c r="H119" s="359"/>
      <c r="I119" s="359"/>
      <c r="J119" s="359"/>
      <c r="K119" s="359"/>
      <c r="L119" s="359"/>
      <c r="M119" s="359"/>
      <c r="N119" s="359"/>
      <c r="O119" s="359"/>
      <c r="P119" s="359"/>
      <c r="Q119" s="359"/>
      <c r="R119" s="359"/>
      <c r="S119" s="359"/>
      <c r="T119" s="359"/>
      <c r="U119" s="359"/>
      <c r="V119" s="358"/>
      <c r="W119" s="358"/>
      <c r="X119" s="359"/>
      <c r="Y119" s="359"/>
      <c r="Z119" s="359"/>
      <c r="AA119" s="359"/>
      <c r="AB119" s="404"/>
      <c r="AC119" s="404"/>
    </row>
    <row r="120" spans="1:29" ht="15.75" customHeight="1">
      <c r="A120" s="359"/>
      <c r="B120" s="359"/>
      <c r="C120" s="359"/>
      <c r="D120" s="359"/>
      <c r="E120" s="359"/>
      <c r="F120" s="359"/>
      <c r="G120" s="359"/>
      <c r="H120" s="359"/>
      <c r="I120" s="359"/>
      <c r="J120" s="359"/>
      <c r="K120" s="359"/>
      <c r="L120" s="359"/>
      <c r="M120" s="359"/>
      <c r="N120" s="359"/>
      <c r="O120" s="359"/>
      <c r="P120" s="359"/>
      <c r="Q120" s="359"/>
      <c r="R120" s="359"/>
      <c r="S120" s="359"/>
      <c r="T120" s="359"/>
      <c r="U120" s="359"/>
      <c r="V120" s="358"/>
      <c r="W120" s="358"/>
      <c r="X120" s="359"/>
      <c r="Y120" s="359"/>
      <c r="Z120" s="359"/>
      <c r="AA120" s="359"/>
      <c r="AB120" s="404"/>
      <c r="AC120" s="404"/>
    </row>
    <row r="121" spans="1:29" ht="15.75" customHeight="1">
      <c r="A121" s="359"/>
      <c r="B121" s="359"/>
      <c r="C121" s="359"/>
      <c r="D121" s="359"/>
      <c r="E121" s="359"/>
      <c r="F121" s="359"/>
      <c r="G121" s="359"/>
      <c r="H121" s="359"/>
      <c r="I121" s="359"/>
      <c r="J121" s="359"/>
      <c r="K121" s="359"/>
      <c r="L121" s="359"/>
      <c r="M121" s="359"/>
      <c r="N121" s="359"/>
      <c r="O121" s="359"/>
      <c r="P121" s="359"/>
      <c r="Q121" s="359"/>
      <c r="R121" s="359"/>
      <c r="S121" s="359"/>
      <c r="T121" s="359"/>
      <c r="U121" s="359"/>
      <c r="V121" s="358"/>
      <c r="W121" s="358"/>
      <c r="X121" s="359"/>
      <c r="Y121" s="359"/>
      <c r="Z121" s="359"/>
      <c r="AA121" s="359"/>
      <c r="AB121" s="404"/>
      <c r="AC121" s="404"/>
    </row>
    <row r="122" spans="1:29" ht="15.75" customHeight="1">
      <c r="A122" s="359"/>
      <c r="B122" s="359"/>
      <c r="C122" s="359"/>
      <c r="D122" s="359"/>
      <c r="E122" s="359"/>
      <c r="F122" s="359"/>
      <c r="G122" s="359"/>
      <c r="H122" s="359"/>
      <c r="I122" s="359"/>
      <c r="J122" s="359"/>
      <c r="K122" s="359"/>
      <c r="L122" s="359"/>
      <c r="M122" s="359"/>
      <c r="N122" s="359"/>
      <c r="O122" s="359"/>
      <c r="P122" s="359"/>
      <c r="Q122" s="359"/>
      <c r="R122" s="359"/>
      <c r="S122" s="359"/>
      <c r="T122" s="359"/>
      <c r="U122" s="359"/>
      <c r="V122" s="358"/>
      <c r="W122" s="358"/>
      <c r="X122" s="359"/>
      <c r="Y122" s="359"/>
      <c r="Z122" s="359"/>
      <c r="AA122" s="359"/>
      <c r="AB122" s="404"/>
      <c r="AC122" s="404"/>
    </row>
    <row r="123" spans="1:29" ht="15.75" customHeight="1">
      <c r="A123" s="359"/>
      <c r="B123" s="359"/>
      <c r="C123" s="359"/>
      <c r="D123" s="359"/>
      <c r="E123" s="359"/>
      <c r="F123" s="359"/>
      <c r="G123" s="359"/>
      <c r="H123" s="359"/>
      <c r="I123" s="359"/>
      <c r="J123" s="359"/>
      <c r="K123" s="359"/>
      <c r="L123" s="359"/>
      <c r="M123" s="359"/>
      <c r="N123" s="359"/>
      <c r="O123" s="359"/>
      <c r="P123" s="359"/>
      <c r="Q123" s="359"/>
      <c r="R123" s="359"/>
      <c r="S123" s="359"/>
      <c r="T123" s="359"/>
      <c r="U123" s="359"/>
      <c r="V123" s="358"/>
      <c r="W123" s="358"/>
      <c r="X123" s="359"/>
      <c r="Y123" s="359"/>
      <c r="Z123" s="359"/>
      <c r="AA123" s="359"/>
      <c r="AB123" s="404"/>
      <c r="AC123" s="404"/>
    </row>
    <row r="124" spans="1:29" ht="15.75" customHeight="1">
      <c r="A124" s="359"/>
      <c r="B124" s="359"/>
      <c r="C124" s="359"/>
      <c r="D124" s="359"/>
      <c r="E124" s="359"/>
      <c r="F124" s="359"/>
      <c r="G124" s="359"/>
      <c r="H124" s="359"/>
      <c r="I124" s="359"/>
      <c r="J124" s="359"/>
      <c r="K124" s="359"/>
      <c r="L124" s="359"/>
      <c r="M124" s="359"/>
      <c r="N124" s="359"/>
      <c r="O124" s="359"/>
      <c r="P124" s="359"/>
      <c r="Q124" s="359"/>
      <c r="R124" s="359"/>
      <c r="S124" s="359"/>
      <c r="T124" s="359"/>
      <c r="U124" s="359"/>
      <c r="V124" s="358"/>
      <c r="W124" s="358"/>
      <c r="X124" s="359"/>
      <c r="Y124" s="359"/>
      <c r="Z124" s="359"/>
      <c r="AA124" s="359"/>
      <c r="AB124" s="404"/>
      <c r="AC124" s="404"/>
    </row>
    <row r="125" spans="1:29" ht="15.75" customHeight="1">
      <c r="A125" s="359"/>
      <c r="B125" s="359"/>
      <c r="C125" s="359"/>
      <c r="D125" s="359"/>
      <c r="E125" s="359"/>
      <c r="F125" s="359"/>
      <c r="G125" s="359"/>
      <c r="H125" s="359"/>
      <c r="I125" s="359"/>
      <c r="J125" s="359"/>
      <c r="K125" s="359"/>
      <c r="L125" s="359"/>
      <c r="M125" s="359"/>
      <c r="N125" s="359"/>
      <c r="O125" s="359"/>
      <c r="P125" s="359"/>
      <c r="Q125" s="359"/>
      <c r="R125" s="359"/>
      <c r="S125" s="359"/>
      <c r="T125" s="359"/>
      <c r="U125" s="359"/>
      <c r="V125" s="358"/>
      <c r="W125" s="358"/>
      <c r="X125" s="359"/>
      <c r="Y125" s="359"/>
      <c r="Z125" s="359"/>
      <c r="AA125" s="359"/>
      <c r="AB125" s="404"/>
      <c r="AC125" s="404"/>
    </row>
    <row r="126" spans="1:29" ht="15.75" customHeight="1">
      <c r="A126" s="359"/>
      <c r="B126" s="359"/>
      <c r="C126" s="359"/>
      <c r="D126" s="359"/>
      <c r="E126" s="359"/>
      <c r="F126" s="359"/>
      <c r="G126" s="359"/>
      <c r="H126" s="359"/>
      <c r="I126" s="359"/>
      <c r="J126" s="359"/>
      <c r="K126" s="359"/>
      <c r="L126" s="359"/>
      <c r="M126" s="359"/>
      <c r="N126" s="359"/>
      <c r="O126" s="359"/>
      <c r="P126" s="359"/>
      <c r="Q126" s="359"/>
      <c r="R126" s="359"/>
      <c r="S126" s="359"/>
      <c r="T126" s="359"/>
      <c r="U126" s="359"/>
      <c r="V126" s="358"/>
      <c r="W126" s="358"/>
      <c r="X126" s="359"/>
      <c r="Y126" s="359"/>
      <c r="Z126" s="359"/>
      <c r="AA126" s="359"/>
      <c r="AB126" s="404"/>
      <c r="AC126" s="404"/>
    </row>
    <row r="127" spans="1:29" ht="15.75" customHeight="1">
      <c r="A127" s="359"/>
      <c r="B127" s="359"/>
      <c r="C127" s="359"/>
      <c r="D127" s="359"/>
      <c r="E127" s="359"/>
      <c r="F127" s="359"/>
      <c r="G127" s="359"/>
      <c r="H127" s="359"/>
      <c r="I127" s="359"/>
      <c r="J127" s="359"/>
      <c r="K127" s="359"/>
      <c r="L127" s="359"/>
      <c r="M127" s="359"/>
      <c r="N127" s="359"/>
      <c r="O127" s="359"/>
      <c r="P127" s="359"/>
      <c r="Q127" s="359"/>
      <c r="R127" s="359"/>
      <c r="S127" s="359"/>
      <c r="T127" s="359"/>
      <c r="U127" s="359"/>
      <c r="V127" s="358"/>
      <c r="W127" s="358"/>
      <c r="X127" s="359"/>
      <c r="Y127" s="359"/>
      <c r="Z127" s="359"/>
      <c r="AA127" s="359"/>
      <c r="AB127" s="404"/>
      <c r="AC127" s="404"/>
    </row>
    <row r="128" spans="1:29" ht="15.75" customHeight="1">
      <c r="A128" s="359"/>
      <c r="B128" s="359"/>
      <c r="C128" s="359"/>
      <c r="D128" s="359"/>
      <c r="E128" s="359"/>
      <c r="F128" s="359"/>
      <c r="G128" s="359"/>
      <c r="H128" s="359"/>
      <c r="I128" s="359"/>
      <c r="J128" s="359"/>
      <c r="K128" s="359"/>
      <c r="L128" s="359"/>
      <c r="M128" s="359"/>
      <c r="N128" s="359"/>
      <c r="O128" s="359"/>
      <c r="P128" s="359"/>
      <c r="Q128" s="359"/>
      <c r="R128" s="359"/>
      <c r="S128" s="359"/>
      <c r="T128" s="359"/>
      <c r="U128" s="359"/>
      <c r="V128" s="358"/>
      <c r="W128" s="358"/>
      <c r="X128" s="359"/>
      <c r="Y128" s="359"/>
      <c r="Z128" s="359"/>
      <c r="AA128" s="359"/>
      <c r="AB128" s="404"/>
      <c r="AC128" s="404"/>
    </row>
    <row r="129" spans="1:29" ht="15.75" customHeight="1">
      <c r="A129" s="359"/>
      <c r="B129" s="359"/>
      <c r="C129" s="359"/>
      <c r="D129" s="359"/>
      <c r="E129" s="359"/>
      <c r="F129" s="359"/>
      <c r="G129" s="359"/>
      <c r="H129" s="359"/>
      <c r="I129" s="359"/>
      <c r="J129" s="359"/>
      <c r="K129" s="359"/>
      <c r="L129" s="359"/>
      <c r="M129" s="359"/>
      <c r="N129" s="359"/>
      <c r="O129" s="359"/>
      <c r="P129" s="359"/>
      <c r="Q129" s="359"/>
      <c r="R129" s="359"/>
      <c r="S129" s="359"/>
      <c r="T129" s="359"/>
      <c r="U129" s="359"/>
      <c r="V129" s="358"/>
      <c r="W129" s="358"/>
      <c r="X129" s="359"/>
      <c r="Y129" s="359"/>
      <c r="Z129" s="359"/>
      <c r="AA129" s="359"/>
      <c r="AB129" s="404"/>
      <c r="AC129" s="404"/>
    </row>
    <row r="130" spans="1:29" ht="15.75" customHeight="1">
      <c r="A130" s="359"/>
      <c r="B130" s="359"/>
      <c r="C130" s="359"/>
      <c r="D130" s="359"/>
      <c r="E130" s="359"/>
      <c r="F130" s="359"/>
      <c r="G130" s="359"/>
      <c r="H130" s="359"/>
      <c r="I130" s="359"/>
      <c r="J130" s="359"/>
      <c r="K130" s="359"/>
      <c r="L130" s="359"/>
      <c r="M130" s="359"/>
      <c r="N130" s="359"/>
      <c r="O130" s="359"/>
      <c r="P130" s="359"/>
      <c r="Q130" s="359"/>
      <c r="R130" s="359"/>
      <c r="S130" s="359"/>
      <c r="T130" s="359"/>
      <c r="U130" s="359"/>
      <c r="V130" s="358"/>
      <c r="W130" s="358"/>
      <c r="X130" s="359"/>
      <c r="Y130" s="359"/>
      <c r="Z130" s="359"/>
      <c r="AA130" s="359"/>
      <c r="AB130" s="404"/>
      <c r="AC130" s="404"/>
    </row>
    <row r="131" spans="1:29" ht="15.75" customHeight="1">
      <c r="A131" s="359"/>
      <c r="B131" s="359"/>
      <c r="C131" s="359"/>
      <c r="D131" s="359"/>
      <c r="E131" s="359"/>
      <c r="F131" s="359"/>
      <c r="G131" s="359"/>
      <c r="H131" s="359"/>
      <c r="I131" s="359"/>
      <c r="J131" s="359"/>
      <c r="K131" s="359"/>
      <c r="L131" s="359"/>
      <c r="M131" s="359"/>
      <c r="N131" s="359"/>
      <c r="O131" s="359"/>
      <c r="P131" s="359"/>
      <c r="Q131" s="359"/>
      <c r="R131" s="359"/>
      <c r="S131" s="359"/>
      <c r="T131" s="359"/>
      <c r="U131" s="359"/>
      <c r="V131" s="358"/>
      <c r="W131" s="358"/>
      <c r="X131" s="359"/>
      <c r="Y131" s="359"/>
      <c r="Z131" s="359"/>
      <c r="AA131" s="359"/>
      <c r="AB131" s="404"/>
      <c r="AC131" s="404"/>
    </row>
    <row r="132" spans="1:29" ht="15.75" customHeight="1">
      <c r="A132" s="359"/>
      <c r="B132" s="359"/>
      <c r="C132" s="359"/>
      <c r="D132" s="359"/>
      <c r="E132" s="359"/>
      <c r="F132" s="359"/>
      <c r="G132" s="359"/>
      <c r="H132" s="359"/>
      <c r="I132" s="359"/>
      <c r="J132" s="359"/>
      <c r="K132" s="359"/>
      <c r="L132" s="359"/>
      <c r="M132" s="359"/>
      <c r="N132" s="359"/>
      <c r="O132" s="359"/>
      <c r="P132" s="359"/>
      <c r="Q132" s="359"/>
      <c r="R132" s="359"/>
      <c r="S132" s="359"/>
      <c r="T132" s="359"/>
      <c r="U132" s="359"/>
      <c r="V132" s="358"/>
      <c r="W132" s="358"/>
      <c r="X132" s="359"/>
      <c r="Y132" s="359"/>
      <c r="Z132" s="359"/>
      <c r="AA132" s="359"/>
      <c r="AB132" s="404"/>
      <c r="AC132" s="404"/>
    </row>
    <row r="133" spans="1:29" ht="15.75" customHeight="1">
      <c r="A133" s="359"/>
      <c r="B133" s="359"/>
      <c r="C133" s="359"/>
      <c r="D133" s="359"/>
      <c r="E133" s="359"/>
      <c r="F133" s="359"/>
      <c r="G133" s="359"/>
      <c r="H133" s="359"/>
      <c r="I133" s="359"/>
      <c r="J133" s="359"/>
      <c r="K133" s="359"/>
      <c r="L133" s="359"/>
      <c r="M133" s="359"/>
      <c r="N133" s="359"/>
      <c r="O133" s="359"/>
      <c r="P133" s="359"/>
      <c r="Q133" s="359"/>
      <c r="R133" s="359"/>
      <c r="S133" s="359"/>
      <c r="T133" s="359"/>
      <c r="U133" s="359"/>
      <c r="V133" s="358"/>
      <c r="W133" s="358"/>
      <c r="X133" s="359"/>
      <c r="Y133" s="359"/>
      <c r="Z133" s="359"/>
      <c r="AA133" s="359"/>
      <c r="AB133" s="404"/>
      <c r="AC133" s="404"/>
    </row>
    <row r="134" spans="1:29" ht="15.75" customHeight="1">
      <c r="A134" s="359"/>
      <c r="B134" s="359"/>
      <c r="C134" s="359"/>
      <c r="D134" s="359"/>
      <c r="E134" s="359"/>
      <c r="F134" s="359"/>
      <c r="G134" s="359"/>
      <c r="H134" s="359"/>
      <c r="I134" s="359"/>
      <c r="J134" s="359"/>
      <c r="K134" s="359"/>
      <c r="L134" s="359"/>
      <c r="M134" s="359"/>
      <c r="N134" s="359"/>
      <c r="O134" s="359"/>
      <c r="P134" s="359"/>
      <c r="Q134" s="359"/>
      <c r="R134" s="359"/>
      <c r="S134" s="359"/>
      <c r="T134" s="359"/>
      <c r="U134" s="359"/>
      <c r="V134" s="358"/>
      <c r="W134" s="358"/>
      <c r="X134" s="359"/>
      <c r="Y134" s="359"/>
      <c r="Z134" s="359"/>
      <c r="AA134" s="359"/>
      <c r="AB134" s="404"/>
      <c r="AC134" s="404"/>
    </row>
    <row r="135" spans="1:29" ht="15.75" customHeight="1">
      <c r="A135" s="359"/>
      <c r="B135" s="359"/>
      <c r="C135" s="359"/>
      <c r="D135" s="359"/>
      <c r="E135" s="359"/>
      <c r="F135" s="359"/>
      <c r="G135" s="359"/>
      <c r="H135" s="359"/>
      <c r="I135" s="359"/>
      <c r="J135" s="359"/>
      <c r="K135" s="359"/>
      <c r="L135" s="359"/>
      <c r="M135" s="359"/>
      <c r="N135" s="359"/>
      <c r="O135" s="359"/>
      <c r="P135" s="359"/>
      <c r="Q135" s="359"/>
      <c r="R135" s="359"/>
      <c r="S135" s="359"/>
      <c r="T135" s="359"/>
      <c r="U135" s="359"/>
      <c r="V135" s="358"/>
      <c r="W135" s="358"/>
      <c r="X135" s="359"/>
      <c r="Y135" s="359"/>
      <c r="Z135" s="359"/>
      <c r="AA135" s="359"/>
      <c r="AB135" s="404"/>
      <c r="AC135" s="404"/>
    </row>
    <row r="136" spans="1:29" ht="15.75" customHeight="1">
      <c r="A136" s="359"/>
      <c r="B136" s="359"/>
      <c r="C136" s="359"/>
      <c r="D136" s="359"/>
      <c r="E136" s="359"/>
      <c r="F136" s="359"/>
      <c r="G136" s="359"/>
      <c r="H136" s="359"/>
      <c r="I136" s="359"/>
      <c r="J136" s="359"/>
      <c r="K136" s="359"/>
      <c r="L136" s="359"/>
      <c r="M136" s="359"/>
      <c r="N136" s="359"/>
      <c r="O136" s="359"/>
      <c r="P136" s="359"/>
      <c r="Q136" s="359"/>
      <c r="R136" s="359"/>
      <c r="S136" s="359"/>
      <c r="T136" s="359"/>
      <c r="U136" s="359"/>
      <c r="V136" s="358"/>
      <c r="W136" s="358"/>
      <c r="X136" s="359"/>
      <c r="Y136" s="359"/>
      <c r="Z136" s="359"/>
      <c r="AA136" s="359"/>
      <c r="AB136" s="404"/>
      <c r="AC136" s="404"/>
    </row>
    <row r="137" spans="1:29" ht="15.75" customHeight="1">
      <c r="A137" s="359"/>
      <c r="B137" s="359"/>
      <c r="C137" s="359"/>
      <c r="D137" s="359"/>
      <c r="E137" s="359"/>
      <c r="F137" s="359"/>
      <c r="G137" s="359"/>
      <c r="H137" s="359"/>
      <c r="I137" s="359"/>
      <c r="J137" s="359"/>
      <c r="K137" s="359"/>
      <c r="L137" s="359"/>
      <c r="M137" s="359"/>
      <c r="N137" s="359"/>
      <c r="O137" s="359"/>
      <c r="P137" s="359"/>
      <c r="Q137" s="359"/>
      <c r="R137" s="359"/>
      <c r="S137" s="359"/>
      <c r="T137" s="359"/>
      <c r="U137" s="359"/>
      <c r="V137" s="358"/>
      <c r="W137" s="358"/>
      <c r="X137" s="359"/>
      <c r="Y137" s="359"/>
      <c r="Z137" s="359"/>
      <c r="AA137" s="359"/>
      <c r="AB137" s="404"/>
      <c r="AC137" s="404"/>
    </row>
    <row r="138" spans="1:29" ht="15.75" customHeight="1">
      <c r="A138" s="359"/>
      <c r="B138" s="359"/>
      <c r="C138" s="359"/>
      <c r="D138" s="359"/>
      <c r="E138" s="359"/>
      <c r="F138" s="359"/>
      <c r="G138" s="359"/>
      <c r="H138" s="359"/>
      <c r="I138" s="359"/>
      <c r="J138" s="359"/>
      <c r="K138" s="359"/>
      <c r="L138" s="359"/>
      <c r="M138" s="359"/>
      <c r="N138" s="359"/>
      <c r="O138" s="359"/>
      <c r="P138" s="359"/>
      <c r="Q138" s="359"/>
      <c r="R138" s="359"/>
      <c r="S138" s="359"/>
      <c r="T138" s="359"/>
      <c r="U138" s="359"/>
      <c r="V138" s="358"/>
      <c r="W138" s="358"/>
      <c r="X138" s="359"/>
      <c r="Y138" s="359"/>
      <c r="Z138" s="359"/>
      <c r="AA138" s="359"/>
      <c r="AB138" s="404"/>
      <c r="AC138" s="404"/>
    </row>
    <row r="139" spans="1:29" ht="15.75" customHeight="1">
      <c r="A139" s="359"/>
      <c r="B139" s="359"/>
      <c r="C139" s="359"/>
      <c r="D139" s="359"/>
      <c r="E139" s="359"/>
      <c r="F139" s="359"/>
      <c r="G139" s="359"/>
      <c r="H139" s="359"/>
      <c r="I139" s="359"/>
      <c r="J139" s="359"/>
      <c r="K139" s="359"/>
      <c r="L139" s="359"/>
      <c r="M139" s="359"/>
      <c r="N139" s="359"/>
      <c r="O139" s="359"/>
      <c r="P139" s="359"/>
      <c r="Q139" s="359"/>
      <c r="R139" s="359"/>
      <c r="S139" s="359"/>
      <c r="T139" s="359"/>
      <c r="U139" s="359"/>
      <c r="V139" s="358"/>
      <c r="W139" s="358"/>
      <c r="X139" s="359"/>
      <c r="Y139" s="359"/>
      <c r="Z139" s="359"/>
      <c r="AA139" s="359"/>
      <c r="AB139" s="404"/>
      <c r="AC139" s="404"/>
    </row>
    <row r="140" spans="1:29" ht="15.75" customHeight="1">
      <c r="A140" s="359"/>
      <c r="B140" s="359"/>
      <c r="C140" s="359"/>
      <c r="D140" s="359"/>
      <c r="E140" s="359"/>
      <c r="F140" s="359"/>
      <c r="G140" s="359"/>
      <c r="H140" s="359"/>
      <c r="I140" s="359"/>
      <c r="J140" s="359"/>
      <c r="K140" s="359"/>
      <c r="L140" s="359"/>
      <c r="M140" s="359"/>
      <c r="N140" s="359"/>
      <c r="O140" s="359"/>
      <c r="P140" s="359"/>
      <c r="Q140" s="359"/>
      <c r="R140" s="359"/>
      <c r="S140" s="359"/>
      <c r="T140" s="359"/>
      <c r="U140" s="359"/>
      <c r="V140" s="358"/>
      <c r="W140" s="358"/>
      <c r="X140" s="359"/>
      <c r="Y140" s="359"/>
      <c r="Z140" s="359"/>
      <c r="AA140" s="359"/>
      <c r="AB140" s="404"/>
      <c r="AC140" s="404"/>
    </row>
    <row r="141" spans="1:29" ht="15.75" customHeight="1">
      <c r="A141" s="359"/>
      <c r="B141" s="359"/>
      <c r="C141" s="359"/>
      <c r="D141" s="359"/>
      <c r="E141" s="359"/>
      <c r="F141" s="359"/>
      <c r="G141" s="359"/>
      <c r="H141" s="359"/>
      <c r="I141" s="359"/>
      <c r="J141" s="359"/>
      <c r="K141" s="359"/>
      <c r="L141" s="359"/>
      <c r="M141" s="359"/>
      <c r="N141" s="359"/>
      <c r="O141" s="359"/>
      <c r="P141" s="359"/>
      <c r="Q141" s="359"/>
      <c r="R141" s="359"/>
      <c r="S141" s="359"/>
      <c r="T141" s="359"/>
      <c r="U141" s="359"/>
      <c r="V141" s="358"/>
      <c r="W141" s="358"/>
      <c r="X141" s="359"/>
      <c r="Y141" s="359"/>
      <c r="Z141" s="359"/>
      <c r="AA141" s="359"/>
      <c r="AB141" s="404"/>
      <c r="AC141" s="404"/>
    </row>
    <row r="142" spans="1:29" ht="15.75" customHeight="1">
      <c r="A142" s="359"/>
      <c r="B142" s="359"/>
      <c r="C142" s="359"/>
      <c r="D142" s="359"/>
      <c r="E142" s="359"/>
      <c r="F142" s="359"/>
      <c r="G142" s="359"/>
      <c r="H142" s="359"/>
      <c r="I142" s="359"/>
      <c r="J142" s="359"/>
      <c r="K142" s="359"/>
      <c r="L142" s="359"/>
      <c r="M142" s="359"/>
      <c r="N142" s="359"/>
      <c r="O142" s="359"/>
      <c r="P142" s="359"/>
      <c r="Q142" s="359"/>
      <c r="R142" s="359"/>
      <c r="S142" s="359"/>
      <c r="T142" s="359"/>
      <c r="U142" s="359"/>
      <c r="V142" s="358"/>
      <c r="W142" s="358"/>
      <c r="X142" s="359"/>
      <c r="Y142" s="359"/>
      <c r="Z142" s="359"/>
      <c r="AA142" s="359"/>
      <c r="AB142" s="404"/>
      <c r="AC142" s="404"/>
    </row>
    <row r="143" spans="1:29" ht="15.75" customHeight="1">
      <c r="A143" s="359"/>
      <c r="B143" s="359"/>
      <c r="C143" s="359"/>
      <c r="D143" s="359"/>
      <c r="E143" s="359"/>
      <c r="F143" s="359"/>
      <c r="G143" s="359"/>
      <c r="H143" s="359"/>
      <c r="I143" s="359"/>
      <c r="J143" s="359"/>
      <c r="K143" s="359"/>
      <c r="L143" s="359"/>
      <c r="M143" s="359"/>
      <c r="N143" s="359"/>
      <c r="O143" s="359"/>
      <c r="P143" s="359"/>
      <c r="Q143" s="359"/>
      <c r="R143" s="359"/>
      <c r="S143" s="359"/>
      <c r="T143" s="359"/>
      <c r="U143" s="359"/>
      <c r="V143" s="358"/>
      <c r="W143" s="358"/>
      <c r="X143" s="359"/>
      <c r="Y143" s="359"/>
      <c r="Z143" s="359"/>
      <c r="AA143" s="359"/>
      <c r="AB143" s="404"/>
      <c r="AC143" s="404"/>
    </row>
    <row r="144" spans="1:29" ht="15.75" customHeight="1">
      <c r="A144" s="359"/>
      <c r="B144" s="359"/>
      <c r="C144" s="359"/>
      <c r="D144" s="359"/>
      <c r="E144" s="359"/>
      <c r="F144" s="359"/>
      <c r="G144" s="359"/>
      <c r="H144" s="359"/>
      <c r="I144" s="359"/>
      <c r="J144" s="359"/>
      <c r="K144" s="359"/>
      <c r="L144" s="359"/>
      <c r="M144" s="359"/>
      <c r="N144" s="359"/>
      <c r="O144" s="359"/>
      <c r="P144" s="359"/>
      <c r="Q144" s="359"/>
      <c r="R144" s="359"/>
      <c r="S144" s="359"/>
      <c r="T144" s="359"/>
      <c r="U144" s="359"/>
      <c r="V144" s="358"/>
      <c r="W144" s="358"/>
      <c r="X144" s="359"/>
      <c r="Y144" s="359"/>
      <c r="Z144" s="359"/>
      <c r="AA144" s="359"/>
      <c r="AB144" s="404"/>
      <c r="AC144" s="404"/>
    </row>
    <row r="145" spans="1:29" ht="15.75" customHeight="1">
      <c r="A145" s="359"/>
      <c r="B145" s="359"/>
      <c r="C145" s="359"/>
      <c r="D145" s="359"/>
      <c r="E145" s="359"/>
      <c r="F145" s="359"/>
      <c r="G145" s="359"/>
      <c r="H145" s="359"/>
      <c r="I145" s="359"/>
      <c r="J145" s="359"/>
      <c r="K145" s="359"/>
      <c r="L145" s="359"/>
      <c r="M145" s="359"/>
      <c r="N145" s="359"/>
      <c r="O145" s="359"/>
      <c r="P145" s="359"/>
      <c r="Q145" s="359"/>
      <c r="R145" s="359"/>
      <c r="S145" s="359"/>
      <c r="T145" s="359"/>
      <c r="U145" s="359"/>
      <c r="V145" s="358"/>
      <c r="W145" s="358"/>
      <c r="X145" s="359"/>
      <c r="Y145" s="359"/>
      <c r="Z145" s="359"/>
      <c r="AA145" s="359"/>
      <c r="AB145" s="404"/>
      <c r="AC145" s="404"/>
    </row>
    <row r="146" spans="1:29" ht="15.75" customHeight="1">
      <c r="A146" s="359"/>
      <c r="B146" s="359"/>
      <c r="C146" s="359"/>
      <c r="D146" s="359"/>
      <c r="E146" s="359"/>
      <c r="F146" s="359"/>
      <c r="G146" s="359"/>
      <c r="H146" s="359"/>
      <c r="I146" s="359"/>
      <c r="J146" s="359"/>
      <c r="K146" s="359"/>
      <c r="L146" s="359"/>
      <c r="M146" s="359"/>
      <c r="N146" s="359"/>
      <c r="O146" s="359"/>
      <c r="P146" s="359"/>
      <c r="Q146" s="359"/>
      <c r="R146" s="359"/>
      <c r="S146" s="359"/>
      <c r="T146" s="359"/>
      <c r="U146" s="359"/>
      <c r="V146" s="358"/>
      <c r="W146" s="358"/>
      <c r="X146" s="359"/>
      <c r="Y146" s="359"/>
      <c r="Z146" s="359"/>
      <c r="AA146" s="359"/>
      <c r="AB146" s="404"/>
      <c r="AC146" s="404"/>
    </row>
    <row r="147" spans="1:29" ht="15.75" customHeight="1">
      <c r="A147" s="359"/>
      <c r="B147" s="359"/>
      <c r="C147" s="359"/>
      <c r="D147" s="359"/>
      <c r="E147" s="359"/>
      <c r="F147" s="359"/>
      <c r="G147" s="359"/>
      <c r="H147" s="359"/>
      <c r="I147" s="359"/>
      <c r="J147" s="359"/>
      <c r="K147" s="359"/>
      <c r="L147" s="359"/>
      <c r="M147" s="359"/>
      <c r="N147" s="359"/>
      <c r="O147" s="359"/>
      <c r="P147" s="359"/>
      <c r="Q147" s="359"/>
      <c r="R147" s="359"/>
      <c r="S147" s="359"/>
      <c r="T147" s="359"/>
      <c r="U147" s="359"/>
      <c r="V147" s="358"/>
      <c r="W147" s="358"/>
      <c r="X147" s="359"/>
      <c r="Y147" s="359"/>
      <c r="Z147" s="359"/>
      <c r="AA147" s="359"/>
      <c r="AB147" s="404"/>
      <c r="AC147" s="404"/>
    </row>
    <row r="148" spans="1:29" ht="15.75" customHeight="1">
      <c r="A148" s="359"/>
      <c r="B148" s="359"/>
      <c r="C148" s="359"/>
      <c r="D148" s="359"/>
      <c r="E148" s="359"/>
      <c r="F148" s="359"/>
      <c r="G148" s="359"/>
      <c r="H148" s="359"/>
      <c r="I148" s="359"/>
      <c r="J148" s="359"/>
      <c r="K148" s="359"/>
      <c r="L148" s="359"/>
      <c r="M148" s="359"/>
      <c r="N148" s="359"/>
      <c r="O148" s="359"/>
      <c r="P148" s="359"/>
      <c r="Q148" s="359"/>
      <c r="R148" s="359"/>
      <c r="S148" s="359"/>
      <c r="T148" s="359"/>
      <c r="U148" s="359"/>
      <c r="V148" s="358"/>
      <c r="W148" s="358"/>
      <c r="X148" s="359"/>
      <c r="Y148" s="359"/>
      <c r="Z148" s="359"/>
      <c r="AA148" s="359"/>
      <c r="AB148" s="404"/>
      <c r="AC148" s="404"/>
    </row>
    <row r="149" spans="1:29" ht="15.75" customHeight="1">
      <c r="A149" s="359"/>
      <c r="B149" s="359"/>
      <c r="C149" s="359"/>
      <c r="D149" s="359"/>
      <c r="E149" s="359"/>
      <c r="F149" s="359"/>
      <c r="G149" s="359"/>
      <c r="H149" s="359"/>
      <c r="I149" s="359"/>
      <c r="J149" s="359"/>
      <c r="K149" s="359"/>
      <c r="L149" s="359"/>
      <c r="M149" s="359"/>
      <c r="N149" s="359"/>
      <c r="O149" s="359"/>
      <c r="P149" s="359"/>
      <c r="Q149" s="359"/>
      <c r="R149" s="359"/>
      <c r="S149" s="359"/>
      <c r="T149" s="359"/>
      <c r="U149" s="359"/>
      <c r="V149" s="358"/>
      <c r="W149" s="358"/>
      <c r="X149" s="359"/>
      <c r="Y149" s="359"/>
      <c r="Z149" s="359"/>
      <c r="AA149" s="359"/>
      <c r="AB149" s="404"/>
      <c r="AC149" s="404"/>
    </row>
    <row r="150" spans="1:29" ht="15.75" customHeight="1">
      <c r="A150" s="359"/>
      <c r="B150" s="359"/>
      <c r="C150" s="359"/>
      <c r="D150" s="359"/>
      <c r="E150" s="359"/>
      <c r="F150" s="359"/>
      <c r="G150" s="359"/>
      <c r="H150" s="359"/>
      <c r="I150" s="359"/>
      <c r="J150" s="359"/>
      <c r="K150" s="359"/>
      <c r="L150" s="359"/>
      <c r="M150" s="359"/>
      <c r="N150" s="359"/>
      <c r="O150" s="359"/>
      <c r="P150" s="359"/>
      <c r="Q150" s="359"/>
      <c r="R150" s="359"/>
      <c r="S150" s="359"/>
      <c r="T150" s="359"/>
      <c r="U150" s="359"/>
      <c r="V150" s="358"/>
      <c r="W150" s="358"/>
      <c r="X150" s="359"/>
      <c r="Y150" s="359"/>
      <c r="Z150" s="359"/>
      <c r="AA150" s="359"/>
      <c r="AB150" s="404"/>
      <c r="AC150" s="404"/>
    </row>
    <row r="151" spans="1:29" ht="15.75" customHeight="1">
      <c r="A151" s="359"/>
      <c r="B151" s="359"/>
      <c r="C151" s="359"/>
      <c r="D151" s="359"/>
      <c r="E151" s="359"/>
      <c r="F151" s="359"/>
      <c r="G151" s="359"/>
      <c r="H151" s="359"/>
      <c r="I151" s="359"/>
      <c r="J151" s="359"/>
      <c r="K151" s="359"/>
      <c r="L151" s="359"/>
      <c r="M151" s="359"/>
      <c r="N151" s="359"/>
      <c r="O151" s="359"/>
      <c r="P151" s="359"/>
      <c r="Q151" s="359"/>
      <c r="R151" s="359"/>
      <c r="S151" s="359"/>
      <c r="T151" s="359"/>
      <c r="U151" s="359"/>
      <c r="V151" s="358"/>
      <c r="W151" s="358"/>
      <c r="X151" s="359"/>
      <c r="Y151" s="359"/>
      <c r="Z151" s="359"/>
      <c r="AA151" s="359"/>
      <c r="AB151" s="404"/>
      <c r="AC151" s="404"/>
    </row>
    <row r="152" spans="1:29" ht="15.75" customHeight="1">
      <c r="A152" s="359"/>
      <c r="B152" s="359"/>
      <c r="C152" s="359"/>
      <c r="D152" s="359"/>
      <c r="E152" s="359"/>
      <c r="F152" s="359"/>
      <c r="G152" s="359"/>
      <c r="H152" s="359"/>
      <c r="I152" s="359"/>
      <c r="J152" s="359"/>
      <c r="K152" s="359"/>
      <c r="L152" s="359"/>
      <c r="M152" s="359"/>
      <c r="N152" s="359"/>
      <c r="O152" s="359"/>
      <c r="P152" s="359"/>
      <c r="Q152" s="359"/>
      <c r="R152" s="359"/>
      <c r="S152" s="359"/>
      <c r="T152" s="359"/>
      <c r="U152" s="359"/>
      <c r="V152" s="358"/>
      <c r="W152" s="358"/>
      <c r="X152" s="359"/>
      <c r="Y152" s="359"/>
      <c r="Z152" s="359"/>
      <c r="AA152" s="359"/>
      <c r="AB152" s="404"/>
      <c r="AC152" s="404"/>
    </row>
    <row r="153" spans="1:29" ht="15.75" customHeight="1">
      <c r="A153" s="359"/>
      <c r="B153" s="359"/>
      <c r="C153" s="359"/>
      <c r="D153" s="359"/>
      <c r="E153" s="359"/>
      <c r="F153" s="359"/>
      <c r="G153" s="359"/>
      <c r="H153" s="359"/>
      <c r="I153" s="359"/>
      <c r="J153" s="359"/>
      <c r="K153" s="359"/>
      <c r="L153" s="359"/>
      <c r="M153" s="359"/>
      <c r="N153" s="359"/>
      <c r="O153" s="359"/>
      <c r="P153" s="359"/>
      <c r="Q153" s="359"/>
      <c r="R153" s="359"/>
      <c r="S153" s="359"/>
      <c r="T153" s="359"/>
      <c r="U153" s="359"/>
      <c r="V153" s="358"/>
      <c r="W153" s="358"/>
      <c r="X153" s="359"/>
      <c r="Y153" s="359"/>
      <c r="Z153" s="359"/>
      <c r="AA153" s="359"/>
      <c r="AB153" s="404"/>
      <c r="AC153" s="404"/>
    </row>
    <row r="154" spans="1:29" ht="15.75" customHeight="1">
      <c r="A154" s="359"/>
      <c r="B154" s="359"/>
      <c r="C154" s="359"/>
      <c r="D154" s="359"/>
      <c r="E154" s="359"/>
      <c r="F154" s="359"/>
      <c r="G154" s="359"/>
      <c r="H154" s="359"/>
      <c r="I154" s="359"/>
      <c r="J154" s="359"/>
      <c r="K154" s="359"/>
      <c r="L154" s="359"/>
      <c r="M154" s="359"/>
      <c r="N154" s="359"/>
      <c r="O154" s="359"/>
      <c r="P154" s="359"/>
      <c r="Q154" s="359"/>
      <c r="R154" s="359"/>
      <c r="S154" s="359"/>
      <c r="T154" s="359"/>
      <c r="U154" s="359"/>
      <c r="V154" s="358"/>
      <c r="W154" s="358"/>
      <c r="X154" s="359"/>
      <c r="Y154" s="359"/>
      <c r="Z154" s="359"/>
      <c r="AA154" s="359"/>
      <c r="AB154" s="404"/>
      <c r="AC154" s="404"/>
    </row>
    <row r="155" spans="1:29" ht="15.75" customHeight="1">
      <c r="A155" s="359"/>
      <c r="B155" s="359"/>
      <c r="C155" s="359"/>
      <c r="D155" s="359"/>
      <c r="E155" s="359"/>
      <c r="F155" s="359"/>
      <c r="G155" s="359"/>
      <c r="H155" s="359"/>
      <c r="I155" s="359"/>
      <c r="J155" s="359"/>
      <c r="K155" s="359"/>
      <c r="L155" s="359"/>
      <c r="M155" s="359"/>
      <c r="N155" s="359"/>
      <c r="O155" s="359"/>
      <c r="P155" s="359"/>
      <c r="Q155" s="359"/>
      <c r="R155" s="359"/>
      <c r="S155" s="359"/>
      <c r="T155" s="359"/>
      <c r="U155" s="359"/>
      <c r="V155" s="358"/>
      <c r="W155" s="358"/>
      <c r="X155" s="359"/>
      <c r="Y155" s="359"/>
      <c r="Z155" s="359"/>
      <c r="AA155" s="359"/>
      <c r="AB155" s="404"/>
      <c r="AC155" s="404"/>
    </row>
    <row r="156" spans="1:29" ht="15.75" customHeight="1">
      <c r="A156" s="359"/>
      <c r="B156" s="359"/>
      <c r="C156" s="359"/>
      <c r="D156" s="359"/>
      <c r="E156" s="359"/>
      <c r="F156" s="359"/>
      <c r="G156" s="359"/>
      <c r="H156" s="359"/>
      <c r="I156" s="359"/>
      <c r="J156" s="359"/>
      <c r="K156" s="359"/>
      <c r="L156" s="359"/>
      <c r="M156" s="359"/>
      <c r="N156" s="359"/>
      <c r="O156" s="359"/>
      <c r="P156" s="359"/>
      <c r="Q156" s="359"/>
      <c r="R156" s="359"/>
      <c r="S156" s="359"/>
      <c r="T156" s="359"/>
      <c r="U156" s="359"/>
      <c r="V156" s="358"/>
      <c r="W156" s="358"/>
      <c r="X156" s="359"/>
      <c r="Y156" s="359"/>
      <c r="Z156" s="359"/>
      <c r="AA156" s="359"/>
      <c r="AB156" s="404"/>
      <c r="AC156" s="404"/>
    </row>
    <row r="157" spans="1:29" ht="15.75" customHeight="1">
      <c r="A157" s="359"/>
      <c r="B157" s="359"/>
      <c r="C157" s="359"/>
      <c r="D157" s="359"/>
      <c r="E157" s="359"/>
      <c r="F157" s="359"/>
      <c r="G157" s="359"/>
      <c r="H157" s="359"/>
      <c r="I157" s="359"/>
      <c r="J157" s="359"/>
      <c r="K157" s="359"/>
      <c r="L157" s="359"/>
      <c r="M157" s="359"/>
      <c r="N157" s="359"/>
      <c r="O157" s="359"/>
      <c r="P157" s="359"/>
      <c r="Q157" s="359"/>
      <c r="R157" s="359"/>
      <c r="S157" s="359"/>
      <c r="T157" s="359"/>
      <c r="U157" s="359"/>
      <c r="V157" s="358"/>
      <c r="W157" s="358"/>
      <c r="X157" s="359"/>
      <c r="Y157" s="359"/>
      <c r="Z157" s="359"/>
      <c r="AA157" s="359"/>
      <c r="AB157" s="404"/>
      <c r="AC157" s="404"/>
    </row>
    <row r="158" spans="1:29" ht="15.75" customHeight="1">
      <c r="A158" s="359"/>
      <c r="B158" s="359"/>
      <c r="C158" s="359"/>
      <c r="D158" s="359"/>
      <c r="E158" s="359"/>
      <c r="F158" s="359"/>
      <c r="G158" s="359"/>
      <c r="H158" s="359"/>
      <c r="I158" s="359"/>
      <c r="J158" s="359"/>
      <c r="K158" s="359"/>
      <c r="L158" s="359"/>
      <c r="M158" s="359"/>
      <c r="N158" s="359"/>
      <c r="O158" s="359"/>
      <c r="P158" s="359"/>
      <c r="Q158" s="359"/>
      <c r="R158" s="359"/>
      <c r="S158" s="359"/>
      <c r="T158" s="359"/>
      <c r="U158" s="359"/>
      <c r="V158" s="358"/>
      <c r="W158" s="358"/>
      <c r="X158" s="359"/>
      <c r="Y158" s="359"/>
      <c r="Z158" s="359"/>
      <c r="AA158" s="359"/>
      <c r="AB158" s="404"/>
      <c r="AC158" s="404"/>
    </row>
    <row r="159" spans="1:29" ht="15.75" customHeight="1">
      <c r="A159" s="359"/>
      <c r="B159" s="359"/>
      <c r="C159" s="359"/>
      <c r="D159" s="359"/>
      <c r="E159" s="359"/>
      <c r="F159" s="359"/>
      <c r="G159" s="359"/>
      <c r="H159" s="359"/>
      <c r="I159" s="359"/>
      <c r="J159" s="359"/>
      <c r="K159" s="359"/>
      <c r="L159" s="359"/>
      <c r="M159" s="359"/>
      <c r="N159" s="359"/>
      <c r="O159" s="359"/>
      <c r="P159" s="359"/>
      <c r="Q159" s="359"/>
      <c r="R159" s="359"/>
      <c r="S159" s="359"/>
      <c r="T159" s="359"/>
      <c r="U159" s="359"/>
      <c r="V159" s="358"/>
      <c r="W159" s="358"/>
      <c r="X159" s="359"/>
      <c r="Y159" s="359"/>
      <c r="Z159" s="359"/>
      <c r="AA159" s="359"/>
      <c r="AB159" s="404"/>
      <c r="AC159" s="404"/>
    </row>
    <row r="160" spans="1:29" ht="15.75" customHeight="1">
      <c r="A160" s="359"/>
      <c r="B160" s="359"/>
      <c r="C160" s="359"/>
      <c r="D160" s="359"/>
      <c r="E160" s="359"/>
      <c r="F160" s="359"/>
      <c r="G160" s="359"/>
      <c r="H160" s="359"/>
      <c r="I160" s="359"/>
      <c r="J160" s="359"/>
      <c r="K160" s="359"/>
      <c r="L160" s="359"/>
      <c r="M160" s="359"/>
      <c r="N160" s="359"/>
      <c r="O160" s="359"/>
      <c r="P160" s="359"/>
      <c r="Q160" s="359"/>
      <c r="R160" s="359"/>
      <c r="S160" s="359"/>
      <c r="T160" s="359"/>
      <c r="U160" s="359"/>
      <c r="V160" s="358"/>
      <c r="W160" s="358"/>
      <c r="X160" s="359"/>
      <c r="Y160" s="359"/>
      <c r="Z160" s="359"/>
      <c r="AA160" s="359"/>
      <c r="AB160" s="404"/>
      <c r="AC160" s="404"/>
    </row>
    <row r="161" spans="1:29" ht="15.75" customHeight="1">
      <c r="A161" s="359"/>
      <c r="B161" s="359"/>
      <c r="C161" s="359"/>
      <c r="D161" s="359"/>
      <c r="E161" s="359"/>
      <c r="F161" s="359"/>
      <c r="G161" s="359"/>
      <c r="H161" s="359"/>
      <c r="I161" s="359"/>
      <c r="J161" s="359"/>
      <c r="K161" s="359"/>
      <c r="L161" s="359"/>
      <c r="M161" s="359"/>
      <c r="N161" s="359"/>
      <c r="O161" s="359"/>
      <c r="P161" s="359"/>
      <c r="Q161" s="359"/>
      <c r="R161" s="359"/>
      <c r="S161" s="359"/>
      <c r="T161" s="359"/>
      <c r="U161" s="359"/>
      <c r="V161" s="358"/>
      <c r="W161" s="358"/>
      <c r="X161" s="359"/>
      <c r="Y161" s="359"/>
      <c r="Z161" s="359"/>
      <c r="AA161" s="359"/>
      <c r="AB161" s="404"/>
      <c r="AC161" s="404"/>
    </row>
    <row r="162" spans="1:29" ht="15.75" customHeight="1">
      <c r="A162" s="359"/>
      <c r="B162" s="359"/>
      <c r="C162" s="359"/>
      <c r="D162" s="359"/>
      <c r="E162" s="359"/>
      <c r="F162" s="359"/>
      <c r="G162" s="359"/>
      <c r="H162" s="359"/>
      <c r="I162" s="359"/>
      <c r="J162" s="359"/>
      <c r="K162" s="359"/>
      <c r="L162" s="359"/>
      <c r="M162" s="359"/>
      <c r="N162" s="359"/>
      <c r="O162" s="359"/>
      <c r="P162" s="359"/>
      <c r="Q162" s="359"/>
      <c r="R162" s="359"/>
      <c r="S162" s="359"/>
      <c r="T162" s="359"/>
      <c r="U162" s="359"/>
      <c r="V162" s="358"/>
      <c r="W162" s="358"/>
      <c r="X162" s="359"/>
      <c r="Y162" s="359"/>
      <c r="Z162" s="359"/>
      <c r="AA162" s="359"/>
      <c r="AB162" s="404"/>
      <c r="AC162" s="404"/>
    </row>
    <row r="163" spans="1:29" ht="15.75" customHeight="1">
      <c r="A163" s="359"/>
      <c r="B163" s="359"/>
      <c r="C163" s="359"/>
      <c r="D163" s="359"/>
      <c r="E163" s="359"/>
      <c r="F163" s="359"/>
      <c r="G163" s="359"/>
      <c r="H163" s="359"/>
      <c r="I163" s="359"/>
      <c r="J163" s="359"/>
      <c r="K163" s="359"/>
      <c r="L163" s="359"/>
      <c r="M163" s="359"/>
      <c r="N163" s="359"/>
      <c r="O163" s="359"/>
      <c r="P163" s="359"/>
      <c r="Q163" s="359"/>
      <c r="R163" s="359"/>
      <c r="S163" s="359"/>
      <c r="T163" s="359"/>
      <c r="U163" s="359"/>
      <c r="V163" s="358"/>
      <c r="W163" s="358"/>
      <c r="X163" s="359"/>
      <c r="Y163" s="359"/>
      <c r="Z163" s="359"/>
      <c r="AA163" s="359"/>
      <c r="AB163" s="404"/>
      <c r="AC163" s="404"/>
    </row>
    <row r="164" spans="1:29" ht="15.75" customHeight="1">
      <c r="A164" s="359"/>
      <c r="B164" s="359"/>
      <c r="C164" s="359"/>
      <c r="D164" s="359"/>
      <c r="E164" s="359"/>
      <c r="F164" s="359"/>
      <c r="G164" s="359"/>
      <c r="H164" s="359"/>
      <c r="I164" s="359"/>
      <c r="J164" s="359"/>
      <c r="K164" s="359"/>
      <c r="L164" s="359"/>
      <c r="M164" s="359"/>
      <c r="N164" s="359"/>
      <c r="O164" s="359"/>
      <c r="P164" s="359"/>
      <c r="Q164" s="359"/>
      <c r="R164" s="359"/>
      <c r="S164" s="359"/>
      <c r="T164" s="359"/>
      <c r="U164" s="359"/>
      <c r="V164" s="358"/>
      <c r="W164" s="358"/>
      <c r="X164" s="359"/>
      <c r="Y164" s="359"/>
      <c r="Z164" s="359"/>
      <c r="AA164" s="359"/>
      <c r="AB164" s="404"/>
      <c r="AC164" s="404"/>
    </row>
    <row r="165" spans="1:29" ht="15.75" customHeight="1">
      <c r="A165" s="359"/>
      <c r="B165" s="359"/>
      <c r="C165" s="359"/>
      <c r="D165" s="359"/>
      <c r="E165" s="359"/>
      <c r="F165" s="359"/>
      <c r="G165" s="359"/>
      <c r="H165" s="359"/>
      <c r="I165" s="359"/>
      <c r="J165" s="359"/>
      <c r="K165" s="359"/>
      <c r="L165" s="359"/>
      <c r="M165" s="359"/>
      <c r="N165" s="359"/>
      <c r="O165" s="359"/>
      <c r="P165" s="359"/>
      <c r="Q165" s="359"/>
      <c r="R165" s="359"/>
      <c r="S165" s="359"/>
      <c r="T165" s="359"/>
      <c r="U165" s="359"/>
      <c r="V165" s="358"/>
      <c r="W165" s="358"/>
      <c r="X165" s="359"/>
      <c r="Y165" s="359"/>
      <c r="Z165" s="359"/>
      <c r="AA165" s="359"/>
      <c r="AB165" s="404"/>
      <c r="AC165" s="404"/>
    </row>
    <row r="166" spans="1:29" ht="15.75" customHeight="1">
      <c r="A166" s="359"/>
      <c r="B166" s="359"/>
      <c r="C166" s="359"/>
      <c r="D166" s="359"/>
      <c r="E166" s="359"/>
      <c r="F166" s="359"/>
      <c r="G166" s="359"/>
      <c r="H166" s="359"/>
      <c r="I166" s="359"/>
      <c r="J166" s="359"/>
      <c r="K166" s="359"/>
      <c r="L166" s="359"/>
      <c r="M166" s="359"/>
      <c r="N166" s="359"/>
      <c r="O166" s="359"/>
      <c r="P166" s="359"/>
      <c r="Q166" s="359"/>
      <c r="R166" s="359"/>
      <c r="S166" s="359"/>
      <c r="T166" s="359"/>
      <c r="U166" s="359"/>
      <c r="V166" s="358"/>
      <c r="W166" s="358"/>
      <c r="X166" s="359"/>
      <c r="Y166" s="359"/>
      <c r="Z166" s="359"/>
      <c r="AA166" s="359"/>
      <c r="AB166" s="404"/>
      <c r="AC166" s="404"/>
    </row>
    <row r="167" spans="1:29" ht="15.75" customHeight="1">
      <c r="A167" s="359"/>
      <c r="B167" s="359"/>
      <c r="C167" s="359"/>
      <c r="D167" s="359"/>
      <c r="E167" s="359"/>
      <c r="F167" s="359"/>
      <c r="G167" s="359"/>
      <c r="H167" s="359"/>
      <c r="I167" s="359"/>
      <c r="J167" s="359"/>
      <c r="K167" s="359"/>
      <c r="L167" s="359"/>
      <c r="M167" s="359"/>
      <c r="N167" s="359"/>
      <c r="O167" s="359"/>
      <c r="P167" s="359"/>
      <c r="Q167" s="359"/>
      <c r="R167" s="359"/>
      <c r="S167" s="359"/>
      <c r="T167" s="359"/>
      <c r="U167" s="359"/>
      <c r="V167" s="358"/>
      <c r="W167" s="358"/>
      <c r="X167" s="359"/>
      <c r="Y167" s="359"/>
      <c r="Z167" s="359"/>
      <c r="AA167" s="359"/>
      <c r="AB167" s="404"/>
      <c r="AC167" s="404"/>
    </row>
    <row r="168" spans="1:29" ht="15.75" customHeight="1">
      <c r="A168" s="359"/>
      <c r="B168" s="359"/>
      <c r="C168" s="359"/>
      <c r="D168" s="359"/>
      <c r="E168" s="359"/>
      <c r="F168" s="359"/>
      <c r="G168" s="359"/>
      <c r="H168" s="359"/>
      <c r="I168" s="359"/>
      <c r="J168" s="359"/>
      <c r="K168" s="359"/>
      <c r="L168" s="359"/>
      <c r="M168" s="359"/>
      <c r="N168" s="359"/>
      <c r="O168" s="359"/>
      <c r="P168" s="359"/>
      <c r="Q168" s="359"/>
      <c r="R168" s="359"/>
      <c r="S168" s="359"/>
      <c r="T168" s="359"/>
      <c r="U168" s="359"/>
      <c r="V168" s="358"/>
      <c r="W168" s="358"/>
      <c r="X168" s="359"/>
      <c r="Y168" s="359"/>
      <c r="Z168" s="359"/>
      <c r="AA168" s="359"/>
      <c r="AB168" s="404"/>
      <c r="AC168" s="404"/>
    </row>
    <row r="169" spans="1:29" ht="15.75" customHeight="1">
      <c r="A169" s="359"/>
      <c r="B169" s="359"/>
      <c r="C169" s="359"/>
      <c r="D169" s="359"/>
      <c r="E169" s="359"/>
      <c r="F169" s="359"/>
      <c r="G169" s="359"/>
      <c r="H169" s="359"/>
      <c r="I169" s="359"/>
      <c r="J169" s="359"/>
      <c r="K169" s="359"/>
      <c r="L169" s="359"/>
      <c r="M169" s="359"/>
      <c r="N169" s="359"/>
      <c r="O169" s="359"/>
      <c r="P169" s="359"/>
      <c r="Q169" s="359"/>
      <c r="R169" s="359"/>
      <c r="S169" s="359"/>
      <c r="T169" s="359"/>
      <c r="U169" s="359"/>
      <c r="V169" s="358"/>
      <c r="W169" s="358"/>
      <c r="X169" s="359"/>
      <c r="Y169" s="359"/>
      <c r="Z169" s="359"/>
      <c r="AA169" s="359"/>
      <c r="AB169" s="404"/>
      <c r="AC169" s="404"/>
    </row>
    <row r="170" spans="1:29" ht="15.75" customHeight="1">
      <c r="A170" s="359"/>
      <c r="B170" s="359"/>
      <c r="C170" s="359"/>
      <c r="D170" s="359"/>
      <c r="E170" s="359"/>
      <c r="F170" s="359"/>
      <c r="G170" s="359"/>
      <c r="H170" s="359"/>
      <c r="I170" s="359"/>
      <c r="J170" s="359"/>
      <c r="K170" s="359"/>
      <c r="L170" s="359"/>
      <c r="M170" s="359"/>
      <c r="N170" s="359"/>
      <c r="O170" s="359"/>
      <c r="P170" s="359"/>
      <c r="Q170" s="359"/>
      <c r="R170" s="359"/>
      <c r="S170" s="359"/>
      <c r="T170" s="359"/>
      <c r="U170" s="359"/>
      <c r="V170" s="358"/>
      <c r="W170" s="358"/>
      <c r="X170" s="359"/>
      <c r="Y170" s="359"/>
      <c r="Z170" s="359"/>
      <c r="AA170" s="359"/>
      <c r="AB170" s="404"/>
      <c r="AC170" s="404"/>
    </row>
    <row r="171" spans="1:29" ht="15.75" customHeight="1">
      <c r="A171" s="359"/>
      <c r="B171" s="359"/>
      <c r="C171" s="359"/>
      <c r="D171" s="359"/>
      <c r="E171" s="359"/>
      <c r="F171" s="359"/>
      <c r="G171" s="359"/>
      <c r="H171" s="359"/>
      <c r="I171" s="359"/>
      <c r="J171" s="359"/>
      <c r="K171" s="359"/>
      <c r="L171" s="359"/>
      <c r="M171" s="359"/>
      <c r="N171" s="359"/>
      <c r="O171" s="359"/>
      <c r="P171" s="359"/>
      <c r="Q171" s="359"/>
      <c r="R171" s="359"/>
      <c r="S171" s="359"/>
      <c r="T171" s="359"/>
      <c r="U171" s="359"/>
      <c r="V171" s="358"/>
      <c r="W171" s="358"/>
      <c r="X171" s="359"/>
      <c r="Y171" s="359"/>
      <c r="Z171" s="359"/>
      <c r="AA171" s="359"/>
      <c r="AB171" s="404"/>
      <c r="AC171" s="404"/>
    </row>
    <row r="172" spans="1:29" ht="15.75" customHeight="1">
      <c r="A172" s="359"/>
      <c r="B172" s="359"/>
      <c r="C172" s="359"/>
      <c r="D172" s="359"/>
      <c r="E172" s="359"/>
      <c r="F172" s="359"/>
      <c r="G172" s="359"/>
      <c r="H172" s="359"/>
      <c r="I172" s="359"/>
      <c r="J172" s="359"/>
      <c r="K172" s="359"/>
      <c r="L172" s="359"/>
      <c r="M172" s="359"/>
      <c r="N172" s="359"/>
      <c r="O172" s="359"/>
      <c r="P172" s="359"/>
      <c r="Q172" s="359"/>
      <c r="R172" s="359"/>
      <c r="S172" s="359"/>
      <c r="T172" s="359"/>
      <c r="U172" s="359"/>
      <c r="V172" s="358"/>
      <c r="W172" s="358"/>
      <c r="X172" s="359"/>
      <c r="Y172" s="359"/>
      <c r="Z172" s="359"/>
      <c r="AA172" s="359"/>
      <c r="AB172" s="404"/>
      <c r="AC172" s="404"/>
    </row>
    <row r="173" spans="1:29" ht="15.75" customHeight="1">
      <c r="A173" s="359"/>
      <c r="B173" s="359"/>
      <c r="C173" s="359"/>
      <c r="D173" s="359"/>
      <c r="E173" s="359"/>
      <c r="F173" s="359"/>
      <c r="G173" s="359"/>
      <c r="H173" s="359"/>
      <c r="I173" s="359"/>
      <c r="J173" s="359"/>
      <c r="K173" s="359"/>
      <c r="L173" s="359"/>
      <c r="M173" s="359"/>
      <c r="N173" s="359"/>
      <c r="O173" s="359"/>
      <c r="P173" s="359"/>
      <c r="Q173" s="359"/>
      <c r="R173" s="359"/>
      <c r="S173" s="359"/>
      <c r="T173" s="359"/>
      <c r="U173" s="359"/>
      <c r="V173" s="358"/>
      <c r="W173" s="358"/>
      <c r="X173" s="359"/>
      <c r="Y173" s="359"/>
      <c r="Z173" s="359"/>
      <c r="AA173" s="359"/>
      <c r="AB173" s="404"/>
      <c r="AC173" s="404"/>
    </row>
    <row r="174" spans="1:29" ht="15.75" customHeight="1">
      <c r="A174" s="359"/>
      <c r="B174" s="359"/>
      <c r="C174" s="359"/>
      <c r="D174" s="359"/>
      <c r="E174" s="359"/>
      <c r="F174" s="359"/>
      <c r="G174" s="359"/>
      <c r="H174" s="359"/>
      <c r="I174" s="359"/>
      <c r="J174" s="359"/>
      <c r="K174" s="359"/>
      <c r="L174" s="359"/>
      <c r="M174" s="359"/>
      <c r="N174" s="359"/>
      <c r="O174" s="359"/>
      <c r="P174" s="359"/>
      <c r="Q174" s="359"/>
      <c r="R174" s="359"/>
      <c r="S174" s="359"/>
      <c r="T174" s="359"/>
      <c r="U174" s="359"/>
      <c r="V174" s="358"/>
      <c r="W174" s="358"/>
      <c r="X174" s="359"/>
      <c r="Y174" s="359"/>
      <c r="Z174" s="359"/>
      <c r="AA174" s="359"/>
      <c r="AB174" s="404"/>
      <c r="AC174" s="404"/>
    </row>
    <row r="175" spans="1:29" ht="15.75" customHeight="1">
      <c r="A175" s="359"/>
      <c r="B175" s="359"/>
      <c r="C175" s="359"/>
      <c r="D175" s="359"/>
      <c r="E175" s="359"/>
      <c r="F175" s="359"/>
      <c r="G175" s="359"/>
      <c r="H175" s="359"/>
      <c r="I175" s="359"/>
      <c r="J175" s="359"/>
      <c r="K175" s="359"/>
      <c r="L175" s="359"/>
      <c r="M175" s="359"/>
      <c r="N175" s="359"/>
      <c r="O175" s="359"/>
      <c r="P175" s="359"/>
      <c r="Q175" s="359"/>
      <c r="R175" s="359"/>
      <c r="S175" s="359"/>
      <c r="T175" s="359"/>
      <c r="U175" s="359"/>
      <c r="V175" s="358"/>
      <c r="W175" s="358"/>
      <c r="X175" s="359"/>
      <c r="Y175" s="359"/>
      <c r="Z175" s="359"/>
      <c r="AA175" s="359"/>
      <c r="AB175" s="404"/>
      <c r="AC175" s="404"/>
    </row>
    <row r="176" spans="1:29" ht="15.75" customHeight="1">
      <c r="A176" s="359"/>
      <c r="B176" s="359"/>
      <c r="C176" s="359"/>
      <c r="D176" s="359"/>
      <c r="E176" s="359"/>
      <c r="F176" s="359"/>
      <c r="G176" s="359"/>
      <c r="H176" s="359"/>
      <c r="I176" s="359"/>
      <c r="J176" s="359"/>
      <c r="K176" s="359"/>
      <c r="L176" s="359"/>
      <c r="M176" s="359"/>
      <c r="N176" s="359"/>
      <c r="O176" s="359"/>
      <c r="P176" s="359"/>
      <c r="Q176" s="359"/>
      <c r="R176" s="359"/>
      <c r="S176" s="359"/>
      <c r="T176" s="359"/>
      <c r="U176" s="359"/>
      <c r="V176" s="358"/>
      <c r="W176" s="358"/>
      <c r="X176" s="359"/>
      <c r="Y176" s="359"/>
      <c r="Z176" s="359"/>
      <c r="AA176" s="359"/>
      <c r="AB176" s="404"/>
      <c r="AC176" s="404"/>
    </row>
    <row r="177" spans="1:29" ht="15.75" customHeight="1">
      <c r="A177" s="359"/>
      <c r="B177" s="359"/>
      <c r="C177" s="359"/>
      <c r="D177" s="359"/>
      <c r="E177" s="359"/>
      <c r="F177" s="359"/>
      <c r="G177" s="359"/>
      <c r="H177" s="359"/>
      <c r="I177" s="359"/>
      <c r="J177" s="359"/>
      <c r="K177" s="359"/>
      <c r="L177" s="359"/>
      <c r="M177" s="359"/>
      <c r="N177" s="359"/>
      <c r="O177" s="359"/>
      <c r="P177" s="359"/>
      <c r="Q177" s="359"/>
      <c r="R177" s="359"/>
      <c r="S177" s="359"/>
      <c r="T177" s="359"/>
      <c r="U177" s="359"/>
      <c r="V177" s="358"/>
      <c r="W177" s="358"/>
      <c r="X177" s="359"/>
      <c r="Y177" s="359"/>
      <c r="Z177" s="359"/>
      <c r="AA177" s="359"/>
      <c r="AB177" s="404"/>
      <c r="AC177" s="404"/>
    </row>
    <row r="178" spans="1:29" ht="15.75" customHeight="1">
      <c r="A178" s="359"/>
      <c r="B178" s="359"/>
      <c r="C178" s="359"/>
      <c r="D178" s="359"/>
      <c r="E178" s="359"/>
      <c r="F178" s="359"/>
      <c r="G178" s="359"/>
      <c r="H178" s="359"/>
      <c r="I178" s="359"/>
      <c r="J178" s="359"/>
      <c r="K178" s="359"/>
      <c r="L178" s="359"/>
      <c r="M178" s="359"/>
      <c r="N178" s="359"/>
      <c r="O178" s="359"/>
      <c r="P178" s="359"/>
      <c r="Q178" s="359"/>
      <c r="R178" s="359"/>
      <c r="S178" s="359"/>
      <c r="T178" s="359"/>
      <c r="U178" s="359"/>
      <c r="V178" s="358"/>
      <c r="W178" s="358"/>
      <c r="X178" s="359"/>
      <c r="Y178" s="359"/>
      <c r="Z178" s="359"/>
      <c r="AA178" s="359"/>
      <c r="AB178" s="404"/>
      <c r="AC178" s="404"/>
    </row>
    <row r="179" spans="1:29" ht="15.75" customHeight="1">
      <c r="A179" s="359"/>
      <c r="B179" s="359"/>
      <c r="C179" s="359"/>
      <c r="D179" s="359"/>
      <c r="E179" s="359"/>
      <c r="F179" s="359"/>
      <c r="G179" s="359"/>
      <c r="H179" s="359"/>
      <c r="I179" s="359"/>
      <c r="J179" s="359"/>
      <c r="K179" s="359"/>
      <c r="L179" s="359"/>
      <c r="M179" s="359"/>
      <c r="N179" s="359"/>
      <c r="O179" s="359"/>
      <c r="P179" s="359"/>
      <c r="Q179" s="359"/>
      <c r="R179" s="359"/>
      <c r="S179" s="359"/>
      <c r="T179" s="359"/>
      <c r="U179" s="359"/>
      <c r="V179" s="358"/>
      <c r="W179" s="358"/>
      <c r="X179" s="359"/>
      <c r="Y179" s="359"/>
      <c r="Z179" s="359"/>
      <c r="AA179" s="359"/>
      <c r="AB179" s="404"/>
      <c r="AC179" s="404"/>
    </row>
    <row r="180" spans="1:29" ht="15.75" customHeight="1">
      <c r="A180" s="359"/>
      <c r="B180" s="359"/>
      <c r="C180" s="359"/>
      <c r="D180" s="359"/>
      <c r="E180" s="359"/>
      <c r="F180" s="359"/>
      <c r="G180" s="359"/>
      <c r="H180" s="359"/>
      <c r="I180" s="359"/>
      <c r="J180" s="359"/>
      <c r="K180" s="359"/>
      <c r="L180" s="359"/>
      <c r="M180" s="359"/>
      <c r="N180" s="359"/>
      <c r="O180" s="359"/>
      <c r="P180" s="359"/>
      <c r="Q180" s="359"/>
      <c r="R180" s="359"/>
      <c r="S180" s="359"/>
      <c r="T180" s="359"/>
      <c r="U180" s="359"/>
      <c r="V180" s="358"/>
      <c r="W180" s="358"/>
      <c r="X180" s="359"/>
      <c r="Y180" s="359"/>
      <c r="Z180" s="359"/>
      <c r="AA180" s="359"/>
      <c r="AB180" s="404"/>
      <c r="AC180" s="404"/>
    </row>
    <row r="181" spans="1:29" ht="15.75" customHeight="1">
      <c r="A181" s="359"/>
      <c r="B181" s="359"/>
      <c r="C181" s="359"/>
      <c r="D181" s="359"/>
      <c r="E181" s="359"/>
      <c r="F181" s="359"/>
      <c r="G181" s="359"/>
      <c r="H181" s="359"/>
      <c r="I181" s="359"/>
      <c r="J181" s="359"/>
      <c r="K181" s="359"/>
      <c r="L181" s="359"/>
      <c r="M181" s="359"/>
      <c r="N181" s="359"/>
      <c r="O181" s="359"/>
      <c r="P181" s="359"/>
      <c r="Q181" s="359"/>
      <c r="R181" s="359"/>
      <c r="S181" s="359"/>
      <c r="T181" s="359"/>
      <c r="U181" s="359"/>
      <c r="V181" s="358"/>
      <c r="W181" s="358"/>
      <c r="X181" s="359"/>
      <c r="Y181" s="359"/>
      <c r="Z181" s="359"/>
      <c r="AA181" s="359"/>
      <c r="AB181" s="404"/>
      <c r="AC181" s="404"/>
    </row>
    <row r="182" spans="1:29" ht="15.75" customHeight="1">
      <c r="A182" s="359"/>
      <c r="B182" s="359"/>
      <c r="C182" s="359"/>
      <c r="D182" s="359"/>
      <c r="E182" s="359"/>
      <c r="F182" s="359"/>
      <c r="G182" s="359"/>
      <c r="H182" s="359"/>
      <c r="I182" s="359"/>
      <c r="J182" s="359"/>
      <c r="K182" s="359"/>
      <c r="L182" s="359"/>
      <c r="M182" s="359"/>
      <c r="N182" s="359"/>
      <c r="O182" s="359"/>
      <c r="P182" s="359"/>
      <c r="Q182" s="359"/>
      <c r="R182" s="359"/>
      <c r="S182" s="359"/>
      <c r="T182" s="359"/>
      <c r="U182" s="359"/>
      <c r="V182" s="358"/>
      <c r="W182" s="358"/>
      <c r="X182" s="359"/>
      <c r="Y182" s="359"/>
      <c r="Z182" s="359"/>
      <c r="AA182" s="359"/>
      <c r="AB182" s="404"/>
      <c r="AC182" s="404"/>
    </row>
    <row r="183" spans="1:29" ht="15.75" customHeight="1">
      <c r="A183" s="359"/>
      <c r="B183" s="359"/>
      <c r="C183" s="359"/>
      <c r="D183" s="359"/>
      <c r="E183" s="359"/>
      <c r="F183" s="359"/>
      <c r="G183" s="359"/>
      <c r="H183" s="359"/>
      <c r="I183" s="359"/>
      <c r="J183" s="359"/>
      <c r="K183" s="359"/>
      <c r="L183" s="359"/>
      <c r="M183" s="359"/>
      <c r="N183" s="359"/>
      <c r="O183" s="359"/>
      <c r="P183" s="359"/>
      <c r="Q183" s="359"/>
      <c r="R183" s="359"/>
      <c r="S183" s="359"/>
      <c r="T183" s="359"/>
      <c r="U183" s="359"/>
      <c r="V183" s="358"/>
      <c r="W183" s="358"/>
      <c r="X183" s="359"/>
      <c r="Y183" s="359"/>
      <c r="Z183" s="359"/>
      <c r="AA183" s="359"/>
      <c r="AB183" s="404"/>
      <c r="AC183" s="404"/>
    </row>
    <row r="184" spans="1:29" ht="15.75" customHeight="1">
      <c r="A184" s="359"/>
      <c r="B184" s="359"/>
      <c r="C184" s="359"/>
      <c r="D184" s="359"/>
      <c r="E184" s="359"/>
      <c r="F184" s="359"/>
      <c r="G184" s="359"/>
      <c r="H184" s="359"/>
      <c r="I184" s="359"/>
      <c r="J184" s="359"/>
      <c r="K184" s="359"/>
      <c r="L184" s="359"/>
      <c r="M184" s="359"/>
      <c r="N184" s="359"/>
      <c r="O184" s="359"/>
      <c r="P184" s="359"/>
      <c r="Q184" s="359"/>
      <c r="R184" s="359"/>
      <c r="S184" s="359"/>
      <c r="T184" s="359"/>
      <c r="U184" s="359"/>
      <c r="V184" s="358"/>
      <c r="W184" s="358"/>
      <c r="X184" s="359"/>
      <c r="Y184" s="359"/>
      <c r="Z184" s="359"/>
      <c r="AA184" s="359"/>
      <c r="AB184" s="404"/>
      <c r="AC184" s="404"/>
    </row>
    <row r="185" spans="1:29" ht="15.75" customHeight="1">
      <c r="A185" s="359"/>
      <c r="B185" s="359"/>
      <c r="C185" s="359"/>
      <c r="D185" s="359"/>
      <c r="E185" s="359"/>
      <c r="F185" s="359"/>
      <c r="G185" s="359"/>
      <c r="H185" s="359"/>
      <c r="I185" s="359"/>
      <c r="J185" s="359"/>
      <c r="K185" s="359"/>
      <c r="L185" s="359"/>
      <c r="M185" s="359"/>
      <c r="N185" s="359"/>
      <c r="O185" s="359"/>
      <c r="P185" s="359"/>
      <c r="Q185" s="359"/>
      <c r="R185" s="359"/>
      <c r="S185" s="359"/>
      <c r="T185" s="359"/>
      <c r="U185" s="359"/>
      <c r="V185" s="358"/>
      <c r="W185" s="358"/>
      <c r="X185" s="359"/>
      <c r="Y185" s="359"/>
      <c r="Z185" s="359"/>
      <c r="AA185" s="359"/>
      <c r="AB185" s="404"/>
      <c r="AC185" s="404"/>
    </row>
    <row r="186" spans="1:29" ht="15.75" customHeight="1">
      <c r="A186" s="359"/>
      <c r="B186" s="359"/>
      <c r="C186" s="359"/>
      <c r="D186" s="359"/>
      <c r="E186" s="359"/>
      <c r="F186" s="359"/>
      <c r="G186" s="359"/>
      <c r="H186" s="359"/>
      <c r="I186" s="359"/>
      <c r="J186" s="359"/>
      <c r="K186" s="359"/>
      <c r="L186" s="359"/>
      <c r="M186" s="359"/>
      <c r="N186" s="359"/>
      <c r="O186" s="359"/>
      <c r="P186" s="359"/>
      <c r="Q186" s="359"/>
      <c r="R186" s="359"/>
      <c r="S186" s="359"/>
      <c r="T186" s="359"/>
      <c r="U186" s="359"/>
      <c r="V186" s="358"/>
      <c r="W186" s="358"/>
      <c r="X186" s="359"/>
      <c r="Y186" s="359"/>
      <c r="Z186" s="359"/>
      <c r="AA186" s="359"/>
      <c r="AB186" s="404"/>
      <c r="AC186" s="404"/>
    </row>
    <row r="187" spans="1:29" ht="15.75" customHeight="1">
      <c r="A187" s="359"/>
      <c r="B187" s="359"/>
      <c r="C187" s="359"/>
      <c r="D187" s="359"/>
      <c r="E187" s="359"/>
      <c r="F187" s="359"/>
      <c r="G187" s="359"/>
      <c r="H187" s="359"/>
      <c r="I187" s="359"/>
      <c r="J187" s="359"/>
      <c r="K187" s="359"/>
      <c r="L187" s="359"/>
      <c r="M187" s="359"/>
      <c r="N187" s="359"/>
      <c r="O187" s="359"/>
      <c r="P187" s="359"/>
      <c r="Q187" s="359"/>
      <c r="R187" s="359"/>
      <c r="S187" s="359"/>
      <c r="T187" s="359"/>
      <c r="U187" s="359"/>
      <c r="V187" s="358"/>
      <c r="W187" s="358"/>
      <c r="X187" s="359"/>
      <c r="Y187" s="359"/>
      <c r="Z187" s="359"/>
      <c r="AA187" s="359"/>
      <c r="AB187" s="404"/>
      <c r="AC187" s="404"/>
    </row>
    <row r="188" spans="1:29" ht="15.75" customHeight="1">
      <c r="A188" s="359"/>
      <c r="B188" s="359"/>
      <c r="C188" s="359"/>
      <c r="D188" s="359"/>
      <c r="E188" s="359"/>
      <c r="F188" s="359"/>
      <c r="G188" s="359"/>
      <c r="H188" s="359"/>
      <c r="I188" s="359"/>
      <c r="J188" s="359"/>
      <c r="K188" s="359"/>
      <c r="L188" s="359"/>
      <c r="M188" s="359"/>
      <c r="N188" s="359"/>
      <c r="O188" s="359"/>
      <c r="P188" s="359"/>
      <c r="Q188" s="359"/>
      <c r="R188" s="359"/>
      <c r="S188" s="359"/>
      <c r="T188" s="359"/>
      <c r="U188" s="359"/>
      <c r="V188" s="358"/>
      <c r="W188" s="358"/>
      <c r="X188" s="359"/>
      <c r="Y188" s="359"/>
      <c r="Z188" s="359"/>
      <c r="AA188" s="359"/>
      <c r="AB188" s="404"/>
      <c r="AC188" s="404"/>
    </row>
    <row r="189" spans="1:29" ht="15.75" customHeight="1">
      <c r="A189" s="359"/>
      <c r="B189" s="359"/>
      <c r="C189" s="359"/>
      <c r="D189" s="359"/>
      <c r="E189" s="359"/>
      <c r="F189" s="359"/>
      <c r="G189" s="359"/>
      <c r="H189" s="359"/>
      <c r="I189" s="359"/>
      <c r="J189" s="359"/>
      <c r="K189" s="359"/>
      <c r="L189" s="359"/>
      <c r="M189" s="359"/>
      <c r="N189" s="359"/>
      <c r="O189" s="359"/>
      <c r="P189" s="359"/>
      <c r="Q189" s="359"/>
      <c r="R189" s="359"/>
      <c r="S189" s="359"/>
      <c r="T189" s="359"/>
      <c r="U189" s="359"/>
      <c r="V189" s="358"/>
      <c r="W189" s="358"/>
      <c r="X189" s="359"/>
      <c r="Y189" s="359"/>
      <c r="Z189" s="359"/>
      <c r="AA189" s="359"/>
      <c r="AB189" s="404"/>
      <c r="AC189" s="404"/>
    </row>
    <row r="190" spans="1:29" ht="15.75" customHeight="1">
      <c r="A190" s="359"/>
      <c r="B190" s="359"/>
      <c r="C190" s="359"/>
      <c r="D190" s="359"/>
      <c r="E190" s="359"/>
      <c r="F190" s="359"/>
      <c r="G190" s="359"/>
      <c r="H190" s="359"/>
      <c r="I190" s="359"/>
      <c r="J190" s="359"/>
      <c r="K190" s="359"/>
      <c r="L190" s="359"/>
      <c r="M190" s="359"/>
      <c r="N190" s="359"/>
      <c r="O190" s="359"/>
      <c r="P190" s="359"/>
      <c r="Q190" s="359"/>
      <c r="R190" s="359"/>
      <c r="S190" s="359"/>
      <c r="T190" s="359"/>
      <c r="U190" s="359"/>
      <c r="V190" s="358"/>
      <c r="W190" s="358"/>
      <c r="X190" s="359"/>
      <c r="Y190" s="359"/>
      <c r="Z190" s="359"/>
      <c r="AA190" s="359"/>
      <c r="AB190" s="404"/>
      <c r="AC190" s="404"/>
    </row>
    <row r="191" spans="1:29" ht="15.75" customHeight="1">
      <c r="A191" s="359"/>
      <c r="B191" s="359"/>
      <c r="C191" s="359"/>
      <c r="D191" s="359"/>
      <c r="E191" s="359"/>
      <c r="F191" s="359"/>
      <c r="G191" s="359"/>
      <c r="H191" s="359"/>
      <c r="I191" s="359"/>
      <c r="J191" s="359"/>
      <c r="K191" s="359"/>
      <c r="L191" s="359"/>
      <c r="M191" s="359"/>
      <c r="N191" s="359"/>
      <c r="O191" s="359"/>
      <c r="P191" s="359"/>
      <c r="Q191" s="359"/>
      <c r="R191" s="359"/>
      <c r="S191" s="359"/>
      <c r="T191" s="359"/>
      <c r="U191" s="359"/>
      <c r="V191" s="358"/>
      <c r="W191" s="358"/>
      <c r="X191" s="359"/>
      <c r="Y191" s="359"/>
      <c r="Z191" s="359"/>
      <c r="AA191" s="359"/>
      <c r="AB191" s="404"/>
      <c r="AC191" s="404"/>
    </row>
    <row r="192" spans="1:29" ht="15.75" customHeight="1">
      <c r="A192" s="359"/>
      <c r="B192" s="359"/>
      <c r="C192" s="359"/>
      <c r="D192" s="359"/>
      <c r="E192" s="359"/>
      <c r="F192" s="359"/>
      <c r="G192" s="359"/>
      <c r="H192" s="359"/>
      <c r="I192" s="359"/>
      <c r="J192" s="359"/>
      <c r="K192" s="359"/>
      <c r="L192" s="359"/>
      <c r="M192" s="359"/>
      <c r="N192" s="359"/>
      <c r="O192" s="359"/>
      <c r="P192" s="359"/>
      <c r="Q192" s="359"/>
      <c r="R192" s="359"/>
      <c r="S192" s="359"/>
      <c r="T192" s="359"/>
      <c r="U192" s="359"/>
      <c r="V192" s="358"/>
      <c r="W192" s="358"/>
      <c r="X192" s="359"/>
      <c r="Y192" s="359"/>
      <c r="Z192" s="359"/>
      <c r="AA192" s="359"/>
      <c r="AB192" s="404"/>
      <c r="AC192" s="404"/>
    </row>
    <row r="193" spans="1:29" ht="15.75" customHeight="1">
      <c r="A193" s="359"/>
      <c r="B193" s="359"/>
      <c r="C193" s="359"/>
      <c r="D193" s="359"/>
      <c r="E193" s="359"/>
      <c r="F193" s="359"/>
      <c r="G193" s="359"/>
      <c r="H193" s="359"/>
      <c r="I193" s="359"/>
      <c r="J193" s="359"/>
      <c r="K193" s="359"/>
      <c r="L193" s="359"/>
      <c r="M193" s="359"/>
      <c r="N193" s="359"/>
      <c r="O193" s="359"/>
      <c r="P193" s="359"/>
      <c r="Q193" s="359"/>
      <c r="R193" s="359"/>
      <c r="S193" s="359"/>
      <c r="T193" s="359"/>
      <c r="U193" s="359"/>
      <c r="V193" s="358"/>
      <c r="W193" s="358"/>
      <c r="X193" s="359"/>
      <c r="Y193" s="359"/>
      <c r="Z193" s="359"/>
      <c r="AA193" s="359"/>
      <c r="AB193" s="404"/>
      <c r="AC193" s="404"/>
    </row>
    <row r="194" spans="1:29" ht="15.75" customHeight="1">
      <c r="A194" s="359"/>
      <c r="B194" s="359"/>
      <c r="C194" s="359"/>
      <c r="D194" s="359"/>
      <c r="E194" s="359"/>
      <c r="F194" s="359"/>
      <c r="G194" s="359"/>
      <c r="H194" s="359"/>
      <c r="I194" s="359"/>
      <c r="J194" s="359"/>
      <c r="K194" s="359"/>
      <c r="L194" s="359"/>
      <c r="M194" s="359"/>
      <c r="N194" s="359"/>
      <c r="O194" s="359"/>
      <c r="P194" s="359"/>
      <c r="Q194" s="359"/>
      <c r="R194" s="359"/>
      <c r="S194" s="359"/>
      <c r="T194" s="359"/>
      <c r="U194" s="359"/>
      <c r="V194" s="358"/>
      <c r="W194" s="358"/>
      <c r="X194" s="359"/>
      <c r="Y194" s="359"/>
      <c r="Z194" s="359"/>
      <c r="AA194" s="359"/>
      <c r="AB194" s="404"/>
      <c r="AC194" s="404"/>
    </row>
    <row r="195" spans="1:29" ht="15.75" customHeight="1">
      <c r="A195" s="359"/>
      <c r="B195" s="359"/>
      <c r="C195" s="359"/>
      <c r="D195" s="359"/>
      <c r="E195" s="359"/>
      <c r="F195" s="359"/>
      <c r="G195" s="359"/>
      <c r="H195" s="359"/>
      <c r="I195" s="359"/>
      <c r="J195" s="359"/>
      <c r="K195" s="359"/>
      <c r="L195" s="359"/>
      <c r="M195" s="359"/>
      <c r="N195" s="359"/>
      <c r="O195" s="359"/>
      <c r="P195" s="359"/>
      <c r="Q195" s="359"/>
      <c r="R195" s="359"/>
      <c r="S195" s="359"/>
      <c r="T195" s="359"/>
      <c r="U195" s="359"/>
      <c r="V195" s="358"/>
      <c r="W195" s="358"/>
      <c r="X195" s="359"/>
      <c r="Y195" s="359"/>
      <c r="Z195" s="359"/>
      <c r="AA195" s="359"/>
      <c r="AB195" s="404"/>
      <c r="AC195" s="404"/>
    </row>
    <row r="196" spans="1:29" ht="15.75" customHeight="1">
      <c r="A196" s="359"/>
      <c r="B196" s="359"/>
      <c r="C196" s="359"/>
      <c r="D196" s="359"/>
      <c r="E196" s="359"/>
      <c r="F196" s="359"/>
      <c r="G196" s="359"/>
      <c r="H196" s="359"/>
      <c r="I196" s="359"/>
      <c r="J196" s="359"/>
      <c r="K196" s="359"/>
      <c r="L196" s="359"/>
      <c r="M196" s="359"/>
      <c r="N196" s="359"/>
      <c r="O196" s="359"/>
      <c r="P196" s="359"/>
      <c r="Q196" s="359"/>
      <c r="R196" s="359"/>
      <c r="S196" s="359"/>
      <c r="T196" s="359"/>
      <c r="U196" s="359"/>
      <c r="V196" s="358"/>
      <c r="W196" s="358"/>
      <c r="X196" s="359"/>
      <c r="Y196" s="359"/>
      <c r="Z196" s="359"/>
      <c r="AA196" s="359"/>
      <c r="AB196" s="404"/>
      <c r="AC196" s="404"/>
    </row>
    <row r="197" spans="1:29" ht="15.75" customHeight="1">
      <c r="A197" s="359"/>
      <c r="B197" s="359"/>
      <c r="C197" s="359"/>
      <c r="D197" s="359"/>
      <c r="E197" s="359"/>
      <c r="F197" s="359"/>
      <c r="G197" s="359"/>
      <c r="H197" s="359"/>
      <c r="I197" s="359"/>
      <c r="J197" s="359"/>
      <c r="K197" s="359"/>
      <c r="L197" s="359"/>
      <c r="M197" s="359"/>
      <c r="N197" s="359"/>
      <c r="O197" s="359"/>
      <c r="P197" s="359"/>
      <c r="Q197" s="359"/>
      <c r="R197" s="359"/>
      <c r="S197" s="359"/>
      <c r="T197" s="359"/>
      <c r="U197" s="359"/>
      <c r="V197" s="358"/>
      <c r="W197" s="358"/>
      <c r="X197" s="359"/>
      <c r="Y197" s="359"/>
      <c r="Z197" s="359"/>
      <c r="AA197" s="359"/>
      <c r="AB197" s="404"/>
      <c r="AC197" s="404"/>
    </row>
    <row r="198" spans="1:29" ht="15.75" customHeight="1">
      <c r="A198" s="359"/>
      <c r="B198" s="359"/>
      <c r="C198" s="359"/>
      <c r="D198" s="359"/>
      <c r="E198" s="359"/>
      <c r="F198" s="359"/>
      <c r="G198" s="359"/>
      <c r="H198" s="359"/>
      <c r="I198" s="359"/>
      <c r="J198" s="359"/>
      <c r="K198" s="359"/>
      <c r="L198" s="359"/>
      <c r="M198" s="359"/>
      <c r="N198" s="359"/>
      <c r="O198" s="359"/>
      <c r="P198" s="359"/>
      <c r="Q198" s="359"/>
      <c r="R198" s="359"/>
      <c r="S198" s="359"/>
      <c r="T198" s="359"/>
      <c r="U198" s="359"/>
      <c r="V198" s="358"/>
      <c r="W198" s="358"/>
      <c r="X198" s="359"/>
      <c r="Y198" s="359"/>
      <c r="Z198" s="359"/>
      <c r="AA198" s="359"/>
      <c r="AB198" s="404"/>
      <c r="AC198" s="404"/>
    </row>
    <row r="199" spans="1:29" ht="15.75" customHeight="1">
      <c r="A199" s="359"/>
      <c r="B199" s="359"/>
      <c r="C199" s="359"/>
      <c r="D199" s="359"/>
      <c r="E199" s="359"/>
      <c r="F199" s="359"/>
      <c r="G199" s="359"/>
      <c r="H199" s="359"/>
      <c r="I199" s="359"/>
      <c r="J199" s="359"/>
      <c r="K199" s="359"/>
      <c r="L199" s="359"/>
      <c r="M199" s="359"/>
      <c r="N199" s="359"/>
      <c r="O199" s="359"/>
      <c r="P199" s="359"/>
      <c r="Q199" s="359"/>
      <c r="R199" s="359"/>
      <c r="S199" s="359"/>
      <c r="T199" s="359"/>
      <c r="U199" s="359"/>
      <c r="V199" s="358"/>
      <c r="W199" s="358"/>
      <c r="X199" s="359"/>
      <c r="Y199" s="359"/>
      <c r="Z199" s="359"/>
      <c r="AA199" s="359"/>
      <c r="AB199" s="404"/>
      <c r="AC199" s="404"/>
    </row>
    <row r="200" spans="1:29" ht="15.75" customHeight="1">
      <c r="A200" s="359"/>
      <c r="B200" s="359"/>
      <c r="C200" s="359"/>
      <c r="D200" s="359"/>
      <c r="E200" s="359"/>
      <c r="F200" s="359"/>
      <c r="G200" s="359"/>
      <c r="H200" s="359"/>
      <c r="I200" s="359"/>
      <c r="J200" s="359"/>
      <c r="K200" s="359"/>
      <c r="L200" s="359"/>
      <c r="M200" s="359"/>
      <c r="N200" s="359"/>
      <c r="O200" s="359"/>
      <c r="P200" s="359"/>
      <c r="Q200" s="359"/>
      <c r="R200" s="359"/>
      <c r="S200" s="359"/>
      <c r="T200" s="359"/>
      <c r="U200" s="359"/>
      <c r="V200" s="358"/>
      <c r="W200" s="358"/>
      <c r="X200" s="359"/>
      <c r="Y200" s="359"/>
      <c r="Z200" s="359"/>
      <c r="AA200" s="359"/>
      <c r="AB200" s="404"/>
      <c r="AC200" s="404"/>
    </row>
    <row r="201" spans="1:29" ht="15.75" customHeight="1">
      <c r="A201" s="359"/>
      <c r="B201" s="359"/>
      <c r="C201" s="359"/>
      <c r="D201" s="359"/>
      <c r="E201" s="359"/>
      <c r="F201" s="359"/>
      <c r="G201" s="359"/>
      <c r="H201" s="359"/>
      <c r="I201" s="359"/>
      <c r="J201" s="359"/>
      <c r="K201" s="359"/>
      <c r="L201" s="359"/>
      <c r="M201" s="359"/>
      <c r="N201" s="359"/>
      <c r="O201" s="359"/>
      <c r="P201" s="359"/>
      <c r="Q201" s="359"/>
      <c r="R201" s="359"/>
      <c r="S201" s="359"/>
      <c r="T201" s="359"/>
      <c r="U201" s="359"/>
      <c r="V201" s="358"/>
      <c r="W201" s="358"/>
      <c r="X201" s="359"/>
      <c r="Y201" s="359"/>
      <c r="Z201" s="359"/>
      <c r="AA201" s="359"/>
      <c r="AB201" s="404"/>
      <c r="AC201" s="404"/>
    </row>
    <row r="202" spans="1:29" ht="15.75" customHeight="1">
      <c r="A202" s="359"/>
      <c r="B202" s="359"/>
      <c r="C202" s="359"/>
      <c r="D202" s="359"/>
      <c r="E202" s="359"/>
      <c r="F202" s="359"/>
      <c r="G202" s="359"/>
      <c r="H202" s="359"/>
      <c r="I202" s="359"/>
      <c r="J202" s="359"/>
      <c r="K202" s="359"/>
      <c r="L202" s="359"/>
      <c r="M202" s="359"/>
      <c r="N202" s="359"/>
      <c r="O202" s="359"/>
      <c r="P202" s="359"/>
      <c r="Q202" s="359"/>
      <c r="R202" s="359"/>
      <c r="S202" s="359"/>
      <c r="T202" s="359"/>
      <c r="U202" s="359"/>
      <c r="V202" s="358"/>
      <c r="W202" s="358"/>
      <c r="X202" s="359"/>
      <c r="Y202" s="359"/>
      <c r="Z202" s="359"/>
      <c r="AA202" s="359"/>
      <c r="AB202" s="404"/>
      <c r="AC202" s="404"/>
    </row>
    <row r="203" spans="1:29" ht="15.75" customHeight="1">
      <c r="A203" s="359"/>
      <c r="B203" s="359"/>
      <c r="C203" s="359"/>
      <c r="D203" s="359"/>
      <c r="E203" s="359"/>
      <c r="F203" s="359"/>
      <c r="G203" s="359"/>
      <c r="H203" s="359"/>
      <c r="I203" s="359"/>
      <c r="J203" s="359"/>
      <c r="K203" s="359"/>
      <c r="L203" s="359"/>
      <c r="M203" s="359"/>
      <c r="N203" s="359"/>
      <c r="O203" s="359"/>
      <c r="P203" s="359"/>
      <c r="Q203" s="359"/>
      <c r="R203" s="359"/>
      <c r="S203" s="359"/>
      <c r="T203" s="359"/>
      <c r="U203" s="359"/>
      <c r="V203" s="358"/>
      <c r="W203" s="358"/>
      <c r="X203" s="359"/>
      <c r="Y203" s="359"/>
      <c r="Z203" s="359"/>
      <c r="AA203" s="359"/>
      <c r="AB203" s="404"/>
      <c r="AC203" s="404"/>
    </row>
    <row r="204" spans="1:29" ht="15.75" customHeight="1">
      <c r="A204" s="359"/>
      <c r="B204" s="359"/>
      <c r="C204" s="359"/>
      <c r="D204" s="359"/>
      <c r="E204" s="359"/>
      <c r="F204" s="359"/>
      <c r="G204" s="359"/>
      <c r="H204" s="359"/>
      <c r="I204" s="359"/>
      <c r="J204" s="359"/>
      <c r="K204" s="359"/>
      <c r="L204" s="359"/>
      <c r="M204" s="359"/>
      <c r="N204" s="359"/>
      <c r="O204" s="359"/>
      <c r="P204" s="359"/>
      <c r="Q204" s="359"/>
      <c r="R204" s="359"/>
      <c r="S204" s="359"/>
      <c r="T204" s="359"/>
      <c r="U204" s="359"/>
      <c r="V204" s="358"/>
      <c r="W204" s="358"/>
      <c r="X204" s="359"/>
      <c r="Y204" s="359"/>
      <c r="Z204" s="359"/>
      <c r="AA204" s="359"/>
      <c r="AB204" s="404"/>
      <c r="AC204" s="404"/>
    </row>
    <row r="205" spans="1:29" ht="15.75" customHeight="1">
      <c r="A205" s="359"/>
      <c r="B205" s="359"/>
      <c r="C205" s="359"/>
      <c r="D205" s="359"/>
      <c r="E205" s="359"/>
      <c r="F205" s="359"/>
      <c r="G205" s="359"/>
      <c r="H205" s="359"/>
      <c r="I205" s="359"/>
      <c r="J205" s="359"/>
      <c r="K205" s="359"/>
      <c r="L205" s="359"/>
      <c r="M205" s="359"/>
      <c r="N205" s="359"/>
      <c r="O205" s="359"/>
      <c r="P205" s="359"/>
      <c r="Q205" s="359"/>
      <c r="R205" s="359"/>
      <c r="S205" s="359"/>
      <c r="T205" s="359"/>
      <c r="U205" s="359"/>
      <c r="V205" s="358"/>
      <c r="W205" s="358"/>
      <c r="X205" s="359"/>
      <c r="Y205" s="359"/>
      <c r="Z205" s="359"/>
      <c r="AA205" s="359"/>
      <c r="AB205" s="404"/>
      <c r="AC205" s="404"/>
    </row>
    <row r="206" spans="1:29" ht="15.75" customHeight="1">
      <c r="A206" s="359"/>
      <c r="B206" s="359"/>
      <c r="C206" s="359"/>
      <c r="D206" s="359"/>
      <c r="E206" s="359"/>
      <c r="F206" s="359"/>
      <c r="G206" s="359"/>
      <c r="H206" s="359"/>
      <c r="I206" s="359"/>
      <c r="J206" s="359"/>
      <c r="K206" s="359"/>
      <c r="L206" s="359"/>
      <c r="M206" s="359"/>
      <c r="N206" s="359"/>
      <c r="O206" s="359"/>
      <c r="P206" s="359"/>
      <c r="Q206" s="359"/>
      <c r="R206" s="359"/>
      <c r="S206" s="359"/>
      <c r="T206" s="359"/>
      <c r="U206" s="359"/>
      <c r="V206" s="358"/>
      <c r="W206" s="358"/>
      <c r="X206" s="359"/>
      <c r="Y206" s="359"/>
      <c r="Z206" s="359"/>
      <c r="AA206" s="359"/>
      <c r="AB206" s="404"/>
      <c r="AC206" s="404"/>
    </row>
    <row r="207" spans="1:29" ht="15.75" customHeight="1">
      <c r="A207" s="359"/>
      <c r="B207" s="359"/>
      <c r="C207" s="359"/>
      <c r="D207" s="359"/>
      <c r="E207" s="359"/>
      <c r="F207" s="359"/>
      <c r="G207" s="359"/>
      <c r="H207" s="359"/>
      <c r="I207" s="359"/>
      <c r="J207" s="359"/>
      <c r="K207" s="359"/>
      <c r="L207" s="359"/>
      <c r="M207" s="359"/>
      <c r="N207" s="359"/>
      <c r="O207" s="359"/>
      <c r="P207" s="359"/>
      <c r="Q207" s="359"/>
      <c r="R207" s="359"/>
      <c r="S207" s="359"/>
      <c r="T207" s="359"/>
      <c r="U207" s="359"/>
      <c r="V207" s="358"/>
      <c r="W207" s="358"/>
      <c r="X207" s="359"/>
      <c r="Y207" s="359"/>
      <c r="Z207" s="359"/>
      <c r="AA207" s="359"/>
      <c r="AB207" s="404"/>
      <c r="AC207" s="404"/>
    </row>
    <row r="208" spans="1:29" ht="15.75" customHeight="1">
      <c r="A208" s="359"/>
      <c r="B208" s="359"/>
      <c r="C208" s="359"/>
      <c r="D208" s="359"/>
      <c r="E208" s="359"/>
      <c r="F208" s="359"/>
      <c r="G208" s="359"/>
      <c r="H208" s="359"/>
      <c r="I208" s="359"/>
      <c r="J208" s="359"/>
      <c r="K208" s="359"/>
      <c r="L208" s="359"/>
      <c r="M208" s="359"/>
      <c r="N208" s="359"/>
      <c r="O208" s="359"/>
      <c r="P208" s="359"/>
      <c r="Q208" s="359"/>
      <c r="R208" s="359"/>
      <c r="S208" s="359"/>
      <c r="T208" s="359"/>
      <c r="U208" s="359"/>
      <c r="V208" s="358"/>
      <c r="W208" s="358"/>
      <c r="X208" s="359"/>
      <c r="Y208" s="359"/>
      <c r="Z208" s="359"/>
      <c r="AA208" s="359"/>
      <c r="AB208" s="404"/>
      <c r="AC208" s="404"/>
    </row>
    <row r="209" spans="1:29" ht="15.75" customHeight="1">
      <c r="A209" s="359"/>
      <c r="B209" s="359"/>
      <c r="C209" s="359"/>
      <c r="D209" s="359"/>
      <c r="E209" s="359"/>
      <c r="F209" s="359"/>
      <c r="G209" s="359"/>
      <c r="H209" s="359"/>
      <c r="I209" s="359"/>
      <c r="J209" s="359"/>
      <c r="K209" s="359"/>
      <c r="L209" s="359"/>
      <c r="M209" s="359"/>
      <c r="N209" s="359"/>
      <c r="O209" s="359"/>
      <c r="P209" s="359"/>
      <c r="Q209" s="359"/>
      <c r="R209" s="359"/>
      <c r="S209" s="359"/>
      <c r="T209" s="359"/>
      <c r="U209" s="359"/>
      <c r="V209" s="358"/>
      <c r="W209" s="358"/>
      <c r="X209" s="359"/>
      <c r="Y209" s="359"/>
      <c r="Z209" s="359"/>
      <c r="AA209" s="359"/>
      <c r="AB209" s="404"/>
      <c r="AC209" s="404"/>
    </row>
    <row r="210" spans="1:29" ht="15.75" customHeight="1">
      <c r="A210" s="359"/>
      <c r="B210" s="359"/>
      <c r="C210" s="359"/>
      <c r="D210" s="359"/>
      <c r="E210" s="359"/>
      <c r="F210" s="359"/>
      <c r="G210" s="359"/>
      <c r="H210" s="359"/>
      <c r="I210" s="359"/>
      <c r="J210" s="359"/>
      <c r="K210" s="359"/>
      <c r="L210" s="359"/>
      <c r="M210" s="359"/>
      <c r="N210" s="359"/>
      <c r="O210" s="359"/>
      <c r="P210" s="359"/>
      <c r="Q210" s="359"/>
      <c r="R210" s="359"/>
      <c r="S210" s="359"/>
      <c r="T210" s="359"/>
      <c r="U210" s="359"/>
      <c r="V210" s="358"/>
      <c r="W210" s="358"/>
      <c r="X210" s="359"/>
      <c r="Y210" s="359"/>
      <c r="Z210" s="359"/>
      <c r="AA210" s="359"/>
      <c r="AB210" s="404"/>
      <c r="AC210" s="404"/>
    </row>
    <row r="211" spans="1:29" ht="15.75" customHeight="1">
      <c r="A211" s="359"/>
      <c r="B211" s="359"/>
      <c r="C211" s="359"/>
      <c r="D211" s="359"/>
      <c r="E211" s="359"/>
      <c r="F211" s="359"/>
      <c r="G211" s="359"/>
      <c r="H211" s="359"/>
      <c r="I211" s="359"/>
      <c r="J211" s="359"/>
      <c r="K211" s="359"/>
      <c r="L211" s="359"/>
      <c r="M211" s="359"/>
      <c r="N211" s="359"/>
      <c r="O211" s="359"/>
      <c r="P211" s="359"/>
      <c r="Q211" s="359"/>
      <c r="R211" s="359"/>
      <c r="S211" s="359"/>
      <c r="T211" s="359"/>
      <c r="U211" s="359"/>
      <c r="V211" s="358"/>
      <c r="W211" s="358"/>
      <c r="X211" s="359"/>
      <c r="Y211" s="359"/>
      <c r="Z211" s="359"/>
      <c r="AA211" s="359"/>
      <c r="AB211" s="404"/>
      <c r="AC211" s="404"/>
    </row>
    <row r="212" spans="1:29" ht="15.75" customHeight="1">
      <c r="A212" s="359"/>
      <c r="B212" s="359"/>
      <c r="C212" s="359"/>
      <c r="D212" s="359"/>
      <c r="E212" s="359"/>
      <c r="F212" s="359"/>
      <c r="G212" s="359"/>
      <c r="H212" s="359"/>
      <c r="I212" s="359"/>
      <c r="J212" s="359"/>
      <c r="K212" s="359"/>
      <c r="L212" s="359"/>
      <c r="M212" s="359"/>
      <c r="N212" s="359"/>
      <c r="O212" s="359"/>
      <c r="P212" s="359"/>
      <c r="Q212" s="359"/>
      <c r="R212" s="359"/>
      <c r="S212" s="359"/>
      <c r="T212" s="359"/>
      <c r="U212" s="359"/>
      <c r="V212" s="358"/>
      <c r="W212" s="358"/>
      <c r="X212" s="359"/>
      <c r="Y212" s="359"/>
      <c r="Z212" s="359"/>
      <c r="AA212" s="359"/>
      <c r="AB212" s="404"/>
      <c r="AC212" s="404"/>
    </row>
    <row r="213" spans="1:29" ht="15.75" customHeight="1">
      <c r="A213" s="359"/>
      <c r="B213" s="359"/>
      <c r="C213" s="359"/>
      <c r="D213" s="359"/>
      <c r="E213" s="359"/>
      <c r="F213" s="359"/>
      <c r="G213" s="359"/>
      <c r="H213" s="359"/>
      <c r="I213" s="359"/>
      <c r="J213" s="359"/>
      <c r="K213" s="359"/>
      <c r="L213" s="359"/>
      <c r="M213" s="359"/>
      <c r="N213" s="359"/>
      <c r="O213" s="359"/>
      <c r="P213" s="359"/>
      <c r="Q213" s="359"/>
      <c r="R213" s="359"/>
      <c r="S213" s="359"/>
      <c r="T213" s="359"/>
      <c r="U213" s="359"/>
      <c r="V213" s="358"/>
      <c r="W213" s="358"/>
      <c r="X213" s="359"/>
      <c r="Y213" s="359"/>
      <c r="Z213" s="359"/>
      <c r="AA213" s="359"/>
      <c r="AB213" s="404"/>
      <c r="AC213" s="404"/>
    </row>
    <row r="214" spans="1:29" ht="15.75" customHeight="1">
      <c r="A214" s="359"/>
      <c r="B214" s="359"/>
      <c r="C214" s="359"/>
      <c r="D214" s="359"/>
      <c r="E214" s="359"/>
      <c r="F214" s="359"/>
      <c r="G214" s="359"/>
      <c r="H214" s="359"/>
      <c r="I214" s="359"/>
      <c r="J214" s="359"/>
      <c r="K214" s="359"/>
      <c r="L214" s="359"/>
      <c r="M214" s="359"/>
      <c r="N214" s="359"/>
      <c r="O214" s="359"/>
      <c r="P214" s="359"/>
      <c r="Q214" s="359"/>
      <c r="R214" s="359"/>
      <c r="S214" s="359"/>
      <c r="T214" s="359"/>
      <c r="U214" s="359"/>
      <c r="V214" s="358"/>
      <c r="W214" s="358"/>
      <c r="X214" s="359"/>
      <c r="Y214" s="359"/>
      <c r="Z214" s="359"/>
      <c r="AA214" s="359"/>
      <c r="AB214" s="404"/>
      <c r="AC214" s="404"/>
    </row>
    <row r="215" spans="1:29" ht="15.75" customHeight="1">
      <c r="A215" s="359"/>
      <c r="B215" s="359"/>
      <c r="C215" s="359"/>
      <c r="D215" s="359"/>
      <c r="E215" s="359"/>
      <c r="F215" s="359"/>
      <c r="G215" s="359"/>
      <c r="H215" s="359"/>
      <c r="I215" s="359"/>
      <c r="J215" s="359"/>
      <c r="K215" s="359"/>
      <c r="L215" s="359"/>
      <c r="M215" s="359"/>
      <c r="N215" s="359"/>
      <c r="O215" s="359"/>
      <c r="P215" s="359"/>
      <c r="Q215" s="359"/>
      <c r="R215" s="359"/>
      <c r="S215" s="359"/>
      <c r="T215" s="359"/>
      <c r="U215" s="359"/>
      <c r="V215" s="358"/>
      <c r="W215" s="358"/>
      <c r="X215" s="359"/>
      <c r="Y215" s="359"/>
      <c r="Z215" s="359"/>
      <c r="AA215" s="359"/>
      <c r="AB215" s="404"/>
      <c r="AC215" s="404"/>
    </row>
    <row r="216" spans="1:29" ht="15.75" customHeight="1">
      <c r="A216" s="359"/>
      <c r="B216" s="359"/>
      <c r="C216" s="359"/>
      <c r="D216" s="359"/>
      <c r="E216" s="359"/>
      <c r="F216" s="359"/>
      <c r="G216" s="359"/>
      <c r="H216" s="359"/>
      <c r="I216" s="359"/>
      <c r="J216" s="359"/>
      <c r="K216" s="359"/>
      <c r="L216" s="359"/>
      <c r="M216" s="359"/>
      <c r="N216" s="359"/>
      <c r="O216" s="359"/>
      <c r="P216" s="359"/>
      <c r="Q216" s="359"/>
      <c r="R216" s="359"/>
      <c r="S216" s="359"/>
      <c r="T216" s="359"/>
      <c r="U216" s="359"/>
      <c r="V216" s="358"/>
      <c r="W216" s="358"/>
      <c r="X216" s="359"/>
      <c r="Y216" s="359"/>
      <c r="Z216" s="359"/>
      <c r="AA216" s="359"/>
      <c r="AB216" s="404"/>
      <c r="AC216" s="404"/>
    </row>
    <row r="217" spans="1:29" ht="15.75" customHeight="1">
      <c r="A217" s="359"/>
      <c r="B217" s="359"/>
      <c r="C217" s="359"/>
      <c r="D217" s="359"/>
      <c r="E217" s="359"/>
      <c r="F217" s="359"/>
      <c r="G217" s="359"/>
      <c r="H217" s="359"/>
      <c r="I217" s="359"/>
      <c r="J217" s="359"/>
      <c r="K217" s="359"/>
      <c r="L217" s="359"/>
      <c r="M217" s="359"/>
      <c r="N217" s="359"/>
      <c r="O217" s="359"/>
      <c r="P217" s="359"/>
      <c r="Q217" s="359"/>
      <c r="R217" s="359"/>
      <c r="S217" s="359"/>
      <c r="T217" s="359"/>
      <c r="U217" s="359"/>
      <c r="V217" s="358"/>
      <c r="W217" s="358"/>
      <c r="X217" s="359"/>
      <c r="Y217" s="359"/>
      <c r="Z217" s="359"/>
      <c r="AA217" s="359"/>
      <c r="AB217" s="404"/>
      <c r="AC217" s="404"/>
    </row>
    <row r="218" spans="1:29" ht="15.75" customHeight="1">
      <c r="A218" s="359"/>
      <c r="B218" s="359"/>
      <c r="C218" s="359"/>
      <c r="D218" s="359"/>
      <c r="E218" s="359"/>
      <c r="F218" s="359"/>
      <c r="G218" s="359"/>
      <c r="H218" s="359"/>
      <c r="I218" s="359"/>
      <c r="J218" s="359"/>
      <c r="K218" s="359"/>
      <c r="L218" s="359"/>
      <c r="M218" s="359"/>
      <c r="N218" s="359"/>
      <c r="O218" s="359"/>
      <c r="P218" s="359"/>
      <c r="Q218" s="359"/>
      <c r="R218" s="359"/>
      <c r="S218" s="359"/>
      <c r="T218" s="359"/>
      <c r="U218" s="359"/>
      <c r="V218" s="358"/>
      <c r="W218" s="358"/>
      <c r="X218" s="359"/>
      <c r="Y218" s="359"/>
      <c r="Z218" s="359"/>
      <c r="AA218" s="359"/>
      <c r="AB218" s="404"/>
      <c r="AC218" s="404"/>
    </row>
    <row r="219" spans="1:29" ht="15.75" customHeight="1">
      <c r="A219" s="359"/>
      <c r="B219" s="359"/>
      <c r="C219" s="359"/>
      <c r="D219" s="359"/>
      <c r="E219" s="359"/>
      <c r="F219" s="359"/>
      <c r="G219" s="359"/>
      <c r="H219" s="359"/>
      <c r="I219" s="359"/>
      <c r="J219" s="359"/>
      <c r="K219" s="359"/>
      <c r="L219" s="359"/>
      <c r="M219" s="359"/>
      <c r="N219" s="359"/>
      <c r="O219" s="359"/>
      <c r="P219" s="359"/>
      <c r="Q219" s="359"/>
      <c r="R219" s="359"/>
      <c r="S219" s="359"/>
      <c r="T219" s="359"/>
      <c r="U219" s="359"/>
      <c r="V219" s="358"/>
      <c r="W219" s="358"/>
      <c r="X219" s="359"/>
      <c r="Y219" s="359"/>
      <c r="Z219" s="359"/>
      <c r="AA219" s="359"/>
      <c r="AB219" s="404"/>
      <c r="AC219" s="404"/>
    </row>
    <row r="220" spans="1:29" ht="15.75" customHeight="1">
      <c r="A220" s="359"/>
      <c r="B220" s="359"/>
      <c r="C220" s="359"/>
      <c r="D220" s="359"/>
      <c r="E220" s="359"/>
      <c r="F220" s="359"/>
      <c r="G220" s="359"/>
      <c r="H220" s="359"/>
      <c r="I220" s="359"/>
      <c r="J220" s="359"/>
      <c r="K220" s="359"/>
      <c r="L220" s="359"/>
      <c r="M220" s="359"/>
      <c r="N220" s="359"/>
      <c r="O220" s="359"/>
      <c r="P220" s="359"/>
      <c r="Q220" s="359"/>
      <c r="R220" s="359"/>
      <c r="S220" s="359"/>
      <c r="T220" s="359"/>
      <c r="U220" s="359"/>
      <c r="V220" s="358"/>
      <c r="W220" s="358"/>
      <c r="X220" s="359"/>
      <c r="Y220" s="359"/>
      <c r="Z220" s="359"/>
      <c r="AA220" s="359"/>
      <c r="AB220" s="404"/>
      <c r="AC220" s="404"/>
    </row>
    <row r="221" spans="1:29" ht="15.75" customHeight="1">
      <c r="A221" s="359"/>
      <c r="B221" s="359"/>
      <c r="C221" s="359"/>
      <c r="D221" s="359"/>
      <c r="E221" s="359"/>
      <c r="F221" s="359"/>
      <c r="G221" s="359"/>
      <c r="H221" s="359"/>
      <c r="I221" s="359"/>
      <c r="J221" s="359"/>
      <c r="K221" s="359"/>
      <c r="L221" s="359"/>
      <c r="M221" s="359"/>
      <c r="N221" s="359"/>
      <c r="O221" s="359"/>
      <c r="P221" s="359"/>
      <c r="Q221" s="359"/>
      <c r="R221" s="359"/>
      <c r="S221" s="359"/>
      <c r="T221" s="359"/>
      <c r="U221" s="359"/>
      <c r="V221" s="358"/>
      <c r="W221" s="358"/>
      <c r="X221" s="359"/>
      <c r="Y221" s="359"/>
      <c r="Z221" s="359"/>
      <c r="AA221" s="359"/>
      <c r="AB221" s="404"/>
      <c r="AC221" s="404"/>
    </row>
    <row r="222" spans="1:29" ht="15.75" customHeight="1">
      <c r="A222" s="359"/>
      <c r="B222" s="359"/>
      <c r="C222" s="359"/>
      <c r="D222" s="359"/>
      <c r="E222" s="359"/>
      <c r="F222" s="359"/>
      <c r="G222" s="359"/>
      <c r="H222" s="359"/>
      <c r="I222" s="359"/>
      <c r="J222" s="359"/>
      <c r="K222" s="359"/>
      <c r="L222" s="359"/>
      <c r="M222" s="359"/>
      <c r="N222" s="359"/>
      <c r="O222" s="359"/>
      <c r="P222" s="359"/>
      <c r="Q222" s="359"/>
      <c r="R222" s="359"/>
      <c r="S222" s="359"/>
      <c r="T222" s="359"/>
      <c r="U222" s="359"/>
      <c r="V222" s="358"/>
      <c r="W222" s="358"/>
      <c r="X222" s="359"/>
      <c r="Y222" s="359"/>
      <c r="Z222" s="359"/>
      <c r="AA222" s="359"/>
      <c r="AB222" s="404"/>
      <c r="AC222" s="404"/>
    </row>
    <row r="223" spans="1:29" ht="15.75" customHeight="1">
      <c r="A223" s="359"/>
      <c r="B223" s="359"/>
      <c r="C223" s="359"/>
      <c r="D223" s="359"/>
      <c r="E223" s="359"/>
      <c r="F223" s="359"/>
      <c r="G223" s="359"/>
      <c r="H223" s="359"/>
      <c r="I223" s="359"/>
      <c r="J223" s="359"/>
      <c r="K223" s="359"/>
      <c r="L223" s="359"/>
      <c r="M223" s="359"/>
      <c r="N223" s="359"/>
      <c r="O223" s="359"/>
      <c r="P223" s="359"/>
      <c r="Q223" s="359"/>
      <c r="R223" s="359"/>
      <c r="S223" s="359"/>
      <c r="T223" s="359"/>
      <c r="U223" s="359"/>
      <c r="V223" s="358"/>
      <c r="W223" s="358"/>
      <c r="X223" s="359"/>
      <c r="Y223" s="359"/>
      <c r="Z223" s="359"/>
      <c r="AA223" s="359"/>
      <c r="AB223" s="404"/>
      <c r="AC223" s="404"/>
    </row>
    <row r="224" spans="1:29" ht="15.75" customHeight="1">
      <c r="A224" s="359"/>
      <c r="B224" s="359"/>
      <c r="C224" s="359"/>
      <c r="D224" s="359"/>
      <c r="E224" s="359"/>
      <c r="F224" s="359"/>
      <c r="G224" s="359"/>
      <c r="H224" s="359"/>
      <c r="I224" s="359"/>
      <c r="J224" s="359"/>
      <c r="K224" s="359"/>
      <c r="L224" s="359"/>
      <c r="M224" s="359"/>
      <c r="N224" s="359"/>
      <c r="O224" s="359"/>
      <c r="P224" s="359"/>
      <c r="Q224" s="359"/>
      <c r="R224" s="359"/>
      <c r="S224" s="359"/>
      <c r="T224" s="359"/>
      <c r="U224" s="359"/>
      <c r="V224" s="358"/>
      <c r="W224" s="358"/>
      <c r="X224" s="359"/>
      <c r="Y224" s="359"/>
      <c r="Z224" s="359"/>
      <c r="AA224" s="359"/>
      <c r="AB224" s="404"/>
      <c r="AC224" s="404"/>
    </row>
    <row r="225" spans="1:29" ht="15.75" customHeight="1">
      <c r="A225" s="359"/>
      <c r="B225" s="359"/>
      <c r="C225" s="359"/>
      <c r="D225" s="359"/>
      <c r="E225" s="359"/>
      <c r="F225" s="359"/>
      <c r="G225" s="359"/>
      <c r="H225" s="359"/>
      <c r="I225" s="359"/>
      <c r="J225" s="359"/>
      <c r="K225" s="359"/>
      <c r="L225" s="359"/>
      <c r="M225" s="359"/>
      <c r="N225" s="359"/>
      <c r="O225" s="359"/>
      <c r="P225" s="359"/>
      <c r="Q225" s="359"/>
      <c r="R225" s="359"/>
      <c r="S225" s="359"/>
      <c r="T225" s="359"/>
      <c r="U225" s="359"/>
      <c r="V225" s="358"/>
      <c r="W225" s="358"/>
      <c r="X225" s="359"/>
      <c r="Y225" s="359"/>
      <c r="Z225" s="359"/>
      <c r="AA225" s="359"/>
      <c r="AB225" s="404"/>
      <c r="AC225" s="404"/>
    </row>
    <row r="226" spans="1:29" ht="15.75" customHeight="1">
      <c r="A226" s="359"/>
      <c r="B226" s="359"/>
      <c r="C226" s="359"/>
      <c r="D226" s="359"/>
      <c r="E226" s="359"/>
      <c r="F226" s="359"/>
      <c r="G226" s="359"/>
      <c r="H226" s="359"/>
      <c r="I226" s="359"/>
      <c r="J226" s="359"/>
      <c r="K226" s="359"/>
      <c r="L226" s="359"/>
      <c r="M226" s="359"/>
      <c r="N226" s="359"/>
      <c r="O226" s="359"/>
      <c r="P226" s="359"/>
      <c r="Q226" s="359"/>
      <c r="R226" s="359"/>
      <c r="S226" s="359"/>
      <c r="T226" s="359"/>
      <c r="U226" s="359"/>
      <c r="V226" s="358"/>
      <c r="W226" s="358"/>
      <c r="X226" s="359"/>
      <c r="Y226" s="359"/>
      <c r="Z226" s="359"/>
      <c r="AA226" s="359"/>
      <c r="AB226" s="404"/>
      <c r="AC226" s="404"/>
    </row>
    <row r="227" spans="1:29" ht="15.75" customHeight="1">
      <c r="A227" s="359"/>
      <c r="B227" s="359"/>
      <c r="C227" s="359"/>
      <c r="D227" s="359"/>
      <c r="E227" s="359"/>
      <c r="F227" s="359"/>
      <c r="G227" s="359"/>
      <c r="H227" s="359"/>
      <c r="I227" s="359"/>
      <c r="J227" s="359"/>
      <c r="K227" s="359"/>
      <c r="L227" s="359"/>
      <c r="M227" s="359"/>
      <c r="N227" s="359"/>
      <c r="O227" s="359"/>
      <c r="P227" s="359"/>
      <c r="Q227" s="359"/>
      <c r="R227" s="359"/>
      <c r="S227" s="359"/>
      <c r="T227" s="359"/>
      <c r="U227" s="359"/>
      <c r="V227" s="358"/>
      <c r="W227" s="358"/>
      <c r="X227" s="359"/>
      <c r="Y227" s="359"/>
      <c r="Z227" s="359"/>
      <c r="AA227" s="359"/>
      <c r="AB227" s="404"/>
      <c r="AC227" s="404"/>
    </row>
    <row r="228" spans="1:29" ht="15.75" customHeight="1">
      <c r="A228" s="359"/>
      <c r="B228" s="359"/>
      <c r="C228" s="359"/>
      <c r="D228" s="359"/>
      <c r="E228" s="359"/>
      <c r="F228" s="359"/>
      <c r="G228" s="359"/>
      <c r="H228" s="359"/>
      <c r="I228" s="359"/>
      <c r="J228" s="359"/>
      <c r="K228" s="359"/>
      <c r="L228" s="359"/>
      <c r="M228" s="359"/>
      <c r="N228" s="359"/>
      <c r="O228" s="359"/>
      <c r="P228" s="359"/>
      <c r="Q228" s="359"/>
      <c r="R228" s="359"/>
      <c r="S228" s="359"/>
      <c r="T228" s="359"/>
      <c r="U228" s="359"/>
      <c r="V228" s="358"/>
      <c r="W228" s="358"/>
      <c r="X228" s="359"/>
      <c r="Y228" s="359"/>
      <c r="Z228" s="359"/>
      <c r="AA228" s="359"/>
      <c r="AB228" s="404"/>
      <c r="AC228" s="404"/>
    </row>
    <row r="229" spans="1:29" ht="15.75" customHeight="1">
      <c r="A229" s="359"/>
      <c r="B229" s="359"/>
      <c r="C229" s="359"/>
      <c r="D229" s="359"/>
      <c r="E229" s="359"/>
      <c r="F229" s="359"/>
      <c r="G229" s="359"/>
      <c r="H229" s="359"/>
      <c r="I229" s="359"/>
      <c r="J229" s="359"/>
      <c r="K229" s="359"/>
      <c r="L229" s="359"/>
      <c r="M229" s="359"/>
      <c r="N229" s="359"/>
      <c r="O229" s="359"/>
      <c r="P229" s="359"/>
      <c r="Q229" s="359"/>
      <c r="R229" s="359"/>
      <c r="S229" s="359"/>
      <c r="T229" s="359"/>
      <c r="U229" s="359"/>
      <c r="V229" s="358"/>
      <c r="W229" s="358"/>
      <c r="X229" s="359"/>
      <c r="Y229" s="359"/>
      <c r="Z229" s="359"/>
      <c r="AA229" s="359"/>
      <c r="AB229" s="404"/>
      <c r="AC229" s="404"/>
    </row>
    <row r="230" spans="1:29" ht="15.75" customHeight="1">
      <c r="A230" s="359"/>
      <c r="B230" s="359"/>
      <c r="C230" s="359"/>
      <c r="D230" s="359"/>
      <c r="E230" s="359"/>
      <c r="F230" s="359"/>
      <c r="G230" s="359"/>
      <c r="H230" s="359"/>
      <c r="I230" s="359"/>
      <c r="J230" s="359"/>
      <c r="K230" s="359"/>
      <c r="L230" s="359"/>
      <c r="M230" s="359"/>
      <c r="N230" s="359"/>
      <c r="O230" s="359"/>
      <c r="P230" s="359"/>
      <c r="Q230" s="359"/>
      <c r="R230" s="359"/>
      <c r="S230" s="359"/>
      <c r="T230" s="359"/>
      <c r="U230" s="359"/>
      <c r="V230" s="358"/>
      <c r="W230" s="358"/>
      <c r="X230" s="359"/>
      <c r="Y230" s="359"/>
      <c r="Z230" s="359"/>
      <c r="AA230" s="359"/>
      <c r="AB230" s="404"/>
      <c r="AC230" s="404"/>
    </row>
    <row r="231" spans="1:29" ht="15.75" customHeight="1">
      <c r="A231" s="359"/>
      <c r="B231" s="359"/>
      <c r="C231" s="359"/>
      <c r="D231" s="359"/>
      <c r="E231" s="359"/>
      <c r="F231" s="359"/>
      <c r="G231" s="359"/>
      <c r="H231" s="359"/>
      <c r="I231" s="359"/>
      <c r="J231" s="359"/>
      <c r="K231" s="359"/>
      <c r="L231" s="359"/>
      <c r="M231" s="359"/>
      <c r="N231" s="359"/>
      <c r="O231" s="359"/>
      <c r="P231" s="359"/>
      <c r="Q231" s="359"/>
      <c r="R231" s="359"/>
      <c r="S231" s="359"/>
      <c r="T231" s="359"/>
      <c r="U231" s="359"/>
      <c r="V231" s="358"/>
      <c r="W231" s="358"/>
      <c r="X231" s="359"/>
      <c r="Y231" s="359"/>
      <c r="Z231" s="359"/>
      <c r="AA231" s="359"/>
      <c r="AB231" s="404"/>
      <c r="AC231" s="404"/>
    </row>
    <row r="232" spans="1:29" ht="15.75" customHeight="1">
      <c r="A232" s="359"/>
      <c r="B232" s="359"/>
      <c r="C232" s="359"/>
      <c r="D232" s="359"/>
      <c r="E232" s="359"/>
      <c r="F232" s="359"/>
      <c r="G232" s="359"/>
      <c r="H232" s="359"/>
      <c r="I232" s="359"/>
      <c r="J232" s="359"/>
      <c r="K232" s="359"/>
      <c r="L232" s="359"/>
      <c r="M232" s="359"/>
      <c r="N232" s="359"/>
      <c r="O232" s="359"/>
      <c r="P232" s="359"/>
      <c r="Q232" s="359"/>
      <c r="R232" s="359"/>
      <c r="S232" s="359"/>
      <c r="T232" s="359"/>
      <c r="U232" s="359"/>
      <c r="V232" s="358"/>
      <c r="W232" s="358"/>
      <c r="X232" s="359"/>
      <c r="Y232" s="359"/>
      <c r="Z232" s="359"/>
      <c r="AA232" s="359"/>
      <c r="AB232" s="404"/>
      <c r="AC232" s="404"/>
    </row>
    <row r="233" spans="1:29" ht="15.75" customHeight="1">
      <c r="A233" s="359"/>
      <c r="B233" s="359"/>
      <c r="C233" s="359"/>
      <c r="D233" s="359"/>
      <c r="E233" s="359"/>
      <c r="F233" s="359"/>
      <c r="G233" s="359"/>
      <c r="H233" s="359"/>
      <c r="I233" s="359"/>
      <c r="J233" s="359"/>
      <c r="K233" s="359"/>
      <c r="L233" s="359"/>
      <c r="M233" s="359"/>
      <c r="N233" s="359"/>
      <c r="O233" s="359"/>
      <c r="P233" s="359"/>
      <c r="Q233" s="359"/>
      <c r="R233" s="359"/>
      <c r="S233" s="359"/>
      <c r="T233" s="359"/>
      <c r="U233" s="359"/>
      <c r="V233" s="358"/>
      <c r="W233" s="358"/>
      <c r="X233" s="359"/>
      <c r="Y233" s="359"/>
      <c r="Z233" s="359"/>
      <c r="AA233" s="359"/>
      <c r="AB233" s="404"/>
      <c r="AC233" s="404"/>
    </row>
    <row r="234" spans="1:29" ht="15.75" customHeight="1">
      <c r="A234" s="359"/>
      <c r="B234" s="359"/>
      <c r="C234" s="359"/>
      <c r="D234" s="359"/>
      <c r="E234" s="359"/>
      <c r="F234" s="359"/>
      <c r="G234" s="359"/>
      <c r="H234" s="359"/>
      <c r="I234" s="359"/>
      <c r="J234" s="359"/>
      <c r="K234" s="359"/>
      <c r="L234" s="359"/>
      <c r="M234" s="359"/>
      <c r="N234" s="359"/>
      <c r="O234" s="359"/>
      <c r="P234" s="359"/>
      <c r="Q234" s="359"/>
      <c r="R234" s="359"/>
      <c r="S234" s="359"/>
      <c r="T234" s="359"/>
      <c r="U234" s="359"/>
      <c r="V234" s="358"/>
      <c r="W234" s="358"/>
      <c r="X234" s="359"/>
      <c r="Y234" s="359"/>
      <c r="Z234" s="359"/>
      <c r="AA234" s="359"/>
      <c r="AB234" s="404"/>
      <c r="AC234" s="404"/>
    </row>
    <row r="235" spans="1:29" ht="15.75" customHeight="1">
      <c r="A235" s="359"/>
      <c r="B235" s="359"/>
      <c r="C235" s="359"/>
      <c r="D235" s="359"/>
      <c r="E235" s="359"/>
      <c r="F235" s="359"/>
      <c r="G235" s="359"/>
      <c r="H235" s="359"/>
      <c r="I235" s="359"/>
      <c r="J235" s="359"/>
      <c r="K235" s="359"/>
      <c r="L235" s="359"/>
      <c r="M235" s="359"/>
      <c r="N235" s="359"/>
      <c r="O235" s="359"/>
      <c r="P235" s="359"/>
      <c r="Q235" s="359"/>
      <c r="R235" s="359"/>
      <c r="S235" s="359"/>
      <c r="T235" s="359"/>
      <c r="U235" s="359"/>
      <c r="V235" s="358"/>
      <c r="W235" s="358"/>
      <c r="X235" s="359"/>
      <c r="Y235" s="359"/>
      <c r="Z235" s="359"/>
      <c r="AA235" s="359"/>
      <c r="AB235" s="404"/>
      <c r="AC235" s="404"/>
    </row>
    <row r="236" spans="1:29" ht="15.75" customHeight="1">
      <c r="A236" s="359"/>
      <c r="B236" s="359"/>
      <c r="C236" s="359"/>
      <c r="D236" s="359"/>
      <c r="E236" s="359"/>
      <c r="F236" s="359"/>
      <c r="G236" s="359"/>
      <c r="H236" s="359"/>
      <c r="I236" s="359"/>
      <c r="J236" s="359"/>
      <c r="K236" s="359"/>
      <c r="L236" s="359"/>
      <c r="M236" s="359"/>
      <c r="N236" s="359"/>
      <c r="O236" s="359"/>
      <c r="P236" s="359"/>
      <c r="Q236" s="359"/>
      <c r="R236" s="359"/>
      <c r="S236" s="359"/>
      <c r="T236" s="359"/>
      <c r="U236" s="359"/>
      <c r="V236" s="358"/>
      <c r="W236" s="358"/>
      <c r="X236" s="359"/>
      <c r="Y236" s="359"/>
      <c r="Z236" s="359"/>
      <c r="AA236" s="359"/>
      <c r="AB236" s="404"/>
      <c r="AC236" s="404"/>
    </row>
    <row r="237" spans="1:29" ht="15.75" customHeight="1">
      <c r="A237" s="359"/>
      <c r="B237" s="359"/>
      <c r="C237" s="359"/>
      <c r="D237" s="359"/>
      <c r="E237" s="359"/>
      <c r="F237" s="359"/>
      <c r="G237" s="359"/>
      <c r="H237" s="359"/>
      <c r="I237" s="359"/>
      <c r="J237" s="359"/>
      <c r="K237" s="359"/>
      <c r="L237" s="359"/>
      <c r="M237" s="359"/>
      <c r="N237" s="359"/>
      <c r="O237" s="359"/>
      <c r="P237" s="359"/>
      <c r="Q237" s="359"/>
      <c r="R237" s="359"/>
      <c r="S237" s="359"/>
      <c r="T237" s="359"/>
      <c r="U237" s="359"/>
      <c r="V237" s="358"/>
      <c r="W237" s="358"/>
      <c r="X237" s="359"/>
      <c r="Y237" s="359"/>
      <c r="Z237" s="359"/>
      <c r="AA237" s="359"/>
      <c r="AB237" s="404"/>
      <c r="AC237" s="404"/>
    </row>
    <row r="238" spans="1:29" ht="15.75" customHeight="1">
      <c r="A238" s="359"/>
      <c r="B238" s="359"/>
      <c r="C238" s="359"/>
      <c r="D238" s="359"/>
      <c r="E238" s="359"/>
      <c r="F238" s="359"/>
      <c r="G238" s="359"/>
      <c r="H238" s="359"/>
      <c r="I238" s="359"/>
      <c r="J238" s="359"/>
      <c r="K238" s="359"/>
      <c r="L238" s="359"/>
      <c r="M238" s="359"/>
      <c r="N238" s="359"/>
      <c r="O238" s="359"/>
      <c r="P238" s="359"/>
      <c r="Q238" s="359"/>
      <c r="R238" s="359"/>
      <c r="S238" s="359"/>
      <c r="T238" s="359"/>
      <c r="U238" s="359"/>
      <c r="V238" s="358"/>
      <c r="W238" s="358"/>
      <c r="X238" s="359"/>
      <c r="Y238" s="359"/>
      <c r="Z238" s="359"/>
      <c r="AA238" s="359"/>
      <c r="AB238" s="404"/>
      <c r="AC238" s="404"/>
    </row>
    <row r="239" spans="1:29" ht="15.75" customHeight="1">
      <c r="A239" s="359"/>
      <c r="B239" s="359"/>
      <c r="C239" s="359"/>
      <c r="D239" s="359"/>
      <c r="E239" s="359"/>
      <c r="F239" s="359"/>
      <c r="G239" s="359"/>
      <c r="H239" s="359"/>
      <c r="I239" s="359"/>
      <c r="J239" s="359"/>
      <c r="K239" s="359"/>
      <c r="L239" s="359"/>
      <c r="M239" s="359"/>
      <c r="N239" s="359"/>
      <c r="O239" s="359"/>
      <c r="P239" s="359"/>
      <c r="Q239" s="359"/>
      <c r="R239" s="359"/>
      <c r="S239" s="359"/>
      <c r="T239" s="359"/>
      <c r="U239" s="359"/>
      <c r="V239" s="358"/>
      <c r="W239" s="358"/>
      <c r="X239" s="359"/>
      <c r="Y239" s="359"/>
      <c r="Z239" s="359"/>
      <c r="AA239" s="359"/>
      <c r="AB239" s="404"/>
      <c r="AC239" s="404"/>
    </row>
    <row r="240" spans="1:29" ht="15.75" customHeight="1">
      <c r="A240" s="359"/>
      <c r="B240" s="359"/>
      <c r="C240" s="359"/>
      <c r="D240" s="359"/>
      <c r="E240" s="359"/>
      <c r="F240" s="359"/>
      <c r="G240" s="359"/>
      <c r="H240" s="359"/>
      <c r="I240" s="359"/>
      <c r="J240" s="359"/>
      <c r="K240" s="359"/>
      <c r="L240" s="359"/>
      <c r="M240" s="359"/>
      <c r="N240" s="359"/>
      <c r="O240" s="359"/>
      <c r="P240" s="359"/>
      <c r="Q240" s="359"/>
      <c r="R240" s="359"/>
      <c r="S240" s="359"/>
      <c r="T240" s="359"/>
      <c r="U240" s="359"/>
      <c r="V240" s="358"/>
      <c r="W240" s="358"/>
      <c r="X240" s="359"/>
      <c r="Y240" s="359"/>
      <c r="Z240" s="359"/>
      <c r="AA240" s="359"/>
      <c r="AB240" s="404"/>
      <c r="AC240" s="404"/>
    </row>
    <row r="241" spans="1:29" ht="15.75" customHeight="1">
      <c r="A241" s="359"/>
      <c r="B241" s="359"/>
      <c r="C241" s="359"/>
      <c r="D241" s="359"/>
      <c r="E241" s="359"/>
      <c r="F241" s="359"/>
      <c r="G241" s="359"/>
      <c r="H241" s="359"/>
      <c r="I241" s="359"/>
      <c r="J241" s="359"/>
      <c r="K241" s="359"/>
      <c r="L241" s="359"/>
      <c r="M241" s="359"/>
      <c r="N241" s="359"/>
      <c r="O241" s="359"/>
      <c r="P241" s="359"/>
      <c r="Q241" s="359"/>
      <c r="R241" s="359"/>
      <c r="S241" s="359"/>
      <c r="T241" s="359"/>
      <c r="U241" s="359"/>
      <c r="V241" s="358"/>
      <c r="W241" s="358"/>
      <c r="X241" s="359"/>
      <c r="Y241" s="359"/>
      <c r="Z241" s="359"/>
      <c r="AA241" s="359"/>
      <c r="AB241" s="404"/>
      <c r="AC241" s="404"/>
    </row>
    <row r="242" spans="1:29" ht="15.75" customHeight="1">
      <c r="A242" s="359"/>
      <c r="B242" s="359"/>
      <c r="C242" s="359"/>
      <c r="D242" s="359"/>
      <c r="E242" s="359"/>
      <c r="F242" s="359"/>
      <c r="G242" s="359"/>
      <c r="H242" s="359"/>
      <c r="I242" s="359"/>
      <c r="J242" s="359"/>
      <c r="K242" s="359"/>
      <c r="L242" s="359"/>
      <c r="M242" s="359"/>
      <c r="N242" s="359"/>
      <c r="O242" s="359"/>
      <c r="P242" s="359"/>
      <c r="Q242" s="359"/>
      <c r="R242" s="359"/>
      <c r="S242" s="359"/>
      <c r="T242" s="359"/>
      <c r="U242" s="359"/>
      <c r="V242" s="358"/>
      <c r="W242" s="358"/>
      <c r="X242" s="359"/>
      <c r="Y242" s="359"/>
      <c r="Z242" s="359"/>
      <c r="AA242" s="359"/>
      <c r="AB242" s="404"/>
      <c r="AC242" s="404"/>
    </row>
    <row r="243" spans="1:29" ht="15.75" customHeight="1">
      <c r="A243" s="359"/>
      <c r="B243" s="359"/>
      <c r="C243" s="359"/>
      <c r="D243" s="359"/>
      <c r="E243" s="359"/>
      <c r="F243" s="359"/>
      <c r="G243" s="359"/>
      <c r="H243" s="359"/>
      <c r="I243" s="359"/>
      <c r="J243" s="359"/>
      <c r="K243" s="359"/>
      <c r="L243" s="359"/>
      <c r="M243" s="359"/>
      <c r="N243" s="359"/>
      <c r="O243" s="359"/>
      <c r="P243" s="359"/>
      <c r="Q243" s="359"/>
      <c r="R243" s="359"/>
      <c r="S243" s="359"/>
      <c r="T243" s="359"/>
      <c r="U243" s="359"/>
      <c r="V243" s="358"/>
      <c r="W243" s="358"/>
      <c r="X243" s="359"/>
      <c r="Y243" s="359"/>
      <c r="Z243" s="359"/>
      <c r="AA243" s="359"/>
      <c r="AB243" s="404"/>
      <c r="AC243" s="404"/>
    </row>
    <row r="244" spans="1:29" ht="15.75" customHeight="1">
      <c r="A244" s="359"/>
      <c r="B244" s="359"/>
      <c r="C244" s="359"/>
      <c r="D244" s="359"/>
      <c r="E244" s="359"/>
      <c r="F244" s="359"/>
      <c r="G244" s="359"/>
      <c r="H244" s="359"/>
      <c r="I244" s="359"/>
      <c r="J244" s="359"/>
      <c r="K244" s="359"/>
      <c r="L244" s="359"/>
      <c r="M244" s="359"/>
      <c r="N244" s="359"/>
      <c r="O244" s="359"/>
      <c r="P244" s="359"/>
      <c r="Q244" s="359"/>
      <c r="R244" s="359"/>
      <c r="S244" s="359"/>
      <c r="T244" s="359"/>
      <c r="U244" s="359"/>
      <c r="V244" s="358"/>
      <c r="W244" s="358"/>
      <c r="X244" s="359"/>
      <c r="Y244" s="359"/>
      <c r="Z244" s="359"/>
      <c r="AA244" s="359"/>
      <c r="AB244" s="404"/>
      <c r="AC244" s="404"/>
    </row>
    <row r="245" spans="1:29" ht="15.75" customHeight="1">
      <c r="A245" s="359"/>
      <c r="B245" s="359"/>
      <c r="C245" s="359"/>
      <c r="D245" s="359"/>
      <c r="E245" s="359"/>
      <c r="F245" s="359"/>
      <c r="G245" s="359"/>
      <c r="H245" s="359"/>
      <c r="I245" s="359"/>
      <c r="J245" s="359"/>
      <c r="K245" s="359"/>
      <c r="L245" s="359"/>
      <c r="M245" s="359"/>
      <c r="N245" s="359"/>
      <c r="O245" s="359"/>
      <c r="P245" s="359"/>
      <c r="Q245" s="359"/>
      <c r="R245" s="359"/>
      <c r="S245" s="359"/>
      <c r="T245" s="359"/>
      <c r="U245" s="359"/>
      <c r="V245" s="358"/>
      <c r="W245" s="358"/>
      <c r="X245" s="359"/>
      <c r="Y245" s="359"/>
      <c r="Z245" s="359"/>
      <c r="AA245" s="359"/>
      <c r="AB245" s="404"/>
      <c r="AC245" s="404"/>
    </row>
    <row r="246" spans="1:29" ht="15.75" customHeight="1">
      <c r="A246" s="359"/>
      <c r="B246" s="359"/>
      <c r="C246" s="359"/>
      <c r="D246" s="359"/>
      <c r="E246" s="359"/>
      <c r="F246" s="359"/>
      <c r="G246" s="359"/>
      <c r="H246" s="359"/>
      <c r="I246" s="359"/>
      <c r="J246" s="359"/>
      <c r="K246" s="359"/>
      <c r="L246" s="359"/>
      <c r="M246" s="359"/>
      <c r="N246" s="359"/>
      <c r="O246" s="359"/>
      <c r="P246" s="359"/>
      <c r="Q246" s="359"/>
      <c r="R246" s="359"/>
      <c r="S246" s="359"/>
      <c r="T246" s="359"/>
      <c r="U246" s="359"/>
      <c r="V246" s="358"/>
      <c r="W246" s="358"/>
      <c r="X246" s="359"/>
      <c r="Y246" s="359"/>
      <c r="Z246" s="359"/>
      <c r="AA246" s="359"/>
      <c r="AB246" s="404"/>
      <c r="AC246" s="404"/>
    </row>
    <row r="247" spans="1:29" ht="15.75" customHeight="1">
      <c r="A247" s="359"/>
      <c r="B247" s="359"/>
      <c r="C247" s="359"/>
      <c r="D247" s="359"/>
      <c r="E247" s="359"/>
      <c r="F247" s="359"/>
      <c r="G247" s="359"/>
      <c r="H247" s="359"/>
      <c r="I247" s="359"/>
      <c r="J247" s="359"/>
      <c r="K247" s="359"/>
      <c r="L247" s="359"/>
      <c r="M247" s="359"/>
      <c r="N247" s="359"/>
      <c r="O247" s="359"/>
      <c r="P247" s="359"/>
      <c r="Q247" s="359"/>
      <c r="R247" s="359"/>
      <c r="S247" s="359"/>
      <c r="T247" s="359"/>
      <c r="U247" s="359"/>
      <c r="V247" s="358"/>
      <c r="W247" s="358"/>
      <c r="X247" s="359"/>
      <c r="Y247" s="359"/>
      <c r="Z247" s="359"/>
      <c r="AA247" s="359"/>
      <c r="AB247" s="404"/>
      <c r="AC247" s="404"/>
    </row>
    <row r="248" spans="1:29" ht="15.75" customHeight="1">
      <c r="A248" s="359"/>
      <c r="B248" s="359"/>
      <c r="C248" s="359"/>
      <c r="D248" s="359"/>
      <c r="E248" s="359"/>
      <c r="F248" s="359"/>
      <c r="G248" s="359"/>
      <c r="H248" s="359"/>
      <c r="I248" s="359"/>
      <c r="J248" s="359"/>
      <c r="K248" s="359"/>
      <c r="L248" s="359"/>
      <c r="M248" s="359"/>
      <c r="N248" s="359"/>
      <c r="O248" s="359"/>
      <c r="P248" s="359"/>
      <c r="Q248" s="359"/>
      <c r="R248" s="359"/>
      <c r="S248" s="359"/>
      <c r="T248" s="359"/>
      <c r="U248" s="359"/>
      <c r="V248" s="358"/>
      <c r="W248" s="358"/>
      <c r="X248" s="359"/>
      <c r="Y248" s="359"/>
      <c r="Z248" s="359"/>
      <c r="AA248" s="359"/>
      <c r="AB248" s="404"/>
      <c r="AC248" s="404"/>
    </row>
    <row r="249" spans="1:29" ht="15.75" customHeight="1">
      <c r="A249" s="359"/>
      <c r="B249" s="359"/>
      <c r="C249" s="359"/>
      <c r="D249" s="359"/>
      <c r="E249" s="359"/>
      <c r="F249" s="359"/>
      <c r="G249" s="359"/>
      <c r="H249" s="359"/>
      <c r="I249" s="359"/>
      <c r="J249" s="359"/>
      <c r="K249" s="359"/>
      <c r="L249" s="359"/>
      <c r="M249" s="359"/>
      <c r="N249" s="359"/>
      <c r="O249" s="359"/>
      <c r="P249" s="359"/>
      <c r="Q249" s="359"/>
      <c r="R249" s="359"/>
      <c r="S249" s="359"/>
      <c r="T249" s="359"/>
      <c r="U249" s="359"/>
      <c r="V249" s="358"/>
      <c r="W249" s="358"/>
      <c r="X249" s="359"/>
      <c r="Y249" s="359"/>
      <c r="Z249" s="359"/>
      <c r="AA249" s="359"/>
      <c r="AB249" s="404"/>
      <c r="AC249" s="404"/>
    </row>
    <row r="250" spans="1:29" ht="15.75" customHeight="1">
      <c r="A250" s="359"/>
      <c r="B250" s="359"/>
      <c r="C250" s="359"/>
      <c r="D250" s="359"/>
      <c r="E250" s="359"/>
      <c r="F250" s="359"/>
      <c r="G250" s="359"/>
      <c r="H250" s="359"/>
      <c r="I250" s="359"/>
      <c r="J250" s="359"/>
      <c r="K250" s="359"/>
      <c r="L250" s="359"/>
      <c r="M250" s="359"/>
      <c r="N250" s="359"/>
      <c r="O250" s="359"/>
      <c r="P250" s="359"/>
      <c r="Q250" s="359"/>
      <c r="R250" s="359"/>
      <c r="S250" s="359"/>
      <c r="T250" s="359"/>
      <c r="U250" s="359"/>
      <c r="V250" s="358"/>
      <c r="W250" s="358"/>
      <c r="X250" s="359"/>
      <c r="Y250" s="359"/>
      <c r="Z250" s="359"/>
      <c r="AA250" s="359"/>
      <c r="AB250" s="404"/>
      <c r="AC250" s="404"/>
    </row>
    <row r="251" spans="1:29" ht="15.75" customHeight="1">
      <c r="A251" s="359"/>
      <c r="B251" s="359"/>
      <c r="C251" s="359"/>
      <c r="D251" s="359"/>
      <c r="E251" s="359"/>
      <c r="F251" s="359"/>
      <c r="G251" s="359"/>
      <c r="H251" s="359"/>
      <c r="I251" s="359"/>
      <c r="J251" s="359"/>
      <c r="K251" s="359"/>
      <c r="L251" s="359"/>
      <c r="M251" s="359"/>
      <c r="N251" s="359"/>
      <c r="O251" s="359"/>
      <c r="P251" s="359"/>
      <c r="Q251" s="359"/>
      <c r="R251" s="359"/>
      <c r="S251" s="359"/>
      <c r="T251" s="359"/>
      <c r="U251" s="359"/>
      <c r="V251" s="358"/>
      <c r="W251" s="358"/>
      <c r="X251" s="359"/>
      <c r="Y251" s="359"/>
      <c r="Z251" s="359"/>
      <c r="AA251" s="359"/>
      <c r="AB251" s="404"/>
      <c r="AC251" s="404"/>
    </row>
    <row r="252" spans="1:29" ht="15.75" customHeight="1">
      <c r="A252" s="359"/>
      <c r="B252" s="359"/>
      <c r="C252" s="359"/>
      <c r="D252" s="359"/>
      <c r="E252" s="359"/>
      <c r="F252" s="359"/>
      <c r="G252" s="359"/>
      <c r="H252" s="359"/>
      <c r="I252" s="359"/>
      <c r="J252" s="359"/>
      <c r="K252" s="359"/>
      <c r="L252" s="359"/>
      <c r="M252" s="359"/>
      <c r="N252" s="359"/>
      <c r="O252" s="359"/>
      <c r="P252" s="359"/>
      <c r="Q252" s="359"/>
      <c r="R252" s="359"/>
      <c r="S252" s="359"/>
      <c r="T252" s="359"/>
      <c r="U252" s="359"/>
      <c r="V252" s="358"/>
      <c r="W252" s="358"/>
      <c r="X252" s="359"/>
      <c r="Y252" s="359"/>
      <c r="Z252" s="359"/>
      <c r="AA252" s="359"/>
      <c r="AB252" s="404"/>
      <c r="AC252" s="404"/>
    </row>
    <row r="253" spans="1:29" ht="15.75" customHeight="1">
      <c r="A253" s="359"/>
      <c r="B253" s="359"/>
      <c r="C253" s="359"/>
      <c r="D253" s="359"/>
      <c r="E253" s="359"/>
      <c r="F253" s="359"/>
      <c r="G253" s="359"/>
      <c r="H253" s="359"/>
      <c r="I253" s="359"/>
      <c r="J253" s="359"/>
      <c r="K253" s="359"/>
      <c r="L253" s="359"/>
      <c r="M253" s="359"/>
      <c r="N253" s="359"/>
      <c r="O253" s="359"/>
      <c r="P253" s="359"/>
      <c r="Q253" s="359"/>
      <c r="R253" s="359"/>
      <c r="S253" s="359"/>
      <c r="T253" s="359"/>
      <c r="U253" s="359"/>
      <c r="V253" s="358"/>
      <c r="W253" s="358"/>
      <c r="X253" s="359"/>
      <c r="Y253" s="359"/>
      <c r="Z253" s="359"/>
      <c r="AA253" s="359"/>
      <c r="AB253" s="404"/>
      <c r="AC253" s="404"/>
    </row>
    <row r="254" spans="1:29" ht="15.75" customHeight="1">
      <c r="A254" s="359"/>
      <c r="B254" s="359"/>
      <c r="C254" s="359"/>
      <c r="D254" s="359"/>
      <c r="E254" s="359"/>
      <c r="F254" s="359"/>
      <c r="G254" s="359"/>
      <c r="H254" s="359"/>
      <c r="I254" s="359"/>
      <c r="J254" s="359"/>
      <c r="K254" s="359"/>
      <c r="L254" s="359"/>
      <c r="M254" s="359"/>
      <c r="N254" s="359"/>
      <c r="O254" s="359"/>
      <c r="P254" s="359"/>
      <c r="Q254" s="359"/>
      <c r="R254" s="359"/>
      <c r="S254" s="359"/>
      <c r="T254" s="359"/>
      <c r="U254" s="359"/>
      <c r="V254" s="358"/>
      <c r="W254" s="358"/>
      <c r="X254" s="359"/>
      <c r="Y254" s="359"/>
      <c r="Z254" s="359"/>
      <c r="AA254" s="359"/>
      <c r="AB254" s="404"/>
      <c r="AC254" s="404"/>
    </row>
    <row r="255" spans="1:29" ht="15.75" customHeight="1">
      <c r="A255" s="359"/>
      <c r="B255" s="359"/>
      <c r="C255" s="359"/>
      <c r="D255" s="359"/>
      <c r="E255" s="359"/>
      <c r="F255" s="359"/>
      <c r="G255" s="359"/>
      <c r="H255" s="359"/>
      <c r="I255" s="359"/>
      <c r="J255" s="359"/>
      <c r="K255" s="359"/>
      <c r="L255" s="359"/>
      <c r="M255" s="359"/>
      <c r="N255" s="359"/>
      <c r="O255" s="359"/>
      <c r="P255" s="359"/>
      <c r="Q255" s="359"/>
      <c r="R255" s="359"/>
      <c r="S255" s="359"/>
      <c r="T255" s="359"/>
      <c r="U255" s="359"/>
      <c r="V255" s="358"/>
      <c r="W255" s="358"/>
      <c r="X255" s="359"/>
      <c r="Y255" s="359"/>
      <c r="Z255" s="359"/>
      <c r="AA255" s="359"/>
      <c r="AB255" s="404"/>
      <c r="AC255" s="404"/>
    </row>
    <row r="256" spans="1:29" ht="15.75" customHeight="1">
      <c r="A256" s="359"/>
      <c r="B256" s="359"/>
      <c r="C256" s="359"/>
      <c r="D256" s="359"/>
      <c r="E256" s="359"/>
      <c r="F256" s="359"/>
      <c r="G256" s="359"/>
      <c r="H256" s="359"/>
      <c r="I256" s="359"/>
      <c r="J256" s="359"/>
      <c r="K256" s="359"/>
      <c r="L256" s="359"/>
      <c r="M256" s="359"/>
      <c r="N256" s="359"/>
      <c r="O256" s="359"/>
      <c r="P256" s="359"/>
      <c r="Q256" s="359"/>
      <c r="R256" s="359"/>
      <c r="S256" s="359"/>
      <c r="T256" s="359"/>
      <c r="U256" s="359"/>
      <c r="V256" s="358"/>
      <c r="W256" s="358"/>
      <c r="X256" s="359"/>
      <c r="Y256" s="359"/>
      <c r="Z256" s="359"/>
      <c r="AA256" s="359"/>
      <c r="AB256" s="404"/>
      <c r="AC256" s="404"/>
    </row>
    <row r="257" spans="1:29" ht="15.75" customHeight="1">
      <c r="A257" s="359"/>
      <c r="B257" s="359"/>
      <c r="C257" s="359"/>
      <c r="D257" s="359"/>
      <c r="E257" s="359"/>
      <c r="F257" s="359"/>
      <c r="G257" s="359"/>
      <c r="H257" s="359"/>
      <c r="I257" s="359"/>
      <c r="J257" s="359"/>
      <c r="K257" s="359"/>
      <c r="L257" s="359"/>
      <c r="M257" s="359"/>
      <c r="N257" s="359"/>
      <c r="O257" s="359"/>
      <c r="P257" s="359"/>
      <c r="Q257" s="359"/>
      <c r="R257" s="359"/>
      <c r="S257" s="359"/>
      <c r="T257" s="359"/>
      <c r="U257" s="359"/>
      <c r="V257" s="358"/>
      <c r="W257" s="358"/>
      <c r="X257" s="359"/>
      <c r="Y257" s="359"/>
      <c r="Z257" s="359"/>
      <c r="AA257" s="359"/>
      <c r="AB257" s="404"/>
      <c r="AC257" s="404"/>
    </row>
    <row r="258" spans="1:29" ht="15.75" customHeight="1">
      <c r="A258" s="359"/>
      <c r="B258" s="359"/>
      <c r="C258" s="359"/>
      <c r="D258" s="359"/>
      <c r="E258" s="359"/>
      <c r="F258" s="359"/>
      <c r="G258" s="359"/>
      <c r="H258" s="359"/>
      <c r="I258" s="359"/>
      <c r="J258" s="359"/>
      <c r="K258" s="359"/>
      <c r="L258" s="359"/>
      <c r="M258" s="359"/>
      <c r="N258" s="359"/>
      <c r="O258" s="359"/>
      <c r="P258" s="359"/>
      <c r="Q258" s="359"/>
      <c r="R258" s="359"/>
      <c r="S258" s="359"/>
      <c r="T258" s="359"/>
      <c r="U258" s="359"/>
      <c r="V258" s="358"/>
      <c r="W258" s="358"/>
      <c r="X258" s="359"/>
      <c r="Y258" s="359"/>
      <c r="Z258" s="359"/>
      <c r="AA258" s="359"/>
      <c r="AB258" s="404"/>
      <c r="AC258" s="404"/>
    </row>
    <row r="259" spans="1:29" ht="15.75" customHeight="1">
      <c r="A259" s="359"/>
      <c r="B259" s="359"/>
      <c r="C259" s="359"/>
      <c r="D259" s="359"/>
      <c r="E259" s="359"/>
      <c r="F259" s="359"/>
      <c r="G259" s="359"/>
      <c r="H259" s="359"/>
      <c r="I259" s="359"/>
      <c r="J259" s="359"/>
      <c r="K259" s="359"/>
      <c r="L259" s="359"/>
      <c r="M259" s="359"/>
      <c r="N259" s="359"/>
      <c r="O259" s="359"/>
      <c r="P259" s="359"/>
      <c r="Q259" s="359"/>
      <c r="R259" s="359"/>
      <c r="S259" s="359"/>
      <c r="T259" s="359"/>
      <c r="U259" s="359"/>
      <c r="V259" s="358"/>
      <c r="W259" s="358"/>
      <c r="X259" s="359"/>
      <c r="Y259" s="359"/>
      <c r="Z259" s="359"/>
      <c r="AA259" s="359"/>
      <c r="AB259" s="404"/>
      <c r="AC259" s="404"/>
    </row>
    <row r="260" spans="1:29" ht="15.75" customHeight="1">
      <c r="A260" s="359"/>
      <c r="B260" s="359"/>
      <c r="C260" s="359"/>
      <c r="D260" s="359"/>
      <c r="E260" s="359"/>
      <c r="F260" s="359"/>
      <c r="G260" s="359"/>
      <c r="H260" s="359"/>
      <c r="I260" s="359"/>
      <c r="J260" s="359"/>
      <c r="K260" s="359"/>
      <c r="L260" s="359"/>
      <c r="M260" s="359"/>
      <c r="N260" s="359"/>
      <c r="O260" s="359"/>
      <c r="P260" s="359"/>
      <c r="Q260" s="359"/>
      <c r="R260" s="359"/>
      <c r="S260" s="359"/>
      <c r="T260" s="359"/>
      <c r="U260" s="359"/>
      <c r="V260" s="358"/>
      <c r="W260" s="358"/>
      <c r="X260" s="359"/>
      <c r="Y260" s="359"/>
      <c r="Z260" s="359"/>
      <c r="AA260" s="359"/>
      <c r="AB260" s="404"/>
      <c r="AC260" s="404"/>
    </row>
    <row r="261" spans="1:29" ht="15.75" customHeight="1">
      <c r="A261" s="359"/>
      <c r="B261" s="359"/>
      <c r="C261" s="359"/>
      <c r="D261" s="359"/>
      <c r="E261" s="359"/>
      <c r="F261" s="359"/>
      <c r="G261" s="359"/>
      <c r="H261" s="359"/>
      <c r="I261" s="359"/>
      <c r="J261" s="359"/>
      <c r="K261" s="359"/>
      <c r="L261" s="359"/>
      <c r="M261" s="359"/>
      <c r="N261" s="359"/>
      <c r="O261" s="359"/>
      <c r="P261" s="359"/>
      <c r="Q261" s="359"/>
      <c r="R261" s="359"/>
      <c r="S261" s="359"/>
      <c r="T261" s="359"/>
      <c r="U261" s="359"/>
      <c r="V261" s="358"/>
      <c r="W261" s="358"/>
      <c r="X261" s="359"/>
      <c r="Y261" s="359"/>
      <c r="Z261" s="359"/>
      <c r="AA261" s="359"/>
      <c r="AB261" s="404"/>
      <c r="AC261" s="404"/>
    </row>
    <row r="262" spans="1:29" ht="15.75" customHeight="1">
      <c r="A262" s="404"/>
      <c r="B262" s="404"/>
      <c r="C262" s="404"/>
      <c r="D262" s="404"/>
      <c r="E262" s="404"/>
      <c r="F262" s="404"/>
      <c r="G262" s="404"/>
      <c r="H262" s="404"/>
      <c r="I262" s="404"/>
      <c r="J262" s="404"/>
      <c r="K262" s="404"/>
      <c r="L262" s="404"/>
      <c r="M262" s="404"/>
      <c r="N262" s="404"/>
      <c r="O262" s="404"/>
      <c r="P262" s="404"/>
      <c r="Q262" s="404"/>
      <c r="R262" s="404"/>
      <c r="S262" s="404"/>
      <c r="T262" s="404"/>
      <c r="U262" s="404"/>
      <c r="V262" s="404"/>
      <c r="W262" s="404"/>
      <c r="X262" s="404"/>
      <c r="Y262" s="404"/>
      <c r="Z262" s="404"/>
      <c r="AA262" s="404"/>
      <c r="AB262" s="404"/>
      <c r="AC262" s="404"/>
    </row>
    <row r="263" spans="1:29" ht="15.75" customHeight="1">
      <c r="A263" s="404"/>
      <c r="B263" s="404"/>
      <c r="C263" s="404"/>
      <c r="D263" s="404"/>
      <c r="E263" s="404"/>
      <c r="F263" s="404"/>
      <c r="G263" s="404"/>
      <c r="H263" s="404"/>
      <c r="I263" s="404"/>
      <c r="J263" s="404"/>
      <c r="K263" s="404"/>
      <c r="L263" s="404"/>
      <c r="M263" s="404"/>
      <c r="N263" s="404"/>
      <c r="O263" s="404"/>
      <c r="P263" s="404"/>
      <c r="Q263" s="404"/>
      <c r="R263" s="404"/>
      <c r="S263" s="404"/>
      <c r="T263" s="404"/>
      <c r="U263" s="404"/>
      <c r="V263" s="404"/>
      <c r="W263" s="404"/>
      <c r="X263" s="404"/>
      <c r="Y263" s="404"/>
      <c r="Z263" s="404"/>
      <c r="AA263" s="404"/>
      <c r="AB263" s="404"/>
      <c r="AC263" s="404"/>
    </row>
    <row r="264" spans="1:29" ht="15.75" customHeight="1">
      <c r="A264" s="404"/>
      <c r="B264" s="404"/>
      <c r="C264" s="404"/>
      <c r="D264" s="404"/>
      <c r="E264" s="404"/>
      <c r="F264" s="404"/>
      <c r="G264" s="404"/>
      <c r="H264" s="404"/>
      <c r="I264" s="404"/>
      <c r="J264" s="404"/>
      <c r="K264" s="404"/>
      <c r="L264" s="404"/>
      <c r="M264" s="404"/>
      <c r="N264" s="404"/>
      <c r="O264" s="404"/>
      <c r="P264" s="404"/>
      <c r="Q264" s="404"/>
      <c r="R264" s="404"/>
      <c r="S264" s="404"/>
      <c r="T264" s="404"/>
      <c r="U264" s="404"/>
      <c r="V264" s="404"/>
      <c r="W264" s="404"/>
      <c r="X264" s="404"/>
      <c r="Y264" s="404"/>
      <c r="Z264" s="404"/>
      <c r="AA264" s="404"/>
      <c r="AB264" s="404"/>
      <c r="AC264" s="404"/>
    </row>
    <row r="265" spans="1:29" ht="15.75" customHeight="1">
      <c r="A265" s="404"/>
      <c r="B265" s="404"/>
      <c r="C265" s="404"/>
      <c r="D265" s="404"/>
      <c r="E265" s="404"/>
      <c r="F265" s="404"/>
      <c r="G265" s="404"/>
      <c r="H265" s="404"/>
      <c r="I265" s="404"/>
      <c r="J265" s="404"/>
      <c r="K265" s="404"/>
      <c r="L265" s="404"/>
      <c r="M265" s="404"/>
      <c r="N265" s="404"/>
      <c r="O265" s="404"/>
      <c r="P265" s="404"/>
      <c r="Q265" s="404"/>
      <c r="R265" s="404"/>
      <c r="S265" s="404"/>
      <c r="T265" s="404"/>
      <c r="U265" s="404"/>
      <c r="V265" s="404"/>
      <c r="W265" s="404"/>
      <c r="X265" s="404"/>
      <c r="Y265" s="404"/>
      <c r="Z265" s="404"/>
      <c r="AA265" s="404"/>
      <c r="AB265" s="404"/>
      <c r="AC265" s="404"/>
    </row>
    <row r="266" spans="1:29" ht="15.75" customHeight="1">
      <c r="A266" s="404"/>
      <c r="B266" s="404"/>
      <c r="C266" s="404"/>
      <c r="D266" s="404"/>
      <c r="E266" s="404"/>
      <c r="F266" s="404"/>
      <c r="G266" s="404"/>
      <c r="H266" s="404"/>
      <c r="I266" s="404"/>
      <c r="J266" s="404"/>
      <c r="K266" s="404"/>
      <c r="L266" s="404"/>
      <c r="M266" s="404"/>
      <c r="N266" s="404"/>
      <c r="O266" s="404"/>
      <c r="P266" s="404"/>
      <c r="Q266" s="404"/>
      <c r="R266" s="404"/>
      <c r="S266" s="404"/>
      <c r="T266" s="404"/>
      <c r="U266" s="404"/>
      <c r="V266" s="404"/>
      <c r="W266" s="404"/>
      <c r="X266" s="404"/>
      <c r="Y266" s="404"/>
      <c r="Z266" s="404"/>
      <c r="AA266" s="404"/>
      <c r="AB266" s="404"/>
      <c r="AC266" s="404"/>
    </row>
    <row r="267" spans="1:29" ht="15.75" customHeight="1">
      <c r="A267" s="404"/>
      <c r="B267" s="404"/>
      <c r="C267" s="404"/>
      <c r="D267" s="404"/>
      <c r="E267" s="404"/>
      <c r="F267" s="404"/>
      <c r="G267" s="404"/>
      <c r="H267" s="404"/>
      <c r="I267" s="404"/>
      <c r="J267" s="404"/>
      <c r="K267" s="404"/>
      <c r="L267" s="404"/>
      <c r="M267" s="404"/>
      <c r="N267" s="404"/>
      <c r="O267" s="404"/>
      <c r="P267" s="404"/>
      <c r="Q267" s="404"/>
      <c r="R267" s="404"/>
      <c r="S267" s="404"/>
      <c r="T267" s="404"/>
      <c r="U267" s="404"/>
      <c r="V267" s="404"/>
      <c r="W267" s="404"/>
      <c r="X267" s="404"/>
      <c r="Y267" s="404"/>
      <c r="Z267" s="404"/>
      <c r="AA267" s="404"/>
      <c r="AB267" s="404"/>
      <c r="AC267" s="404"/>
    </row>
    <row r="268" spans="1:29" ht="15.75" customHeight="1">
      <c r="A268" s="404"/>
      <c r="B268" s="404"/>
      <c r="C268" s="404"/>
      <c r="D268" s="404"/>
      <c r="E268" s="404"/>
      <c r="F268" s="404"/>
      <c r="G268" s="404"/>
      <c r="H268" s="404"/>
      <c r="I268" s="404"/>
      <c r="J268" s="404"/>
      <c r="K268" s="404"/>
      <c r="L268" s="404"/>
      <c r="M268" s="404"/>
      <c r="N268" s="404"/>
      <c r="O268" s="404"/>
      <c r="P268" s="404"/>
      <c r="Q268" s="404"/>
      <c r="R268" s="404"/>
      <c r="S268" s="404"/>
      <c r="T268" s="404"/>
      <c r="U268" s="404"/>
      <c r="V268" s="404"/>
      <c r="W268" s="404"/>
      <c r="X268" s="404"/>
      <c r="Y268" s="404"/>
      <c r="Z268" s="404"/>
      <c r="AA268" s="404"/>
      <c r="AB268" s="404"/>
      <c r="AC268" s="404"/>
    </row>
    <row r="269" spans="1:29" ht="15.75" customHeight="1">
      <c r="A269" s="404"/>
      <c r="B269" s="404"/>
      <c r="C269" s="404"/>
      <c r="D269" s="404"/>
      <c r="E269" s="404"/>
      <c r="F269" s="404"/>
      <c r="G269" s="404"/>
      <c r="H269" s="404"/>
      <c r="I269" s="404"/>
      <c r="J269" s="404"/>
      <c r="K269" s="404"/>
      <c r="L269" s="404"/>
      <c r="M269" s="404"/>
      <c r="N269" s="404"/>
      <c r="O269" s="404"/>
      <c r="P269" s="404"/>
      <c r="Q269" s="404"/>
      <c r="R269" s="404"/>
      <c r="S269" s="404"/>
      <c r="T269" s="404"/>
      <c r="U269" s="404"/>
      <c r="V269" s="404"/>
      <c r="W269" s="404"/>
      <c r="X269" s="404"/>
      <c r="Y269" s="404"/>
      <c r="Z269" s="404"/>
      <c r="AA269" s="404"/>
      <c r="AB269" s="404"/>
      <c r="AC269" s="404"/>
    </row>
    <row r="270" spans="1:29" ht="15.75" customHeight="1">
      <c r="A270" s="404"/>
      <c r="B270" s="404"/>
      <c r="C270" s="404"/>
      <c r="D270" s="404"/>
      <c r="E270" s="404"/>
      <c r="F270" s="404"/>
      <c r="G270" s="404"/>
      <c r="H270" s="404"/>
      <c r="I270" s="404"/>
      <c r="J270" s="404"/>
      <c r="K270" s="404"/>
      <c r="L270" s="404"/>
      <c r="M270" s="404"/>
      <c r="N270" s="404"/>
      <c r="O270" s="404"/>
      <c r="P270" s="404"/>
      <c r="Q270" s="404"/>
      <c r="R270" s="404"/>
      <c r="S270" s="404"/>
      <c r="T270" s="404"/>
      <c r="U270" s="404"/>
      <c r="V270" s="404"/>
      <c r="W270" s="404"/>
      <c r="X270" s="404"/>
      <c r="Y270" s="404"/>
      <c r="Z270" s="404"/>
      <c r="AA270" s="404"/>
      <c r="AB270" s="404"/>
      <c r="AC270" s="404"/>
    </row>
    <row r="271" spans="1:29" ht="15.75" customHeight="1">
      <c r="A271" s="404"/>
      <c r="B271" s="404"/>
      <c r="C271" s="404"/>
      <c r="D271" s="404"/>
      <c r="E271" s="404"/>
      <c r="F271" s="404"/>
      <c r="G271" s="404"/>
      <c r="H271" s="404"/>
      <c r="I271" s="404"/>
      <c r="J271" s="404"/>
      <c r="K271" s="404"/>
      <c r="L271" s="404"/>
      <c r="M271" s="404"/>
      <c r="N271" s="404"/>
      <c r="O271" s="404"/>
      <c r="P271" s="404"/>
      <c r="Q271" s="404"/>
      <c r="R271" s="404"/>
      <c r="S271" s="404"/>
      <c r="T271" s="404"/>
      <c r="U271" s="404"/>
      <c r="V271" s="404"/>
      <c r="W271" s="404"/>
      <c r="X271" s="404"/>
      <c r="Y271" s="404"/>
      <c r="Z271" s="404"/>
      <c r="AA271" s="404"/>
      <c r="AB271" s="404"/>
      <c r="AC271" s="404"/>
    </row>
    <row r="272" spans="1:29" ht="15.75" customHeight="1">
      <c r="A272" s="404"/>
      <c r="B272" s="404"/>
      <c r="C272" s="404"/>
      <c r="D272" s="404"/>
      <c r="E272" s="404"/>
      <c r="F272" s="404"/>
      <c r="G272" s="404"/>
      <c r="H272" s="404"/>
      <c r="I272" s="404"/>
      <c r="J272" s="404"/>
      <c r="K272" s="404"/>
      <c r="L272" s="404"/>
      <c r="M272" s="404"/>
      <c r="N272" s="404"/>
      <c r="O272" s="404"/>
      <c r="P272" s="404"/>
      <c r="Q272" s="404"/>
      <c r="R272" s="404"/>
      <c r="S272" s="404"/>
      <c r="T272" s="404"/>
      <c r="U272" s="404"/>
      <c r="V272" s="404"/>
      <c r="W272" s="404"/>
      <c r="X272" s="404"/>
      <c r="Y272" s="404"/>
      <c r="Z272" s="404"/>
      <c r="AA272" s="404"/>
      <c r="AB272" s="404"/>
      <c r="AC272" s="404"/>
    </row>
    <row r="273" spans="1:29" ht="15.75" customHeight="1">
      <c r="A273" s="404"/>
      <c r="B273" s="404"/>
      <c r="C273" s="404"/>
      <c r="D273" s="404"/>
      <c r="E273" s="404"/>
      <c r="F273" s="404"/>
      <c r="G273" s="404"/>
      <c r="H273" s="404"/>
      <c r="I273" s="404"/>
      <c r="J273" s="404"/>
      <c r="K273" s="404"/>
      <c r="L273" s="404"/>
      <c r="M273" s="404"/>
      <c r="N273" s="404"/>
      <c r="O273" s="404"/>
      <c r="P273" s="404"/>
      <c r="Q273" s="404"/>
      <c r="R273" s="404"/>
      <c r="S273" s="404"/>
      <c r="T273" s="404"/>
      <c r="U273" s="404"/>
      <c r="V273" s="404"/>
      <c r="W273" s="404"/>
      <c r="X273" s="404"/>
      <c r="Y273" s="404"/>
      <c r="Z273" s="404"/>
      <c r="AA273" s="404"/>
      <c r="AB273" s="404"/>
      <c r="AC273" s="404"/>
    </row>
    <row r="274" spans="1:29" ht="15.75" customHeight="1">
      <c r="A274" s="404"/>
      <c r="B274" s="404"/>
      <c r="C274" s="404"/>
      <c r="D274" s="404"/>
      <c r="E274" s="404"/>
      <c r="F274" s="404"/>
      <c r="G274" s="404"/>
      <c r="H274" s="404"/>
      <c r="I274" s="404"/>
      <c r="J274" s="404"/>
      <c r="K274" s="404"/>
      <c r="L274" s="404"/>
      <c r="M274" s="404"/>
      <c r="N274" s="404"/>
      <c r="O274" s="404"/>
      <c r="P274" s="404"/>
      <c r="Q274" s="404"/>
      <c r="R274" s="404"/>
      <c r="S274" s="404"/>
      <c r="T274" s="404"/>
      <c r="U274" s="404"/>
      <c r="V274" s="404"/>
      <c r="W274" s="404"/>
      <c r="X274" s="404"/>
      <c r="Y274" s="404"/>
      <c r="Z274" s="404"/>
      <c r="AA274" s="404"/>
      <c r="AB274" s="404"/>
      <c r="AC274" s="404"/>
    </row>
    <row r="275" spans="1:29" ht="15.75" customHeight="1">
      <c r="A275" s="404"/>
      <c r="B275" s="404"/>
      <c r="C275" s="404"/>
      <c r="D275" s="404"/>
      <c r="E275" s="404"/>
      <c r="F275" s="404"/>
      <c r="G275" s="404"/>
      <c r="H275" s="404"/>
      <c r="I275" s="404"/>
      <c r="J275" s="404"/>
      <c r="K275" s="404"/>
      <c r="L275" s="404"/>
      <c r="M275" s="404"/>
      <c r="N275" s="404"/>
      <c r="O275" s="404"/>
      <c r="P275" s="404"/>
      <c r="Q275" s="404"/>
      <c r="R275" s="404"/>
      <c r="S275" s="404"/>
      <c r="T275" s="404"/>
      <c r="U275" s="404"/>
      <c r="V275" s="404"/>
      <c r="W275" s="404"/>
      <c r="X275" s="404"/>
      <c r="Y275" s="404"/>
      <c r="Z275" s="404"/>
      <c r="AA275" s="404"/>
      <c r="AB275" s="404"/>
      <c r="AC275" s="404"/>
    </row>
    <row r="276" spans="1:29" ht="15.75" customHeight="1">
      <c r="A276" s="404"/>
      <c r="B276" s="404"/>
      <c r="C276" s="404"/>
      <c r="D276" s="404"/>
      <c r="E276" s="404"/>
      <c r="F276" s="404"/>
      <c r="G276" s="404"/>
      <c r="H276" s="404"/>
      <c r="I276" s="404"/>
      <c r="J276" s="404"/>
      <c r="K276" s="404"/>
      <c r="L276" s="404"/>
      <c r="M276" s="404"/>
      <c r="N276" s="404"/>
      <c r="O276" s="404"/>
      <c r="P276" s="404"/>
      <c r="Q276" s="404"/>
      <c r="R276" s="404"/>
      <c r="S276" s="404"/>
      <c r="T276" s="404"/>
      <c r="U276" s="404"/>
      <c r="V276" s="404"/>
      <c r="W276" s="404"/>
      <c r="X276" s="404"/>
      <c r="Y276" s="404"/>
      <c r="Z276" s="404"/>
      <c r="AA276" s="404"/>
      <c r="AB276" s="404"/>
      <c r="AC276" s="404"/>
    </row>
    <row r="277" spans="1:29" ht="15.75" customHeight="1">
      <c r="A277" s="404"/>
      <c r="B277" s="404"/>
      <c r="C277" s="404"/>
      <c r="D277" s="404"/>
      <c r="E277" s="404"/>
      <c r="F277" s="404"/>
      <c r="G277" s="404"/>
      <c r="H277" s="404"/>
      <c r="I277" s="404"/>
      <c r="J277" s="404"/>
      <c r="K277" s="404"/>
      <c r="L277" s="404"/>
      <c r="M277" s="404"/>
      <c r="N277" s="404"/>
      <c r="O277" s="404"/>
      <c r="P277" s="404"/>
      <c r="Q277" s="404"/>
      <c r="R277" s="404"/>
      <c r="S277" s="404"/>
      <c r="T277" s="404"/>
      <c r="U277" s="404"/>
      <c r="V277" s="404"/>
      <c r="W277" s="404"/>
      <c r="X277" s="404"/>
      <c r="Y277" s="404"/>
      <c r="Z277" s="404"/>
      <c r="AA277" s="404"/>
      <c r="AB277" s="404"/>
      <c r="AC277" s="404"/>
    </row>
    <row r="278" spans="1:29" ht="15.75" customHeight="1">
      <c r="A278" s="404"/>
      <c r="B278" s="404"/>
      <c r="C278" s="404"/>
      <c r="D278" s="404"/>
      <c r="E278" s="404"/>
      <c r="F278" s="404"/>
      <c r="G278" s="404"/>
      <c r="H278" s="404"/>
      <c r="I278" s="404"/>
      <c r="J278" s="404"/>
      <c r="K278" s="404"/>
      <c r="L278" s="404"/>
      <c r="M278" s="404"/>
      <c r="N278" s="404"/>
      <c r="O278" s="404"/>
      <c r="P278" s="404"/>
      <c r="Q278" s="404"/>
      <c r="R278" s="404"/>
      <c r="S278" s="404"/>
      <c r="T278" s="404"/>
      <c r="U278" s="404"/>
      <c r="V278" s="404"/>
      <c r="W278" s="404"/>
      <c r="X278" s="404"/>
      <c r="Y278" s="404"/>
      <c r="Z278" s="404"/>
      <c r="AA278" s="404"/>
      <c r="AB278" s="404"/>
      <c r="AC278" s="404"/>
    </row>
    <row r="279" spans="1:29" ht="15.75" customHeight="1">
      <c r="A279" s="404"/>
      <c r="B279" s="404"/>
      <c r="C279" s="404"/>
      <c r="D279" s="404"/>
      <c r="E279" s="404"/>
      <c r="F279" s="404"/>
      <c r="G279" s="404"/>
      <c r="H279" s="404"/>
      <c r="I279" s="404"/>
      <c r="J279" s="404"/>
      <c r="K279" s="404"/>
      <c r="L279" s="404"/>
      <c r="M279" s="404"/>
      <c r="N279" s="404"/>
      <c r="O279" s="404"/>
      <c r="P279" s="404"/>
      <c r="Q279" s="404"/>
      <c r="R279" s="404"/>
      <c r="S279" s="404"/>
      <c r="T279" s="404"/>
      <c r="U279" s="404"/>
      <c r="V279" s="404"/>
      <c r="W279" s="404"/>
      <c r="X279" s="404"/>
      <c r="Y279" s="404"/>
      <c r="Z279" s="404"/>
      <c r="AA279" s="404"/>
      <c r="AB279" s="404"/>
      <c r="AC279" s="404"/>
    </row>
    <row r="280" spans="1:29" ht="15.75" customHeight="1">
      <c r="A280" s="404"/>
      <c r="B280" s="404"/>
      <c r="C280" s="404"/>
      <c r="D280" s="404"/>
      <c r="E280" s="404"/>
      <c r="F280" s="404"/>
      <c r="G280" s="404"/>
      <c r="H280" s="404"/>
      <c r="I280" s="404"/>
      <c r="J280" s="404"/>
      <c r="K280" s="404"/>
      <c r="L280" s="404"/>
      <c r="M280" s="404"/>
      <c r="N280" s="404"/>
      <c r="O280" s="404"/>
      <c r="P280" s="404"/>
      <c r="Q280" s="404"/>
      <c r="R280" s="404"/>
      <c r="S280" s="404"/>
      <c r="T280" s="404"/>
      <c r="U280" s="404"/>
      <c r="V280" s="404"/>
      <c r="W280" s="404"/>
      <c r="X280" s="404"/>
      <c r="Y280" s="404"/>
      <c r="Z280" s="404"/>
      <c r="AA280" s="404"/>
      <c r="AB280" s="404"/>
      <c r="AC280" s="404"/>
    </row>
    <row r="281" spans="1:29" ht="15.75" customHeight="1">
      <c r="A281" s="404"/>
      <c r="B281" s="404"/>
      <c r="C281" s="404"/>
      <c r="D281" s="404"/>
      <c r="E281" s="404"/>
      <c r="F281" s="404"/>
      <c r="G281" s="404"/>
      <c r="H281" s="404"/>
      <c r="I281" s="404"/>
      <c r="J281" s="404"/>
      <c r="K281" s="404"/>
      <c r="L281" s="404"/>
      <c r="M281" s="404"/>
      <c r="N281" s="404"/>
      <c r="O281" s="404"/>
      <c r="P281" s="404"/>
      <c r="Q281" s="404"/>
      <c r="R281" s="404"/>
      <c r="S281" s="404"/>
      <c r="T281" s="404"/>
      <c r="U281" s="404"/>
      <c r="V281" s="404"/>
      <c r="W281" s="404"/>
      <c r="X281" s="404"/>
      <c r="Y281" s="404"/>
      <c r="Z281" s="404"/>
      <c r="AA281" s="404"/>
      <c r="AB281" s="404"/>
      <c r="AC281" s="404"/>
    </row>
    <row r="282" spans="1:29" ht="15.75" customHeight="1">
      <c r="A282" s="404"/>
      <c r="B282" s="404"/>
      <c r="C282" s="404"/>
      <c r="D282" s="404"/>
      <c r="E282" s="404"/>
      <c r="F282" s="404"/>
      <c r="G282" s="404"/>
      <c r="H282" s="404"/>
      <c r="I282" s="404"/>
      <c r="J282" s="404"/>
      <c r="K282" s="404"/>
      <c r="L282" s="404"/>
      <c r="M282" s="404"/>
      <c r="N282" s="404"/>
      <c r="O282" s="404"/>
      <c r="P282" s="404"/>
      <c r="Q282" s="404"/>
      <c r="R282" s="404"/>
      <c r="S282" s="404"/>
      <c r="T282" s="404"/>
      <c r="U282" s="404"/>
      <c r="V282" s="404"/>
      <c r="W282" s="404"/>
      <c r="X282" s="404"/>
      <c r="Y282" s="404"/>
      <c r="Z282" s="404"/>
      <c r="AA282" s="404"/>
      <c r="AB282" s="404"/>
      <c r="AC282" s="404"/>
    </row>
    <row r="283" spans="1:29" ht="15.75" customHeight="1">
      <c r="A283" s="404"/>
      <c r="B283" s="404"/>
      <c r="C283" s="404"/>
      <c r="D283" s="404"/>
      <c r="E283" s="404"/>
      <c r="F283" s="404"/>
      <c r="G283" s="404"/>
      <c r="H283" s="404"/>
      <c r="I283" s="404"/>
      <c r="J283" s="404"/>
      <c r="K283" s="404"/>
      <c r="L283" s="404"/>
      <c r="M283" s="404"/>
      <c r="N283" s="404"/>
      <c r="O283" s="404"/>
      <c r="P283" s="404"/>
      <c r="Q283" s="404"/>
      <c r="R283" s="404"/>
      <c r="S283" s="404"/>
      <c r="T283" s="404"/>
      <c r="U283" s="404"/>
      <c r="V283" s="404"/>
      <c r="W283" s="404"/>
      <c r="X283" s="404"/>
      <c r="Y283" s="404"/>
      <c r="Z283" s="404"/>
      <c r="AA283" s="404"/>
      <c r="AB283" s="404"/>
      <c r="AC283" s="404"/>
    </row>
    <row r="284" spans="1:29" ht="15.75" customHeight="1">
      <c r="A284" s="404"/>
      <c r="B284" s="404"/>
      <c r="C284" s="404"/>
      <c r="D284" s="404"/>
      <c r="E284" s="404"/>
      <c r="F284" s="404"/>
      <c r="G284" s="404"/>
      <c r="H284" s="404"/>
      <c r="I284" s="404"/>
      <c r="J284" s="404"/>
      <c r="K284" s="404"/>
      <c r="L284" s="404"/>
      <c r="M284" s="404"/>
      <c r="N284" s="404"/>
      <c r="O284" s="404"/>
      <c r="P284" s="404"/>
      <c r="Q284" s="404"/>
      <c r="R284" s="404"/>
      <c r="S284" s="404"/>
      <c r="T284" s="404"/>
      <c r="U284" s="404"/>
      <c r="V284" s="404"/>
      <c r="W284" s="404"/>
      <c r="X284" s="404"/>
      <c r="Y284" s="404"/>
      <c r="Z284" s="404"/>
      <c r="AA284" s="404"/>
      <c r="AB284" s="404"/>
      <c r="AC284" s="404"/>
    </row>
    <row r="285" spans="1:29" ht="15.75" customHeight="1">
      <c r="A285" s="404"/>
      <c r="B285" s="404"/>
      <c r="C285" s="404"/>
      <c r="D285" s="404"/>
      <c r="E285" s="404"/>
      <c r="F285" s="404"/>
      <c r="G285" s="404"/>
      <c r="H285" s="404"/>
      <c r="I285" s="404"/>
      <c r="J285" s="404"/>
      <c r="K285" s="404"/>
      <c r="L285" s="404"/>
      <c r="M285" s="404"/>
      <c r="N285" s="404"/>
      <c r="O285" s="404"/>
      <c r="P285" s="404"/>
      <c r="Q285" s="404"/>
      <c r="R285" s="404"/>
      <c r="S285" s="404"/>
      <c r="T285" s="404"/>
      <c r="U285" s="404"/>
      <c r="V285" s="404"/>
      <c r="W285" s="404"/>
      <c r="X285" s="404"/>
      <c r="Y285" s="404"/>
      <c r="Z285" s="404"/>
      <c r="AA285" s="404"/>
      <c r="AB285" s="404"/>
      <c r="AC285" s="404"/>
    </row>
    <row r="286" spans="1:29" ht="15.75" customHeight="1">
      <c r="A286" s="404"/>
      <c r="B286" s="404"/>
      <c r="C286" s="404"/>
      <c r="D286" s="404"/>
      <c r="E286" s="404"/>
      <c r="F286" s="404"/>
      <c r="G286" s="404"/>
      <c r="H286" s="404"/>
      <c r="I286" s="404"/>
      <c r="J286" s="404"/>
      <c r="K286" s="404"/>
      <c r="L286" s="404"/>
      <c r="M286" s="404"/>
      <c r="N286" s="404"/>
      <c r="O286" s="404"/>
      <c r="P286" s="404"/>
      <c r="Q286" s="404"/>
      <c r="R286" s="404"/>
      <c r="S286" s="404"/>
      <c r="T286" s="404"/>
      <c r="U286" s="404"/>
      <c r="V286" s="404"/>
      <c r="W286" s="404"/>
      <c r="X286" s="404"/>
      <c r="Y286" s="404"/>
      <c r="Z286" s="404"/>
      <c r="AA286" s="404"/>
      <c r="AB286" s="404"/>
      <c r="AC286" s="404"/>
    </row>
    <row r="287" spans="1:29" ht="15.75" customHeight="1">
      <c r="A287" s="404"/>
      <c r="B287" s="404"/>
      <c r="C287" s="404"/>
      <c r="D287" s="404"/>
      <c r="E287" s="404"/>
      <c r="F287" s="404"/>
      <c r="G287" s="404"/>
      <c r="H287" s="404"/>
      <c r="I287" s="404"/>
      <c r="J287" s="404"/>
      <c r="K287" s="404"/>
      <c r="L287" s="404"/>
      <c r="M287" s="404"/>
      <c r="N287" s="404"/>
      <c r="O287" s="404"/>
      <c r="P287" s="404"/>
      <c r="Q287" s="404"/>
      <c r="R287" s="404"/>
      <c r="S287" s="404"/>
      <c r="T287" s="404"/>
      <c r="U287" s="404"/>
      <c r="V287" s="404"/>
      <c r="W287" s="404"/>
      <c r="X287" s="404"/>
      <c r="Y287" s="404"/>
      <c r="Z287" s="404"/>
      <c r="AA287" s="404"/>
      <c r="AB287" s="404"/>
      <c r="AC287" s="404"/>
    </row>
    <row r="288" spans="1:29" ht="15.75" customHeight="1">
      <c r="A288" s="404"/>
      <c r="B288" s="404"/>
      <c r="C288" s="404"/>
      <c r="D288" s="404"/>
      <c r="E288" s="404"/>
      <c r="F288" s="404"/>
      <c r="G288" s="404"/>
      <c r="H288" s="404"/>
      <c r="I288" s="404"/>
      <c r="J288" s="404"/>
      <c r="K288" s="404"/>
      <c r="L288" s="404"/>
      <c r="M288" s="404"/>
      <c r="N288" s="404"/>
      <c r="O288" s="404"/>
      <c r="P288" s="404"/>
      <c r="Q288" s="404"/>
      <c r="R288" s="404"/>
      <c r="S288" s="404"/>
      <c r="T288" s="404"/>
      <c r="U288" s="404"/>
      <c r="V288" s="404"/>
      <c r="W288" s="404"/>
      <c r="X288" s="404"/>
      <c r="Y288" s="404"/>
      <c r="Z288" s="404"/>
      <c r="AA288" s="404"/>
      <c r="AB288" s="404"/>
      <c r="AC288" s="404"/>
    </row>
    <row r="289" spans="1:29" ht="15.75" customHeight="1">
      <c r="A289" s="404"/>
      <c r="B289" s="404"/>
      <c r="C289" s="404"/>
      <c r="D289" s="404"/>
      <c r="E289" s="404"/>
      <c r="F289" s="404"/>
      <c r="G289" s="404"/>
      <c r="H289" s="404"/>
      <c r="I289" s="404"/>
      <c r="J289" s="404"/>
      <c r="K289" s="404"/>
      <c r="L289" s="404"/>
      <c r="M289" s="404"/>
      <c r="N289" s="404"/>
      <c r="O289" s="404"/>
      <c r="P289" s="404"/>
      <c r="Q289" s="404"/>
      <c r="R289" s="404"/>
      <c r="S289" s="404"/>
      <c r="T289" s="404"/>
      <c r="U289" s="404"/>
      <c r="V289" s="404"/>
      <c r="W289" s="404"/>
      <c r="X289" s="404"/>
      <c r="Y289" s="404"/>
      <c r="Z289" s="404"/>
      <c r="AA289" s="404"/>
      <c r="AB289" s="404"/>
      <c r="AC289" s="404"/>
    </row>
    <row r="290" spans="1:29" ht="15.75" customHeight="1">
      <c r="A290" s="404"/>
      <c r="B290" s="404"/>
      <c r="C290" s="404"/>
      <c r="D290" s="404"/>
      <c r="E290" s="404"/>
      <c r="F290" s="404"/>
      <c r="G290" s="404"/>
      <c r="H290" s="404"/>
      <c r="I290" s="404"/>
      <c r="J290" s="404"/>
      <c r="K290" s="404"/>
      <c r="L290" s="404"/>
      <c r="M290" s="404"/>
      <c r="N290" s="404"/>
      <c r="O290" s="404"/>
      <c r="P290" s="404"/>
      <c r="Q290" s="404"/>
      <c r="R290" s="404"/>
      <c r="S290" s="404"/>
      <c r="T290" s="404"/>
      <c r="U290" s="404"/>
      <c r="V290" s="404"/>
      <c r="W290" s="404"/>
      <c r="X290" s="404"/>
      <c r="Y290" s="404"/>
      <c r="Z290" s="404"/>
      <c r="AA290" s="404"/>
      <c r="AB290" s="404"/>
      <c r="AC290" s="404"/>
    </row>
    <row r="291" spans="1:29" ht="15.75" customHeight="1">
      <c r="A291" s="404"/>
      <c r="B291" s="404"/>
      <c r="C291" s="404"/>
      <c r="D291" s="404"/>
      <c r="E291" s="404"/>
      <c r="F291" s="404"/>
      <c r="G291" s="404"/>
      <c r="H291" s="404"/>
      <c r="I291" s="404"/>
      <c r="J291" s="404"/>
      <c r="K291" s="404"/>
      <c r="L291" s="404"/>
      <c r="M291" s="404"/>
      <c r="N291" s="404"/>
      <c r="O291" s="404"/>
      <c r="P291" s="404"/>
      <c r="Q291" s="404"/>
      <c r="R291" s="404"/>
      <c r="S291" s="404"/>
      <c r="T291" s="404"/>
      <c r="U291" s="404"/>
      <c r="V291" s="404"/>
      <c r="W291" s="404"/>
      <c r="X291" s="404"/>
      <c r="Y291" s="404"/>
      <c r="Z291" s="404"/>
      <c r="AA291" s="404"/>
      <c r="AB291" s="404"/>
      <c r="AC291" s="404"/>
    </row>
    <row r="292" spans="1:29" ht="15.75" customHeight="1">
      <c r="A292" s="404"/>
      <c r="B292" s="404"/>
      <c r="C292" s="404"/>
      <c r="D292" s="404"/>
      <c r="E292" s="404"/>
      <c r="F292" s="404"/>
      <c r="G292" s="404"/>
      <c r="H292" s="404"/>
      <c r="I292" s="404"/>
      <c r="J292" s="404"/>
      <c r="K292" s="404"/>
      <c r="L292" s="404"/>
      <c r="M292" s="404"/>
      <c r="N292" s="404"/>
      <c r="O292" s="404"/>
      <c r="P292" s="404"/>
      <c r="Q292" s="404"/>
      <c r="R292" s="404"/>
      <c r="S292" s="404"/>
      <c r="T292" s="404"/>
      <c r="U292" s="404"/>
      <c r="V292" s="404"/>
      <c r="W292" s="404"/>
      <c r="X292" s="404"/>
      <c r="Y292" s="404"/>
      <c r="Z292" s="404"/>
      <c r="AA292" s="404"/>
      <c r="AB292" s="404"/>
      <c r="AC292" s="404"/>
    </row>
    <row r="293" spans="1:29" ht="15.75" customHeight="1">
      <c r="A293" s="404"/>
      <c r="B293" s="404"/>
      <c r="C293" s="404"/>
      <c r="D293" s="404"/>
      <c r="E293" s="404"/>
      <c r="F293" s="404"/>
      <c r="G293" s="404"/>
      <c r="H293" s="404"/>
      <c r="I293" s="404"/>
      <c r="J293" s="404"/>
      <c r="K293" s="404"/>
      <c r="L293" s="404"/>
      <c r="M293" s="404"/>
      <c r="N293" s="404"/>
      <c r="O293" s="404"/>
      <c r="P293" s="404"/>
      <c r="Q293" s="404"/>
      <c r="R293" s="404"/>
      <c r="S293" s="404"/>
      <c r="T293" s="404"/>
      <c r="U293" s="404"/>
      <c r="V293" s="404"/>
      <c r="W293" s="404"/>
      <c r="X293" s="404"/>
      <c r="Y293" s="404"/>
      <c r="Z293" s="404"/>
      <c r="AA293" s="404"/>
      <c r="AB293" s="404"/>
      <c r="AC293" s="404"/>
    </row>
    <row r="294" spans="1:29" ht="15.75" customHeight="1">
      <c r="A294" s="404"/>
      <c r="B294" s="404"/>
      <c r="C294" s="404"/>
      <c r="D294" s="404"/>
      <c r="E294" s="404"/>
      <c r="F294" s="404"/>
      <c r="G294" s="404"/>
      <c r="H294" s="404"/>
      <c r="I294" s="404"/>
      <c r="J294" s="404"/>
      <c r="K294" s="404"/>
      <c r="L294" s="404"/>
      <c r="M294" s="404"/>
      <c r="N294" s="404"/>
      <c r="O294" s="404"/>
      <c r="P294" s="404"/>
      <c r="Q294" s="404"/>
      <c r="R294" s="404"/>
      <c r="S294" s="404"/>
      <c r="T294" s="404"/>
      <c r="U294" s="404"/>
      <c r="V294" s="404"/>
      <c r="W294" s="404"/>
      <c r="X294" s="404"/>
      <c r="Y294" s="404"/>
      <c r="Z294" s="404"/>
      <c r="AA294" s="404"/>
      <c r="AB294" s="404"/>
      <c r="AC294" s="404"/>
    </row>
    <row r="295" spans="1:29" ht="15.75" customHeight="1">
      <c r="A295" s="404"/>
      <c r="B295" s="404"/>
      <c r="C295" s="404"/>
      <c r="D295" s="404"/>
      <c r="E295" s="404"/>
      <c r="F295" s="404"/>
      <c r="G295" s="404"/>
      <c r="H295" s="404"/>
      <c r="I295" s="404"/>
      <c r="J295" s="404"/>
      <c r="K295" s="404"/>
      <c r="L295" s="404"/>
      <c r="M295" s="404"/>
      <c r="N295" s="404"/>
      <c r="O295" s="404"/>
      <c r="P295" s="404"/>
      <c r="Q295" s="404"/>
      <c r="R295" s="404"/>
      <c r="S295" s="404"/>
      <c r="T295" s="404"/>
      <c r="U295" s="404"/>
      <c r="V295" s="404"/>
      <c r="W295" s="404"/>
      <c r="X295" s="404"/>
      <c r="Y295" s="404"/>
      <c r="Z295" s="404"/>
      <c r="AA295" s="404"/>
      <c r="AB295" s="404"/>
      <c r="AC295" s="404"/>
    </row>
    <row r="296" spans="1:29" ht="15.75" customHeight="1">
      <c r="A296" s="404"/>
      <c r="B296" s="404"/>
      <c r="C296" s="404"/>
      <c r="D296" s="404"/>
      <c r="E296" s="404"/>
      <c r="F296" s="404"/>
      <c r="G296" s="404"/>
      <c r="H296" s="404"/>
      <c r="I296" s="404"/>
      <c r="J296" s="404"/>
      <c r="K296" s="404"/>
      <c r="L296" s="404"/>
      <c r="M296" s="404"/>
      <c r="N296" s="404"/>
      <c r="O296" s="404"/>
      <c r="P296" s="404"/>
      <c r="Q296" s="404"/>
      <c r="R296" s="404"/>
      <c r="S296" s="404"/>
      <c r="T296" s="404"/>
      <c r="U296" s="404"/>
      <c r="V296" s="404"/>
      <c r="W296" s="404"/>
      <c r="X296" s="404"/>
      <c r="Y296" s="404"/>
      <c r="Z296" s="404"/>
      <c r="AA296" s="404"/>
      <c r="AB296" s="404"/>
      <c r="AC296" s="404"/>
    </row>
    <row r="297" spans="1:29" ht="15.75" customHeight="1">
      <c r="A297" s="404"/>
      <c r="B297" s="404"/>
      <c r="C297" s="404"/>
      <c r="D297" s="404"/>
      <c r="E297" s="404"/>
      <c r="F297" s="404"/>
      <c r="G297" s="404"/>
      <c r="H297" s="404"/>
      <c r="I297" s="404"/>
      <c r="J297" s="404"/>
      <c r="K297" s="404"/>
      <c r="L297" s="404"/>
      <c r="M297" s="404"/>
      <c r="N297" s="404"/>
      <c r="O297" s="404"/>
      <c r="P297" s="404"/>
      <c r="Q297" s="404"/>
      <c r="R297" s="404"/>
      <c r="S297" s="404"/>
      <c r="T297" s="404"/>
      <c r="U297" s="404"/>
      <c r="V297" s="404"/>
      <c r="W297" s="404"/>
      <c r="X297" s="404"/>
      <c r="Y297" s="404"/>
      <c r="Z297" s="404"/>
      <c r="AA297" s="404"/>
      <c r="AB297" s="404"/>
      <c r="AC297" s="404"/>
    </row>
    <row r="298" spans="1:29" ht="15.75" customHeight="1">
      <c r="A298" s="404"/>
      <c r="B298" s="404"/>
      <c r="C298" s="404"/>
      <c r="D298" s="404"/>
      <c r="E298" s="404"/>
      <c r="F298" s="404"/>
      <c r="G298" s="404"/>
      <c r="H298" s="404"/>
      <c r="I298" s="404"/>
      <c r="J298" s="404"/>
      <c r="K298" s="404"/>
      <c r="L298" s="404"/>
      <c r="M298" s="404"/>
      <c r="N298" s="404"/>
      <c r="O298" s="404"/>
      <c r="P298" s="404"/>
      <c r="Q298" s="404"/>
      <c r="R298" s="404"/>
      <c r="S298" s="404"/>
      <c r="T298" s="404"/>
      <c r="U298" s="404"/>
      <c r="V298" s="404"/>
      <c r="W298" s="404"/>
      <c r="X298" s="404"/>
      <c r="Y298" s="404"/>
      <c r="Z298" s="404"/>
      <c r="AA298" s="404"/>
      <c r="AB298" s="404"/>
      <c r="AC298" s="404"/>
    </row>
    <row r="299" spans="1:29" ht="15.75" customHeight="1">
      <c r="A299" s="404"/>
      <c r="B299" s="404"/>
      <c r="C299" s="404"/>
      <c r="D299" s="404"/>
      <c r="E299" s="404"/>
      <c r="F299" s="404"/>
      <c r="G299" s="404"/>
      <c r="H299" s="404"/>
      <c r="I299" s="404"/>
      <c r="J299" s="404"/>
      <c r="K299" s="404"/>
      <c r="L299" s="404"/>
      <c r="M299" s="404"/>
      <c r="N299" s="404"/>
      <c r="O299" s="404"/>
      <c r="P299" s="404"/>
      <c r="Q299" s="404"/>
      <c r="R299" s="404"/>
      <c r="S299" s="404"/>
      <c r="T299" s="404"/>
      <c r="U299" s="404"/>
      <c r="V299" s="404"/>
      <c r="W299" s="404"/>
      <c r="X299" s="404"/>
      <c r="Y299" s="404"/>
      <c r="Z299" s="404"/>
      <c r="AA299" s="404"/>
      <c r="AB299" s="404"/>
      <c r="AC299" s="404"/>
    </row>
    <row r="300" spans="1:29" ht="15.75" customHeight="1">
      <c r="A300" s="404"/>
      <c r="B300" s="404"/>
      <c r="C300" s="404"/>
      <c r="D300" s="404"/>
      <c r="E300" s="404"/>
      <c r="F300" s="404"/>
      <c r="G300" s="404"/>
      <c r="H300" s="404"/>
      <c r="I300" s="404"/>
      <c r="J300" s="404"/>
      <c r="K300" s="404"/>
      <c r="L300" s="404"/>
      <c r="M300" s="404"/>
      <c r="N300" s="404"/>
      <c r="O300" s="404"/>
      <c r="P300" s="404"/>
      <c r="Q300" s="404"/>
      <c r="R300" s="404"/>
      <c r="S300" s="404"/>
      <c r="T300" s="404"/>
      <c r="U300" s="404"/>
      <c r="V300" s="404"/>
      <c r="W300" s="404"/>
      <c r="X300" s="404"/>
      <c r="Y300" s="404"/>
      <c r="Z300" s="404"/>
      <c r="AA300" s="404"/>
      <c r="AB300" s="404"/>
      <c r="AC300" s="404"/>
    </row>
    <row r="301" spans="1:29" ht="15.75" customHeight="1">
      <c r="A301" s="404"/>
      <c r="B301" s="404"/>
      <c r="C301" s="404"/>
      <c r="D301" s="404"/>
      <c r="E301" s="404"/>
      <c r="F301" s="404"/>
      <c r="G301" s="404"/>
      <c r="H301" s="404"/>
      <c r="I301" s="404"/>
      <c r="J301" s="404"/>
      <c r="K301" s="404"/>
      <c r="L301" s="404"/>
      <c r="M301" s="404"/>
      <c r="N301" s="404"/>
      <c r="O301" s="404"/>
      <c r="P301" s="404"/>
      <c r="Q301" s="404"/>
      <c r="R301" s="404"/>
      <c r="S301" s="404"/>
      <c r="T301" s="404"/>
      <c r="U301" s="404"/>
      <c r="V301" s="404"/>
      <c r="W301" s="404"/>
      <c r="X301" s="404"/>
      <c r="Y301" s="404"/>
      <c r="Z301" s="404"/>
      <c r="AA301" s="404"/>
      <c r="AB301" s="404"/>
      <c r="AC301" s="404"/>
    </row>
    <row r="302" spans="1:29" ht="15.75" customHeight="1">
      <c r="A302" s="404"/>
      <c r="B302" s="404"/>
      <c r="C302" s="404"/>
      <c r="D302" s="404"/>
      <c r="E302" s="404"/>
      <c r="F302" s="404"/>
      <c r="G302" s="404"/>
      <c r="H302" s="404"/>
      <c r="I302" s="404"/>
      <c r="J302" s="404"/>
      <c r="K302" s="404"/>
      <c r="L302" s="404"/>
      <c r="M302" s="404"/>
      <c r="N302" s="404"/>
      <c r="O302" s="404"/>
      <c r="P302" s="404"/>
      <c r="Q302" s="404"/>
      <c r="R302" s="404"/>
      <c r="S302" s="404"/>
      <c r="T302" s="404"/>
      <c r="U302" s="404"/>
      <c r="V302" s="404"/>
      <c r="W302" s="404"/>
      <c r="X302" s="404"/>
      <c r="Y302" s="404"/>
      <c r="Z302" s="404"/>
      <c r="AA302" s="404"/>
      <c r="AB302" s="404"/>
      <c r="AC302" s="404"/>
    </row>
    <row r="303" spans="1:29" ht="15.75" customHeight="1">
      <c r="A303" s="404"/>
      <c r="B303" s="404"/>
      <c r="C303" s="404"/>
      <c r="D303" s="404"/>
      <c r="E303" s="404"/>
      <c r="F303" s="404"/>
      <c r="G303" s="404"/>
      <c r="H303" s="404"/>
      <c r="I303" s="404"/>
      <c r="J303" s="404"/>
      <c r="K303" s="404"/>
      <c r="L303" s="404"/>
      <c r="M303" s="404"/>
      <c r="N303" s="404"/>
      <c r="O303" s="404"/>
      <c r="P303" s="404"/>
      <c r="Q303" s="404"/>
      <c r="R303" s="404"/>
      <c r="S303" s="404"/>
      <c r="T303" s="404"/>
      <c r="U303" s="404"/>
      <c r="V303" s="404"/>
      <c r="W303" s="404"/>
      <c r="X303" s="404"/>
      <c r="Y303" s="404"/>
      <c r="Z303" s="404"/>
      <c r="AA303" s="404"/>
      <c r="AB303" s="404"/>
      <c r="AC303" s="404"/>
    </row>
    <row r="304" spans="1:29" ht="15.75" customHeight="1">
      <c r="A304" s="404"/>
      <c r="B304" s="404"/>
      <c r="C304" s="404"/>
      <c r="D304" s="404"/>
      <c r="E304" s="404"/>
      <c r="F304" s="404"/>
      <c r="G304" s="404"/>
      <c r="H304" s="404"/>
      <c r="I304" s="404"/>
      <c r="J304" s="404"/>
      <c r="K304" s="404"/>
      <c r="L304" s="404"/>
      <c r="M304" s="404"/>
      <c r="N304" s="404"/>
      <c r="O304" s="404"/>
      <c r="P304" s="404"/>
      <c r="Q304" s="404"/>
      <c r="R304" s="404"/>
      <c r="S304" s="404"/>
      <c r="T304" s="404"/>
      <c r="U304" s="404"/>
      <c r="V304" s="404"/>
      <c r="W304" s="404"/>
      <c r="X304" s="404"/>
      <c r="Y304" s="404"/>
      <c r="Z304" s="404"/>
      <c r="AA304" s="404"/>
      <c r="AB304" s="404"/>
      <c r="AC304" s="404"/>
    </row>
    <row r="305" spans="1:29" ht="15.75" customHeight="1">
      <c r="A305" s="404"/>
      <c r="B305" s="404"/>
      <c r="C305" s="404"/>
      <c r="D305" s="404"/>
      <c r="E305" s="404"/>
      <c r="F305" s="404"/>
      <c r="G305" s="404"/>
      <c r="H305" s="404"/>
      <c r="I305" s="404"/>
      <c r="J305" s="404"/>
      <c r="K305" s="404"/>
      <c r="L305" s="404"/>
      <c r="M305" s="404"/>
      <c r="N305" s="404"/>
      <c r="O305" s="404"/>
      <c r="P305" s="404"/>
      <c r="Q305" s="404"/>
      <c r="R305" s="404"/>
      <c r="S305" s="404"/>
      <c r="T305" s="404"/>
      <c r="U305" s="404"/>
      <c r="V305" s="404"/>
      <c r="W305" s="404"/>
      <c r="X305" s="404"/>
      <c r="Y305" s="404"/>
      <c r="Z305" s="404"/>
      <c r="AA305" s="404"/>
      <c r="AB305" s="404"/>
      <c r="AC305" s="404"/>
    </row>
    <row r="306" spans="1:29" ht="15.75" customHeight="1">
      <c r="A306" s="404"/>
      <c r="B306" s="404"/>
      <c r="C306" s="404"/>
      <c r="D306" s="404"/>
      <c r="E306" s="404"/>
      <c r="F306" s="404"/>
      <c r="G306" s="404"/>
      <c r="H306" s="404"/>
      <c r="I306" s="404"/>
      <c r="J306" s="404"/>
      <c r="K306" s="404"/>
      <c r="L306" s="404"/>
      <c r="M306" s="404"/>
      <c r="N306" s="404"/>
      <c r="O306" s="404"/>
      <c r="P306" s="404"/>
      <c r="Q306" s="404"/>
      <c r="R306" s="404"/>
      <c r="S306" s="404"/>
      <c r="T306" s="404"/>
      <c r="U306" s="404"/>
      <c r="V306" s="404"/>
      <c r="W306" s="404"/>
      <c r="X306" s="404"/>
      <c r="Y306" s="404"/>
      <c r="Z306" s="404"/>
      <c r="AA306" s="404"/>
      <c r="AB306" s="404"/>
      <c r="AC306" s="404"/>
    </row>
    <row r="307" spans="1:29" ht="15.75" customHeight="1">
      <c r="A307" s="404"/>
      <c r="B307" s="404"/>
      <c r="C307" s="404"/>
      <c r="D307" s="404"/>
      <c r="E307" s="404"/>
      <c r="F307" s="404"/>
      <c r="G307" s="404"/>
      <c r="H307" s="404"/>
      <c r="I307" s="404"/>
      <c r="J307" s="404"/>
      <c r="K307" s="404"/>
      <c r="L307" s="404"/>
      <c r="M307" s="404"/>
      <c r="N307" s="404"/>
      <c r="O307" s="404"/>
      <c r="P307" s="404"/>
      <c r="Q307" s="404"/>
      <c r="R307" s="404"/>
      <c r="S307" s="404"/>
      <c r="T307" s="404"/>
      <c r="U307" s="404"/>
      <c r="V307" s="404"/>
      <c r="W307" s="404"/>
      <c r="X307" s="404"/>
      <c r="Y307" s="404"/>
      <c r="Z307" s="404"/>
      <c r="AA307" s="404"/>
      <c r="AB307" s="404"/>
      <c r="AC307" s="404"/>
    </row>
    <row r="308" spans="1:29" ht="15.75" customHeight="1">
      <c r="A308" s="404"/>
      <c r="B308" s="404"/>
      <c r="C308" s="404"/>
      <c r="D308" s="404"/>
      <c r="E308" s="404"/>
      <c r="F308" s="404"/>
      <c r="G308" s="404"/>
      <c r="H308" s="404"/>
      <c r="I308" s="404"/>
      <c r="J308" s="404"/>
      <c r="K308" s="404"/>
      <c r="L308" s="404"/>
      <c r="M308" s="404"/>
      <c r="N308" s="404"/>
      <c r="O308" s="404"/>
      <c r="P308" s="404"/>
      <c r="Q308" s="404"/>
      <c r="R308" s="404"/>
      <c r="S308" s="404"/>
      <c r="T308" s="404"/>
      <c r="U308" s="404"/>
      <c r="V308" s="404"/>
      <c r="W308" s="404"/>
      <c r="X308" s="404"/>
      <c r="Y308" s="404"/>
      <c r="Z308" s="404"/>
      <c r="AA308" s="404"/>
      <c r="AB308" s="404"/>
      <c r="AC308" s="404"/>
    </row>
    <row r="309" spans="1:29" ht="15.75" customHeight="1">
      <c r="A309" s="404"/>
      <c r="B309" s="404"/>
      <c r="C309" s="404"/>
      <c r="D309" s="404"/>
      <c r="E309" s="404"/>
      <c r="F309" s="404"/>
      <c r="G309" s="404"/>
      <c r="H309" s="404"/>
      <c r="I309" s="404"/>
      <c r="J309" s="404"/>
      <c r="K309" s="404"/>
      <c r="L309" s="404"/>
      <c r="M309" s="404"/>
      <c r="N309" s="404"/>
      <c r="O309" s="404"/>
      <c r="P309" s="404"/>
      <c r="Q309" s="404"/>
      <c r="R309" s="404"/>
      <c r="S309" s="404"/>
      <c r="T309" s="404"/>
      <c r="U309" s="404"/>
      <c r="V309" s="404"/>
      <c r="W309" s="404"/>
      <c r="X309" s="404"/>
      <c r="Y309" s="404"/>
      <c r="Z309" s="404"/>
      <c r="AA309" s="404"/>
      <c r="AB309" s="404"/>
      <c r="AC309" s="404"/>
    </row>
    <row r="310" spans="1:29" ht="15.75" customHeight="1">
      <c r="A310" s="404"/>
      <c r="B310" s="404"/>
      <c r="C310" s="404"/>
      <c r="D310" s="404"/>
      <c r="E310" s="404"/>
      <c r="F310" s="404"/>
      <c r="G310" s="404"/>
      <c r="H310" s="404"/>
      <c r="I310" s="404"/>
      <c r="J310" s="404"/>
      <c r="K310" s="404"/>
      <c r="L310" s="404"/>
      <c r="M310" s="404"/>
      <c r="N310" s="404"/>
      <c r="O310" s="404"/>
      <c r="P310" s="404"/>
      <c r="Q310" s="404"/>
      <c r="R310" s="404"/>
      <c r="S310" s="404"/>
      <c r="T310" s="404"/>
      <c r="U310" s="404"/>
      <c r="V310" s="404"/>
      <c r="W310" s="404"/>
      <c r="X310" s="404"/>
      <c r="Y310" s="404"/>
      <c r="Z310" s="404"/>
      <c r="AA310" s="404"/>
      <c r="AB310" s="404"/>
      <c r="AC310" s="404"/>
    </row>
    <row r="311" spans="1:29" ht="15.75" customHeight="1">
      <c r="A311" s="404"/>
      <c r="B311" s="404"/>
      <c r="C311" s="404"/>
      <c r="D311" s="404"/>
      <c r="E311" s="404"/>
      <c r="F311" s="404"/>
      <c r="G311" s="404"/>
      <c r="H311" s="404"/>
      <c r="I311" s="404"/>
      <c r="J311" s="404"/>
      <c r="K311" s="404"/>
      <c r="L311" s="404"/>
      <c r="M311" s="404"/>
      <c r="N311" s="404"/>
      <c r="O311" s="404"/>
      <c r="P311" s="404"/>
      <c r="Q311" s="404"/>
      <c r="R311" s="404"/>
      <c r="S311" s="404"/>
      <c r="T311" s="404"/>
      <c r="U311" s="404"/>
      <c r="V311" s="404"/>
      <c r="W311" s="404"/>
      <c r="X311" s="404"/>
      <c r="Y311" s="404"/>
      <c r="Z311" s="404"/>
      <c r="AA311" s="404"/>
      <c r="AB311" s="404"/>
      <c r="AC311" s="404"/>
    </row>
    <row r="312" spans="1:29" ht="15.75" customHeight="1">
      <c r="A312" s="404"/>
      <c r="B312" s="404"/>
      <c r="C312" s="404"/>
      <c r="D312" s="404"/>
      <c r="E312" s="404"/>
      <c r="F312" s="404"/>
      <c r="G312" s="404"/>
      <c r="H312" s="404"/>
      <c r="I312" s="404"/>
      <c r="J312" s="404"/>
      <c r="K312" s="404"/>
      <c r="L312" s="404"/>
      <c r="M312" s="404"/>
      <c r="N312" s="404"/>
      <c r="O312" s="404"/>
      <c r="P312" s="404"/>
      <c r="Q312" s="404"/>
      <c r="R312" s="404"/>
      <c r="S312" s="404"/>
      <c r="T312" s="404"/>
      <c r="U312" s="404"/>
      <c r="V312" s="404"/>
      <c r="W312" s="404"/>
      <c r="X312" s="404"/>
      <c r="Y312" s="404"/>
      <c r="Z312" s="404"/>
      <c r="AA312" s="404"/>
      <c r="AB312" s="404"/>
      <c r="AC312" s="404"/>
    </row>
    <row r="313" spans="1:29" ht="15.75" customHeight="1">
      <c r="A313" s="404"/>
      <c r="B313" s="404"/>
      <c r="C313" s="404"/>
      <c r="D313" s="404"/>
      <c r="E313" s="404"/>
      <c r="F313" s="404"/>
      <c r="G313" s="404"/>
      <c r="H313" s="404"/>
      <c r="I313" s="404"/>
      <c r="J313" s="404"/>
      <c r="K313" s="404"/>
      <c r="L313" s="404"/>
      <c r="M313" s="404"/>
      <c r="N313" s="404"/>
      <c r="O313" s="404"/>
      <c r="P313" s="404"/>
      <c r="Q313" s="404"/>
      <c r="R313" s="404"/>
      <c r="S313" s="404"/>
      <c r="T313" s="404"/>
      <c r="U313" s="404"/>
      <c r="V313" s="404"/>
      <c r="W313" s="404"/>
      <c r="X313" s="404"/>
      <c r="Y313" s="404"/>
      <c r="Z313" s="404"/>
      <c r="AA313" s="404"/>
      <c r="AB313" s="404"/>
      <c r="AC313" s="404"/>
    </row>
    <row r="314" spans="1:29" ht="15.75" customHeight="1">
      <c r="A314" s="404"/>
      <c r="B314" s="404"/>
      <c r="C314" s="404"/>
      <c r="D314" s="404"/>
      <c r="E314" s="404"/>
      <c r="F314" s="404"/>
      <c r="G314" s="404"/>
      <c r="H314" s="404"/>
      <c r="I314" s="404"/>
      <c r="J314" s="404"/>
      <c r="K314" s="404"/>
      <c r="L314" s="404"/>
      <c r="M314" s="404"/>
      <c r="N314" s="404"/>
      <c r="O314" s="404"/>
      <c r="P314" s="404"/>
      <c r="Q314" s="404"/>
      <c r="R314" s="404"/>
      <c r="S314" s="404"/>
      <c r="T314" s="404"/>
      <c r="U314" s="404"/>
      <c r="V314" s="404"/>
      <c r="W314" s="404"/>
      <c r="X314" s="404"/>
      <c r="Y314" s="404"/>
      <c r="Z314" s="404"/>
      <c r="AA314" s="404"/>
      <c r="AB314" s="404"/>
      <c r="AC314" s="404"/>
    </row>
    <row r="315" spans="1:29" ht="15.75" customHeight="1">
      <c r="A315" s="404"/>
      <c r="B315" s="404"/>
      <c r="C315" s="404"/>
      <c r="D315" s="404"/>
      <c r="E315" s="404"/>
      <c r="F315" s="404"/>
      <c r="G315" s="404"/>
      <c r="H315" s="404"/>
      <c r="I315" s="404"/>
      <c r="J315" s="404"/>
      <c r="K315" s="404"/>
      <c r="L315" s="404"/>
      <c r="M315" s="404"/>
      <c r="N315" s="404"/>
      <c r="O315" s="404"/>
      <c r="P315" s="404"/>
      <c r="Q315" s="404"/>
      <c r="R315" s="404"/>
      <c r="S315" s="404"/>
      <c r="T315" s="404"/>
      <c r="U315" s="404"/>
      <c r="V315" s="404"/>
      <c r="W315" s="404"/>
      <c r="X315" s="404"/>
      <c r="Y315" s="404"/>
      <c r="Z315" s="404"/>
      <c r="AA315" s="404"/>
      <c r="AB315" s="404"/>
      <c r="AC315" s="404"/>
    </row>
    <row r="316" spans="1:29" ht="15.75" customHeight="1">
      <c r="A316" s="404"/>
      <c r="B316" s="404"/>
      <c r="C316" s="404"/>
      <c r="D316" s="404"/>
      <c r="E316" s="404"/>
      <c r="F316" s="404"/>
      <c r="G316" s="404"/>
      <c r="H316" s="404"/>
      <c r="I316" s="404"/>
      <c r="J316" s="404"/>
      <c r="K316" s="404"/>
      <c r="L316" s="404"/>
      <c r="M316" s="404"/>
      <c r="N316" s="404"/>
      <c r="O316" s="404"/>
      <c r="P316" s="404"/>
      <c r="Q316" s="404"/>
      <c r="R316" s="404"/>
      <c r="S316" s="404"/>
      <c r="T316" s="404"/>
      <c r="U316" s="404"/>
      <c r="V316" s="404"/>
      <c r="W316" s="404"/>
      <c r="X316" s="404"/>
      <c r="Y316" s="404"/>
      <c r="Z316" s="404"/>
      <c r="AA316" s="404"/>
      <c r="AB316" s="404"/>
      <c r="AC316" s="404"/>
    </row>
    <row r="317" spans="1:29" ht="15.75" customHeight="1">
      <c r="A317" s="404"/>
      <c r="B317" s="404"/>
      <c r="C317" s="404"/>
      <c r="D317" s="404"/>
      <c r="E317" s="404"/>
      <c r="F317" s="404"/>
      <c r="G317" s="404"/>
      <c r="H317" s="404"/>
      <c r="I317" s="404"/>
      <c r="J317" s="404"/>
      <c r="K317" s="404"/>
      <c r="L317" s="404"/>
      <c r="M317" s="404"/>
      <c r="N317" s="404"/>
      <c r="O317" s="404"/>
      <c r="P317" s="404"/>
      <c r="Q317" s="404"/>
      <c r="R317" s="404"/>
      <c r="S317" s="404"/>
      <c r="T317" s="404"/>
      <c r="U317" s="404"/>
      <c r="V317" s="404"/>
      <c r="W317" s="404"/>
      <c r="X317" s="404"/>
      <c r="Y317" s="404"/>
      <c r="Z317" s="404"/>
      <c r="AA317" s="404"/>
      <c r="AB317" s="404"/>
      <c r="AC317" s="404"/>
    </row>
    <row r="318" spans="1:29" ht="15.75" customHeight="1">
      <c r="A318" s="404"/>
      <c r="B318" s="404"/>
      <c r="C318" s="404"/>
      <c r="D318" s="404"/>
      <c r="E318" s="404"/>
      <c r="F318" s="404"/>
      <c r="G318" s="404"/>
      <c r="H318" s="404"/>
      <c r="I318" s="404"/>
      <c r="J318" s="404"/>
      <c r="K318" s="404"/>
      <c r="L318" s="404"/>
      <c r="M318" s="404"/>
      <c r="N318" s="404"/>
      <c r="O318" s="404"/>
      <c r="P318" s="404"/>
      <c r="Q318" s="404"/>
      <c r="R318" s="404"/>
      <c r="S318" s="404"/>
      <c r="T318" s="404"/>
      <c r="U318" s="404"/>
      <c r="V318" s="404"/>
      <c r="W318" s="404"/>
      <c r="X318" s="404"/>
      <c r="Y318" s="404"/>
      <c r="Z318" s="404"/>
      <c r="AA318" s="404"/>
      <c r="AB318" s="404"/>
      <c r="AC318" s="404"/>
    </row>
    <row r="319" spans="1:29" ht="15.75" customHeight="1">
      <c r="A319" s="404"/>
      <c r="B319" s="404"/>
      <c r="C319" s="404"/>
      <c r="D319" s="404"/>
      <c r="E319" s="404"/>
      <c r="F319" s="404"/>
      <c r="G319" s="404"/>
      <c r="H319" s="404"/>
      <c r="I319" s="404"/>
      <c r="J319" s="404"/>
      <c r="K319" s="404"/>
      <c r="L319" s="404"/>
      <c r="M319" s="404"/>
      <c r="N319" s="404"/>
      <c r="O319" s="404"/>
      <c r="P319" s="404"/>
      <c r="Q319" s="404"/>
      <c r="R319" s="404"/>
      <c r="S319" s="404"/>
      <c r="T319" s="404"/>
      <c r="U319" s="404"/>
      <c r="V319" s="404"/>
      <c r="W319" s="404"/>
      <c r="X319" s="404"/>
      <c r="Y319" s="404"/>
      <c r="Z319" s="404"/>
      <c r="AA319" s="404"/>
      <c r="AB319" s="404"/>
      <c r="AC319" s="404"/>
    </row>
    <row r="320" spans="1:29" ht="15.75" customHeight="1">
      <c r="A320" s="404"/>
      <c r="B320" s="404"/>
      <c r="C320" s="404"/>
      <c r="D320" s="404"/>
      <c r="E320" s="404"/>
      <c r="F320" s="404"/>
      <c r="G320" s="404"/>
      <c r="H320" s="404"/>
      <c r="I320" s="404"/>
      <c r="J320" s="404"/>
      <c r="K320" s="404"/>
      <c r="L320" s="404"/>
      <c r="M320" s="404"/>
      <c r="N320" s="404"/>
      <c r="O320" s="404"/>
      <c r="P320" s="404"/>
      <c r="Q320" s="404"/>
      <c r="R320" s="404"/>
      <c r="S320" s="404"/>
      <c r="T320" s="404"/>
      <c r="U320" s="404"/>
      <c r="V320" s="404"/>
      <c r="W320" s="404"/>
      <c r="X320" s="404"/>
      <c r="Y320" s="404"/>
      <c r="Z320" s="404"/>
      <c r="AA320" s="404"/>
      <c r="AB320" s="404"/>
      <c r="AC320" s="404"/>
    </row>
    <row r="321" spans="1:29" ht="15.75" customHeight="1">
      <c r="A321" s="404"/>
      <c r="B321" s="404"/>
      <c r="C321" s="404"/>
      <c r="D321" s="404"/>
      <c r="E321" s="404"/>
      <c r="F321" s="404"/>
      <c r="G321" s="404"/>
      <c r="H321" s="404"/>
      <c r="I321" s="404"/>
      <c r="J321" s="404"/>
      <c r="K321" s="404"/>
      <c r="L321" s="404"/>
      <c r="M321" s="404"/>
      <c r="N321" s="404"/>
      <c r="O321" s="404"/>
      <c r="P321" s="404"/>
      <c r="Q321" s="404"/>
      <c r="R321" s="404"/>
      <c r="S321" s="404"/>
      <c r="T321" s="404"/>
      <c r="U321" s="404"/>
      <c r="V321" s="404"/>
      <c r="W321" s="404"/>
      <c r="X321" s="404"/>
      <c r="Y321" s="404"/>
      <c r="Z321" s="404"/>
      <c r="AA321" s="404"/>
      <c r="AB321" s="404"/>
      <c r="AC321" s="404"/>
    </row>
    <row r="322" spans="1:29" ht="15.75" customHeight="1">
      <c r="A322" s="404"/>
      <c r="B322" s="404"/>
      <c r="C322" s="404"/>
      <c r="D322" s="404"/>
      <c r="E322" s="404"/>
      <c r="F322" s="404"/>
      <c r="G322" s="404"/>
      <c r="H322" s="404"/>
      <c r="I322" s="404"/>
      <c r="J322" s="404"/>
      <c r="K322" s="404"/>
      <c r="L322" s="404"/>
      <c r="M322" s="404"/>
      <c r="N322" s="404"/>
      <c r="O322" s="404"/>
      <c r="P322" s="404"/>
      <c r="Q322" s="404"/>
      <c r="R322" s="404"/>
      <c r="S322" s="404"/>
      <c r="T322" s="404"/>
      <c r="U322" s="404"/>
      <c r="V322" s="404"/>
      <c r="W322" s="404"/>
      <c r="X322" s="404"/>
      <c r="Y322" s="404"/>
      <c r="Z322" s="404"/>
      <c r="AA322" s="404"/>
      <c r="AB322" s="404"/>
      <c r="AC322" s="404"/>
    </row>
    <row r="323" spans="1:29" ht="15.75" customHeight="1">
      <c r="A323" s="404"/>
      <c r="B323" s="404"/>
      <c r="C323" s="404"/>
      <c r="D323" s="404"/>
      <c r="E323" s="404"/>
      <c r="F323" s="404"/>
      <c r="G323" s="404"/>
      <c r="H323" s="404"/>
      <c r="I323" s="404"/>
      <c r="J323" s="404"/>
      <c r="K323" s="404"/>
      <c r="L323" s="404"/>
      <c r="M323" s="404"/>
      <c r="N323" s="404"/>
      <c r="O323" s="404"/>
      <c r="P323" s="404"/>
      <c r="Q323" s="404"/>
      <c r="R323" s="404"/>
      <c r="S323" s="404"/>
      <c r="T323" s="404"/>
      <c r="U323" s="404"/>
      <c r="V323" s="404"/>
      <c r="W323" s="404"/>
      <c r="X323" s="404"/>
      <c r="Y323" s="404"/>
      <c r="Z323" s="404"/>
      <c r="AA323" s="404"/>
      <c r="AB323" s="404"/>
      <c r="AC323" s="404"/>
    </row>
    <row r="324" spans="1:29" ht="15.75" customHeight="1">
      <c r="A324" s="404"/>
      <c r="B324" s="404"/>
      <c r="C324" s="404"/>
      <c r="D324" s="404"/>
      <c r="E324" s="404"/>
      <c r="F324" s="404"/>
      <c r="G324" s="404"/>
      <c r="H324" s="404"/>
      <c r="I324" s="404"/>
      <c r="J324" s="404"/>
      <c r="K324" s="404"/>
      <c r="L324" s="404"/>
      <c r="M324" s="404"/>
      <c r="N324" s="404"/>
      <c r="O324" s="404"/>
      <c r="P324" s="404"/>
      <c r="Q324" s="404"/>
      <c r="R324" s="404"/>
      <c r="S324" s="404"/>
      <c r="T324" s="404"/>
      <c r="U324" s="404"/>
      <c r="V324" s="404"/>
      <c r="W324" s="404"/>
      <c r="X324" s="404"/>
      <c r="Y324" s="404"/>
      <c r="Z324" s="404"/>
      <c r="AA324" s="404"/>
      <c r="AB324" s="404"/>
      <c r="AC324" s="404"/>
    </row>
    <row r="325" spans="1:29" ht="15.75" customHeight="1">
      <c r="A325" s="404"/>
      <c r="B325" s="404"/>
      <c r="C325" s="404"/>
      <c r="D325" s="404"/>
      <c r="E325" s="404"/>
      <c r="F325" s="404"/>
      <c r="G325" s="404"/>
      <c r="H325" s="404"/>
      <c r="I325" s="404"/>
      <c r="J325" s="404"/>
      <c r="K325" s="404"/>
      <c r="L325" s="404"/>
      <c r="M325" s="404"/>
      <c r="N325" s="404"/>
      <c r="O325" s="404"/>
      <c r="P325" s="404"/>
      <c r="Q325" s="404"/>
      <c r="R325" s="404"/>
      <c r="S325" s="404"/>
      <c r="T325" s="404"/>
      <c r="U325" s="404"/>
      <c r="V325" s="404"/>
      <c r="W325" s="404"/>
      <c r="X325" s="404"/>
      <c r="Y325" s="404"/>
      <c r="Z325" s="404"/>
      <c r="AA325" s="404"/>
      <c r="AB325" s="404"/>
      <c r="AC325" s="404"/>
    </row>
    <row r="326" spans="1:29" ht="15.75" customHeight="1">
      <c r="A326" s="404"/>
      <c r="B326" s="404"/>
      <c r="C326" s="404"/>
      <c r="D326" s="404"/>
      <c r="E326" s="404"/>
      <c r="F326" s="404"/>
      <c r="G326" s="404"/>
      <c r="H326" s="404"/>
      <c r="I326" s="404"/>
      <c r="J326" s="404"/>
      <c r="K326" s="404"/>
      <c r="L326" s="404"/>
      <c r="M326" s="404"/>
      <c r="N326" s="404"/>
      <c r="O326" s="404"/>
      <c r="P326" s="404"/>
      <c r="Q326" s="404"/>
      <c r="R326" s="404"/>
      <c r="S326" s="404"/>
      <c r="T326" s="404"/>
      <c r="U326" s="404"/>
      <c r="V326" s="404"/>
      <c r="W326" s="404"/>
      <c r="X326" s="404"/>
      <c r="Y326" s="404"/>
      <c r="Z326" s="404"/>
      <c r="AA326" s="404"/>
      <c r="AB326" s="404"/>
      <c r="AC326" s="404"/>
    </row>
    <row r="327" spans="1:29" ht="15.75" customHeight="1">
      <c r="A327" s="404"/>
      <c r="B327" s="404"/>
      <c r="C327" s="404"/>
      <c r="D327" s="404"/>
      <c r="E327" s="404"/>
      <c r="F327" s="404"/>
      <c r="G327" s="404"/>
      <c r="H327" s="404"/>
      <c r="I327" s="404"/>
      <c r="J327" s="404"/>
      <c r="K327" s="404"/>
      <c r="L327" s="404"/>
      <c r="M327" s="404"/>
      <c r="N327" s="404"/>
      <c r="O327" s="404"/>
      <c r="P327" s="404"/>
      <c r="Q327" s="404"/>
      <c r="R327" s="404"/>
      <c r="S327" s="404"/>
      <c r="T327" s="404"/>
      <c r="U327" s="404"/>
      <c r="V327" s="404"/>
      <c r="W327" s="404"/>
      <c r="X327" s="404"/>
      <c r="Y327" s="404"/>
      <c r="Z327" s="404"/>
      <c r="AA327" s="404"/>
      <c r="AB327" s="404"/>
      <c r="AC327" s="404"/>
    </row>
    <row r="328" spans="1:29" ht="15.75" customHeight="1">
      <c r="A328" s="404"/>
      <c r="B328" s="404"/>
      <c r="C328" s="404"/>
      <c r="D328" s="404"/>
      <c r="E328" s="404"/>
      <c r="F328" s="404"/>
      <c r="G328" s="404"/>
      <c r="H328" s="404"/>
      <c r="I328" s="404"/>
      <c r="J328" s="404"/>
      <c r="K328" s="404"/>
      <c r="L328" s="404"/>
      <c r="M328" s="404"/>
      <c r="N328" s="404"/>
      <c r="O328" s="404"/>
      <c r="P328" s="404"/>
      <c r="Q328" s="404"/>
      <c r="R328" s="404"/>
      <c r="S328" s="404"/>
      <c r="T328" s="404"/>
      <c r="U328" s="404"/>
      <c r="V328" s="404"/>
      <c r="W328" s="404"/>
      <c r="X328" s="404"/>
      <c r="Y328" s="404"/>
      <c r="Z328" s="404"/>
      <c r="AA328" s="404"/>
      <c r="AB328" s="404"/>
      <c r="AC328" s="404"/>
    </row>
    <row r="329" spans="1:29" ht="15.75" customHeight="1">
      <c r="A329" s="404"/>
      <c r="B329" s="404"/>
      <c r="C329" s="404"/>
      <c r="D329" s="404"/>
      <c r="E329" s="404"/>
      <c r="F329" s="404"/>
      <c r="G329" s="404"/>
      <c r="H329" s="404"/>
      <c r="I329" s="404"/>
      <c r="J329" s="404"/>
      <c r="K329" s="404"/>
      <c r="L329" s="404"/>
      <c r="M329" s="404"/>
      <c r="N329" s="404"/>
      <c r="O329" s="404"/>
      <c r="P329" s="404"/>
      <c r="Q329" s="404"/>
      <c r="R329" s="404"/>
      <c r="S329" s="404"/>
      <c r="T329" s="404"/>
      <c r="U329" s="404"/>
      <c r="V329" s="404"/>
      <c r="W329" s="404"/>
      <c r="X329" s="404"/>
      <c r="Y329" s="404"/>
      <c r="Z329" s="404"/>
      <c r="AA329" s="404"/>
      <c r="AB329" s="404"/>
      <c r="AC329" s="404"/>
    </row>
    <row r="330" spans="1:29" ht="15.75" customHeight="1">
      <c r="A330" s="404"/>
      <c r="B330" s="404"/>
      <c r="C330" s="404"/>
      <c r="D330" s="404"/>
      <c r="E330" s="404"/>
      <c r="F330" s="404"/>
      <c r="G330" s="404"/>
      <c r="H330" s="404"/>
      <c r="I330" s="404"/>
      <c r="J330" s="404"/>
      <c r="K330" s="404"/>
      <c r="L330" s="404"/>
      <c r="M330" s="404"/>
      <c r="N330" s="404"/>
      <c r="O330" s="404"/>
      <c r="P330" s="404"/>
      <c r="Q330" s="404"/>
      <c r="R330" s="404"/>
      <c r="S330" s="404"/>
      <c r="T330" s="404"/>
      <c r="U330" s="404"/>
      <c r="V330" s="404"/>
      <c r="W330" s="404"/>
      <c r="X330" s="404"/>
      <c r="Y330" s="404"/>
      <c r="Z330" s="404"/>
      <c r="AA330" s="404"/>
      <c r="AB330" s="404"/>
      <c r="AC330" s="404"/>
    </row>
    <row r="331" spans="1:29" ht="15.75" customHeight="1">
      <c r="A331" s="404"/>
      <c r="B331" s="404"/>
      <c r="C331" s="404"/>
      <c r="D331" s="404"/>
      <c r="E331" s="404"/>
      <c r="F331" s="404"/>
      <c r="G331" s="404"/>
      <c r="H331" s="404"/>
      <c r="I331" s="404"/>
      <c r="J331" s="404"/>
      <c r="K331" s="404"/>
      <c r="L331" s="404"/>
      <c r="M331" s="404"/>
      <c r="N331" s="404"/>
      <c r="O331" s="404"/>
      <c r="P331" s="404"/>
      <c r="Q331" s="404"/>
      <c r="R331" s="404"/>
      <c r="S331" s="404"/>
      <c r="T331" s="404"/>
      <c r="U331" s="404"/>
      <c r="V331" s="404"/>
      <c r="W331" s="404"/>
      <c r="X331" s="404"/>
      <c r="Y331" s="404"/>
      <c r="Z331" s="404"/>
      <c r="AA331" s="404"/>
      <c r="AB331" s="404"/>
      <c r="AC331" s="404"/>
    </row>
    <row r="332" spans="1:29" ht="15.75" customHeight="1">
      <c r="A332" s="404"/>
      <c r="B332" s="404"/>
      <c r="C332" s="404"/>
      <c r="D332" s="404"/>
      <c r="E332" s="404"/>
      <c r="F332" s="404"/>
      <c r="G332" s="404"/>
      <c r="H332" s="404"/>
      <c r="I332" s="404"/>
      <c r="J332" s="404"/>
      <c r="K332" s="404"/>
      <c r="L332" s="404"/>
      <c r="M332" s="404"/>
      <c r="N332" s="404"/>
      <c r="O332" s="404"/>
      <c r="P332" s="404"/>
      <c r="Q332" s="404"/>
      <c r="R332" s="404"/>
      <c r="S332" s="404"/>
      <c r="T332" s="404"/>
      <c r="U332" s="404"/>
      <c r="V332" s="404"/>
      <c r="W332" s="404"/>
      <c r="X332" s="404"/>
      <c r="Y332" s="404"/>
      <c r="Z332" s="404"/>
      <c r="AA332" s="404"/>
      <c r="AB332" s="404"/>
      <c r="AC332" s="404"/>
    </row>
    <row r="333" spans="1:29" ht="15.75" customHeight="1">
      <c r="A333" s="404"/>
      <c r="B333" s="404"/>
      <c r="C333" s="404"/>
      <c r="D333" s="404"/>
      <c r="E333" s="404"/>
      <c r="F333" s="404"/>
      <c r="G333" s="404"/>
      <c r="H333" s="404"/>
      <c r="I333" s="404"/>
      <c r="J333" s="404"/>
      <c r="K333" s="404"/>
      <c r="L333" s="404"/>
      <c r="M333" s="404"/>
      <c r="N333" s="404"/>
      <c r="O333" s="404"/>
      <c r="P333" s="404"/>
      <c r="Q333" s="404"/>
      <c r="R333" s="404"/>
      <c r="S333" s="404"/>
      <c r="T333" s="404"/>
      <c r="U333" s="404"/>
      <c r="V333" s="404"/>
      <c r="W333" s="404"/>
      <c r="X333" s="404"/>
      <c r="Y333" s="404"/>
      <c r="Z333" s="404"/>
      <c r="AA333" s="404"/>
      <c r="AB333" s="404"/>
      <c r="AC333" s="404"/>
    </row>
    <row r="334" spans="1:29" ht="15.75" customHeight="1">
      <c r="A334" s="404"/>
      <c r="B334" s="404"/>
      <c r="C334" s="404"/>
      <c r="D334" s="404"/>
      <c r="E334" s="404"/>
      <c r="F334" s="404"/>
      <c r="G334" s="404"/>
      <c r="H334" s="404"/>
      <c r="I334" s="404"/>
      <c r="J334" s="404"/>
      <c r="K334" s="404"/>
      <c r="L334" s="404"/>
      <c r="M334" s="404"/>
      <c r="N334" s="404"/>
      <c r="O334" s="404"/>
      <c r="P334" s="404"/>
      <c r="Q334" s="404"/>
      <c r="R334" s="404"/>
      <c r="S334" s="404"/>
      <c r="T334" s="404"/>
      <c r="U334" s="404"/>
      <c r="V334" s="404"/>
      <c r="W334" s="404"/>
      <c r="X334" s="404"/>
      <c r="Y334" s="404"/>
      <c r="Z334" s="404"/>
      <c r="AA334" s="404"/>
      <c r="AB334" s="404"/>
      <c r="AC334" s="404"/>
    </row>
    <row r="335" spans="1:29" ht="15.75" customHeight="1">
      <c r="A335" s="404"/>
      <c r="B335" s="404"/>
      <c r="C335" s="404"/>
      <c r="D335" s="404"/>
      <c r="E335" s="404"/>
      <c r="F335" s="404"/>
      <c r="G335" s="404"/>
      <c r="H335" s="404"/>
      <c r="I335" s="404"/>
      <c r="J335" s="404"/>
      <c r="K335" s="404"/>
      <c r="L335" s="404"/>
      <c r="M335" s="404"/>
      <c r="N335" s="404"/>
      <c r="O335" s="404"/>
      <c r="P335" s="404"/>
      <c r="Q335" s="404"/>
      <c r="R335" s="404"/>
      <c r="S335" s="404"/>
      <c r="T335" s="404"/>
      <c r="U335" s="404"/>
      <c r="V335" s="404"/>
      <c r="W335" s="404"/>
      <c r="X335" s="404"/>
      <c r="Y335" s="404"/>
      <c r="Z335" s="404"/>
      <c r="AA335" s="404"/>
      <c r="AB335" s="404"/>
      <c r="AC335" s="404"/>
    </row>
    <row r="336" spans="1:29" ht="15.75" customHeight="1">
      <c r="A336" s="404"/>
      <c r="B336" s="404"/>
      <c r="C336" s="404"/>
      <c r="D336" s="404"/>
      <c r="E336" s="404"/>
      <c r="F336" s="404"/>
      <c r="G336" s="404"/>
      <c r="H336" s="404"/>
      <c r="I336" s="404"/>
      <c r="J336" s="404"/>
      <c r="K336" s="404"/>
      <c r="L336" s="404"/>
      <c r="M336" s="404"/>
      <c r="N336" s="404"/>
      <c r="O336" s="404"/>
      <c r="P336" s="404"/>
      <c r="Q336" s="404"/>
      <c r="R336" s="404"/>
      <c r="S336" s="404"/>
      <c r="T336" s="404"/>
      <c r="U336" s="404"/>
      <c r="V336" s="404"/>
      <c r="W336" s="404"/>
      <c r="X336" s="404"/>
      <c r="Y336" s="404"/>
      <c r="Z336" s="404"/>
      <c r="AA336" s="404"/>
      <c r="AB336" s="404"/>
      <c r="AC336" s="404"/>
    </row>
    <row r="337" spans="1:29" ht="15.75" customHeight="1">
      <c r="A337" s="404"/>
      <c r="B337" s="404"/>
      <c r="C337" s="404"/>
      <c r="D337" s="404"/>
      <c r="E337" s="404"/>
      <c r="F337" s="404"/>
      <c r="G337" s="404"/>
      <c r="H337" s="404"/>
      <c r="I337" s="404"/>
      <c r="J337" s="404"/>
      <c r="K337" s="404"/>
      <c r="L337" s="404"/>
      <c r="M337" s="404"/>
      <c r="N337" s="404"/>
      <c r="O337" s="404"/>
      <c r="P337" s="404"/>
      <c r="Q337" s="404"/>
      <c r="R337" s="404"/>
      <c r="S337" s="404"/>
      <c r="T337" s="404"/>
      <c r="U337" s="404"/>
      <c r="V337" s="404"/>
      <c r="W337" s="404"/>
      <c r="X337" s="404"/>
      <c r="Y337" s="404"/>
      <c r="Z337" s="404"/>
      <c r="AA337" s="404"/>
      <c r="AB337" s="404"/>
      <c r="AC337" s="404"/>
    </row>
    <row r="338" spans="1:29" ht="15.75" customHeight="1">
      <c r="A338" s="404"/>
      <c r="B338" s="404"/>
      <c r="C338" s="404"/>
      <c r="D338" s="404"/>
      <c r="E338" s="404"/>
      <c r="F338" s="404"/>
      <c r="G338" s="404"/>
      <c r="H338" s="404"/>
      <c r="I338" s="404"/>
      <c r="J338" s="404"/>
      <c r="K338" s="404"/>
      <c r="L338" s="404"/>
      <c r="M338" s="404"/>
      <c r="N338" s="404"/>
      <c r="O338" s="404"/>
      <c r="P338" s="404"/>
      <c r="Q338" s="404"/>
      <c r="R338" s="404"/>
      <c r="S338" s="404"/>
      <c r="T338" s="404"/>
      <c r="U338" s="404"/>
      <c r="V338" s="404"/>
      <c r="W338" s="404"/>
      <c r="X338" s="404"/>
      <c r="Y338" s="404"/>
      <c r="Z338" s="404"/>
      <c r="AA338" s="404"/>
      <c r="AB338" s="404"/>
      <c r="AC338" s="404"/>
    </row>
    <row r="339" spans="1:29" ht="15.75" customHeight="1">
      <c r="A339" s="404"/>
      <c r="B339" s="404"/>
      <c r="C339" s="404"/>
      <c r="D339" s="404"/>
      <c r="E339" s="404"/>
      <c r="F339" s="404"/>
      <c r="G339" s="404"/>
      <c r="H339" s="404"/>
      <c r="I339" s="404"/>
      <c r="J339" s="404"/>
      <c r="K339" s="404"/>
      <c r="L339" s="404"/>
      <c r="M339" s="404"/>
      <c r="N339" s="404"/>
      <c r="O339" s="404"/>
      <c r="P339" s="404"/>
      <c r="Q339" s="404"/>
      <c r="R339" s="404"/>
      <c r="S339" s="404"/>
      <c r="T339" s="404"/>
      <c r="U339" s="404"/>
      <c r="V339" s="404"/>
      <c r="W339" s="404"/>
      <c r="X339" s="404"/>
      <c r="Y339" s="404"/>
      <c r="Z339" s="404"/>
      <c r="AA339" s="404"/>
      <c r="AB339" s="404"/>
      <c r="AC339" s="404"/>
    </row>
    <row r="340" spans="1:29" ht="15.75" customHeight="1">
      <c r="A340" s="404"/>
      <c r="B340" s="404"/>
      <c r="C340" s="404"/>
      <c r="D340" s="404"/>
      <c r="E340" s="404"/>
      <c r="F340" s="404"/>
      <c r="G340" s="404"/>
      <c r="H340" s="404"/>
      <c r="I340" s="404"/>
      <c r="J340" s="404"/>
      <c r="K340" s="404"/>
      <c r="L340" s="404"/>
      <c r="M340" s="404"/>
      <c r="N340" s="404"/>
      <c r="O340" s="404"/>
      <c r="P340" s="404"/>
      <c r="Q340" s="404"/>
      <c r="R340" s="404"/>
      <c r="S340" s="404"/>
      <c r="T340" s="404"/>
      <c r="U340" s="404"/>
      <c r="V340" s="404"/>
      <c r="W340" s="404"/>
      <c r="X340" s="404"/>
      <c r="Y340" s="404"/>
      <c r="Z340" s="404"/>
      <c r="AA340" s="404"/>
      <c r="AB340" s="404"/>
      <c r="AC340" s="404"/>
    </row>
    <row r="341" spans="1:29" ht="15.75" customHeight="1">
      <c r="A341" s="404"/>
      <c r="B341" s="404"/>
      <c r="C341" s="404"/>
      <c r="D341" s="404"/>
      <c r="E341" s="404"/>
      <c r="F341" s="404"/>
      <c r="G341" s="404"/>
      <c r="H341" s="404"/>
      <c r="I341" s="404"/>
      <c r="J341" s="404"/>
      <c r="K341" s="404"/>
      <c r="L341" s="404"/>
      <c r="M341" s="404"/>
      <c r="N341" s="404"/>
      <c r="O341" s="404"/>
      <c r="P341" s="404"/>
      <c r="Q341" s="404"/>
      <c r="R341" s="404"/>
      <c r="S341" s="404"/>
      <c r="T341" s="404"/>
      <c r="U341" s="404"/>
      <c r="V341" s="404"/>
      <c r="W341" s="404"/>
      <c r="X341" s="404"/>
      <c r="Y341" s="404"/>
      <c r="Z341" s="404"/>
      <c r="AA341" s="404"/>
      <c r="AB341" s="404"/>
      <c r="AC341" s="404"/>
    </row>
    <row r="342" spans="1:29" ht="15.75" customHeight="1">
      <c r="A342" s="404"/>
      <c r="B342" s="404"/>
      <c r="C342" s="404"/>
      <c r="D342" s="404"/>
      <c r="E342" s="404"/>
      <c r="F342" s="404"/>
      <c r="G342" s="404"/>
      <c r="H342" s="404"/>
      <c r="I342" s="404"/>
      <c r="J342" s="404"/>
      <c r="K342" s="404"/>
      <c r="L342" s="404"/>
      <c r="M342" s="404"/>
      <c r="N342" s="404"/>
      <c r="O342" s="404"/>
      <c r="P342" s="404"/>
      <c r="Q342" s="404"/>
      <c r="R342" s="404"/>
      <c r="S342" s="404"/>
      <c r="T342" s="404"/>
      <c r="U342" s="404"/>
      <c r="V342" s="404"/>
      <c r="W342" s="404"/>
      <c r="X342" s="404"/>
      <c r="Y342" s="404"/>
      <c r="Z342" s="404"/>
      <c r="AA342" s="404"/>
      <c r="AB342" s="404"/>
      <c r="AC342" s="404"/>
    </row>
    <row r="343" spans="1:29" ht="15.75" customHeight="1">
      <c r="A343" s="404"/>
      <c r="B343" s="404"/>
      <c r="C343" s="404"/>
      <c r="D343" s="404"/>
      <c r="E343" s="404"/>
      <c r="F343" s="404"/>
      <c r="G343" s="404"/>
      <c r="H343" s="404"/>
      <c r="I343" s="404"/>
      <c r="J343" s="404"/>
      <c r="K343" s="404"/>
      <c r="L343" s="404"/>
      <c r="M343" s="404"/>
      <c r="N343" s="404"/>
      <c r="O343" s="404"/>
      <c r="P343" s="404"/>
      <c r="Q343" s="404"/>
      <c r="R343" s="404"/>
      <c r="S343" s="404"/>
      <c r="T343" s="404"/>
      <c r="U343" s="404"/>
      <c r="V343" s="404"/>
      <c r="W343" s="404"/>
      <c r="X343" s="404"/>
      <c r="Y343" s="404"/>
      <c r="Z343" s="404"/>
      <c r="AA343" s="404"/>
      <c r="AB343" s="404"/>
      <c r="AC343" s="404"/>
    </row>
    <row r="344" spans="1:29" ht="15.75" customHeight="1">
      <c r="A344" s="404"/>
      <c r="B344" s="404"/>
      <c r="C344" s="404"/>
      <c r="D344" s="404"/>
      <c r="E344" s="404"/>
      <c r="F344" s="404"/>
      <c r="G344" s="404"/>
      <c r="H344" s="404"/>
      <c r="I344" s="404"/>
      <c r="J344" s="404"/>
      <c r="K344" s="404"/>
      <c r="L344" s="404"/>
      <c r="M344" s="404"/>
      <c r="N344" s="404"/>
      <c r="O344" s="404"/>
      <c r="P344" s="404"/>
      <c r="Q344" s="404"/>
      <c r="R344" s="404"/>
      <c r="S344" s="404"/>
      <c r="T344" s="404"/>
      <c r="U344" s="404"/>
      <c r="V344" s="404"/>
      <c r="W344" s="404"/>
      <c r="X344" s="404"/>
      <c r="Y344" s="404"/>
      <c r="Z344" s="404"/>
      <c r="AA344" s="404"/>
      <c r="AB344" s="404"/>
      <c r="AC344" s="404"/>
    </row>
    <row r="345" spans="1:29" ht="15.75" customHeight="1">
      <c r="A345" s="404"/>
      <c r="B345" s="404"/>
      <c r="C345" s="404"/>
      <c r="D345" s="404"/>
      <c r="E345" s="404"/>
      <c r="F345" s="404"/>
      <c r="G345" s="404"/>
      <c r="H345" s="404"/>
      <c r="I345" s="404"/>
      <c r="J345" s="404"/>
      <c r="K345" s="404"/>
      <c r="L345" s="404"/>
      <c r="M345" s="404"/>
      <c r="N345" s="404"/>
      <c r="O345" s="404"/>
      <c r="P345" s="404"/>
      <c r="Q345" s="404"/>
      <c r="R345" s="404"/>
      <c r="S345" s="404"/>
      <c r="T345" s="404"/>
      <c r="U345" s="404"/>
      <c r="V345" s="404"/>
      <c r="W345" s="404"/>
      <c r="X345" s="404"/>
      <c r="Y345" s="404"/>
      <c r="Z345" s="404"/>
      <c r="AA345" s="404"/>
      <c r="AB345" s="404"/>
      <c r="AC345" s="404"/>
    </row>
    <row r="346" spans="1:29" ht="15.75" customHeight="1">
      <c r="A346" s="404"/>
      <c r="B346" s="404"/>
      <c r="C346" s="404"/>
      <c r="D346" s="404"/>
      <c r="E346" s="404"/>
      <c r="F346" s="404"/>
      <c r="G346" s="404"/>
      <c r="H346" s="404"/>
      <c r="I346" s="404"/>
      <c r="J346" s="404"/>
      <c r="K346" s="404"/>
      <c r="L346" s="404"/>
      <c r="M346" s="404"/>
      <c r="N346" s="404"/>
      <c r="O346" s="404"/>
      <c r="P346" s="404"/>
      <c r="Q346" s="404"/>
      <c r="R346" s="404"/>
      <c r="S346" s="404"/>
      <c r="T346" s="404"/>
      <c r="U346" s="404"/>
      <c r="V346" s="404"/>
      <c r="W346" s="404"/>
      <c r="X346" s="404"/>
      <c r="Y346" s="404"/>
      <c r="Z346" s="404"/>
      <c r="AA346" s="404"/>
      <c r="AB346" s="404"/>
      <c r="AC346" s="404"/>
    </row>
    <row r="347" spans="1:29" ht="15.75" customHeight="1">
      <c r="A347" s="404"/>
      <c r="B347" s="404"/>
      <c r="C347" s="404"/>
      <c r="D347" s="404"/>
      <c r="E347" s="404"/>
      <c r="F347" s="404"/>
      <c r="G347" s="404"/>
      <c r="H347" s="404"/>
      <c r="I347" s="404"/>
      <c r="J347" s="404"/>
      <c r="K347" s="404"/>
      <c r="L347" s="404"/>
      <c r="M347" s="404"/>
      <c r="N347" s="404"/>
      <c r="O347" s="404"/>
      <c r="P347" s="404"/>
      <c r="Q347" s="404"/>
      <c r="R347" s="404"/>
      <c r="S347" s="404"/>
      <c r="T347" s="404"/>
      <c r="U347" s="404"/>
      <c r="V347" s="404"/>
      <c r="W347" s="404"/>
      <c r="X347" s="404"/>
      <c r="Y347" s="404"/>
      <c r="Z347" s="404"/>
      <c r="AA347" s="404"/>
      <c r="AB347" s="404"/>
      <c r="AC347" s="404"/>
    </row>
    <row r="348" spans="1:29" ht="15.75" customHeight="1">
      <c r="A348" s="404"/>
      <c r="B348" s="404"/>
      <c r="C348" s="404"/>
      <c r="D348" s="404"/>
      <c r="E348" s="404"/>
      <c r="F348" s="404"/>
      <c r="G348" s="404"/>
      <c r="H348" s="404"/>
      <c r="I348" s="404"/>
      <c r="J348" s="404"/>
      <c r="K348" s="404"/>
      <c r="L348" s="404"/>
      <c r="M348" s="404"/>
      <c r="N348" s="404"/>
      <c r="O348" s="404"/>
      <c r="P348" s="404"/>
      <c r="Q348" s="404"/>
      <c r="R348" s="404"/>
      <c r="S348" s="404"/>
      <c r="T348" s="404"/>
      <c r="U348" s="404"/>
      <c r="V348" s="404"/>
      <c r="W348" s="404"/>
      <c r="X348" s="404"/>
      <c r="Y348" s="404"/>
      <c r="Z348" s="404"/>
      <c r="AA348" s="404"/>
      <c r="AB348" s="404"/>
      <c r="AC348" s="404"/>
    </row>
    <row r="349" spans="1:29" ht="15.75" customHeight="1">
      <c r="A349" s="404"/>
      <c r="B349" s="404"/>
      <c r="C349" s="404"/>
      <c r="D349" s="404"/>
      <c r="E349" s="404"/>
      <c r="F349" s="404"/>
      <c r="G349" s="404"/>
      <c r="H349" s="404"/>
      <c r="I349" s="404"/>
      <c r="J349" s="404"/>
      <c r="K349" s="404"/>
      <c r="L349" s="404"/>
      <c r="M349" s="404"/>
      <c r="N349" s="404"/>
      <c r="O349" s="404"/>
      <c r="P349" s="404"/>
      <c r="Q349" s="404"/>
      <c r="R349" s="404"/>
      <c r="S349" s="404"/>
      <c r="T349" s="404"/>
      <c r="U349" s="404"/>
      <c r="V349" s="404"/>
      <c r="W349" s="404"/>
      <c r="X349" s="404"/>
      <c r="Y349" s="404"/>
      <c r="Z349" s="404"/>
      <c r="AA349" s="404"/>
      <c r="AB349" s="404"/>
      <c r="AC349" s="404"/>
    </row>
    <row r="350" spans="1:29" ht="15.75" customHeight="1">
      <c r="A350" s="404"/>
      <c r="B350" s="404"/>
      <c r="C350" s="404"/>
      <c r="D350" s="404"/>
      <c r="E350" s="404"/>
      <c r="F350" s="404"/>
      <c r="G350" s="404"/>
      <c r="H350" s="404"/>
      <c r="I350" s="404"/>
      <c r="J350" s="404"/>
      <c r="K350" s="404"/>
      <c r="L350" s="404"/>
      <c r="M350" s="404"/>
      <c r="N350" s="404"/>
      <c r="O350" s="404"/>
      <c r="P350" s="404"/>
      <c r="Q350" s="404"/>
      <c r="R350" s="404"/>
      <c r="S350" s="404"/>
      <c r="T350" s="404"/>
      <c r="U350" s="404"/>
      <c r="V350" s="404"/>
      <c r="W350" s="404"/>
      <c r="X350" s="404"/>
      <c r="Y350" s="404"/>
      <c r="Z350" s="404"/>
      <c r="AA350" s="404"/>
      <c r="AB350" s="404"/>
      <c r="AC350" s="404"/>
    </row>
    <row r="351" spans="1:29" ht="15.75" customHeight="1">
      <c r="A351" s="404"/>
      <c r="B351" s="404"/>
      <c r="C351" s="404"/>
      <c r="D351" s="404"/>
      <c r="E351" s="404"/>
      <c r="F351" s="404"/>
      <c r="G351" s="404"/>
      <c r="H351" s="404"/>
      <c r="I351" s="404"/>
      <c r="J351" s="404"/>
      <c r="K351" s="404"/>
      <c r="L351" s="404"/>
      <c r="M351" s="404"/>
      <c r="N351" s="404"/>
      <c r="O351" s="404"/>
      <c r="P351" s="404"/>
      <c r="Q351" s="404"/>
      <c r="R351" s="404"/>
      <c r="S351" s="404"/>
      <c r="T351" s="404"/>
      <c r="U351" s="404"/>
      <c r="V351" s="404"/>
      <c r="W351" s="404"/>
      <c r="X351" s="404"/>
      <c r="Y351" s="404"/>
      <c r="Z351" s="404"/>
      <c r="AA351" s="404"/>
      <c r="AB351" s="404"/>
      <c r="AC351" s="404"/>
    </row>
    <row r="352" spans="1:29" ht="15.75" customHeight="1">
      <c r="A352" s="404"/>
      <c r="B352" s="404"/>
      <c r="C352" s="404"/>
      <c r="D352" s="404"/>
      <c r="E352" s="404"/>
      <c r="F352" s="404"/>
      <c r="G352" s="404"/>
      <c r="H352" s="404"/>
      <c r="I352" s="404"/>
      <c r="J352" s="404"/>
      <c r="K352" s="404"/>
      <c r="L352" s="404"/>
      <c r="M352" s="404"/>
      <c r="N352" s="404"/>
      <c r="O352" s="404"/>
      <c r="P352" s="404"/>
      <c r="Q352" s="404"/>
      <c r="R352" s="404"/>
      <c r="S352" s="404"/>
      <c r="T352" s="404"/>
      <c r="U352" s="404"/>
      <c r="V352" s="404"/>
      <c r="W352" s="404"/>
      <c r="X352" s="404"/>
      <c r="Y352" s="404"/>
      <c r="Z352" s="404"/>
      <c r="AA352" s="404"/>
      <c r="AB352" s="404"/>
      <c r="AC352" s="404"/>
    </row>
    <row r="353" spans="1:29" ht="15.75" customHeight="1">
      <c r="A353" s="404"/>
      <c r="B353" s="404"/>
      <c r="C353" s="404"/>
      <c r="D353" s="404"/>
      <c r="E353" s="404"/>
      <c r="F353" s="404"/>
      <c r="G353" s="404"/>
      <c r="H353" s="404"/>
      <c r="I353" s="404"/>
      <c r="J353" s="404"/>
      <c r="K353" s="404"/>
      <c r="L353" s="404"/>
      <c r="M353" s="404"/>
      <c r="N353" s="404"/>
      <c r="O353" s="404"/>
      <c r="P353" s="404"/>
      <c r="Q353" s="404"/>
      <c r="R353" s="404"/>
      <c r="S353" s="404"/>
      <c r="T353" s="404"/>
      <c r="U353" s="404"/>
      <c r="V353" s="404"/>
      <c r="W353" s="404"/>
      <c r="X353" s="404"/>
      <c r="Y353" s="404"/>
      <c r="Z353" s="404"/>
      <c r="AA353" s="404"/>
      <c r="AB353" s="404"/>
      <c r="AC353" s="404"/>
    </row>
    <row r="354" spans="1:29" ht="15.75" customHeight="1">
      <c r="A354" s="404"/>
      <c r="B354" s="404"/>
      <c r="C354" s="404"/>
      <c r="D354" s="404"/>
      <c r="E354" s="404"/>
      <c r="F354" s="404"/>
      <c r="G354" s="404"/>
      <c r="H354" s="404"/>
      <c r="I354" s="404"/>
      <c r="J354" s="404"/>
      <c r="K354" s="404"/>
      <c r="L354" s="404"/>
      <c r="M354" s="404"/>
      <c r="N354" s="404"/>
      <c r="O354" s="404"/>
      <c r="P354" s="404"/>
      <c r="Q354" s="404"/>
      <c r="R354" s="404"/>
      <c r="S354" s="404"/>
      <c r="T354" s="404"/>
      <c r="U354" s="404"/>
      <c r="V354" s="404"/>
      <c r="W354" s="404"/>
      <c r="X354" s="404"/>
      <c r="Y354" s="404"/>
      <c r="Z354" s="404"/>
      <c r="AA354" s="404"/>
      <c r="AB354" s="404"/>
      <c r="AC354" s="404"/>
    </row>
    <row r="355" spans="1:29" ht="15.75" customHeight="1">
      <c r="A355" s="404"/>
      <c r="B355" s="404"/>
      <c r="C355" s="404"/>
      <c r="D355" s="404"/>
      <c r="E355" s="404"/>
      <c r="F355" s="404"/>
      <c r="G355" s="404"/>
      <c r="H355" s="404"/>
      <c r="I355" s="404"/>
      <c r="J355" s="404"/>
      <c r="K355" s="404"/>
      <c r="L355" s="404"/>
      <c r="M355" s="404"/>
      <c r="N355" s="404"/>
      <c r="O355" s="404"/>
      <c r="P355" s="404"/>
      <c r="Q355" s="404"/>
      <c r="R355" s="404"/>
      <c r="S355" s="404"/>
      <c r="T355" s="404"/>
      <c r="U355" s="404"/>
      <c r="V355" s="404"/>
      <c r="W355" s="404"/>
      <c r="X355" s="404"/>
      <c r="Y355" s="404"/>
      <c r="Z355" s="404"/>
      <c r="AA355" s="404"/>
      <c r="AB355" s="404"/>
      <c r="AC355" s="404"/>
    </row>
    <row r="356" spans="1:29" ht="15.75" customHeight="1">
      <c r="A356" s="404"/>
      <c r="B356" s="404"/>
      <c r="C356" s="404"/>
      <c r="D356" s="404"/>
      <c r="E356" s="404"/>
      <c r="F356" s="404"/>
      <c r="G356" s="404"/>
      <c r="H356" s="404"/>
      <c r="I356" s="404"/>
      <c r="J356" s="404"/>
      <c r="K356" s="404"/>
      <c r="L356" s="404"/>
      <c r="M356" s="404"/>
      <c r="N356" s="404"/>
      <c r="O356" s="404"/>
      <c r="P356" s="404"/>
      <c r="Q356" s="404"/>
      <c r="R356" s="404"/>
      <c r="S356" s="404"/>
      <c r="T356" s="404"/>
      <c r="U356" s="404"/>
      <c r="V356" s="404"/>
      <c r="W356" s="404"/>
      <c r="X356" s="404"/>
      <c r="Y356" s="404"/>
      <c r="Z356" s="404"/>
      <c r="AA356" s="404"/>
      <c r="AB356" s="404"/>
      <c r="AC356" s="404"/>
    </row>
    <row r="357" spans="1:29" ht="15.75" customHeight="1">
      <c r="A357" s="404"/>
      <c r="B357" s="404"/>
      <c r="C357" s="404"/>
      <c r="D357" s="404"/>
      <c r="E357" s="404"/>
      <c r="F357" s="404"/>
      <c r="G357" s="404"/>
      <c r="H357" s="404"/>
      <c r="I357" s="404"/>
      <c r="J357" s="404"/>
      <c r="K357" s="404"/>
      <c r="L357" s="404"/>
      <c r="M357" s="404"/>
      <c r="N357" s="404"/>
      <c r="O357" s="404"/>
      <c r="P357" s="404"/>
      <c r="Q357" s="404"/>
      <c r="R357" s="404"/>
      <c r="S357" s="404"/>
      <c r="T357" s="404"/>
      <c r="U357" s="404"/>
      <c r="V357" s="404"/>
      <c r="W357" s="404"/>
      <c r="X357" s="404"/>
      <c r="Y357" s="404"/>
      <c r="Z357" s="404"/>
      <c r="AA357" s="404"/>
      <c r="AB357" s="404"/>
      <c r="AC357" s="404"/>
    </row>
    <row r="358" spans="1:29" ht="15.75" customHeight="1">
      <c r="A358" s="404"/>
      <c r="B358" s="404"/>
      <c r="C358" s="404"/>
      <c r="D358" s="404"/>
      <c r="E358" s="404"/>
      <c r="F358" s="404"/>
      <c r="G358" s="404"/>
      <c r="H358" s="404"/>
      <c r="I358" s="404"/>
      <c r="J358" s="404"/>
      <c r="K358" s="404"/>
      <c r="L358" s="404"/>
      <c r="M358" s="404"/>
      <c r="N358" s="404"/>
      <c r="O358" s="404"/>
      <c r="P358" s="404"/>
      <c r="Q358" s="404"/>
      <c r="R358" s="404"/>
      <c r="S358" s="404"/>
      <c r="T358" s="404"/>
      <c r="U358" s="404"/>
      <c r="V358" s="404"/>
      <c r="W358" s="404"/>
      <c r="X358" s="404"/>
      <c r="Y358" s="404"/>
      <c r="Z358" s="404"/>
      <c r="AA358" s="404"/>
      <c r="AB358" s="404"/>
      <c r="AC358" s="404"/>
    </row>
    <row r="359" spans="1:29" ht="15.75" customHeight="1">
      <c r="A359" s="404"/>
      <c r="B359" s="404"/>
      <c r="C359" s="404"/>
      <c r="D359" s="404"/>
      <c r="E359" s="404"/>
      <c r="F359" s="404"/>
      <c r="G359" s="404"/>
      <c r="H359" s="404"/>
      <c r="I359" s="404"/>
      <c r="J359" s="404"/>
      <c r="K359" s="404"/>
      <c r="L359" s="404"/>
      <c r="M359" s="404"/>
      <c r="N359" s="404"/>
      <c r="O359" s="404"/>
      <c r="P359" s="404"/>
      <c r="Q359" s="404"/>
      <c r="R359" s="404"/>
      <c r="S359" s="404"/>
      <c r="T359" s="404"/>
      <c r="U359" s="404"/>
      <c r="V359" s="404"/>
      <c r="W359" s="404"/>
      <c r="X359" s="404"/>
      <c r="Y359" s="404"/>
      <c r="Z359" s="404"/>
      <c r="AA359" s="404"/>
      <c r="AB359" s="404"/>
      <c r="AC359" s="404"/>
    </row>
    <row r="360" spans="1:29" ht="15.75" customHeight="1">
      <c r="A360" s="404"/>
      <c r="B360" s="404"/>
      <c r="C360" s="404"/>
      <c r="D360" s="404"/>
      <c r="E360" s="404"/>
      <c r="F360" s="404"/>
      <c r="G360" s="404"/>
      <c r="H360" s="404"/>
      <c r="I360" s="404"/>
      <c r="J360" s="404"/>
      <c r="K360" s="404"/>
      <c r="L360" s="404"/>
      <c r="M360" s="404"/>
      <c r="N360" s="404"/>
      <c r="O360" s="404"/>
      <c r="P360" s="404"/>
      <c r="Q360" s="404"/>
      <c r="R360" s="404"/>
      <c r="S360" s="404"/>
      <c r="T360" s="404"/>
      <c r="U360" s="404"/>
      <c r="V360" s="404"/>
      <c r="W360" s="404"/>
      <c r="X360" s="404"/>
      <c r="Y360" s="404"/>
      <c r="Z360" s="404"/>
      <c r="AA360" s="404"/>
      <c r="AB360" s="404"/>
      <c r="AC360" s="404"/>
    </row>
    <row r="361" spans="1:29" ht="15.75" customHeight="1">
      <c r="A361" s="404"/>
      <c r="B361" s="404"/>
      <c r="C361" s="404"/>
      <c r="D361" s="404"/>
      <c r="E361" s="404"/>
      <c r="F361" s="404"/>
      <c r="G361" s="404"/>
      <c r="H361" s="404"/>
      <c r="I361" s="404"/>
      <c r="J361" s="404"/>
      <c r="K361" s="404"/>
      <c r="L361" s="404"/>
      <c r="M361" s="404"/>
      <c r="N361" s="404"/>
      <c r="O361" s="404"/>
      <c r="P361" s="404"/>
      <c r="Q361" s="404"/>
      <c r="R361" s="404"/>
      <c r="S361" s="404"/>
      <c r="T361" s="404"/>
      <c r="U361" s="404"/>
      <c r="V361" s="404"/>
      <c r="W361" s="404"/>
      <c r="X361" s="404"/>
      <c r="Y361" s="404"/>
      <c r="Z361" s="404"/>
      <c r="AA361" s="404"/>
      <c r="AB361" s="404"/>
      <c r="AC361" s="404"/>
    </row>
    <row r="362" spans="1:29" ht="15.75" customHeight="1">
      <c r="A362" s="404"/>
      <c r="B362" s="404"/>
      <c r="C362" s="404"/>
      <c r="D362" s="404"/>
      <c r="E362" s="404"/>
      <c r="F362" s="404"/>
      <c r="G362" s="404"/>
      <c r="H362" s="404"/>
      <c r="I362" s="404"/>
      <c r="J362" s="404"/>
      <c r="K362" s="404"/>
      <c r="L362" s="404"/>
      <c r="M362" s="404"/>
      <c r="N362" s="404"/>
      <c r="O362" s="404"/>
      <c r="P362" s="404"/>
      <c r="Q362" s="404"/>
      <c r="R362" s="404"/>
      <c r="S362" s="404"/>
      <c r="T362" s="404"/>
      <c r="U362" s="404"/>
      <c r="V362" s="404"/>
      <c r="W362" s="404"/>
      <c r="X362" s="404"/>
      <c r="Y362" s="404"/>
      <c r="Z362" s="404"/>
      <c r="AA362" s="404"/>
      <c r="AB362" s="404"/>
      <c r="AC362" s="404"/>
    </row>
    <row r="363" spans="1:29" ht="15.75" customHeight="1">
      <c r="A363" s="404"/>
      <c r="B363" s="404"/>
      <c r="C363" s="404"/>
      <c r="D363" s="404"/>
      <c r="E363" s="404"/>
      <c r="F363" s="404"/>
      <c r="G363" s="404"/>
      <c r="H363" s="404"/>
      <c r="I363" s="404"/>
      <c r="J363" s="404"/>
      <c r="K363" s="404"/>
      <c r="L363" s="404"/>
      <c r="M363" s="404"/>
      <c r="N363" s="404"/>
      <c r="O363" s="404"/>
      <c r="P363" s="404"/>
      <c r="Q363" s="404"/>
      <c r="R363" s="404"/>
      <c r="S363" s="404"/>
      <c r="T363" s="404"/>
      <c r="U363" s="404"/>
      <c r="V363" s="404"/>
      <c r="W363" s="404"/>
      <c r="X363" s="404"/>
      <c r="Y363" s="404"/>
      <c r="Z363" s="404"/>
      <c r="AA363" s="404"/>
      <c r="AB363" s="404"/>
      <c r="AC363" s="404"/>
    </row>
    <row r="364" spans="1:29" ht="15.75" customHeight="1">
      <c r="A364" s="404"/>
      <c r="B364" s="404"/>
      <c r="C364" s="404"/>
      <c r="D364" s="404"/>
      <c r="E364" s="404"/>
      <c r="F364" s="404"/>
      <c r="G364" s="404"/>
      <c r="H364" s="404"/>
      <c r="I364" s="404"/>
      <c r="J364" s="404"/>
      <c r="K364" s="404"/>
      <c r="L364" s="404"/>
      <c r="M364" s="404"/>
      <c r="N364" s="404"/>
      <c r="O364" s="404"/>
      <c r="P364" s="404"/>
      <c r="Q364" s="404"/>
      <c r="R364" s="404"/>
      <c r="S364" s="404"/>
      <c r="T364" s="404"/>
      <c r="U364" s="404"/>
      <c r="V364" s="404"/>
      <c r="W364" s="404"/>
      <c r="X364" s="404"/>
      <c r="Y364" s="404"/>
      <c r="Z364" s="404"/>
      <c r="AA364" s="404"/>
      <c r="AB364" s="404"/>
      <c r="AC364" s="404"/>
    </row>
    <row r="365" spans="1:29" ht="15.75" customHeight="1">
      <c r="A365" s="404"/>
      <c r="B365" s="404"/>
      <c r="C365" s="404"/>
      <c r="D365" s="404"/>
      <c r="E365" s="404"/>
      <c r="F365" s="404"/>
      <c r="G365" s="404"/>
      <c r="H365" s="404"/>
      <c r="I365" s="404"/>
      <c r="J365" s="404"/>
      <c r="K365" s="404"/>
      <c r="L365" s="404"/>
      <c r="M365" s="404"/>
      <c r="N365" s="404"/>
      <c r="O365" s="404"/>
      <c r="P365" s="404"/>
      <c r="Q365" s="404"/>
      <c r="R365" s="404"/>
      <c r="S365" s="404"/>
      <c r="T365" s="404"/>
      <c r="U365" s="404"/>
      <c r="V365" s="404"/>
      <c r="W365" s="404"/>
      <c r="X365" s="404"/>
      <c r="Y365" s="404"/>
      <c r="Z365" s="404"/>
      <c r="AA365" s="404"/>
      <c r="AB365" s="404"/>
      <c r="AC365" s="404"/>
    </row>
    <row r="366" spans="1:29" ht="15.75" customHeight="1">
      <c r="A366" s="404"/>
      <c r="B366" s="404"/>
      <c r="C366" s="404"/>
      <c r="D366" s="404"/>
      <c r="E366" s="404"/>
      <c r="F366" s="404"/>
      <c r="G366" s="404"/>
      <c r="H366" s="404"/>
      <c r="I366" s="404"/>
      <c r="J366" s="404"/>
      <c r="K366" s="404"/>
      <c r="L366" s="404"/>
      <c r="M366" s="404"/>
      <c r="N366" s="404"/>
      <c r="O366" s="404"/>
      <c r="P366" s="404"/>
      <c r="Q366" s="404"/>
      <c r="R366" s="404"/>
      <c r="S366" s="404"/>
      <c r="T366" s="404"/>
      <c r="U366" s="404"/>
      <c r="V366" s="404"/>
      <c r="W366" s="404"/>
      <c r="X366" s="404"/>
      <c r="Y366" s="404"/>
      <c r="Z366" s="404"/>
      <c r="AA366" s="404"/>
      <c r="AB366" s="404"/>
      <c r="AC366" s="404"/>
    </row>
    <row r="367" spans="1:29" ht="15.75" customHeight="1">
      <c r="A367" s="404"/>
      <c r="B367" s="404"/>
      <c r="C367" s="404"/>
      <c r="D367" s="404"/>
      <c r="E367" s="404"/>
      <c r="F367" s="404"/>
      <c r="G367" s="404"/>
      <c r="H367" s="404"/>
      <c r="I367" s="404"/>
      <c r="J367" s="404"/>
      <c r="K367" s="404"/>
      <c r="L367" s="404"/>
      <c r="M367" s="404"/>
      <c r="N367" s="404"/>
      <c r="O367" s="404"/>
      <c r="P367" s="404"/>
      <c r="Q367" s="404"/>
      <c r="R367" s="404"/>
      <c r="S367" s="404"/>
      <c r="T367" s="404"/>
      <c r="U367" s="404"/>
      <c r="V367" s="404"/>
      <c r="W367" s="404"/>
      <c r="X367" s="404"/>
      <c r="Y367" s="404"/>
      <c r="Z367" s="404"/>
      <c r="AA367" s="404"/>
      <c r="AB367" s="404"/>
      <c r="AC367" s="404"/>
    </row>
    <row r="368" spans="1:29" ht="15.75" customHeight="1">
      <c r="A368" s="404"/>
      <c r="B368" s="404"/>
      <c r="C368" s="404"/>
      <c r="D368" s="404"/>
      <c r="E368" s="404"/>
      <c r="F368" s="404"/>
      <c r="G368" s="404"/>
      <c r="H368" s="404"/>
      <c r="I368" s="404"/>
      <c r="J368" s="404"/>
      <c r="K368" s="404"/>
      <c r="L368" s="404"/>
      <c r="M368" s="404"/>
      <c r="N368" s="404"/>
      <c r="O368" s="404"/>
      <c r="P368" s="404"/>
      <c r="Q368" s="404"/>
      <c r="R368" s="404"/>
      <c r="S368" s="404"/>
      <c r="T368" s="404"/>
      <c r="U368" s="404"/>
      <c r="V368" s="404"/>
      <c r="W368" s="404"/>
      <c r="X368" s="404"/>
      <c r="Y368" s="404"/>
      <c r="Z368" s="404"/>
      <c r="AA368" s="404"/>
      <c r="AB368" s="404"/>
      <c r="AC368" s="404"/>
    </row>
    <row r="369" spans="1:29" ht="15.75" customHeight="1">
      <c r="A369" s="404"/>
      <c r="B369" s="404"/>
      <c r="C369" s="404"/>
      <c r="D369" s="404"/>
      <c r="E369" s="404"/>
      <c r="F369" s="404"/>
      <c r="G369" s="404"/>
      <c r="H369" s="404"/>
      <c r="I369" s="404"/>
      <c r="J369" s="404"/>
      <c r="K369" s="404"/>
      <c r="L369" s="404"/>
      <c r="M369" s="404"/>
      <c r="N369" s="404"/>
      <c r="O369" s="404"/>
      <c r="P369" s="404"/>
      <c r="Q369" s="404"/>
      <c r="R369" s="404"/>
      <c r="S369" s="404"/>
      <c r="T369" s="404"/>
      <c r="U369" s="404"/>
      <c r="V369" s="404"/>
      <c r="W369" s="404"/>
      <c r="X369" s="404"/>
      <c r="Y369" s="404"/>
      <c r="Z369" s="404"/>
      <c r="AA369" s="404"/>
      <c r="AB369" s="404"/>
      <c r="AC369" s="404"/>
    </row>
    <row r="370" spans="1:29" ht="15.75" customHeight="1">
      <c r="A370" s="404"/>
      <c r="B370" s="404"/>
      <c r="C370" s="404"/>
      <c r="D370" s="404"/>
      <c r="E370" s="404"/>
      <c r="F370" s="404"/>
      <c r="G370" s="404"/>
      <c r="H370" s="404"/>
      <c r="I370" s="404"/>
      <c r="J370" s="404"/>
      <c r="K370" s="404"/>
      <c r="L370" s="404"/>
      <c r="M370" s="404"/>
      <c r="N370" s="404"/>
      <c r="O370" s="404"/>
      <c r="P370" s="404"/>
      <c r="Q370" s="404"/>
      <c r="R370" s="404"/>
      <c r="S370" s="404"/>
      <c r="T370" s="404"/>
      <c r="U370" s="404"/>
      <c r="V370" s="404"/>
      <c r="W370" s="404"/>
      <c r="X370" s="404"/>
      <c r="Y370" s="404"/>
      <c r="Z370" s="404"/>
      <c r="AA370" s="404"/>
      <c r="AB370" s="404"/>
      <c r="AC370" s="404"/>
    </row>
    <row r="371" spans="1:29" ht="15.75" customHeight="1">
      <c r="A371" s="404"/>
      <c r="B371" s="404"/>
      <c r="C371" s="404"/>
      <c r="D371" s="404"/>
      <c r="E371" s="404"/>
      <c r="F371" s="404"/>
      <c r="G371" s="404"/>
      <c r="H371" s="404"/>
      <c r="I371" s="404"/>
      <c r="J371" s="404"/>
      <c r="K371" s="404"/>
      <c r="L371" s="404"/>
      <c r="M371" s="404"/>
      <c r="N371" s="404"/>
      <c r="O371" s="404"/>
      <c r="P371" s="404"/>
      <c r="Q371" s="404"/>
      <c r="R371" s="404"/>
      <c r="S371" s="404"/>
      <c r="T371" s="404"/>
      <c r="U371" s="404"/>
      <c r="V371" s="404"/>
      <c r="W371" s="404"/>
      <c r="X371" s="404"/>
      <c r="Y371" s="404"/>
      <c r="Z371" s="404"/>
      <c r="AA371" s="404"/>
      <c r="AB371" s="404"/>
      <c r="AC371" s="404"/>
    </row>
    <row r="372" spans="1:29" ht="15.75" customHeight="1">
      <c r="A372" s="404"/>
      <c r="B372" s="404"/>
      <c r="C372" s="404"/>
      <c r="D372" s="404"/>
      <c r="E372" s="404"/>
      <c r="F372" s="404"/>
      <c r="G372" s="404"/>
      <c r="H372" s="404"/>
      <c r="I372" s="404"/>
      <c r="J372" s="404"/>
      <c r="K372" s="404"/>
      <c r="L372" s="404"/>
      <c r="M372" s="404"/>
      <c r="N372" s="404"/>
      <c r="O372" s="404"/>
      <c r="P372" s="404"/>
      <c r="Q372" s="404"/>
      <c r="R372" s="404"/>
      <c r="S372" s="404"/>
      <c r="T372" s="404"/>
      <c r="U372" s="404"/>
      <c r="V372" s="404"/>
      <c r="W372" s="404"/>
      <c r="X372" s="404"/>
      <c r="Y372" s="404"/>
      <c r="Z372" s="404"/>
      <c r="AA372" s="404"/>
      <c r="AB372" s="404"/>
      <c r="AC372" s="404"/>
    </row>
    <row r="373" spans="1:29" ht="15.75" customHeight="1">
      <c r="A373" s="404"/>
      <c r="B373" s="404"/>
      <c r="C373" s="404"/>
      <c r="D373" s="404"/>
      <c r="E373" s="404"/>
      <c r="F373" s="404"/>
      <c r="G373" s="404"/>
      <c r="H373" s="404"/>
      <c r="I373" s="404"/>
      <c r="J373" s="404"/>
      <c r="K373" s="404"/>
      <c r="L373" s="404"/>
      <c r="M373" s="404"/>
      <c r="N373" s="404"/>
      <c r="O373" s="404"/>
      <c r="P373" s="404"/>
      <c r="Q373" s="404"/>
      <c r="R373" s="404"/>
      <c r="S373" s="404"/>
      <c r="T373" s="404"/>
      <c r="U373" s="404"/>
      <c r="V373" s="404"/>
      <c r="W373" s="404"/>
      <c r="X373" s="404"/>
      <c r="Y373" s="404"/>
      <c r="Z373" s="404"/>
      <c r="AA373" s="404"/>
      <c r="AB373" s="404"/>
      <c r="AC373" s="404"/>
    </row>
    <row r="374" spans="1:29" ht="15.75" customHeight="1">
      <c r="A374" s="404"/>
      <c r="B374" s="404"/>
      <c r="C374" s="404"/>
      <c r="D374" s="404"/>
      <c r="E374" s="404"/>
      <c r="F374" s="404"/>
      <c r="G374" s="404"/>
      <c r="H374" s="404"/>
      <c r="I374" s="404"/>
      <c r="J374" s="404"/>
      <c r="K374" s="404"/>
      <c r="L374" s="404"/>
      <c r="M374" s="404"/>
      <c r="N374" s="404"/>
      <c r="O374" s="404"/>
      <c r="P374" s="404"/>
      <c r="Q374" s="404"/>
      <c r="R374" s="404"/>
      <c r="S374" s="404"/>
      <c r="T374" s="404"/>
      <c r="U374" s="404"/>
      <c r="V374" s="404"/>
      <c r="W374" s="404"/>
      <c r="X374" s="404"/>
      <c r="Y374" s="404"/>
      <c r="Z374" s="404"/>
      <c r="AA374" s="404"/>
      <c r="AB374" s="404"/>
      <c r="AC374" s="404"/>
    </row>
    <row r="375" spans="1:29" ht="15.75" customHeight="1">
      <c r="A375" s="404"/>
      <c r="B375" s="404"/>
      <c r="C375" s="404"/>
      <c r="D375" s="404"/>
      <c r="E375" s="404"/>
      <c r="F375" s="404"/>
      <c r="G375" s="404"/>
      <c r="H375" s="404"/>
      <c r="I375" s="404"/>
      <c r="J375" s="404"/>
      <c r="K375" s="404"/>
      <c r="L375" s="404"/>
      <c r="M375" s="404"/>
      <c r="N375" s="404"/>
      <c r="O375" s="404"/>
      <c r="P375" s="404"/>
      <c r="Q375" s="404"/>
      <c r="R375" s="404"/>
      <c r="S375" s="404"/>
      <c r="T375" s="404"/>
      <c r="U375" s="404"/>
      <c r="V375" s="404"/>
      <c r="W375" s="404"/>
      <c r="X375" s="404"/>
      <c r="Y375" s="404"/>
      <c r="Z375" s="404"/>
      <c r="AA375" s="404"/>
      <c r="AB375" s="404"/>
      <c r="AC375" s="404"/>
    </row>
    <row r="376" spans="1:29" ht="15.75" customHeight="1">
      <c r="A376" s="404"/>
      <c r="B376" s="404"/>
      <c r="C376" s="404"/>
      <c r="D376" s="404"/>
      <c r="E376" s="404"/>
      <c r="F376" s="404"/>
      <c r="G376" s="404"/>
      <c r="H376" s="404"/>
      <c r="I376" s="404"/>
      <c r="J376" s="404"/>
      <c r="K376" s="404"/>
      <c r="L376" s="404"/>
      <c r="M376" s="404"/>
      <c r="N376" s="404"/>
      <c r="O376" s="404"/>
      <c r="P376" s="404"/>
      <c r="Q376" s="404"/>
      <c r="R376" s="404"/>
      <c r="S376" s="404"/>
      <c r="T376" s="404"/>
      <c r="U376" s="404"/>
      <c r="V376" s="404"/>
      <c r="W376" s="404"/>
      <c r="X376" s="404"/>
      <c r="Y376" s="404"/>
      <c r="Z376" s="404"/>
      <c r="AA376" s="404"/>
      <c r="AB376" s="404"/>
      <c r="AC376" s="404"/>
    </row>
    <row r="377" spans="1:29" ht="15.75" customHeight="1">
      <c r="A377" s="404"/>
      <c r="B377" s="404"/>
      <c r="C377" s="404"/>
      <c r="D377" s="404"/>
      <c r="E377" s="404"/>
      <c r="F377" s="404"/>
      <c r="G377" s="404"/>
      <c r="H377" s="404"/>
      <c r="I377" s="404"/>
      <c r="J377" s="404"/>
      <c r="K377" s="404"/>
      <c r="L377" s="404"/>
      <c r="M377" s="404"/>
      <c r="N377" s="404"/>
      <c r="O377" s="404"/>
      <c r="P377" s="404"/>
      <c r="Q377" s="404"/>
      <c r="R377" s="404"/>
      <c r="S377" s="404"/>
      <c r="T377" s="404"/>
      <c r="U377" s="404"/>
      <c r="V377" s="404"/>
      <c r="W377" s="404"/>
      <c r="X377" s="404"/>
      <c r="Y377" s="404"/>
      <c r="Z377" s="404"/>
      <c r="AA377" s="404"/>
      <c r="AB377" s="404"/>
      <c r="AC377" s="404"/>
    </row>
    <row r="378" spans="1:29" ht="15.75" customHeight="1">
      <c r="A378" s="404"/>
      <c r="B378" s="404"/>
      <c r="C378" s="404"/>
      <c r="D378" s="404"/>
      <c r="E378" s="404"/>
      <c r="F378" s="404"/>
      <c r="G378" s="404"/>
      <c r="H378" s="404"/>
      <c r="I378" s="404"/>
      <c r="J378" s="404"/>
      <c r="K378" s="404"/>
      <c r="L378" s="404"/>
      <c r="M378" s="404"/>
      <c r="N378" s="404"/>
      <c r="O378" s="404"/>
      <c r="P378" s="404"/>
      <c r="Q378" s="404"/>
      <c r="R378" s="404"/>
      <c r="S378" s="404"/>
      <c r="T378" s="404"/>
      <c r="U378" s="404"/>
      <c r="V378" s="404"/>
      <c r="W378" s="404"/>
      <c r="X378" s="404"/>
      <c r="Y378" s="404"/>
      <c r="Z378" s="404"/>
      <c r="AA378" s="404"/>
      <c r="AB378" s="404"/>
      <c r="AC378" s="404"/>
    </row>
    <row r="379" spans="1:29" ht="15.75" customHeight="1">
      <c r="A379" s="404"/>
      <c r="B379" s="404"/>
      <c r="C379" s="404"/>
      <c r="D379" s="404"/>
      <c r="E379" s="404"/>
      <c r="F379" s="404"/>
      <c r="G379" s="404"/>
      <c r="H379" s="404"/>
      <c r="I379" s="404"/>
      <c r="J379" s="404"/>
      <c r="K379" s="404"/>
      <c r="L379" s="404"/>
      <c r="M379" s="404"/>
      <c r="N379" s="404"/>
      <c r="O379" s="404"/>
      <c r="P379" s="404"/>
      <c r="Q379" s="404"/>
      <c r="R379" s="404"/>
      <c r="S379" s="404"/>
      <c r="T379" s="404"/>
      <c r="U379" s="404"/>
      <c r="V379" s="404"/>
      <c r="W379" s="404"/>
      <c r="X379" s="404"/>
      <c r="Y379" s="404"/>
      <c r="Z379" s="404"/>
      <c r="AA379" s="404"/>
      <c r="AB379" s="404"/>
      <c r="AC379" s="404"/>
    </row>
    <row r="380" spans="1:29" ht="15.75" customHeight="1">
      <c r="A380" s="404"/>
      <c r="B380" s="404"/>
      <c r="C380" s="404"/>
      <c r="D380" s="404"/>
      <c r="E380" s="404"/>
      <c r="F380" s="404"/>
      <c r="G380" s="404"/>
      <c r="H380" s="404"/>
      <c r="I380" s="404"/>
      <c r="J380" s="404"/>
      <c r="K380" s="404"/>
      <c r="L380" s="404"/>
      <c r="M380" s="404"/>
      <c r="N380" s="404"/>
      <c r="O380" s="404"/>
      <c r="P380" s="404"/>
      <c r="Q380" s="404"/>
      <c r="R380" s="404"/>
      <c r="S380" s="404"/>
      <c r="T380" s="404"/>
      <c r="U380" s="404"/>
      <c r="V380" s="404"/>
      <c r="W380" s="404"/>
      <c r="X380" s="404"/>
      <c r="Y380" s="404"/>
      <c r="Z380" s="404"/>
      <c r="AA380" s="404"/>
      <c r="AB380" s="404"/>
      <c r="AC380" s="404"/>
    </row>
    <row r="381" spans="1:29" ht="15.75" customHeight="1">
      <c r="A381" s="404"/>
      <c r="B381" s="404"/>
      <c r="C381" s="404"/>
      <c r="D381" s="404"/>
      <c r="E381" s="404"/>
      <c r="F381" s="404"/>
      <c r="G381" s="404"/>
      <c r="H381" s="404"/>
      <c r="I381" s="404"/>
      <c r="J381" s="404"/>
      <c r="K381" s="404"/>
      <c r="L381" s="404"/>
      <c r="M381" s="404"/>
      <c r="N381" s="404"/>
      <c r="O381" s="404"/>
      <c r="P381" s="404"/>
      <c r="Q381" s="404"/>
      <c r="R381" s="404"/>
      <c r="S381" s="404"/>
      <c r="T381" s="404"/>
      <c r="U381" s="404"/>
      <c r="V381" s="404"/>
      <c r="W381" s="404"/>
      <c r="X381" s="404"/>
      <c r="Y381" s="404"/>
      <c r="Z381" s="404"/>
      <c r="AA381" s="404"/>
      <c r="AB381" s="404"/>
      <c r="AC381" s="404"/>
    </row>
    <row r="382" spans="1:29" ht="15.75" customHeight="1">
      <c r="A382" s="404"/>
      <c r="B382" s="404"/>
      <c r="C382" s="404"/>
      <c r="D382" s="404"/>
      <c r="E382" s="404"/>
      <c r="F382" s="404"/>
      <c r="G382" s="404"/>
      <c r="H382" s="404"/>
      <c r="I382" s="404"/>
      <c r="J382" s="404"/>
      <c r="K382" s="404"/>
      <c r="L382" s="404"/>
      <c r="M382" s="404"/>
      <c r="N382" s="404"/>
      <c r="O382" s="404"/>
      <c r="P382" s="404"/>
      <c r="Q382" s="404"/>
      <c r="R382" s="404"/>
      <c r="S382" s="404"/>
      <c r="T382" s="404"/>
      <c r="U382" s="404"/>
      <c r="V382" s="404"/>
      <c r="W382" s="404"/>
      <c r="X382" s="404"/>
      <c r="Y382" s="404"/>
      <c r="Z382" s="404"/>
      <c r="AA382" s="404"/>
      <c r="AB382" s="404"/>
      <c r="AC382" s="404"/>
    </row>
    <row r="383" spans="1:29" ht="15.75" customHeight="1">
      <c r="A383" s="404"/>
      <c r="B383" s="404"/>
      <c r="C383" s="404"/>
      <c r="D383" s="404"/>
      <c r="E383" s="404"/>
      <c r="F383" s="404"/>
      <c r="G383" s="404"/>
      <c r="H383" s="404"/>
      <c r="I383" s="404"/>
      <c r="J383" s="404"/>
      <c r="K383" s="404"/>
      <c r="L383" s="404"/>
      <c r="M383" s="404"/>
      <c r="N383" s="404"/>
      <c r="O383" s="404"/>
      <c r="P383" s="404"/>
      <c r="Q383" s="404"/>
      <c r="R383" s="404"/>
      <c r="S383" s="404"/>
      <c r="T383" s="404"/>
      <c r="U383" s="404"/>
      <c r="V383" s="404"/>
      <c r="W383" s="404"/>
      <c r="X383" s="404"/>
      <c r="Y383" s="404"/>
      <c r="Z383" s="404"/>
      <c r="AA383" s="404"/>
      <c r="AB383" s="404"/>
      <c r="AC383" s="404"/>
    </row>
    <row r="384" spans="1:29" ht="15.75" customHeight="1">
      <c r="A384" s="404"/>
      <c r="B384" s="404"/>
      <c r="C384" s="404"/>
      <c r="D384" s="404"/>
      <c r="E384" s="404"/>
      <c r="F384" s="404"/>
      <c r="G384" s="404"/>
      <c r="H384" s="404"/>
      <c r="I384" s="404"/>
      <c r="J384" s="404"/>
      <c r="K384" s="404"/>
      <c r="L384" s="404"/>
      <c r="M384" s="404"/>
      <c r="N384" s="404"/>
      <c r="O384" s="404"/>
      <c r="P384" s="404"/>
      <c r="Q384" s="404"/>
      <c r="R384" s="404"/>
      <c r="S384" s="404"/>
      <c r="T384" s="404"/>
      <c r="U384" s="404"/>
      <c r="V384" s="404"/>
      <c r="W384" s="404"/>
      <c r="X384" s="404"/>
      <c r="Y384" s="404"/>
      <c r="Z384" s="404"/>
      <c r="AA384" s="404"/>
      <c r="AB384" s="404"/>
      <c r="AC384" s="404"/>
    </row>
    <row r="385" spans="1:29" ht="15.75" customHeight="1">
      <c r="A385" s="404"/>
      <c r="B385" s="404"/>
      <c r="C385" s="404"/>
      <c r="D385" s="404"/>
      <c r="E385" s="404"/>
      <c r="F385" s="404"/>
      <c r="G385" s="404"/>
      <c r="H385" s="404"/>
      <c r="I385" s="404"/>
      <c r="J385" s="404"/>
      <c r="K385" s="404"/>
      <c r="L385" s="404"/>
      <c r="M385" s="404"/>
      <c r="N385" s="404"/>
      <c r="O385" s="404"/>
      <c r="P385" s="404"/>
      <c r="Q385" s="404"/>
      <c r="R385" s="404"/>
      <c r="S385" s="404"/>
      <c r="T385" s="404"/>
      <c r="U385" s="404"/>
      <c r="V385" s="404"/>
      <c r="W385" s="404"/>
      <c r="X385" s="404"/>
      <c r="Y385" s="404"/>
      <c r="Z385" s="404"/>
      <c r="AA385" s="404"/>
      <c r="AB385" s="404"/>
      <c r="AC385" s="404"/>
    </row>
    <row r="386" spans="1:29" ht="15.75" customHeight="1">
      <c r="A386" s="404"/>
      <c r="B386" s="404"/>
      <c r="C386" s="404"/>
      <c r="D386" s="404"/>
      <c r="E386" s="404"/>
      <c r="F386" s="404"/>
      <c r="G386" s="404"/>
      <c r="H386" s="404"/>
      <c r="I386" s="404"/>
      <c r="J386" s="404"/>
      <c r="K386" s="404"/>
      <c r="L386" s="404"/>
      <c r="M386" s="404"/>
      <c r="N386" s="404"/>
      <c r="O386" s="404"/>
      <c r="P386" s="404"/>
      <c r="Q386" s="404"/>
      <c r="R386" s="404"/>
      <c r="S386" s="404"/>
      <c r="T386" s="404"/>
      <c r="U386" s="404"/>
      <c r="V386" s="404"/>
      <c r="W386" s="404"/>
      <c r="X386" s="404"/>
      <c r="Y386" s="404"/>
      <c r="Z386" s="404"/>
      <c r="AA386" s="404"/>
      <c r="AB386" s="404"/>
      <c r="AC386" s="404"/>
    </row>
    <row r="387" spans="1:29" ht="15.75" customHeight="1">
      <c r="A387" s="404"/>
      <c r="B387" s="404"/>
      <c r="C387" s="404"/>
      <c r="D387" s="404"/>
      <c r="E387" s="404"/>
      <c r="F387" s="404"/>
      <c r="G387" s="404"/>
      <c r="H387" s="404"/>
      <c r="I387" s="404"/>
      <c r="J387" s="404"/>
      <c r="K387" s="404"/>
      <c r="L387" s="404"/>
      <c r="M387" s="404"/>
      <c r="N387" s="404"/>
      <c r="O387" s="404"/>
      <c r="P387" s="404"/>
      <c r="Q387" s="404"/>
      <c r="R387" s="404"/>
      <c r="S387" s="404"/>
      <c r="T387" s="404"/>
      <c r="U387" s="404"/>
      <c r="V387" s="404"/>
      <c r="W387" s="404"/>
      <c r="X387" s="404"/>
      <c r="Y387" s="404"/>
      <c r="Z387" s="404"/>
      <c r="AA387" s="404"/>
      <c r="AB387" s="404"/>
      <c r="AC387" s="404"/>
    </row>
    <row r="388" spans="1:29" ht="15.75" customHeight="1">
      <c r="A388" s="404"/>
      <c r="B388" s="404"/>
      <c r="C388" s="404"/>
      <c r="D388" s="404"/>
      <c r="E388" s="404"/>
      <c r="F388" s="404"/>
      <c r="G388" s="404"/>
      <c r="H388" s="404"/>
      <c r="I388" s="404"/>
      <c r="J388" s="404"/>
      <c r="K388" s="404"/>
      <c r="L388" s="404"/>
      <c r="M388" s="404"/>
      <c r="N388" s="404"/>
      <c r="O388" s="404"/>
      <c r="P388" s="404"/>
      <c r="Q388" s="404"/>
      <c r="R388" s="404"/>
      <c r="S388" s="404"/>
      <c r="T388" s="404"/>
      <c r="U388" s="404"/>
      <c r="V388" s="404"/>
      <c r="W388" s="404"/>
      <c r="X388" s="404"/>
      <c r="Y388" s="404"/>
      <c r="Z388" s="404"/>
      <c r="AA388" s="404"/>
      <c r="AB388" s="404"/>
      <c r="AC388" s="404"/>
    </row>
    <row r="389" spans="1:29" ht="15.75" customHeight="1">
      <c r="A389" s="404"/>
      <c r="B389" s="404"/>
      <c r="C389" s="404"/>
      <c r="D389" s="404"/>
      <c r="E389" s="404"/>
      <c r="F389" s="404"/>
      <c r="G389" s="404"/>
      <c r="H389" s="404"/>
      <c r="I389" s="404"/>
      <c r="J389" s="404"/>
      <c r="K389" s="404"/>
      <c r="L389" s="404"/>
      <c r="M389" s="404"/>
      <c r="N389" s="404"/>
      <c r="O389" s="404"/>
      <c r="P389" s="404"/>
      <c r="Q389" s="404"/>
      <c r="R389" s="404"/>
      <c r="S389" s="404"/>
      <c r="T389" s="404"/>
      <c r="U389" s="404"/>
      <c r="V389" s="404"/>
      <c r="W389" s="404"/>
      <c r="X389" s="404"/>
      <c r="Y389" s="404"/>
      <c r="Z389" s="404"/>
      <c r="AA389" s="404"/>
      <c r="AB389" s="404"/>
      <c r="AC389" s="404"/>
    </row>
    <row r="390" spans="1:29" ht="15.75" customHeight="1">
      <c r="A390" s="404"/>
      <c r="B390" s="404"/>
      <c r="C390" s="404"/>
      <c r="D390" s="404"/>
      <c r="E390" s="404"/>
      <c r="F390" s="404"/>
      <c r="G390" s="404"/>
      <c r="H390" s="404"/>
      <c r="I390" s="404"/>
      <c r="J390" s="404"/>
      <c r="K390" s="404"/>
      <c r="L390" s="404"/>
      <c r="M390" s="404"/>
      <c r="N390" s="404"/>
      <c r="O390" s="404"/>
      <c r="P390" s="404"/>
      <c r="Q390" s="404"/>
      <c r="R390" s="404"/>
      <c r="S390" s="404"/>
      <c r="T390" s="404"/>
      <c r="U390" s="404"/>
      <c r="V390" s="404"/>
      <c r="W390" s="404"/>
      <c r="X390" s="404"/>
      <c r="Y390" s="404"/>
      <c r="Z390" s="404"/>
      <c r="AA390" s="404"/>
      <c r="AB390" s="404"/>
      <c r="AC390" s="404"/>
    </row>
    <row r="391" spans="1:29" ht="15.75" customHeight="1">
      <c r="A391" s="404"/>
      <c r="B391" s="404"/>
      <c r="C391" s="404"/>
      <c r="D391" s="404"/>
      <c r="E391" s="404"/>
      <c r="F391" s="404"/>
      <c r="G391" s="404"/>
      <c r="H391" s="404"/>
      <c r="I391" s="404"/>
      <c r="J391" s="404"/>
      <c r="K391" s="404"/>
      <c r="L391" s="404"/>
      <c r="M391" s="404"/>
      <c r="N391" s="404"/>
      <c r="O391" s="404"/>
      <c r="P391" s="404"/>
      <c r="Q391" s="404"/>
      <c r="R391" s="404"/>
      <c r="S391" s="404"/>
      <c r="T391" s="404"/>
      <c r="U391" s="404"/>
      <c r="V391" s="404"/>
      <c r="W391" s="404"/>
      <c r="X391" s="404"/>
      <c r="Y391" s="404"/>
      <c r="Z391" s="404"/>
      <c r="AA391" s="404"/>
      <c r="AB391" s="404"/>
      <c r="AC391" s="404"/>
    </row>
    <row r="392" spans="1:29" ht="15.75" customHeight="1">
      <c r="A392" s="404"/>
      <c r="B392" s="404"/>
      <c r="C392" s="404"/>
      <c r="D392" s="404"/>
      <c r="E392" s="404"/>
      <c r="F392" s="404"/>
      <c r="G392" s="404"/>
      <c r="H392" s="404"/>
      <c r="I392" s="404"/>
      <c r="J392" s="404"/>
      <c r="K392" s="404"/>
      <c r="L392" s="404"/>
      <c r="M392" s="404"/>
      <c r="N392" s="404"/>
      <c r="O392" s="404"/>
      <c r="P392" s="404"/>
      <c r="Q392" s="404"/>
      <c r="R392" s="404"/>
      <c r="S392" s="404"/>
      <c r="T392" s="404"/>
      <c r="U392" s="404"/>
      <c r="V392" s="404"/>
      <c r="W392" s="404"/>
      <c r="X392" s="404"/>
      <c r="Y392" s="404"/>
      <c r="Z392" s="404"/>
      <c r="AA392" s="404"/>
      <c r="AB392" s="404"/>
      <c r="AC392" s="404"/>
    </row>
    <row r="393" spans="1:29" ht="15.75" customHeight="1">
      <c r="A393" s="404"/>
      <c r="B393" s="404"/>
      <c r="C393" s="404"/>
      <c r="D393" s="404"/>
      <c r="E393" s="404"/>
      <c r="F393" s="404"/>
      <c r="G393" s="404"/>
      <c r="H393" s="404"/>
      <c r="I393" s="404"/>
      <c r="J393" s="404"/>
      <c r="K393" s="404"/>
      <c r="L393" s="404"/>
      <c r="M393" s="404"/>
      <c r="N393" s="404"/>
      <c r="O393" s="404"/>
      <c r="P393" s="404"/>
      <c r="Q393" s="404"/>
      <c r="R393" s="404"/>
      <c r="S393" s="404"/>
      <c r="T393" s="404"/>
      <c r="U393" s="404"/>
      <c r="V393" s="404"/>
      <c r="W393" s="404"/>
      <c r="X393" s="404"/>
      <c r="Y393" s="404"/>
      <c r="Z393" s="404"/>
      <c r="AA393" s="404"/>
      <c r="AB393" s="404"/>
      <c r="AC393" s="404"/>
    </row>
    <row r="394" spans="1:29" ht="15.75" customHeight="1">
      <c r="A394" s="404"/>
      <c r="B394" s="404"/>
      <c r="C394" s="404"/>
      <c r="D394" s="404"/>
      <c r="E394" s="404"/>
      <c r="F394" s="404"/>
      <c r="G394" s="404"/>
      <c r="H394" s="404"/>
      <c r="I394" s="404"/>
      <c r="J394" s="404"/>
      <c r="K394" s="404"/>
      <c r="L394" s="404"/>
      <c r="M394" s="404"/>
      <c r="N394" s="404"/>
      <c r="O394" s="404"/>
      <c r="P394" s="404"/>
      <c r="Q394" s="404"/>
      <c r="R394" s="404"/>
      <c r="S394" s="404"/>
      <c r="T394" s="404"/>
      <c r="U394" s="404"/>
      <c r="V394" s="404"/>
      <c r="W394" s="404"/>
      <c r="X394" s="404"/>
      <c r="Y394" s="404"/>
      <c r="Z394" s="404"/>
      <c r="AA394" s="404"/>
      <c r="AB394" s="404"/>
      <c r="AC394" s="404"/>
    </row>
    <row r="395" spans="1:29" ht="15.75" customHeight="1">
      <c r="A395" s="404"/>
      <c r="B395" s="404"/>
      <c r="C395" s="404"/>
      <c r="D395" s="404"/>
      <c r="E395" s="404"/>
      <c r="F395" s="404"/>
      <c r="G395" s="404"/>
      <c r="H395" s="404"/>
      <c r="I395" s="404"/>
      <c r="J395" s="404"/>
      <c r="K395" s="404"/>
      <c r="L395" s="404"/>
      <c r="M395" s="404"/>
      <c r="N395" s="404"/>
      <c r="O395" s="404"/>
      <c r="P395" s="404"/>
      <c r="Q395" s="404"/>
      <c r="R395" s="404"/>
      <c r="S395" s="404"/>
      <c r="T395" s="404"/>
      <c r="U395" s="404"/>
      <c r="V395" s="404"/>
      <c r="W395" s="404"/>
      <c r="X395" s="404"/>
      <c r="Y395" s="404"/>
      <c r="Z395" s="404"/>
      <c r="AA395" s="404"/>
      <c r="AB395" s="404"/>
      <c r="AC395" s="404"/>
    </row>
    <row r="396" spans="1:29" ht="15.75" customHeight="1">
      <c r="A396" s="404"/>
      <c r="B396" s="404"/>
      <c r="C396" s="404"/>
      <c r="D396" s="404"/>
      <c r="E396" s="404"/>
      <c r="F396" s="404"/>
      <c r="G396" s="404"/>
      <c r="H396" s="404"/>
      <c r="I396" s="404"/>
      <c r="J396" s="404"/>
      <c r="K396" s="404"/>
      <c r="L396" s="404"/>
      <c r="M396" s="404"/>
      <c r="N396" s="404"/>
      <c r="O396" s="404"/>
      <c r="P396" s="404"/>
      <c r="Q396" s="404"/>
      <c r="R396" s="404"/>
      <c r="S396" s="404"/>
      <c r="T396" s="404"/>
      <c r="U396" s="404"/>
      <c r="V396" s="404"/>
      <c r="W396" s="404"/>
      <c r="X396" s="404"/>
      <c r="Y396" s="404"/>
      <c r="Z396" s="404"/>
      <c r="AA396" s="404"/>
      <c r="AB396" s="404"/>
      <c r="AC396" s="404"/>
    </row>
    <row r="397" spans="1:29" ht="15.75" customHeight="1">
      <c r="A397" s="404"/>
      <c r="B397" s="404"/>
      <c r="C397" s="404"/>
      <c r="D397" s="404"/>
      <c r="E397" s="404"/>
      <c r="F397" s="404"/>
      <c r="G397" s="404"/>
      <c r="H397" s="404"/>
      <c r="I397" s="404"/>
      <c r="J397" s="404"/>
      <c r="K397" s="404"/>
      <c r="L397" s="404"/>
      <c r="M397" s="404"/>
      <c r="N397" s="404"/>
      <c r="O397" s="404"/>
      <c r="P397" s="404"/>
      <c r="Q397" s="404"/>
      <c r="R397" s="404"/>
      <c r="S397" s="404"/>
      <c r="T397" s="404"/>
      <c r="U397" s="404"/>
      <c r="V397" s="404"/>
      <c r="W397" s="404"/>
      <c r="X397" s="404"/>
      <c r="Y397" s="404"/>
      <c r="Z397" s="404"/>
      <c r="AA397" s="404"/>
      <c r="AB397" s="404"/>
      <c r="AC397" s="404"/>
    </row>
    <row r="398" spans="1:29" ht="15.75" customHeight="1">
      <c r="A398" s="404"/>
      <c r="B398" s="404"/>
      <c r="C398" s="404"/>
      <c r="D398" s="404"/>
      <c r="E398" s="404"/>
      <c r="F398" s="404"/>
      <c r="G398" s="404"/>
      <c r="H398" s="404"/>
      <c r="I398" s="404"/>
      <c r="J398" s="404"/>
      <c r="K398" s="404"/>
      <c r="L398" s="404"/>
      <c r="M398" s="404"/>
      <c r="N398" s="404"/>
      <c r="O398" s="404"/>
      <c r="P398" s="404"/>
      <c r="Q398" s="404"/>
      <c r="R398" s="404"/>
      <c r="S398" s="404"/>
      <c r="T398" s="404"/>
      <c r="U398" s="404"/>
      <c r="V398" s="404"/>
      <c r="W398" s="404"/>
      <c r="X398" s="404"/>
      <c r="Y398" s="404"/>
      <c r="Z398" s="404"/>
      <c r="AA398" s="404"/>
      <c r="AB398" s="404"/>
      <c r="AC398" s="404"/>
    </row>
    <row r="399" spans="1:29" ht="15.75" customHeight="1">
      <c r="A399" s="404"/>
      <c r="B399" s="404"/>
      <c r="C399" s="404"/>
      <c r="D399" s="404"/>
      <c r="E399" s="404"/>
      <c r="F399" s="404"/>
      <c r="G399" s="404"/>
      <c r="H399" s="404"/>
      <c r="I399" s="404"/>
      <c r="J399" s="404"/>
      <c r="K399" s="404"/>
      <c r="L399" s="404"/>
      <c r="M399" s="404"/>
      <c r="N399" s="404"/>
      <c r="O399" s="404"/>
      <c r="P399" s="404"/>
      <c r="Q399" s="404"/>
      <c r="R399" s="404"/>
      <c r="S399" s="404"/>
      <c r="T399" s="404"/>
      <c r="U399" s="404"/>
      <c r="V399" s="404"/>
      <c r="W399" s="404"/>
      <c r="X399" s="404"/>
      <c r="Y399" s="404"/>
      <c r="Z399" s="404"/>
      <c r="AA399" s="404"/>
      <c r="AB399" s="404"/>
      <c r="AC399" s="404"/>
    </row>
    <row r="400" spans="1:29" ht="15.75" customHeight="1">
      <c r="A400" s="404"/>
      <c r="B400" s="404"/>
      <c r="C400" s="404"/>
      <c r="D400" s="404"/>
      <c r="E400" s="404"/>
      <c r="F400" s="404"/>
      <c r="G400" s="404"/>
      <c r="H400" s="404"/>
      <c r="I400" s="404"/>
      <c r="J400" s="404"/>
      <c r="K400" s="404"/>
      <c r="L400" s="404"/>
      <c r="M400" s="404"/>
      <c r="N400" s="404"/>
      <c r="O400" s="404"/>
      <c r="P400" s="404"/>
      <c r="Q400" s="404"/>
      <c r="R400" s="404"/>
      <c r="S400" s="404"/>
      <c r="T400" s="404"/>
      <c r="U400" s="404"/>
      <c r="V400" s="404"/>
      <c r="W400" s="404"/>
      <c r="X400" s="404"/>
      <c r="Y400" s="404"/>
      <c r="Z400" s="404"/>
      <c r="AA400" s="404"/>
      <c r="AB400" s="404"/>
      <c r="AC400" s="404"/>
    </row>
    <row r="401" spans="1:29" ht="15.75" customHeight="1">
      <c r="A401" s="404"/>
      <c r="B401" s="404"/>
      <c r="C401" s="404"/>
      <c r="D401" s="404"/>
      <c r="E401" s="404"/>
      <c r="F401" s="404"/>
      <c r="G401" s="404"/>
      <c r="H401" s="404"/>
      <c r="I401" s="404"/>
      <c r="J401" s="404"/>
      <c r="K401" s="404"/>
      <c r="L401" s="404"/>
      <c r="M401" s="404"/>
      <c r="N401" s="404"/>
      <c r="O401" s="404"/>
      <c r="P401" s="404"/>
      <c r="Q401" s="404"/>
      <c r="R401" s="404"/>
      <c r="S401" s="404"/>
      <c r="T401" s="404"/>
      <c r="U401" s="404"/>
      <c r="V401" s="404"/>
      <c r="W401" s="404"/>
      <c r="X401" s="404"/>
      <c r="Y401" s="404"/>
      <c r="Z401" s="404"/>
      <c r="AA401" s="404"/>
      <c r="AB401" s="404"/>
      <c r="AC401" s="404"/>
    </row>
    <row r="402" spans="1:29" ht="15.75" customHeight="1">
      <c r="A402" s="404"/>
      <c r="B402" s="404"/>
      <c r="C402" s="404"/>
      <c r="D402" s="404"/>
      <c r="E402" s="404"/>
      <c r="F402" s="404"/>
      <c r="G402" s="404"/>
      <c r="H402" s="404"/>
      <c r="I402" s="404"/>
      <c r="J402" s="404"/>
      <c r="K402" s="404"/>
      <c r="L402" s="404"/>
      <c r="M402" s="404"/>
      <c r="N402" s="404"/>
      <c r="O402" s="404"/>
      <c r="P402" s="404"/>
      <c r="Q402" s="404"/>
      <c r="R402" s="404"/>
      <c r="S402" s="404"/>
      <c r="T402" s="404"/>
      <c r="U402" s="404"/>
      <c r="V402" s="404"/>
      <c r="W402" s="404"/>
      <c r="X402" s="404"/>
      <c r="Y402" s="404"/>
      <c r="Z402" s="404"/>
      <c r="AA402" s="404"/>
      <c r="AB402" s="404"/>
      <c r="AC402" s="404"/>
    </row>
    <row r="403" spans="1:29" ht="15.75" customHeight="1">
      <c r="A403" s="404"/>
      <c r="B403" s="404"/>
      <c r="C403" s="404"/>
      <c r="D403" s="404"/>
      <c r="E403" s="404"/>
      <c r="F403" s="404"/>
      <c r="G403" s="404"/>
      <c r="H403" s="404"/>
      <c r="I403" s="404"/>
      <c r="J403" s="404"/>
      <c r="K403" s="404"/>
      <c r="L403" s="404"/>
      <c r="M403" s="404"/>
      <c r="N403" s="404"/>
      <c r="O403" s="404"/>
      <c r="P403" s="404"/>
      <c r="Q403" s="404"/>
      <c r="R403" s="404"/>
      <c r="S403" s="404"/>
      <c r="T403" s="404"/>
      <c r="U403" s="404"/>
      <c r="V403" s="404"/>
      <c r="W403" s="404"/>
      <c r="X403" s="404"/>
      <c r="Y403" s="404"/>
      <c r="Z403" s="404"/>
      <c r="AA403" s="404"/>
      <c r="AB403" s="404"/>
      <c r="AC403" s="404"/>
    </row>
    <row r="404" spans="1:29" ht="15.75" customHeight="1">
      <c r="A404" s="404"/>
      <c r="B404" s="404"/>
      <c r="C404" s="404"/>
      <c r="D404" s="404"/>
      <c r="E404" s="404"/>
      <c r="F404" s="404"/>
      <c r="G404" s="404"/>
      <c r="H404" s="404"/>
      <c r="I404" s="404"/>
      <c r="J404" s="404"/>
      <c r="K404" s="404"/>
      <c r="L404" s="404"/>
      <c r="M404" s="404"/>
      <c r="N404" s="404"/>
      <c r="O404" s="404"/>
      <c r="P404" s="404"/>
      <c r="Q404" s="404"/>
      <c r="R404" s="404"/>
      <c r="S404" s="404"/>
      <c r="T404" s="404"/>
      <c r="U404" s="404"/>
      <c r="V404" s="404"/>
      <c r="W404" s="404"/>
      <c r="X404" s="404"/>
      <c r="Y404" s="404"/>
      <c r="Z404" s="404"/>
      <c r="AA404" s="404"/>
      <c r="AB404" s="404"/>
      <c r="AC404" s="404"/>
    </row>
    <row r="405" spans="1:29" ht="15.75" customHeight="1">
      <c r="A405" s="404"/>
      <c r="B405" s="404"/>
      <c r="C405" s="404"/>
      <c r="D405" s="404"/>
      <c r="E405" s="404"/>
      <c r="F405" s="404"/>
      <c r="G405" s="404"/>
      <c r="H405" s="404"/>
      <c r="I405" s="404"/>
      <c r="J405" s="404"/>
      <c r="K405" s="404"/>
      <c r="L405" s="404"/>
      <c r="M405" s="404"/>
      <c r="N405" s="404"/>
      <c r="O405" s="404"/>
      <c r="P405" s="404"/>
      <c r="Q405" s="404"/>
      <c r="R405" s="404"/>
      <c r="S405" s="404"/>
      <c r="T405" s="404"/>
      <c r="U405" s="404"/>
      <c r="V405" s="404"/>
      <c r="W405" s="404"/>
      <c r="X405" s="404"/>
      <c r="Y405" s="404"/>
      <c r="Z405" s="404"/>
      <c r="AA405" s="404"/>
      <c r="AB405" s="404"/>
      <c r="AC405" s="404"/>
    </row>
    <row r="406" spans="1:29" ht="15.75" customHeight="1">
      <c r="A406" s="404"/>
      <c r="B406" s="404"/>
      <c r="C406" s="404"/>
      <c r="D406" s="404"/>
      <c r="E406" s="404"/>
      <c r="F406" s="404"/>
      <c r="G406" s="404"/>
      <c r="H406" s="404"/>
      <c r="I406" s="404"/>
      <c r="J406" s="404"/>
      <c r="K406" s="404"/>
      <c r="L406" s="404"/>
      <c r="M406" s="404"/>
      <c r="N406" s="404"/>
      <c r="O406" s="404"/>
      <c r="P406" s="404"/>
      <c r="Q406" s="404"/>
      <c r="R406" s="404"/>
      <c r="S406" s="404"/>
      <c r="T406" s="404"/>
      <c r="U406" s="404"/>
      <c r="V406" s="404"/>
      <c r="W406" s="404"/>
      <c r="X406" s="404"/>
      <c r="Y406" s="404"/>
      <c r="Z406" s="404"/>
      <c r="AA406" s="404"/>
      <c r="AB406" s="404"/>
      <c r="AC406" s="404"/>
    </row>
    <row r="407" spans="1:29" ht="15.75" customHeight="1">
      <c r="A407" s="404"/>
      <c r="B407" s="404"/>
      <c r="C407" s="404"/>
      <c r="D407" s="404"/>
      <c r="E407" s="404"/>
      <c r="F407" s="404"/>
      <c r="G407" s="404"/>
      <c r="H407" s="404"/>
      <c r="I407" s="404"/>
      <c r="J407" s="404"/>
      <c r="K407" s="404"/>
      <c r="L407" s="404"/>
      <c r="M407" s="404"/>
      <c r="N407" s="404"/>
      <c r="O407" s="404"/>
      <c r="P407" s="404"/>
      <c r="Q407" s="404"/>
      <c r="R407" s="404"/>
      <c r="S407" s="404"/>
      <c r="T407" s="404"/>
      <c r="U407" s="404"/>
      <c r="V407" s="404"/>
      <c r="W407" s="404"/>
      <c r="X407" s="404"/>
      <c r="Y407" s="404"/>
      <c r="Z407" s="404"/>
      <c r="AA407" s="404"/>
      <c r="AB407" s="404"/>
      <c r="AC407" s="404"/>
    </row>
    <row r="408" spans="1:29" ht="15.75" customHeight="1">
      <c r="A408" s="404"/>
      <c r="B408" s="404"/>
      <c r="C408" s="404"/>
      <c r="D408" s="404"/>
      <c r="E408" s="404"/>
      <c r="F408" s="404"/>
      <c r="G408" s="404"/>
      <c r="H408" s="404"/>
      <c r="I408" s="404"/>
      <c r="J408" s="404"/>
      <c r="K408" s="404"/>
      <c r="L408" s="404"/>
      <c r="M408" s="404"/>
      <c r="N408" s="404"/>
      <c r="O408" s="404"/>
      <c r="P408" s="404"/>
      <c r="Q408" s="404"/>
      <c r="R408" s="404"/>
      <c r="S408" s="404"/>
      <c r="T408" s="404"/>
      <c r="U408" s="404"/>
      <c r="V408" s="404"/>
      <c r="W408" s="404"/>
      <c r="X408" s="404"/>
      <c r="Y408" s="404"/>
      <c r="Z408" s="404"/>
      <c r="AA408" s="404"/>
      <c r="AB408" s="404"/>
      <c r="AC408" s="404"/>
    </row>
    <row r="409" spans="1:29" ht="15.75" customHeight="1">
      <c r="A409" s="404"/>
      <c r="B409" s="404"/>
      <c r="C409" s="404"/>
      <c r="D409" s="404"/>
      <c r="E409" s="404"/>
      <c r="F409" s="404"/>
      <c r="G409" s="404"/>
      <c r="H409" s="404"/>
      <c r="I409" s="404"/>
      <c r="J409" s="404"/>
      <c r="K409" s="404"/>
      <c r="L409" s="404"/>
      <c r="M409" s="404"/>
      <c r="N409" s="404"/>
      <c r="O409" s="404"/>
      <c r="P409" s="404"/>
      <c r="Q409" s="404"/>
      <c r="R409" s="404"/>
      <c r="S409" s="404"/>
      <c r="T409" s="404"/>
      <c r="U409" s="404"/>
      <c r="V409" s="404"/>
      <c r="W409" s="404"/>
      <c r="X409" s="404"/>
      <c r="Y409" s="404"/>
      <c r="Z409" s="404"/>
      <c r="AA409" s="404"/>
      <c r="AB409" s="404"/>
      <c r="AC409" s="404"/>
    </row>
    <row r="410" spans="1:29" ht="15.75" customHeight="1">
      <c r="A410" s="404"/>
      <c r="B410" s="404"/>
      <c r="C410" s="404"/>
      <c r="D410" s="404"/>
      <c r="E410" s="404"/>
      <c r="F410" s="404"/>
      <c r="G410" s="404"/>
      <c r="H410" s="404"/>
      <c r="I410" s="404"/>
      <c r="J410" s="404"/>
      <c r="K410" s="404"/>
      <c r="L410" s="404"/>
      <c r="M410" s="404"/>
      <c r="N410" s="404"/>
      <c r="O410" s="404"/>
      <c r="P410" s="404"/>
      <c r="Q410" s="404"/>
      <c r="R410" s="404"/>
      <c r="S410" s="404"/>
      <c r="T410" s="404"/>
      <c r="U410" s="404"/>
      <c r="V410" s="404"/>
      <c r="W410" s="404"/>
      <c r="X410" s="404"/>
      <c r="Y410" s="404"/>
      <c r="Z410" s="404"/>
      <c r="AA410" s="404"/>
      <c r="AB410" s="404"/>
      <c r="AC410" s="404"/>
    </row>
    <row r="411" spans="1:29" ht="15.75" customHeight="1">
      <c r="A411" s="404"/>
      <c r="B411" s="404"/>
      <c r="C411" s="404"/>
      <c r="D411" s="404"/>
      <c r="E411" s="404"/>
      <c r="F411" s="404"/>
      <c r="G411" s="404"/>
      <c r="H411" s="404"/>
      <c r="I411" s="404"/>
      <c r="J411" s="404"/>
      <c r="K411" s="404"/>
      <c r="L411" s="404"/>
      <c r="M411" s="404"/>
      <c r="N411" s="404"/>
      <c r="O411" s="404"/>
      <c r="P411" s="404"/>
      <c r="Q411" s="404"/>
      <c r="R411" s="404"/>
      <c r="S411" s="404"/>
      <c r="T411" s="404"/>
      <c r="U411" s="404"/>
      <c r="V411" s="404"/>
      <c r="W411" s="404"/>
      <c r="X411" s="404"/>
      <c r="Y411" s="404"/>
      <c r="Z411" s="404"/>
      <c r="AA411" s="404"/>
      <c r="AB411" s="404"/>
      <c r="AC411" s="404"/>
    </row>
    <row r="412" spans="1:29" ht="15.75" customHeight="1">
      <c r="A412" s="404"/>
      <c r="B412" s="404"/>
      <c r="C412" s="404"/>
      <c r="D412" s="404"/>
      <c r="E412" s="404"/>
      <c r="F412" s="404"/>
      <c r="G412" s="404"/>
      <c r="H412" s="404"/>
      <c r="I412" s="404"/>
      <c r="J412" s="404"/>
      <c r="K412" s="404"/>
      <c r="L412" s="404"/>
      <c r="M412" s="404"/>
      <c r="N412" s="404"/>
      <c r="O412" s="404"/>
      <c r="P412" s="404"/>
      <c r="Q412" s="404"/>
      <c r="R412" s="404"/>
      <c r="S412" s="404"/>
      <c r="T412" s="404"/>
      <c r="U412" s="404"/>
      <c r="V412" s="404"/>
      <c r="W412" s="404"/>
      <c r="X412" s="404"/>
      <c r="Y412" s="404"/>
      <c r="Z412" s="404"/>
      <c r="AA412" s="404"/>
      <c r="AB412" s="404"/>
      <c r="AC412" s="404"/>
    </row>
    <row r="413" spans="1:29" ht="15.75" customHeight="1">
      <c r="A413" s="404"/>
      <c r="B413" s="404"/>
      <c r="C413" s="404"/>
      <c r="D413" s="404"/>
      <c r="E413" s="404"/>
      <c r="F413" s="404"/>
      <c r="G413" s="404"/>
      <c r="H413" s="404"/>
      <c r="I413" s="404"/>
      <c r="J413" s="404"/>
      <c r="K413" s="404"/>
      <c r="L413" s="404"/>
      <c r="M413" s="404"/>
      <c r="N413" s="404"/>
      <c r="O413" s="404"/>
      <c r="P413" s="404"/>
      <c r="Q413" s="404"/>
      <c r="R413" s="404"/>
      <c r="S413" s="404"/>
      <c r="T413" s="404"/>
      <c r="U413" s="404"/>
      <c r="V413" s="404"/>
      <c r="W413" s="404"/>
      <c r="X413" s="404"/>
      <c r="Y413" s="404"/>
      <c r="Z413" s="404"/>
      <c r="AA413" s="404"/>
      <c r="AB413" s="404"/>
      <c r="AC413" s="404"/>
    </row>
    <row r="414" spans="1:29" ht="15.75" customHeight="1">
      <c r="A414" s="404"/>
      <c r="B414" s="404"/>
      <c r="C414" s="404"/>
      <c r="D414" s="404"/>
      <c r="E414" s="404"/>
      <c r="F414" s="404"/>
      <c r="G414" s="404"/>
      <c r="H414" s="404"/>
      <c r="I414" s="404"/>
      <c r="J414" s="404"/>
      <c r="K414" s="404"/>
      <c r="L414" s="404"/>
      <c r="M414" s="404"/>
      <c r="N414" s="404"/>
      <c r="O414" s="404"/>
      <c r="P414" s="404"/>
      <c r="Q414" s="404"/>
      <c r="R414" s="404"/>
      <c r="S414" s="404"/>
      <c r="T414" s="404"/>
      <c r="U414" s="404"/>
      <c r="V414" s="404"/>
      <c r="W414" s="404"/>
      <c r="X414" s="404"/>
      <c r="Y414" s="404"/>
      <c r="Z414" s="404"/>
      <c r="AA414" s="404"/>
      <c r="AB414" s="404"/>
      <c r="AC414" s="404"/>
    </row>
    <row r="415" spans="1:29" ht="15.75" customHeight="1">
      <c r="A415" s="404"/>
      <c r="B415" s="404"/>
      <c r="C415" s="404"/>
      <c r="D415" s="404"/>
      <c r="E415" s="404"/>
      <c r="F415" s="404"/>
      <c r="G415" s="404"/>
      <c r="H415" s="404"/>
      <c r="I415" s="404"/>
      <c r="J415" s="404"/>
      <c r="K415" s="404"/>
      <c r="L415" s="404"/>
      <c r="M415" s="404"/>
      <c r="N415" s="404"/>
      <c r="O415" s="404"/>
      <c r="P415" s="404"/>
      <c r="Q415" s="404"/>
      <c r="R415" s="404"/>
      <c r="S415" s="404"/>
      <c r="T415" s="404"/>
      <c r="U415" s="404"/>
      <c r="V415" s="404"/>
      <c r="W415" s="404"/>
      <c r="X415" s="404"/>
      <c r="Y415" s="404"/>
      <c r="Z415" s="404"/>
      <c r="AA415" s="404"/>
      <c r="AB415" s="404"/>
      <c r="AC415" s="404"/>
    </row>
    <row r="416" spans="1:29" ht="15.75" customHeight="1">
      <c r="A416" s="404"/>
      <c r="B416" s="404"/>
      <c r="C416" s="404"/>
      <c r="D416" s="404"/>
      <c r="E416" s="404"/>
      <c r="F416" s="404"/>
      <c r="G416" s="404"/>
      <c r="H416" s="404"/>
      <c r="I416" s="404"/>
      <c r="J416" s="404"/>
      <c r="K416" s="404"/>
      <c r="L416" s="404"/>
      <c r="M416" s="404"/>
      <c r="N416" s="404"/>
      <c r="O416" s="404"/>
      <c r="P416" s="404"/>
      <c r="Q416" s="404"/>
      <c r="R416" s="404"/>
      <c r="S416" s="404"/>
      <c r="T416" s="404"/>
      <c r="U416" s="404"/>
      <c r="V416" s="404"/>
      <c r="W416" s="404"/>
      <c r="X416" s="404"/>
      <c r="Y416" s="404"/>
      <c r="Z416" s="404"/>
      <c r="AA416" s="404"/>
      <c r="AB416" s="404"/>
      <c r="AC416" s="404"/>
    </row>
    <row r="417" spans="1:29" ht="15.75" customHeight="1">
      <c r="A417" s="404"/>
      <c r="B417" s="404"/>
      <c r="C417" s="404"/>
      <c r="D417" s="404"/>
      <c r="E417" s="404"/>
      <c r="F417" s="404"/>
      <c r="G417" s="404"/>
      <c r="H417" s="404"/>
      <c r="I417" s="404"/>
      <c r="J417" s="404"/>
      <c r="K417" s="404"/>
      <c r="L417" s="404"/>
      <c r="M417" s="404"/>
      <c r="N417" s="404"/>
      <c r="O417" s="404"/>
      <c r="P417" s="404"/>
      <c r="Q417" s="404"/>
      <c r="R417" s="404"/>
      <c r="S417" s="404"/>
      <c r="T417" s="404"/>
      <c r="U417" s="404"/>
      <c r="V417" s="404"/>
      <c r="W417" s="404"/>
      <c r="X417" s="404"/>
      <c r="Y417" s="404"/>
      <c r="Z417" s="404"/>
      <c r="AA417" s="404"/>
      <c r="AB417" s="404"/>
      <c r="AC417" s="404"/>
    </row>
    <row r="418" spans="1:29" ht="15.75" customHeight="1">
      <c r="A418" s="404"/>
      <c r="B418" s="404"/>
      <c r="C418" s="404"/>
      <c r="D418" s="404"/>
      <c r="E418" s="404"/>
      <c r="F418" s="404"/>
      <c r="G418" s="404"/>
      <c r="H418" s="404"/>
      <c r="I418" s="404"/>
      <c r="J418" s="404"/>
      <c r="K418" s="404"/>
      <c r="L418" s="404"/>
      <c r="M418" s="404"/>
      <c r="N418" s="404"/>
      <c r="O418" s="404"/>
      <c r="P418" s="404"/>
      <c r="Q418" s="404"/>
      <c r="R418" s="404"/>
      <c r="S418" s="404"/>
      <c r="T418" s="404"/>
      <c r="U418" s="404"/>
      <c r="V418" s="404"/>
      <c r="W418" s="404"/>
      <c r="X418" s="404"/>
      <c r="Y418" s="404"/>
      <c r="Z418" s="404"/>
      <c r="AA418" s="404"/>
      <c r="AB418" s="404"/>
      <c r="AC418" s="404"/>
    </row>
    <row r="419" spans="1:29" ht="15.75" customHeight="1">
      <c r="A419" s="404"/>
      <c r="B419" s="404"/>
      <c r="C419" s="404"/>
      <c r="D419" s="404"/>
      <c r="E419" s="404"/>
      <c r="F419" s="404"/>
      <c r="G419" s="404"/>
      <c r="H419" s="404"/>
      <c r="I419" s="404"/>
      <c r="J419" s="404"/>
      <c r="K419" s="404"/>
      <c r="L419" s="404"/>
      <c r="M419" s="404"/>
      <c r="N419" s="404"/>
      <c r="O419" s="404"/>
      <c r="P419" s="404"/>
      <c r="Q419" s="404"/>
      <c r="R419" s="404"/>
      <c r="S419" s="404"/>
      <c r="T419" s="404"/>
      <c r="U419" s="404"/>
      <c r="V419" s="404"/>
      <c r="W419" s="404"/>
      <c r="X419" s="404"/>
      <c r="Y419" s="404"/>
      <c r="Z419" s="404"/>
      <c r="AA419" s="404"/>
      <c r="AB419" s="404"/>
      <c r="AC419" s="404"/>
    </row>
    <row r="420" spans="1:29" ht="15.75" customHeight="1">
      <c r="A420" s="404"/>
      <c r="B420" s="404"/>
      <c r="C420" s="404"/>
      <c r="D420" s="404"/>
      <c r="E420" s="404"/>
      <c r="F420" s="404"/>
      <c r="G420" s="404"/>
      <c r="H420" s="404"/>
      <c r="I420" s="404"/>
      <c r="J420" s="404"/>
      <c r="K420" s="404"/>
      <c r="L420" s="404"/>
      <c r="M420" s="404"/>
      <c r="N420" s="404"/>
      <c r="O420" s="404"/>
      <c r="P420" s="404"/>
      <c r="Q420" s="404"/>
      <c r="R420" s="404"/>
      <c r="S420" s="404"/>
      <c r="T420" s="404"/>
      <c r="U420" s="404"/>
      <c r="V420" s="404"/>
      <c r="W420" s="404"/>
      <c r="X420" s="404"/>
      <c r="Y420" s="404"/>
      <c r="Z420" s="404"/>
      <c r="AA420" s="404"/>
      <c r="AB420" s="404"/>
      <c r="AC420" s="404"/>
    </row>
    <row r="421" spans="1:29" ht="15.75" customHeight="1">
      <c r="A421" s="404"/>
      <c r="B421" s="404"/>
      <c r="C421" s="404"/>
      <c r="D421" s="404"/>
      <c r="E421" s="404"/>
      <c r="F421" s="404"/>
      <c r="G421" s="404"/>
      <c r="H421" s="404"/>
      <c r="I421" s="404"/>
      <c r="J421" s="404"/>
      <c r="K421" s="404"/>
      <c r="L421" s="404"/>
      <c r="M421" s="404"/>
      <c r="N421" s="404"/>
      <c r="O421" s="404"/>
      <c r="P421" s="404"/>
      <c r="Q421" s="404"/>
      <c r="R421" s="404"/>
      <c r="S421" s="404"/>
      <c r="T421" s="404"/>
      <c r="U421" s="404"/>
      <c r="V421" s="404"/>
      <c r="W421" s="404"/>
      <c r="X421" s="404"/>
      <c r="Y421" s="404"/>
      <c r="Z421" s="404"/>
      <c r="AA421" s="404"/>
      <c r="AB421" s="404"/>
      <c r="AC421" s="404"/>
    </row>
    <row r="422" spans="1:29" ht="15.75" customHeight="1">
      <c r="A422" s="404"/>
      <c r="B422" s="404"/>
      <c r="C422" s="404"/>
      <c r="D422" s="404"/>
      <c r="E422" s="404"/>
      <c r="F422" s="404"/>
      <c r="G422" s="404"/>
      <c r="H422" s="404"/>
      <c r="I422" s="404"/>
      <c r="J422" s="404"/>
      <c r="K422" s="404"/>
      <c r="L422" s="404"/>
      <c r="M422" s="404"/>
      <c r="N422" s="404"/>
      <c r="O422" s="404"/>
      <c r="P422" s="404"/>
      <c r="Q422" s="404"/>
      <c r="R422" s="404"/>
      <c r="S422" s="404"/>
      <c r="T422" s="404"/>
      <c r="U422" s="404"/>
      <c r="V422" s="404"/>
      <c r="W422" s="404"/>
      <c r="X422" s="404"/>
      <c r="Y422" s="404"/>
      <c r="Z422" s="404"/>
      <c r="AA422" s="404"/>
      <c r="AB422" s="404"/>
      <c r="AC422" s="404"/>
    </row>
    <row r="423" spans="1:29" ht="15.75" customHeight="1">
      <c r="A423" s="404"/>
      <c r="B423" s="404"/>
      <c r="C423" s="404"/>
      <c r="D423" s="404"/>
      <c r="E423" s="404"/>
      <c r="F423" s="404"/>
      <c r="G423" s="404"/>
      <c r="H423" s="404"/>
      <c r="I423" s="404"/>
      <c r="J423" s="404"/>
      <c r="K423" s="404"/>
      <c r="L423" s="404"/>
      <c r="M423" s="404"/>
      <c r="N423" s="404"/>
      <c r="O423" s="404"/>
      <c r="P423" s="404"/>
      <c r="Q423" s="404"/>
      <c r="R423" s="404"/>
      <c r="S423" s="404"/>
      <c r="T423" s="404"/>
      <c r="U423" s="404"/>
      <c r="V423" s="404"/>
      <c r="W423" s="404"/>
      <c r="X423" s="404"/>
      <c r="Y423" s="404"/>
      <c r="Z423" s="404"/>
      <c r="AA423" s="404"/>
      <c r="AB423" s="404"/>
      <c r="AC423" s="404"/>
    </row>
    <row r="424" spans="1:29" ht="15.75" customHeight="1">
      <c r="A424" s="404"/>
      <c r="B424" s="404"/>
      <c r="C424" s="404"/>
      <c r="D424" s="404"/>
      <c r="E424" s="404"/>
      <c r="F424" s="404"/>
      <c r="G424" s="404"/>
      <c r="H424" s="404"/>
      <c r="I424" s="404"/>
      <c r="J424" s="404"/>
      <c r="K424" s="404"/>
      <c r="L424" s="404"/>
      <c r="M424" s="404"/>
      <c r="N424" s="404"/>
      <c r="O424" s="404"/>
      <c r="P424" s="404"/>
      <c r="Q424" s="404"/>
      <c r="R424" s="404"/>
      <c r="S424" s="404"/>
      <c r="T424" s="404"/>
      <c r="U424" s="404"/>
      <c r="V424" s="404"/>
      <c r="W424" s="404"/>
      <c r="X424" s="404"/>
      <c r="Y424" s="404"/>
      <c r="Z424" s="404"/>
      <c r="AA424" s="404"/>
      <c r="AB424" s="404"/>
      <c r="AC424" s="404"/>
    </row>
    <row r="425" spans="1:29" ht="15.75" customHeight="1">
      <c r="A425" s="404"/>
      <c r="B425" s="404"/>
      <c r="C425" s="404"/>
      <c r="D425" s="404"/>
      <c r="E425" s="404"/>
      <c r="F425" s="404"/>
      <c r="G425" s="404"/>
      <c r="H425" s="404"/>
      <c r="I425" s="404"/>
      <c r="J425" s="404"/>
      <c r="K425" s="404"/>
      <c r="L425" s="404"/>
      <c r="M425" s="404"/>
      <c r="N425" s="404"/>
      <c r="O425" s="404"/>
      <c r="P425" s="404"/>
      <c r="Q425" s="404"/>
      <c r="R425" s="404"/>
      <c r="S425" s="404"/>
      <c r="T425" s="404"/>
      <c r="U425" s="404"/>
      <c r="V425" s="404"/>
      <c r="W425" s="404"/>
      <c r="X425" s="404"/>
      <c r="Y425" s="404"/>
      <c r="Z425" s="404"/>
      <c r="AA425" s="404"/>
      <c r="AB425" s="404"/>
      <c r="AC425" s="404"/>
    </row>
    <row r="426" spans="1:29" ht="15.75" customHeight="1">
      <c r="A426" s="404"/>
      <c r="B426" s="404"/>
      <c r="C426" s="404"/>
      <c r="D426" s="404"/>
      <c r="E426" s="404"/>
      <c r="F426" s="404"/>
      <c r="G426" s="404"/>
      <c r="H426" s="404"/>
      <c r="I426" s="404"/>
      <c r="J426" s="404"/>
      <c r="K426" s="404"/>
      <c r="L426" s="404"/>
      <c r="M426" s="404"/>
      <c r="N426" s="404"/>
      <c r="O426" s="404"/>
      <c r="P426" s="404"/>
      <c r="Q426" s="404"/>
      <c r="R426" s="404"/>
      <c r="S426" s="404"/>
      <c r="T426" s="404"/>
      <c r="U426" s="404"/>
      <c r="V426" s="404"/>
      <c r="W426" s="404"/>
      <c r="X426" s="404"/>
      <c r="Y426" s="404"/>
      <c r="Z426" s="404"/>
      <c r="AA426" s="404"/>
      <c r="AB426" s="404"/>
      <c r="AC426" s="404"/>
    </row>
    <row r="427" spans="1:29" ht="15.75" customHeight="1">
      <c r="A427" s="404"/>
      <c r="B427" s="404"/>
      <c r="C427" s="404"/>
      <c r="D427" s="404"/>
      <c r="E427" s="404"/>
      <c r="F427" s="404"/>
      <c r="G427" s="404"/>
      <c r="H427" s="404"/>
      <c r="I427" s="404"/>
      <c r="J427" s="404"/>
      <c r="K427" s="404"/>
      <c r="L427" s="404"/>
      <c r="M427" s="404"/>
      <c r="N427" s="404"/>
      <c r="O427" s="404"/>
      <c r="P427" s="404"/>
      <c r="Q427" s="404"/>
      <c r="R427" s="404"/>
      <c r="S427" s="404"/>
      <c r="T427" s="404"/>
      <c r="U427" s="404"/>
      <c r="V427" s="404"/>
      <c r="W427" s="404"/>
      <c r="X427" s="404"/>
      <c r="Y427" s="404"/>
      <c r="Z427" s="404"/>
      <c r="AA427" s="404"/>
      <c r="AB427" s="404"/>
      <c r="AC427" s="404"/>
    </row>
    <row r="428" spans="1:29" ht="15.75" customHeight="1">
      <c r="A428" s="404"/>
      <c r="B428" s="404"/>
      <c r="C428" s="404"/>
      <c r="D428" s="404"/>
      <c r="E428" s="404"/>
      <c r="F428" s="404"/>
      <c r="G428" s="404"/>
      <c r="H428" s="404"/>
      <c r="I428" s="404"/>
      <c r="J428" s="404"/>
      <c r="K428" s="404"/>
      <c r="L428" s="404"/>
      <c r="M428" s="404"/>
      <c r="N428" s="404"/>
      <c r="O428" s="404"/>
      <c r="P428" s="404"/>
      <c r="Q428" s="404"/>
      <c r="R428" s="404"/>
      <c r="S428" s="404"/>
      <c r="T428" s="404"/>
      <c r="U428" s="404"/>
      <c r="V428" s="404"/>
      <c r="W428" s="404"/>
      <c r="X428" s="404"/>
      <c r="Y428" s="404"/>
      <c r="Z428" s="404"/>
      <c r="AA428" s="404"/>
      <c r="AB428" s="404"/>
      <c r="AC428" s="404"/>
    </row>
    <row r="429" spans="1:29" ht="15.75" customHeight="1">
      <c r="A429" s="404"/>
      <c r="B429" s="404"/>
      <c r="C429" s="404"/>
      <c r="D429" s="404"/>
      <c r="E429" s="404"/>
      <c r="F429" s="404"/>
      <c r="G429" s="404"/>
      <c r="H429" s="404"/>
      <c r="I429" s="404"/>
      <c r="J429" s="404"/>
      <c r="K429" s="404"/>
      <c r="L429" s="404"/>
      <c r="M429" s="404"/>
      <c r="N429" s="404"/>
      <c r="O429" s="404"/>
      <c r="P429" s="404"/>
      <c r="Q429" s="404"/>
      <c r="R429" s="404"/>
      <c r="S429" s="404"/>
      <c r="T429" s="404"/>
      <c r="U429" s="404"/>
      <c r="V429" s="404"/>
      <c r="W429" s="404"/>
      <c r="X429" s="404"/>
      <c r="Y429" s="404"/>
      <c r="Z429" s="404"/>
      <c r="AA429" s="404"/>
      <c r="AB429" s="404"/>
      <c r="AC429" s="404"/>
    </row>
    <row r="430" spans="1:29" ht="15.75" customHeight="1">
      <c r="A430" s="404"/>
      <c r="B430" s="404"/>
      <c r="C430" s="404"/>
      <c r="D430" s="404"/>
      <c r="E430" s="404"/>
      <c r="F430" s="404"/>
      <c r="G430" s="404"/>
      <c r="H430" s="404"/>
      <c r="I430" s="404"/>
      <c r="J430" s="404"/>
      <c r="K430" s="404"/>
      <c r="L430" s="404"/>
      <c r="M430" s="404"/>
      <c r="N430" s="404"/>
      <c r="O430" s="404"/>
      <c r="P430" s="404"/>
      <c r="Q430" s="404"/>
      <c r="R430" s="404"/>
      <c r="S430" s="404"/>
      <c r="T430" s="404"/>
      <c r="U430" s="404"/>
      <c r="V430" s="404"/>
      <c r="W430" s="404"/>
      <c r="X430" s="404"/>
      <c r="Y430" s="404"/>
      <c r="Z430" s="404"/>
      <c r="AA430" s="404"/>
      <c r="AB430" s="404"/>
      <c r="AC430" s="404"/>
    </row>
    <row r="431" spans="1:29" ht="15.75" customHeight="1">
      <c r="A431" s="404"/>
      <c r="B431" s="404"/>
      <c r="C431" s="404"/>
      <c r="D431" s="404"/>
      <c r="E431" s="404"/>
      <c r="F431" s="404"/>
      <c r="G431" s="404"/>
      <c r="H431" s="404"/>
      <c r="I431" s="404"/>
      <c r="J431" s="404"/>
      <c r="K431" s="404"/>
      <c r="L431" s="404"/>
      <c r="M431" s="404"/>
      <c r="N431" s="404"/>
      <c r="O431" s="404"/>
      <c r="P431" s="404"/>
      <c r="Q431" s="404"/>
      <c r="R431" s="404"/>
      <c r="S431" s="404"/>
      <c r="T431" s="404"/>
      <c r="U431" s="404"/>
      <c r="V431" s="404"/>
      <c r="W431" s="404"/>
      <c r="X431" s="404"/>
      <c r="Y431" s="404"/>
      <c r="Z431" s="404"/>
      <c r="AA431" s="404"/>
      <c r="AB431" s="404"/>
      <c r="AC431" s="404"/>
    </row>
    <row r="432" spans="1:29" ht="15.75" customHeight="1">
      <c r="A432" s="404"/>
      <c r="B432" s="404"/>
      <c r="C432" s="404"/>
      <c r="D432" s="404"/>
      <c r="E432" s="404"/>
      <c r="F432" s="404"/>
      <c r="G432" s="404"/>
      <c r="H432" s="404"/>
      <c r="I432" s="404"/>
      <c r="J432" s="404"/>
      <c r="K432" s="404"/>
      <c r="L432" s="404"/>
      <c r="M432" s="404"/>
      <c r="N432" s="404"/>
      <c r="O432" s="404"/>
      <c r="P432" s="404"/>
      <c r="Q432" s="404"/>
      <c r="R432" s="404"/>
      <c r="S432" s="404"/>
      <c r="T432" s="404"/>
      <c r="U432" s="404"/>
      <c r="V432" s="404"/>
      <c r="W432" s="404"/>
      <c r="X432" s="404"/>
      <c r="Y432" s="404"/>
      <c r="Z432" s="404"/>
      <c r="AA432" s="404"/>
      <c r="AB432" s="404"/>
      <c r="AC432" s="404"/>
    </row>
    <row r="433" spans="1:29" ht="15.75" customHeight="1">
      <c r="A433" s="404"/>
      <c r="B433" s="404"/>
      <c r="C433" s="404"/>
      <c r="D433" s="404"/>
      <c r="E433" s="404"/>
      <c r="F433" s="404"/>
      <c r="G433" s="404"/>
      <c r="H433" s="404"/>
      <c r="I433" s="404"/>
      <c r="J433" s="404"/>
      <c r="K433" s="404"/>
      <c r="L433" s="404"/>
      <c r="M433" s="404"/>
      <c r="N433" s="404"/>
      <c r="O433" s="404"/>
      <c r="P433" s="404"/>
      <c r="Q433" s="404"/>
      <c r="R433" s="404"/>
      <c r="S433" s="404"/>
      <c r="T433" s="404"/>
      <c r="U433" s="404"/>
      <c r="V433" s="404"/>
      <c r="W433" s="404"/>
      <c r="X433" s="404"/>
      <c r="Y433" s="404"/>
      <c r="Z433" s="404"/>
      <c r="AA433" s="404"/>
      <c r="AB433" s="404"/>
      <c r="AC433" s="404"/>
    </row>
    <row r="434" spans="1:29" ht="15.75" customHeight="1">
      <c r="A434" s="404"/>
      <c r="B434" s="404"/>
      <c r="C434" s="404"/>
      <c r="D434" s="404"/>
      <c r="E434" s="404"/>
      <c r="F434" s="404"/>
      <c r="G434" s="404"/>
      <c r="H434" s="404"/>
      <c r="I434" s="404"/>
      <c r="J434" s="404"/>
      <c r="K434" s="404"/>
      <c r="L434" s="404"/>
      <c r="M434" s="404"/>
      <c r="N434" s="404"/>
      <c r="O434" s="404"/>
      <c r="P434" s="404"/>
      <c r="Q434" s="404"/>
      <c r="R434" s="404"/>
      <c r="S434" s="404"/>
      <c r="T434" s="404"/>
      <c r="U434" s="404"/>
      <c r="V434" s="404"/>
      <c r="W434" s="404"/>
      <c r="X434" s="404"/>
      <c r="Y434" s="404"/>
      <c r="Z434" s="404"/>
      <c r="AA434" s="404"/>
      <c r="AB434" s="404"/>
      <c r="AC434" s="404"/>
    </row>
    <row r="435" spans="1:29" ht="15.75" customHeight="1">
      <c r="A435" s="404"/>
      <c r="B435" s="404"/>
      <c r="C435" s="404"/>
      <c r="D435" s="404"/>
      <c r="E435" s="404"/>
      <c r="F435" s="404"/>
      <c r="G435" s="404"/>
      <c r="H435" s="404"/>
      <c r="I435" s="404"/>
      <c r="J435" s="404"/>
      <c r="K435" s="404"/>
      <c r="L435" s="404"/>
      <c r="M435" s="404"/>
      <c r="N435" s="404"/>
      <c r="O435" s="404"/>
      <c r="P435" s="404"/>
      <c r="Q435" s="404"/>
      <c r="R435" s="404"/>
      <c r="S435" s="404"/>
      <c r="T435" s="404"/>
      <c r="U435" s="404"/>
      <c r="V435" s="404"/>
      <c r="W435" s="404"/>
      <c r="X435" s="404"/>
      <c r="Y435" s="404"/>
      <c r="Z435" s="404"/>
      <c r="AA435" s="404"/>
      <c r="AB435" s="404"/>
      <c r="AC435" s="404"/>
    </row>
    <row r="436" spans="1:29" ht="15.75" customHeight="1">
      <c r="A436" s="404"/>
      <c r="B436" s="404"/>
      <c r="C436" s="404"/>
      <c r="D436" s="404"/>
      <c r="E436" s="404"/>
      <c r="F436" s="404"/>
      <c r="G436" s="404"/>
      <c r="H436" s="404"/>
      <c r="I436" s="404"/>
      <c r="J436" s="404"/>
      <c r="K436" s="404"/>
      <c r="L436" s="404"/>
      <c r="M436" s="404"/>
      <c r="N436" s="404"/>
      <c r="O436" s="404"/>
      <c r="P436" s="404"/>
      <c r="Q436" s="404"/>
      <c r="R436" s="404"/>
      <c r="S436" s="404"/>
      <c r="T436" s="404"/>
      <c r="U436" s="404"/>
      <c r="V436" s="404"/>
      <c r="W436" s="404"/>
      <c r="X436" s="404"/>
      <c r="Y436" s="404"/>
      <c r="Z436" s="404"/>
      <c r="AA436" s="404"/>
      <c r="AB436" s="404"/>
      <c r="AC436" s="404"/>
    </row>
    <row r="437" spans="1:29" ht="15.75" customHeight="1">
      <c r="A437" s="404"/>
      <c r="B437" s="404"/>
      <c r="C437" s="404"/>
      <c r="D437" s="404"/>
      <c r="E437" s="404"/>
      <c r="F437" s="404"/>
      <c r="G437" s="404"/>
      <c r="H437" s="404"/>
      <c r="I437" s="404"/>
      <c r="J437" s="404"/>
      <c r="K437" s="404"/>
      <c r="L437" s="404"/>
      <c r="M437" s="404"/>
      <c r="N437" s="404"/>
      <c r="O437" s="404"/>
      <c r="P437" s="404"/>
      <c r="Q437" s="404"/>
      <c r="R437" s="404"/>
      <c r="S437" s="404"/>
      <c r="T437" s="404"/>
      <c r="U437" s="404"/>
      <c r="V437" s="404"/>
      <c r="W437" s="404"/>
      <c r="X437" s="404"/>
      <c r="Y437" s="404"/>
      <c r="Z437" s="404"/>
      <c r="AA437" s="404"/>
      <c r="AB437" s="404"/>
      <c r="AC437" s="404"/>
    </row>
    <row r="438" spans="1:29" ht="15.75" customHeight="1">
      <c r="A438" s="404"/>
      <c r="B438" s="404"/>
      <c r="C438" s="404"/>
      <c r="D438" s="404"/>
      <c r="E438" s="404"/>
      <c r="F438" s="404"/>
      <c r="G438" s="404"/>
      <c r="H438" s="404"/>
      <c r="I438" s="404"/>
      <c r="J438" s="404"/>
      <c r="K438" s="404"/>
      <c r="L438" s="404"/>
      <c r="M438" s="404"/>
      <c r="N438" s="404"/>
      <c r="O438" s="404"/>
      <c r="P438" s="404"/>
      <c r="Q438" s="404"/>
      <c r="R438" s="404"/>
      <c r="S438" s="404"/>
      <c r="T438" s="404"/>
      <c r="U438" s="404"/>
      <c r="V438" s="404"/>
      <c r="W438" s="404"/>
      <c r="X438" s="404"/>
      <c r="Y438" s="404"/>
      <c r="Z438" s="404"/>
      <c r="AA438" s="404"/>
      <c r="AB438" s="404"/>
      <c r="AC438" s="404"/>
    </row>
    <row r="439" spans="1:29" ht="15.75" customHeight="1">
      <c r="A439" s="404"/>
      <c r="B439" s="404"/>
      <c r="C439" s="404"/>
      <c r="D439" s="404"/>
      <c r="E439" s="404"/>
      <c r="F439" s="404"/>
      <c r="G439" s="404"/>
      <c r="H439" s="404"/>
      <c r="I439" s="404"/>
      <c r="J439" s="404"/>
      <c r="K439" s="404"/>
      <c r="L439" s="404"/>
      <c r="M439" s="404"/>
      <c r="N439" s="404"/>
      <c r="O439" s="404"/>
      <c r="P439" s="404"/>
      <c r="Q439" s="404"/>
      <c r="R439" s="404"/>
      <c r="S439" s="404"/>
      <c r="T439" s="404"/>
      <c r="U439" s="404"/>
      <c r="V439" s="404"/>
      <c r="W439" s="404"/>
      <c r="X439" s="404"/>
      <c r="Y439" s="404"/>
      <c r="Z439" s="404"/>
      <c r="AA439" s="404"/>
      <c r="AB439" s="404"/>
      <c r="AC439" s="404"/>
    </row>
    <row r="440" spans="1:29" ht="15.75" customHeight="1">
      <c r="A440" s="404"/>
      <c r="B440" s="404"/>
      <c r="C440" s="404"/>
      <c r="D440" s="404"/>
      <c r="E440" s="404"/>
      <c r="F440" s="404"/>
      <c r="G440" s="404"/>
      <c r="H440" s="404"/>
      <c r="I440" s="404"/>
      <c r="J440" s="404"/>
      <c r="K440" s="404"/>
      <c r="L440" s="404"/>
      <c r="M440" s="404"/>
      <c r="N440" s="404"/>
      <c r="O440" s="404"/>
      <c r="P440" s="404"/>
      <c r="Q440" s="404"/>
      <c r="R440" s="404"/>
      <c r="S440" s="404"/>
      <c r="T440" s="404"/>
      <c r="U440" s="404"/>
      <c r="V440" s="404"/>
      <c r="W440" s="404"/>
      <c r="X440" s="404"/>
      <c r="Y440" s="404"/>
      <c r="Z440" s="404"/>
      <c r="AA440" s="404"/>
      <c r="AB440" s="404"/>
      <c r="AC440" s="404"/>
    </row>
    <row r="441" spans="1:29" ht="15.75" customHeight="1">
      <c r="A441" s="404"/>
      <c r="B441" s="404"/>
      <c r="C441" s="404"/>
      <c r="D441" s="404"/>
      <c r="E441" s="404"/>
      <c r="F441" s="404"/>
      <c r="G441" s="404"/>
      <c r="H441" s="404"/>
      <c r="I441" s="404"/>
      <c r="J441" s="404"/>
      <c r="K441" s="404"/>
      <c r="L441" s="404"/>
      <c r="M441" s="404"/>
      <c r="N441" s="404"/>
      <c r="O441" s="404"/>
      <c r="P441" s="404"/>
      <c r="Q441" s="404"/>
      <c r="R441" s="404"/>
      <c r="S441" s="404"/>
      <c r="T441" s="404"/>
      <c r="U441" s="404"/>
      <c r="V441" s="404"/>
      <c r="W441" s="404"/>
      <c r="X441" s="404"/>
      <c r="Y441" s="404"/>
      <c r="Z441" s="404"/>
      <c r="AA441" s="404"/>
      <c r="AB441" s="404"/>
      <c r="AC441" s="404"/>
    </row>
    <row r="442" spans="1:29" ht="15.75" customHeight="1">
      <c r="A442" s="404"/>
      <c r="B442" s="404"/>
      <c r="C442" s="404"/>
      <c r="D442" s="404"/>
      <c r="E442" s="404"/>
      <c r="F442" s="404"/>
      <c r="G442" s="404"/>
      <c r="H442" s="404"/>
      <c r="I442" s="404"/>
      <c r="J442" s="404"/>
      <c r="K442" s="404"/>
      <c r="L442" s="404"/>
      <c r="M442" s="404"/>
      <c r="N442" s="404"/>
      <c r="O442" s="404"/>
      <c r="P442" s="404"/>
      <c r="Q442" s="404"/>
      <c r="R442" s="404"/>
      <c r="S442" s="404"/>
      <c r="T442" s="404"/>
      <c r="U442" s="404"/>
      <c r="V442" s="404"/>
      <c r="W442" s="404"/>
      <c r="X442" s="404"/>
      <c r="Y442" s="404"/>
      <c r="Z442" s="404"/>
      <c r="AA442" s="404"/>
      <c r="AB442" s="404"/>
      <c r="AC442" s="404"/>
    </row>
    <row r="443" spans="1:29" ht="15.75" customHeight="1">
      <c r="A443" s="404"/>
      <c r="B443" s="404"/>
      <c r="C443" s="404"/>
      <c r="D443" s="404"/>
      <c r="E443" s="404"/>
      <c r="F443" s="404"/>
      <c r="G443" s="404"/>
      <c r="H443" s="404"/>
      <c r="I443" s="404"/>
      <c r="J443" s="404"/>
      <c r="K443" s="404"/>
      <c r="L443" s="404"/>
      <c r="M443" s="404"/>
      <c r="N443" s="404"/>
      <c r="O443" s="404"/>
      <c r="P443" s="404"/>
      <c r="Q443" s="404"/>
      <c r="R443" s="404"/>
      <c r="S443" s="404"/>
      <c r="T443" s="404"/>
      <c r="U443" s="404"/>
      <c r="V443" s="404"/>
      <c r="W443" s="404"/>
      <c r="X443" s="404"/>
      <c r="Y443" s="404"/>
      <c r="Z443" s="404"/>
      <c r="AA443" s="404"/>
      <c r="AB443" s="404"/>
      <c r="AC443" s="404"/>
    </row>
    <row r="444" spans="1:29" ht="15.75" customHeight="1">
      <c r="A444" s="404"/>
      <c r="B444" s="404"/>
      <c r="C444" s="404"/>
      <c r="D444" s="404"/>
      <c r="E444" s="404"/>
      <c r="F444" s="404"/>
      <c r="G444" s="404"/>
      <c r="H444" s="404"/>
      <c r="I444" s="404"/>
      <c r="J444" s="404"/>
      <c r="K444" s="404"/>
      <c r="L444" s="404"/>
      <c r="M444" s="404"/>
      <c r="N444" s="404"/>
      <c r="O444" s="404"/>
      <c r="P444" s="404"/>
      <c r="Q444" s="404"/>
      <c r="R444" s="404"/>
      <c r="S444" s="404"/>
      <c r="T444" s="404"/>
      <c r="U444" s="404"/>
      <c r="V444" s="404"/>
      <c r="W444" s="404"/>
      <c r="X444" s="404"/>
      <c r="Y444" s="404"/>
      <c r="Z444" s="404"/>
      <c r="AA444" s="404"/>
      <c r="AB444" s="404"/>
      <c r="AC444" s="404"/>
    </row>
    <row r="445" spans="1:29" ht="15.75" customHeight="1">
      <c r="A445" s="404"/>
      <c r="B445" s="404"/>
      <c r="C445" s="404"/>
      <c r="D445" s="404"/>
      <c r="E445" s="404"/>
      <c r="F445" s="404"/>
      <c r="G445" s="404"/>
      <c r="H445" s="404"/>
      <c r="I445" s="404"/>
      <c r="J445" s="404"/>
      <c r="K445" s="404"/>
      <c r="L445" s="404"/>
      <c r="M445" s="404"/>
      <c r="N445" s="404"/>
      <c r="O445" s="404"/>
      <c r="P445" s="404"/>
      <c r="Q445" s="404"/>
      <c r="R445" s="404"/>
      <c r="S445" s="404"/>
      <c r="T445" s="404"/>
      <c r="U445" s="404"/>
      <c r="V445" s="404"/>
      <c r="W445" s="404"/>
      <c r="X445" s="404"/>
      <c r="Y445" s="404"/>
      <c r="Z445" s="404"/>
      <c r="AA445" s="404"/>
      <c r="AB445" s="404"/>
      <c r="AC445" s="404"/>
    </row>
    <row r="446" spans="1:29" ht="15.75" customHeight="1">
      <c r="A446" s="404"/>
      <c r="B446" s="404"/>
      <c r="C446" s="404"/>
      <c r="D446" s="404"/>
      <c r="E446" s="404"/>
      <c r="F446" s="404"/>
      <c r="G446" s="404"/>
      <c r="H446" s="404"/>
      <c r="I446" s="404"/>
      <c r="J446" s="404"/>
      <c r="K446" s="404"/>
      <c r="L446" s="404"/>
      <c r="M446" s="404"/>
      <c r="N446" s="404"/>
      <c r="O446" s="404"/>
      <c r="P446" s="404"/>
      <c r="Q446" s="404"/>
      <c r="R446" s="404"/>
      <c r="S446" s="404"/>
      <c r="T446" s="404"/>
      <c r="U446" s="404"/>
      <c r="V446" s="404"/>
      <c r="W446" s="404"/>
      <c r="X446" s="404"/>
      <c r="Y446" s="404"/>
      <c r="Z446" s="404"/>
      <c r="AA446" s="404"/>
      <c r="AB446" s="404"/>
      <c r="AC446" s="404"/>
    </row>
    <row r="447" spans="1:29" ht="15.75" customHeight="1">
      <c r="A447" s="404"/>
      <c r="B447" s="404"/>
      <c r="C447" s="404"/>
      <c r="D447" s="404"/>
      <c r="E447" s="404"/>
      <c r="F447" s="404"/>
      <c r="G447" s="404"/>
      <c r="H447" s="404"/>
      <c r="I447" s="404"/>
      <c r="J447" s="404"/>
      <c r="K447" s="404"/>
      <c r="L447" s="404"/>
      <c r="M447" s="404"/>
      <c r="N447" s="404"/>
      <c r="O447" s="404"/>
      <c r="P447" s="404"/>
      <c r="Q447" s="404"/>
      <c r="R447" s="404"/>
      <c r="S447" s="404"/>
      <c r="T447" s="404"/>
      <c r="U447" s="404"/>
      <c r="V447" s="404"/>
      <c r="W447" s="404"/>
      <c r="X447" s="404"/>
      <c r="Y447" s="404"/>
      <c r="Z447" s="404"/>
      <c r="AA447" s="404"/>
      <c r="AB447" s="404"/>
      <c r="AC447" s="404"/>
    </row>
    <row r="448" spans="1:29" ht="15.75" customHeight="1">
      <c r="A448" s="404"/>
      <c r="B448" s="404"/>
      <c r="C448" s="404"/>
      <c r="D448" s="404"/>
      <c r="E448" s="404"/>
      <c r="F448" s="404"/>
      <c r="G448" s="404"/>
      <c r="H448" s="404"/>
      <c r="I448" s="404"/>
      <c r="J448" s="404"/>
      <c r="K448" s="404"/>
      <c r="L448" s="404"/>
      <c r="M448" s="404"/>
      <c r="N448" s="404"/>
      <c r="O448" s="404"/>
      <c r="P448" s="404"/>
      <c r="Q448" s="404"/>
      <c r="R448" s="404"/>
      <c r="S448" s="404"/>
      <c r="T448" s="404"/>
      <c r="U448" s="404"/>
      <c r="V448" s="404"/>
      <c r="W448" s="404"/>
      <c r="X448" s="404"/>
      <c r="Y448" s="404"/>
      <c r="Z448" s="404"/>
      <c r="AA448" s="404"/>
      <c r="AB448" s="404"/>
      <c r="AC448" s="404"/>
    </row>
    <row r="449" spans="1:29" ht="15.75" customHeight="1">
      <c r="A449" s="404"/>
      <c r="B449" s="404"/>
      <c r="C449" s="404"/>
      <c r="D449" s="404"/>
      <c r="E449" s="404"/>
      <c r="F449" s="404"/>
      <c r="G449" s="404"/>
      <c r="H449" s="404"/>
      <c r="I449" s="404"/>
      <c r="J449" s="404"/>
      <c r="K449" s="404"/>
      <c r="L449" s="404"/>
      <c r="M449" s="404"/>
      <c r="N449" s="404"/>
      <c r="O449" s="404"/>
      <c r="P449" s="404"/>
      <c r="Q449" s="404"/>
      <c r="R449" s="404"/>
      <c r="S449" s="404"/>
      <c r="T449" s="404"/>
      <c r="U449" s="404"/>
      <c r="V449" s="404"/>
      <c r="W449" s="404"/>
      <c r="X449" s="404"/>
      <c r="Y449" s="404"/>
      <c r="Z449" s="404"/>
      <c r="AA449" s="404"/>
      <c r="AB449" s="404"/>
      <c r="AC449" s="404"/>
    </row>
    <row r="450" spans="1:29" ht="15.75" customHeight="1">
      <c r="A450" s="404"/>
      <c r="B450" s="404"/>
      <c r="C450" s="404"/>
      <c r="D450" s="404"/>
      <c r="E450" s="404"/>
      <c r="F450" s="404"/>
      <c r="G450" s="404"/>
      <c r="H450" s="404"/>
      <c r="I450" s="404"/>
      <c r="J450" s="404"/>
      <c r="K450" s="404"/>
      <c r="L450" s="404"/>
      <c r="M450" s="404"/>
      <c r="N450" s="404"/>
      <c r="O450" s="404"/>
      <c r="P450" s="404"/>
      <c r="Q450" s="404"/>
      <c r="R450" s="404"/>
      <c r="S450" s="404"/>
      <c r="T450" s="404"/>
      <c r="U450" s="404"/>
      <c r="V450" s="404"/>
      <c r="W450" s="404"/>
      <c r="X450" s="404"/>
      <c r="Y450" s="404"/>
      <c r="Z450" s="404"/>
      <c r="AA450" s="404"/>
      <c r="AB450" s="404"/>
      <c r="AC450" s="404"/>
    </row>
    <row r="451" spans="1:29" ht="15.75" customHeight="1">
      <c r="A451" s="404"/>
      <c r="B451" s="404"/>
      <c r="C451" s="404"/>
      <c r="D451" s="404"/>
      <c r="E451" s="404"/>
      <c r="F451" s="404"/>
      <c r="G451" s="404"/>
      <c r="H451" s="404"/>
      <c r="I451" s="404"/>
      <c r="J451" s="404"/>
      <c r="K451" s="404"/>
      <c r="L451" s="404"/>
      <c r="M451" s="404"/>
      <c r="N451" s="404"/>
      <c r="O451" s="404"/>
      <c r="P451" s="404"/>
      <c r="Q451" s="404"/>
      <c r="R451" s="404"/>
      <c r="S451" s="404"/>
      <c r="T451" s="404"/>
      <c r="U451" s="404"/>
      <c r="V451" s="404"/>
      <c r="W451" s="404"/>
      <c r="X451" s="404"/>
      <c r="Y451" s="404"/>
      <c r="Z451" s="404"/>
      <c r="AA451" s="404"/>
      <c r="AB451" s="404"/>
      <c r="AC451" s="404"/>
    </row>
    <row r="452" spans="1:29" ht="15.75" customHeight="1">
      <c r="A452" s="404"/>
      <c r="B452" s="404"/>
      <c r="C452" s="404"/>
      <c r="D452" s="404"/>
      <c r="E452" s="404"/>
      <c r="F452" s="404"/>
      <c r="G452" s="404"/>
      <c r="H452" s="404"/>
      <c r="I452" s="404"/>
      <c r="J452" s="404"/>
      <c r="K452" s="404"/>
      <c r="L452" s="404"/>
      <c r="M452" s="404"/>
      <c r="N452" s="404"/>
      <c r="O452" s="404"/>
      <c r="P452" s="404"/>
      <c r="Q452" s="404"/>
      <c r="R452" s="404"/>
      <c r="S452" s="404"/>
      <c r="T452" s="404"/>
      <c r="U452" s="404"/>
      <c r="V452" s="404"/>
      <c r="W452" s="404"/>
      <c r="X452" s="404"/>
      <c r="Y452" s="404"/>
      <c r="Z452" s="404"/>
      <c r="AA452" s="404"/>
      <c r="AB452" s="404"/>
      <c r="AC452" s="404"/>
    </row>
    <row r="453" spans="1:29" ht="15.75" customHeight="1">
      <c r="A453" s="404"/>
      <c r="B453" s="404"/>
      <c r="C453" s="404"/>
      <c r="D453" s="404"/>
      <c r="E453" s="404"/>
      <c r="F453" s="404"/>
      <c r="G453" s="404"/>
      <c r="H453" s="404"/>
      <c r="I453" s="404"/>
      <c r="J453" s="404"/>
      <c r="K453" s="404"/>
      <c r="L453" s="404"/>
      <c r="M453" s="404"/>
      <c r="N453" s="404"/>
      <c r="O453" s="404"/>
      <c r="P453" s="404"/>
      <c r="Q453" s="404"/>
      <c r="R453" s="404"/>
      <c r="S453" s="404"/>
      <c r="T453" s="404"/>
      <c r="U453" s="404"/>
      <c r="V453" s="404"/>
      <c r="W453" s="404"/>
      <c r="X453" s="404"/>
      <c r="Y453" s="404"/>
      <c r="Z453" s="404"/>
      <c r="AA453" s="404"/>
      <c r="AB453" s="404"/>
      <c r="AC453" s="404"/>
    </row>
    <row r="454" spans="1:29" ht="15.75" customHeight="1">
      <c r="A454" s="404"/>
      <c r="B454" s="404"/>
      <c r="C454" s="404"/>
      <c r="D454" s="404"/>
      <c r="E454" s="404"/>
      <c r="F454" s="404"/>
      <c r="G454" s="404"/>
      <c r="H454" s="404"/>
      <c r="I454" s="404"/>
      <c r="J454" s="404"/>
      <c r="K454" s="404"/>
      <c r="L454" s="404"/>
      <c r="M454" s="404"/>
      <c r="N454" s="404"/>
      <c r="O454" s="404"/>
      <c r="P454" s="404"/>
      <c r="Q454" s="404"/>
      <c r="R454" s="404"/>
      <c r="S454" s="404"/>
      <c r="T454" s="404"/>
      <c r="U454" s="404"/>
      <c r="V454" s="404"/>
      <c r="W454" s="404"/>
      <c r="X454" s="404"/>
      <c r="Y454" s="404"/>
      <c r="Z454" s="404"/>
      <c r="AA454" s="404"/>
      <c r="AB454" s="404"/>
      <c r="AC454" s="404"/>
    </row>
    <row r="455" spans="1:29" ht="15.75" customHeight="1">
      <c r="A455" s="404"/>
      <c r="B455" s="404"/>
      <c r="C455" s="404"/>
      <c r="D455" s="404"/>
      <c r="E455" s="404"/>
      <c r="F455" s="404"/>
      <c r="G455" s="404"/>
      <c r="H455" s="404"/>
      <c r="I455" s="404"/>
      <c r="J455" s="404"/>
      <c r="K455" s="404"/>
      <c r="L455" s="404"/>
      <c r="M455" s="404"/>
      <c r="N455" s="404"/>
      <c r="O455" s="404"/>
      <c r="P455" s="404"/>
      <c r="Q455" s="404"/>
      <c r="R455" s="404"/>
      <c r="S455" s="404"/>
      <c r="T455" s="404"/>
      <c r="U455" s="404"/>
      <c r="V455" s="404"/>
      <c r="W455" s="404"/>
      <c r="X455" s="404"/>
      <c r="Y455" s="404"/>
      <c r="Z455" s="404"/>
      <c r="AA455" s="404"/>
      <c r="AB455" s="404"/>
      <c r="AC455" s="404"/>
    </row>
    <row r="456" spans="1:29" ht="15.75" customHeight="1">
      <c r="A456" s="404"/>
      <c r="B456" s="404"/>
      <c r="C456" s="404"/>
      <c r="D456" s="404"/>
      <c r="E456" s="404"/>
      <c r="F456" s="404"/>
      <c r="G456" s="404"/>
      <c r="H456" s="404"/>
      <c r="I456" s="404"/>
      <c r="J456" s="404"/>
      <c r="K456" s="404"/>
      <c r="L456" s="404"/>
      <c r="M456" s="404"/>
      <c r="N456" s="404"/>
      <c r="O456" s="404"/>
      <c r="P456" s="404"/>
      <c r="Q456" s="404"/>
      <c r="R456" s="404"/>
      <c r="S456" s="404"/>
      <c r="T456" s="404"/>
      <c r="U456" s="404"/>
      <c r="V456" s="404"/>
      <c r="W456" s="404"/>
      <c r="X456" s="404"/>
      <c r="Y456" s="404"/>
      <c r="Z456" s="404"/>
      <c r="AA456" s="404"/>
      <c r="AB456" s="404"/>
      <c r="AC456" s="404"/>
    </row>
    <row r="457" spans="1:29" ht="15.75" customHeight="1">
      <c r="A457" s="404"/>
      <c r="B457" s="404"/>
      <c r="C457" s="404"/>
      <c r="D457" s="404"/>
      <c r="E457" s="404"/>
      <c r="F457" s="404"/>
      <c r="G457" s="404"/>
      <c r="H457" s="404"/>
      <c r="I457" s="404"/>
      <c r="J457" s="404"/>
      <c r="K457" s="404"/>
      <c r="L457" s="404"/>
      <c r="M457" s="404"/>
      <c r="N457" s="404"/>
      <c r="O457" s="404"/>
      <c r="P457" s="404"/>
      <c r="Q457" s="404"/>
      <c r="R457" s="404"/>
      <c r="S457" s="404"/>
      <c r="T457" s="404"/>
      <c r="U457" s="404"/>
      <c r="V457" s="404"/>
      <c r="W457" s="404"/>
      <c r="X457" s="404"/>
      <c r="Y457" s="404"/>
      <c r="Z457" s="404"/>
      <c r="AA457" s="404"/>
      <c r="AB457" s="404"/>
      <c r="AC457" s="404"/>
    </row>
    <row r="458" spans="1:29" ht="15.75" customHeight="1">
      <c r="A458" s="404"/>
      <c r="B458" s="404"/>
      <c r="C458" s="404"/>
      <c r="D458" s="404"/>
      <c r="E458" s="404"/>
      <c r="F458" s="404"/>
      <c r="G458" s="404"/>
      <c r="H458" s="404"/>
      <c r="I458" s="404"/>
      <c r="J458" s="404"/>
      <c r="K458" s="404"/>
      <c r="L458" s="404"/>
      <c r="M458" s="404"/>
      <c r="N458" s="404"/>
      <c r="O458" s="404"/>
      <c r="P458" s="404"/>
      <c r="Q458" s="404"/>
      <c r="R458" s="404"/>
      <c r="S458" s="404"/>
      <c r="T458" s="404"/>
      <c r="U458" s="404"/>
      <c r="V458" s="404"/>
      <c r="W458" s="404"/>
      <c r="X458" s="404"/>
      <c r="Y458" s="404"/>
      <c r="Z458" s="404"/>
      <c r="AA458" s="404"/>
      <c r="AB458" s="404"/>
      <c r="AC458" s="404"/>
    </row>
    <row r="459" spans="1:29" ht="15.75" customHeight="1">
      <c r="A459" s="404"/>
      <c r="B459" s="404"/>
      <c r="C459" s="404"/>
      <c r="D459" s="404"/>
      <c r="E459" s="404"/>
      <c r="F459" s="404"/>
      <c r="G459" s="404"/>
      <c r="H459" s="404"/>
      <c r="I459" s="404"/>
      <c r="J459" s="404"/>
      <c r="K459" s="404"/>
      <c r="L459" s="404"/>
      <c r="M459" s="404"/>
      <c r="N459" s="404"/>
      <c r="O459" s="404"/>
      <c r="P459" s="404"/>
      <c r="Q459" s="404"/>
      <c r="R459" s="404"/>
      <c r="S459" s="404"/>
      <c r="T459" s="404"/>
      <c r="U459" s="404"/>
      <c r="V459" s="404"/>
      <c r="W459" s="404"/>
      <c r="X459" s="404"/>
      <c r="Y459" s="404"/>
      <c r="Z459" s="404"/>
      <c r="AA459" s="404"/>
      <c r="AB459" s="404"/>
      <c r="AC459" s="404"/>
    </row>
    <row r="460" spans="1:29" ht="15.75" customHeight="1">
      <c r="A460" s="404"/>
      <c r="B460" s="404"/>
      <c r="C460" s="404"/>
      <c r="D460" s="404"/>
      <c r="E460" s="404"/>
      <c r="F460" s="404"/>
      <c r="G460" s="404"/>
      <c r="H460" s="404"/>
      <c r="I460" s="404"/>
      <c r="J460" s="404"/>
      <c r="K460" s="404"/>
      <c r="L460" s="404"/>
      <c r="M460" s="404"/>
      <c r="N460" s="404"/>
      <c r="O460" s="404"/>
      <c r="P460" s="404"/>
      <c r="Q460" s="404"/>
      <c r="R460" s="404"/>
      <c r="S460" s="404"/>
      <c r="T460" s="404"/>
      <c r="U460" s="404"/>
      <c r="V460" s="404"/>
      <c r="W460" s="404"/>
      <c r="X460" s="404"/>
      <c r="Y460" s="404"/>
      <c r="Z460" s="404"/>
      <c r="AA460" s="404"/>
      <c r="AB460" s="404"/>
      <c r="AC460" s="404"/>
    </row>
    <row r="461" spans="1:29" ht="15.75" customHeight="1">
      <c r="A461" s="404"/>
      <c r="B461" s="404"/>
      <c r="C461" s="404"/>
      <c r="D461" s="404"/>
      <c r="E461" s="404"/>
      <c r="F461" s="404"/>
      <c r="G461" s="404"/>
      <c r="H461" s="404"/>
      <c r="I461" s="404"/>
      <c r="J461" s="404"/>
      <c r="K461" s="404"/>
      <c r="L461" s="404"/>
      <c r="M461" s="404"/>
      <c r="N461" s="404"/>
      <c r="O461" s="404"/>
      <c r="P461" s="404"/>
      <c r="Q461" s="404"/>
      <c r="R461" s="404"/>
      <c r="S461" s="404"/>
      <c r="T461" s="404"/>
      <c r="U461" s="404"/>
      <c r="V461" s="404"/>
      <c r="W461" s="404"/>
      <c r="X461" s="404"/>
      <c r="Y461" s="404"/>
      <c r="Z461" s="404"/>
      <c r="AA461" s="404"/>
      <c r="AB461" s="404"/>
      <c r="AC461" s="404"/>
    </row>
    <row r="462" spans="1:29" ht="15.75" customHeight="1">
      <c r="A462" s="404"/>
      <c r="B462" s="404"/>
      <c r="C462" s="404"/>
      <c r="D462" s="404"/>
      <c r="E462" s="404"/>
      <c r="F462" s="404"/>
      <c r="G462" s="404"/>
      <c r="H462" s="404"/>
      <c r="I462" s="404"/>
      <c r="J462" s="404"/>
      <c r="K462" s="404"/>
      <c r="L462" s="404"/>
      <c r="M462" s="404"/>
      <c r="N462" s="404"/>
      <c r="O462" s="404"/>
      <c r="P462" s="404"/>
      <c r="Q462" s="404"/>
      <c r="R462" s="404"/>
      <c r="S462" s="404"/>
      <c r="T462" s="404"/>
      <c r="U462" s="404"/>
      <c r="V462" s="404"/>
      <c r="W462" s="404"/>
      <c r="X462" s="404"/>
      <c r="Y462" s="404"/>
      <c r="Z462" s="404"/>
      <c r="AA462" s="404"/>
      <c r="AB462" s="404"/>
      <c r="AC462" s="404"/>
    </row>
    <row r="463" spans="1:29" ht="15.75" customHeight="1">
      <c r="A463" s="404"/>
      <c r="B463" s="404"/>
      <c r="C463" s="404"/>
      <c r="D463" s="404"/>
      <c r="E463" s="404"/>
      <c r="F463" s="404"/>
      <c r="G463" s="404"/>
      <c r="H463" s="404"/>
      <c r="I463" s="404"/>
      <c r="J463" s="404"/>
      <c r="K463" s="404"/>
      <c r="L463" s="404"/>
      <c r="M463" s="404"/>
      <c r="N463" s="404"/>
      <c r="O463" s="404"/>
      <c r="P463" s="404"/>
      <c r="Q463" s="404"/>
      <c r="R463" s="404"/>
      <c r="S463" s="404"/>
      <c r="T463" s="404"/>
      <c r="U463" s="404"/>
      <c r="V463" s="404"/>
      <c r="W463" s="404"/>
      <c r="X463" s="404"/>
      <c r="Y463" s="404"/>
      <c r="Z463" s="404"/>
      <c r="AA463" s="404"/>
      <c r="AB463" s="404"/>
      <c r="AC463" s="404"/>
    </row>
    <row r="464" spans="1:29" ht="15.75" customHeight="1">
      <c r="A464" s="404"/>
      <c r="B464" s="404"/>
      <c r="C464" s="404"/>
      <c r="D464" s="404"/>
      <c r="E464" s="404"/>
      <c r="F464" s="404"/>
      <c r="G464" s="404"/>
      <c r="H464" s="404"/>
      <c r="I464" s="404"/>
      <c r="J464" s="404"/>
      <c r="K464" s="404"/>
      <c r="L464" s="404"/>
      <c r="M464" s="404"/>
      <c r="N464" s="404"/>
      <c r="O464" s="404"/>
      <c r="P464" s="404"/>
      <c r="Q464" s="404"/>
      <c r="R464" s="404"/>
      <c r="S464" s="404"/>
      <c r="T464" s="404"/>
      <c r="U464" s="404"/>
      <c r="V464" s="404"/>
      <c r="W464" s="404"/>
      <c r="X464" s="404"/>
      <c r="Y464" s="404"/>
      <c r="Z464" s="404"/>
      <c r="AA464" s="404"/>
      <c r="AB464" s="404"/>
      <c r="AC464" s="404"/>
    </row>
    <row r="465" spans="1:29" ht="15.75" customHeight="1">
      <c r="A465" s="404"/>
      <c r="B465" s="404"/>
      <c r="C465" s="404"/>
      <c r="D465" s="404"/>
      <c r="E465" s="404"/>
      <c r="F465" s="404"/>
      <c r="G465" s="404"/>
      <c r="H465" s="404"/>
      <c r="I465" s="404"/>
      <c r="J465" s="404"/>
      <c r="K465" s="404"/>
      <c r="L465" s="404"/>
      <c r="M465" s="404"/>
      <c r="N465" s="404"/>
      <c r="O465" s="404"/>
      <c r="P465" s="404"/>
      <c r="Q465" s="404"/>
      <c r="R465" s="404"/>
      <c r="S465" s="404"/>
      <c r="T465" s="404"/>
      <c r="U465" s="404"/>
      <c r="V465" s="404"/>
      <c r="W465" s="404"/>
      <c r="X465" s="404"/>
      <c r="Y465" s="404"/>
      <c r="Z465" s="404"/>
      <c r="AA465" s="404"/>
      <c r="AB465" s="404"/>
      <c r="AC465" s="404"/>
    </row>
    <row r="466" spans="1:29" ht="15.75" customHeight="1">
      <c r="A466" s="404"/>
      <c r="B466" s="404"/>
      <c r="C466" s="404"/>
      <c r="D466" s="404"/>
      <c r="E466" s="404"/>
      <c r="F466" s="404"/>
      <c r="G466" s="404"/>
      <c r="H466" s="404"/>
      <c r="I466" s="404"/>
      <c r="J466" s="404"/>
      <c r="K466" s="404"/>
      <c r="L466" s="404"/>
      <c r="M466" s="404"/>
      <c r="N466" s="404"/>
      <c r="O466" s="404"/>
      <c r="P466" s="404"/>
      <c r="Q466" s="404"/>
      <c r="R466" s="404"/>
      <c r="S466" s="404"/>
      <c r="T466" s="404"/>
      <c r="U466" s="404"/>
      <c r="V466" s="404"/>
      <c r="W466" s="404"/>
      <c r="X466" s="404"/>
      <c r="Y466" s="404"/>
      <c r="Z466" s="404"/>
      <c r="AA466" s="404"/>
      <c r="AB466" s="404"/>
      <c r="AC466" s="404"/>
    </row>
    <row r="467" spans="1:29" ht="15.75" customHeight="1">
      <c r="A467" s="404"/>
      <c r="B467" s="404"/>
      <c r="C467" s="404"/>
      <c r="D467" s="404"/>
      <c r="E467" s="404"/>
      <c r="F467" s="404"/>
      <c r="G467" s="404"/>
      <c r="H467" s="404"/>
      <c r="I467" s="404"/>
      <c r="J467" s="404"/>
      <c r="K467" s="404"/>
      <c r="L467" s="404"/>
      <c r="M467" s="404"/>
      <c r="N467" s="404"/>
      <c r="O467" s="404"/>
      <c r="P467" s="404"/>
      <c r="Q467" s="404"/>
      <c r="R467" s="404"/>
      <c r="S467" s="404"/>
      <c r="T467" s="404"/>
      <c r="U467" s="404"/>
      <c r="V467" s="404"/>
      <c r="W467" s="404"/>
      <c r="X467" s="404"/>
      <c r="Y467" s="404"/>
      <c r="Z467" s="404"/>
      <c r="AA467" s="404"/>
      <c r="AB467" s="404"/>
      <c r="AC467" s="404"/>
    </row>
    <row r="468" spans="1:29" ht="15.75" customHeight="1">
      <c r="A468" s="404"/>
      <c r="B468" s="404"/>
      <c r="C468" s="404"/>
      <c r="D468" s="404"/>
      <c r="E468" s="404"/>
      <c r="F468" s="404"/>
      <c r="G468" s="404"/>
      <c r="H468" s="404"/>
      <c r="I468" s="404"/>
      <c r="J468" s="404"/>
      <c r="K468" s="404"/>
      <c r="L468" s="404"/>
      <c r="M468" s="404"/>
      <c r="N468" s="404"/>
      <c r="O468" s="404"/>
      <c r="P468" s="404"/>
      <c r="Q468" s="404"/>
      <c r="R468" s="404"/>
      <c r="S468" s="404"/>
      <c r="T468" s="404"/>
      <c r="U468" s="404"/>
      <c r="V468" s="404"/>
      <c r="W468" s="404"/>
      <c r="X468" s="404"/>
      <c r="Y468" s="404"/>
      <c r="Z468" s="404"/>
      <c r="AA468" s="404"/>
      <c r="AB468" s="404"/>
      <c r="AC468" s="404"/>
    </row>
    <row r="469" spans="1:29" ht="15.75" customHeight="1">
      <c r="A469" s="404"/>
      <c r="B469" s="404"/>
      <c r="C469" s="404"/>
      <c r="D469" s="404"/>
      <c r="E469" s="404"/>
      <c r="F469" s="404"/>
      <c r="G469" s="404"/>
      <c r="H469" s="404"/>
      <c r="I469" s="404"/>
      <c r="J469" s="404"/>
      <c r="K469" s="404"/>
      <c r="L469" s="404"/>
      <c r="M469" s="404"/>
      <c r="N469" s="404"/>
      <c r="O469" s="404"/>
      <c r="P469" s="404"/>
      <c r="Q469" s="404"/>
      <c r="R469" s="404"/>
      <c r="S469" s="404"/>
      <c r="T469" s="404"/>
      <c r="U469" s="404"/>
      <c r="V469" s="404"/>
      <c r="W469" s="404"/>
      <c r="X469" s="404"/>
      <c r="Y469" s="404"/>
      <c r="Z469" s="404"/>
      <c r="AA469" s="404"/>
      <c r="AB469" s="404"/>
      <c r="AC469" s="404"/>
    </row>
    <row r="470" spans="1:29" ht="15.75" customHeight="1">
      <c r="A470" s="404"/>
      <c r="B470" s="404"/>
      <c r="C470" s="404"/>
      <c r="D470" s="404"/>
      <c r="E470" s="404"/>
      <c r="F470" s="404"/>
      <c r="G470" s="404"/>
      <c r="H470" s="404"/>
      <c r="I470" s="404"/>
      <c r="J470" s="404"/>
      <c r="K470" s="404"/>
      <c r="L470" s="404"/>
      <c r="M470" s="404"/>
      <c r="N470" s="404"/>
      <c r="O470" s="404"/>
      <c r="P470" s="404"/>
      <c r="Q470" s="404"/>
      <c r="R470" s="404"/>
      <c r="S470" s="404"/>
      <c r="T470" s="404"/>
      <c r="U470" s="404"/>
      <c r="V470" s="404"/>
      <c r="W470" s="404"/>
      <c r="X470" s="404"/>
      <c r="Y470" s="404"/>
      <c r="Z470" s="404"/>
      <c r="AA470" s="404"/>
      <c r="AB470" s="404"/>
      <c r="AC470" s="404"/>
    </row>
    <row r="471" spans="1:29" ht="15.75" customHeight="1">
      <c r="A471" s="404"/>
      <c r="B471" s="404"/>
      <c r="C471" s="404"/>
      <c r="D471" s="404"/>
      <c r="E471" s="404"/>
      <c r="F471" s="404"/>
      <c r="G471" s="404"/>
      <c r="H471" s="404"/>
      <c r="I471" s="404"/>
      <c r="J471" s="404"/>
      <c r="K471" s="404"/>
      <c r="L471" s="404"/>
      <c r="M471" s="404"/>
      <c r="N471" s="404"/>
      <c r="O471" s="404"/>
      <c r="P471" s="404"/>
      <c r="Q471" s="404"/>
      <c r="R471" s="404"/>
      <c r="S471" s="404"/>
      <c r="T471" s="404"/>
      <c r="U471" s="404"/>
      <c r="V471" s="404"/>
      <c r="W471" s="404"/>
      <c r="X471" s="404"/>
      <c r="Y471" s="404"/>
      <c r="Z471" s="404"/>
      <c r="AA471" s="404"/>
      <c r="AB471" s="404"/>
      <c r="AC471" s="404"/>
    </row>
    <row r="472" spans="1:29" ht="15.75" customHeight="1">
      <c r="A472" s="404"/>
      <c r="B472" s="404"/>
      <c r="C472" s="404"/>
      <c r="D472" s="404"/>
      <c r="E472" s="404"/>
      <c r="F472" s="404"/>
      <c r="G472" s="404"/>
      <c r="H472" s="404"/>
      <c r="I472" s="404"/>
      <c r="J472" s="404"/>
      <c r="K472" s="404"/>
      <c r="L472" s="404"/>
      <c r="M472" s="404"/>
      <c r="N472" s="404"/>
      <c r="O472" s="404"/>
      <c r="P472" s="404"/>
      <c r="Q472" s="404"/>
      <c r="R472" s="404"/>
      <c r="S472" s="404"/>
      <c r="T472" s="404"/>
      <c r="U472" s="404"/>
      <c r="V472" s="404"/>
      <c r="W472" s="404"/>
      <c r="X472" s="404"/>
      <c r="Y472" s="404"/>
      <c r="Z472" s="404"/>
      <c r="AA472" s="404"/>
      <c r="AB472" s="404"/>
      <c r="AC472" s="404"/>
    </row>
    <row r="473" spans="1:29" ht="15.75" customHeight="1">
      <c r="A473" s="404"/>
      <c r="B473" s="404"/>
      <c r="C473" s="404"/>
      <c r="D473" s="404"/>
      <c r="E473" s="404"/>
      <c r="F473" s="404"/>
      <c r="G473" s="404"/>
      <c r="H473" s="404"/>
      <c r="I473" s="404"/>
      <c r="J473" s="404"/>
      <c r="K473" s="404"/>
      <c r="L473" s="404"/>
      <c r="M473" s="404"/>
      <c r="N473" s="404"/>
      <c r="O473" s="404"/>
      <c r="P473" s="404"/>
      <c r="Q473" s="404"/>
      <c r="R473" s="404"/>
      <c r="S473" s="404"/>
      <c r="T473" s="404"/>
      <c r="U473" s="404"/>
      <c r="V473" s="404"/>
      <c r="W473" s="404"/>
      <c r="X473" s="404"/>
      <c r="Y473" s="404"/>
      <c r="Z473" s="404"/>
      <c r="AA473" s="404"/>
      <c r="AB473" s="404"/>
      <c r="AC473" s="404"/>
    </row>
    <row r="474" spans="1:29" ht="15.75" customHeight="1">
      <c r="A474" s="404"/>
      <c r="B474" s="404"/>
      <c r="C474" s="404"/>
      <c r="D474" s="404"/>
      <c r="E474" s="404"/>
      <c r="F474" s="404"/>
      <c r="G474" s="404"/>
      <c r="H474" s="404"/>
      <c r="I474" s="404"/>
      <c r="J474" s="404"/>
      <c r="K474" s="404"/>
      <c r="L474" s="404"/>
      <c r="M474" s="404"/>
      <c r="N474" s="404"/>
      <c r="O474" s="404"/>
      <c r="P474" s="404"/>
      <c r="Q474" s="404"/>
      <c r="R474" s="404"/>
      <c r="S474" s="404"/>
      <c r="T474" s="404"/>
      <c r="U474" s="404"/>
      <c r="V474" s="404"/>
      <c r="W474" s="404"/>
      <c r="X474" s="404"/>
      <c r="Y474" s="404"/>
      <c r="Z474" s="404"/>
      <c r="AA474" s="404"/>
      <c r="AB474" s="404"/>
      <c r="AC474" s="404"/>
    </row>
    <row r="475" spans="1:29" ht="15.75" customHeight="1">
      <c r="A475" s="404"/>
      <c r="B475" s="404"/>
      <c r="C475" s="404"/>
      <c r="D475" s="404"/>
      <c r="E475" s="404"/>
      <c r="F475" s="404"/>
      <c r="G475" s="404"/>
      <c r="H475" s="404"/>
      <c r="I475" s="404"/>
      <c r="J475" s="404"/>
      <c r="K475" s="404"/>
      <c r="L475" s="404"/>
      <c r="M475" s="404"/>
      <c r="N475" s="404"/>
      <c r="O475" s="404"/>
      <c r="P475" s="404"/>
      <c r="Q475" s="404"/>
      <c r="R475" s="404"/>
      <c r="S475" s="404"/>
      <c r="T475" s="404"/>
      <c r="U475" s="404"/>
      <c r="V475" s="404"/>
      <c r="W475" s="404"/>
      <c r="X475" s="404"/>
      <c r="Y475" s="404"/>
      <c r="Z475" s="404"/>
      <c r="AA475" s="404"/>
      <c r="AB475" s="404"/>
      <c r="AC475" s="404"/>
    </row>
    <row r="476" spans="1:29" ht="15.75" customHeight="1">
      <c r="A476" s="404"/>
      <c r="B476" s="404"/>
      <c r="C476" s="404"/>
      <c r="D476" s="404"/>
      <c r="E476" s="404"/>
      <c r="F476" s="404"/>
      <c r="G476" s="404"/>
      <c r="H476" s="404"/>
      <c r="I476" s="404"/>
      <c r="J476" s="404"/>
      <c r="K476" s="404"/>
      <c r="L476" s="404"/>
      <c r="M476" s="404"/>
      <c r="N476" s="404"/>
      <c r="O476" s="404"/>
      <c r="P476" s="404"/>
      <c r="Q476" s="404"/>
      <c r="R476" s="404"/>
      <c r="S476" s="404"/>
      <c r="T476" s="404"/>
      <c r="U476" s="404"/>
      <c r="V476" s="404"/>
      <c r="W476" s="404"/>
      <c r="X476" s="404"/>
      <c r="Y476" s="404"/>
      <c r="Z476" s="404"/>
      <c r="AA476" s="404"/>
      <c r="AB476" s="404"/>
      <c r="AC476" s="404"/>
    </row>
    <row r="477" spans="1:29" ht="15.75" customHeight="1">
      <c r="A477" s="404"/>
      <c r="B477" s="404"/>
      <c r="C477" s="404"/>
      <c r="D477" s="404"/>
      <c r="E477" s="404"/>
      <c r="F477" s="404"/>
      <c r="G477" s="404"/>
      <c r="H477" s="404"/>
      <c r="I477" s="404"/>
      <c r="J477" s="404"/>
      <c r="K477" s="404"/>
      <c r="L477" s="404"/>
      <c r="M477" s="404"/>
      <c r="N477" s="404"/>
      <c r="O477" s="404"/>
      <c r="P477" s="404"/>
      <c r="Q477" s="404"/>
      <c r="R477" s="404"/>
      <c r="S477" s="404"/>
      <c r="T477" s="404"/>
      <c r="U477" s="404"/>
      <c r="V477" s="404"/>
      <c r="W477" s="404"/>
      <c r="X477" s="404"/>
      <c r="Y477" s="404"/>
      <c r="Z477" s="404"/>
      <c r="AA477" s="404"/>
      <c r="AB477" s="404"/>
      <c r="AC477" s="404"/>
    </row>
    <row r="478" spans="1:29" ht="15.75" customHeight="1">
      <c r="A478" s="404"/>
      <c r="B478" s="404"/>
      <c r="C478" s="404"/>
      <c r="D478" s="404"/>
      <c r="E478" s="404"/>
      <c r="F478" s="404"/>
      <c r="G478" s="404"/>
      <c r="H478" s="404"/>
      <c r="I478" s="404"/>
      <c r="J478" s="404"/>
      <c r="K478" s="404"/>
      <c r="L478" s="404"/>
      <c r="M478" s="404"/>
      <c r="N478" s="404"/>
      <c r="O478" s="404"/>
      <c r="P478" s="404"/>
      <c r="Q478" s="404"/>
      <c r="R478" s="404"/>
      <c r="S478" s="404"/>
      <c r="T478" s="404"/>
      <c r="U478" s="404"/>
      <c r="V478" s="404"/>
      <c r="W478" s="404"/>
      <c r="X478" s="404"/>
      <c r="Y478" s="404"/>
      <c r="Z478" s="404"/>
      <c r="AA478" s="404"/>
      <c r="AB478" s="404"/>
      <c r="AC478" s="404"/>
    </row>
    <row r="479" spans="1:29" ht="15.75" customHeight="1">
      <c r="A479" s="404"/>
      <c r="B479" s="404"/>
      <c r="C479" s="404"/>
      <c r="D479" s="404"/>
      <c r="E479" s="404"/>
      <c r="F479" s="404"/>
      <c r="G479" s="404"/>
      <c r="H479" s="404"/>
      <c r="I479" s="404"/>
      <c r="J479" s="404"/>
      <c r="K479" s="404"/>
      <c r="L479" s="404"/>
      <c r="M479" s="404"/>
      <c r="N479" s="404"/>
      <c r="O479" s="404"/>
      <c r="P479" s="404"/>
      <c r="Q479" s="404"/>
      <c r="R479" s="404"/>
      <c r="S479" s="404"/>
      <c r="T479" s="404"/>
      <c r="U479" s="404"/>
      <c r="V479" s="404"/>
      <c r="W479" s="404"/>
      <c r="X479" s="404"/>
      <c r="Y479" s="404"/>
      <c r="Z479" s="404"/>
      <c r="AA479" s="404"/>
      <c r="AB479" s="404"/>
      <c r="AC479" s="404"/>
    </row>
    <row r="480" spans="1:29" ht="15.75" customHeight="1">
      <c r="A480" s="404"/>
      <c r="B480" s="404"/>
      <c r="C480" s="404"/>
      <c r="D480" s="404"/>
      <c r="E480" s="404"/>
      <c r="F480" s="404"/>
      <c r="G480" s="404"/>
      <c r="H480" s="404"/>
      <c r="I480" s="404"/>
      <c r="J480" s="404"/>
      <c r="K480" s="404"/>
      <c r="L480" s="404"/>
      <c r="M480" s="404"/>
      <c r="N480" s="404"/>
      <c r="O480" s="404"/>
      <c r="P480" s="404"/>
      <c r="Q480" s="404"/>
      <c r="R480" s="404"/>
      <c r="S480" s="404"/>
      <c r="T480" s="404"/>
      <c r="U480" s="404"/>
      <c r="V480" s="404"/>
      <c r="W480" s="404"/>
      <c r="X480" s="404"/>
      <c r="Y480" s="404"/>
      <c r="Z480" s="404"/>
      <c r="AA480" s="404"/>
      <c r="AB480" s="404"/>
      <c r="AC480" s="404"/>
    </row>
    <row r="481" spans="1:29" ht="15.75" customHeight="1">
      <c r="A481" s="404"/>
      <c r="B481" s="404"/>
      <c r="C481" s="404"/>
      <c r="D481" s="404"/>
      <c r="E481" s="404"/>
      <c r="F481" s="404"/>
      <c r="G481" s="404"/>
      <c r="H481" s="404"/>
      <c r="I481" s="404"/>
      <c r="J481" s="404"/>
      <c r="K481" s="404"/>
      <c r="L481" s="404"/>
      <c r="M481" s="404"/>
      <c r="N481" s="404"/>
      <c r="O481" s="404"/>
      <c r="P481" s="404"/>
      <c r="Q481" s="404"/>
      <c r="R481" s="404"/>
      <c r="S481" s="404"/>
      <c r="T481" s="404"/>
      <c r="U481" s="404"/>
      <c r="V481" s="404"/>
      <c r="W481" s="404"/>
      <c r="X481" s="404"/>
      <c r="Y481" s="404"/>
      <c r="Z481" s="404"/>
      <c r="AA481" s="404"/>
      <c r="AB481" s="404"/>
      <c r="AC481" s="404"/>
    </row>
    <row r="482" spans="1:29" ht="15.75" customHeight="1">
      <c r="A482" s="404"/>
      <c r="B482" s="404"/>
      <c r="C482" s="404"/>
      <c r="D482" s="404"/>
      <c r="E482" s="404"/>
      <c r="F482" s="404"/>
      <c r="G482" s="404"/>
      <c r="H482" s="404"/>
      <c r="I482" s="404"/>
      <c r="J482" s="404"/>
      <c r="K482" s="404"/>
      <c r="L482" s="404"/>
      <c r="M482" s="404"/>
      <c r="N482" s="404"/>
      <c r="O482" s="404"/>
      <c r="P482" s="404"/>
      <c r="Q482" s="404"/>
      <c r="R482" s="404"/>
      <c r="S482" s="404"/>
      <c r="T482" s="404"/>
      <c r="U482" s="404"/>
      <c r="V482" s="404"/>
      <c r="W482" s="404"/>
      <c r="X482" s="404"/>
      <c r="Y482" s="404"/>
      <c r="Z482" s="404"/>
      <c r="AA482" s="404"/>
      <c r="AB482" s="404"/>
      <c r="AC482" s="404"/>
    </row>
    <row r="483" spans="1:29" ht="15.75" customHeight="1">
      <c r="A483" s="404"/>
      <c r="B483" s="404"/>
      <c r="C483" s="404"/>
      <c r="D483" s="404"/>
      <c r="E483" s="404"/>
      <c r="F483" s="404"/>
      <c r="G483" s="404"/>
      <c r="H483" s="404"/>
      <c r="I483" s="404"/>
      <c r="J483" s="404"/>
      <c r="K483" s="404"/>
      <c r="L483" s="404"/>
      <c r="M483" s="404"/>
      <c r="N483" s="404"/>
      <c r="O483" s="404"/>
      <c r="P483" s="404"/>
      <c r="Q483" s="404"/>
      <c r="R483" s="404"/>
      <c r="S483" s="404"/>
      <c r="T483" s="404"/>
      <c r="U483" s="404"/>
      <c r="V483" s="404"/>
      <c r="W483" s="404"/>
      <c r="X483" s="404"/>
      <c r="Y483" s="404"/>
      <c r="Z483" s="404"/>
      <c r="AA483" s="404"/>
      <c r="AB483" s="404"/>
      <c r="AC483" s="404"/>
    </row>
    <row r="484" spans="1:29" ht="15.75" customHeight="1">
      <c r="A484" s="404"/>
      <c r="B484" s="404"/>
      <c r="C484" s="404"/>
      <c r="D484" s="404"/>
      <c r="E484" s="404"/>
      <c r="F484" s="404"/>
      <c r="G484" s="404"/>
      <c r="H484" s="404"/>
      <c r="I484" s="404"/>
      <c r="J484" s="404"/>
      <c r="K484" s="404"/>
      <c r="L484" s="404"/>
      <c r="M484" s="404"/>
      <c r="N484" s="404"/>
      <c r="O484" s="404"/>
      <c r="P484" s="404"/>
      <c r="Q484" s="404"/>
      <c r="R484" s="404"/>
      <c r="S484" s="404"/>
      <c r="T484" s="404"/>
      <c r="U484" s="404"/>
      <c r="V484" s="404"/>
      <c r="W484" s="404"/>
      <c r="X484" s="404"/>
      <c r="Y484" s="404"/>
      <c r="Z484" s="404"/>
      <c r="AA484" s="404"/>
      <c r="AB484" s="404"/>
      <c r="AC484" s="404"/>
    </row>
    <row r="485" spans="1:29" ht="15.75" customHeight="1">
      <c r="A485" s="404"/>
      <c r="B485" s="404"/>
      <c r="C485" s="404"/>
      <c r="D485" s="404"/>
      <c r="E485" s="404"/>
      <c r="F485" s="404"/>
      <c r="G485" s="404"/>
      <c r="H485" s="404"/>
      <c r="I485" s="404"/>
      <c r="J485" s="404"/>
      <c r="K485" s="404"/>
      <c r="L485" s="404"/>
      <c r="M485" s="404"/>
      <c r="N485" s="404"/>
      <c r="O485" s="404"/>
      <c r="P485" s="404"/>
      <c r="Q485" s="404"/>
      <c r="R485" s="404"/>
      <c r="S485" s="404"/>
      <c r="T485" s="404"/>
      <c r="U485" s="404"/>
      <c r="V485" s="404"/>
      <c r="W485" s="404"/>
      <c r="X485" s="404"/>
      <c r="Y485" s="404"/>
      <c r="Z485" s="404"/>
      <c r="AA485" s="404"/>
      <c r="AB485" s="404"/>
      <c r="AC485" s="404"/>
    </row>
    <row r="486" spans="1:29" ht="15.75" customHeight="1">
      <c r="A486" s="404"/>
      <c r="B486" s="404"/>
      <c r="C486" s="404"/>
      <c r="D486" s="404"/>
      <c r="E486" s="404"/>
      <c r="F486" s="404"/>
      <c r="G486" s="404"/>
      <c r="H486" s="404"/>
      <c r="I486" s="404"/>
      <c r="J486" s="404"/>
      <c r="K486" s="404"/>
      <c r="L486" s="404"/>
      <c r="M486" s="404"/>
      <c r="N486" s="404"/>
      <c r="O486" s="404"/>
      <c r="P486" s="404"/>
      <c r="Q486" s="404"/>
      <c r="R486" s="404"/>
      <c r="S486" s="404"/>
      <c r="T486" s="404"/>
      <c r="U486" s="404"/>
      <c r="V486" s="404"/>
      <c r="W486" s="404"/>
      <c r="X486" s="404"/>
      <c r="Y486" s="404"/>
      <c r="Z486" s="404"/>
      <c r="AA486" s="404"/>
      <c r="AB486" s="404"/>
      <c r="AC486" s="404"/>
    </row>
    <row r="487" spans="1:29" ht="15.75" customHeight="1">
      <c r="A487" s="404"/>
      <c r="B487" s="404"/>
      <c r="C487" s="404"/>
      <c r="D487" s="404"/>
      <c r="E487" s="404"/>
      <c r="F487" s="404"/>
      <c r="G487" s="404"/>
      <c r="H487" s="404"/>
      <c r="I487" s="404"/>
      <c r="J487" s="404"/>
      <c r="K487" s="404"/>
      <c r="L487" s="404"/>
      <c r="M487" s="404"/>
      <c r="N487" s="404"/>
      <c r="O487" s="404"/>
      <c r="P487" s="404"/>
      <c r="Q487" s="404"/>
      <c r="R487" s="404"/>
      <c r="S487" s="404"/>
      <c r="T487" s="404"/>
      <c r="U487" s="404"/>
      <c r="V487" s="404"/>
      <c r="W487" s="404"/>
      <c r="X487" s="404"/>
      <c r="Y487" s="404"/>
      <c r="Z487" s="404"/>
      <c r="AA487" s="404"/>
      <c r="AB487" s="404"/>
      <c r="AC487" s="404"/>
    </row>
    <row r="488" spans="1:29" ht="15.75" customHeight="1">
      <c r="A488" s="404"/>
      <c r="B488" s="404"/>
      <c r="C488" s="404"/>
      <c r="D488" s="404"/>
      <c r="E488" s="404"/>
      <c r="F488" s="404"/>
      <c r="G488" s="404"/>
      <c r="H488" s="404"/>
      <c r="I488" s="404"/>
      <c r="J488" s="404"/>
      <c r="K488" s="404"/>
      <c r="L488" s="404"/>
      <c r="M488" s="404"/>
      <c r="N488" s="404"/>
      <c r="O488" s="404"/>
      <c r="P488" s="404"/>
      <c r="Q488" s="404"/>
      <c r="R488" s="404"/>
      <c r="S488" s="404"/>
      <c r="T488" s="404"/>
      <c r="U488" s="404"/>
      <c r="V488" s="404"/>
      <c r="W488" s="404"/>
      <c r="X488" s="404"/>
      <c r="Y488" s="404"/>
      <c r="Z488" s="404"/>
      <c r="AA488" s="404"/>
      <c r="AB488" s="404"/>
      <c r="AC488" s="404"/>
    </row>
    <row r="489" spans="1:29" ht="15.75" customHeight="1">
      <c r="A489" s="404"/>
      <c r="B489" s="404"/>
      <c r="C489" s="404"/>
      <c r="D489" s="404"/>
      <c r="E489" s="404"/>
      <c r="F489" s="404"/>
      <c r="G489" s="404"/>
      <c r="H489" s="404"/>
      <c r="I489" s="404"/>
      <c r="J489" s="404"/>
      <c r="K489" s="404"/>
      <c r="L489" s="404"/>
      <c r="M489" s="404"/>
      <c r="N489" s="404"/>
      <c r="O489" s="404"/>
      <c r="P489" s="404"/>
      <c r="Q489" s="404"/>
      <c r="R489" s="404"/>
      <c r="S489" s="404"/>
      <c r="T489" s="404"/>
      <c r="U489" s="404"/>
      <c r="V489" s="404"/>
      <c r="W489" s="404"/>
      <c r="X489" s="404"/>
      <c r="Y489" s="404"/>
      <c r="Z489" s="404"/>
      <c r="AA489" s="404"/>
      <c r="AB489" s="404"/>
      <c r="AC489" s="404"/>
    </row>
    <row r="490" spans="1:29" ht="15.75" customHeight="1">
      <c r="A490" s="404"/>
      <c r="B490" s="404"/>
      <c r="C490" s="404"/>
      <c r="D490" s="404"/>
      <c r="E490" s="404"/>
      <c r="F490" s="404"/>
      <c r="G490" s="404"/>
      <c r="H490" s="404"/>
      <c r="I490" s="404"/>
      <c r="J490" s="404"/>
      <c r="K490" s="404"/>
      <c r="L490" s="404"/>
      <c r="M490" s="404"/>
      <c r="N490" s="404"/>
      <c r="O490" s="404"/>
      <c r="P490" s="404"/>
      <c r="Q490" s="404"/>
      <c r="R490" s="404"/>
      <c r="S490" s="404"/>
      <c r="T490" s="404"/>
      <c r="U490" s="404"/>
      <c r="V490" s="404"/>
      <c r="W490" s="404"/>
      <c r="X490" s="404"/>
      <c r="Y490" s="404"/>
      <c r="Z490" s="404"/>
      <c r="AA490" s="404"/>
      <c r="AB490" s="404"/>
      <c r="AC490" s="404"/>
    </row>
    <row r="491" spans="1:29" ht="15.75" customHeight="1">
      <c r="A491" s="404"/>
      <c r="B491" s="404"/>
      <c r="C491" s="404"/>
      <c r="D491" s="404"/>
      <c r="E491" s="404"/>
      <c r="F491" s="404"/>
      <c r="G491" s="404"/>
      <c r="H491" s="404"/>
      <c r="I491" s="404"/>
      <c r="J491" s="404"/>
      <c r="K491" s="404"/>
      <c r="L491" s="404"/>
      <c r="M491" s="404"/>
      <c r="N491" s="404"/>
      <c r="O491" s="404"/>
      <c r="P491" s="404"/>
      <c r="Q491" s="404"/>
      <c r="R491" s="404"/>
      <c r="S491" s="404"/>
      <c r="T491" s="404"/>
      <c r="U491" s="404"/>
      <c r="V491" s="404"/>
      <c r="W491" s="404"/>
      <c r="X491" s="404"/>
      <c r="Y491" s="404"/>
      <c r="Z491" s="404"/>
      <c r="AA491" s="404"/>
      <c r="AB491" s="404"/>
      <c r="AC491" s="404"/>
    </row>
    <row r="492" spans="1:29" ht="15.75" customHeight="1">
      <c r="A492" s="404"/>
      <c r="B492" s="404"/>
      <c r="C492" s="404"/>
      <c r="D492" s="404"/>
      <c r="E492" s="404"/>
      <c r="F492" s="404"/>
      <c r="G492" s="404"/>
      <c r="H492" s="404"/>
      <c r="I492" s="404"/>
      <c r="J492" s="404"/>
      <c r="K492" s="404"/>
      <c r="L492" s="404"/>
      <c r="M492" s="404"/>
      <c r="N492" s="404"/>
      <c r="O492" s="404"/>
      <c r="P492" s="404"/>
      <c r="Q492" s="404"/>
      <c r="R492" s="404"/>
      <c r="S492" s="404"/>
      <c r="T492" s="404"/>
      <c r="U492" s="404"/>
      <c r="V492" s="404"/>
      <c r="W492" s="404"/>
      <c r="X492" s="404"/>
      <c r="Y492" s="404"/>
      <c r="Z492" s="404"/>
      <c r="AA492" s="404"/>
      <c r="AB492" s="404"/>
      <c r="AC492" s="404"/>
    </row>
    <row r="493" spans="1:29" ht="15.75" customHeight="1">
      <c r="A493" s="404"/>
      <c r="B493" s="404"/>
      <c r="C493" s="404"/>
      <c r="D493" s="404"/>
      <c r="E493" s="404"/>
      <c r="F493" s="404"/>
      <c r="G493" s="404"/>
      <c r="H493" s="404"/>
      <c r="I493" s="404"/>
      <c r="J493" s="404"/>
      <c r="K493" s="404"/>
      <c r="L493" s="404"/>
      <c r="M493" s="404"/>
      <c r="N493" s="404"/>
      <c r="O493" s="404"/>
      <c r="P493" s="404"/>
      <c r="Q493" s="404"/>
      <c r="R493" s="404"/>
      <c r="S493" s="404"/>
      <c r="T493" s="404"/>
      <c r="U493" s="404"/>
      <c r="V493" s="404"/>
      <c r="W493" s="404"/>
      <c r="X493" s="404"/>
      <c r="Y493" s="404"/>
      <c r="Z493" s="404"/>
      <c r="AA493" s="404"/>
      <c r="AB493" s="404"/>
      <c r="AC493" s="404"/>
    </row>
    <row r="494" spans="1:29" ht="15.75" customHeight="1">
      <c r="A494" s="404"/>
      <c r="B494" s="404"/>
      <c r="C494" s="404"/>
      <c r="D494" s="404"/>
      <c r="E494" s="404"/>
      <c r="F494" s="404"/>
      <c r="G494" s="404"/>
      <c r="H494" s="404"/>
      <c r="I494" s="404"/>
      <c r="J494" s="404"/>
      <c r="K494" s="404"/>
      <c r="L494" s="404"/>
      <c r="M494" s="404"/>
      <c r="N494" s="404"/>
      <c r="O494" s="404"/>
      <c r="P494" s="404"/>
      <c r="Q494" s="404"/>
      <c r="R494" s="404"/>
      <c r="S494" s="404"/>
      <c r="T494" s="404"/>
      <c r="U494" s="404"/>
      <c r="V494" s="404"/>
      <c r="W494" s="404"/>
      <c r="X494" s="404"/>
      <c r="Y494" s="404"/>
      <c r="Z494" s="404"/>
      <c r="AA494" s="404"/>
      <c r="AB494" s="404"/>
      <c r="AC494" s="404"/>
    </row>
    <row r="495" spans="1:29" ht="15.75" customHeight="1">
      <c r="A495" s="404"/>
      <c r="B495" s="404"/>
      <c r="C495" s="404"/>
      <c r="D495" s="404"/>
      <c r="E495" s="404"/>
      <c r="F495" s="404"/>
      <c r="G495" s="404"/>
      <c r="H495" s="404"/>
      <c r="I495" s="404"/>
      <c r="J495" s="404"/>
      <c r="K495" s="404"/>
      <c r="L495" s="404"/>
      <c r="M495" s="404"/>
      <c r="N495" s="404"/>
      <c r="O495" s="404"/>
      <c r="P495" s="404"/>
      <c r="Q495" s="404"/>
      <c r="R495" s="404"/>
      <c r="S495" s="404"/>
      <c r="T495" s="404"/>
      <c r="U495" s="404"/>
      <c r="V495" s="404"/>
      <c r="W495" s="404"/>
      <c r="X495" s="404"/>
      <c r="Y495" s="404"/>
      <c r="Z495" s="404"/>
      <c r="AA495" s="404"/>
      <c r="AB495" s="404"/>
      <c r="AC495" s="404"/>
    </row>
    <row r="496" spans="1:29" ht="15.75" customHeight="1">
      <c r="A496" s="404"/>
      <c r="B496" s="404"/>
      <c r="C496" s="404"/>
      <c r="D496" s="404"/>
      <c r="E496" s="404"/>
      <c r="F496" s="404"/>
      <c r="G496" s="404"/>
      <c r="H496" s="404"/>
      <c r="I496" s="404"/>
      <c r="J496" s="404"/>
      <c r="K496" s="404"/>
      <c r="L496" s="404"/>
      <c r="M496" s="404"/>
      <c r="N496" s="404"/>
      <c r="O496" s="404"/>
      <c r="P496" s="404"/>
      <c r="Q496" s="404"/>
      <c r="R496" s="404"/>
      <c r="S496" s="404"/>
      <c r="T496" s="404"/>
      <c r="U496" s="404"/>
      <c r="V496" s="404"/>
      <c r="W496" s="404"/>
      <c r="X496" s="404"/>
      <c r="Y496" s="404"/>
      <c r="Z496" s="404"/>
      <c r="AA496" s="404"/>
      <c r="AB496" s="404"/>
      <c r="AC496" s="404"/>
    </row>
    <row r="497" spans="1:29" ht="15.75" customHeight="1">
      <c r="A497" s="404"/>
      <c r="B497" s="404"/>
      <c r="C497" s="404"/>
      <c r="D497" s="404"/>
      <c r="E497" s="404"/>
      <c r="F497" s="404"/>
      <c r="G497" s="404"/>
      <c r="H497" s="404"/>
      <c r="I497" s="404"/>
      <c r="J497" s="404"/>
      <c r="K497" s="404"/>
      <c r="L497" s="404"/>
      <c r="M497" s="404"/>
      <c r="N497" s="404"/>
      <c r="O497" s="404"/>
      <c r="P497" s="404"/>
      <c r="Q497" s="404"/>
      <c r="R497" s="404"/>
      <c r="S497" s="404"/>
      <c r="T497" s="404"/>
      <c r="U497" s="404"/>
      <c r="V497" s="404"/>
      <c r="W497" s="404"/>
      <c r="X497" s="404"/>
      <c r="Y497" s="404"/>
      <c r="Z497" s="404"/>
      <c r="AA497" s="404"/>
      <c r="AB497" s="404"/>
      <c r="AC497" s="404"/>
    </row>
    <row r="498" spans="1:29" ht="15.75" customHeight="1">
      <c r="A498" s="404"/>
      <c r="B498" s="404"/>
      <c r="C498" s="404"/>
      <c r="D498" s="404"/>
      <c r="E498" s="404"/>
      <c r="F498" s="404"/>
      <c r="G498" s="404"/>
      <c r="H498" s="404"/>
      <c r="I498" s="404"/>
      <c r="J498" s="404"/>
      <c r="K498" s="404"/>
      <c r="L498" s="404"/>
      <c r="M498" s="404"/>
      <c r="N498" s="404"/>
      <c r="O498" s="404"/>
      <c r="P498" s="404"/>
      <c r="Q498" s="404"/>
      <c r="R498" s="404"/>
      <c r="S498" s="404"/>
      <c r="T498" s="404"/>
      <c r="U498" s="404"/>
      <c r="V498" s="404"/>
      <c r="W498" s="404"/>
      <c r="X498" s="404"/>
      <c r="Y498" s="404"/>
      <c r="Z498" s="404"/>
      <c r="AA498" s="404"/>
      <c r="AB498" s="404"/>
      <c r="AC498" s="404"/>
    </row>
    <row r="499" spans="1:29" ht="15.75" customHeight="1">
      <c r="A499" s="404"/>
      <c r="B499" s="404"/>
      <c r="C499" s="404"/>
      <c r="D499" s="404"/>
      <c r="E499" s="404"/>
      <c r="F499" s="404"/>
      <c r="G499" s="404"/>
      <c r="H499" s="404"/>
      <c r="I499" s="404"/>
      <c r="J499" s="404"/>
      <c r="K499" s="404"/>
      <c r="L499" s="404"/>
      <c r="M499" s="404"/>
      <c r="N499" s="404"/>
      <c r="O499" s="404"/>
      <c r="P499" s="404"/>
      <c r="Q499" s="404"/>
      <c r="R499" s="404"/>
      <c r="S499" s="404"/>
      <c r="T499" s="404"/>
      <c r="U499" s="404"/>
      <c r="V499" s="404"/>
      <c r="W499" s="404"/>
      <c r="X499" s="404"/>
      <c r="Y499" s="404"/>
      <c r="Z499" s="404"/>
      <c r="AA499" s="404"/>
      <c r="AB499" s="404"/>
      <c r="AC499" s="404"/>
    </row>
    <row r="500" spans="1:29" ht="15.75" customHeight="1">
      <c r="A500" s="404"/>
      <c r="B500" s="404"/>
      <c r="C500" s="404"/>
      <c r="D500" s="404"/>
      <c r="E500" s="404"/>
      <c r="F500" s="404"/>
      <c r="G500" s="404"/>
      <c r="H500" s="404"/>
      <c r="I500" s="404"/>
      <c r="J500" s="404"/>
      <c r="K500" s="404"/>
      <c r="L500" s="404"/>
      <c r="M500" s="404"/>
      <c r="N500" s="404"/>
      <c r="O500" s="404"/>
      <c r="P500" s="404"/>
      <c r="Q500" s="404"/>
      <c r="R500" s="404"/>
      <c r="S500" s="404"/>
      <c r="T500" s="404"/>
      <c r="U500" s="404"/>
      <c r="V500" s="404"/>
      <c r="W500" s="404"/>
      <c r="X500" s="404"/>
      <c r="Y500" s="404"/>
      <c r="Z500" s="404"/>
      <c r="AA500" s="404"/>
      <c r="AB500" s="404"/>
      <c r="AC500" s="404"/>
    </row>
    <row r="501" spans="1:29" ht="15.75" customHeight="1">
      <c r="A501" s="404"/>
      <c r="B501" s="404"/>
      <c r="C501" s="404"/>
      <c r="D501" s="404"/>
      <c r="E501" s="404"/>
      <c r="F501" s="404"/>
      <c r="G501" s="404"/>
      <c r="H501" s="404"/>
      <c r="I501" s="404"/>
      <c r="J501" s="404"/>
      <c r="K501" s="404"/>
      <c r="L501" s="404"/>
      <c r="M501" s="404"/>
      <c r="N501" s="404"/>
      <c r="O501" s="404"/>
      <c r="P501" s="404"/>
      <c r="Q501" s="404"/>
      <c r="R501" s="404"/>
      <c r="S501" s="404"/>
      <c r="T501" s="404"/>
      <c r="U501" s="404"/>
      <c r="V501" s="404"/>
      <c r="W501" s="404"/>
      <c r="X501" s="404"/>
      <c r="Y501" s="404"/>
      <c r="Z501" s="404"/>
      <c r="AA501" s="404"/>
      <c r="AB501" s="404"/>
      <c r="AC501" s="404"/>
    </row>
    <row r="502" spans="1:29" ht="15.75" customHeight="1">
      <c r="A502" s="404"/>
      <c r="B502" s="404"/>
      <c r="C502" s="404"/>
      <c r="D502" s="404"/>
      <c r="E502" s="404"/>
      <c r="F502" s="404"/>
      <c r="G502" s="404"/>
      <c r="H502" s="404"/>
      <c r="I502" s="404"/>
      <c r="J502" s="404"/>
      <c r="K502" s="404"/>
      <c r="L502" s="404"/>
      <c r="M502" s="404"/>
      <c r="N502" s="404"/>
      <c r="O502" s="404"/>
      <c r="P502" s="404"/>
      <c r="Q502" s="404"/>
      <c r="R502" s="404"/>
      <c r="S502" s="404"/>
      <c r="T502" s="404"/>
      <c r="U502" s="404"/>
      <c r="V502" s="404"/>
      <c r="W502" s="404"/>
      <c r="X502" s="404"/>
      <c r="Y502" s="404"/>
      <c r="Z502" s="404"/>
      <c r="AA502" s="404"/>
      <c r="AB502" s="404"/>
      <c r="AC502" s="404"/>
    </row>
    <row r="503" spans="1:29" ht="15.75" customHeight="1">
      <c r="A503" s="404"/>
      <c r="B503" s="404"/>
      <c r="C503" s="404"/>
      <c r="D503" s="404"/>
      <c r="E503" s="404"/>
      <c r="F503" s="404"/>
      <c r="G503" s="404"/>
      <c r="H503" s="404"/>
      <c r="I503" s="404"/>
      <c r="J503" s="404"/>
      <c r="K503" s="404"/>
      <c r="L503" s="404"/>
      <c r="M503" s="404"/>
      <c r="N503" s="404"/>
      <c r="O503" s="404"/>
      <c r="P503" s="404"/>
      <c r="Q503" s="404"/>
      <c r="R503" s="404"/>
      <c r="S503" s="404"/>
      <c r="T503" s="404"/>
      <c r="U503" s="404"/>
      <c r="V503" s="404"/>
      <c r="W503" s="404"/>
      <c r="X503" s="404"/>
      <c r="Y503" s="404"/>
      <c r="Z503" s="404"/>
      <c r="AA503" s="404"/>
      <c r="AB503" s="404"/>
      <c r="AC503" s="404"/>
    </row>
    <row r="504" spans="1:29" ht="15.75" customHeight="1">
      <c r="A504" s="404"/>
      <c r="B504" s="404"/>
      <c r="C504" s="404"/>
      <c r="D504" s="404"/>
      <c r="E504" s="404"/>
      <c r="F504" s="404"/>
      <c r="G504" s="404"/>
      <c r="H504" s="404"/>
      <c r="I504" s="404"/>
      <c r="J504" s="404"/>
      <c r="K504" s="404"/>
      <c r="L504" s="404"/>
      <c r="M504" s="404"/>
      <c r="N504" s="404"/>
      <c r="O504" s="404"/>
      <c r="P504" s="404"/>
      <c r="Q504" s="404"/>
      <c r="R504" s="404"/>
      <c r="S504" s="404"/>
      <c r="T504" s="404"/>
      <c r="U504" s="404"/>
      <c r="V504" s="404"/>
      <c r="W504" s="404"/>
      <c r="X504" s="404"/>
      <c r="Y504" s="404"/>
      <c r="Z504" s="404"/>
      <c r="AA504" s="404"/>
      <c r="AB504" s="404"/>
      <c r="AC504" s="404"/>
    </row>
    <row r="505" spans="1:29" ht="15.75" customHeight="1">
      <c r="A505" s="404"/>
      <c r="B505" s="404"/>
      <c r="C505" s="404"/>
      <c r="D505" s="404"/>
      <c r="E505" s="404"/>
      <c r="F505" s="404"/>
      <c r="G505" s="404"/>
      <c r="H505" s="404"/>
      <c r="I505" s="404"/>
      <c r="J505" s="404"/>
      <c r="K505" s="404"/>
      <c r="L505" s="404"/>
      <c r="M505" s="404"/>
      <c r="N505" s="404"/>
      <c r="O505" s="404"/>
      <c r="P505" s="404"/>
      <c r="Q505" s="404"/>
      <c r="R505" s="404"/>
      <c r="S505" s="404"/>
      <c r="T505" s="404"/>
      <c r="U505" s="404"/>
      <c r="V505" s="404"/>
      <c r="W505" s="404"/>
      <c r="X505" s="404"/>
      <c r="Y505" s="404"/>
      <c r="Z505" s="404"/>
      <c r="AA505" s="404"/>
      <c r="AB505" s="404"/>
      <c r="AC505" s="404"/>
    </row>
    <row r="506" spans="1:29" ht="15.75" customHeight="1">
      <c r="A506" s="404"/>
      <c r="B506" s="404"/>
      <c r="C506" s="404"/>
      <c r="D506" s="404"/>
      <c r="E506" s="404"/>
      <c r="F506" s="404"/>
      <c r="G506" s="404"/>
      <c r="H506" s="404"/>
      <c r="I506" s="404"/>
      <c r="J506" s="404"/>
      <c r="K506" s="404"/>
      <c r="L506" s="404"/>
      <c r="M506" s="404"/>
      <c r="N506" s="404"/>
      <c r="O506" s="404"/>
      <c r="P506" s="404"/>
      <c r="Q506" s="404"/>
      <c r="R506" s="404"/>
      <c r="S506" s="404"/>
      <c r="T506" s="404"/>
      <c r="U506" s="404"/>
      <c r="V506" s="404"/>
      <c r="W506" s="404"/>
      <c r="X506" s="404"/>
      <c r="Y506" s="404"/>
      <c r="Z506" s="404"/>
      <c r="AA506" s="404"/>
      <c r="AB506" s="404"/>
      <c r="AC506" s="404"/>
    </row>
    <row r="507" spans="1:29" ht="15.75" customHeight="1">
      <c r="A507" s="404"/>
      <c r="B507" s="404"/>
      <c r="C507" s="404"/>
      <c r="D507" s="404"/>
      <c r="E507" s="404"/>
      <c r="F507" s="404"/>
      <c r="G507" s="404"/>
      <c r="H507" s="404"/>
      <c r="I507" s="404"/>
      <c r="J507" s="404"/>
      <c r="K507" s="404"/>
      <c r="L507" s="404"/>
      <c r="M507" s="404"/>
      <c r="N507" s="404"/>
      <c r="O507" s="404"/>
      <c r="P507" s="404"/>
      <c r="Q507" s="404"/>
      <c r="R507" s="404"/>
      <c r="S507" s="404"/>
      <c r="T507" s="404"/>
      <c r="U507" s="404"/>
      <c r="V507" s="404"/>
      <c r="W507" s="404"/>
      <c r="X507" s="404"/>
      <c r="Y507" s="404"/>
      <c r="Z507" s="404"/>
      <c r="AA507" s="404"/>
      <c r="AB507" s="404"/>
      <c r="AC507" s="404"/>
    </row>
    <row r="508" spans="1:29" ht="15.75" customHeight="1">
      <c r="A508" s="404"/>
      <c r="B508" s="404"/>
      <c r="C508" s="404"/>
      <c r="D508" s="404"/>
      <c r="E508" s="404"/>
      <c r="F508" s="404"/>
      <c r="G508" s="404"/>
      <c r="H508" s="404"/>
      <c r="I508" s="404"/>
      <c r="J508" s="404"/>
      <c r="K508" s="404"/>
      <c r="L508" s="404"/>
      <c r="M508" s="404"/>
      <c r="N508" s="404"/>
      <c r="O508" s="404"/>
      <c r="P508" s="404"/>
      <c r="Q508" s="404"/>
      <c r="R508" s="404"/>
      <c r="S508" s="404"/>
      <c r="T508" s="404"/>
      <c r="U508" s="404"/>
      <c r="V508" s="404"/>
      <c r="W508" s="404"/>
      <c r="X508" s="404"/>
      <c r="Y508" s="404"/>
      <c r="Z508" s="404"/>
      <c r="AA508" s="404"/>
      <c r="AB508" s="404"/>
      <c r="AC508" s="404"/>
    </row>
    <row r="509" spans="1:29" ht="15.75" customHeight="1">
      <c r="A509" s="404"/>
      <c r="B509" s="404"/>
      <c r="C509" s="404"/>
      <c r="D509" s="404"/>
      <c r="E509" s="404"/>
      <c r="F509" s="404"/>
      <c r="G509" s="404"/>
      <c r="H509" s="404"/>
      <c r="I509" s="404"/>
      <c r="J509" s="404"/>
      <c r="K509" s="404"/>
      <c r="L509" s="404"/>
      <c r="M509" s="404"/>
      <c r="N509" s="404"/>
      <c r="O509" s="404"/>
      <c r="P509" s="404"/>
      <c r="Q509" s="404"/>
      <c r="R509" s="404"/>
      <c r="S509" s="404"/>
      <c r="T509" s="404"/>
      <c r="U509" s="404"/>
      <c r="V509" s="404"/>
      <c r="W509" s="404"/>
      <c r="X509" s="404"/>
      <c r="Y509" s="404"/>
      <c r="Z509" s="404"/>
      <c r="AA509" s="404"/>
      <c r="AB509" s="404"/>
      <c r="AC509" s="404"/>
    </row>
    <row r="510" spans="1:29" ht="15.75" customHeight="1">
      <c r="A510" s="404"/>
      <c r="B510" s="404"/>
      <c r="C510" s="404"/>
      <c r="D510" s="404"/>
      <c r="E510" s="404"/>
      <c r="F510" s="404"/>
      <c r="G510" s="404"/>
      <c r="H510" s="404"/>
      <c r="I510" s="404"/>
      <c r="J510" s="404"/>
      <c r="K510" s="404"/>
      <c r="L510" s="404"/>
      <c r="M510" s="404"/>
      <c r="N510" s="404"/>
      <c r="O510" s="404"/>
      <c r="P510" s="404"/>
      <c r="Q510" s="404"/>
      <c r="R510" s="404"/>
      <c r="S510" s="404"/>
      <c r="T510" s="404"/>
      <c r="U510" s="404"/>
      <c r="V510" s="404"/>
      <c r="W510" s="404"/>
      <c r="X510" s="404"/>
      <c r="Y510" s="404"/>
      <c r="Z510" s="404"/>
      <c r="AA510" s="404"/>
      <c r="AB510" s="404"/>
      <c r="AC510" s="404"/>
    </row>
    <row r="511" spans="1:29" ht="15.75" customHeight="1">
      <c r="A511" s="404"/>
      <c r="B511" s="404"/>
      <c r="C511" s="404"/>
      <c r="D511" s="404"/>
      <c r="E511" s="404"/>
      <c r="F511" s="404"/>
      <c r="G511" s="404"/>
      <c r="H511" s="404"/>
      <c r="I511" s="404"/>
      <c r="J511" s="404"/>
      <c r="K511" s="404"/>
      <c r="L511" s="404"/>
      <c r="M511" s="404"/>
      <c r="N511" s="404"/>
      <c r="O511" s="404"/>
      <c r="P511" s="404"/>
      <c r="Q511" s="404"/>
      <c r="R511" s="404"/>
      <c r="S511" s="404"/>
      <c r="T511" s="404"/>
      <c r="U511" s="404"/>
      <c r="V511" s="404"/>
      <c r="W511" s="404"/>
      <c r="X511" s="404"/>
      <c r="Y511" s="404"/>
      <c r="Z511" s="404"/>
      <c r="AA511" s="404"/>
      <c r="AB511" s="404"/>
      <c r="AC511" s="404"/>
    </row>
    <row r="512" spans="1:29" ht="15.75" customHeight="1">
      <c r="A512" s="404"/>
      <c r="B512" s="404"/>
      <c r="C512" s="404"/>
      <c r="D512" s="404"/>
      <c r="E512" s="404"/>
      <c r="F512" s="404"/>
      <c r="G512" s="404"/>
      <c r="H512" s="404"/>
      <c r="I512" s="404"/>
      <c r="J512" s="404"/>
      <c r="K512" s="404"/>
      <c r="L512" s="404"/>
      <c r="M512" s="404"/>
      <c r="N512" s="404"/>
      <c r="O512" s="404"/>
      <c r="P512" s="404"/>
      <c r="Q512" s="404"/>
      <c r="R512" s="404"/>
      <c r="S512" s="404"/>
      <c r="T512" s="404"/>
      <c r="U512" s="404"/>
      <c r="V512" s="404"/>
      <c r="W512" s="404"/>
      <c r="X512" s="404"/>
      <c r="Y512" s="404"/>
      <c r="Z512" s="404"/>
      <c r="AA512" s="404"/>
      <c r="AB512" s="404"/>
      <c r="AC512" s="404"/>
    </row>
    <row r="513" spans="1:29" ht="15.75" customHeight="1">
      <c r="A513" s="404"/>
      <c r="B513" s="404"/>
      <c r="C513" s="404"/>
      <c r="D513" s="404"/>
      <c r="E513" s="404"/>
      <c r="F513" s="404"/>
      <c r="G513" s="404"/>
      <c r="H513" s="404"/>
      <c r="I513" s="404"/>
      <c r="J513" s="404"/>
      <c r="K513" s="404"/>
      <c r="L513" s="404"/>
      <c r="M513" s="404"/>
      <c r="N513" s="404"/>
      <c r="O513" s="404"/>
      <c r="P513" s="404"/>
      <c r="Q513" s="404"/>
      <c r="R513" s="404"/>
      <c r="S513" s="404"/>
      <c r="T513" s="404"/>
      <c r="U513" s="404"/>
      <c r="V513" s="404"/>
      <c r="W513" s="404"/>
      <c r="X513" s="404"/>
      <c r="Y513" s="404"/>
      <c r="Z513" s="404"/>
      <c r="AA513" s="404"/>
      <c r="AB513" s="404"/>
      <c r="AC513" s="404"/>
    </row>
    <row r="514" spans="1:29" ht="15.75" customHeight="1">
      <c r="A514" s="404"/>
      <c r="B514" s="404"/>
      <c r="C514" s="404"/>
      <c r="D514" s="404"/>
      <c r="E514" s="404"/>
      <c r="F514" s="404"/>
      <c r="G514" s="404"/>
      <c r="H514" s="404"/>
      <c r="I514" s="404"/>
      <c r="J514" s="404"/>
      <c r="K514" s="404"/>
      <c r="L514" s="404"/>
      <c r="M514" s="404"/>
      <c r="N514" s="404"/>
      <c r="O514" s="404"/>
      <c r="P514" s="404"/>
      <c r="Q514" s="404"/>
      <c r="R514" s="404"/>
      <c r="S514" s="404"/>
      <c r="T514" s="404"/>
      <c r="U514" s="404"/>
      <c r="V514" s="404"/>
      <c r="W514" s="404"/>
      <c r="X514" s="404"/>
      <c r="Y514" s="404"/>
      <c r="Z514" s="404"/>
      <c r="AA514" s="404"/>
      <c r="AB514" s="404"/>
      <c r="AC514" s="404"/>
    </row>
    <row r="515" spans="1:29" ht="15.75" customHeight="1">
      <c r="A515" s="404"/>
      <c r="B515" s="404"/>
      <c r="C515" s="404"/>
      <c r="D515" s="404"/>
      <c r="E515" s="404"/>
      <c r="F515" s="404"/>
      <c r="G515" s="404"/>
      <c r="H515" s="404"/>
      <c r="I515" s="404"/>
      <c r="J515" s="404"/>
      <c r="K515" s="404"/>
      <c r="L515" s="404"/>
      <c r="M515" s="404"/>
      <c r="N515" s="404"/>
      <c r="O515" s="404"/>
      <c r="P515" s="404"/>
      <c r="Q515" s="404"/>
      <c r="R515" s="404"/>
      <c r="S515" s="404"/>
      <c r="T515" s="404"/>
      <c r="U515" s="404"/>
      <c r="V515" s="404"/>
      <c r="W515" s="404"/>
      <c r="X515" s="404"/>
      <c r="Y515" s="404"/>
      <c r="Z515" s="404"/>
      <c r="AA515" s="404"/>
      <c r="AB515" s="404"/>
      <c r="AC515" s="404"/>
    </row>
    <row r="516" spans="1:29" ht="15.75" customHeight="1">
      <c r="A516" s="404"/>
      <c r="B516" s="404"/>
      <c r="C516" s="404"/>
      <c r="D516" s="404"/>
      <c r="E516" s="404"/>
      <c r="F516" s="404"/>
      <c r="G516" s="404"/>
      <c r="H516" s="404"/>
      <c r="I516" s="404"/>
      <c r="J516" s="404"/>
      <c r="K516" s="404"/>
      <c r="L516" s="404"/>
      <c r="M516" s="404"/>
      <c r="N516" s="404"/>
      <c r="O516" s="404"/>
      <c r="P516" s="404"/>
      <c r="Q516" s="404"/>
      <c r="R516" s="404"/>
      <c r="S516" s="404"/>
      <c r="T516" s="404"/>
      <c r="U516" s="404"/>
      <c r="V516" s="404"/>
      <c r="W516" s="404"/>
      <c r="X516" s="404"/>
      <c r="Y516" s="404"/>
      <c r="Z516" s="404"/>
      <c r="AA516" s="404"/>
      <c r="AB516" s="404"/>
      <c r="AC516" s="404"/>
    </row>
    <row r="517" spans="1:29" ht="15.75" customHeight="1">
      <c r="A517" s="404"/>
      <c r="B517" s="404"/>
      <c r="C517" s="404"/>
      <c r="D517" s="404"/>
      <c r="E517" s="404"/>
      <c r="F517" s="404"/>
      <c r="G517" s="404"/>
      <c r="H517" s="404"/>
      <c r="I517" s="404"/>
      <c r="J517" s="404"/>
      <c r="K517" s="404"/>
      <c r="L517" s="404"/>
      <c r="M517" s="404"/>
      <c r="N517" s="404"/>
      <c r="O517" s="404"/>
      <c r="P517" s="404"/>
      <c r="Q517" s="404"/>
      <c r="R517" s="404"/>
      <c r="S517" s="404"/>
      <c r="T517" s="404"/>
      <c r="U517" s="404"/>
      <c r="V517" s="404"/>
      <c r="W517" s="404"/>
      <c r="X517" s="404"/>
      <c r="Y517" s="404"/>
      <c r="Z517" s="404"/>
      <c r="AA517" s="404"/>
      <c r="AB517" s="404"/>
      <c r="AC517" s="404"/>
    </row>
    <row r="518" spans="1:29" ht="15.75" customHeight="1">
      <c r="A518" s="404"/>
      <c r="B518" s="404"/>
      <c r="C518" s="404"/>
      <c r="D518" s="404"/>
      <c r="E518" s="404"/>
      <c r="F518" s="404"/>
      <c r="G518" s="404"/>
      <c r="H518" s="404"/>
      <c r="I518" s="404"/>
      <c r="J518" s="404"/>
      <c r="K518" s="404"/>
      <c r="L518" s="404"/>
      <c r="M518" s="404"/>
      <c r="N518" s="404"/>
      <c r="O518" s="404"/>
      <c r="P518" s="404"/>
      <c r="Q518" s="404"/>
      <c r="R518" s="404"/>
      <c r="S518" s="404"/>
      <c r="T518" s="404"/>
      <c r="U518" s="404"/>
      <c r="V518" s="404"/>
      <c r="W518" s="404"/>
      <c r="X518" s="404"/>
      <c r="Y518" s="404"/>
      <c r="Z518" s="404"/>
      <c r="AA518" s="404"/>
      <c r="AB518" s="404"/>
      <c r="AC518" s="404"/>
    </row>
    <row r="519" spans="1:29" ht="15.75" customHeight="1">
      <c r="A519" s="404"/>
      <c r="B519" s="404"/>
      <c r="C519" s="404"/>
      <c r="D519" s="404"/>
      <c r="E519" s="404"/>
      <c r="F519" s="404"/>
      <c r="G519" s="404"/>
      <c r="H519" s="404"/>
      <c r="I519" s="404"/>
      <c r="J519" s="404"/>
      <c r="K519" s="404"/>
      <c r="L519" s="404"/>
      <c r="M519" s="404"/>
      <c r="N519" s="404"/>
      <c r="O519" s="404"/>
      <c r="P519" s="404"/>
      <c r="Q519" s="404"/>
      <c r="R519" s="404"/>
      <c r="S519" s="404"/>
      <c r="T519" s="404"/>
      <c r="U519" s="404"/>
      <c r="V519" s="404"/>
      <c r="W519" s="404"/>
      <c r="X519" s="404"/>
      <c r="Y519" s="404"/>
      <c r="Z519" s="404"/>
      <c r="AA519" s="404"/>
      <c r="AB519" s="404"/>
      <c r="AC519" s="404"/>
    </row>
    <row r="520" spans="1:29" ht="15.75" customHeight="1">
      <c r="A520" s="404"/>
      <c r="B520" s="404"/>
      <c r="C520" s="404"/>
      <c r="D520" s="404"/>
      <c r="E520" s="404"/>
      <c r="F520" s="404"/>
      <c r="G520" s="404"/>
      <c r="H520" s="404"/>
      <c r="I520" s="404"/>
      <c r="J520" s="404"/>
      <c r="K520" s="404"/>
      <c r="L520" s="404"/>
      <c r="M520" s="404"/>
      <c r="N520" s="404"/>
      <c r="O520" s="404"/>
      <c r="P520" s="404"/>
      <c r="Q520" s="404"/>
      <c r="R520" s="404"/>
      <c r="S520" s="404"/>
      <c r="T520" s="404"/>
      <c r="U520" s="404"/>
      <c r="V520" s="404"/>
      <c r="W520" s="404"/>
      <c r="X520" s="404"/>
      <c r="Y520" s="404"/>
      <c r="Z520" s="404"/>
      <c r="AA520" s="404"/>
      <c r="AB520" s="404"/>
      <c r="AC520" s="404"/>
    </row>
    <row r="521" spans="1:29" ht="15.75" customHeight="1">
      <c r="A521" s="404"/>
      <c r="B521" s="404"/>
      <c r="C521" s="404"/>
      <c r="D521" s="404"/>
      <c r="E521" s="404"/>
      <c r="F521" s="404"/>
      <c r="G521" s="404"/>
      <c r="H521" s="404"/>
      <c r="I521" s="404"/>
      <c r="J521" s="404"/>
      <c r="K521" s="404"/>
      <c r="L521" s="404"/>
      <c r="M521" s="404"/>
      <c r="N521" s="404"/>
      <c r="O521" s="404"/>
      <c r="P521" s="404"/>
      <c r="Q521" s="404"/>
      <c r="R521" s="404"/>
      <c r="S521" s="404"/>
      <c r="T521" s="404"/>
      <c r="U521" s="404"/>
      <c r="V521" s="404"/>
      <c r="W521" s="404"/>
      <c r="X521" s="404"/>
      <c r="Y521" s="404"/>
      <c r="Z521" s="404"/>
      <c r="AA521" s="404"/>
      <c r="AB521" s="404"/>
      <c r="AC521" s="404"/>
    </row>
    <row r="522" spans="1:29" ht="15.75" customHeight="1">
      <c r="A522" s="404"/>
      <c r="B522" s="404"/>
      <c r="C522" s="404"/>
      <c r="D522" s="404"/>
      <c r="E522" s="404"/>
      <c r="F522" s="404"/>
      <c r="G522" s="404"/>
      <c r="H522" s="404"/>
      <c r="I522" s="404"/>
      <c r="J522" s="404"/>
      <c r="K522" s="404"/>
      <c r="L522" s="404"/>
      <c r="M522" s="404"/>
      <c r="N522" s="404"/>
      <c r="O522" s="404"/>
      <c r="P522" s="404"/>
      <c r="Q522" s="404"/>
      <c r="R522" s="404"/>
      <c r="S522" s="404"/>
      <c r="T522" s="404"/>
      <c r="U522" s="404"/>
      <c r="V522" s="404"/>
      <c r="W522" s="404"/>
      <c r="X522" s="404"/>
      <c r="Y522" s="404"/>
      <c r="Z522" s="404"/>
      <c r="AA522" s="404"/>
      <c r="AB522" s="404"/>
      <c r="AC522" s="404"/>
    </row>
    <row r="523" spans="1:29" ht="15.75" customHeight="1">
      <c r="A523" s="404"/>
      <c r="B523" s="404"/>
      <c r="C523" s="404"/>
      <c r="D523" s="404"/>
      <c r="E523" s="404"/>
      <c r="F523" s="404"/>
      <c r="G523" s="404"/>
      <c r="H523" s="404"/>
      <c r="I523" s="404"/>
      <c r="J523" s="404"/>
      <c r="K523" s="404"/>
      <c r="L523" s="404"/>
      <c r="M523" s="404"/>
      <c r="N523" s="404"/>
      <c r="O523" s="404"/>
      <c r="P523" s="404"/>
      <c r="Q523" s="404"/>
      <c r="R523" s="404"/>
      <c r="S523" s="404"/>
      <c r="T523" s="404"/>
      <c r="U523" s="404"/>
      <c r="V523" s="404"/>
      <c r="W523" s="404"/>
      <c r="X523" s="404"/>
      <c r="Y523" s="404"/>
      <c r="Z523" s="404"/>
      <c r="AA523" s="404"/>
      <c r="AB523" s="404"/>
      <c r="AC523" s="404"/>
    </row>
    <row r="524" spans="1:29" ht="15.75" customHeight="1">
      <c r="A524" s="404"/>
      <c r="B524" s="404"/>
      <c r="C524" s="404"/>
      <c r="D524" s="404"/>
      <c r="E524" s="404"/>
      <c r="F524" s="404"/>
      <c r="G524" s="404"/>
      <c r="H524" s="404"/>
      <c r="I524" s="404"/>
      <c r="J524" s="404"/>
      <c r="K524" s="404"/>
      <c r="L524" s="404"/>
      <c r="M524" s="404"/>
      <c r="N524" s="404"/>
      <c r="O524" s="404"/>
      <c r="P524" s="404"/>
      <c r="Q524" s="404"/>
      <c r="R524" s="404"/>
      <c r="S524" s="404"/>
      <c r="T524" s="404"/>
      <c r="U524" s="404"/>
      <c r="V524" s="404"/>
      <c r="W524" s="404"/>
      <c r="X524" s="404"/>
      <c r="Y524" s="404"/>
      <c r="Z524" s="404"/>
      <c r="AA524" s="404"/>
      <c r="AB524" s="404"/>
      <c r="AC524" s="404"/>
    </row>
    <row r="525" spans="1:29" ht="15.75" customHeight="1">
      <c r="A525" s="404"/>
      <c r="B525" s="404"/>
      <c r="C525" s="404"/>
      <c r="D525" s="404"/>
      <c r="E525" s="404"/>
      <c r="F525" s="404"/>
      <c r="G525" s="404"/>
      <c r="H525" s="404"/>
      <c r="I525" s="404"/>
      <c r="J525" s="404"/>
      <c r="K525" s="404"/>
      <c r="L525" s="404"/>
      <c r="M525" s="404"/>
      <c r="N525" s="404"/>
      <c r="O525" s="404"/>
      <c r="P525" s="404"/>
      <c r="Q525" s="404"/>
      <c r="R525" s="404"/>
      <c r="S525" s="404"/>
      <c r="T525" s="404"/>
      <c r="U525" s="404"/>
      <c r="V525" s="404"/>
      <c r="W525" s="404"/>
      <c r="X525" s="404"/>
      <c r="Y525" s="404"/>
      <c r="Z525" s="404"/>
      <c r="AA525" s="404"/>
      <c r="AB525" s="404"/>
      <c r="AC525" s="404"/>
    </row>
    <row r="526" spans="1:29" ht="15.75" customHeight="1">
      <c r="A526" s="404"/>
      <c r="B526" s="404"/>
      <c r="C526" s="404"/>
      <c r="D526" s="404"/>
      <c r="E526" s="404"/>
      <c r="F526" s="404"/>
      <c r="G526" s="404"/>
      <c r="H526" s="404"/>
      <c r="I526" s="404"/>
      <c r="J526" s="404"/>
      <c r="K526" s="404"/>
      <c r="L526" s="404"/>
      <c r="M526" s="404"/>
      <c r="N526" s="404"/>
      <c r="O526" s="404"/>
      <c r="P526" s="404"/>
      <c r="Q526" s="404"/>
      <c r="R526" s="404"/>
      <c r="S526" s="404"/>
      <c r="T526" s="404"/>
      <c r="U526" s="404"/>
      <c r="V526" s="404"/>
      <c r="W526" s="404"/>
      <c r="X526" s="404"/>
      <c r="Y526" s="404"/>
      <c r="Z526" s="404"/>
      <c r="AA526" s="404"/>
      <c r="AB526" s="404"/>
      <c r="AC526" s="404"/>
    </row>
    <row r="527" spans="1:29" ht="15.75" customHeight="1">
      <c r="A527" s="404"/>
      <c r="B527" s="404"/>
      <c r="C527" s="404"/>
      <c r="D527" s="404"/>
      <c r="E527" s="404"/>
      <c r="F527" s="404"/>
      <c r="G527" s="404"/>
      <c r="H527" s="404"/>
      <c r="I527" s="404"/>
      <c r="J527" s="404"/>
      <c r="K527" s="404"/>
      <c r="L527" s="404"/>
      <c r="M527" s="404"/>
      <c r="N527" s="404"/>
      <c r="O527" s="404"/>
      <c r="P527" s="404"/>
      <c r="Q527" s="404"/>
      <c r="R527" s="404"/>
      <c r="S527" s="404"/>
      <c r="T527" s="404"/>
      <c r="U527" s="404"/>
      <c r="V527" s="404"/>
      <c r="W527" s="404"/>
      <c r="X527" s="404"/>
      <c r="Y527" s="404"/>
      <c r="Z527" s="404"/>
      <c r="AA527" s="404"/>
      <c r="AB527" s="404"/>
      <c r="AC527" s="404"/>
    </row>
    <row r="528" spans="1:29" ht="15.75" customHeight="1">
      <c r="A528" s="404"/>
      <c r="B528" s="404"/>
      <c r="C528" s="404"/>
      <c r="D528" s="404"/>
      <c r="E528" s="404"/>
      <c r="F528" s="404"/>
      <c r="G528" s="404"/>
      <c r="H528" s="404"/>
      <c r="I528" s="404"/>
      <c r="J528" s="404"/>
      <c r="K528" s="404"/>
      <c r="L528" s="404"/>
      <c r="M528" s="404"/>
      <c r="N528" s="404"/>
      <c r="O528" s="404"/>
      <c r="P528" s="404"/>
      <c r="Q528" s="404"/>
      <c r="R528" s="404"/>
      <c r="S528" s="404"/>
      <c r="T528" s="404"/>
      <c r="U528" s="404"/>
      <c r="V528" s="404"/>
      <c r="W528" s="404"/>
      <c r="X528" s="404"/>
      <c r="Y528" s="404"/>
      <c r="Z528" s="404"/>
      <c r="AA528" s="404"/>
      <c r="AB528" s="404"/>
      <c r="AC528" s="404"/>
    </row>
    <row r="529" spans="1:29" ht="15.75" customHeight="1">
      <c r="A529" s="404"/>
      <c r="B529" s="404"/>
      <c r="C529" s="404"/>
      <c r="D529" s="404"/>
      <c r="E529" s="404"/>
      <c r="F529" s="404"/>
      <c r="G529" s="404"/>
      <c r="H529" s="404"/>
      <c r="I529" s="404"/>
      <c r="J529" s="404"/>
      <c r="K529" s="404"/>
      <c r="L529" s="404"/>
      <c r="M529" s="404"/>
      <c r="N529" s="404"/>
      <c r="O529" s="404"/>
      <c r="P529" s="404"/>
      <c r="Q529" s="404"/>
      <c r="R529" s="404"/>
      <c r="S529" s="404"/>
      <c r="T529" s="404"/>
      <c r="U529" s="404"/>
      <c r="V529" s="404"/>
      <c r="W529" s="404"/>
      <c r="X529" s="404"/>
      <c r="Y529" s="404"/>
      <c r="Z529" s="404"/>
      <c r="AA529" s="404"/>
      <c r="AB529" s="404"/>
      <c r="AC529" s="404"/>
    </row>
    <row r="530" spans="1:29" ht="15.75" customHeight="1">
      <c r="A530" s="404"/>
      <c r="B530" s="404"/>
      <c r="C530" s="404"/>
      <c r="D530" s="404"/>
      <c r="E530" s="404"/>
      <c r="F530" s="404"/>
      <c r="G530" s="404"/>
      <c r="H530" s="404"/>
      <c r="I530" s="404"/>
      <c r="J530" s="404"/>
      <c r="K530" s="404"/>
      <c r="L530" s="404"/>
      <c r="M530" s="404"/>
      <c r="N530" s="404"/>
      <c r="O530" s="404"/>
      <c r="P530" s="404"/>
      <c r="Q530" s="404"/>
      <c r="R530" s="404"/>
      <c r="S530" s="404"/>
      <c r="T530" s="404"/>
      <c r="U530" s="404"/>
      <c r="V530" s="404"/>
      <c r="W530" s="404"/>
      <c r="X530" s="404"/>
      <c r="Y530" s="404"/>
      <c r="Z530" s="404"/>
      <c r="AA530" s="404"/>
      <c r="AB530" s="404"/>
      <c r="AC530" s="404"/>
    </row>
    <row r="531" spans="1:29" ht="15.75" customHeight="1">
      <c r="A531" s="404"/>
      <c r="B531" s="404"/>
      <c r="C531" s="404"/>
      <c r="D531" s="404"/>
      <c r="E531" s="404"/>
      <c r="F531" s="404"/>
      <c r="G531" s="404"/>
      <c r="H531" s="404"/>
      <c r="I531" s="404"/>
      <c r="J531" s="404"/>
      <c r="K531" s="404"/>
      <c r="L531" s="404"/>
      <c r="M531" s="404"/>
      <c r="N531" s="404"/>
      <c r="O531" s="404"/>
      <c r="P531" s="404"/>
      <c r="Q531" s="404"/>
      <c r="R531" s="404"/>
      <c r="S531" s="404"/>
      <c r="T531" s="404"/>
      <c r="U531" s="404"/>
      <c r="V531" s="404"/>
      <c r="W531" s="404"/>
      <c r="X531" s="404"/>
      <c r="Y531" s="404"/>
      <c r="Z531" s="404"/>
      <c r="AA531" s="404"/>
      <c r="AB531" s="404"/>
      <c r="AC531" s="404"/>
    </row>
    <row r="532" spans="1:29" ht="15.75" customHeight="1">
      <c r="A532" s="404"/>
      <c r="B532" s="404"/>
      <c r="C532" s="404"/>
      <c r="D532" s="404"/>
      <c r="E532" s="404"/>
      <c r="F532" s="404"/>
      <c r="G532" s="404"/>
      <c r="H532" s="404"/>
      <c r="I532" s="404"/>
      <c r="J532" s="404"/>
      <c r="K532" s="404"/>
      <c r="L532" s="404"/>
      <c r="M532" s="404"/>
      <c r="N532" s="404"/>
      <c r="O532" s="404"/>
      <c r="P532" s="404"/>
      <c r="Q532" s="404"/>
      <c r="R532" s="404"/>
      <c r="S532" s="404"/>
      <c r="T532" s="404"/>
      <c r="U532" s="404"/>
      <c r="V532" s="404"/>
      <c r="W532" s="404"/>
      <c r="X532" s="404"/>
      <c r="Y532" s="404"/>
      <c r="Z532" s="404"/>
      <c r="AA532" s="404"/>
      <c r="AB532" s="404"/>
      <c r="AC532" s="404"/>
    </row>
    <row r="533" spans="1:29" ht="15.75" customHeight="1">
      <c r="A533" s="404"/>
      <c r="B533" s="404"/>
      <c r="C533" s="404"/>
      <c r="D533" s="404"/>
      <c r="E533" s="404"/>
      <c r="F533" s="404"/>
      <c r="G533" s="404"/>
      <c r="H533" s="404"/>
      <c r="I533" s="404"/>
      <c r="J533" s="404"/>
      <c r="K533" s="404"/>
      <c r="L533" s="404"/>
      <c r="M533" s="404"/>
      <c r="N533" s="404"/>
      <c r="O533" s="404"/>
      <c r="P533" s="404"/>
      <c r="Q533" s="404"/>
      <c r="R533" s="404"/>
      <c r="S533" s="404"/>
      <c r="T533" s="404"/>
      <c r="U533" s="404"/>
      <c r="V533" s="404"/>
      <c r="W533" s="404"/>
      <c r="X533" s="404"/>
      <c r="Y533" s="404"/>
      <c r="Z533" s="404"/>
      <c r="AA533" s="404"/>
      <c r="AB533" s="404"/>
      <c r="AC533" s="404"/>
    </row>
    <row r="534" spans="1:29" ht="15.75" customHeight="1">
      <c r="A534" s="404"/>
      <c r="B534" s="404"/>
      <c r="C534" s="404"/>
      <c r="D534" s="404"/>
      <c r="E534" s="404"/>
      <c r="F534" s="404"/>
      <c r="G534" s="404"/>
      <c r="H534" s="404"/>
      <c r="I534" s="404"/>
      <c r="J534" s="404"/>
      <c r="K534" s="404"/>
      <c r="L534" s="404"/>
      <c r="M534" s="404"/>
      <c r="N534" s="404"/>
      <c r="O534" s="404"/>
      <c r="P534" s="404"/>
      <c r="Q534" s="404"/>
      <c r="R534" s="404"/>
      <c r="S534" s="404"/>
      <c r="T534" s="404"/>
      <c r="U534" s="404"/>
      <c r="V534" s="404"/>
      <c r="W534" s="404"/>
      <c r="X534" s="404"/>
      <c r="Y534" s="404"/>
      <c r="Z534" s="404"/>
      <c r="AA534" s="404"/>
      <c r="AB534" s="404"/>
      <c r="AC534" s="404"/>
    </row>
    <row r="535" spans="1:29" ht="15.75" customHeight="1">
      <c r="A535" s="404"/>
      <c r="B535" s="404"/>
      <c r="C535" s="404"/>
      <c r="D535" s="404"/>
      <c r="E535" s="404"/>
      <c r="F535" s="404"/>
      <c r="G535" s="404"/>
      <c r="H535" s="404"/>
      <c r="I535" s="404"/>
      <c r="J535" s="404"/>
      <c r="K535" s="404"/>
      <c r="L535" s="404"/>
      <c r="M535" s="404"/>
      <c r="N535" s="404"/>
      <c r="O535" s="404"/>
      <c r="P535" s="404"/>
      <c r="Q535" s="404"/>
      <c r="R535" s="404"/>
      <c r="S535" s="404"/>
      <c r="T535" s="404"/>
      <c r="U535" s="404"/>
      <c r="V535" s="404"/>
      <c r="W535" s="404"/>
      <c r="X535" s="404"/>
      <c r="Y535" s="404"/>
      <c r="Z535" s="404"/>
      <c r="AA535" s="404"/>
      <c r="AB535" s="404"/>
      <c r="AC535" s="404"/>
    </row>
    <row r="536" spans="1:29" ht="15.75" customHeight="1">
      <c r="A536" s="404"/>
      <c r="B536" s="404"/>
      <c r="C536" s="404"/>
      <c r="D536" s="404"/>
      <c r="E536" s="404"/>
      <c r="F536" s="404"/>
      <c r="G536" s="404"/>
      <c r="H536" s="404"/>
      <c r="I536" s="404"/>
      <c r="J536" s="404"/>
      <c r="K536" s="404"/>
      <c r="L536" s="404"/>
      <c r="M536" s="404"/>
      <c r="N536" s="404"/>
      <c r="O536" s="404"/>
      <c r="P536" s="404"/>
      <c r="Q536" s="404"/>
      <c r="R536" s="404"/>
      <c r="S536" s="404"/>
      <c r="T536" s="404"/>
      <c r="U536" s="404"/>
      <c r="V536" s="404"/>
      <c r="W536" s="404"/>
      <c r="X536" s="404"/>
      <c r="Y536" s="404"/>
      <c r="Z536" s="404"/>
      <c r="AA536" s="404"/>
      <c r="AB536" s="404"/>
      <c r="AC536" s="404"/>
    </row>
    <row r="537" spans="1:29" ht="15.75" customHeight="1">
      <c r="A537" s="404"/>
      <c r="B537" s="404"/>
      <c r="C537" s="404"/>
      <c r="D537" s="404"/>
      <c r="E537" s="404"/>
      <c r="F537" s="404"/>
      <c r="G537" s="404"/>
      <c r="H537" s="404"/>
      <c r="I537" s="404"/>
      <c r="J537" s="404"/>
      <c r="K537" s="404"/>
      <c r="L537" s="404"/>
      <c r="M537" s="404"/>
      <c r="N537" s="404"/>
      <c r="O537" s="404"/>
      <c r="P537" s="404"/>
      <c r="Q537" s="404"/>
      <c r="R537" s="404"/>
      <c r="S537" s="404"/>
      <c r="T537" s="404"/>
      <c r="U537" s="404"/>
      <c r="V537" s="404"/>
      <c r="W537" s="404"/>
      <c r="X537" s="404"/>
      <c r="Y537" s="404"/>
      <c r="Z537" s="404"/>
      <c r="AA537" s="404"/>
      <c r="AB537" s="404"/>
      <c r="AC537" s="404"/>
    </row>
    <row r="538" spans="1:29" ht="15.75" customHeight="1">
      <c r="A538" s="404"/>
      <c r="B538" s="404"/>
      <c r="C538" s="404"/>
      <c r="D538" s="404"/>
      <c r="E538" s="404"/>
      <c r="F538" s="404"/>
      <c r="G538" s="404"/>
      <c r="H538" s="404"/>
      <c r="I538" s="404"/>
      <c r="J538" s="404"/>
      <c r="K538" s="404"/>
      <c r="L538" s="404"/>
      <c r="M538" s="404"/>
      <c r="N538" s="404"/>
      <c r="O538" s="404"/>
      <c r="P538" s="404"/>
      <c r="Q538" s="404"/>
      <c r="R538" s="404"/>
      <c r="S538" s="404"/>
      <c r="T538" s="404"/>
      <c r="U538" s="404"/>
      <c r="V538" s="404"/>
      <c r="W538" s="404"/>
      <c r="X538" s="404"/>
      <c r="Y538" s="404"/>
      <c r="Z538" s="404"/>
      <c r="AA538" s="404"/>
      <c r="AB538" s="404"/>
      <c r="AC538" s="404"/>
    </row>
    <row r="539" spans="1:29" ht="15.75" customHeight="1">
      <c r="A539" s="404"/>
      <c r="B539" s="404"/>
      <c r="C539" s="404"/>
      <c r="D539" s="404"/>
      <c r="E539" s="404"/>
      <c r="F539" s="404"/>
      <c r="G539" s="404"/>
      <c r="H539" s="404"/>
      <c r="I539" s="404"/>
      <c r="J539" s="404"/>
      <c r="K539" s="404"/>
      <c r="L539" s="404"/>
      <c r="M539" s="404"/>
      <c r="N539" s="404"/>
      <c r="O539" s="404"/>
      <c r="P539" s="404"/>
      <c r="Q539" s="404"/>
      <c r="R539" s="404"/>
      <c r="S539" s="404"/>
      <c r="T539" s="404"/>
      <c r="U539" s="404"/>
      <c r="V539" s="404"/>
      <c r="W539" s="404"/>
      <c r="X539" s="404"/>
      <c r="Y539" s="404"/>
      <c r="Z539" s="404"/>
      <c r="AA539" s="404"/>
      <c r="AB539" s="404"/>
      <c r="AC539" s="404"/>
    </row>
    <row r="540" spans="1:29" ht="15.75" customHeight="1">
      <c r="A540" s="404"/>
      <c r="B540" s="404"/>
      <c r="C540" s="404"/>
      <c r="D540" s="404"/>
      <c r="E540" s="404"/>
      <c r="F540" s="404"/>
      <c r="G540" s="404"/>
      <c r="H540" s="404"/>
      <c r="I540" s="404"/>
      <c r="J540" s="404"/>
      <c r="K540" s="404"/>
      <c r="L540" s="404"/>
      <c r="M540" s="404"/>
      <c r="N540" s="404"/>
      <c r="O540" s="404"/>
      <c r="P540" s="404"/>
      <c r="Q540" s="404"/>
      <c r="R540" s="404"/>
      <c r="S540" s="404"/>
      <c r="T540" s="404"/>
      <c r="U540" s="404"/>
      <c r="V540" s="404"/>
      <c r="W540" s="404"/>
      <c r="X540" s="404"/>
      <c r="Y540" s="404"/>
      <c r="Z540" s="404"/>
      <c r="AA540" s="404"/>
      <c r="AB540" s="404"/>
      <c r="AC540" s="404"/>
    </row>
    <row r="541" spans="1:29" ht="15.75" customHeight="1">
      <c r="A541" s="404"/>
      <c r="B541" s="404"/>
      <c r="C541" s="404"/>
      <c r="D541" s="404"/>
      <c r="E541" s="404"/>
      <c r="F541" s="404"/>
      <c r="G541" s="404"/>
      <c r="H541" s="404"/>
      <c r="I541" s="404"/>
      <c r="J541" s="404"/>
      <c r="K541" s="404"/>
      <c r="L541" s="404"/>
      <c r="M541" s="404"/>
      <c r="N541" s="404"/>
      <c r="O541" s="404"/>
      <c r="P541" s="404"/>
      <c r="Q541" s="404"/>
      <c r="R541" s="404"/>
      <c r="S541" s="404"/>
      <c r="T541" s="404"/>
      <c r="U541" s="404"/>
      <c r="V541" s="404"/>
      <c r="W541" s="404"/>
      <c r="X541" s="404"/>
      <c r="Y541" s="404"/>
      <c r="Z541" s="404"/>
      <c r="AA541" s="404"/>
      <c r="AB541" s="404"/>
      <c r="AC541" s="404"/>
    </row>
    <row r="542" spans="1:29" ht="15.75" customHeight="1">
      <c r="A542" s="404"/>
      <c r="B542" s="404"/>
      <c r="C542" s="404"/>
      <c r="D542" s="404"/>
      <c r="E542" s="404"/>
      <c r="F542" s="404"/>
      <c r="G542" s="404"/>
      <c r="H542" s="404"/>
      <c r="I542" s="404"/>
      <c r="J542" s="404"/>
      <c r="K542" s="404"/>
      <c r="L542" s="404"/>
      <c r="M542" s="404"/>
      <c r="N542" s="404"/>
      <c r="O542" s="404"/>
      <c r="P542" s="404"/>
      <c r="Q542" s="404"/>
      <c r="R542" s="404"/>
      <c r="S542" s="404"/>
      <c r="T542" s="404"/>
      <c r="U542" s="404"/>
      <c r="V542" s="404"/>
      <c r="W542" s="404"/>
      <c r="X542" s="404"/>
      <c r="Y542" s="404"/>
      <c r="Z542" s="404"/>
      <c r="AA542" s="404"/>
      <c r="AB542" s="404"/>
      <c r="AC542" s="404"/>
    </row>
    <row r="543" spans="1:29" ht="15.75" customHeight="1">
      <c r="A543" s="404"/>
      <c r="B543" s="404"/>
      <c r="C543" s="404"/>
      <c r="D543" s="404"/>
      <c r="E543" s="404"/>
      <c r="F543" s="404"/>
      <c r="G543" s="404"/>
      <c r="H543" s="404"/>
      <c r="I543" s="404"/>
      <c r="J543" s="404"/>
      <c r="K543" s="404"/>
      <c r="L543" s="404"/>
      <c r="M543" s="404"/>
      <c r="N543" s="404"/>
      <c r="O543" s="404"/>
      <c r="P543" s="404"/>
      <c r="Q543" s="404"/>
      <c r="R543" s="404"/>
      <c r="S543" s="404"/>
      <c r="T543" s="404"/>
      <c r="U543" s="404"/>
      <c r="V543" s="404"/>
      <c r="W543" s="404"/>
      <c r="X543" s="404"/>
      <c r="Y543" s="404"/>
      <c r="Z543" s="404"/>
      <c r="AA543" s="404"/>
      <c r="AB543" s="404"/>
      <c r="AC543" s="404"/>
    </row>
    <row r="544" spans="1:29" ht="15.75" customHeight="1">
      <c r="A544" s="404"/>
      <c r="B544" s="404"/>
      <c r="C544" s="404"/>
      <c r="D544" s="404"/>
      <c r="E544" s="404"/>
      <c r="F544" s="404"/>
      <c r="G544" s="404"/>
      <c r="H544" s="404"/>
      <c r="I544" s="404"/>
      <c r="J544" s="404"/>
      <c r="K544" s="404"/>
      <c r="L544" s="404"/>
      <c r="M544" s="404"/>
      <c r="N544" s="404"/>
      <c r="O544" s="404"/>
      <c r="P544" s="404"/>
      <c r="Q544" s="404"/>
      <c r="R544" s="404"/>
      <c r="S544" s="404"/>
      <c r="T544" s="404"/>
      <c r="U544" s="404"/>
      <c r="V544" s="404"/>
      <c r="W544" s="404"/>
      <c r="X544" s="404"/>
      <c r="Y544" s="404"/>
      <c r="Z544" s="404"/>
      <c r="AA544" s="404"/>
      <c r="AB544" s="404"/>
      <c r="AC544" s="404"/>
    </row>
    <row r="545" spans="1:29" ht="15.75" customHeight="1">
      <c r="A545" s="404"/>
      <c r="B545" s="404"/>
      <c r="C545" s="404"/>
      <c r="D545" s="404"/>
      <c r="E545" s="404"/>
      <c r="F545" s="404"/>
      <c r="G545" s="404"/>
      <c r="H545" s="404"/>
      <c r="I545" s="404"/>
      <c r="J545" s="404"/>
      <c r="K545" s="404"/>
      <c r="L545" s="404"/>
      <c r="M545" s="404"/>
      <c r="N545" s="404"/>
      <c r="O545" s="404"/>
      <c r="P545" s="404"/>
      <c r="Q545" s="404"/>
      <c r="R545" s="404"/>
      <c r="S545" s="404"/>
      <c r="T545" s="404"/>
      <c r="U545" s="404"/>
      <c r="V545" s="404"/>
      <c r="W545" s="404"/>
      <c r="X545" s="404"/>
      <c r="Y545" s="404"/>
      <c r="Z545" s="404"/>
      <c r="AA545" s="404"/>
      <c r="AB545" s="404"/>
      <c r="AC545" s="404"/>
    </row>
    <row r="546" spans="1:29" ht="15.75" customHeight="1">
      <c r="A546" s="404"/>
      <c r="B546" s="404"/>
      <c r="C546" s="404"/>
      <c r="D546" s="404"/>
      <c r="E546" s="404"/>
      <c r="F546" s="404"/>
      <c r="G546" s="404"/>
      <c r="H546" s="404"/>
      <c r="I546" s="404"/>
      <c r="J546" s="404"/>
      <c r="K546" s="404"/>
      <c r="L546" s="404"/>
      <c r="M546" s="404"/>
      <c r="N546" s="404"/>
      <c r="O546" s="404"/>
      <c r="P546" s="404"/>
      <c r="Q546" s="404"/>
      <c r="R546" s="404"/>
      <c r="S546" s="404"/>
      <c r="T546" s="404"/>
      <c r="U546" s="404"/>
      <c r="V546" s="404"/>
      <c r="W546" s="404"/>
      <c r="X546" s="404"/>
      <c r="Y546" s="404"/>
      <c r="Z546" s="404"/>
      <c r="AA546" s="404"/>
      <c r="AB546" s="404"/>
      <c r="AC546" s="404"/>
    </row>
    <row r="547" spans="1:29" ht="15.75" customHeight="1">
      <c r="A547" s="404"/>
      <c r="B547" s="404"/>
      <c r="C547" s="404"/>
      <c r="D547" s="404"/>
      <c r="E547" s="404"/>
      <c r="F547" s="404"/>
      <c r="G547" s="404"/>
      <c r="H547" s="404"/>
      <c r="I547" s="404"/>
      <c r="J547" s="404"/>
      <c r="K547" s="404"/>
      <c r="L547" s="404"/>
      <c r="M547" s="404"/>
      <c r="N547" s="404"/>
      <c r="O547" s="404"/>
      <c r="P547" s="404"/>
      <c r="Q547" s="404"/>
      <c r="R547" s="404"/>
      <c r="S547" s="404"/>
      <c r="T547" s="404"/>
      <c r="U547" s="404"/>
      <c r="V547" s="404"/>
      <c r="W547" s="404"/>
      <c r="X547" s="404"/>
      <c r="Y547" s="404"/>
      <c r="Z547" s="404"/>
      <c r="AA547" s="404"/>
      <c r="AB547" s="404"/>
      <c r="AC547" s="404"/>
    </row>
    <row r="548" spans="1:29" ht="15.75" customHeight="1">
      <c r="A548" s="404"/>
      <c r="B548" s="404"/>
      <c r="C548" s="404"/>
      <c r="D548" s="404"/>
      <c r="E548" s="404"/>
      <c r="F548" s="404"/>
      <c r="G548" s="404"/>
      <c r="H548" s="404"/>
      <c r="I548" s="404"/>
      <c r="J548" s="404"/>
      <c r="K548" s="404"/>
      <c r="L548" s="404"/>
      <c r="M548" s="404"/>
      <c r="N548" s="404"/>
      <c r="O548" s="404"/>
      <c r="P548" s="404"/>
      <c r="Q548" s="404"/>
      <c r="R548" s="404"/>
      <c r="S548" s="404"/>
      <c r="T548" s="404"/>
      <c r="U548" s="404"/>
      <c r="V548" s="404"/>
      <c r="W548" s="404"/>
      <c r="X548" s="404"/>
      <c r="Y548" s="404"/>
      <c r="Z548" s="404"/>
      <c r="AA548" s="404"/>
      <c r="AB548" s="404"/>
      <c r="AC548" s="404"/>
    </row>
    <row r="549" spans="1:29" ht="15.75" customHeight="1">
      <c r="A549" s="404"/>
      <c r="B549" s="404"/>
      <c r="C549" s="404"/>
      <c r="D549" s="404"/>
      <c r="E549" s="404"/>
      <c r="F549" s="404"/>
      <c r="G549" s="404"/>
      <c r="H549" s="404"/>
      <c r="I549" s="404"/>
      <c r="J549" s="404"/>
      <c r="K549" s="404"/>
      <c r="L549" s="404"/>
      <c r="M549" s="404"/>
      <c r="N549" s="404"/>
      <c r="O549" s="404"/>
      <c r="P549" s="404"/>
      <c r="Q549" s="404"/>
      <c r="R549" s="404"/>
      <c r="S549" s="404"/>
      <c r="T549" s="404"/>
      <c r="U549" s="404"/>
      <c r="V549" s="404"/>
      <c r="W549" s="404"/>
      <c r="X549" s="404"/>
      <c r="Y549" s="404"/>
      <c r="Z549" s="404"/>
      <c r="AA549" s="404"/>
      <c r="AB549" s="404"/>
      <c r="AC549" s="404"/>
    </row>
    <row r="550" spans="1:29" ht="15.75" customHeight="1">
      <c r="A550" s="404"/>
      <c r="B550" s="404"/>
      <c r="C550" s="404"/>
      <c r="D550" s="404"/>
      <c r="E550" s="404"/>
      <c r="F550" s="404"/>
      <c r="G550" s="404"/>
      <c r="H550" s="404"/>
      <c r="I550" s="404"/>
      <c r="J550" s="404"/>
      <c r="K550" s="404"/>
      <c r="L550" s="404"/>
      <c r="M550" s="404"/>
      <c r="N550" s="404"/>
      <c r="O550" s="404"/>
      <c r="P550" s="404"/>
      <c r="Q550" s="404"/>
      <c r="R550" s="404"/>
      <c r="S550" s="404"/>
      <c r="T550" s="404"/>
      <c r="U550" s="404"/>
      <c r="V550" s="404"/>
      <c r="W550" s="404"/>
      <c r="X550" s="404"/>
      <c r="Y550" s="404"/>
      <c r="Z550" s="404"/>
      <c r="AA550" s="404"/>
      <c r="AB550" s="404"/>
      <c r="AC550" s="404"/>
    </row>
    <row r="551" spans="1:29" ht="15.75" customHeight="1">
      <c r="A551" s="404"/>
      <c r="B551" s="404"/>
      <c r="C551" s="404"/>
      <c r="D551" s="404"/>
      <c r="E551" s="404"/>
      <c r="F551" s="404"/>
      <c r="G551" s="404"/>
      <c r="H551" s="404"/>
      <c r="I551" s="404"/>
      <c r="J551" s="404"/>
      <c r="K551" s="404"/>
      <c r="L551" s="404"/>
      <c r="M551" s="404"/>
      <c r="N551" s="404"/>
      <c r="O551" s="404"/>
      <c r="P551" s="404"/>
      <c r="Q551" s="404"/>
      <c r="R551" s="404"/>
      <c r="S551" s="404"/>
      <c r="T551" s="404"/>
      <c r="U551" s="404"/>
      <c r="V551" s="404"/>
      <c r="W551" s="404"/>
      <c r="X551" s="404"/>
      <c r="Y551" s="404"/>
      <c r="Z551" s="404"/>
      <c r="AA551" s="404"/>
      <c r="AB551" s="404"/>
      <c r="AC551" s="404"/>
    </row>
    <row r="552" spans="1:29" ht="15.75" customHeight="1">
      <c r="A552" s="404"/>
      <c r="B552" s="404"/>
      <c r="C552" s="404"/>
      <c r="D552" s="404"/>
      <c r="E552" s="404"/>
      <c r="F552" s="404"/>
      <c r="G552" s="404"/>
      <c r="H552" s="404"/>
      <c r="I552" s="404"/>
      <c r="J552" s="404"/>
      <c r="K552" s="404"/>
      <c r="L552" s="404"/>
      <c r="M552" s="404"/>
      <c r="N552" s="404"/>
      <c r="O552" s="404"/>
      <c r="P552" s="404"/>
      <c r="Q552" s="404"/>
      <c r="R552" s="404"/>
      <c r="S552" s="404"/>
      <c r="T552" s="404"/>
      <c r="U552" s="404"/>
      <c r="V552" s="404"/>
      <c r="W552" s="404"/>
      <c r="X552" s="404"/>
      <c r="Y552" s="404"/>
      <c r="Z552" s="404"/>
      <c r="AA552" s="404"/>
      <c r="AB552" s="404"/>
      <c r="AC552" s="404"/>
    </row>
    <row r="553" spans="1:29" ht="15.75" customHeight="1">
      <c r="A553" s="404"/>
      <c r="B553" s="404"/>
      <c r="C553" s="404"/>
      <c r="D553" s="404"/>
      <c r="E553" s="404"/>
      <c r="F553" s="404"/>
      <c r="G553" s="404"/>
      <c r="H553" s="404"/>
      <c r="I553" s="404"/>
      <c r="J553" s="404"/>
      <c r="K553" s="404"/>
      <c r="L553" s="404"/>
      <c r="M553" s="404"/>
      <c r="N553" s="404"/>
      <c r="O553" s="404"/>
      <c r="P553" s="404"/>
      <c r="Q553" s="404"/>
      <c r="R553" s="404"/>
      <c r="S553" s="404"/>
      <c r="T553" s="404"/>
      <c r="U553" s="404"/>
      <c r="V553" s="404"/>
      <c r="W553" s="404"/>
      <c r="X553" s="404"/>
      <c r="Y553" s="404"/>
      <c r="Z553" s="404"/>
      <c r="AA553" s="404"/>
      <c r="AB553" s="404"/>
      <c r="AC553" s="404"/>
    </row>
    <row r="554" spans="1:29" ht="15.75" customHeight="1">
      <c r="A554" s="404"/>
      <c r="B554" s="404"/>
      <c r="C554" s="404"/>
      <c r="D554" s="404"/>
      <c r="E554" s="404"/>
      <c r="F554" s="404"/>
      <c r="G554" s="404"/>
      <c r="H554" s="404"/>
      <c r="I554" s="404"/>
      <c r="J554" s="404"/>
      <c r="K554" s="404"/>
      <c r="L554" s="404"/>
      <c r="M554" s="404"/>
      <c r="N554" s="404"/>
      <c r="O554" s="404"/>
      <c r="P554" s="404"/>
      <c r="Q554" s="404"/>
      <c r="R554" s="404"/>
      <c r="S554" s="404"/>
      <c r="T554" s="404"/>
      <c r="U554" s="404"/>
      <c r="V554" s="404"/>
      <c r="W554" s="404"/>
      <c r="X554" s="404"/>
      <c r="Y554" s="404"/>
      <c r="Z554" s="404"/>
      <c r="AA554" s="404"/>
      <c r="AB554" s="404"/>
      <c r="AC554" s="404"/>
    </row>
    <row r="555" spans="1:29" ht="15.75" customHeight="1">
      <c r="A555" s="404"/>
      <c r="B555" s="404"/>
      <c r="C555" s="404"/>
      <c r="D555" s="404"/>
      <c r="E555" s="404"/>
      <c r="F555" s="404"/>
      <c r="G555" s="404"/>
      <c r="H555" s="404"/>
      <c r="I555" s="404"/>
      <c r="J555" s="404"/>
      <c r="K555" s="404"/>
      <c r="L555" s="404"/>
      <c r="M555" s="404"/>
      <c r="N555" s="404"/>
      <c r="O555" s="404"/>
      <c r="P555" s="404"/>
      <c r="Q555" s="404"/>
      <c r="R555" s="404"/>
      <c r="S555" s="404"/>
      <c r="T555" s="404"/>
      <c r="U555" s="404"/>
      <c r="V555" s="404"/>
      <c r="W555" s="404"/>
      <c r="X555" s="404"/>
      <c r="Y555" s="404"/>
      <c r="Z555" s="404"/>
      <c r="AA555" s="404"/>
      <c r="AB555" s="404"/>
      <c r="AC555" s="404"/>
    </row>
    <row r="556" spans="1:29" ht="15.75" customHeight="1">
      <c r="A556" s="404"/>
      <c r="B556" s="404"/>
      <c r="C556" s="404"/>
      <c r="D556" s="404"/>
      <c r="E556" s="404"/>
      <c r="F556" s="404"/>
      <c r="G556" s="404"/>
      <c r="H556" s="404"/>
      <c r="I556" s="404"/>
      <c r="J556" s="404"/>
      <c r="K556" s="404"/>
      <c r="L556" s="404"/>
      <c r="M556" s="404"/>
      <c r="N556" s="404"/>
      <c r="O556" s="404"/>
      <c r="P556" s="404"/>
      <c r="Q556" s="404"/>
      <c r="R556" s="404"/>
      <c r="S556" s="404"/>
      <c r="T556" s="404"/>
      <c r="U556" s="404"/>
      <c r="V556" s="404"/>
      <c r="W556" s="404"/>
      <c r="X556" s="404"/>
      <c r="Y556" s="404"/>
      <c r="Z556" s="404"/>
      <c r="AA556" s="404"/>
      <c r="AB556" s="404"/>
      <c r="AC556" s="404"/>
    </row>
    <row r="557" spans="1:29" ht="15.75" customHeight="1">
      <c r="A557" s="404"/>
      <c r="B557" s="404"/>
      <c r="C557" s="404"/>
      <c r="D557" s="404"/>
      <c r="E557" s="404"/>
      <c r="F557" s="404"/>
      <c r="G557" s="404"/>
      <c r="H557" s="404"/>
      <c r="I557" s="404"/>
      <c r="J557" s="404"/>
      <c r="K557" s="404"/>
      <c r="L557" s="404"/>
      <c r="M557" s="404"/>
      <c r="N557" s="404"/>
      <c r="O557" s="404"/>
      <c r="P557" s="404"/>
      <c r="Q557" s="404"/>
      <c r="R557" s="404"/>
      <c r="S557" s="404"/>
      <c r="T557" s="404"/>
      <c r="U557" s="404"/>
      <c r="V557" s="404"/>
      <c r="W557" s="404"/>
      <c r="X557" s="404"/>
      <c r="Y557" s="404"/>
      <c r="Z557" s="404"/>
      <c r="AA557" s="404"/>
      <c r="AB557" s="404"/>
      <c r="AC557" s="404"/>
    </row>
    <row r="558" spans="1:29" ht="15.75" customHeight="1">
      <c r="A558" s="404"/>
      <c r="B558" s="404"/>
      <c r="C558" s="404"/>
      <c r="D558" s="404"/>
      <c r="E558" s="404"/>
      <c r="F558" s="404"/>
      <c r="G558" s="404"/>
      <c r="H558" s="404"/>
      <c r="I558" s="404"/>
      <c r="J558" s="404"/>
      <c r="K558" s="404"/>
      <c r="L558" s="404"/>
      <c r="M558" s="404"/>
      <c r="N558" s="404"/>
      <c r="O558" s="404"/>
      <c r="P558" s="404"/>
      <c r="Q558" s="404"/>
      <c r="R558" s="404"/>
      <c r="S558" s="404"/>
      <c r="T558" s="404"/>
      <c r="U558" s="404"/>
      <c r="V558" s="404"/>
      <c r="W558" s="404"/>
      <c r="X558" s="404"/>
      <c r="Y558" s="404"/>
      <c r="Z558" s="404"/>
      <c r="AA558" s="404"/>
      <c r="AB558" s="404"/>
      <c r="AC558" s="404"/>
    </row>
    <row r="559" spans="1:29" ht="15.75" customHeight="1">
      <c r="A559" s="404"/>
      <c r="B559" s="404"/>
      <c r="C559" s="404"/>
      <c r="D559" s="404"/>
      <c r="E559" s="404"/>
      <c r="F559" s="404"/>
      <c r="G559" s="404"/>
      <c r="H559" s="404"/>
      <c r="I559" s="404"/>
      <c r="J559" s="404"/>
      <c r="K559" s="404"/>
      <c r="L559" s="404"/>
      <c r="M559" s="404"/>
      <c r="N559" s="404"/>
      <c r="O559" s="404"/>
      <c r="P559" s="404"/>
      <c r="Q559" s="404"/>
      <c r="R559" s="404"/>
      <c r="S559" s="404"/>
      <c r="T559" s="404"/>
      <c r="U559" s="404"/>
      <c r="V559" s="404"/>
      <c r="W559" s="404"/>
      <c r="X559" s="404"/>
      <c r="Y559" s="404"/>
      <c r="Z559" s="404"/>
      <c r="AA559" s="404"/>
      <c r="AB559" s="404"/>
      <c r="AC559" s="404"/>
    </row>
    <row r="560" spans="1:29" ht="15.75" customHeight="1">
      <c r="A560" s="404"/>
      <c r="B560" s="404"/>
      <c r="C560" s="404"/>
      <c r="D560" s="404"/>
      <c r="E560" s="404"/>
      <c r="F560" s="404"/>
      <c r="G560" s="404"/>
      <c r="H560" s="404"/>
      <c r="I560" s="404"/>
      <c r="J560" s="404"/>
      <c r="K560" s="404"/>
      <c r="L560" s="404"/>
      <c r="M560" s="404"/>
      <c r="N560" s="404"/>
      <c r="O560" s="404"/>
      <c r="P560" s="404"/>
      <c r="Q560" s="404"/>
      <c r="R560" s="404"/>
      <c r="S560" s="404"/>
      <c r="T560" s="404"/>
      <c r="U560" s="404"/>
      <c r="V560" s="404"/>
      <c r="W560" s="404"/>
      <c r="X560" s="404"/>
      <c r="Y560" s="404"/>
      <c r="Z560" s="404"/>
      <c r="AA560" s="404"/>
      <c r="AB560" s="404"/>
      <c r="AC560" s="404"/>
    </row>
    <row r="561" spans="1:29" ht="15.75" customHeight="1">
      <c r="A561" s="404"/>
      <c r="B561" s="404"/>
      <c r="C561" s="404"/>
      <c r="D561" s="404"/>
      <c r="E561" s="404"/>
      <c r="F561" s="404"/>
      <c r="G561" s="404"/>
      <c r="H561" s="404"/>
      <c r="I561" s="404"/>
      <c r="J561" s="404"/>
      <c r="K561" s="404"/>
      <c r="L561" s="404"/>
      <c r="M561" s="404"/>
      <c r="N561" s="404"/>
      <c r="O561" s="404"/>
      <c r="P561" s="404"/>
      <c r="Q561" s="404"/>
      <c r="R561" s="404"/>
      <c r="S561" s="404"/>
      <c r="T561" s="404"/>
      <c r="U561" s="404"/>
      <c r="V561" s="404"/>
      <c r="W561" s="404"/>
      <c r="X561" s="404"/>
      <c r="Y561" s="404"/>
      <c r="Z561" s="404"/>
      <c r="AA561" s="404"/>
      <c r="AB561" s="404"/>
      <c r="AC561" s="404"/>
    </row>
    <row r="562" spans="1:29" ht="15.75" customHeight="1">
      <c r="A562" s="404"/>
      <c r="B562" s="404"/>
      <c r="C562" s="404"/>
      <c r="D562" s="404"/>
      <c r="E562" s="404"/>
      <c r="F562" s="404"/>
      <c r="G562" s="404"/>
      <c r="H562" s="404"/>
      <c r="I562" s="404"/>
      <c r="J562" s="404"/>
      <c r="K562" s="404"/>
      <c r="L562" s="404"/>
      <c r="M562" s="404"/>
      <c r="N562" s="404"/>
      <c r="O562" s="404"/>
      <c r="P562" s="404"/>
      <c r="Q562" s="404"/>
      <c r="R562" s="404"/>
      <c r="S562" s="404"/>
      <c r="T562" s="404"/>
      <c r="U562" s="404"/>
      <c r="V562" s="404"/>
      <c r="W562" s="404"/>
      <c r="X562" s="404"/>
      <c r="Y562" s="404"/>
      <c r="Z562" s="404"/>
      <c r="AA562" s="404"/>
      <c r="AB562" s="404"/>
      <c r="AC562" s="404"/>
    </row>
    <row r="563" spans="1:29" ht="15.75" customHeight="1">
      <c r="A563" s="404"/>
      <c r="B563" s="404"/>
      <c r="C563" s="404"/>
      <c r="D563" s="404"/>
      <c r="E563" s="404"/>
      <c r="F563" s="404"/>
      <c r="G563" s="404"/>
      <c r="H563" s="404"/>
      <c r="I563" s="404"/>
      <c r="J563" s="404"/>
      <c r="K563" s="404"/>
      <c r="L563" s="404"/>
      <c r="M563" s="404"/>
      <c r="N563" s="404"/>
      <c r="O563" s="404"/>
      <c r="P563" s="404"/>
      <c r="Q563" s="404"/>
      <c r="R563" s="404"/>
      <c r="S563" s="404"/>
      <c r="T563" s="404"/>
      <c r="U563" s="404"/>
      <c r="V563" s="404"/>
      <c r="W563" s="404"/>
      <c r="X563" s="404"/>
      <c r="Y563" s="404"/>
      <c r="Z563" s="404"/>
      <c r="AA563" s="404"/>
      <c r="AB563" s="404"/>
      <c r="AC563" s="404"/>
    </row>
    <row r="564" spans="1:29" ht="15.75" customHeight="1">
      <c r="A564" s="404"/>
      <c r="B564" s="404"/>
      <c r="C564" s="404"/>
      <c r="D564" s="404"/>
      <c r="E564" s="404"/>
      <c r="F564" s="404"/>
      <c r="G564" s="404"/>
      <c r="H564" s="404"/>
      <c r="I564" s="404"/>
      <c r="J564" s="404"/>
      <c r="K564" s="404"/>
      <c r="L564" s="404"/>
      <c r="M564" s="404"/>
      <c r="N564" s="404"/>
      <c r="O564" s="404"/>
      <c r="P564" s="404"/>
      <c r="Q564" s="404"/>
      <c r="R564" s="404"/>
      <c r="S564" s="404"/>
      <c r="T564" s="404"/>
      <c r="U564" s="404"/>
      <c r="V564" s="404"/>
      <c r="W564" s="404"/>
      <c r="X564" s="404"/>
      <c r="Y564" s="404"/>
      <c r="Z564" s="404"/>
      <c r="AA564" s="404"/>
      <c r="AB564" s="404"/>
      <c r="AC564" s="404"/>
    </row>
    <row r="565" spans="1:29" ht="15.75" customHeight="1">
      <c r="A565" s="404"/>
      <c r="B565" s="404"/>
      <c r="C565" s="404"/>
      <c r="D565" s="404"/>
      <c r="E565" s="404"/>
      <c r="F565" s="404"/>
      <c r="G565" s="404"/>
      <c r="H565" s="404"/>
      <c r="I565" s="404"/>
      <c r="J565" s="404"/>
      <c r="K565" s="404"/>
      <c r="L565" s="404"/>
      <c r="M565" s="404"/>
      <c r="N565" s="404"/>
      <c r="O565" s="404"/>
      <c r="P565" s="404"/>
      <c r="Q565" s="404"/>
      <c r="R565" s="404"/>
      <c r="S565" s="404"/>
      <c r="T565" s="404"/>
      <c r="U565" s="404"/>
      <c r="V565" s="404"/>
      <c r="W565" s="404"/>
      <c r="X565" s="404"/>
      <c r="Y565" s="404"/>
      <c r="Z565" s="404"/>
      <c r="AA565" s="404"/>
      <c r="AB565" s="404"/>
      <c r="AC565" s="404"/>
    </row>
    <row r="566" spans="1:29" ht="15.75" customHeight="1">
      <c r="A566" s="404"/>
      <c r="B566" s="404"/>
      <c r="C566" s="404"/>
      <c r="D566" s="404"/>
      <c r="E566" s="404"/>
      <c r="F566" s="404"/>
      <c r="G566" s="404"/>
      <c r="H566" s="404"/>
      <c r="I566" s="404"/>
      <c r="J566" s="404"/>
      <c r="K566" s="404"/>
      <c r="L566" s="404"/>
      <c r="M566" s="404"/>
      <c r="N566" s="404"/>
      <c r="O566" s="404"/>
      <c r="P566" s="404"/>
      <c r="Q566" s="404"/>
      <c r="R566" s="404"/>
      <c r="S566" s="404"/>
      <c r="T566" s="404"/>
      <c r="U566" s="404"/>
      <c r="V566" s="404"/>
      <c r="W566" s="404"/>
      <c r="X566" s="404"/>
      <c r="Y566" s="404"/>
      <c r="Z566" s="404"/>
      <c r="AA566" s="404"/>
      <c r="AB566" s="404"/>
      <c r="AC566" s="404"/>
    </row>
    <row r="567" spans="1:29" ht="15.75" customHeight="1">
      <c r="A567" s="404"/>
      <c r="B567" s="404"/>
      <c r="C567" s="404"/>
      <c r="D567" s="404"/>
      <c r="E567" s="404"/>
      <c r="F567" s="404"/>
      <c r="G567" s="404"/>
      <c r="H567" s="404"/>
      <c r="I567" s="404"/>
      <c r="J567" s="404"/>
      <c r="K567" s="404"/>
      <c r="L567" s="404"/>
      <c r="M567" s="404"/>
      <c r="N567" s="404"/>
      <c r="O567" s="404"/>
      <c r="P567" s="404"/>
      <c r="Q567" s="404"/>
      <c r="R567" s="404"/>
      <c r="S567" s="404"/>
      <c r="T567" s="404"/>
      <c r="U567" s="404"/>
      <c r="V567" s="404"/>
      <c r="W567" s="404"/>
      <c r="X567" s="404"/>
      <c r="Y567" s="404"/>
      <c r="Z567" s="404"/>
      <c r="AA567" s="404"/>
      <c r="AB567" s="404"/>
      <c r="AC567" s="404"/>
    </row>
    <row r="568" spans="1:29" ht="15.75" customHeight="1">
      <c r="A568" s="404"/>
      <c r="B568" s="404"/>
      <c r="C568" s="404"/>
      <c r="D568" s="404"/>
      <c r="E568" s="404"/>
      <c r="F568" s="404"/>
      <c r="G568" s="404"/>
      <c r="H568" s="404"/>
      <c r="I568" s="404"/>
      <c r="J568" s="404"/>
      <c r="K568" s="404"/>
      <c r="L568" s="404"/>
      <c r="M568" s="404"/>
      <c r="N568" s="404"/>
      <c r="O568" s="404"/>
      <c r="P568" s="404"/>
      <c r="Q568" s="404"/>
      <c r="R568" s="404"/>
      <c r="S568" s="404"/>
      <c r="T568" s="404"/>
      <c r="U568" s="404"/>
      <c r="V568" s="404"/>
      <c r="W568" s="404"/>
      <c r="X568" s="404"/>
      <c r="Y568" s="404"/>
      <c r="Z568" s="404"/>
      <c r="AA568" s="404"/>
      <c r="AB568" s="404"/>
      <c r="AC568" s="404"/>
    </row>
    <row r="569" spans="1:29" ht="15.75" customHeight="1">
      <c r="A569" s="404"/>
      <c r="B569" s="404"/>
      <c r="C569" s="404"/>
      <c r="D569" s="404"/>
      <c r="E569" s="404"/>
      <c r="F569" s="404"/>
      <c r="G569" s="404"/>
      <c r="H569" s="404"/>
      <c r="I569" s="404"/>
      <c r="J569" s="404"/>
      <c r="K569" s="404"/>
      <c r="L569" s="404"/>
      <c r="M569" s="404"/>
      <c r="N569" s="404"/>
      <c r="O569" s="404"/>
      <c r="P569" s="404"/>
      <c r="Q569" s="404"/>
      <c r="R569" s="404"/>
      <c r="S569" s="404"/>
      <c r="T569" s="404"/>
      <c r="U569" s="404"/>
      <c r="V569" s="404"/>
      <c r="W569" s="404"/>
      <c r="X569" s="404"/>
      <c r="Y569" s="404"/>
      <c r="Z569" s="404"/>
      <c r="AA569" s="404"/>
      <c r="AB569" s="404"/>
      <c r="AC569" s="404"/>
    </row>
    <row r="570" spans="1:29" ht="15.75" customHeight="1">
      <c r="A570" s="404"/>
      <c r="B570" s="404"/>
      <c r="C570" s="404"/>
      <c r="D570" s="404"/>
      <c r="E570" s="404"/>
      <c r="F570" s="404"/>
      <c r="G570" s="404"/>
      <c r="H570" s="404"/>
      <c r="I570" s="404"/>
      <c r="J570" s="404"/>
      <c r="K570" s="404"/>
      <c r="L570" s="404"/>
      <c r="M570" s="404"/>
      <c r="N570" s="404"/>
      <c r="O570" s="404"/>
      <c r="P570" s="404"/>
      <c r="Q570" s="404"/>
      <c r="R570" s="404"/>
      <c r="S570" s="404"/>
      <c r="T570" s="404"/>
      <c r="U570" s="404"/>
      <c r="V570" s="404"/>
      <c r="W570" s="404"/>
      <c r="X570" s="404"/>
      <c r="Y570" s="404"/>
      <c r="Z570" s="404"/>
      <c r="AA570" s="404"/>
      <c r="AB570" s="404"/>
      <c r="AC570" s="404"/>
    </row>
    <row r="571" spans="1:29" ht="15.75" customHeight="1">
      <c r="A571" s="404"/>
      <c r="B571" s="404"/>
      <c r="C571" s="404"/>
      <c r="D571" s="404"/>
      <c r="E571" s="404"/>
      <c r="F571" s="404"/>
      <c r="G571" s="404"/>
      <c r="H571" s="404"/>
      <c r="I571" s="404"/>
      <c r="J571" s="404"/>
      <c r="K571" s="404"/>
      <c r="L571" s="404"/>
      <c r="M571" s="404"/>
      <c r="N571" s="404"/>
      <c r="O571" s="404"/>
      <c r="P571" s="404"/>
      <c r="Q571" s="404"/>
      <c r="R571" s="404"/>
      <c r="S571" s="404"/>
      <c r="T571" s="404"/>
      <c r="U571" s="404"/>
      <c r="V571" s="404"/>
      <c r="W571" s="404"/>
      <c r="X571" s="404"/>
      <c r="Y571" s="404"/>
      <c r="Z571" s="404"/>
      <c r="AA571" s="404"/>
      <c r="AB571" s="404"/>
      <c r="AC571" s="404"/>
    </row>
    <row r="572" spans="1:29" ht="15.75" customHeight="1">
      <c r="A572" s="404"/>
      <c r="B572" s="404"/>
      <c r="C572" s="404"/>
      <c r="D572" s="404"/>
      <c r="E572" s="404"/>
      <c r="F572" s="404"/>
      <c r="G572" s="404"/>
      <c r="H572" s="404"/>
      <c r="I572" s="404"/>
      <c r="J572" s="404"/>
      <c r="K572" s="404"/>
      <c r="L572" s="404"/>
      <c r="M572" s="404"/>
      <c r="N572" s="404"/>
      <c r="O572" s="404"/>
      <c r="P572" s="404"/>
      <c r="Q572" s="404"/>
      <c r="R572" s="404"/>
      <c r="S572" s="404"/>
      <c r="T572" s="404"/>
      <c r="U572" s="404"/>
      <c r="V572" s="404"/>
      <c r="W572" s="404"/>
      <c r="X572" s="404"/>
      <c r="Y572" s="404"/>
      <c r="Z572" s="404"/>
      <c r="AA572" s="404"/>
      <c r="AB572" s="404"/>
      <c r="AC572" s="404"/>
    </row>
    <row r="573" spans="1:29" ht="15.75" customHeight="1">
      <c r="A573" s="404"/>
      <c r="B573" s="404"/>
      <c r="C573" s="404"/>
      <c r="D573" s="404"/>
      <c r="E573" s="404"/>
      <c r="F573" s="404"/>
      <c r="G573" s="404"/>
      <c r="H573" s="404"/>
      <c r="I573" s="404"/>
      <c r="J573" s="404"/>
      <c r="K573" s="404"/>
      <c r="L573" s="404"/>
      <c r="M573" s="404"/>
      <c r="N573" s="404"/>
      <c r="O573" s="404"/>
      <c r="P573" s="404"/>
      <c r="Q573" s="404"/>
      <c r="R573" s="404"/>
      <c r="S573" s="404"/>
      <c r="T573" s="404"/>
      <c r="U573" s="404"/>
      <c r="V573" s="404"/>
      <c r="W573" s="404"/>
      <c r="X573" s="404"/>
      <c r="Y573" s="404"/>
      <c r="Z573" s="404"/>
      <c r="AA573" s="404"/>
      <c r="AB573" s="404"/>
      <c r="AC573" s="404"/>
    </row>
    <row r="574" spans="1:29" ht="15.75" customHeight="1">
      <c r="A574" s="404"/>
      <c r="B574" s="404"/>
      <c r="C574" s="404"/>
      <c r="D574" s="404"/>
      <c r="E574" s="404"/>
      <c r="F574" s="404"/>
      <c r="G574" s="404"/>
      <c r="H574" s="404"/>
      <c r="I574" s="404"/>
      <c r="J574" s="404"/>
      <c r="K574" s="404"/>
      <c r="L574" s="404"/>
      <c r="M574" s="404"/>
      <c r="N574" s="404"/>
      <c r="O574" s="404"/>
      <c r="P574" s="404"/>
      <c r="Q574" s="404"/>
      <c r="R574" s="404"/>
      <c r="S574" s="404"/>
      <c r="T574" s="404"/>
      <c r="U574" s="404"/>
      <c r="V574" s="404"/>
      <c r="W574" s="404"/>
      <c r="X574" s="404"/>
      <c r="Y574" s="404"/>
      <c r="Z574" s="404"/>
      <c r="AA574" s="404"/>
      <c r="AB574" s="404"/>
      <c r="AC574" s="404"/>
    </row>
    <row r="575" spans="1:29" ht="15.75" customHeight="1">
      <c r="A575" s="404"/>
      <c r="B575" s="404"/>
      <c r="C575" s="404"/>
      <c r="D575" s="404"/>
      <c r="E575" s="404"/>
      <c r="F575" s="404"/>
      <c r="G575" s="404"/>
      <c r="H575" s="404"/>
      <c r="I575" s="404"/>
      <c r="J575" s="404"/>
      <c r="K575" s="404"/>
      <c r="L575" s="404"/>
      <c r="M575" s="404"/>
      <c r="N575" s="404"/>
      <c r="O575" s="404"/>
      <c r="P575" s="404"/>
      <c r="Q575" s="404"/>
      <c r="R575" s="404"/>
      <c r="S575" s="404"/>
      <c r="T575" s="404"/>
      <c r="U575" s="404"/>
      <c r="V575" s="404"/>
      <c r="W575" s="404"/>
      <c r="X575" s="404"/>
      <c r="Y575" s="404"/>
      <c r="Z575" s="404"/>
      <c r="AA575" s="404"/>
      <c r="AB575" s="404"/>
      <c r="AC575" s="404"/>
    </row>
    <row r="576" spans="1:29" ht="15.75" customHeight="1">
      <c r="A576" s="404"/>
      <c r="B576" s="404"/>
      <c r="C576" s="404"/>
      <c r="D576" s="404"/>
      <c r="E576" s="404"/>
      <c r="F576" s="404"/>
      <c r="G576" s="404"/>
      <c r="H576" s="404"/>
      <c r="I576" s="404"/>
      <c r="J576" s="404"/>
      <c r="K576" s="404"/>
      <c r="L576" s="404"/>
      <c r="M576" s="404"/>
      <c r="N576" s="404"/>
      <c r="O576" s="404"/>
      <c r="P576" s="404"/>
      <c r="Q576" s="404"/>
      <c r="R576" s="404"/>
      <c r="S576" s="404"/>
      <c r="T576" s="404"/>
      <c r="U576" s="404"/>
      <c r="V576" s="404"/>
      <c r="W576" s="404"/>
      <c r="X576" s="404"/>
      <c r="Y576" s="404"/>
      <c r="Z576" s="404"/>
      <c r="AA576" s="404"/>
      <c r="AB576" s="404"/>
      <c r="AC576" s="404"/>
    </row>
    <row r="577" spans="1:29" ht="15.75" customHeight="1">
      <c r="A577" s="404"/>
      <c r="B577" s="404"/>
      <c r="C577" s="404"/>
      <c r="D577" s="404"/>
      <c r="E577" s="404"/>
      <c r="F577" s="404"/>
      <c r="G577" s="404"/>
      <c r="H577" s="404"/>
      <c r="I577" s="404"/>
      <c r="J577" s="404"/>
      <c r="K577" s="404"/>
      <c r="L577" s="404"/>
      <c r="M577" s="404"/>
      <c r="N577" s="404"/>
      <c r="O577" s="404"/>
      <c r="P577" s="404"/>
      <c r="Q577" s="404"/>
      <c r="R577" s="404"/>
      <c r="S577" s="404"/>
      <c r="T577" s="404"/>
      <c r="U577" s="404"/>
      <c r="V577" s="404"/>
      <c r="W577" s="404"/>
      <c r="X577" s="404"/>
      <c r="Y577" s="404"/>
      <c r="Z577" s="404"/>
      <c r="AA577" s="404"/>
      <c r="AB577" s="404"/>
      <c r="AC577" s="404"/>
    </row>
    <row r="578" spans="1:29" ht="15.75" customHeight="1">
      <c r="A578" s="404"/>
      <c r="B578" s="404"/>
      <c r="C578" s="404"/>
      <c r="D578" s="404"/>
      <c r="E578" s="404"/>
      <c r="F578" s="404"/>
      <c r="G578" s="404"/>
      <c r="H578" s="404"/>
      <c r="I578" s="404"/>
      <c r="J578" s="404"/>
      <c r="K578" s="404"/>
      <c r="L578" s="404"/>
      <c r="M578" s="404"/>
      <c r="N578" s="404"/>
      <c r="O578" s="404"/>
      <c r="P578" s="404"/>
      <c r="Q578" s="404"/>
      <c r="R578" s="404"/>
      <c r="S578" s="404"/>
      <c r="T578" s="404"/>
      <c r="U578" s="404"/>
      <c r="V578" s="404"/>
      <c r="W578" s="404"/>
      <c r="X578" s="404"/>
      <c r="Y578" s="404"/>
      <c r="Z578" s="404"/>
      <c r="AA578" s="404"/>
      <c r="AB578" s="404"/>
      <c r="AC578" s="404"/>
    </row>
    <row r="579" spans="1:29" ht="15.75" customHeight="1">
      <c r="A579" s="404"/>
      <c r="B579" s="404"/>
      <c r="C579" s="404"/>
      <c r="D579" s="404"/>
      <c r="E579" s="404"/>
      <c r="F579" s="404"/>
      <c r="G579" s="404"/>
      <c r="H579" s="404"/>
      <c r="I579" s="404"/>
      <c r="J579" s="404"/>
      <c r="K579" s="404"/>
      <c r="L579" s="404"/>
      <c r="M579" s="404"/>
      <c r="N579" s="404"/>
      <c r="O579" s="404"/>
      <c r="P579" s="404"/>
      <c r="Q579" s="404"/>
      <c r="R579" s="404"/>
      <c r="S579" s="404"/>
      <c r="T579" s="404"/>
      <c r="U579" s="404"/>
      <c r="V579" s="404"/>
      <c r="W579" s="404"/>
      <c r="X579" s="404"/>
      <c r="Y579" s="404"/>
      <c r="Z579" s="404"/>
      <c r="AA579" s="404"/>
      <c r="AB579" s="404"/>
      <c r="AC579" s="404"/>
    </row>
    <row r="580" spans="1:29" ht="15.75" customHeight="1">
      <c r="A580" s="404"/>
      <c r="B580" s="404"/>
      <c r="C580" s="404"/>
      <c r="D580" s="404"/>
      <c r="E580" s="404"/>
      <c r="F580" s="404"/>
      <c r="G580" s="404"/>
      <c r="H580" s="404"/>
      <c r="I580" s="404"/>
      <c r="J580" s="404"/>
      <c r="K580" s="404"/>
      <c r="L580" s="404"/>
      <c r="M580" s="404"/>
      <c r="N580" s="404"/>
      <c r="O580" s="404"/>
      <c r="P580" s="404"/>
      <c r="Q580" s="404"/>
      <c r="R580" s="404"/>
      <c r="S580" s="404"/>
      <c r="T580" s="404"/>
      <c r="U580" s="404"/>
      <c r="V580" s="404"/>
      <c r="W580" s="404"/>
      <c r="X580" s="404"/>
      <c r="Y580" s="404"/>
      <c r="Z580" s="404"/>
      <c r="AA580" s="404"/>
      <c r="AB580" s="404"/>
      <c r="AC580" s="404"/>
    </row>
    <row r="581" spans="1:29" ht="15.75" customHeight="1">
      <c r="A581" s="404"/>
      <c r="B581" s="404"/>
      <c r="C581" s="404"/>
      <c r="D581" s="404"/>
      <c r="E581" s="404"/>
      <c r="F581" s="404"/>
      <c r="G581" s="404"/>
      <c r="H581" s="404"/>
      <c r="I581" s="404"/>
      <c r="J581" s="404"/>
      <c r="K581" s="404"/>
      <c r="L581" s="404"/>
      <c r="M581" s="404"/>
      <c r="N581" s="404"/>
      <c r="O581" s="404"/>
      <c r="P581" s="404"/>
      <c r="Q581" s="404"/>
      <c r="R581" s="404"/>
      <c r="S581" s="404"/>
      <c r="T581" s="404"/>
      <c r="U581" s="404"/>
      <c r="V581" s="404"/>
      <c r="W581" s="404"/>
      <c r="X581" s="404"/>
      <c r="Y581" s="404"/>
      <c r="Z581" s="404"/>
      <c r="AA581" s="404"/>
      <c r="AB581" s="404"/>
      <c r="AC581" s="404"/>
    </row>
    <row r="582" spans="1:29" ht="15.75" customHeight="1">
      <c r="A582" s="404"/>
      <c r="B582" s="404"/>
      <c r="C582" s="404"/>
      <c r="D582" s="404"/>
      <c r="E582" s="404"/>
      <c r="F582" s="404"/>
      <c r="G582" s="404"/>
      <c r="H582" s="404"/>
      <c r="I582" s="404"/>
      <c r="J582" s="404"/>
      <c r="K582" s="404"/>
      <c r="L582" s="404"/>
      <c r="M582" s="404"/>
      <c r="N582" s="404"/>
      <c r="O582" s="404"/>
      <c r="P582" s="404"/>
      <c r="Q582" s="404"/>
      <c r="R582" s="404"/>
      <c r="S582" s="404"/>
      <c r="T582" s="404"/>
      <c r="U582" s="404"/>
      <c r="V582" s="404"/>
      <c r="W582" s="404"/>
      <c r="X582" s="404"/>
      <c r="Y582" s="404"/>
      <c r="Z582" s="404"/>
      <c r="AA582" s="404"/>
      <c r="AB582" s="404"/>
      <c r="AC582" s="404"/>
    </row>
    <row r="583" spans="1:29" ht="15.75" customHeight="1">
      <c r="A583" s="404"/>
      <c r="B583" s="404"/>
      <c r="C583" s="404"/>
      <c r="D583" s="404"/>
      <c r="E583" s="404"/>
      <c r="F583" s="404"/>
      <c r="G583" s="404"/>
      <c r="H583" s="404"/>
      <c r="I583" s="404"/>
      <c r="J583" s="404"/>
      <c r="K583" s="404"/>
      <c r="L583" s="404"/>
      <c r="M583" s="404"/>
      <c r="N583" s="404"/>
      <c r="O583" s="404"/>
      <c r="P583" s="404"/>
      <c r="Q583" s="404"/>
      <c r="R583" s="404"/>
      <c r="S583" s="404"/>
      <c r="T583" s="404"/>
      <c r="U583" s="404"/>
      <c r="V583" s="404"/>
      <c r="W583" s="404"/>
      <c r="X583" s="404"/>
      <c r="Y583" s="404"/>
      <c r="Z583" s="404"/>
      <c r="AA583" s="404"/>
      <c r="AB583" s="404"/>
      <c r="AC583" s="404"/>
    </row>
    <row r="584" spans="1:29" ht="15.75" customHeight="1">
      <c r="A584" s="404"/>
      <c r="B584" s="404"/>
      <c r="C584" s="404"/>
      <c r="D584" s="404"/>
      <c r="E584" s="404"/>
      <c r="F584" s="404"/>
      <c r="G584" s="404"/>
      <c r="H584" s="404"/>
      <c r="I584" s="404"/>
      <c r="J584" s="404"/>
      <c r="K584" s="404"/>
      <c r="L584" s="404"/>
      <c r="M584" s="404"/>
      <c r="N584" s="404"/>
      <c r="O584" s="404"/>
      <c r="P584" s="404"/>
      <c r="Q584" s="404"/>
      <c r="R584" s="404"/>
      <c r="S584" s="404"/>
      <c r="T584" s="404"/>
      <c r="U584" s="404"/>
      <c r="V584" s="404"/>
      <c r="W584" s="404"/>
      <c r="X584" s="404"/>
      <c r="Y584" s="404"/>
      <c r="Z584" s="404"/>
      <c r="AA584" s="404"/>
      <c r="AB584" s="404"/>
      <c r="AC584" s="404"/>
    </row>
    <row r="585" spans="1:29" ht="15.75" customHeight="1">
      <c r="A585" s="404"/>
      <c r="B585" s="404"/>
      <c r="C585" s="404"/>
      <c r="D585" s="404"/>
      <c r="E585" s="404"/>
      <c r="F585" s="404"/>
      <c r="G585" s="404"/>
      <c r="H585" s="404"/>
      <c r="I585" s="404"/>
      <c r="J585" s="404"/>
      <c r="K585" s="404"/>
      <c r="L585" s="404"/>
      <c r="M585" s="404"/>
      <c r="N585" s="404"/>
      <c r="O585" s="404"/>
      <c r="P585" s="404"/>
      <c r="Q585" s="404"/>
      <c r="R585" s="404"/>
      <c r="S585" s="404"/>
      <c r="T585" s="404"/>
      <c r="U585" s="404"/>
      <c r="V585" s="404"/>
      <c r="W585" s="404"/>
      <c r="X585" s="404"/>
      <c r="Y585" s="404"/>
      <c r="Z585" s="404"/>
      <c r="AA585" s="404"/>
      <c r="AB585" s="404"/>
      <c r="AC585" s="404"/>
    </row>
    <row r="586" spans="1:29" ht="15.75" customHeight="1">
      <c r="A586" s="404"/>
      <c r="B586" s="404"/>
      <c r="C586" s="404"/>
      <c r="D586" s="404"/>
      <c r="E586" s="404"/>
      <c r="F586" s="404"/>
      <c r="G586" s="404"/>
      <c r="H586" s="404"/>
      <c r="I586" s="404"/>
      <c r="J586" s="404"/>
      <c r="K586" s="404"/>
      <c r="L586" s="404"/>
      <c r="M586" s="404"/>
      <c r="N586" s="404"/>
      <c r="O586" s="404"/>
      <c r="P586" s="404"/>
      <c r="Q586" s="404"/>
      <c r="R586" s="404"/>
      <c r="S586" s="404"/>
      <c r="T586" s="404"/>
      <c r="U586" s="404"/>
      <c r="V586" s="404"/>
      <c r="W586" s="404"/>
      <c r="X586" s="404"/>
      <c r="Y586" s="404"/>
      <c r="Z586" s="404"/>
      <c r="AA586" s="404"/>
      <c r="AB586" s="404"/>
      <c r="AC586" s="404"/>
    </row>
    <row r="587" spans="1:29" ht="15.75" customHeight="1">
      <c r="A587" s="404"/>
      <c r="B587" s="404"/>
      <c r="C587" s="404"/>
      <c r="D587" s="404"/>
      <c r="E587" s="404"/>
      <c r="F587" s="404"/>
      <c r="G587" s="404"/>
      <c r="H587" s="404"/>
      <c r="I587" s="404"/>
      <c r="J587" s="404"/>
      <c r="K587" s="404"/>
      <c r="L587" s="404"/>
      <c r="M587" s="404"/>
      <c r="N587" s="404"/>
      <c r="O587" s="404"/>
      <c r="P587" s="404"/>
      <c r="Q587" s="404"/>
      <c r="R587" s="404"/>
      <c r="S587" s="404"/>
      <c r="T587" s="404"/>
      <c r="U587" s="404"/>
      <c r="V587" s="404"/>
      <c r="W587" s="404"/>
      <c r="X587" s="404"/>
      <c r="Y587" s="404"/>
      <c r="Z587" s="404"/>
      <c r="AA587" s="404"/>
      <c r="AB587" s="404"/>
      <c r="AC587" s="404"/>
    </row>
    <row r="588" spans="1:29" ht="15.75" customHeight="1">
      <c r="A588" s="404"/>
      <c r="B588" s="404"/>
      <c r="C588" s="404"/>
      <c r="D588" s="404"/>
      <c r="E588" s="404"/>
      <c r="F588" s="404"/>
      <c r="G588" s="404"/>
      <c r="H588" s="404"/>
      <c r="I588" s="404"/>
      <c r="J588" s="404"/>
      <c r="K588" s="404"/>
      <c r="L588" s="404"/>
      <c r="M588" s="404"/>
      <c r="N588" s="404"/>
      <c r="O588" s="404"/>
      <c r="P588" s="404"/>
      <c r="Q588" s="404"/>
      <c r="R588" s="404"/>
      <c r="S588" s="404"/>
      <c r="T588" s="404"/>
      <c r="U588" s="404"/>
      <c r="V588" s="404"/>
      <c r="W588" s="404"/>
      <c r="X588" s="404"/>
      <c r="Y588" s="404"/>
      <c r="Z588" s="404"/>
      <c r="AA588" s="404"/>
      <c r="AB588" s="404"/>
      <c r="AC588" s="404"/>
    </row>
    <row r="589" spans="1:29" ht="15.75" customHeight="1">
      <c r="A589" s="404"/>
      <c r="B589" s="404"/>
      <c r="C589" s="404"/>
      <c r="D589" s="404"/>
      <c r="E589" s="404"/>
      <c r="F589" s="404"/>
      <c r="G589" s="404"/>
      <c r="H589" s="404"/>
      <c r="I589" s="404"/>
      <c r="J589" s="404"/>
      <c r="K589" s="404"/>
      <c r="L589" s="404"/>
      <c r="M589" s="404"/>
      <c r="N589" s="404"/>
      <c r="O589" s="404"/>
      <c r="P589" s="404"/>
      <c r="Q589" s="404"/>
      <c r="R589" s="404"/>
      <c r="S589" s="404"/>
      <c r="T589" s="404"/>
      <c r="U589" s="404"/>
      <c r="V589" s="404"/>
      <c r="W589" s="404"/>
      <c r="X589" s="404"/>
      <c r="Y589" s="404"/>
      <c r="Z589" s="404"/>
      <c r="AA589" s="404"/>
      <c r="AB589" s="404"/>
      <c r="AC589" s="404"/>
    </row>
    <row r="590" spans="1:29" ht="15.75" customHeight="1">
      <c r="A590" s="404"/>
      <c r="B590" s="404"/>
      <c r="C590" s="404"/>
      <c r="D590" s="404"/>
      <c r="E590" s="404"/>
      <c r="F590" s="404"/>
      <c r="G590" s="404"/>
      <c r="H590" s="404"/>
      <c r="I590" s="404"/>
      <c r="J590" s="404"/>
      <c r="K590" s="404"/>
      <c r="L590" s="404"/>
      <c r="M590" s="404"/>
      <c r="N590" s="404"/>
      <c r="O590" s="404"/>
      <c r="P590" s="404"/>
      <c r="Q590" s="404"/>
      <c r="R590" s="404"/>
      <c r="S590" s="404"/>
      <c r="T590" s="404"/>
      <c r="U590" s="404"/>
      <c r="V590" s="404"/>
      <c r="W590" s="404"/>
      <c r="X590" s="404"/>
      <c r="Y590" s="404"/>
      <c r="Z590" s="404"/>
      <c r="AA590" s="404"/>
      <c r="AB590" s="404"/>
      <c r="AC590" s="404"/>
    </row>
    <row r="591" spans="1:29" ht="15.75" customHeight="1">
      <c r="A591" s="404"/>
      <c r="B591" s="404"/>
      <c r="C591" s="404"/>
      <c r="D591" s="404"/>
      <c r="E591" s="404"/>
      <c r="F591" s="404"/>
      <c r="G591" s="404"/>
      <c r="H591" s="404"/>
      <c r="I591" s="404"/>
      <c r="J591" s="404"/>
      <c r="K591" s="404"/>
      <c r="L591" s="404"/>
      <c r="M591" s="404"/>
      <c r="N591" s="404"/>
      <c r="O591" s="404"/>
      <c r="P591" s="404"/>
      <c r="Q591" s="404"/>
      <c r="R591" s="404"/>
      <c r="S591" s="404"/>
      <c r="T591" s="404"/>
      <c r="U591" s="404"/>
      <c r="V591" s="404"/>
      <c r="W591" s="404"/>
      <c r="X591" s="404"/>
      <c r="Y591" s="404"/>
      <c r="Z591" s="404"/>
      <c r="AA591" s="404"/>
      <c r="AB591" s="404"/>
      <c r="AC591" s="404"/>
    </row>
    <row r="592" spans="1:29" ht="15.75" customHeight="1">
      <c r="A592" s="404"/>
      <c r="B592" s="404"/>
      <c r="C592" s="404"/>
      <c r="D592" s="404"/>
      <c r="E592" s="404"/>
      <c r="F592" s="404"/>
      <c r="G592" s="404"/>
      <c r="H592" s="404"/>
      <c r="I592" s="404"/>
      <c r="J592" s="404"/>
      <c r="K592" s="404"/>
      <c r="L592" s="404"/>
      <c r="M592" s="404"/>
      <c r="N592" s="404"/>
      <c r="O592" s="404"/>
      <c r="P592" s="404"/>
      <c r="Q592" s="404"/>
      <c r="R592" s="404"/>
      <c r="S592" s="404"/>
      <c r="T592" s="404"/>
      <c r="U592" s="404"/>
      <c r="V592" s="404"/>
      <c r="W592" s="404"/>
      <c r="X592" s="404"/>
      <c r="Y592" s="404"/>
      <c r="Z592" s="404"/>
      <c r="AA592" s="404"/>
      <c r="AB592" s="404"/>
      <c r="AC592" s="404"/>
    </row>
    <row r="593" spans="1:29" ht="15.75" customHeight="1">
      <c r="A593" s="404"/>
      <c r="B593" s="404"/>
      <c r="C593" s="404"/>
      <c r="D593" s="404"/>
      <c r="E593" s="404"/>
      <c r="F593" s="404"/>
      <c r="G593" s="404"/>
      <c r="H593" s="404"/>
      <c r="I593" s="404"/>
      <c r="J593" s="404"/>
      <c r="K593" s="404"/>
      <c r="L593" s="404"/>
      <c r="M593" s="404"/>
      <c r="N593" s="404"/>
      <c r="O593" s="404"/>
      <c r="P593" s="404"/>
      <c r="Q593" s="404"/>
      <c r="R593" s="404"/>
      <c r="S593" s="404"/>
      <c r="T593" s="404"/>
      <c r="U593" s="404"/>
      <c r="V593" s="404"/>
      <c r="W593" s="404"/>
      <c r="X593" s="404"/>
      <c r="Y593" s="404"/>
      <c r="Z593" s="404"/>
      <c r="AA593" s="404"/>
      <c r="AB593" s="404"/>
      <c r="AC593" s="404"/>
    </row>
    <row r="594" spans="1:29" ht="15.75" customHeight="1">
      <c r="A594" s="404"/>
      <c r="B594" s="404"/>
      <c r="C594" s="404"/>
      <c r="D594" s="404"/>
      <c r="E594" s="404"/>
      <c r="F594" s="404"/>
      <c r="G594" s="404"/>
      <c r="H594" s="404"/>
      <c r="I594" s="404"/>
      <c r="J594" s="404"/>
      <c r="K594" s="404"/>
      <c r="L594" s="404"/>
      <c r="M594" s="404"/>
      <c r="N594" s="404"/>
      <c r="O594" s="404"/>
      <c r="P594" s="404"/>
      <c r="Q594" s="404"/>
      <c r="R594" s="404"/>
      <c r="S594" s="404"/>
      <c r="T594" s="404"/>
      <c r="U594" s="404"/>
      <c r="V594" s="404"/>
      <c r="W594" s="404"/>
      <c r="X594" s="404"/>
      <c r="Y594" s="404"/>
      <c r="Z594" s="404"/>
      <c r="AA594" s="404"/>
      <c r="AB594" s="404"/>
      <c r="AC594" s="404"/>
    </row>
    <row r="595" spans="1:29" ht="15.75" customHeight="1">
      <c r="A595" s="404"/>
      <c r="B595" s="404"/>
      <c r="C595" s="404"/>
      <c r="D595" s="404"/>
      <c r="E595" s="404"/>
      <c r="F595" s="404"/>
      <c r="G595" s="404"/>
      <c r="H595" s="404"/>
      <c r="I595" s="404"/>
      <c r="J595" s="404"/>
      <c r="K595" s="404"/>
      <c r="L595" s="404"/>
      <c r="M595" s="404"/>
      <c r="N595" s="404"/>
      <c r="O595" s="404"/>
      <c r="P595" s="404"/>
      <c r="Q595" s="404"/>
      <c r="R595" s="404"/>
      <c r="S595" s="404"/>
      <c r="T595" s="404"/>
      <c r="U595" s="404"/>
      <c r="V595" s="404"/>
      <c r="W595" s="404"/>
      <c r="X595" s="404"/>
      <c r="Y595" s="404"/>
      <c r="Z595" s="404"/>
      <c r="AA595" s="404"/>
      <c r="AB595" s="404"/>
      <c r="AC595" s="404"/>
    </row>
    <row r="596" spans="1:29" ht="15.75" customHeight="1">
      <c r="A596" s="404"/>
      <c r="B596" s="404"/>
      <c r="C596" s="404"/>
      <c r="D596" s="404"/>
      <c r="E596" s="404"/>
      <c r="F596" s="404"/>
      <c r="G596" s="404"/>
      <c r="H596" s="404"/>
      <c r="I596" s="404"/>
      <c r="J596" s="404"/>
      <c r="K596" s="404"/>
      <c r="L596" s="404"/>
      <c r="M596" s="404"/>
      <c r="N596" s="404"/>
      <c r="O596" s="404"/>
      <c r="P596" s="404"/>
      <c r="Q596" s="404"/>
      <c r="R596" s="404"/>
      <c r="S596" s="404"/>
      <c r="T596" s="404"/>
      <c r="U596" s="404"/>
      <c r="V596" s="404"/>
      <c r="W596" s="404"/>
      <c r="X596" s="404"/>
      <c r="Y596" s="404"/>
      <c r="Z596" s="404"/>
      <c r="AA596" s="404"/>
      <c r="AB596" s="404"/>
      <c r="AC596" s="404"/>
    </row>
    <row r="597" spans="1:29" ht="15.75" customHeight="1">
      <c r="A597" s="404"/>
      <c r="B597" s="404"/>
      <c r="C597" s="404"/>
      <c r="D597" s="404"/>
      <c r="E597" s="404"/>
      <c r="F597" s="404"/>
      <c r="G597" s="404"/>
      <c r="H597" s="404"/>
      <c r="I597" s="404"/>
      <c r="J597" s="404"/>
      <c r="K597" s="404"/>
      <c r="L597" s="404"/>
      <c r="M597" s="404"/>
      <c r="N597" s="404"/>
      <c r="O597" s="404"/>
      <c r="P597" s="404"/>
      <c r="Q597" s="404"/>
      <c r="R597" s="404"/>
      <c r="S597" s="404"/>
      <c r="T597" s="404"/>
      <c r="U597" s="404"/>
      <c r="V597" s="404"/>
      <c r="W597" s="404"/>
      <c r="X597" s="404"/>
      <c r="Y597" s="404"/>
      <c r="Z597" s="404"/>
      <c r="AA597" s="404"/>
      <c r="AB597" s="404"/>
      <c r="AC597" s="404"/>
    </row>
    <row r="598" spans="1:29" ht="15.75" customHeight="1">
      <c r="A598" s="404"/>
      <c r="B598" s="404"/>
      <c r="C598" s="404"/>
      <c r="D598" s="404"/>
      <c r="E598" s="404"/>
      <c r="F598" s="404"/>
      <c r="G598" s="404"/>
      <c r="H598" s="404"/>
      <c r="I598" s="404"/>
      <c r="J598" s="404"/>
      <c r="K598" s="404"/>
      <c r="L598" s="404"/>
      <c r="M598" s="404"/>
      <c r="N598" s="404"/>
      <c r="O598" s="404"/>
      <c r="P598" s="404"/>
      <c r="Q598" s="404"/>
      <c r="R598" s="404"/>
      <c r="S598" s="404"/>
      <c r="T598" s="404"/>
      <c r="U598" s="404"/>
      <c r="V598" s="404"/>
      <c r="W598" s="404"/>
      <c r="X598" s="404"/>
      <c r="Y598" s="404"/>
      <c r="Z598" s="404"/>
      <c r="AA598" s="404"/>
      <c r="AB598" s="404"/>
      <c r="AC598" s="404"/>
    </row>
    <row r="599" spans="1:29" ht="15.75" customHeight="1">
      <c r="A599" s="404"/>
      <c r="B599" s="404"/>
      <c r="C599" s="404"/>
      <c r="D599" s="404"/>
      <c r="E599" s="404"/>
      <c r="F599" s="404"/>
      <c r="G599" s="404"/>
      <c r="H599" s="404"/>
      <c r="I599" s="404"/>
      <c r="J599" s="404"/>
      <c r="K599" s="404"/>
      <c r="L599" s="404"/>
      <c r="M599" s="404"/>
      <c r="N599" s="404"/>
      <c r="O599" s="404"/>
      <c r="P599" s="404"/>
      <c r="Q599" s="404"/>
      <c r="R599" s="404"/>
      <c r="S599" s="404"/>
      <c r="T599" s="404"/>
      <c r="U599" s="404"/>
      <c r="V599" s="404"/>
      <c r="W599" s="404"/>
      <c r="X599" s="404"/>
      <c r="Y599" s="404"/>
      <c r="Z599" s="404"/>
      <c r="AA599" s="404"/>
      <c r="AB599" s="404"/>
      <c r="AC599" s="404"/>
    </row>
    <row r="600" spans="1:29" ht="15.75" customHeight="1">
      <c r="A600" s="404"/>
      <c r="B600" s="404"/>
      <c r="C600" s="404"/>
      <c r="D600" s="404"/>
      <c r="E600" s="404"/>
      <c r="F600" s="404"/>
      <c r="G600" s="404"/>
      <c r="H600" s="404"/>
      <c r="I600" s="404"/>
      <c r="J600" s="404"/>
      <c r="K600" s="404"/>
      <c r="L600" s="404"/>
      <c r="M600" s="404"/>
      <c r="N600" s="404"/>
      <c r="O600" s="404"/>
      <c r="P600" s="404"/>
      <c r="Q600" s="404"/>
      <c r="R600" s="404"/>
      <c r="S600" s="404"/>
      <c r="T600" s="404"/>
      <c r="U600" s="404"/>
      <c r="V600" s="404"/>
      <c r="W600" s="404"/>
      <c r="X600" s="404"/>
      <c r="Y600" s="404"/>
      <c r="Z600" s="404"/>
      <c r="AA600" s="404"/>
      <c r="AB600" s="404"/>
      <c r="AC600" s="404"/>
    </row>
    <row r="601" spans="1:29" ht="15.75" customHeight="1">
      <c r="A601" s="404"/>
      <c r="B601" s="404"/>
      <c r="C601" s="404"/>
      <c r="D601" s="404"/>
      <c r="E601" s="404"/>
      <c r="F601" s="404"/>
      <c r="G601" s="404"/>
      <c r="H601" s="404"/>
      <c r="I601" s="404"/>
      <c r="J601" s="404"/>
      <c r="K601" s="404"/>
      <c r="L601" s="404"/>
      <c r="M601" s="404"/>
      <c r="N601" s="404"/>
      <c r="O601" s="404"/>
      <c r="P601" s="404"/>
      <c r="Q601" s="404"/>
      <c r="R601" s="404"/>
      <c r="S601" s="404"/>
      <c r="T601" s="404"/>
      <c r="U601" s="404"/>
      <c r="V601" s="404"/>
      <c r="W601" s="404"/>
      <c r="X601" s="404"/>
      <c r="Y601" s="404"/>
      <c r="Z601" s="404"/>
      <c r="AA601" s="404"/>
      <c r="AB601" s="404"/>
      <c r="AC601" s="404"/>
    </row>
    <row r="602" spans="1:29" ht="15.75" customHeight="1">
      <c r="A602" s="404"/>
      <c r="B602" s="404"/>
      <c r="C602" s="404"/>
      <c r="D602" s="404"/>
      <c r="E602" s="404"/>
      <c r="F602" s="404"/>
      <c r="G602" s="404"/>
      <c r="H602" s="404"/>
      <c r="I602" s="404"/>
      <c r="J602" s="404"/>
      <c r="K602" s="404"/>
      <c r="L602" s="404"/>
      <c r="M602" s="404"/>
      <c r="N602" s="404"/>
      <c r="O602" s="404"/>
      <c r="P602" s="404"/>
      <c r="Q602" s="404"/>
      <c r="R602" s="404"/>
      <c r="S602" s="404"/>
      <c r="T602" s="404"/>
      <c r="U602" s="404"/>
      <c r="V602" s="404"/>
      <c r="W602" s="404"/>
      <c r="X602" s="404"/>
      <c r="Y602" s="404"/>
      <c r="Z602" s="404"/>
      <c r="AA602" s="404"/>
      <c r="AB602" s="404"/>
      <c r="AC602" s="404"/>
    </row>
    <row r="603" spans="1:29" ht="15.75" customHeight="1">
      <c r="A603" s="404"/>
      <c r="B603" s="404"/>
      <c r="C603" s="404"/>
      <c r="D603" s="404"/>
      <c r="E603" s="404"/>
      <c r="F603" s="404"/>
      <c r="G603" s="404"/>
      <c r="H603" s="404"/>
      <c r="I603" s="404"/>
      <c r="J603" s="404"/>
      <c r="K603" s="404"/>
      <c r="L603" s="404"/>
      <c r="M603" s="404"/>
      <c r="N603" s="404"/>
      <c r="O603" s="404"/>
      <c r="P603" s="404"/>
      <c r="Q603" s="404"/>
      <c r="R603" s="404"/>
      <c r="S603" s="404"/>
      <c r="T603" s="404"/>
      <c r="U603" s="404"/>
      <c r="V603" s="404"/>
      <c r="W603" s="404"/>
      <c r="X603" s="404"/>
      <c r="Y603" s="404"/>
      <c r="Z603" s="404"/>
      <c r="AA603" s="404"/>
      <c r="AB603" s="404"/>
      <c r="AC603" s="404"/>
    </row>
    <row r="604" spans="1:29" ht="15.75" customHeight="1">
      <c r="A604" s="404"/>
      <c r="B604" s="404"/>
      <c r="C604" s="404"/>
      <c r="D604" s="404"/>
      <c r="E604" s="404"/>
      <c r="F604" s="404"/>
      <c r="G604" s="404"/>
      <c r="H604" s="404"/>
      <c r="I604" s="404"/>
      <c r="J604" s="404"/>
      <c r="K604" s="404"/>
      <c r="L604" s="404"/>
      <c r="M604" s="404"/>
      <c r="N604" s="404"/>
      <c r="O604" s="404"/>
      <c r="P604" s="404"/>
      <c r="Q604" s="404"/>
      <c r="R604" s="404"/>
      <c r="S604" s="404"/>
      <c r="T604" s="404"/>
      <c r="U604" s="404"/>
      <c r="V604" s="404"/>
      <c r="W604" s="404"/>
      <c r="X604" s="404"/>
      <c r="Y604" s="404"/>
      <c r="Z604" s="404"/>
      <c r="AA604" s="404"/>
      <c r="AB604" s="404"/>
      <c r="AC604" s="404"/>
    </row>
    <row r="605" spans="1:29" ht="15.75" customHeight="1">
      <c r="A605" s="404"/>
      <c r="B605" s="404"/>
      <c r="C605" s="404"/>
      <c r="D605" s="404"/>
      <c r="E605" s="404"/>
      <c r="F605" s="404"/>
      <c r="G605" s="404"/>
      <c r="H605" s="404"/>
      <c r="I605" s="404"/>
      <c r="J605" s="404"/>
      <c r="K605" s="404"/>
      <c r="L605" s="404"/>
      <c r="M605" s="404"/>
      <c r="N605" s="404"/>
      <c r="O605" s="404"/>
      <c r="P605" s="404"/>
      <c r="Q605" s="404"/>
      <c r="R605" s="404"/>
      <c r="S605" s="404"/>
      <c r="T605" s="404"/>
      <c r="U605" s="404"/>
      <c r="V605" s="404"/>
      <c r="W605" s="404"/>
      <c r="X605" s="404"/>
      <c r="Y605" s="404"/>
      <c r="Z605" s="404"/>
      <c r="AA605" s="404"/>
      <c r="AB605" s="404"/>
      <c r="AC605" s="404"/>
    </row>
    <row r="606" spans="1:29" ht="15.75" customHeight="1">
      <c r="A606" s="404"/>
      <c r="B606" s="404"/>
      <c r="C606" s="404"/>
      <c r="D606" s="404"/>
      <c r="E606" s="404"/>
      <c r="F606" s="404"/>
      <c r="G606" s="404"/>
      <c r="H606" s="404"/>
      <c r="I606" s="404"/>
      <c r="J606" s="404"/>
      <c r="K606" s="404"/>
      <c r="L606" s="404"/>
      <c r="M606" s="404"/>
      <c r="N606" s="404"/>
      <c r="O606" s="404"/>
      <c r="P606" s="404"/>
      <c r="Q606" s="404"/>
      <c r="R606" s="404"/>
      <c r="S606" s="404"/>
      <c r="T606" s="404"/>
      <c r="U606" s="404"/>
      <c r="V606" s="404"/>
      <c r="W606" s="404"/>
      <c r="X606" s="404"/>
      <c r="Y606" s="404"/>
      <c r="Z606" s="404"/>
      <c r="AA606" s="404"/>
      <c r="AB606" s="404"/>
      <c r="AC606" s="404"/>
    </row>
    <row r="607" spans="1:29" ht="15.75" customHeight="1">
      <c r="A607" s="404"/>
      <c r="B607" s="404"/>
      <c r="C607" s="404"/>
      <c r="D607" s="404"/>
      <c r="E607" s="404"/>
      <c r="F607" s="404"/>
      <c r="G607" s="404"/>
      <c r="H607" s="404"/>
      <c r="I607" s="404"/>
      <c r="J607" s="404"/>
      <c r="K607" s="404"/>
      <c r="L607" s="404"/>
      <c r="M607" s="404"/>
      <c r="N607" s="404"/>
      <c r="O607" s="404"/>
      <c r="P607" s="404"/>
      <c r="Q607" s="404"/>
      <c r="R607" s="404"/>
      <c r="S607" s="404"/>
      <c r="T607" s="404"/>
      <c r="U607" s="404"/>
      <c r="V607" s="404"/>
      <c r="W607" s="404"/>
      <c r="X607" s="404"/>
      <c r="Y607" s="404"/>
      <c r="Z607" s="404"/>
      <c r="AA607" s="404"/>
      <c r="AB607" s="404"/>
      <c r="AC607" s="404"/>
    </row>
    <row r="608" spans="1:29" ht="15.75" customHeight="1">
      <c r="A608" s="404"/>
      <c r="B608" s="404"/>
      <c r="C608" s="404"/>
      <c r="D608" s="404"/>
      <c r="E608" s="404"/>
      <c r="F608" s="404"/>
      <c r="G608" s="404"/>
      <c r="H608" s="404"/>
      <c r="I608" s="404"/>
      <c r="J608" s="404"/>
      <c r="K608" s="404"/>
      <c r="L608" s="404"/>
      <c r="M608" s="404"/>
      <c r="N608" s="404"/>
      <c r="O608" s="404"/>
      <c r="P608" s="404"/>
      <c r="Q608" s="404"/>
      <c r="R608" s="404"/>
      <c r="S608" s="404"/>
      <c r="T608" s="404"/>
      <c r="U608" s="404"/>
      <c r="V608" s="404"/>
      <c r="W608" s="404"/>
      <c r="X608" s="404"/>
      <c r="Y608" s="404"/>
      <c r="Z608" s="404"/>
      <c r="AA608" s="404"/>
      <c r="AB608" s="404"/>
      <c r="AC608" s="404"/>
    </row>
    <row r="609" spans="1:29" ht="15.75" customHeight="1">
      <c r="A609" s="404"/>
      <c r="B609" s="404"/>
      <c r="C609" s="404"/>
      <c r="D609" s="404"/>
      <c r="E609" s="404"/>
      <c r="F609" s="404"/>
      <c r="G609" s="404"/>
      <c r="H609" s="404"/>
      <c r="I609" s="404"/>
      <c r="J609" s="404"/>
      <c r="K609" s="404"/>
      <c r="L609" s="404"/>
      <c r="M609" s="404"/>
      <c r="N609" s="404"/>
      <c r="O609" s="404"/>
      <c r="P609" s="404"/>
      <c r="Q609" s="404"/>
      <c r="R609" s="404"/>
      <c r="S609" s="404"/>
      <c r="T609" s="404"/>
      <c r="U609" s="404"/>
      <c r="V609" s="404"/>
      <c r="W609" s="404"/>
      <c r="X609" s="404"/>
      <c r="Y609" s="404"/>
      <c r="Z609" s="404"/>
      <c r="AA609" s="404"/>
      <c r="AB609" s="404"/>
      <c r="AC609" s="404"/>
    </row>
    <row r="610" spans="1:29" ht="15.75" customHeight="1">
      <c r="A610" s="404"/>
      <c r="B610" s="404"/>
      <c r="C610" s="404"/>
      <c r="D610" s="404"/>
      <c r="E610" s="404"/>
      <c r="F610" s="404"/>
      <c r="G610" s="404"/>
      <c r="H610" s="404"/>
      <c r="I610" s="404"/>
      <c r="J610" s="404"/>
      <c r="K610" s="404"/>
      <c r="L610" s="404"/>
      <c r="M610" s="404"/>
      <c r="N610" s="404"/>
      <c r="O610" s="404"/>
      <c r="P610" s="404"/>
      <c r="Q610" s="404"/>
      <c r="R610" s="404"/>
      <c r="S610" s="404"/>
      <c r="T610" s="404"/>
      <c r="U610" s="404"/>
      <c r="V610" s="404"/>
      <c r="W610" s="404"/>
      <c r="X610" s="404"/>
      <c r="Y610" s="404"/>
      <c r="Z610" s="404"/>
      <c r="AA610" s="404"/>
      <c r="AB610" s="404"/>
      <c r="AC610" s="404"/>
    </row>
    <row r="611" spans="1:29" ht="15.75" customHeight="1">
      <c r="A611" s="404"/>
      <c r="B611" s="404"/>
      <c r="C611" s="404"/>
      <c r="D611" s="404"/>
      <c r="E611" s="404"/>
      <c r="F611" s="404"/>
      <c r="G611" s="404"/>
      <c r="H611" s="404"/>
      <c r="I611" s="404"/>
      <c r="J611" s="404"/>
      <c r="K611" s="404"/>
      <c r="L611" s="404"/>
      <c r="M611" s="404"/>
      <c r="N611" s="404"/>
      <c r="O611" s="404"/>
      <c r="P611" s="404"/>
      <c r="Q611" s="404"/>
      <c r="R611" s="404"/>
      <c r="S611" s="404"/>
      <c r="T611" s="404"/>
      <c r="U611" s="404"/>
      <c r="V611" s="404"/>
      <c r="W611" s="404"/>
      <c r="X611" s="404"/>
      <c r="Y611" s="404"/>
      <c r="Z611" s="404"/>
      <c r="AA611" s="404"/>
      <c r="AB611" s="404"/>
      <c r="AC611" s="404"/>
    </row>
    <row r="612" spans="1:29" ht="15.75" customHeight="1">
      <c r="A612" s="404"/>
      <c r="B612" s="404"/>
      <c r="C612" s="404"/>
      <c r="D612" s="404"/>
      <c r="E612" s="404"/>
      <c r="F612" s="404"/>
      <c r="G612" s="404"/>
      <c r="H612" s="404"/>
      <c r="I612" s="404"/>
      <c r="J612" s="404"/>
      <c r="K612" s="404"/>
      <c r="L612" s="404"/>
      <c r="M612" s="404"/>
      <c r="N612" s="404"/>
      <c r="O612" s="404"/>
      <c r="P612" s="404"/>
      <c r="Q612" s="404"/>
      <c r="R612" s="404"/>
      <c r="S612" s="404"/>
      <c r="T612" s="404"/>
      <c r="U612" s="404"/>
      <c r="V612" s="404"/>
      <c r="W612" s="404"/>
      <c r="X612" s="404"/>
      <c r="Y612" s="404"/>
      <c r="Z612" s="404"/>
      <c r="AA612" s="404"/>
      <c r="AB612" s="404"/>
      <c r="AC612" s="404"/>
    </row>
    <row r="613" spans="1:29" ht="15.75" customHeight="1">
      <c r="A613" s="404"/>
      <c r="B613" s="404"/>
      <c r="C613" s="404"/>
      <c r="D613" s="404"/>
      <c r="E613" s="404"/>
      <c r="F613" s="404"/>
      <c r="G613" s="404"/>
      <c r="H613" s="404"/>
      <c r="I613" s="404"/>
      <c r="J613" s="404"/>
      <c r="K613" s="404"/>
      <c r="L613" s="404"/>
      <c r="M613" s="404"/>
      <c r="N613" s="404"/>
      <c r="O613" s="404"/>
      <c r="P613" s="404"/>
      <c r="Q613" s="404"/>
      <c r="R613" s="404"/>
      <c r="S613" s="404"/>
      <c r="T613" s="404"/>
      <c r="U613" s="404"/>
      <c r="V613" s="404"/>
      <c r="W613" s="404"/>
      <c r="X613" s="404"/>
      <c r="Y613" s="404"/>
      <c r="Z613" s="404"/>
      <c r="AA613" s="404"/>
      <c r="AB613" s="404"/>
      <c r="AC613" s="404"/>
    </row>
    <row r="614" spans="1:29" ht="15.75" customHeight="1">
      <c r="A614" s="404"/>
      <c r="B614" s="404"/>
      <c r="C614" s="404"/>
      <c r="D614" s="404"/>
      <c r="E614" s="404"/>
      <c r="F614" s="404"/>
      <c r="G614" s="404"/>
      <c r="H614" s="404"/>
      <c r="I614" s="404"/>
      <c r="J614" s="404"/>
      <c r="K614" s="404"/>
      <c r="L614" s="404"/>
      <c r="M614" s="404"/>
      <c r="N614" s="404"/>
      <c r="O614" s="404"/>
      <c r="P614" s="404"/>
      <c r="Q614" s="404"/>
      <c r="R614" s="404"/>
      <c r="S614" s="404"/>
      <c r="T614" s="404"/>
      <c r="U614" s="404"/>
      <c r="V614" s="404"/>
      <c r="W614" s="404"/>
      <c r="X614" s="404"/>
      <c r="Y614" s="404"/>
      <c r="Z614" s="404"/>
      <c r="AA614" s="404"/>
      <c r="AB614" s="404"/>
      <c r="AC614" s="404"/>
    </row>
    <row r="615" spans="1:29" ht="15.75" customHeight="1">
      <c r="A615" s="404"/>
      <c r="B615" s="404"/>
      <c r="C615" s="404"/>
      <c r="D615" s="404"/>
      <c r="E615" s="404"/>
      <c r="F615" s="404"/>
      <c r="G615" s="404"/>
      <c r="H615" s="404"/>
      <c r="I615" s="404"/>
      <c r="J615" s="404"/>
      <c r="K615" s="404"/>
      <c r="L615" s="404"/>
      <c r="M615" s="404"/>
      <c r="N615" s="404"/>
      <c r="O615" s="404"/>
      <c r="P615" s="404"/>
      <c r="Q615" s="404"/>
      <c r="R615" s="404"/>
      <c r="S615" s="404"/>
      <c r="T615" s="404"/>
      <c r="U615" s="404"/>
      <c r="V615" s="404"/>
      <c r="W615" s="404"/>
      <c r="X615" s="404"/>
      <c r="Y615" s="404"/>
      <c r="Z615" s="404"/>
      <c r="AA615" s="404"/>
      <c r="AB615" s="404"/>
      <c r="AC615" s="404"/>
    </row>
    <row r="616" spans="1:29" ht="15.75" customHeight="1">
      <c r="A616" s="404"/>
      <c r="B616" s="404"/>
      <c r="C616" s="404"/>
      <c r="D616" s="404"/>
      <c r="E616" s="404"/>
      <c r="F616" s="404"/>
      <c r="G616" s="404"/>
      <c r="H616" s="404"/>
      <c r="I616" s="404"/>
      <c r="J616" s="404"/>
      <c r="K616" s="404"/>
      <c r="L616" s="404"/>
      <c r="M616" s="404"/>
      <c r="N616" s="404"/>
      <c r="O616" s="404"/>
      <c r="P616" s="404"/>
      <c r="Q616" s="404"/>
      <c r="R616" s="404"/>
      <c r="S616" s="404"/>
      <c r="T616" s="404"/>
      <c r="U616" s="404"/>
      <c r="V616" s="404"/>
      <c r="W616" s="404"/>
      <c r="X616" s="404"/>
      <c r="Y616" s="404"/>
      <c r="Z616" s="404"/>
      <c r="AA616" s="404"/>
      <c r="AB616" s="404"/>
      <c r="AC616" s="404"/>
    </row>
    <row r="617" spans="1:29" ht="15.75" customHeight="1">
      <c r="A617" s="404"/>
      <c r="B617" s="404"/>
      <c r="C617" s="404"/>
      <c r="D617" s="404"/>
      <c r="E617" s="404"/>
      <c r="F617" s="404"/>
      <c r="G617" s="404"/>
      <c r="H617" s="404"/>
      <c r="I617" s="404"/>
      <c r="J617" s="404"/>
      <c r="K617" s="404"/>
      <c r="L617" s="404"/>
      <c r="M617" s="404"/>
      <c r="N617" s="404"/>
      <c r="O617" s="404"/>
      <c r="P617" s="404"/>
      <c r="Q617" s="404"/>
      <c r="R617" s="404"/>
      <c r="S617" s="404"/>
      <c r="T617" s="404"/>
      <c r="U617" s="404"/>
      <c r="V617" s="404"/>
      <c r="W617" s="404"/>
      <c r="X617" s="404"/>
      <c r="Y617" s="404"/>
      <c r="Z617" s="404"/>
      <c r="AA617" s="404"/>
      <c r="AB617" s="404"/>
      <c r="AC617" s="404"/>
    </row>
    <row r="618" spans="1:29" ht="15.75" customHeight="1">
      <c r="A618" s="404"/>
      <c r="B618" s="404"/>
      <c r="C618" s="404"/>
      <c r="D618" s="404"/>
      <c r="E618" s="404"/>
      <c r="F618" s="404"/>
      <c r="G618" s="404"/>
      <c r="H618" s="404"/>
      <c r="I618" s="404"/>
      <c r="J618" s="404"/>
      <c r="K618" s="404"/>
      <c r="L618" s="404"/>
      <c r="M618" s="404"/>
      <c r="N618" s="404"/>
      <c r="O618" s="404"/>
      <c r="P618" s="404"/>
      <c r="Q618" s="404"/>
      <c r="R618" s="404"/>
      <c r="S618" s="404"/>
      <c r="T618" s="404"/>
      <c r="U618" s="404"/>
      <c r="V618" s="404"/>
      <c r="W618" s="404"/>
      <c r="X618" s="404"/>
      <c r="Y618" s="404"/>
      <c r="Z618" s="404"/>
      <c r="AA618" s="404"/>
      <c r="AB618" s="404"/>
      <c r="AC618" s="404"/>
    </row>
    <row r="619" spans="1:29" ht="15.75" customHeight="1">
      <c r="A619" s="404"/>
      <c r="B619" s="404"/>
      <c r="C619" s="404"/>
      <c r="D619" s="404"/>
      <c r="E619" s="404"/>
      <c r="F619" s="404"/>
      <c r="G619" s="404"/>
      <c r="H619" s="404"/>
      <c r="I619" s="404"/>
      <c r="J619" s="404"/>
      <c r="K619" s="404"/>
      <c r="L619" s="404"/>
      <c r="M619" s="404"/>
      <c r="N619" s="404"/>
      <c r="O619" s="404"/>
      <c r="P619" s="404"/>
      <c r="Q619" s="404"/>
      <c r="R619" s="404"/>
      <c r="S619" s="404"/>
      <c r="T619" s="404"/>
      <c r="U619" s="404"/>
      <c r="V619" s="404"/>
      <c r="W619" s="404"/>
      <c r="X619" s="404"/>
      <c r="Y619" s="404"/>
      <c r="Z619" s="404"/>
      <c r="AA619" s="404"/>
      <c r="AB619" s="404"/>
      <c r="AC619" s="404"/>
    </row>
    <row r="620" spans="1:29" ht="15.75" customHeight="1">
      <c r="A620" s="404"/>
      <c r="B620" s="404"/>
      <c r="C620" s="404"/>
      <c r="D620" s="404"/>
      <c r="E620" s="404"/>
      <c r="F620" s="404"/>
      <c r="G620" s="404"/>
      <c r="H620" s="404"/>
      <c r="I620" s="404"/>
      <c r="J620" s="404"/>
      <c r="K620" s="404"/>
      <c r="L620" s="404"/>
      <c r="M620" s="404"/>
      <c r="N620" s="404"/>
      <c r="O620" s="404"/>
      <c r="P620" s="404"/>
      <c r="Q620" s="404"/>
      <c r="R620" s="404"/>
      <c r="S620" s="404"/>
      <c r="T620" s="404"/>
      <c r="U620" s="404"/>
      <c r="V620" s="404"/>
      <c r="W620" s="404"/>
      <c r="X620" s="404"/>
      <c r="Y620" s="404"/>
      <c r="Z620" s="404"/>
      <c r="AA620" s="404"/>
      <c r="AB620" s="404"/>
      <c r="AC620" s="404"/>
    </row>
    <row r="621" spans="1:29" ht="15.75" customHeight="1">
      <c r="A621" s="404"/>
      <c r="B621" s="404"/>
      <c r="C621" s="404"/>
      <c r="D621" s="404"/>
      <c r="E621" s="404"/>
      <c r="F621" s="404"/>
      <c r="G621" s="404"/>
      <c r="H621" s="404"/>
      <c r="I621" s="404"/>
      <c r="J621" s="404"/>
      <c r="K621" s="404"/>
      <c r="L621" s="404"/>
      <c r="M621" s="404"/>
      <c r="N621" s="404"/>
      <c r="O621" s="404"/>
      <c r="P621" s="404"/>
      <c r="Q621" s="404"/>
      <c r="R621" s="404"/>
      <c r="S621" s="404"/>
      <c r="T621" s="404"/>
      <c r="U621" s="404"/>
      <c r="V621" s="404"/>
      <c r="W621" s="404"/>
      <c r="X621" s="404"/>
      <c r="Y621" s="404"/>
      <c r="Z621" s="404"/>
      <c r="AA621" s="404"/>
      <c r="AB621" s="404"/>
      <c r="AC621" s="404"/>
    </row>
    <row r="622" spans="1:29" ht="15.75" customHeight="1">
      <c r="A622" s="404"/>
      <c r="B622" s="404"/>
      <c r="C622" s="404"/>
      <c r="D622" s="404"/>
      <c r="E622" s="404"/>
      <c r="F622" s="404"/>
      <c r="G622" s="404"/>
      <c r="H622" s="404"/>
      <c r="I622" s="404"/>
      <c r="J622" s="404"/>
      <c r="K622" s="404"/>
      <c r="L622" s="404"/>
      <c r="M622" s="404"/>
      <c r="N622" s="404"/>
      <c r="O622" s="404"/>
      <c r="P622" s="404"/>
      <c r="Q622" s="404"/>
      <c r="R622" s="404"/>
      <c r="S622" s="404"/>
      <c r="T622" s="404"/>
      <c r="U622" s="404"/>
      <c r="V622" s="404"/>
      <c r="W622" s="404"/>
      <c r="X622" s="404"/>
      <c r="Y622" s="404"/>
      <c r="Z622" s="404"/>
      <c r="AA622" s="404"/>
      <c r="AB622" s="404"/>
      <c r="AC622" s="404"/>
    </row>
    <row r="623" spans="1:29" ht="15.75" customHeight="1">
      <c r="A623" s="404"/>
      <c r="B623" s="404"/>
      <c r="C623" s="404"/>
      <c r="D623" s="404"/>
      <c r="E623" s="404"/>
      <c r="F623" s="404"/>
      <c r="G623" s="404"/>
      <c r="H623" s="404"/>
      <c r="I623" s="404"/>
      <c r="J623" s="404"/>
      <c r="K623" s="404"/>
      <c r="L623" s="404"/>
      <c r="M623" s="404"/>
      <c r="N623" s="404"/>
      <c r="O623" s="404"/>
      <c r="P623" s="404"/>
      <c r="Q623" s="404"/>
      <c r="R623" s="404"/>
      <c r="S623" s="404"/>
      <c r="T623" s="404"/>
      <c r="U623" s="404"/>
      <c r="V623" s="404"/>
      <c r="W623" s="404"/>
      <c r="X623" s="404"/>
      <c r="Y623" s="404"/>
      <c r="Z623" s="404"/>
      <c r="AA623" s="404"/>
      <c r="AB623" s="404"/>
      <c r="AC623" s="404"/>
    </row>
    <row r="624" spans="1:29" ht="15.75" customHeight="1">
      <c r="A624" s="404"/>
      <c r="B624" s="404"/>
      <c r="C624" s="404"/>
      <c r="D624" s="404"/>
      <c r="E624" s="404"/>
      <c r="F624" s="404"/>
      <c r="G624" s="404"/>
      <c r="H624" s="404"/>
      <c r="I624" s="404"/>
      <c r="J624" s="404"/>
      <c r="K624" s="404"/>
      <c r="L624" s="404"/>
      <c r="M624" s="404"/>
      <c r="N624" s="404"/>
      <c r="O624" s="404"/>
      <c r="P624" s="404"/>
      <c r="Q624" s="404"/>
      <c r="R624" s="404"/>
      <c r="S624" s="404"/>
      <c r="T624" s="404"/>
      <c r="U624" s="404"/>
      <c r="V624" s="404"/>
      <c r="W624" s="404"/>
      <c r="X624" s="404"/>
      <c r="Y624" s="404"/>
      <c r="Z624" s="404"/>
      <c r="AA624" s="404"/>
      <c r="AB624" s="404"/>
      <c r="AC624" s="404"/>
    </row>
    <row r="625" spans="1:29" ht="15.75" customHeight="1">
      <c r="A625" s="404"/>
      <c r="B625" s="404"/>
      <c r="C625" s="404"/>
      <c r="D625" s="404"/>
      <c r="E625" s="404"/>
      <c r="F625" s="404"/>
      <c r="G625" s="404"/>
      <c r="H625" s="404"/>
      <c r="I625" s="404"/>
      <c r="J625" s="404"/>
      <c r="K625" s="404"/>
      <c r="L625" s="404"/>
      <c r="M625" s="404"/>
      <c r="N625" s="404"/>
      <c r="O625" s="404"/>
      <c r="P625" s="404"/>
      <c r="Q625" s="404"/>
      <c r="R625" s="404"/>
      <c r="S625" s="404"/>
      <c r="T625" s="404"/>
      <c r="U625" s="404"/>
      <c r="V625" s="404"/>
      <c r="W625" s="404"/>
      <c r="X625" s="404"/>
      <c r="Y625" s="404"/>
      <c r="Z625" s="404"/>
      <c r="AA625" s="404"/>
      <c r="AB625" s="404"/>
      <c r="AC625" s="404"/>
    </row>
    <row r="626" spans="1:29" ht="15.75" customHeight="1">
      <c r="A626" s="404"/>
      <c r="B626" s="404"/>
      <c r="C626" s="404"/>
      <c r="D626" s="404"/>
      <c r="E626" s="404"/>
      <c r="F626" s="404"/>
      <c r="G626" s="404"/>
      <c r="H626" s="404"/>
      <c r="I626" s="404"/>
      <c r="J626" s="404"/>
      <c r="K626" s="404"/>
      <c r="L626" s="404"/>
      <c r="M626" s="404"/>
      <c r="N626" s="404"/>
      <c r="O626" s="404"/>
      <c r="P626" s="404"/>
      <c r="Q626" s="404"/>
      <c r="R626" s="404"/>
      <c r="S626" s="404"/>
      <c r="T626" s="404"/>
      <c r="U626" s="404"/>
      <c r="V626" s="404"/>
      <c r="W626" s="404"/>
      <c r="X626" s="404"/>
      <c r="Y626" s="404"/>
      <c r="Z626" s="404"/>
      <c r="AA626" s="404"/>
      <c r="AB626" s="404"/>
      <c r="AC626" s="404"/>
    </row>
    <row r="627" spans="1:29" ht="15.75" customHeight="1">
      <c r="A627" s="404"/>
      <c r="B627" s="404"/>
      <c r="C627" s="404"/>
      <c r="D627" s="404"/>
      <c r="E627" s="404"/>
      <c r="F627" s="404"/>
      <c r="G627" s="404"/>
      <c r="H627" s="404"/>
      <c r="I627" s="404"/>
      <c r="J627" s="404"/>
      <c r="K627" s="404"/>
      <c r="L627" s="404"/>
      <c r="M627" s="404"/>
      <c r="N627" s="404"/>
      <c r="O627" s="404"/>
      <c r="P627" s="404"/>
      <c r="Q627" s="404"/>
      <c r="R627" s="404"/>
      <c r="S627" s="404"/>
      <c r="T627" s="404"/>
      <c r="U627" s="404"/>
      <c r="V627" s="404"/>
      <c r="W627" s="404"/>
      <c r="X627" s="404"/>
      <c r="Y627" s="404"/>
      <c r="Z627" s="404"/>
      <c r="AA627" s="404"/>
      <c r="AB627" s="404"/>
      <c r="AC627" s="404"/>
    </row>
    <row r="628" spans="1:29" ht="15.75" customHeight="1">
      <c r="A628" s="404"/>
      <c r="B628" s="404"/>
      <c r="C628" s="404"/>
      <c r="D628" s="404"/>
      <c r="E628" s="404"/>
      <c r="F628" s="404"/>
      <c r="G628" s="404"/>
      <c r="H628" s="404"/>
      <c r="I628" s="404"/>
      <c r="J628" s="404"/>
      <c r="K628" s="404"/>
      <c r="L628" s="404"/>
      <c r="M628" s="404"/>
      <c r="N628" s="404"/>
      <c r="O628" s="404"/>
      <c r="P628" s="404"/>
      <c r="Q628" s="404"/>
      <c r="R628" s="404"/>
      <c r="S628" s="404"/>
      <c r="T628" s="404"/>
      <c r="U628" s="404"/>
      <c r="V628" s="404"/>
      <c r="W628" s="404"/>
      <c r="X628" s="404"/>
      <c r="Y628" s="404"/>
      <c r="Z628" s="404"/>
      <c r="AA628" s="404"/>
      <c r="AB628" s="404"/>
      <c r="AC628" s="404"/>
    </row>
    <row r="629" spans="1:29" ht="15.75" customHeight="1">
      <c r="A629" s="404"/>
      <c r="B629" s="404"/>
      <c r="C629" s="404"/>
      <c r="D629" s="404"/>
      <c r="E629" s="404"/>
      <c r="F629" s="404"/>
      <c r="G629" s="404"/>
      <c r="H629" s="404"/>
      <c r="I629" s="404"/>
      <c r="J629" s="404"/>
      <c r="K629" s="404"/>
      <c r="L629" s="404"/>
      <c r="M629" s="404"/>
      <c r="N629" s="404"/>
      <c r="O629" s="404"/>
      <c r="P629" s="404"/>
      <c r="Q629" s="404"/>
      <c r="R629" s="404"/>
      <c r="S629" s="404"/>
      <c r="T629" s="404"/>
      <c r="U629" s="404"/>
      <c r="V629" s="404"/>
      <c r="W629" s="404"/>
      <c r="X629" s="404"/>
      <c r="Y629" s="404"/>
      <c r="Z629" s="404"/>
      <c r="AA629" s="404"/>
      <c r="AB629" s="404"/>
      <c r="AC629" s="404"/>
    </row>
    <row r="630" spans="1:29" ht="15.75" customHeight="1">
      <c r="A630" s="404"/>
      <c r="B630" s="404"/>
      <c r="C630" s="404"/>
      <c r="D630" s="404"/>
      <c r="E630" s="404"/>
      <c r="F630" s="404"/>
      <c r="G630" s="404"/>
      <c r="H630" s="404"/>
      <c r="I630" s="404"/>
      <c r="J630" s="404"/>
      <c r="K630" s="404"/>
      <c r="L630" s="404"/>
      <c r="M630" s="404"/>
      <c r="N630" s="404"/>
      <c r="O630" s="404"/>
      <c r="P630" s="404"/>
      <c r="Q630" s="404"/>
      <c r="R630" s="404"/>
      <c r="S630" s="404"/>
      <c r="T630" s="404"/>
      <c r="U630" s="404"/>
      <c r="V630" s="404"/>
      <c r="W630" s="404"/>
      <c r="X630" s="404"/>
      <c r="Y630" s="404"/>
      <c r="Z630" s="404"/>
      <c r="AA630" s="404"/>
      <c r="AB630" s="404"/>
      <c r="AC630" s="404"/>
    </row>
    <row r="631" spans="1:29" ht="15.75" customHeight="1">
      <c r="A631" s="404"/>
      <c r="B631" s="404"/>
      <c r="C631" s="404"/>
      <c r="D631" s="404"/>
      <c r="E631" s="404"/>
      <c r="F631" s="404"/>
      <c r="G631" s="404"/>
      <c r="H631" s="404"/>
      <c r="I631" s="404"/>
      <c r="J631" s="404"/>
      <c r="K631" s="404"/>
      <c r="L631" s="404"/>
      <c r="M631" s="404"/>
      <c r="N631" s="404"/>
      <c r="O631" s="404"/>
      <c r="P631" s="404"/>
      <c r="Q631" s="404"/>
      <c r="R631" s="404"/>
      <c r="S631" s="404"/>
      <c r="T631" s="404"/>
      <c r="U631" s="404"/>
      <c r="V631" s="404"/>
      <c r="W631" s="404"/>
      <c r="X631" s="404"/>
      <c r="Y631" s="404"/>
      <c r="Z631" s="404"/>
      <c r="AA631" s="404"/>
      <c r="AB631" s="404"/>
      <c r="AC631" s="404"/>
    </row>
    <row r="632" spans="1:29" ht="15.75" customHeight="1">
      <c r="A632" s="404"/>
      <c r="B632" s="404"/>
      <c r="C632" s="404"/>
      <c r="D632" s="404"/>
      <c r="E632" s="404"/>
      <c r="F632" s="404"/>
      <c r="G632" s="404"/>
      <c r="H632" s="404"/>
      <c r="I632" s="404"/>
      <c r="J632" s="404"/>
      <c r="K632" s="404"/>
      <c r="L632" s="404"/>
      <c r="M632" s="404"/>
      <c r="N632" s="404"/>
      <c r="O632" s="404"/>
      <c r="P632" s="404"/>
      <c r="Q632" s="404"/>
      <c r="R632" s="404"/>
      <c r="S632" s="404"/>
      <c r="T632" s="404"/>
      <c r="U632" s="404"/>
      <c r="V632" s="404"/>
      <c r="W632" s="404"/>
      <c r="X632" s="404"/>
      <c r="Y632" s="404"/>
      <c r="Z632" s="404"/>
      <c r="AA632" s="404"/>
      <c r="AB632" s="404"/>
      <c r="AC632" s="404"/>
    </row>
    <row r="633" spans="1:29" ht="15.75" customHeight="1">
      <c r="A633" s="404"/>
      <c r="B633" s="404"/>
      <c r="C633" s="404"/>
      <c r="D633" s="404"/>
      <c r="E633" s="404"/>
      <c r="F633" s="404"/>
      <c r="G633" s="404"/>
      <c r="H633" s="404"/>
      <c r="I633" s="404"/>
      <c r="J633" s="404"/>
      <c r="K633" s="404"/>
      <c r="L633" s="404"/>
      <c r="M633" s="404"/>
      <c r="N633" s="404"/>
      <c r="O633" s="404"/>
      <c r="P633" s="404"/>
      <c r="Q633" s="404"/>
      <c r="R633" s="404"/>
      <c r="S633" s="404"/>
      <c r="T633" s="404"/>
      <c r="U633" s="404"/>
      <c r="V633" s="404"/>
      <c r="W633" s="404"/>
      <c r="X633" s="404"/>
      <c r="Y633" s="404"/>
      <c r="Z633" s="404"/>
      <c r="AA633" s="404"/>
      <c r="AB633" s="404"/>
      <c r="AC633" s="404"/>
    </row>
    <row r="634" spans="1:29" ht="15.75" customHeight="1">
      <c r="A634" s="404"/>
      <c r="B634" s="404"/>
      <c r="C634" s="404"/>
      <c r="D634" s="404"/>
      <c r="E634" s="404"/>
      <c r="F634" s="404"/>
      <c r="G634" s="404"/>
      <c r="H634" s="404"/>
      <c r="I634" s="404"/>
      <c r="J634" s="404"/>
      <c r="K634" s="404"/>
      <c r="L634" s="404"/>
      <c r="M634" s="404"/>
      <c r="N634" s="404"/>
      <c r="O634" s="404"/>
      <c r="P634" s="404"/>
      <c r="Q634" s="404"/>
      <c r="R634" s="404"/>
      <c r="S634" s="404"/>
      <c r="T634" s="404"/>
      <c r="U634" s="404"/>
      <c r="V634" s="404"/>
      <c r="W634" s="404"/>
      <c r="X634" s="404"/>
      <c r="Y634" s="404"/>
      <c r="Z634" s="404"/>
      <c r="AA634" s="404"/>
      <c r="AB634" s="404"/>
      <c r="AC634" s="404"/>
    </row>
    <row r="635" spans="1:29" ht="15.75" customHeight="1">
      <c r="A635" s="404"/>
      <c r="B635" s="404"/>
      <c r="C635" s="404"/>
      <c r="D635" s="404"/>
      <c r="E635" s="404"/>
      <c r="F635" s="404"/>
      <c r="G635" s="404"/>
      <c r="H635" s="404"/>
      <c r="I635" s="404"/>
      <c r="J635" s="404"/>
      <c r="K635" s="404"/>
      <c r="L635" s="404"/>
      <c r="M635" s="404"/>
      <c r="N635" s="404"/>
      <c r="O635" s="404"/>
      <c r="P635" s="404"/>
      <c r="Q635" s="404"/>
      <c r="R635" s="404"/>
      <c r="S635" s="404"/>
      <c r="T635" s="404"/>
      <c r="U635" s="404"/>
      <c r="V635" s="404"/>
      <c r="W635" s="404"/>
      <c r="X635" s="404"/>
      <c r="Y635" s="404"/>
      <c r="Z635" s="404"/>
      <c r="AA635" s="404"/>
      <c r="AB635" s="404"/>
      <c r="AC635" s="404"/>
    </row>
    <row r="636" spans="1:29" ht="15.75" customHeight="1">
      <c r="A636" s="404"/>
      <c r="B636" s="404"/>
      <c r="C636" s="404"/>
      <c r="D636" s="404"/>
      <c r="E636" s="404"/>
      <c r="F636" s="404"/>
      <c r="G636" s="404"/>
      <c r="H636" s="404"/>
      <c r="I636" s="404"/>
      <c r="J636" s="404"/>
      <c r="K636" s="404"/>
      <c r="L636" s="404"/>
      <c r="M636" s="404"/>
      <c r="N636" s="404"/>
      <c r="O636" s="404"/>
      <c r="P636" s="404"/>
      <c r="Q636" s="404"/>
      <c r="R636" s="404"/>
      <c r="S636" s="404"/>
      <c r="T636" s="404"/>
      <c r="U636" s="404"/>
      <c r="V636" s="404"/>
      <c r="W636" s="404"/>
      <c r="X636" s="404"/>
      <c r="Y636" s="404"/>
      <c r="Z636" s="404"/>
      <c r="AA636" s="404"/>
      <c r="AB636" s="404"/>
      <c r="AC636" s="404"/>
    </row>
    <row r="637" spans="1:29" ht="15.75" customHeight="1">
      <c r="A637" s="404"/>
      <c r="B637" s="404"/>
      <c r="C637" s="404"/>
      <c r="D637" s="404"/>
      <c r="E637" s="404"/>
      <c r="F637" s="404"/>
      <c r="G637" s="404"/>
      <c r="H637" s="404"/>
      <c r="I637" s="404"/>
      <c r="J637" s="404"/>
      <c r="K637" s="404"/>
      <c r="L637" s="404"/>
      <c r="M637" s="404"/>
      <c r="N637" s="404"/>
      <c r="O637" s="404"/>
      <c r="P637" s="404"/>
      <c r="Q637" s="404"/>
      <c r="R637" s="404"/>
      <c r="S637" s="404"/>
      <c r="T637" s="404"/>
      <c r="U637" s="404"/>
      <c r="V637" s="404"/>
      <c r="W637" s="404"/>
      <c r="X637" s="404"/>
      <c r="Y637" s="404"/>
      <c r="Z637" s="404"/>
      <c r="AA637" s="404"/>
      <c r="AB637" s="404"/>
      <c r="AC637" s="404"/>
    </row>
    <row r="638" spans="1:29" ht="15.75" customHeight="1">
      <c r="A638" s="404"/>
      <c r="B638" s="404"/>
      <c r="C638" s="404"/>
      <c r="D638" s="404"/>
      <c r="E638" s="404"/>
      <c r="F638" s="404"/>
      <c r="G638" s="404"/>
      <c r="H638" s="404"/>
      <c r="I638" s="404"/>
      <c r="J638" s="404"/>
      <c r="K638" s="404"/>
      <c r="L638" s="404"/>
      <c r="M638" s="404"/>
      <c r="N638" s="404"/>
      <c r="O638" s="404"/>
      <c r="P638" s="404"/>
      <c r="Q638" s="404"/>
      <c r="R638" s="404"/>
      <c r="S638" s="404"/>
      <c r="T638" s="404"/>
      <c r="U638" s="404"/>
      <c r="V638" s="404"/>
      <c r="W638" s="404"/>
      <c r="X638" s="404"/>
      <c r="Y638" s="404"/>
      <c r="Z638" s="404"/>
      <c r="AA638" s="404"/>
      <c r="AB638" s="404"/>
      <c r="AC638" s="404"/>
    </row>
    <row r="639" spans="1:29" ht="15.75" customHeight="1">
      <c r="A639" s="404"/>
      <c r="B639" s="404"/>
      <c r="C639" s="404"/>
      <c r="D639" s="404"/>
      <c r="E639" s="404"/>
      <c r="F639" s="404"/>
      <c r="G639" s="404"/>
      <c r="H639" s="404"/>
      <c r="I639" s="404"/>
      <c r="J639" s="404"/>
      <c r="K639" s="404"/>
      <c r="L639" s="404"/>
      <c r="M639" s="404"/>
      <c r="N639" s="404"/>
      <c r="O639" s="404"/>
      <c r="P639" s="404"/>
      <c r="Q639" s="404"/>
      <c r="R639" s="404"/>
      <c r="S639" s="404"/>
      <c r="T639" s="404"/>
      <c r="U639" s="404"/>
      <c r="V639" s="404"/>
      <c r="W639" s="404"/>
      <c r="X639" s="404"/>
      <c r="Y639" s="404"/>
      <c r="Z639" s="404"/>
      <c r="AA639" s="404"/>
      <c r="AB639" s="404"/>
      <c r="AC639" s="404"/>
    </row>
    <row r="640" spans="1:29" ht="15.75" customHeight="1">
      <c r="A640" s="404"/>
      <c r="B640" s="404"/>
      <c r="C640" s="404"/>
      <c r="D640" s="404"/>
      <c r="E640" s="404"/>
      <c r="F640" s="404"/>
      <c r="G640" s="404"/>
      <c r="H640" s="404"/>
      <c r="I640" s="404"/>
      <c r="J640" s="404"/>
      <c r="K640" s="404"/>
      <c r="L640" s="404"/>
      <c r="M640" s="404"/>
      <c r="N640" s="404"/>
      <c r="O640" s="404"/>
      <c r="P640" s="404"/>
      <c r="Q640" s="404"/>
      <c r="R640" s="404"/>
      <c r="S640" s="404"/>
      <c r="T640" s="404"/>
      <c r="U640" s="404"/>
      <c r="V640" s="404"/>
      <c r="W640" s="404"/>
      <c r="X640" s="404"/>
      <c r="Y640" s="404"/>
      <c r="Z640" s="404"/>
      <c r="AA640" s="404"/>
      <c r="AB640" s="404"/>
      <c r="AC640" s="404"/>
    </row>
    <row r="641" spans="1:29" ht="15.75" customHeight="1">
      <c r="A641" s="404"/>
      <c r="B641" s="404"/>
      <c r="C641" s="404"/>
      <c r="D641" s="404"/>
      <c r="E641" s="404"/>
      <c r="F641" s="404"/>
      <c r="G641" s="404"/>
      <c r="H641" s="404"/>
      <c r="I641" s="404"/>
      <c r="J641" s="404"/>
      <c r="K641" s="404"/>
      <c r="L641" s="404"/>
      <c r="M641" s="404"/>
      <c r="N641" s="404"/>
      <c r="O641" s="404"/>
      <c r="P641" s="404"/>
      <c r="Q641" s="404"/>
      <c r="R641" s="404"/>
      <c r="S641" s="404"/>
      <c r="T641" s="404"/>
      <c r="U641" s="404"/>
      <c r="V641" s="404"/>
      <c r="W641" s="404"/>
      <c r="X641" s="404"/>
      <c r="Y641" s="404"/>
      <c r="Z641" s="404"/>
      <c r="AA641" s="404"/>
      <c r="AB641" s="404"/>
      <c r="AC641" s="404"/>
    </row>
    <row r="642" spans="1:29" ht="15.75" customHeight="1">
      <c r="A642" s="404"/>
      <c r="B642" s="404"/>
      <c r="C642" s="404"/>
      <c r="D642" s="404"/>
      <c r="E642" s="404"/>
      <c r="F642" s="404"/>
      <c r="G642" s="404"/>
      <c r="H642" s="404"/>
      <c r="I642" s="404"/>
      <c r="J642" s="404"/>
      <c r="K642" s="404"/>
      <c r="L642" s="404"/>
      <c r="M642" s="404"/>
      <c r="N642" s="404"/>
      <c r="O642" s="404"/>
      <c r="P642" s="404"/>
      <c r="Q642" s="404"/>
      <c r="R642" s="404"/>
      <c r="S642" s="404"/>
      <c r="T642" s="404"/>
      <c r="U642" s="404"/>
      <c r="V642" s="404"/>
      <c r="W642" s="404"/>
      <c r="X642" s="404"/>
      <c r="Y642" s="404"/>
      <c r="Z642" s="404"/>
      <c r="AA642" s="404"/>
      <c r="AB642" s="404"/>
      <c r="AC642" s="404"/>
    </row>
    <row r="643" spans="1:29" ht="15.75" customHeight="1">
      <c r="A643" s="404"/>
      <c r="B643" s="404"/>
      <c r="C643" s="404"/>
      <c r="D643" s="404"/>
      <c r="E643" s="404"/>
      <c r="F643" s="404"/>
      <c r="G643" s="404"/>
      <c r="H643" s="404"/>
      <c r="I643" s="404"/>
      <c r="J643" s="404"/>
      <c r="K643" s="404"/>
      <c r="L643" s="404"/>
      <c r="M643" s="404"/>
      <c r="N643" s="404"/>
      <c r="O643" s="404"/>
      <c r="P643" s="404"/>
      <c r="Q643" s="404"/>
      <c r="R643" s="404"/>
      <c r="S643" s="404"/>
      <c r="T643" s="404"/>
      <c r="U643" s="404"/>
      <c r="V643" s="404"/>
      <c r="W643" s="404"/>
      <c r="X643" s="404"/>
      <c r="Y643" s="404"/>
      <c r="Z643" s="404"/>
      <c r="AA643" s="404"/>
      <c r="AB643" s="404"/>
      <c r="AC643" s="404"/>
    </row>
    <row r="644" spans="1:29" ht="15.75" customHeight="1">
      <c r="A644" s="404"/>
      <c r="B644" s="404"/>
      <c r="C644" s="404"/>
      <c r="D644" s="404"/>
      <c r="E644" s="404"/>
      <c r="F644" s="404"/>
      <c r="G644" s="404"/>
      <c r="H644" s="404"/>
      <c r="I644" s="404"/>
      <c r="J644" s="404"/>
      <c r="K644" s="404"/>
      <c r="L644" s="404"/>
      <c r="M644" s="404"/>
      <c r="N644" s="404"/>
      <c r="O644" s="404"/>
      <c r="P644" s="404"/>
      <c r="Q644" s="404"/>
      <c r="R644" s="404"/>
      <c r="S644" s="404"/>
      <c r="T644" s="404"/>
      <c r="U644" s="404"/>
      <c r="V644" s="404"/>
      <c r="W644" s="404"/>
      <c r="X644" s="404"/>
      <c r="Y644" s="404"/>
      <c r="Z644" s="404"/>
      <c r="AA644" s="404"/>
      <c r="AB644" s="404"/>
      <c r="AC644" s="404"/>
    </row>
    <row r="645" spans="1:29" ht="15.75" customHeight="1">
      <c r="A645" s="404"/>
      <c r="B645" s="404"/>
      <c r="C645" s="404"/>
      <c r="D645" s="404"/>
      <c r="E645" s="404"/>
      <c r="F645" s="404"/>
      <c r="G645" s="404"/>
      <c r="H645" s="404"/>
      <c r="I645" s="404"/>
      <c r="J645" s="404"/>
      <c r="K645" s="404"/>
      <c r="L645" s="404"/>
      <c r="M645" s="404"/>
      <c r="N645" s="404"/>
      <c r="O645" s="404"/>
      <c r="P645" s="404"/>
      <c r="Q645" s="404"/>
      <c r="R645" s="404"/>
      <c r="S645" s="404"/>
      <c r="T645" s="404"/>
      <c r="U645" s="404"/>
      <c r="V645" s="404"/>
      <c r="W645" s="404"/>
      <c r="X645" s="404"/>
      <c r="Y645" s="404"/>
      <c r="Z645" s="404"/>
      <c r="AA645" s="404"/>
      <c r="AB645" s="404"/>
      <c r="AC645" s="404"/>
    </row>
    <row r="646" spans="1:29" ht="15.75" customHeight="1">
      <c r="A646" s="404"/>
      <c r="B646" s="404"/>
      <c r="C646" s="404"/>
      <c r="D646" s="404"/>
      <c r="E646" s="404"/>
      <c r="F646" s="404"/>
      <c r="G646" s="404"/>
      <c r="H646" s="404"/>
      <c r="I646" s="404"/>
      <c r="J646" s="404"/>
      <c r="K646" s="404"/>
      <c r="L646" s="404"/>
      <c r="M646" s="404"/>
      <c r="N646" s="404"/>
      <c r="O646" s="404"/>
      <c r="P646" s="404"/>
      <c r="Q646" s="404"/>
      <c r="R646" s="404"/>
      <c r="S646" s="404"/>
      <c r="T646" s="404"/>
      <c r="U646" s="404"/>
      <c r="V646" s="404"/>
      <c r="W646" s="404"/>
      <c r="X646" s="404"/>
      <c r="Y646" s="404"/>
      <c r="Z646" s="404"/>
      <c r="AA646" s="404"/>
      <c r="AB646" s="404"/>
      <c r="AC646" s="404"/>
    </row>
    <row r="647" spans="1:29" ht="15.75" customHeight="1">
      <c r="A647" s="404"/>
      <c r="B647" s="404"/>
      <c r="C647" s="404"/>
      <c r="D647" s="404"/>
      <c r="E647" s="404"/>
      <c r="F647" s="404"/>
      <c r="G647" s="404"/>
      <c r="H647" s="404"/>
      <c r="I647" s="404"/>
      <c r="J647" s="404"/>
      <c r="K647" s="404"/>
      <c r="L647" s="404"/>
      <c r="M647" s="404"/>
      <c r="N647" s="404"/>
      <c r="O647" s="404"/>
      <c r="P647" s="404"/>
      <c r="Q647" s="404"/>
      <c r="R647" s="404"/>
      <c r="S647" s="404"/>
      <c r="T647" s="404"/>
      <c r="U647" s="404"/>
      <c r="V647" s="404"/>
      <c r="W647" s="404"/>
      <c r="X647" s="404"/>
      <c r="Y647" s="404"/>
      <c r="Z647" s="404"/>
      <c r="AA647" s="404"/>
      <c r="AB647" s="404"/>
      <c r="AC647" s="404"/>
    </row>
    <row r="648" spans="1:29" ht="15.75" customHeight="1">
      <c r="A648" s="404"/>
      <c r="B648" s="404"/>
      <c r="C648" s="404"/>
      <c r="D648" s="404"/>
      <c r="E648" s="404"/>
      <c r="F648" s="404"/>
      <c r="G648" s="404"/>
      <c r="H648" s="404"/>
      <c r="I648" s="404"/>
      <c r="J648" s="404"/>
      <c r="K648" s="404"/>
      <c r="L648" s="404"/>
      <c r="M648" s="404"/>
      <c r="N648" s="404"/>
      <c r="O648" s="404"/>
      <c r="P648" s="404"/>
      <c r="Q648" s="404"/>
      <c r="R648" s="404"/>
      <c r="S648" s="404"/>
      <c r="T648" s="404"/>
      <c r="U648" s="404"/>
      <c r="V648" s="404"/>
      <c r="W648" s="404"/>
      <c r="X648" s="404"/>
      <c r="Y648" s="404"/>
      <c r="Z648" s="404"/>
      <c r="AA648" s="404"/>
      <c r="AB648" s="404"/>
      <c r="AC648" s="404"/>
    </row>
    <row r="649" spans="1:29" ht="15.75" customHeight="1">
      <c r="A649" s="404"/>
      <c r="B649" s="404"/>
      <c r="C649" s="404"/>
      <c r="D649" s="404"/>
      <c r="E649" s="404"/>
      <c r="F649" s="404"/>
      <c r="G649" s="404"/>
      <c r="H649" s="404"/>
      <c r="I649" s="404"/>
      <c r="J649" s="404"/>
      <c r="K649" s="404"/>
      <c r="L649" s="404"/>
      <c r="M649" s="404"/>
      <c r="N649" s="404"/>
      <c r="O649" s="404"/>
      <c r="P649" s="404"/>
      <c r="Q649" s="404"/>
      <c r="R649" s="404"/>
      <c r="S649" s="404"/>
      <c r="T649" s="404"/>
      <c r="U649" s="404"/>
      <c r="V649" s="404"/>
      <c r="W649" s="404"/>
      <c r="X649" s="404"/>
      <c r="Y649" s="404"/>
      <c r="Z649" s="404"/>
      <c r="AA649" s="404"/>
      <c r="AB649" s="404"/>
      <c r="AC649" s="404"/>
    </row>
    <row r="650" spans="1:29" ht="15.75" customHeight="1">
      <c r="A650" s="404"/>
      <c r="B650" s="404"/>
      <c r="C650" s="404"/>
      <c r="D650" s="404"/>
      <c r="E650" s="404"/>
      <c r="F650" s="404"/>
      <c r="G650" s="404"/>
      <c r="H650" s="404"/>
      <c r="I650" s="404"/>
      <c r="J650" s="404"/>
      <c r="K650" s="404"/>
      <c r="L650" s="404"/>
      <c r="M650" s="404"/>
      <c r="N650" s="404"/>
      <c r="O650" s="404"/>
      <c r="P650" s="404"/>
      <c r="Q650" s="404"/>
      <c r="R650" s="404"/>
      <c r="S650" s="404"/>
      <c r="T650" s="404"/>
      <c r="U650" s="404"/>
      <c r="V650" s="404"/>
      <c r="W650" s="404"/>
      <c r="X650" s="404"/>
      <c r="Y650" s="404"/>
      <c r="Z650" s="404"/>
      <c r="AA650" s="404"/>
      <c r="AB650" s="404"/>
      <c r="AC650" s="404"/>
    </row>
    <row r="651" spans="1:29" ht="15.75" customHeight="1">
      <c r="A651" s="404"/>
      <c r="B651" s="404"/>
      <c r="C651" s="404"/>
      <c r="D651" s="404"/>
      <c r="E651" s="404"/>
      <c r="F651" s="404"/>
      <c r="G651" s="404"/>
      <c r="H651" s="404"/>
      <c r="I651" s="404"/>
      <c r="J651" s="404"/>
      <c r="K651" s="404"/>
      <c r="L651" s="404"/>
      <c r="M651" s="404"/>
      <c r="N651" s="404"/>
      <c r="O651" s="404"/>
      <c r="P651" s="404"/>
      <c r="Q651" s="404"/>
      <c r="R651" s="404"/>
      <c r="S651" s="404"/>
      <c r="T651" s="404"/>
      <c r="U651" s="404"/>
      <c r="V651" s="404"/>
      <c r="W651" s="404"/>
      <c r="X651" s="404"/>
      <c r="Y651" s="404"/>
      <c r="Z651" s="404"/>
      <c r="AA651" s="404"/>
      <c r="AB651" s="404"/>
      <c r="AC651" s="404"/>
    </row>
    <row r="652" spans="1:29" ht="15.75" customHeight="1">
      <c r="A652" s="404"/>
      <c r="B652" s="404"/>
      <c r="C652" s="404"/>
      <c r="D652" s="404"/>
      <c r="E652" s="404"/>
      <c r="F652" s="404"/>
      <c r="G652" s="404"/>
      <c r="H652" s="404"/>
      <c r="I652" s="404"/>
      <c r="J652" s="404"/>
      <c r="K652" s="404"/>
      <c r="L652" s="404"/>
      <c r="M652" s="404"/>
      <c r="N652" s="404"/>
      <c r="O652" s="404"/>
      <c r="P652" s="404"/>
      <c r="Q652" s="404"/>
      <c r="R652" s="404"/>
      <c r="S652" s="404"/>
      <c r="T652" s="404"/>
      <c r="U652" s="404"/>
      <c r="V652" s="404"/>
      <c r="W652" s="404"/>
      <c r="X652" s="404"/>
      <c r="Y652" s="404"/>
      <c r="Z652" s="404"/>
      <c r="AA652" s="404"/>
      <c r="AB652" s="404"/>
      <c r="AC652" s="404"/>
    </row>
    <row r="653" spans="1:29" ht="15.75" customHeight="1">
      <c r="A653" s="404"/>
      <c r="B653" s="404"/>
      <c r="C653" s="404"/>
      <c r="D653" s="404"/>
      <c r="E653" s="404"/>
      <c r="F653" s="404"/>
      <c r="G653" s="404"/>
      <c r="H653" s="404"/>
      <c r="I653" s="404"/>
      <c r="J653" s="404"/>
      <c r="K653" s="404"/>
      <c r="L653" s="404"/>
      <c r="M653" s="404"/>
      <c r="N653" s="404"/>
      <c r="O653" s="404"/>
      <c r="P653" s="404"/>
      <c r="Q653" s="404"/>
      <c r="R653" s="404"/>
      <c r="S653" s="404"/>
      <c r="T653" s="404"/>
      <c r="U653" s="404"/>
      <c r="V653" s="404"/>
      <c r="W653" s="404"/>
      <c r="X653" s="404"/>
      <c r="Y653" s="404"/>
      <c r="Z653" s="404"/>
      <c r="AA653" s="404"/>
      <c r="AB653" s="404"/>
      <c r="AC653" s="404"/>
    </row>
    <row r="654" spans="1:29" ht="15.75" customHeight="1">
      <c r="A654" s="404"/>
      <c r="B654" s="404"/>
      <c r="C654" s="404"/>
      <c r="D654" s="404"/>
      <c r="E654" s="404"/>
      <c r="F654" s="404"/>
      <c r="G654" s="404"/>
      <c r="H654" s="404"/>
      <c r="I654" s="404"/>
      <c r="J654" s="404"/>
      <c r="K654" s="404"/>
      <c r="L654" s="404"/>
      <c r="M654" s="404"/>
      <c r="N654" s="404"/>
      <c r="O654" s="404"/>
      <c r="P654" s="404"/>
      <c r="Q654" s="404"/>
      <c r="R654" s="404"/>
      <c r="S654" s="404"/>
      <c r="T654" s="404"/>
      <c r="U654" s="404"/>
      <c r="V654" s="404"/>
      <c r="W654" s="404"/>
      <c r="X654" s="404"/>
      <c r="Y654" s="404"/>
      <c r="Z654" s="404"/>
      <c r="AA654" s="404"/>
      <c r="AB654" s="404"/>
      <c r="AC654" s="404"/>
    </row>
    <row r="655" spans="1:29" ht="15.75" customHeight="1">
      <c r="A655" s="404"/>
      <c r="B655" s="404"/>
      <c r="C655" s="404"/>
      <c r="D655" s="404"/>
      <c r="E655" s="404"/>
      <c r="F655" s="404"/>
      <c r="G655" s="404"/>
      <c r="H655" s="404"/>
      <c r="I655" s="404"/>
      <c r="J655" s="404"/>
      <c r="K655" s="404"/>
      <c r="L655" s="404"/>
      <c r="M655" s="404"/>
      <c r="N655" s="404"/>
      <c r="O655" s="404"/>
      <c r="P655" s="404"/>
      <c r="Q655" s="404"/>
      <c r="R655" s="404"/>
      <c r="S655" s="404"/>
      <c r="T655" s="404"/>
      <c r="U655" s="404"/>
      <c r="V655" s="404"/>
      <c r="W655" s="404"/>
      <c r="X655" s="404"/>
      <c r="Y655" s="404"/>
      <c r="Z655" s="404"/>
      <c r="AA655" s="404"/>
      <c r="AB655" s="404"/>
      <c r="AC655" s="404"/>
    </row>
    <row r="656" spans="1:29" ht="15.75" customHeight="1">
      <c r="A656" s="404"/>
      <c r="B656" s="404"/>
      <c r="C656" s="404"/>
      <c r="D656" s="404"/>
      <c r="E656" s="404"/>
      <c r="F656" s="404"/>
      <c r="G656" s="404"/>
      <c r="H656" s="404"/>
      <c r="I656" s="404"/>
      <c r="J656" s="404"/>
      <c r="K656" s="404"/>
      <c r="L656" s="404"/>
      <c r="M656" s="404"/>
      <c r="N656" s="404"/>
      <c r="O656" s="404"/>
      <c r="P656" s="404"/>
      <c r="Q656" s="404"/>
      <c r="R656" s="404"/>
      <c r="S656" s="404"/>
      <c r="T656" s="404"/>
      <c r="U656" s="404"/>
      <c r="V656" s="404"/>
      <c r="W656" s="404"/>
      <c r="X656" s="404"/>
      <c r="Y656" s="404"/>
      <c r="Z656" s="404"/>
      <c r="AA656" s="404"/>
      <c r="AB656" s="404"/>
      <c r="AC656" s="404"/>
    </row>
    <row r="657" spans="1:29" ht="15.75" customHeight="1">
      <c r="A657" s="404"/>
      <c r="B657" s="404"/>
      <c r="C657" s="404"/>
      <c r="D657" s="404"/>
      <c r="E657" s="404"/>
      <c r="F657" s="404"/>
      <c r="G657" s="404"/>
      <c r="H657" s="404"/>
      <c r="I657" s="404"/>
      <c r="J657" s="404"/>
      <c r="K657" s="404"/>
      <c r="L657" s="404"/>
      <c r="M657" s="404"/>
      <c r="N657" s="404"/>
      <c r="O657" s="404"/>
      <c r="P657" s="404"/>
      <c r="Q657" s="404"/>
      <c r="R657" s="404"/>
      <c r="S657" s="404"/>
      <c r="T657" s="404"/>
      <c r="U657" s="404"/>
      <c r="V657" s="404"/>
      <c r="W657" s="404"/>
      <c r="X657" s="404"/>
      <c r="Y657" s="404"/>
      <c r="Z657" s="404"/>
      <c r="AA657" s="404"/>
      <c r="AB657" s="404"/>
      <c r="AC657" s="404"/>
    </row>
    <row r="658" spans="1:29" ht="15.75" customHeight="1">
      <c r="A658" s="404"/>
      <c r="B658" s="404"/>
      <c r="C658" s="404"/>
      <c r="D658" s="404"/>
      <c r="E658" s="404"/>
      <c r="F658" s="404"/>
      <c r="G658" s="404"/>
      <c r="H658" s="404"/>
      <c r="I658" s="404"/>
      <c r="J658" s="404"/>
      <c r="K658" s="404"/>
      <c r="L658" s="404"/>
      <c r="M658" s="404"/>
      <c r="N658" s="404"/>
      <c r="O658" s="404"/>
      <c r="P658" s="404"/>
      <c r="Q658" s="404"/>
      <c r="R658" s="404"/>
      <c r="S658" s="404"/>
      <c r="T658" s="404"/>
      <c r="U658" s="404"/>
      <c r="V658" s="404"/>
      <c r="W658" s="404"/>
      <c r="X658" s="404"/>
      <c r="Y658" s="404"/>
      <c r="Z658" s="404"/>
      <c r="AA658" s="404"/>
      <c r="AB658" s="404"/>
      <c r="AC658" s="404"/>
    </row>
    <row r="659" spans="1:29" ht="15.75" customHeight="1">
      <c r="A659" s="404"/>
      <c r="B659" s="404"/>
      <c r="C659" s="404"/>
      <c r="D659" s="404"/>
      <c r="E659" s="404"/>
      <c r="F659" s="404"/>
      <c r="G659" s="404"/>
      <c r="H659" s="404"/>
      <c r="I659" s="404"/>
      <c r="J659" s="404"/>
      <c r="K659" s="404"/>
      <c r="L659" s="404"/>
      <c r="M659" s="404"/>
      <c r="N659" s="404"/>
      <c r="O659" s="404"/>
      <c r="P659" s="404"/>
      <c r="Q659" s="404"/>
      <c r="R659" s="404"/>
      <c r="S659" s="404"/>
      <c r="T659" s="404"/>
      <c r="U659" s="404"/>
      <c r="V659" s="404"/>
      <c r="W659" s="404"/>
      <c r="X659" s="404"/>
      <c r="Y659" s="404"/>
      <c r="Z659" s="404"/>
      <c r="AA659" s="404"/>
      <c r="AB659" s="404"/>
      <c r="AC659" s="404"/>
    </row>
    <row r="660" spans="1:29" ht="15.75" customHeight="1">
      <c r="A660" s="404"/>
      <c r="B660" s="404"/>
      <c r="C660" s="404"/>
      <c r="D660" s="404"/>
      <c r="E660" s="404"/>
      <c r="F660" s="404"/>
      <c r="G660" s="404"/>
      <c r="H660" s="404"/>
      <c r="I660" s="404"/>
      <c r="J660" s="404"/>
      <c r="K660" s="404"/>
      <c r="L660" s="404"/>
      <c r="M660" s="404"/>
      <c r="N660" s="404"/>
      <c r="O660" s="404"/>
      <c r="P660" s="404"/>
      <c r="Q660" s="404"/>
      <c r="R660" s="404"/>
      <c r="S660" s="404"/>
      <c r="T660" s="404"/>
      <c r="U660" s="404"/>
      <c r="V660" s="404"/>
      <c r="W660" s="404"/>
      <c r="X660" s="404"/>
      <c r="Y660" s="404"/>
      <c r="Z660" s="404"/>
      <c r="AA660" s="404"/>
      <c r="AB660" s="404"/>
      <c r="AC660" s="404"/>
    </row>
    <row r="661" spans="1:29" ht="15.75" customHeight="1">
      <c r="A661" s="404"/>
      <c r="B661" s="404"/>
      <c r="C661" s="404"/>
      <c r="D661" s="404"/>
      <c r="E661" s="404"/>
      <c r="F661" s="404"/>
      <c r="G661" s="404"/>
      <c r="H661" s="404"/>
      <c r="I661" s="404"/>
      <c r="J661" s="404"/>
      <c r="K661" s="404"/>
      <c r="L661" s="404"/>
      <c r="M661" s="404"/>
      <c r="N661" s="404"/>
      <c r="O661" s="404"/>
      <c r="P661" s="404"/>
      <c r="Q661" s="404"/>
      <c r="R661" s="404"/>
      <c r="S661" s="404"/>
      <c r="T661" s="404"/>
      <c r="U661" s="404"/>
      <c r="V661" s="404"/>
      <c r="W661" s="404"/>
      <c r="X661" s="404"/>
      <c r="Y661" s="404"/>
      <c r="Z661" s="404"/>
      <c r="AA661" s="404"/>
      <c r="AB661" s="404"/>
      <c r="AC661" s="404"/>
    </row>
    <row r="662" spans="1:29" ht="15.75" customHeight="1">
      <c r="A662" s="404"/>
      <c r="B662" s="404"/>
      <c r="C662" s="404"/>
      <c r="D662" s="404"/>
      <c r="E662" s="404"/>
      <c r="F662" s="404"/>
      <c r="G662" s="404"/>
      <c r="H662" s="404"/>
      <c r="I662" s="404"/>
      <c r="J662" s="404"/>
      <c r="K662" s="404"/>
      <c r="L662" s="404"/>
      <c r="M662" s="404"/>
      <c r="N662" s="404"/>
      <c r="O662" s="404"/>
      <c r="P662" s="404"/>
      <c r="Q662" s="404"/>
      <c r="R662" s="404"/>
      <c r="S662" s="404"/>
      <c r="T662" s="404"/>
      <c r="U662" s="404"/>
      <c r="V662" s="404"/>
      <c r="W662" s="404"/>
      <c r="X662" s="404"/>
      <c r="Y662" s="404"/>
      <c r="Z662" s="404"/>
      <c r="AA662" s="404"/>
      <c r="AB662" s="404"/>
      <c r="AC662" s="404"/>
    </row>
    <row r="663" spans="1:29" ht="15.75" customHeight="1">
      <c r="A663" s="404"/>
      <c r="B663" s="404"/>
      <c r="C663" s="404"/>
      <c r="D663" s="404"/>
      <c r="E663" s="404"/>
      <c r="F663" s="404"/>
      <c r="G663" s="404"/>
      <c r="H663" s="404"/>
      <c r="I663" s="404"/>
      <c r="J663" s="404"/>
      <c r="K663" s="404"/>
      <c r="L663" s="404"/>
      <c r="M663" s="404"/>
      <c r="N663" s="404"/>
      <c r="O663" s="404"/>
      <c r="P663" s="404"/>
      <c r="Q663" s="404"/>
      <c r="R663" s="404"/>
      <c r="S663" s="404"/>
      <c r="T663" s="404"/>
      <c r="U663" s="404"/>
      <c r="V663" s="404"/>
      <c r="W663" s="404"/>
      <c r="X663" s="404"/>
      <c r="Y663" s="404"/>
      <c r="Z663" s="404"/>
      <c r="AA663" s="404"/>
      <c r="AB663" s="404"/>
      <c r="AC663" s="404"/>
    </row>
    <row r="664" spans="1:29" ht="15.75" customHeight="1">
      <c r="A664" s="404"/>
      <c r="B664" s="404"/>
      <c r="C664" s="404"/>
      <c r="D664" s="404"/>
      <c r="E664" s="404"/>
      <c r="F664" s="404"/>
      <c r="G664" s="404"/>
      <c r="H664" s="404"/>
      <c r="I664" s="404"/>
      <c r="J664" s="404"/>
      <c r="K664" s="404"/>
      <c r="L664" s="404"/>
      <c r="M664" s="404"/>
      <c r="N664" s="404"/>
      <c r="O664" s="404"/>
      <c r="P664" s="404"/>
      <c r="Q664" s="404"/>
      <c r="R664" s="404"/>
      <c r="S664" s="404"/>
      <c r="T664" s="404"/>
      <c r="U664" s="404"/>
      <c r="V664" s="404"/>
      <c r="W664" s="404"/>
      <c r="X664" s="404"/>
      <c r="Y664" s="404"/>
      <c r="Z664" s="404"/>
      <c r="AA664" s="404"/>
      <c r="AB664" s="404"/>
      <c r="AC664" s="404"/>
    </row>
    <row r="665" spans="1:29" ht="15.75" customHeight="1">
      <c r="A665" s="404"/>
      <c r="B665" s="404"/>
      <c r="C665" s="404"/>
      <c r="D665" s="404"/>
      <c r="E665" s="404"/>
      <c r="F665" s="404"/>
      <c r="G665" s="404"/>
      <c r="H665" s="404"/>
      <c r="I665" s="404"/>
      <c r="J665" s="404"/>
      <c r="K665" s="404"/>
      <c r="L665" s="404"/>
      <c r="M665" s="404"/>
      <c r="N665" s="404"/>
      <c r="O665" s="404"/>
      <c r="P665" s="404"/>
      <c r="Q665" s="404"/>
      <c r="R665" s="404"/>
      <c r="S665" s="404"/>
      <c r="T665" s="404"/>
      <c r="U665" s="404"/>
      <c r="V665" s="404"/>
      <c r="W665" s="404"/>
      <c r="X665" s="404"/>
      <c r="Y665" s="404"/>
      <c r="Z665" s="404"/>
      <c r="AA665" s="404"/>
      <c r="AB665" s="404"/>
      <c r="AC665" s="404"/>
    </row>
    <row r="666" spans="1:29" ht="15.75" customHeight="1">
      <c r="A666" s="404"/>
      <c r="B666" s="404"/>
      <c r="C666" s="404"/>
      <c r="D666" s="404"/>
      <c r="E666" s="404"/>
      <c r="F666" s="404"/>
      <c r="G666" s="404"/>
      <c r="H666" s="404"/>
      <c r="I666" s="404"/>
      <c r="J666" s="404"/>
      <c r="K666" s="404"/>
      <c r="L666" s="404"/>
      <c r="M666" s="404"/>
      <c r="N666" s="404"/>
      <c r="O666" s="404"/>
      <c r="P666" s="404"/>
      <c r="Q666" s="404"/>
      <c r="R666" s="404"/>
      <c r="S666" s="404"/>
      <c r="T666" s="404"/>
      <c r="U666" s="404"/>
      <c r="V666" s="404"/>
      <c r="W666" s="404"/>
      <c r="X666" s="404"/>
      <c r="Y666" s="404"/>
      <c r="Z666" s="404"/>
      <c r="AA666" s="404"/>
      <c r="AB666" s="404"/>
      <c r="AC666" s="404"/>
    </row>
    <row r="667" spans="1:29" ht="15.75" customHeight="1">
      <c r="A667" s="404"/>
      <c r="B667" s="404"/>
      <c r="C667" s="404"/>
      <c r="D667" s="404"/>
      <c r="E667" s="404"/>
      <c r="F667" s="404"/>
      <c r="G667" s="404"/>
      <c r="H667" s="404"/>
      <c r="I667" s="404"/>
      <c r="J667" s="404"/>
      <c r="K667" s="404"/>
      <c r="L667" s="404"/>
      <c r="M667" s="404"/>
      <c r="N667" s="404"/>
      <c r="O667" s="404"/>
      <c r="P667" s="404"/>
      <c r="Q667" s="404"/>
      <c r="R667" s="404"/>
      <c r="S667" s="404"/>
      <c r="T667" s="404"/>
      <c r="U667" s="404"/>
      <c r="V667" s="404"/>
      <c r="W667" s="404"/>
      <c r="X667" s="404"/>
      <c r="Y667" s="404"/>
      <c r="Z667" s="404"/>
      <c r="AA667" s="404"/>
      <c r="AB667" s="404"/>
      <c r="AC667" s="404"/>
    </row>
    <row r="668" spans="1:29" ht="15.75" customHeight="1">
      <c r="A668" s="404"/>
      <c r="B668" s="404"/>
      <c r="C668" s="404"/>
      <c r="D668" s="404"/>
      <c r="E668" s="404"/>
      <c r="F668" s="404"/>
      <c r="G668" s="404"/>
      <c r="H668" s="404"/>
      <c r="I668" s="404"/>
      <c r="J668" s="404"/>
      <c r="K668" s="404"/>
      <c r="L668" s="404"/>
      <c r="M668" s="404"/>
      <c r="N668" s="404"/>
      <c r="O668" s="404"/>
      <c r="P668" s="404"/>
      <c r="Q668" s="404"/>
      <c r="R668" s="404"/>
      <c r="S668" s="404"/>
      <c r="T668" s="404"/>
      <c r="U668" s="404"/>
      <c r="V668" s="404"/>
      <c r="W668" s="404"/>
      <c r="X668" s="404"/>
      <c r="Y668" s="404"/>
      <c r="Z668" s="404"/>
      <c r="AA668" s="404"/>
      <c r="AB668" s="404"/>
      <c r="AC668" s="404"/>
    </row>
    <row r="669" spans="1:29" ht="15.75" customHeight="1">
      <c r="A669" s="404"/>
      <c r="B669" s="404"/>
      <c r="C669" s="404"/>
      <c r="D669" s="404"/>
      <c r="E669" s="404"/>
      <c r="F669" s="404"/>
      <c r="G669" s="404"/>
      <c r="H669" s="404"/>
      <c r="I669" s="404"/>
      <c r="J669" s="404"/>
      <c r="K669" s="404"/>
      <c r="L669" s="404"/>
      <c r="M669" s="404"/>
      <c r="N669" s="404"/>
      <c r="O669" s="404"/>
      <c r="P669" s="404"/>
      <c r="Q669" s="404"/>
      <c r="R669" s="404"/>
      <c r="S669" s="404"/>
      <c r="T669" s="404"/>
      <c r="U669" s="404"/>
      <c r="V669" s="404"/>
      <c r="W669" s="404"/>
      <c r="X669" s="404"/>
      <c r="Y669" s="404"/>
      <c r="Z669" s="404"/>
      <c r="AA669" s="404"/>
      <c r="AB669" s="404"/>
      <c r="AC669" s="404"/>
    </row>
    <row r="670" spans="1:29" ht="15.75" customHeight="1">
      <c r="A670" s="404"/>
      <c r="B670" s="404"/>
      <c r="C670" s="404"/>
      <c r="D670" s="404"/>
      <c r="E670" s="404"/>
      <c r="F670" s="404"/>
      <c r="G670" s="404"/>
      <c r="H670" s="404"/>
      <c r="I670" s="404"/>
      <c r="J670" s="404"/>
      <c r="K670" s="404"/>
      <c r="L670" s="404"/>
      <c r="M670" s="404"/>
      <c r="N670" s="404"/>
      <c r="O670" s="404"/>
      <c r="P670" s="404"/>
      <c r="Q670" s="404"/>
      <c r="R670" s="404"/>
      <c r="S670" s="404"/>
      <c r="T670" s="404"/>
      <c r="U670" s="404"/>
      <c r="V670" s="404"/>
      <c r="W670" s="404"/>
      <c r="X670" s="404"/>
      <c r="Y670" s="404"/>
      <c r="Z670" s="404"/>
      <c r="AA670" s="404"/>
      <c r="AB670" s="404"/>
      <c r="AC670" s="404"/>
    </row>
    <row r="671" spans="1:29" ht="15.75" customHeight="1">
      <c r="A671" s="404"/>
      <c r="B671" s="404"/>
      <c r="C671" s="404"/>
      <c r="D671" s="404"/>
      <c r="E671" s="404"/>
      <c r="F671" s="404"/>
      <c r="G671" s="404"/>
      <c r="H671" s="404"/>
      <c r="I671" s="404"/>
      <c r="J671" s="404"/>
      <c r="K671" s="404"/>
      <c r="L671" s="404"/>
      <c r="M671" s="404"/>
      <c r="N671" s="404"/>
      <c r="O671" s="404"/>
      <c r="P671" s="404"/>
      <c r="Q671" s="404"/>
      <c r="R671" s="404"/>
      <c r="S671" s="404"/>
      <c r="T671" s="404"/>
      <c r="U671" s="404"/>
      <c r="V671" s="404"/>
      <c r="W671" s="404"/>
      <c r="X671" s="404"/>
      <c r="Y671" s="404"/>
      <c r="Z671" s="404"/>
      <c r="AA671" s="404"/>
      <c r="AB671" s="404"/>
      <c r="AC671" s="404"/>
    </row>
    <row r="672" spans="1:29" ht="15.75" customHeight="1">
      <c r="A672" s="404"/>
      <c r="B672" s="404"/>
      <c r="C672" s="404"/>
      <c r="D672" s="404"/>
      <c r="E672" s="404"/>
      <c r="F672" s="404"/>
      <c r="G672" s="404"/>
      <c r="H672" s="404"/>
      <c r="I672" s="404"/>
      <c r="J672" s="404"/>
      <c r="K672" s="404"/>
      <c r="L672" s="404"/>
      <c r="M672" s="404"/>
      <c r="N672" s="404"/>
      <c r="O672" s="404"/>
      <c r="P672" s="404"/>
      <c r="Q672" s="404"/>
      <c r="R672" s="404"/>
      <c r="S672" s="404"/>
      <c r="T672" s="404"/>
      <c r="U672" s="404"/>
      <c r="V672" s="404"/>
      <c r="W672" s="404"/>
      <c r="X672" s="404"/>
      <c r="Y672" s="404"/>
      <c r="Z672" s="404"/>
      <c r="AA672" s="404"/>
      <c r="AB672" s="404"/>
      <c r="AC672" s="404"/>
    </row>
    <row r="673" spans="1:29" ht="15.75" customHeight="1">
      <c r="A673" s="404"/>
      <c r="B673" s="404"/>
      <c r="C673" s="404"/>
      <c r="D673" s="404"/>
      <c r="E673" s="404"/>
      <c r="F673" s="404"/>
      <c r="G673" s="404"/>
      <c r="H673" s="404"/>
      <c r="I673" s="404"/>
      <c r="J673" s="404"/>
      <c r="K673" s="404"/>
      <c r="L673" s="404"/>
      <c r="M673" s="404"/>
      <c r="N673" s="404"/>
      <c r="O673" s="404"/>
      <c r="P673" s="404"/>
      <c r="Q673" s="404"/>
      <c r="R673" s="404"/>
      <c r="S673" s="404"/>
      <c r="T673" s="404"/>
      <c r="U673" s="404"/>
      <c r="V673" s="404"/>
      <c r="W673" s="404"/>
      <c r="X673" s="404"/>
      <c r="Y673" s="404"/>
      <c r="Z673" s="404"/>
      <c r="AA673" s="404"/>
      <c r="AB673" s="404"/>
      <c r="AC673" s="404"/>
    </row>
    <row r="674" spans="1:29" ht="15.75" customHeight="1">
      <c r="A674" s="404"/>
      <c r="B674" s="404"/>
      <c r="C674" s="404"/>
      <c r="D674" s="404"/>
      <c r="E674" s="404"/>
      <c r="F674" s="404"/>
      <c r="G674" s="404"/>
      <c r="H674" s="404"/>
      <c r="I674" s="404"/>
      <c r="J674" s="404"/>
      <c r="K674" s="404"/>
      <c r="L674" s="404"/>
      <c r="M674" s="404"/>
      <c r="N674" s="404"/>
      <c r="O674" s="404"/>
      <c r="P674" s="404"/>
      <c r="Q674" s="404"/>
      <c r="R674" s="404"/>
      <c r="S674" s="404"/>
      <c r="T674" s="404"/>
      <c r="U674" s="404"/>
      <c r="V674" s="404"/>
      <c r="W674" s="404"/>
      <c r="X674" s="404"/>
      <c r="Y674" s="404"/>
      <c r="Z674" s="404"/>
      <c r="AA674" s="404"/>
      <c r="AB674" s="404"/>
      <c r="AC674" s="404"/>
    </row>
    <row r="675" spans="1:29" ht="15.75" customHeight="1">
      <c r="A675" s="404"/>
      <c r="B675" s="404"/>
      <c r="C675" s="404"/>
      <c r="D675" s="404"/>
      <c r="E675" s="404"/>
      <c r="F675" s="404"/>
      <c r="G675" s="404"/>
      <c r="H675" s="404"/>
      <c r="I675" s="404"/>
      <c r="J675" s="404"/>
      <c r="K675" s="404"/>
      <c r="L675" s="404"/>
      <c r="M675" s="404"/>
      <c r="N675" s="404"/>
      <c r="O675" s="404"/>
      <c r="P675" s="404"/>
      <c r="Q675" s="404"/>
      <c r="R675" s="404"/>
      <c r="S675" s="404"/>
      <c r="T675" s="404"/>
      <c r="U675" s="404"/>
      <c r="V675" s="404"/>
      <c r="W675" s="404"/>
      <c r="X675" s="404"/>
      <c r="Y675" s="404"/>
      <c r="Z675" s="404"/>
      <c r="AA675" s="404"/>
      <c r="AB675" s="404"/>
      <c r="AC675" s="404"/>
    </row>
    <row r="676" spans="1:29" ht="15.75" customHeight="1">
      <c r="A676" s="404"/>
      <c r="B676" s="404"/>
      <c r="C676" s="404"/>
      <c r="D676" s="404"/>
      <c r="E676" s="404"/>
      <c r="F676" s="404"/>
      <c r="G676" s="404"/>
      <c r="H676" s="404"/>
      <c r="I676" s="404"/>
      <c r="J676" s="404"/>
      <c r="K676" s="404"/>
      <c r="L676" s="404"/>
      <c r="M676" s="404"/>
      <c r="N676" s="404"/>
      <c r="O676" s="404"/>
      <c r="P676" s="404"/>
      <c r="Q676" s="404"/>
      <c r="R676" s="404"/>
      <c r="S676" s="404"/>
      <c r="T676" s="404"/>
      <c r="U676" s="404"/>
      <c r="V676" s="404"/>
      <c r="W676" s="404"/>
      <c r="X676" s="404"/>
      <c r="Y676" s="404"/>
      <c r="Z676" s="404"/>
      <c r="AA676" s="404"/>
      <c r="AB676" s="404"/>
      <c r="AC676" s="404"/>
    </row>
    <row r="677" spans="1:29" ht="15.75" customHeight="1">
      <c r="A677" s="404"/>
      <c r="B677" s="404"/>
      <c r="C677" s="404"/>
      <c r="D677" s="404"/>
      <c r="E677" s="404"/>
      <c r="F677" s="404"/>
      <c r="G677" s="404"/>
      <c r="H677" s="404"/>
      <c r="I677" s="404"/>
      <c r="J677" s="404"/>
      <c r="K677" s="404"/>
      <c r="L677" s="404"/>
      <c r="M677" s="404"/>
      <c r="N677" s="404"/>
      <c r="O677" s="404"/>
      <c r="P677" s="404"/>
      <c r="Q677" s="404"/>
      <c r="R677" s="404"/>
      <c r="S677" s="404"/>
      <c r="T677" s="404"/>
      <c r="U677" s="404"/>
      <c r="V677" s="404"/>
      <c r="W677" s="404"/>
      <c r="X677" s="404"/>
      <c r="Y677" s="404"/>
      <c r="Z677" s="404"/>
      <c r="AA677" s="404"/>
      <c r="AB677" s="404"/>
      <c r="AC677" s="404"/>
    </row>
    <row r="678" spans="1:29" ht="15.75" customHeight="1">
      <c r="A678" s="404"/>
      <c r="B678" s="404"/>
      <c r="C678" s="404"/>
      <c r="D678" s="404"/>
      <c r="E678" s="404"/>
      <c r="F678" s="404"/>
      <c r="G678" s="404"/>
      <c r="H678" s="404"/>
      <c r="I678" s="404"/>
      <c r="J678" s="404"/>
      <c r="K678" s="404"/>
      <c r="L678" s="404"/>
      <c r="M678" s="404"/>
      <c r="N678" s="404"/>
      <c r="O678" s="404"/>
      <c r="P678" s="404"/>
      <c r="Q678" s="404"/>
      <c r="R678" s="404"/>
      <c r="S678" s="404"/>
      <c r="T678" s="404"/>
      <c r="U678" s="404"/>
      <c r="V678" s="404"/>
      <c r="W678" s="404"/>
      <c r="X678" s="404"/>
      <c r="Y678" s="404"/>
      <c r="Z678" s="404"/>
      <c r="AA678" s="404"/>
      <c r="AB678" s="404"/>
      <c r="AC678" s="404"/>
    </row>
    <row r="679" spans="1:29" ht="15.75" customHeight="1">
      <c r="A679" s="404"/>
      <c r="B679" s="404"/>
      <c r="C679" s="404"/>
      <c r="D679" s="404"/>
      <c r="E679" s="404"/>
      <c r="F679" s="404"/>
      <c r="G679" s="404"/>
      <c r="H679" s="404"/>
      <c r="I679" s="404"/>
      <c r="J679" s="404"/>
      <c r="K679" s="404"/>
      <c r="L679" s="404"/>
      <c r="M679" s="404"/>
      <c r="N679" s="404"/>
      <c r="O679" s="404"/>
      <c r="P679" s="404"/>
      <c r="Q679" s="404"/>
      <c r="R679" s="404"/>
      <c r="S679" s="404"/>
      <c r="T679" s="404"/>
      <c r="U679" s="404"/>
      <c r="V679" s="404"/>
      <c r="W679" s="404"/>
      <c r="X679" s="404"/>
      <c r="Y679" s="404"/>
      <c r="Z679" s="404"/>
      <c r="AA679" s="404"/>
      <c r="AB679" s="404"/>
      <c r="AC679" s="404"/>
    </row>
    <row r="680" spans="1:29" ht="15.75" customHeight="1">
      <c r="A680" s="404"/>
      <c r="B680" s="404"/>
      <c r="C680" s="404"/>
      <c r="D680" s="404"/>
      <c r="E680" s="404"/>
      <c r="F680" s="404"/>
      <c r="G680" s="404"/>
      <c r="H680" s="404"/>
      <c r="I680" s="404"/>
      <c r="J680" s="404"/>
      <c r="K680" s="404"/>
      <c r="L680" s="404"/>
      <c r="M680" s="404"/>
      <c r="N680" s="404"/>
      <c r="O680" s="404"/>
      <c r="P680" s="404"/>
      <c r="Q680" s="404"/>
      <c r="R680" s="404"/>
      <c r="S680" s="404"/>
      <c r="T680" s="404"/>
      <c r="U680" s="404"/>
      <c r="V680" s="404"/>
      <c r="W680" s="404"/>
      <c r="X680" s="404"/>
      <c r="Y680" s="404"/>
      <c r="Z680" s="404"/>
      <c r="AA680" s="404"/>
      <c r="AB680" s="404"/>
      <c r="AC680" s="404"/>
    </row>
    <row r="681" spans="1:29" ht="15.75" customHeight="1">
      <c r="A681" s="404"/>
      <c r="B681" s="404"/>
      <c r="C681" s="404"/>
      <c r="D681" s="404"/>
      <c r="E681" s="404"/>
      <c r="F681" s="404"/>
      <c r="G681" s="404"/>
      <c r="H681" s="404"/>
      <c r="I681" s="404"/>
      <c r="J681" s="404"/>
      <c r="K681" s="404"/>
      <c r="L681" s="404"/>
      <c r="M681" s="404"/>
      <c r="N681" s="404"/>
      <c r="O681" s="404"/>
      <c r="P681" s="404"/>
      <c r="Q681" s="404"/>
      <c r="R681" s="404"/>
      <c r="S681" s="404"/>
      <c r="T681" s="404"/>
      <c r="U681" s="404"/>
      <c r="V681" s="404"/>
      <c r="W681" s="404"/>
      <c r="X681" s="404"/>
      <c r="Y681" s="404"/>
      <c r="Z681" s="404"/>
      <c r="AA681" s="404"/>
      <c r="AB681" s="404"/>
      <c r="AC681" s="404"/>
    </row>
    <row r="682" spans="1:29" ht="15.75" customHeight="1">
      <c r="A682" s="404"/>
      <c r="B682" s="404"/>
      <c r="C682" s="404"/>
      <c r="D682" s="404"/>
      <c r="E682" s="404"/>
      <c r="F682" s="404"/>
      <c r="G682" s="404"/>
      <c r="H682" s="404"/>
      <c r="I682" s="404"/>
      <c r="J682" s="404"/>
      <c r="K682" s="404"/>
      <c r="L682" s="404"/>
      <c r="M682" s="404"/>
      <c r="N682" s="404"/>
      <c r="O682" s="404"/>
      <c r="P682" s="404"/>
      <c r="Q682" s="404"/>
      <c r="R682" s="404"/>
      <c r="S682" s="404"/>
      <c r="T682" s="404"/>
      <c r="U682" s="404"/>
      <c r="V682" s="404"/>
      <c r="W682" s="404"/>
      <c r="X682" s="404"/>
      <c r="Y682" s="404"/>
      <c r="Z682" s="404"/>
      <c r="AA682" s="404"/>
      <c r="AB682" s="404"/>
      <c r="AC682" s="404"/>
    </row>
    <row r="683" spans="1:29" ht="15.75" customHeight="1">
      <c r="A683" s="404"/>
      <c r="B683" s="404"/>
      <c r="C683" s="404"/>
      <c r="D683" s="404"/>
      <c r="E683" s="404"/>
      <c r="F683" s="404"/>
      <c r="G683" s="404"/>
      <c r="H683" s="404"/>
      <c r="I683" s="404"/>
      <c r="J683" s="404"/>
      <c r="K683" s="404"/>
      <c r="L683" s="404"/>
      <c r="M683" s="404"/>
      <c r="N683" s="404"/>
      <c r="O683" s="404"/>
      <c r="P683" s="404"/>
      <c r="Q683" s="404"/>
      <c r="R683" s="404"/>
      <c r="S683" s="404"/>
      <c r="T683" s="404"/>
      <c r="U683" s="404"/>
      <c r="V683" s="404"/>
      <c r="W683" s="404"/>
      <c r="X683" s="404"/>
      <c r="Y683" s="404"/>
      <c r="Z683" s="404"/>
      <c r="AA683" s="404"/>
      <c r="AB683" s="404"/>
      <c r="AC683" s="404"/>
    </row>
    <row r="684" spans="1:29" ht="15.75" customHeight="1">
      <c r="A684" s="404"/>
      <c r="B684" s="404"/>
      <c r="C684" s="404"/>
      <c r="D684" s="404"/>
      <c r="E684" s="404"/>
      <c r="F684" s="404"/>
      <c r="G684" s="404"/>
      <c r="H684" s="404"/>
      <c r="I684" s="404"/>
      <c r="J684" s="404"/>
      <c r="K684" s="404"/>
      <c r="L684" s="404"/>
      <c r="M684" s="404"/>
      <c r="N684" s="404"/>
      <c r="O684" s="404"/>
      <c r="P684" s="404"/>
      <c r="Q684" s="404"/>
      <c r="R684" s="404"/>
      <c r="S684" s="404"/>
      <c r="T684" s="404"/>
      <c r="U684" s="404"/>
      <c r="V684" s="404"/>
      <c r="W684" s="404"/>
      <c r="X684" s="404"/>
      <c r="Y684" s="404"/>
      <c r="Z684" s="404"/>
      <c r="AA684" s="404"/>
      <c r="AB684" s="404"/>
      <c r="AC684" s="404"/>
    </row>
    <row r="685" spans="1:29" ht="15.75" customHeight="1">
      <c r="A685" s="404"/>
      <c r="B685" s="404"/>
      <c r="C685" s="404"/>
      <c r="D685" s="404"/>
      <c r="E685" s="404"/>
      <c r="F685" s="404"/>
      <c r="G685" s="404"/>
      <c r="H685" s="404"/>
      <c r="I685" s="404"/>
      <c r="J685" s="404"/>
      <c r="K685" s="404"/>
      <c r="L685" s="404"/>
      <c r="M685" s="404"/>
      <c r="N685" s="404"/>
      <c r="O685" s="404"/>
      <c r="P685" s="404"/>
      <c r="Q685" s="404"/>
      <c r="R685" s="404"/>
      <c r="S685" s="404"/>
      <c r="T685" s="404"/>
      <c r="U685" s="404"/>
      <c r="V685" s="404"/>
      <c r="W685" s="404"/>
      <c r="X685" s="404"/>
      <c r="Y685" s="404"/>
      <c r="Z685" s="404"/>
      <c r="AA685" s="404"/>
      <c r="AB685" s="404"/>
      <c r="AC685" s="404"/>
    </row>
    <row r="686" spans="1:29" ht="15.75" customHeight="1">
      <c r="A686" s="404"/>
      <c r="B686" s="404"/>
      <c r="C686" s="404"/>
      <c r="D686" s="404"/>
      <c r="E686" s="404"/>
      <c r="F686" s="404"/>
      <c r="G686" s="404"/>
      <c r="H686" s="404"/>
      <c r="I686" s="404"/>
      <c r="J686" s="404"/>
      <c r="K686" s="404"/>
      <c r="L686" s="404"/>
      <c r="M686" s="404"/>
      <c r="N686" s="404"/>
      <c r="O686" s="404"/>
      <c r="P686" s="404"/>
      <c r="Q686" s="404"/>
      <c r="R686" s="404"/>
      <c r="S686" s="404"/>
      <c r="T686" s="404"/>
      <c r="U686" s="404"/>
      <c r="V686" s="404"/>
      <c r="W686" s="404"/>
      <c r="X686" s="404"/>
      <c r="Y686" s="404"/>
      <c r="Z686" s="404"/>
      <c r="AA686" s="404"/>
      <c r="AB686" s="404"/>
      <c r="AC686" s="404"/>
    </row>
    <row r="687" spans="1:29" ht="15.75" customHeight="1">
      <c r="A687" s="404"/>
      <c r="B687" s="404"/>
      <c r="C687" s="404"/>
      <c r="D687" s="404"/>
      <c r="E687" s="404"/>
      <c r="F687" s="404"/>
      <c r="G687" s="404"/>
      <c r="H687" s="404"/>
      <c r="I687" s="404"/>
      <c r="J687" s="404"/>
      <c r="K687" s="404"/>
      <c r="L687" s="404"/>
      <c r="M687" s="404"/>
      <c r="N687" s="404"/>
      <c r="O687" s="404"/>
      <c r="P687" s="404"/>
      <c r="Q687" s="404"/>
      <c r="R687" s="404"/>
      <c r="S687" s="404"/>
      <c r="T687" s="404"/>
      <c r="U687" s="404"/>
      <c r="V687" s="404"/>
      <c r="W687" s="404"/>
      <c r="X687" s="404"/>
      <c r="Y687" s="404"/>
      <c r="Z687" s="404"/>
      <c r="AA687" s="404"/>
      <c r="AB687" s="404"/>
      <c r="AC687" s="404"/>
    </row>
    <row r="688" spans="1:29" ht="15.75" customHeight="1">
      <c r="A688" s="404"/>
      <c r="B688" s="404"/>
      <c r="C688" s="404"/>
      <c r="D688" s="404"/>
      <c r="E688" s="404"/>
      <c r="F688" s="404"/>
      <c r="G688" s="404"/>
      <c r="H688" s="404"/>
      <c r="I688" s="404"/>
      <c r="J688" s="404"/>
      <c r="K688" s="404"/>
      <c r="L688" s="404"/>
      <c r="M688" s="404"/>
      <c r="N688" s="404"/>
      <c r="O688" s="404"/>
      <c r="P688" s="404"/>
      <c r="Q688" s="404"/>
      <c r="R688" s="404"/>
      <c r="S688" s="404"/>
      <c r="T688" s="404"/>
      <c r="U688" s="404"/>
      <c r="V688" s="404"/>
      <c r="W688" s="404"/>
      <c r="X688" s="404"/>
      <c r="Y688" s="404"/>
      <c r="Z688" s="404"/>
      <c r="AA688" s="404"/>
      <c r="AB688" s="404"/>
      <c r="AC688" s="404"/>
    </row>
    <row r="689" spans="1:29" ht="15.75" customHeight="1">
      <c r="A689" s="404"/>
      <c r="B689" s="404"/>
      <c r="C689" s="404"/>
      <c r="D689" s="404"/>
      <c r="E689" s="404"/>
      <c r="F689" s="404"/>
      <c r="G689" s="404"/>
      <c r="H689" s="404"/>
      <c r="I689" s="404"/>
      <c r="J689" s="404"/>
      <c r="K689" s="404"/>
      <c r="L689" s="404"/>
      <c r="M689" s="404"/>
      <c r="N689" s="404"/>
      <c r="O689" s="404"/>
      <c r="P689" s="404"/>
      <c r="Q689" s="404"/>
      <c r="R689" s="404"/>
      <c r="S689" s="404"/>
      <c r="T689" s="404"/>
      <c r="U689" s="404"/>
      <c r="V689" s="404"/>
      <c r="W689" s="404"/>
      <c r="X689" s="404"/>
      <c r="Y689" s="404"/>
      <c r="Z689" s="404"/>
      <c r="AA689" s="404"/>
      <c r="AB689" s="404"/>
      <c r="AC689" s="404"/>
    </row>
    <row r="690" spans="1:29" ht="15.75" customHeight="1">
      <c r="A690" s="404"/>
      <c r="B690" s="404"/>
      <c r="C690" s="404"/>
      <c r="D690" s="404"/>
      <c r="E690" s="404"/>
      <c r="F690" s="404"/>
      <c r="G690" s="404"/>
      <c r="H690" s="404"/>
      <c r="I690" s="404"/>
      <c r="J690" s="404"/>
      <c r="K690" s="404"/>
      <c r="L690" s="404"/>
      <c r="M690" s="404"/>
      <c r="N690" s="404"/>
      <c r="O690" s="404"/>
      <c r="P690" s="404"/>
      <c r="Q690" s="404"/>
      <c r="R690" s="404"/>
      <c r="S690" s="404"/>
      <c r="T690" s="404"/>
      <c r="U690" s="404"/>
      <c r="V690" s="404"/>
      <c r="W690" s="404"/>
      <c r="X690" s="404"/>
      <c r="Y690" s="404"/>
      <c r="Z690" s="404"/>
      <c r="AA690" s="404"/>
      <c r="AB690" s="404"/>
      <c r="AC690" s="404"/>
    </row>
    <row r="691" spans="1:29" ht="15.75" customHeight="1">
      <c r="A691" s="404"/>
      <c r="B691" s="404"/>
      <c r="C691" s="404"/>
      <c r="D691" s="404"/>
      <c r="E691" s="404"/>
      <c r="F691" s="404"/>
      <c r="G691" s="404"/>
      <c r="H691" s="404"/>
      <c r="I691" s="404"/>
      <c r="J691" s="404"/>
      <c r="K691" s="404"/>
      <c r="L691" s="404"/>
      <c r="M691" s="404"/>
      <c r="N691" s="404"/>
      <c r="O691" s="404"/>
      <c r="P691" s="404"/>
      <c r="Q691" s="404"/>
      <c r="R691" s="404"/>
      <c r="S691" s="404"/>
      <c r="T691" s="404"/>
      <c r="U691" s="404"/>
      <c r="V691" s="404"/>
      <c r="W691" s="404"/>
      <c r="X691" s="404"/>
      <c r="Y691" s="404"/>
      <c r="Z691" s="404"/>
      <c r="AA691" s="404"/>
      <c r="AB691" s="404"/>
      <c r="AC691" s="404"/>
    </row>
    <row r="692" spans="1:29" ht="15.75" customHeight="1">
      <c r="A692" s="404"/>
      <c r="B692" s="404"/>
      <c r="C692" s="404"/>
      <c r="D692" s="404"/>
      <c r="E692" s="404"/>
      <c r="F692" s="404"/>
      <c r="G692" s="404"/>
      <c r="H692" s="404"/>
      <c r="I692" s="404"/>
      <c r="J692" s="404"/>
      <c r="K692" s="404"/>
      <c r="L692" s="404"/>
      <c r="M692" s="404"/>
      <c r="N692" s="404"/>
      <c r="O692" s="404"/>
      <c r="P692" s="404"/>
      <c r="Q692" s="404"/>
      <c r="R692" s="404"/>
      <c r="S692" s="404"/>
      <c r="T692" s="404"/>
      <c r="U692" s="404"/>
      <c r="V692" s="404"/>
      <c r="W692" s="404"/>
      <c r="X692" s="404"/>
      <c r="Y692" s="404"/>
      <c r="Z692" s="404"/>
      <c r="AA692" s="404"/>
      <c r="AB692" s="404"/>
      <c r="AC692" s="404"/>
    </row>
    <row r="693" spans="1:29" ht="15.75" customHeight="1">
      <c r="A693" s="404"/>
      <c r="B693" s="404"/>
      <c r="C693" s="404"/>
      <c r="D693" s="404"/>
      <c r="E693" s="404"/>
      <c r="F693" s="404"/>
      <c r="G693" s="404"/>
      <c r="H693" s="404"/>
      <c r="I693" s="404"/>
      <c r="J693" s="404"/>
      <c r="K693" s="404"/>
      <c r="L693" s="404"/>
      <c r="M693" s="404"/>
      <c r="N693" s="404"/>
      <c r="O693" s="404"/>
      <c r="P693" s="404"/>
      <c r="Q693" s="404"/>
      <c r="R693" s="404"/>
      <c r="S693" s="404"/>
      <c r="T693" s="404"/>
      <c r="U693" s="404"/>
      <c r="V693" s="404"/>
      <c r="W693" s="404"/>
      <c r="X693" s="404"/>
      <c r="Y693" s="404"/>
      <c r="Z693" s="404"/>
      <c r="AA693" s="404"/>
      <c r="AB693" s="404"/>
      <c r="AC693" s="404"/>
    </row>
    <row r="694" spans="1:29" ht="15.75" customHeight="1">
      <c r="A694" s="404"/>
      <c r="B694" s="404"/>
      <c r="C694" s="404"/>
      <c r="D694" s="404"/>
      <c r="E694" s="404"/>
      <c r="F694" s="404"/>
      <c r="G694" s="404"/>
      <c r="H694" s="404"/>
      <c r="I694" s="404"/>
      <c r="J694" s="404"/>
      <c r="K694" s="404"/>
      <c r="L694" s="404"/>
      <c r="M694" s="404"/>
      <c r="N694" s="404"/>
      <c r="O694" s="404"/>
      <c r="P694" s="404"/>
      <c r="Q694" s="404"/>
      <c r="R694" s="404"/>
      <c r="S694" s="404"/>
      <c r="T694" s="404"/>
      <c r="U694" s="404"/>
      <c r="V694" s="404"/>
      <c r="W694" s="404"/>
      <c r="X694" s="404"/>
      <c r="Y694" s="404"/>
      <c r="Z694" s="404"/>
      <c r="AA694" s="404"/>
      <c r="AB694" s="404"/>
      <c r="AC694" s="404"/>
    </row>
    <row r="695" spans="1:29" ht="15.75" customHeight="1">
      <c r="A695" s="404"/>
      <c r="B695" s="404"/>
      <c r="C695" s="404"/>
      <c r="D695" s="404"/>
      <c r="E695" s="404"/>
      <c r="F695" s="404"/>
      <c r="G695" s="404"/>
      <c r="H695" s="404"/>
      <c r="I695" s="404"/>
      <c r="J695" s="404"/>
      <c r="K695" s="404"/>
      <c r="L695" s="404"/>
      <c r="M695" s="404"/>
      <c r="N695" s="404"/>
      <c r="O695" s="404"/>
      <c r="P695" s="404"/>
      <c r="Q695" s="404"/>
      <c r="R695" s="404"/>
      <c r="S695" s="404"/>
      <c r="T695" s="404"/>
      <c r="U695" s="404"/>
      <c r="V695" s="404"/>
      <c r="W695" s="404"/>
      <c r="X695" s="404"/>
      <c r="Y695" s="404"/>
      <c r="Z695" s="404"/>
      <c r="AA695" s="404"/>
      <c r="AB695" s="404"/>
      <c r="AC695" s="404"/>
    </row>
    <row r="696" spans="1:29" ht="15.75" customHeight="1">
      <c r="A696" s="404"/>
      <c r="B696" s="404"/>
      <c r="C696" s="404"/>
      <c r="D696" s="404"/>
      <c r="E696" s="404"/>
      <c r="F696" s="404"/>
      <c r="G696" s="404"/>
      <c r="H696" s="404"/>
      <c r="I696" s="404"/>
      <c r="J696" s="404"/>
      <c r="K696" s="404"/>
      <c r="L696" s="404"/>
      <c r="M696" s="404"/>
      <c r="N696" s="404"/>
      <c r="O696" s="404"/>
      <c r="P696" s="404"/>
      <c r="Q696" s="404"/>
      <c r="R696" s="404"/>
      <c r="S696" s="404"/>
      <c r="T696" s="404"/>
      <c r="U696" s="404"/>
      <c r="V696" s="404"/>
      <c r="W696" s="404"/>
      <c r="X696" s="404"/>
      <c r="Y696" s="404"/>
      <c r="Z696" s="404"/>
      <c r="AA696" s="404"/>
      <c r="AB696" s="404"/>
      <c r="AC696" s="404"/>
    </row>
    <row r="697" spans="1:29" ht="15.75" customHeight="1">
      <c r="A697" s="404"/>
      <c r="B697" s="404"/>
      <c r="C697" s="404"/>
      <c r="D697" s="404"/>
      <c r="E697" s="404"/>
      <c r="F697" s="404"/>
      <c r="G697" s="404"/>
      <c r="H697" s="404"/>
      <c r="I697" s="404"/>
      <c r="J697" s="404"/>
      <c r="K697" s="404"/>
      <c r="L697" s="404"/>
      <c r="M697" s="404"/>
      <c r="N697" s="404"/>
      <c r="O697" s="404"/>
      <c r="P697" s="404"/>
      <c r="Q697" s="404"/>
      <c r="R697" s="404"/>
      <c r="S697" s="404"/>
      <c r="T697" s="404"/>
      <c r="U697" s="404"/>
      <c r="V697" s="404"/>
      <c r="W697" s="404"/>
      <c r="X697" s="404"/>
      <c r="Y697" s="404"/>
      <c r="Z697" s="404"/>
      <c r="AA697" s="404"/>
      <c r="AB697" s="404"/>
      <c r="AC697" s="404"/>
    </row>
    <row r="698" spans="1:29" ht="15.75" customHeight="1">
      <c r="A698" s="404"/>
      <c r="B698" s="404"/>
      <c r="C698" s="404"/>
      <c r="D698" s="404"/>
      <c r="E698" s="404"/>
      <c r="F698" s="404"/>
      <c r="G698" s="404"/>
      <c r="H698" s="404"/>
      <c r="I698" s="404"/>
      <c r="J698" s="404"/>
      <c r="K698" s="404"/>
      <c r="L698" s="404"/>
      <c r="M698" s="404"/>
      <c r="N698" s="404"/>
      <c r="O698" s="404"/>
      <c r="P698" s="404"/>
      <c r="Q698" s="404"/>
      <c r="R698" s="404"/>
      <c r="S698" s="404"/>
      <c r="T698" s="404"/>
      <c r="U698" s="404"/>
      <c r="V698" s="404"/>
      <c r="W698" s="404"/>
      <c r="X698" s="404"/>
      <c r="Y698" s="404"/>
      <c r="Z698" s="404"/>
      <c r="AA698" s="404"/>
      <c r="AB698" s="404"/>
      <c r="AC698" s="404"/>
    </row>
    <row r="699" spans="1:29" ht="15.75" customHeight="1">
      <c r="A699" s="404"/>
      <c r="B699" s="404"/>
      <c r="C699" s="404"/>
      <c r="D699" s="404"/>
      <c r="E699" s="404"/>
      <c r="F699" s="404"/>
      <c r="G699" s="404"/>
      <c r="H699" s="404"/>
      <c r="I699" s="404"/>
      <c r="J699" s="404"/>
      <c r="K699" s="404"/>
      <c r="L699" s="404"/>
      <c r="M699" s="404"/>
      <c r="N699" s="404"/>
      <c r="O699" s="404"/>
      <c r="P699" s="404"/>
      <c r="Q699" s="404"/>
      <c r="R699" s="404"/>
      <c r="S699" s="404"/>
      <c r="T699" s="404"/>
      <c r="U699" s="404"/>
      <c r="V699" s="404"/>
      <c r="W699" s="404"/>
      <c r="X699" s="404"/>
      <c r="Y699" s="404"/>
      <c r="Z699" s="404"/>
      <c r="AA699" s="404"/>
      <c r="AB699" s="404"/>
      <c r="AC699" s="404"/>
    </row>
    <row r="700" spans="1:29" ht="15.75" customHeight="1">
      <c r="A700" s="404"/>
      <c r="B700" s="404"/>
      <c r="C700" s="404"/>
      <c r="D700" s="404"/>
      <c r="E700" s="404"/>
      <c r="F700" s="404"/>
      <c r="G700" s="404"/>
      <c r="H700" s="404"/>
      <c r="I700" s="404"/>
      <c r="J700" s="404"/>
      <c r="K700" s="404"/>
      <c r="L700" s="404"/>
      <c r="M700" s="404"/>
      <c r="N700" s="404"/>
      <c r="O700" s="404"/>
      <c r="P700" s="404"/>
      <c r="Q700" s="404"/>
      <c r="R700" s="404"/>
      <c r="S700" s="404"/>
      <c r="T700" s="404"/>
      <c r="U700" s="404"/>
      <c r="V700" s="404"/>
      <c r="W700" s="404"/>
      <c r="X700" s="404"/>
      <c r="Y700" s="404"/>
      <c r="Z700" s="404"/>
      <c r="AA700" s="404"/>
      <c r="AB700" s="404"/>
      <c r="AC700" s="404"/>
    </row>
    <row r="701" spans="1:29" ht="15.75" customHeight="1">
      <c r="A701" s="404"/>
      <c r="B701" s="404"/>
      <c r="C701" s="404"/>
      <c r="D701" s="404"/>
      <c r="E701" s="404"/>
      <c r="F701" s="404"/>
      <c r="G701" s="404"/>
      <c r="H701" s="404"/>
      <c r="I701" s="404"/>
      <c r="J701" s="404"/>
      <c r="K701" s="404"/>
      <c r="L701" s="404"/>
      <c r="M701" s="404"/>
      <c r="N701" s="404"/>
      <c r="O701" s="404"/>
      <c r="P701" s="404"/>
      <c r="Q701" s="404"/>
      <c r="R701" s="404"/>
      <c r="S701" s="404"/>
      <c r="T701" s="404"/>
      <c r="U701" s="404"/>
      <c r="V701" s="404"/>
      <c r="W701" s="404"/>
      <c r="X701" s="404"/>
      <c r="Y701" s="404"/>
      <c r="Z701" s="404"/>
      <c r="AA701" s="404"/>
      <c r="AB701" s="404"/>
      <c r="AC701" s="404"/>
    </row>
    <row r="702" spans="1:29" ht="15.75" customHeight="1">
      <c r="A702" s="404"/>
      <c r="B702" s="404"/>
      <c r="C702" s="404"/>
      <c r="D702" s="404"/>
      <c r="E702" s="404"/>
      <c r="F702" s="404"/>
      <c r="G702" s="404"/>
      <c r="H702" s="404"/>
      <c r="I702" s="404"/>
      <c r="J702" s="404"/>
      <c r="K702" s="404"/>
      <c r="L702" s="404"/>
      <c r="M702" s="404"/>
      <c r="N702" s="404"/>
      <c r="O702" s="404"/>
      <c r="P702" s="404"/>
      <c r="Q702" s="404"/>
      <c r="R702" s="404"/>
      <c r="S702" s="404"/>
      <c r="T702" s="404"/>
      <c r="U702" s="404"/>
      <c r="V702" s="404"/>
      <c r="W702" s="404"/>
      <c r="X702" s="404"/>
      <c r="Y702" s="404"/>
      <c r="Z702" s="404"/>
      <c r="AA702" s="404"/>
      <c r="AB702" s="404"/>
      <c r="AC702" s="404"/>
    </row>
    <row r="703" spans="1:29" ht="15.75" customHeight="1">
      <c r="A703" s="404"/>
      <c r="B703" s="404"/>
      <c r="C703" s="404"/>
      <c r="D703" s="404"/>
      <c r="E703" s="404"/>
      <c r="F703" s="404"/>
      <c r="G703" s="404"/>
      <c r="H703" s="404"/>
      <c r="I703" s="404"/>
      <c r="J703" s="404"/>
      <c r="K703" s="404"/>
      <c r="L703" s="404"/>
      <c r="M703" s="404"/>
      <c r="N703" s="404"/>
      <c r="O703" s="404"/>
      <c r="P703" s="404"/>
      <c r="Q703" s="404"/>
      <c r="R703" s="404"/>
      <c r="S703" s="404"/>
      <c r="T703" s="404"/>
      <c r="U703" s="404"/>
      <c r="V703" s="404"/>
      <c r="W703" s="404"/>
      <c r="X703" s="404"/>
      <c r="Y703" s="404"/>
      <c r="Z703" s="404"/>
      <c r="AA703" s="404"/>
      <c r="AB703" s="404"/>
      <c r="AC703" s="404"/>
    </row>
    <row r="704" spans="1:29" ht="15.75" customHeight="1">
      <c r="A704" s="404"/>
      <c r="B704" s="404"/>
      <c r="C704" s="404"/>
      <c r="D704" s="404"/>
      <c r="E704" s="404"/>
      <c r="F704" s="404"/>
      <c r="G704" s="404"/>
      <c r="H704" s="404"/>
      <c r="I704" s="404"/>
      <c r="J704" s="404"/>
      <c r="K704" s="404"/>
      <c r="L704" s="404"/>
      <c r="M704" s="404"/>
      <c r="N704" s="404"/>
      <c r="O704" s="404"/>
      <c r="P704" s="404"/>
      <c r="Q704" s="404"/>
      <c r="R704" s="404"/>
      <c r="S704" s="404"/>
      <c r="T704" s="404"/>
      <c r="U704" s="404"/>
      <c r="V704" s="404"/>
      <c r="W704" s="404"/>
      <c r="X704" s="404"/>
      <c r="Y704" s="404"/>
      <c r="Z704" s="404"/>
      <c r="AA704" s="404"/>
      <c r="AB704" s="404"/>
      <c r="AC704" s="404"/>
    </row>
    <row r="705" spans="1:29" ht="15.75" customHeight="1">
      <c r="A705" s="404"/>
      <c r="B705" s="404"/>
      <c r="C705" s="404"/>
      <c r="D705" s="404"/>
      <c r="E705" s="404"/>
      <c r="F705" s="404"/>
      <c r="G705" s="404"/>
      <c r="H705" s="404"/>
      <c r="I705" s="404"/>
      <c r="J705" s="404"/>
      <c r="K705" s="404"/>
      <c r="L705" s="404"/>
      <c r="M705" s="404"/>
      <c r="N705" s="404"/>
      <c r="O705" s="404"/>
      <c r="P705" s="404"/>
      <c r="Q705" s="404"/>
      <c r="R705" s="404"/>
      <c r="S705" s="404"/>
      <c r="T705" s="404"/>
      <c r="U705" s="404"/>
      <c r="V705" s="404"/>
      <c r="W705" s="404"/>
      <c r="X705" s="404"/>
      <c r="Y705" s="404"/>
      <c r="Z705" s="404"/>
      <c r="AA705" s="404"/>
      <c r="AB705" s="404"/>
      <c r="AC705" s="404"/>
    </row>
    <row r="706" spans="1:29" ht="15.75" customHeight="1">
      <c r="A706" s="404"/>
      <c r="B706" s="404"/>
      <c r="C706" s="404"/>
      <c r="D706" s="404"/>
      <c r="E706" s="404"/>
      <c r="F706" s="404"/>
      <c r="G706" s="404"/>
      <c r="H706" s="404"/>
      <c r="I706" s="404"/>
      <c r="J706" s="404"/>
      <c r="K706" s="404"/>
      <c r="L706" s="404"/>
      <c r="M706" s="404"/>
      <c r="N706" s="404"/>
      <c r="O706" s="404"/>
      <c r="P706" s="404"/>
      <c r="Q706" s="404"/>
      <c r="R706" s="404"/>
      <c r="S706" s="404"/>
      <c r="T706" s="404"/>
      <c r="U706" s="404"/>
      <c r="V706" s="404"/>
      <c r="W706" s="404"/>
      <c r="X706" s="404"/>
      <c r="Y706" s="404"/>
      <c r="Z706" s="404"/>
      <c r="AA706" s="404"/>
      <c r="AB706" s="404"/>
      <c r="AC706" s="404"/>
    </row>
    <row r="707" spans="1:29" ht="15.75" customHeight="1">
      <c r="A707" s="404"/>
      <c r="B707" s="404"/>
      <c r="C707" s="404"/>
      <c r="D707" s="404"/>
      <c r="E707" s="404"/>
      <c r="F707" s="404"/>
      <c r="G707" s="404"/>
      <c r="H707" s="404"/>
      <c r="I707" s="404"/>
      <c r="J707" s="404"/>
      <c r="K707" s="404"/>
      <c r="L707" s="404"/>
      <c r="M707" s="404"/>
      <c r="N707" s="404"/>
      <c r="O707" s="404"/>
      <c r="P707" s="404"/>
      <c r="Q707" s="404"/>
      <c r="R707" s="404"/>
      <c r="S707" s="404"/>
      <c r="T707" s="404"/>
      <c r="U707" s="404"/>
      <c r="V707" s="404"/>
      <c r="W707" s="404"/>
      <c r="X707" s="404"/>
      <c r="Y707" s="404"/>
      <c r="Z707" s="404"/>
      <c r="AA707" s="404"/>
      <c r="AB707" s="404"/>
      <c r="AC707" s="404"/>
    </row>
    <row r="708" spans="1:29" ht="15.75" customHeight="1">
      <c r="A708" s="404"/>
      <c r="B708" s="404"/>
      <c r="C708" s="404"/>
      <c r="D708" s="404"/>
      <c r="E708" s="404"/>
      <c r="F708" s="404"/>
      <c r="G708" s="404"/>
      <c r="H708" s="404"/>
      <c r="I708" s="404"/>
      <c r="J708" s="404"/>
      <c r="K708" s="404"/>
      <c r="L708" s="404"/>
      <c r="M708" s="404"/>
      <c r="N708" s="404"/>
      <c r="O708" s="404"/>
      <c r="P708" s="404"/>
      <c r="Q708" s="404"/>
      <c r="R708" s="404"/>
      <c r="S708" s="404"/>
      <c r="T708" s="404"/>
      <c r="U708" s="404"/>
      <c r="V708" s="404"/>
      <c r="W708" s="404"/>
      <c r="X708" s="404"/>
      <c r="Y708" s="404"/>
      <c r="Z708" s="404"/>
      <c r="AA708" s="404"/>
      <c r="AB708" s="404"/>
      <c r="AC708" s="404"/>
    </row>
    <row r="709" spans="1:29" ht="15.75" customHeight="1">
      <c r="A709" s="404"/>
      <c r="B709" s="404"/>
      <c r="C709" s="404"/>
      <c r="D709" s="404"/>
      <c r="E709" s="404"/>
      <c r="F709" s="404"/>
      <c r="G709" s="404"/>
      <c r="H709" s="404"/>
      <c r="I709" s="404"/>
      <c r="J709" s="404"/>
      <c r="K709" s="404"/>
      <c r="L709" s="404"/>
      <c r="M709" s="404"/>
      <c r="N709" s="404"/>
      <c r="O709" s="404"/>
      <c r="P709" s="404"/>
      <c r="Q709" s="404"/>
      <c r="R709" s="404"/>
      <c r="S709" s="404"/>
      <c r="T709" s="404"/>
      <c r="U709" s="404"/>
      <c r="V709" s="404"/>
      <c r="W709" s="404"/>
      <c r="X709" s="404"/>
      <c r="Y709" s="404"/>
      <c r="Z709" s="404"/>
      <c r="AA709" s="404"/>
      <c r="AB709" s="404"/>
      <c r="AC709" s="404"/>
    </row>
    <row r="710" spans="1:29" ht="15.75" customHeight="1">
      <c r="A710" s="404"/>
      <c r="B710" s="404"/>
      <c r="C710" s="404"/>
      <c r="D710" s="404"/>
      <c r="E710" s="404"/>
      <c r="F710" s="404"/>
      <c r="G710" s="404"/>
      <c r="H710" s="404"/>
      <c r="I710" s="404"/>
      <c r="J710" s="404"/>
      <c r="K710" s="404"/>
      <c r="L710" s="404"/>
      <c r="M710" s="404"/>
      <c r="N710" s="404"/>
      <c r="O710" s="404"/>
      <c r="P710" s="404"/>
      <c r="Q710" s="404"/>
      <c r="R710" s="404"/>
      <c r="S710" s="404"/>
      <c r="T710" s="404"/>
      <c r="U710" s="404"/>
      <c r="V710" s="404"/>
      <c r="W710" s="404"/>
      <c r="X710" s="404"/>
      <c r="Y710" s="404"/>
      <c r="Z710" s="404"/>
      <c r="AA710" s="404"/>
      <c r="AB710" s="404"/>
      <c r="AC710" s="404"/>
    </row>
    <row r="711" spans="1:29" ht="15.75" customHeight="1">
      <c r="A711" s="404"/>
      <c r="B711" s="404"/>
      <c r="C711" s="404"/>
      <c r="D711" s="404"/>
      <c r="E711" s="404"/>
      <c r="F711" s="404"/>
      <c r="G711" s="404"/>
      <c r="H711" s="404"/>
      <c r="I711" s="404"/>
      <c r="J711" s="404"/>
      <c r="K711" s="404"/>
      <c r="L711" s="404"/>
      <c r="M711" s="404"/>
      <c r="N711" s="404"/>
      <c r="O711" s="404"/>
      <c r="P711" s="404"/>
      <c r="Q711" s="404"/>
      <c r="R711" s="404"/>
      <c r="S711" s="404"/>
      <c r="T711" s="404"/>
      <c r="U711" s="404"/>
      <c r="V711" s="404"/>
      <c r="W711" s="404"/>
      <c r="X711" s="404"/>
      <c r="Y711" s="404"/>
      <c r="Z711" s="404"/>
      <c r="AA711" s="404"/>
      <c r="AB711" s="404"/>
      <c r="AC711" s="404"/>
    </row>
    <row r="712" spans="1:29" ht="15.75" customHeight="1">
      <c r="A712" s="404"/>
      <c r="B712" s="404"/>
      <c r="C712" s="404"/>
      <c r="D712" s="404"/>
      <c r="E712" s="404"/>
      <c r="F712" s="404"/>
      <c r="G712" s="404"/>
      <c r="H712" s="404"/>
      <c r="I712" s="404"/>
      <c r="J712" s="404"/>
      <c r="K712" s="404"/>
      <c r="L712" s="404"/>
      <c r="M712" s="404"/>
      <c r="N712" s="404"/>
      <c r="O712" s="404"/>
      <c r="P712" s="404"/>
      <c r="Q712" s="404"/>
      <c r="R712" s="404"/>
      <c r="S712" s="404"/>
      <c r="T712" s="404"/>
      <c r="U712" s="404"/>
      <c r="V712" s="404"/>
      <c r="W712" s="404"/>
      <c r="X712" s="404"/>
      <c r="Y712" s="404"/>
      <c r="Z712" s="404"/>
      <c r="AA712" s="404"/>
      <c r="AB712" s="404"/>
      <c r="AC712" s="404"/>
    </row>
    <row r="713" spans="1:29" ht="15.75" customHeight="1">
      <c r="A713" s="404"/>
      <c r="B713" s="404"/>
      <c r="C713" s="404"/>
      <c r="D713" s="404"/>
      <c r="E713" s="404"/>
      <c r="F713" s="404"/>
      <c r="G713" s="404"/>
      <c r="H713" s="404"/>
      <c r="I713" s="404"/>
      <c r="J713" s="404"/>
      <c r="K713" s="404"/>
      <c r="L713" s="404"/>
      <c r="M713" s="404"/>
      <c r="N713" s="404"/>
      <c r="O713" s="404"/>
      <c r="P713" s="404"/>
      <c r="Q713" s="404"/>
      <c r="R713" s="404"/>
      <c r="S713" s="404"/>
      <c r="T713" s="404"/>
      <c r="U713" s="404"/>
      <c r="V713" s="404"/>
      <c r="W713" s="404"/>
      <c r="X713" s="404"/>
      <c r="Y713" s="404"/>
      <c r="Z713" s="404"/>
      <c r="AA713" s="404"/>
      <c r="AB713" s="404"/>
      <c r="AC713" s="404"/>
    </row>
    <row r="714" spans="1:29" ht="15.75" customHeight="1">
      <c r="A714" s="404"/>
      <c r="B714" s="404"/>
      <c r="C714" s="404"/>
      <c r="D714" s="404"/>
      <c r="E714" s="404"/>
      <c r="F714" s="404"/>
      <c r="G714" s="404"/>
      <c r="H714" s="404"/>
      <c r="I714" s="404"/>
      <c r="J714" s="404"/>
      <c r="K714" s="404"/>
      <c r="L714" s="404"/>
      <c r="M714" s="404"/>
      <c r="N714" s="404"/>
      <c r="O714" s="404"/>
      <c r="P714" s="404"/>
      <c r="Q714" s="404"/>
      <c r="R714" s="404"/>
      <c r="S714" s="404"/>
      <c r="T714" s="404"/>
      <c r="U714" s="404"/>
      <c r="V714" s="404"/>
      <c r="W714" s="404"/>
      <c r="X714" s="404"/>
      <c r="Y714" s="404"/>
      <c r="Z714" s="404"/>
      <c r="AA714" s="404"/>
      <c r="AB714" s="404"/>
      <c r="AC714" s="404"/>
    </row>
    <row r="715" spans="1:29" ht="15.75" customHeight="1">
      <c r="A715" s="404"/>
      <c r="B715" s="404"/>
      <c r="C715" s="404"/>
      <c r="D715" s="404"/>
      <c r="E715" s="404"/>
      <c r="F715" s="404"/>
      <c r="G715" s="404"/>
      <c r="H715" s="404"/>
      <c r="I715" s="404"/>
      <c r="J715" s="404"/>
      <c r="K715" s="404"/>
      <c r="L715" s="404"/>
      <c r="M715" s="404"/>
      <c r="N715" s="404"/>
      <c r="O715" s="404"/>
      <c r="P715" s="404"/>
      <c r="Q715" s="404"/>
      <c r="R715" s="404"/>
      <c r="S715" s="404"/>
      <c r="T715" s="404"/>
      <c r="U715" s="404"/>
      <c r="V715" s="404"/>
      <c r="W715" s="404"/>
      <c r="X715" s="404"/>
      <c r="Y715" s="404"/>
      <c r="Z715" s="404"/>
      <c r="AA715" s="404"/>
      <c r="AB715" s="404"/>
      <c r="AC715" s="404"/>
    </row>
    <row r="716" spans="1:29" ht="15.75" customHeight="1">
      <c r="A716" s="404"/>
      <c r="B716" s="404"/>
      <c r="C716" s="404"/>
      <c r="D716" s="404"/>
      <c r="E716" s="404"/>
      <c r="F716" s="404"/>
      <c r="G716" s="404"/>
      <c r="H716" s="404"/>
      <c r="I716" s="404"/>
      <c r="J716" s="404"/>
      <c r="K716" s="404"/>
      <c r="L716" s="404"/>
      <c r="M716" s="404"/>
      <c r="N716" s="404"/>
      <c r="O716" s="404"/>
      <c r="P716" s="404"/>
      <c r="Q716" s="404"/>
      <c r="R716" s="404"/>
      <c r="S716" s="404"/>
      <c r="T716" s="404"/>
      <c r="U716" s="404"/>
      <c r="V716" s="404"/>
      <c r="W716" s="404"/>
      <c r="X716" s="404"/>
      <c r="Y716" s="404"/>
      <c r="Z716" s="404"/>
      <c r="AA716" s="404"/>
      <c r="AB716" s="404"/>
      <c r="AC716" s="404"/>
    </row>
    <row r="717" spans="1:29" ht="15.75" customHeight="1">
      <c r="A717" s="404"/>
      <c r="B717" s="404"/>
      <c r="C717" s="404"/>
      <c r="D717" s="404"/>
      <c r="E717" s="404"/>
      <c r="F717" s="404"/>
      <c r="G717" s="404"/>
      <c r="H717" s="404"/>
      <c r="I717" s="404"/>
      <c r="J717" s="404"/>
      <c r="K717" s="404"/>
      <c r="L717" s="404"/>
      <c r="M717" s="404"/>
      <c r="N717" s="404"/>
      <c r="O717" s="404"/>
      <c r="P717" s="404"/>
      <c r="Q717" s="404"/>
      <c r="R717" s="404"/>
      <c r="S717" s="404"/>
      <c r="T717" s="404"/>
      <c r="U717" s="404"/>
      <c r="V717" s="404"/>
      <c r="W717" s="404"/>
      <c r="X717" s="404"/>
      <c r="Y717" s="404"/>
      <c r="Z717" s="404"/>
      <c r="AA717" s="404"/>
      <c r="AB717" s="404"/>
      <c r="AC717" s="404"/>
    </row>
    <row r="718" spans="1:29" ht="15.75" customHeight="1">
      <c r="A718" s="404"/>
      <c r="B718" s="404"/>
      <c r="C718" s="404"/>
      <c r="D718" s="404"/>
      <c r="E718" s="404"/>
      <c r="F718" s="404"/>
      <c r="G718" s="404"/>
      <c r="H718" s="404"/>
      <c r="I718" s="404"/>
      <c r="J718" s="404"/>
      <c r="K718" s="404"/>
      <c r="L718" s="404"/>
      <c r="M718" s="404"/>
      <c r="N718" s="404"/>
      <c r="O718" s="404"/>
      <c r="P718" s="404"/>
      <c r="Q718" s="404"/>
      <c r="R718" s="404"/>
      <c r="S718" s="404"/>
      <c r="T718" s="404"/>
      <c r="U718" s="404"/>
      <c r="V718" s="404"/>
      <c r="W718" s="404"/>
      <c r="X718" s="404"/>
      <c r="Y718" s="404"/>
      <c r="Z718" s="404"/>
      <c r="AA718" s="404"/>
      <c r="AB718" s="404"/>
      <c r="AC718" s="404"/>
    </row>
    <row r="719" spans="1:29" ht="15.75" customHeight="1">
      <c r="A719" s="404"/>
      <c r="B719" s="404"/>
      <c r="C719" s="404"/>
      <c r="D719" s="404"/>
      <c r="E719" s="404"/>
      <c r="F719" s="404"/>
      <c r="G719" s="404"/>
      <c r="H719" s="404"/>
      <c r="I719" s="404"/>
      <c r="J719" s="404"/>
      <c r="K719" s="404"/>
      <c r="L719" s="404"/>
      <c r="M719" s="404"/>
      <c r="N719" s="404"/>
      <c r="O719" s="404"/>
      <c r="P719" s="404"/>
      <c r="Q719" s="404"/>
      <c r="R719" s="404"/>
      <c r="S719" s="404"/>
      <c r="T719" s="404"/>
      <c r="U719" s="404"/>
      <c r="V719" s="404"/>
      <c r="W719" s="404"/>
      <c r="X719" s="404"/>
      <c r="Y719" s="404"/>
      <c r="Z719" s="404"/>
      <c r="AA719" s="404"/>
      <c r="AB719" s="404"/>
      <c r="AC719" s="404"/>
    </row>
    <row r="720" spans="1:29" ht="15.75" customHeight="1">
      <c r="A720" s="404"/>
      <c r="B720" s="404"/>
      <c r="C720" s="404"/>
      <c r="D720" s="404"/>
      <c r="E720" s="404"/>
      <c r="F720" s="404"/>
      <c r="G720" s="404"/>
      <c r="H720" s="404"/>
      <c r="I720" s="404"/>
      <c r="J720" s="404"/>
      <c r="K720" s="404"/>
      <c r="L720" s="404"/>
      <c r="M720" s="404"/>
      <c r="N720" s="404"/>
      <c r="O720" s="404"/>
      <c r="P720" s="404"/>
      <c r="Q720" s="404"/>
      <c r="R720" s="404"/>
      <c r="S720" s="404"/>
      <c r="T720" s="404"/>
      <c r="U720" s="404"/>
      <c r="V720" s="404"/>
      <c r="W720" s="404"/>
      <c r="X720" s="404"/>
      <c r="Y720" s="404"/>
      <c r="Z720" s="404"/>
      <c r="AA720" s="404"/>
      <c r="AB720" s="404"/>
      <c r="AC720" s="404"/>
    </row>
    <row r="721" spans="1:29" ht="15.75" customHeight="1">
      <c r="A721" s="404"/>
      <c r="B721" s="404"/>
      <c r="C721" s="404"/>
      <c r="D721" s="404"/>
      <c r="E721" s="404"/>
      <c r="F721" s="404"/>
      <c r="G721" s="404"/>
      <c r="H721" s="404"/>
      <c r="I721" s="404"/>
      <c r="J721" s="404"/>
      <c r="K721" s="404"/>
      <c r="L721" s="404"/>
      <c r="M721" s="404"/>
      <c r="N721" s="404"/>
      <c r="O721" s="404"/>
      <c r="P721" s="404"/>
      <c r="Q721" s="404"/>
      <c r="R721" s="404"/>
      <c r="S721" s="404"/>
      <c r="T721" s="404"/>
      <c r="U721" s="404"/>
      <c r="V721" s="404"/>
      <c r="W721" s="404"/>
      <c r="X721" s="404"/>
      <c r="Y721" s="404"/>
      <c r="Z721" s="404"/>
      <c r="AA721" s="404"/>
      <c r="AB721" s="404"/>
      <c r="AC721" s="404"/>
    </row>
    <row r="722" spans="1:29" ht="15.75" customHeight="1">
      <c r="A722" s="404"/>
      <c r="B722" s="404"/>
      <c r="C722" s="404"/>
      <c r="D722" s="404"/>
      <c r="E722" s="404"/>
      <c r="F722" s="404"/>
      <c r="G722" s="404"/>
      <c r="H722" s="404"/>
      <c r="I722" s="404"/>
      <c r="J722" s="404"/>
      <c r="K722" s="404"/>
      <c r="L722" s="404"/>
      <c r="M722" s="404"/>
      <c r="N722" s="404"/>
      <c r="O722" s="404"/>
      <c r="P722" s="404"/>
      <c r="Q722" s="404"/>
      <c r="R722" s="404"/>
      <c r="S722" s="404"/>
      <c r="T722" s="404"/>
      <c r="U722" s="404"/>
      <c r="V722" s="404"/>
      <c r="W722" s="404"/>
      <c r="X722" s="404"/>
      <c r="Y722" s="404"/>
      <c r="Z722" s="404"/>
      <c r="AA722" s="404"/>
      <c r="AB722" s="404"/>
      <c r="AC722" s="404"/>
    </row>
    <row r="723" spans="1:29" ht="15.75" customHeight="1">
      <c r="A723" s="404"/>
      <c r="B723" s="404"/>
      <c r="C723" s="404"/>
      <c r="D723" s="404"/>
      <c r="E723" s="404"/>
      <c r="F723" s="404"/>
      <c r="G723" s="404"/>
      <c r="H723" s="404"/>
      <c r="I723" s="404"/>
      <c r="J723" s="404"/>
      <c r="K723" s="404"/>
      <c r="L723" s="404"/>
      <c r="M723" s="404"/>
      <c r="N723" s="404"/>
      <c r="O723" s="404"/>
      <c r="P723" s="404"/>
      <c r="Q723" s="404"/>
      <c r="R723" s="404"/>
      <c r="S723" s="404"/>
      <c r="T723" s="404"/>
      <c r="U723" s="404"/>
      <c r="V723" s="404"/>
      <c r="W723" s="404"/>
      <c r="X723" s="404"/>
      <c r="Y723" s="404"/>
      <c r="Z723" s="404"/>
      <c r="AA723" s="404"/>
      <c r="AB723" s="404"/>
      <c r="AC723" s="404"/>
    </row>
    <row r="724" spans="1:29" ht="15.75" customHeight="1">
      <c r="A724" s="404"/>
      <c r="B724" s="404"/>
      <c r="C724" s="404"/>
      <c r="D724" s="404"/>
      <c r="E724" s="404"/>
      <c r="F724" s="404"/>
      <c r="G724" s="404"/>
      <c r="H724" s="404"/>
      <c r="I724" s="404"/>
      <c r="J724" s="404"/>
      <c r="K724" s="404"/>
      <c r="L724" s="404"/>
      <c r="M724" s="404"/>
      <c r="N724" s="404"/>
      <c r="O724" s="404"/>
      <c r="P724" s="404"/>
      <c r="Q724" s="404"/>
      <c r="R724" s="404"/>
      <c r="S724" s="404"/>
      <c r="T724" s="404"/>
      <c r="U724" s="404"/>
      <c r="V724" s="404"/>
      <c r="W724" s="404"/>
      <c r="X724" s="404"/>
      <c r="Y724" s="404"/>
      <c r="Z724" s="404"/>
      <c r="AA724" s="404"/>
      <c r="AB724" s="404"/>
      <c r="AC724" s="404"/>
    </row>
    <row r="725" spans="1:29" ht="15.75" customHeight="1">
      <c r="A725" s="404"/>
      <c r="B725" s="404"/>
      <c r="C725" s="404"/>
      <c r="D725" s="404"/>
      <c r="E725" s="404"/>
      <c r="F725" s="404"/>
      <c r="G725" s="404"/>
      <c r="H725" s="404"/>
      <c r="I725" s="404"/>
      <c r="J725" s="404"/>
      <c r="K725" s="404"/>
      <c r="L725" s="404"/>
      <c r="M725" s="404"/>
      <c r="N725" s="404"/>
      <c r="O725" s="404"/>
      <c r="P725" s="404"/>
      <c r="Q725" s="404"/>
      <c r="R725" s="404"/>
      <c r="S725" s="404"/>
      <c r="T725" s="404"/>
      <c r="U725" s="404"/>
      <c r="V725" s="404"/>
      <c r="W725" s="404"/>
      <c r="X725" s="404"/>
      <c r="Y725" s="404"/>
      <c r="Z725" s="404"/>
      <c r="AA725" s="404"/>
      <c r="AB725" s="404"/>
      <c r="AC725" s="404"/>
    </row>
    <row r="726" spans="1:29" ht="15.75" customHeight="1">
      <c r="A726" s="404"/>
      <c r="B726" s="404"/>
      <c r="C726" s="404"/>
      <c r="D726" s="404"/>
      <c r="E726" s="404"/>
      <c r="F726" s="404"/>
      <c r="G726" s="404"/>
      <c r="H726" s="404"/>
      <c r="I726" s="404"/>
      <c r="J726" s="404"/>
      <c r="K726" s="404"/>
      <c r="L726" s="404"/>
      <c r="M726" s="404"/>
      <c r="N726" s="404"/>
      <c r="O726" s="404"/>
      <c r="P726" s="404"/>
      <c r="Q726" s="404"/>
      <c r="R726" s="404"/>
      <c r="S726" s="404"/>
      <c r="T726" s="404"/>
      <c r="U726" s="404"/>
      <c r="V726" s="404"/>
      <c r="W726" s="404"/>
      <c r="X726" s="404"/>
      <c r="Y726" s="404"/>
      <c r="Z726" s="404"/>
      <c r="AA726" s="404"/>
      <c r="AB726" s="404"/>
      <c r="AC726" s="404"/>
    </row>
    <row r="727" spans="1:29" ht="15.75" customHeight="1">
      <c r="A727" s="404"/>
      <c r="B727" s="404"/>
      <c r="C727" s="404"/>
      <c r="D727" s="404"/>
      <c r="E727" s="404"/>
      <c r="F727" s="404"/>
      <c r="G727" s="404"/>
      <c r="H727" s="404"/>
      <c r="I727" s="404"/>
      <c r="J727" s="404"/>
      <c r="K727" s="404"/>
      <c r="L727" s="404"/>
      <c r="M727" s="404"/>
      <c r="N727" s="404"/>
      <c r="O727" s="404"/>
      <c r="P727" s="404"/>
      <c r="Q727" s="404"/>
      <c r="R727" s="404"/>
      <c r="S727" s="404"/>
      <c r="T727" s="404"/>
      <c r="U727" s="404"/>
      <c r="V727" s="404"/>
      <c r="W727" s="404"/>
      <c r="X727" s="404"/>
      <c r="Y727" s="404"/>
      <c r="Z727" s="404"/>
      <c r="AA727" s="404"/>
      <c r="AB727" s="404"/>
      <c r="AC727" s="404"/>
    </row>
    <row r="728" spans="1:29" ht="15.75" customHeight="1">
      <c r="A728" s="404"/>
      <c r="B728" s="404"/>
      <c r="C728" s="404"/>
      <c r="D728" s="404"/>
      <c r="E728" s="404"/>
      <c r="F728" s="404"/>
      <c r="G728" s="404"/>
      <c r="H728" s="404"/>
      <c r="I728" s="404"/>
      <c r="J728" s="404"/>
      <c r="K728" s="404"/>
      <c r="L728" s="404"/>
      <c r="M728" s="404"/>
      <c r="N728" s="404"/>
      <c r="O728" s="404"/>
      <c r="P728" s="404"/>
      <c r="Q728" s="404"/>
      <c r="R728" s="404"/>
      <c r="S728" s="404"/>
      <c r="T728" s="404"/>
      <c r="U728" s="404"/>
      <c r="V728" s="404"/>
      <c r="W728" s="404"/>
      <c r="X728" s="404"/>
      <c r="Y728" s="404"/>
      <c r="Z728" s="404"/>
      <c r="AA728" s="404"/>
      <c r="AB728" s="404"/>
      <c r="AC728" s="404"/>
    </row>
    <row r="729" spans="1:29" ht="15.75" customHeight="1">
      <c r="A729" s="404"/>
      <c r="B729" s="404"/>
      <c r="C729" s="404"/>
      <c r="D729" s="404"/>
      <c r="E729" s="404"/>
      <c r="F729" s="404"/>
      <c r="G729" s="404"/>
      <c r="H729" s="404"/>
      <c r="I729" s="404"/>
      <c r="J729" s="404"/>
      <c r="K729" s="404"/>
      <c r="L729" s="404"/>
      <c r="M729" s="404"/>
      <c r="N729" s="404"/>
      <c r="O729" s="404"/>
      <c r="P729" s="404"/>
      <c r="Q729" s="404"/>
      <c r="R729" s="404"/>
      <c r="S729" s="404"/>
      <c r="T729" s="404"/>
      <c r="U729" s="404"/>
      <c r="V729" s="404"/>
      <c r="W729" s="404"/>
      <c r="X729" s="404"/>
      <c r="Y729" s="404"/>
      <c r="Z729" s="404"/>
      <c r="AA729" s="404"/>
      <c r="AB729" s="404"/>
      <c r="AC729" s="404"/>
    </row>
    <row r="730" spans="1:29" ht="15.75" customHeight="1">
      <c r="A730" s="404"/>
      <c r="B730" s="404"/>
      <c r="C730" s="404"/>
      <c r="D730" s="404"/>
      <c r="E730" s="404"/>
      <c r="F730" s="404"/>
      <c r="G730" s="404"/>
      <c r="H730" s="404"/>
      <c r="I730" s="404"/>
      <c r="J730" s="404"/>
      <c r="K730" s="404"/>
      <c r="L730" s="404"/>
      <c r="M730" s="404"/>
      <c r="N730" s="404"/>
      <c r="O730" s="404"/>
      <c r="P730" s="404"/>
      <c r="Q730" s="404"/>
      <c r="R730" s="404"/>
      <c r="S730" s="404"/>
      <c r="T730" s="404"/>
      <c r="U730" s="404"/>
      <c r="V730" s="404"/>
      <c r="W730" s="404"/>
      <c r="X730" s="404"/>
      <c r="Y730" s="404"/>
      <c r="Z730" s="404"/>
      <c r="AA730" s="404"/>
      <c r="AB730" s="404"/>
      <c r="AC730" s="404"/>
    </row>
    <row r="731" spans="1:29" ht="15.75" customHeight="1">
      <c r="A731" s="404"/>
      <c r="B731" s="404"/>
      <c r="C731" s="404"/>
      <c r="D731" s="404"/>
      <c r="E731" s="404"/>
      <c r="F731" s="404"/>
      <c r="G731" s="404"/>
      <c r="H731" s="404"/>
      <c r="I731" s="404"/>
      <c r="J731" s="404"/>
      <c r="K731" s="404"/>
      <c r="L731" s="404"/>
      <c r="M731" s="404"/>
      <c r="N731" s="404"/>
      <c r="O731" s="404"/>
      <c r="P731" s="404"/>
      <c r="Q731" s="404"/>
      <c r="R731" s="404"/>
      <c r="S731" s="404"/>
      <c r="T731" s="404"/>
      <c r="U731" s="404"/>
      <c r="V731" s="404"/>
      <c r="W731" s="404"/>
      <c r="X731" s="404"/>
      <c r="Y731" s="404"/>
      <c r="Z731" s="404"/>
      <c r="AA731" s="404"/>
      <c r="AB731" s="404"/>
      <c r="AC731" s="404"/>
    </row>
    <row r="732" spans="1:29" ht="15.75" customHeight="1">
      <c r="A732" s="404"/>
      <c r="B732" s="404"/>
      <c r="C732" s="404"/>
      <c r="D732" s="404"/>
      <c r="E732" s="404"/>
      <c r="F732" s="404"/>
      <c r="G732" s="404"/>
      <c r="H732" s="404"/>
      <c r="I732" s="404"/>
      <c r="J732" s="404"/>
      <c r="K732" s="404"/>
      <c r="L732" s="404"/>
      <c r="M732" s="404"/>
      <c r="N732" s="404"/>
      <c r="O732" s="404"/>
      <c r="P732" s="404"/>
      <c r="Q732" s="404"/>
      <c r="R732" s="404"/>
      <c r="S732" s="404"/>
      <c r="T732" s="404"/>
      <c r="U732" s="404"/>
      <c r="V732" s="404"/>
      <c r="W732" s="404"/>
      <c r="X732" s="404"/>
      <c r="Y732" s="404"/>
      <c r="Z732" s="404"/>
      <c r="AA732" s="404"/>
      <c r="AB732" s="404"/>
      <c r="AC732" s="404"/>
    </row>
    <row r="733" spans="1:29" ht="15.75" customHeight="1">
      <c r="A733" s="404"/>
      <c r="B733" s="404"/>
      <c r="C733" s="404"/>
      <c r="D733" s="404"/>
      <c r="E733" s="404"/>
      <c r="F733" s="404"/>
      <c r="G733" s="404"/>
      <c r="H733" s="404"/>
      <c r="I733" s="404"/>
      <c r="J733" s="404"/>
      <c r="K733" s="404"/>
      <c r="L733" s="404"/>
      <c r="M733" s="404"/>
      <c r="N733" s="404"/>
      <c r="O733" s="404"/>
      <c r="P733" s="404"/>
      <c r="Q733" s="404"/>
      <c r="R733" s="404"/>
      <c r="S733" s="404"/>
      <c r="T733" s="404"/>
      <c r="U733" s="404"/>
      <c r="V733" s="404"/>
      <c r="W733" s="404"/>
      <c r="X733" s="404"/>
      <c r="Y733" s="404"/>
      <c r="Z733" s="404"/>
      <c r="AA733" s="404"/>
      <c r="AB733" s="404"/>
      <c r="AC733" s="404"/>
    </row>
    <row r="734" spans="1:29" ht="15.75" customHeight="1">
      <c r="A734" s="404"/>
      <c r="B734" s="404"/>
      <c r="C734" s="404"/>
      <c r="D734" s="404"/>
      <c r="E734" s="404"/>
      <c r="F734" s="404"/>
      <c r="G734" s="404"/>
      <c r="H734" s="404"/>
      <c r="I734" s="404"/>
      <c r="J734" s="404"/>
      <c r="K734" s="404"/>
      <c r="L734" s="404"/>
      <c r="M734" s="404"/>
      <c r="N734" s="404"/>
      <c r="O734" s="404"/>
      <c r="P734" s="404"/>
      <c r="Q734" s="404"/>
      <c r="R734" s="404"/>
      <c r="S734" s="404"/>
      <c r="T734" s="404"/>
      <c r="U734" s="404"/>
      <c r="V734" s="404"/>
      <c r="W734" s="404"/>
      <c r="X734" s="404"/>
      <c r="Y734" s="404"/>
      <c r="Z734" s="404"/>
      <c r="AA734" s="404"/>
      <c r="AB734" s="404"/>
      <c r="AC734" s="404"/>
    </row>
    <row r="735" spans="1:29" ht="15.75" customHeight="1">
      <c r="A735" s="404"/>
      <c r="B735" s="404"/>
      <c r="C735" s="404"/>
      <c r="D735" s="404"/>
      <c r="E735" s="404"/>
      <c r="F735" s="404"/>
      <c r="G735" s="404"/>
      <c r="H735" s="404"/>
      <c r="I735" s="404"/>
      <c r="J735" s="404"/>
      <c r="K735" s="404"/>
      <c r="L735" s="404"/>
      <c r="M735" s="404"/>
      <c r="N735" s="404"/>
      <c r="O735" s="404"/>
      <c r="P735" s="404"/>
      <c r="Q735" s="404"/>
      <c r="R735" s="404"/>
      <c r="S735" s="404"/>
      <c r="T735" s="404"/>
      <c r="U735" s="404"/>
      <c r="V735" s="404"/>
      <c r="W735" s="404"/>
      <c r="X735" s="404"/>
      <c r="Y735" s="404"/>
      <c r="Z735" s="404"/>
      <c r="AA735" s="404"/>
      <c r="AB735" s="404"/>
      <c r="AC735" s="404"/>
    </row>
    <row r="736" spans="1:29" ht="15.75" customHeight="1">
      <c r="A736" s="404"/>
      <c r="B736" s="404"/>
      <c r="C736" s="404"/>
      <c r="D736" s="404"/>
      <c r="E736" s="404"/>
      <c r="F736" s="404"/>
      <c r="G736" s="404"/>
      <c r="H736" s="404"/>
      <c r="I736" s="404"/>
      <c r="J736" s="404"/>
      <c r="K736" s="404"/>
      <c r="L736" s="404"/>
      <c r="M736" s="404"/>
      <c r="N736" s="404"/>
      <c r="O736" s="404"/>
      <c r="P736" s="404"/>
      <c r="Q736" s="404"/>
      <c r="R736" s="404"/>
      <c r="S736" s="404"/>
      <c r="T736" s="404"/>
      <c r="U736" s="404"/>
      <c r="V736" s="404"/>
      <c r="W736" s="404"/>
      <c r="X736" s="404"/>
      <c r="Y736" s="404"/>
      <c r="Z736" s="404"/>
      <c r="AA736" s="404"/>
      <c r="AB736" s="404"/>
      <c r="AC736" s="404"/>
    </row>
    <row r="737" spans="1:29" ht="15.75" customHeight="1">
      <c r="A737" s="404"/>
      <c r="B737" s="404"/>
      <c r="C737" s="404"/>
      <c r="D737" s="404"/>
      <c r="E737" s="404"/>
      <c r="F737" s="404"/>
      <c r="G737" s="404"/>
      <c r="H737" s="404"/>
      <c r="I737" s="404"/>
      <c r="J737" s="404"/>
      <c r="K737" s="404"/>
      <c r="L737" s="404"/>
      <c r="M737" s="404"/>
      <c r="N737" s="404"/>
      <c r="O737" s="404"/>
      <c r="P737" s="404"/>
      <c r="Q737" s="404"/>
      <c r="R737" s="404"/>
      <c r="S737" s="404"/>
      <c r="T737" s="404"/>
      <c r="U737" s="404"/>
      <c r="V737" s="404"/>
      <c r="W737" s="404"/>
      <c r="X737" s="404"/>
      <c r="Y737" s="404"/>
      <c r="Z737" s="404"/>
      <c r="AA737" s="404"/>
      <c r="AB737" s="404"/>
      <c r="AC737" s="404"/>
    </row>
    <row r="738" spans="1:29" ht="15.75" customHeight="1">
      <c r="A738" s="404"/>
      <c r="B738" s="404"/>
      <c r="C738" s="404"/>
      <c r="D738" s="404"/>
      <c r="E738" s="404"/>
      <c r="F738" s="404"/>
      <c r="G738" s="404"/>
      <c r="H738" s="404"/>
      <c r="I738" s="404"/>
      <c r="J738" s="404"/>
      <c r="K738" s="404"/>
      <c r="L738" s="404"/>
      <c r="M738" s="404"/>
      <c r="N738" s="404"/>
      <c r="O738" s="404"/>
      <c r="P738" s="404"/>
      <c r="Q738" s="404"/>
      <c r="R738" s="404"/>
      <c r="S738" s="404"/>
      <c r="T738" s="404"/>
      <c r="U738" s="404"/>
      <c r="V738" s="404"/>
      <c r="W738" s="404"/>
      <c r="X738" s="404"/>
      <c r="Y738" s="404"/>
      <c r="Z738" s="404"/>
      <c r="AA738" s="404"/>
      <c r="AB738" s="404"/>
      <c r="AC738" s="404"/>
    </row>
    <row r="739" spans="1:29" ht="15.75" customHeight="1">
      <c r="A739" s="404"/>
      <c r="B739" s="404"/>
      <c r="C739" s="404"/>
      <c r="D739" s="404"/>
      <c r="E739" s="404"/>
      <c r="F739" s="404"/>
      <c r="G739" s="404"/>
      <c r="H739" s="404"/>
      <c r="I739" s="404"/>
      <c r="J739" s="404"/>
      <c r="K739" s="404"/>
      <c r="L739" s="404"/>
      <c r="M739" s="404"/>
      <c r="N739" s="404"/>
      <c r="O739" s="404"/>
      <c r="P739" s="404"/>
      <c r="Q739" s="404"/>
      <c r="R739" s="404"/>
      <c r="S739" s="404"/>
      <c r="T739" s="404"/>
      <c r="U739" s="404"/>
      <c r="V739" s="404"/>
      <c r="W739" s="404"/>
      <c r="X739" s="404"/>
      <c r="Y739" s="404"/>
      <c r="Z739" s="404"/>
      <c r="AA739" s="404"/>
      <c r="AB739" s="404"/>
      <c r="AC739" s="404"/>
    </row>
    <row r="740" spans="1:29" ht="15.75" customHeight="1">
      <c r="A740" s="404"/>
      <c r="B740" s="404"/>
      <c r="C740" s="404"/>
      <c r="D740" s="404"/>
      <c r="E740" s="404"/>
      <c r="F740" s="404"/>
      <c r="G740" s="404"/>
      <c r="H740" s="404"/>
      <c r="I740" s="404"/>
      <c r="J740" s="404"/>
      <c r="K740" s="404"/>
      <c r="L740" s="404"/>
      <c r="M740" s="404"/>
      <c r="N740" s="404"/>
      <c r="O740" s="404"/>
      <c r="P740" s="404"/>
      <c r="Q740" s="404"/>
      <c r="R740" s="404"/>
      <c r="S740" s="404"/>
      <c r="T740" s="404"/>
      <c r="U740" s="404"/>
      <c r="V740" s="404"/>
      <c r="W740" s="404"/>
      <c r="X740" s="404"/>
      <c r="Y740" s="404"/>
      <c r="Z740" s="404"/>
      <c r="AA740" s="404"/>
      <c r="AB740" s="404"/>
      <c r="AC740" s="404"/>
    </row>
    <row r="741" spans="1:29" ht="15.75" customHeight="1">
      <c r="A741" s="404"/>
      <c r="B741" s="404"/>
      <c r="C741" s="404"/>
      <c r="D741" s="404"/>
      <c r="E741" s="404"/>
      <c r="F741" s="404"/>
      <c r="G741" s="404"/>
      <c r="H741" s="404"/>
      <c r="I741" s="404"/>
      <c r="J741" s="404"/>
      <c r="K741" s="404"/>
      <c r="L741" s="404"/>
      <c r="M741" s="404"/>
      <c r="N741" s="404"/>
      <c r="O741" s="404"/>
      <c r="P741" s="404"/>
      <c r="Q741" s="404"/>
      <c r="R741" s="404"/>
      <c r="S741" s="404"/>
      <c r="T741" s="404"/>
      <c r="U741" s="404"/>
      <c r="V741" s="404"/>
      <c r="W741" s="404"/>
      <c r="X741" s="404"/>
      <c r="Y741" s="404"/>
      <c r="Z741" s="404"/>
      <c r="AA741" s="404"/>
      <c r="AB741" s="404"/>
      <c r="AC741" s="404"/>
    </row>
    <row r="742" spans="1:29" ht="15.75" customHeight="1">
      <c r="A742" s="404"/>
      <c r="B742" s="404"/>
      <c r="C742" s="404"/>
      <c r="D742" s="404"/>
      <c r="E742" s="404"/>
      <c r="F742" s="404"/>
      <c r="G742" s="404"/>
      <c r="H742" s="404"/>
      <c r="I742" s="404"/>
      <c r="J742" s="404"/>
      <c r="K742" s="404"/>
      <c r="L742" s="404"/>
      <c r="M742" s="404"/>
      <c r="N742" s="404"/>
      <c r="O742" s="404"/>
      <c r="P742" s="404"/>
      <c r="Q742" s="404"/>
      <c r="R742" s="404"/>
      <c r="S742" s="404"/>
      <c r="T742" s="404"/>
      <c r="U742" s="404"/>
      <c r="V742" s="404"/>
      <c r="W742" s="404"/>
      <c r="X742" s="404"/>
      <c r="Y742" s="404"/>
      <c r="Z742" s="404"/>
      <c r="AA742" s="404"/>
      <c r="AB742" s="404"/>
      <c r="AC742" s="404"/>
    </row>
    <row r="743" spans="1:29" ht="15.75" customHeight="1">
      <c r="A743" s="404"/>
      <c r="B743" s="404"/>
      <c r="C743" s="404"/>
      <c r="D743" s="404"/>
      <c r="E743" s="404"/>
      <c r="F743" s="404"/>
      <c r="G743" s="404"/>
      <c r="H743" s="404"/>
      <c r="I743" s="404"/>
      <c r="J743" s="404"/>
      <c r="K743" s="404"/>
      <c r="L743" s="404"/>
      <c r="M743" s="404"/>
      <c r="N743" s="404"/>
      <c r="O743" s="404"/>
      <c r="P743" s="404"/>
      <c r="Q743" s="404"/>
      <c r="R743" s="404"/>
      <c r="S743" s="404"/>
      <c r="T743" s="404"/>
      <c r="U743" s="404"/>
      <c r="V743" s="404"/>
      <c r="W743" s="404"/>
      <c r="X743" s="404"/>
      <c r="Y743" s="404"/>
      <c r="Z743" s="404"/>
      <c r="AA743" s="404"/>
      <c r="AB743" s="404"/>
      <c r="AC743" s="404"/>
    </row>
    <row r="744" spans="1:29" ht="15.75" customHeight="1">
      <c r="A744" s="404"/>
      <c r="B744" s="404"/>
      <c r="C744" s="404"/>
      <c r="D744" s="404"/>
      <c r="E744" s="404"/>
      <c r="F744" s="404"/>
      <c r="G744" s="404"/>
      <c r="H744" s="404"/>
      <c r="I744" s="404"/>
      <c r="J744" s="404"/>
      <c r="K744" s="404"/>
      <c r="L744" s="404"/>
      <c r="M744" s="404"/>
      <c r="N744" s="404"/>
      <c r="O744" s="404"/>
      <c r="P744" s="404"/>
      <c r="Q744" s="404"/>
      <c r="R744" s="404"/>
      <c r="S744" s="404"/>
      <c r="T744" s="404"/>
      <c r="U744" s="404"/>
      <c r="V744" s="404"/>
      <c r="W744" s="404"/>
      <c r="X744" s="404"/>
      <c r="Y744" s="404"/>
      <c r="Z744" s="404"/>
      <c r="AA744" s="404"/>
      <c r="AB744" s="404"/>
      <c r="AC744" s="404"/>
    </row>
    <row r="745" spans="1:29" ht="15.75" customHeight="1">
      <c r="A745" s="404"/>
      <c r="B745" s="404"/>
      <c r="C745" s="404"/>
      <c r="D745" s="404"/>
      <c r="E745" s="404"/>
      <c r="F745" s="404"/>
      <c r="G745" s="404"/>
      <c r="H745" s="404"/>
      <c r="I745" s="404"/>
      <c r="J745" s="404"/>
      <c r="K745" s="404"/>
      <c r="L745" s="404"/>
      <c r="M745" s="404"/>
      <c r="N745" s="404"/>
      <c r="O745" s="404"/>
      <c r="P745" s="404"/>
      <c r="Q745" s="404"/>
      <c r="R745" s="404"/>
      <c r="S745" s="404"/>
      <c r="T745" s="404"/>
      <c r="U745" s="404"/>
      <c r="V745" s="404"/>
      <c r="W745" s="404"/>
      <c r="X745" s="404"/>
      <c r="Y745" s="404"/>
      <c r="Z745" s="404"/>
      <c r="AA745" s="404"/>
      <c r="AB745" s="404"/>
      <c r="AC745" s="404"/>
    </row>
    <row r="746" spans="1:29" ht="15.75" customHeight="1">
      <c r="A746" s="404"/>
      <c r="B746" s="404"/>
      <c r="C746" s="404"/>
      <c r="D746" s="404"/>
      <c r="E746" s="404"/>
      <c r="F746" s="404"/>
      <c r="G746" s="404"/>
      <c r="H746" s="404"/>
      <c r="I746" s="404"/>
      <c r="J746" s="404"/>
      <c r="K746" s="404"/>
      <c r="L746" s="404"/>
      <c r="M746" s="404"/>
      <c r="N746" s="404"/>
      <c r="O746" s="404"/>
      <c r="P746" s="404"/>
      <c r="Q746" s="404"/>
      <c r="R746" s="404"/>
      <c r="S746" s="404"/>
      <c r="T746" s="404"/>
      <c r="U746" s="404"/>
      <c r="V746" s="404"/>
      <c r="W746" s="404"/>
      <c r="X746" s="404"/>
      <c r="Y746" s="404"/>
      <c r="Z746" s="404"/>
      <c r="AA746" s="404"/>
      <c r="AB746" s="404"/>
      <c r="AC746" s="404"/>
    </row>
    <row r="747" spans="1:29" ht="15.75" customHeight="1">
      <c r="A747" s="404"/>
      <c r="B747" s="404"/>
      <c r="C747" s="404"/>
      <c r="D747" s="404"/>
      <c r="E747" s="404"/>
      <c r="F747" s="404"/>
      <c r="G747" s="404"/>
      <c r="H747" s="404"/>
      <c r="I747" s="404"/>
      <c r="J747" s="404"/>
      <c r="K747" s="404"/>
      <c r="L747" s="404"/>
      <c r="M747" s="404"/>
      <c r="N747" s="404"/>
      <c r="O747" s="404"/>
      <c r="P747" s="404"/>
      <c r="Q747" s="404"/>
      <c r="R747" s="404"/>
      <c r="S747" s="404"/>
      <c r="T747" s="404"/>
      <c r="U747" s="404"/>
      <c r="V747" s="404"/>
      <c r="W747" s="404"/>
      <c r="X747" s="404"/>
      <c r="Y747" s="404"/>
      <c r="Z747" s="404"/>
      <c r="AA747" s="404"/>
      <c r="AB747" s="404"/>
      <c r="AC747" s="404"/>
    </row>
    <row r="748" spans="1:29" ht="15.75" customHeight="1">
      <c r="A748" s="404"/>
      <c r="B748" s="404"/>
      <c r="C748" s="404"/>
      <c r="D748" s="404"/>
      <c r="E748" s="404"/>
      <c r="F748" s="404"/>
      <c r="G748" s="404"/>
      <c r="H748" s="404"/>
      <c r="I748" s="404"/>
      <c r="J748" s="404"/>
      <c r="K748" s="404"/>
      <c r="L748" s="404"/>
      <c r="M748" s="404"/>
      <c r="N748" s="404"/>
      <c r="O748" s="404"/>
      <c r="P748" s="404"/>
      <c r="Q748" s="404"/>
      <c r="R748" s="404"/>
      <c r="S748" s="404"/>
      <c r="T748" s="404"/>
      <c r="U748" s="404"/>
      <c r="V748" s="404"/>
      <c r="W748" s="404"/>
      <c r="X748" s="404"/>
      <c r="Y748" s="404"/>
      <c r="Z748" s="404"/>
      <c r="AA748" s="404"/>
      <c r="AB748" s="404"/>
      <c r="AC748" s="404"/>
    </row>
    <row r="749" spans="1:29" ht="15.75" customHeight="1">
      <c r="A749" s="404"/>
      <c r="B749" s="404"/>
      <c r="C749" s="404"/>
      <c r="D749" s="404"/>
      <c r="E749" s="404"/>
      <c r="F749" s="404"/>
      <c r="G749" s="404"/>
      <c r="H749" s="404"/>
      <c r="I749" s="404"/>
      <c r="J749" s="404"/>
      <c r="K749" s="404"/>
      <c r="L749" s="404"/>
      <c r="M749" s="404"/>
      <c r="N749" s="404"/>
      <c r="O749" s="404"/>
      <c r="P749" s="404"/>
      <c r="Q749" s="404"/>
      <c r="R749" s="404"/>
      <c r="S749" s="404"/>
      <c r="T749" s="404"/>
      <c r="U749" s="404"/>
      <c r="V749" s="404"/>
      <c r="W749" s="404"/>
      <c r="X749" s="404"/>
      <c r="Y749" s="404"/>
      <c r="Z749" s="404"/>
      <c r="AA749" s="404"/>
      <c r="AB749" s="404"/>
      <c r="AC749" s="404"/>
    </row>
    <row r="750" spans="1:29" ht="15.75" customHeight="1">
      <c r="A750" s="404"/>
      <c r="B750" s="404"/>
      <c r="C750" s="404"/>
      <c r="D750" s="404"/>
      <c r="E750" s="404"/>
      <c r="F750" s="404"/>
      <c r="G750" s="404"/>
      <c r="H750" s="404"/>
      <c r="I750" s="404"/>
      <c r="J750" s="404"/>
      <c r="K750" s="404"/>
      <c r="L750" s="404"/>
      <c r="M750" s="404"/>
      <c r="N750" s="404"/>
      <c r="O750" s="404"/>
      <c r="P750" s="404"/>
      <c r="Q750" s="404"/>
      <c r="R750" s="404"/>
      <c r="S750" s="404"/>
      <c r="T750" s="404"/>
      <c r="U750" s="404"/>
      <c r="V750" s="404"/>
      <c r="W750" s="404"/>
      <c r="X750" s="404"/>
      <c r="Y750" s="404"/>
      <c r="Z750" s="404"/>
      <c r="AA750" s="404"/>
      <c r="AB750" s="404"/>
      <c r="AC750" s="404"/>
    </row>
    <row r="751" spans="1:29" ht="15.75" customHeight="1">
      <c r="A751" s="404"/>
      <c r="B751" s="404"/>
      <c r="C751" s="404"/>
      <c r="D751" s="404"/>
      <c r="E751" s="404"/>
      <c r="F751" s="404"/>
      <c r="G751" s="404"/>
      <c r="H751" s="404"/>
      <c r="I751" s="404"/>
      <c r="J751" s="404"/>
      <c r="K751" s="404"/>
      <c r="L751" s="404"/>
      <c r="M751" s="404"/>
      <c r="N751" s="404"/>
      <c r="O751" s="404"/>
      <c r="P751" s="404"/>
      <c r="Q751" s="404"/>
      <c r="R751" s="404"/>
      <c r="S751" s="404"/>
      <c r="T751" s="404"/>
      <c r="U751" s="404"/>
      <c r="V751" s="404"/>
      <c r="W751" s="404"/>
      <c r="X751" s="404"/>
      <c r="Y751" s="404"/>
      <c r="Z751" s="404"/>
      <c r="AA751" s="404"/>
      <c r="AB751" s="404"/>
      <c r="AC751" s="404"/>
    </row>
    <row r="752" spans="1:29" ht="15.75" customHeight="1">
      <c r="A752" s="404"/>
      <c r="B752" s="404"/>
      <c r="C752" s="404"/>
      <c r="D752" s="404"/>
      <c r="E752" s="404"/>
      <c r="F752" s="404"/>
      <c r="G752" s="404"/>
      <c r="H752" s="404"/>
      <c r="I752" s="404"/>
      <c r="J752" s="404"/>
      <c r="K752" s="404"/>
      <c r="L752" s="404"/>
      <c r="M752" s="404"/>
      <c r="N752" s="404"/>
      <c r="O752" s="404"/>
      <c r="P752" s="404"/>
      <c r="Q752" s="404"/>
      <c r="R752" s="404"/>
      <c r="S752" s="404"/>
      <c r="T752" s="404"/>
      <c r="U752" s="404"/>
      <c r="V752" s="404"/>
      <c r="W752" s="404"/>
      <c r="X752" s="404"/>
      <c r="Y752" s="404"/>
      <c r="Z752" s="404"/>
      <c r="AA752" s="404"/>
      <c r="AB752" s="404"/>
      <c r="AC752" s="404"/>
    </row>
    <row r="753" spans="1:29" ht="15.75" customHeight="1">
      <c r="A753" s="404"/>
      <c r="B753" s="404"/>
      <c r="C753" s="404"/>
      <c r="D753" s="404"/>
      <c r="E753" s="404"/>
      <c r="F753" s="404"/>
      <c r="G753" s="404"/>
      <c r="H753" s="404"/>
      <c r="I753" s="404"/>
      <c r="J753" s="404"/>
      <c r="K753" s="404"/>
      <c r="L753" s="404"/>
      <c r="M753" s="404"/>
      <c r="N753" s="404"/>
      <c r="O753" s="404"/>
      <c r="P753" s="404"/>
      <c r="Q753" s="404"/>
      <c r="R753" s="404"/>
      <c r="S753" s="404"/>
      <c r="T753" s="404"/>
      <c r="U753" s="404"/>
      <c r="V753" s="404"/>
      <c r="W753" s="404"/>
      <c r="X753" s="404"/>
      <c r="Y753" s="404"/>
      <c r="Z753" s="404"/>
      <c r="AA753" s="404"/>
      <c r="AB753" s="404"/>
      <c r="AC753" s="404"/>
    </row>
    <row r="754" spans="1:29" ht="15.75" customHeight="1">
      <c r="A754" s="404"/>
      <c r="B754" s="404"/>
      <c r="C754" s="404"/>
      <c r="D754" s="404"/>
      <c r="E754" s="404"/>
      <c r="F754" s="404"/>
      <c r="G754" s="404"/>
      <c r="H754" s="404"/>
      <c r="I754" s="404"/>
      <c r="J754" s="404"/>
      <c r="K754" s="404"/>
      <c r="L754" s="404"/>
      <c r="M754" s="404"/>
      <c r="N754" s="404"/>
      <c r="O754" s="404"/>
      <c r="P754" s="404"/>
      <c r="Q754" s="404"/>
      <c r="R754" s="404"/>
      <c r="S754" s="404"/>
      <c r="T754" s="404"/>
      <c r="U754" s="404"/>
      <c r="V754" s="404"/>
      <c r="W754" s="404"/>
      <c r="X754" s="404"/>
      <c r="Y754" s="404"/>
      <c r="Z754" s="404"/>
      <c r="AA754" s="404"/>
      <c r="AB754" s="404"/>
      <c r="AC754" s="404"/>
    </row>
    <row r="755" spans="1:29" ht="15.75" customHeight="1">
      <c r="A755" s="404"/>
      <c r="B755" s="404"/>
      <c r="C755" s="404"/>
      <c r="D755" s="404"/>
      <c r="E755" s="404"/>
      <c r="F755" s="404"/>
      <c r="G755" s="404"/>
      <c r="H755" s="404"/>
      <c r="I755" s="404"/>
      <c r="J755" s="404"/>
      <c r="K755" s="404"/>
      <c r="L755" s="404"/>
      <c r="M755" s="404"/>
      <c r="N755" s="404"/>
      <c r="O755" s="404"/>
      <c r="P755" s="404"/>
      <c r="Q755" s="404"/>
      <c r="R755" s="404"/>
      <c r="S755" s="404"/>
      <c r="T755" s="404"/>
      <c r="U755" s="404"/>
      <c r="V755" s="404"/>
      <c r="W755" s="404"/>
      <c r="X755" s="404"/>
      <c r="Y755" s="404"/>
      <c r="Z755" s="404"/>
      <c r="AA755" s="404"/>
      <c r="AB755" s="404"/>
      <c r="AC755" s="404"/>
    </row>
    <row r="756" spans="1:29" ht="15.75" customHeight="1">
      <c r="A756" s="404"/>
      <c r="B756" s="404"/>
      <c r="C756" s="404"/>
      <c r="D756" s="404"/>
      <c r="E756" s="404"/>
      <c r="F756" s="404"/>
      <c r="G756" s="404"/>
      <c r="H756" s="404"/>
      <c r="I756" s="404"/>
      <c r="J756" s="404"/>
      <c r="K756" s="404"/>
      <c r="L756" s="404"/>
      <c r="M756" s="404"/>
      <c r="N756" s="404"/>
      <c r="O756" s="404"/>
      <c r="P756" s="404"/>
      <c r="Q756" s="404"/>
      <c r="R756" s="404"/>
      <c r="S756" s="404"/>
      <c r="T756" s="404"/>
      <c r="U756" s="404"/>
      <c r="V756" s="404"/>
      <c r="W756" s="404"/>
      <c r="X756" s="404"/>
      <c r="Y756" s="404"/>
      <c r="Z756" s="404"/>
      <c r="AA756" s="404"/>
      <c r="AB756" s="404"/>
      <c r="AC756" s="404"/>
    </row>
    <row r="757" spans="1:29" ht="15.75" customHeight="1">
      <c r="A757" s="404"/>
      <c r="B757" s="404"/>
      <c r="C757" s="404"/>
      <c r="D757" s="404"/>
      <c r="E757" s="404"/>
      <c r="F757" s="404"/>
      <c r="G757" s="404"/>
      <c r="H757" s="404"/>
      <c r="I757" s="404"/>
      <c r="J757" s="404"/>
      <c r="K757" s="404"/>
      <c r="L757" s="404"/>
      <c r="M757" s="404"/>
      <c r="N757" s="404"/>
      <c r="O757" s="404"/>
      <c r="P757" s="404"/>
      <c r="Q757" s="404"/>
      <c r="R757" s="404"/>
      <c r="S757" s="404"/>
      <c r="T757" s="404"/>
      <c r="U757" s="404"/>
      <c r="V757" s="404"/>
      <c r="W757" s="404"/>
      <c r="X757" s="404"/>
      <c r="Y757" s="404"/>
      <c r="Z757" s="404"/>
      <c r="AA757" s="404"/>
      <c r="AB757" s="404"/>
      <c r="AC757" s="404"/>
    </row>
    <row r="758" spans="1:29" ht="15.75" customHeight="1">
      <c r="A758" s="404"/>
      <c r="B758" s="404"/>
      <c r="C758" s="404"/>
      <c r="D758" s="404"/>
      <c r="E758" s="404"/>
      <c r="F758" s="404"/>
      <c r="G758" s="404"/>
      <c r="H758" s="404"/>
      <c r="I758" s="404"/>
      <c r="J758" s="404"/>
      <c r="K758" s="404"/>
      <c r="L758" s="404"/>
      <c r="M758" s="404"/>
      <c r="N758" s="404"/>
      <c r="O758" s="404"/>
      <c r="P758" s="404"/>
      <c r="Q758" s="404"/>
      <c r="R758" s="404"/>
      <c r="S758" s="404"/>
      <c r="T758" s="404"/>
      <c r="U758" s="404"/>
      <c r="V758" s="404"/>
      <c r="W758" s="404"/>
      <c r="X758" s="404"/>
      <c r="Y758" s="404"/>
      <c r="Z758" s="404"/>
      <c r="AA758" s="404"/>
      <c r="AB758" s="404"/>
      <c r="AC758" s="404"/>
    </row>
    <row r="759" spans="1:29" ht="15.75" customHeight="1">
      <c r="A759" s="404"/>
      <c r="B759" s="404"/>
      <c r="C759" s="404"/>
      <c r="D759" s="404"/>
      <c r="E759" s="404"/>
      <c r="F759" s="404"/>
      <c r="G759" s="404"/>
      <c r="H759" s="404"/>
      <c r="I759" s="404"/>
      <c r="J759" s="404"/>
      <c r="K759" s="404"/>
      <c r="L759" s="404"/>
      <c r="M759" s="404"/>
      <c r="N759" s="404"/>
      <c r="O759" s="404"/>
      <c r="P759" s="404"/>
      <c r="Q759" s="404"/>
      <c r="R759" s="404"/>
      <c r="S759" s="404"/>
      <c r="T759" s="404"/>
      <c r="U759" s="404"/>
      <c r="V759" s="404"/>
      <c r="W759" s="404"/>
      <c r="X759" s="404"/>
      <c r="Y759" s="404"/>
      <c r="Z759" s="404"/>
      <c r="AA759" s="404"/>
      <c r="AB759" s="404"/>
      <c r="AC759" s="404"/>
    </row>
    <row r="760" spans="1:29" ht="15.75" customHeight="1">
      <c r="A760" s="404"/>
      <c r="B760" s="404"/>
      <c r="C760" s="404"/>
      <c r="D760" s="404"/>
      <c r="E760" s="404"/>
      <c r="F760" s="404"/>
      <c r="G760" s="404"/>
      <c r="H760" s="404"/>
      <c r="I760" s="404"/>
      <c r="J760" s="404"/>
      <c r="K760" s="404"/>
      <c r="L760" s="404"/>
      <c r="M760" s="404"/>
      <c r="N760" s="404"/>
      <c r="O760" s="404"/>
      <c r="P760" s="404"/>
      <c r="Q760" s="404"/>
      <c r="R760" s="404"/>
      <c r="S760" s="404"/>
      <c r="T760" s="404"/>
      <c r="U760" s="404"/>
      <c r="V760" s="404"/>
      <c r="W760" s="404"/>
      <c r="X760" s="404"/>
      <c r="Y760" s="404"/>
      <c r="Z760" s="404"/>
      <c r="AA760" s="404"/>
      <c r="AB760" s="404"/>
      <c r="AC760" s="404"/>
    </row>
    <row r="761" spans="1:29" ht="15.75" customHeight="1">
      <c r="A761" s="404"/>
      <c r="B761" s="404"/>
      <c r="C761" s="404"/>
      <c r="D761" s="404"/>
      <c r="E761" s="404"/>
      <c r="F761" s="404"/>
      <c r="G761" s="404"/>
      <c r="H761" s="404"/>
      <c r="I761" s="404"/>
      <c r="J761" s="404"/>
      <c r="K761" s="404"/>
      <c r="L761" s="404"/>
      <c r="M761" s="404"/>
      <c r="N761" s="404"/>
      <c r="O761" s="404"/>
      <c r="P761" s="404"/>
      <c r="Q761" s="404"/>
      <c r="R761" s="404"/>
      <c r="S761" s="404"/>
      <c r="T761" s="404"/>
      <c r="U761" s="404"/>
      <c r="V761" s="404"/>
      <c r="W761" s="404"/>
      <c r="X761" s="404"/>
      <c r="Y761" s="404"/>
      <c r="Z761" s="404"/>
      <c r="AA761" s="404"/>
      <c r="AB761" s="404"/>
      <c r="AC761" s="404"/>
    </row>
    <row r="762" spans="1:29" ht="15.75" customHeight="1">
      <c r="A762" s="404"/>
      <c r="B762" s="404"/>
      <c r="C762" s="404"/>
      <c r="D762" s="404"/>
      <c r="E762" s="404"/>
      <c r="F762" s="404"/>
      <c r="G762" s="404"/>
      <c r="H762" s="404"/>
      <c r="I762" s="404"/>
      <c r="J762" s="404"/>
      <c r="K762" s="404"/>
      <c r="L762" s="404"/>
      <c r="M762" s="404"/>
      <c r="N762" s="404"/>
      <c r="O762" s="404"/>
      <c r="P762" s="404"/>
      <c r="Q762" s="404"/>
      <c r="R762" s="404"/>
      <c r="S762" s="404"/>
      <c r="T762" s="404"/>
      <c r="U762" s="404"/>
      <c r="V762" s="404"/>
      <c r="W762" s="404"/>
      <c r="X762" s="404"/>
      <c r="Y762" s="404"/>
      <c r="Z762" s="404"/>
      <c r="AA762" s="404"/>
      <c r="AB762" s="404"/>
      <c r="AC762" s="404"/>
    </row>
    <row r="763" spans="1:29" ht="15.75" customHeight="1">
      <c r="A763" s="404"/>
      <c r="B763" s="404"/>
      <c r="C763" s="404"/>
      <c r="D763" s="404"/>
      <c r="E763" s="404"/>
      <c r="F763" s="404"/>
      <c r="G763" s="404"/>
      <c r="H763" s="404"/>
      <c r="I763" s="404"/>
      <c r="J763" s="404"/>
      <c r="K763" s="404"/>
      <c r="L763" s="404"/>
      <c r="M763" s="404"/>
      <c r="N763" s="404"/>
      <c r="O763" s="404"/>
      <c r="P763" s="404"/>
      <c r="Q763" s="404"/>
      <c r="R763" s="404"/>
      <c r="S763" s="404"/>
      <c r="T763" s="404"/>
      <c r="U763" s="404"/>
      <c r="V763" s="404"/>
      <c r="W763" s="404"/>
      <c r="X763" s="404"/>
      <c r="Y763" s="404"/>
      <c r="Z763" s="404"/>
      <c r="AA763" s="404"/>
      <c r="AB763" s="404"/>
      <c r="AC763" s="404"/>
    </row>
    <row r="764" spans="1:29" ht="15.75" customHeight="1">
      <c r="A764" s="404"/>
      <c r="B764" s="404"/>
      <c r="C764" s="404"/>
      <c r="D764" s="404"/>
      <c r="E764" s="404"/>
      <c r="F764" s="404"/>
      <c r="G764" s="404"/>
      <c r="H764" s="404"/>
      <c r="I764" s="404"/>
      <c r="J764" s="404"/>
      <c r="K764" s="404"/>
      <c r="L764" s="404"/>
      <c r="M764" s="404"/>
      <c r="N764" s="404"/>
      <c r="O764" s="404"/>
      <c r="P764" s="404"/>
      <c r="Q764" s="404"/>
      <c r="R764" s="404"/>
      <c r="S764" s="404"/>
      <c r="T764" s="404"/>
      <c r="U764" s="404"/>
      <c r="V764" s="404"/>
      <c r="W764" s="404"/>
      <c r="X764" s="404"/>
      <c r="Y764" s="404"/>
      <c r="Z764" s="404"/>
      <c r="AA764" s="404"/>
      <c r="AB764" s="404"/>
      <c r="AC764" s="404"/>
    </row>
    <row r="765" spans="1:29" ht="15.75" customHeight="1">
      <c r="A765" s="404"/>
      <c r="B765" s="404"/>
      <c r="C765" s="404"/>
      <c r="D765" s="404"/>
      <c r="E765" s="404"/>
      <c r="F765" s="404"/>
      <c r="G765" s="404"/>
      <c r="H765" s="404"/>
      <c r="I765" s="404"/>
      <c r="J765" s="404"/>
      <c r="K765" s="404"/>
      <c r="L765" s="404"/>
      <c r="M765" s="404"/>
      <c r="N765" s="404"/>
      <c r="O765" s="404"/>
      <c r="P765" s="404"/>
      <c r="Q765" s="404"/>
      <c r="R765" s="404"/>
      <c r="S765" s="404"/>
      <c r="T765" s="404"/>
      <c r="U765" s="404"/>
      <c r="V765" s="404"/>
      <c r="W765" s="404"/>
      <c r="X765" s="404"/>
      <c r="Y765" s="404"/>
      <c r="Z765" s="404"/>
      <c r="AA765" s="404"/>
      <c r="AB765" s="404"/>
      <c r="AC765" s="404"/>
    </row>
    <row r="766" spans="1:29" ht="15.75" customHeight="1">
      <c r="A766" s="404"/>
      <c r="B766" s="404"/>
      <c r="C766" s="404"/>
      <c r="D766" s="404"/>
      <c r="E766" s="404"/>
      <c r="F766" s="404"/>
      <c r="G766" s="404"/>
      <c r="H766" s="404"/>
      <c r="I766" s="404"/>
      <c r="J766" s="404"/>
      <c r="K766" s="404"/>
      <c r="L766" s="404"/>
      <c r="M766" s="404"/>
      <c r="N766" s="404"/>
      <c r="O766" s="404"/>
      <c r="P766" s="404"/>
      <c r="Q766" s="404"/>
      <c r="R766" s="404"/>
      <c r="S766" s="404"/>
      <c r="T766" s="404"/>
      <c r="U766" s="404"/>
      <c r="V766" s="404"/>
      <c r="W766" s="404"/>
      <c r="X766" s="404"/>
      <c r="Y766" s="404"/>
      <c r="Z766" s="404"/>
      <c r="AA766" s="404"/>
      <c r="AB766" s="404"/>
      <c r="AC766" s="404"/>
    </row>
    <row r="767" spans="1:29" ht="15.75" customHeight="1">
      <c r="A767" s="404"/>
      <c r="B767" s="404"/>
      <c r="C767" s="404"/>
      <c r="D767" s="404"/>
      <c r="E767" s="404"/>
      <c r="F767" s="404"/>
      <c r="G767" s="404"/>
      <c r="H767" s="404"/>
      <c r="I767" s="404"/>
      <c r="J767" s="404"/>
      <c r="K767" s="404"/>
      <c r="L767" s="404"/>
      <c r="M767" s="404"/>
      <c r="N767" s="404"/>
      <c r="O767" s="404"/>
      <c r="P767" s="404"/>
      <c r="Q767" s="404"/>
      <c r="R767" s="404"/>
      <c r="S767" s="404"/>
      <c r="T767" s="404"/>
      <c r="U767" s="404"/>
      <c r="V767" s="404"/>
      <c r="W767" s="404"/>
      <c r="X767" s="404"/>
      <c r="Y767" s="404"/>
      <c r="Z767" s="404"/>
      <c r="AA767" s="404"/>
      <c r="AB767" s="404"/>
      <c r="AC767" s="404"/>
    </row>
    <row r="768" spans="1:29" ht="15.75" customHeight="1">
      <c r="A768" s="404"/>
      <c r="B768" s="404"/>
      <c r="C768" s="404"/>
      <c r="D768" s="404"/>
      <c r="E768" s="404"/>
      <c r="F768" s="404"/>
      <c r="G768" s="404"/>
      <c r="H768" s="404"/>
      <c r="I768" s="404"/>
      <c r="J768" s="404"/>
      <c r="K768" s="404"/>
      <c r="L768" s="404"/>
      <c r="M768" s="404"/>
      <c r="N768" s="404"/>
      <c r="O768" s="404"/>
      <c r="P768" s="404"/>
      <c r="Q768" s="404"/>
      <c r="R768" s="404"/>
      <c r="S768" s="404"/>
      <c r="T768" s="404"/>
      <c r="U768" s="404"/>
      <c r="V768" s="404"/>
      <c r="W768" s="404"/>
      <c r="X768" s="404"/>
      <c r="Y768" s="404"/>
      <c r="Z768" s="404"/>
      <c r="AA768" s="404"/>
      <c r="AB768" s="404"/>
      <c r="AC768" s="404"/>
    </row>
    <row r="769" spans="1:29" ht="15.75" customHeight="1">
      <c r="A769" s="404"/>
      <c r="B769" s="404"/>
      <c r="C769" s="404"/>
      <c r="D769" s="404"/>
      <c r="E769" s="404"/>
      <c r="F769" s="404"/>
      <c r="G769" s="404"/>
      <c r="H769" s="404"/>
      <c r="I769" s="404"/>
      <c r="J769" s="404"/>
      <c r="K769" s="404"/>
      <c r="L769" s="404"/>
      <c r="M769" s="404"/>
      <c r="N769" s="404"/>
      <c r="O769" s="404"/>
      <c r="P769" s="404"/>
      <c r="Q769" s="404"/>
      <c r="R769" s="404"/>
      <c r="S769" s="404"/>
      <c r="T769" s="404"/>
      <c r="U769" s="404"/>
      <c r="V769" s="404"/>
      <c r="W769" s="404"/>
      <c r="X769" s="404"/>
      <c r="Y769" s="404"/>
      <c r="Z769" s="404"/>
      <c r="AA769" s="404"/>
      <c r="AB769" s="404"/>
      <c r="AC769" s="404"/>
    </row>
    <row r="770" spans="1:29" ht="15.75" customHeight="1">
      <c r="A770" s="404"/>
      <c r="B770" s="404"/>
      <c r="C770" s="404"/>
      <c r="D770" s="404"/>
      <c r="E770" s="404"/>
      <c r="F770" s="404"/>
      <c r="G770" s="404"/>
      <c r="H770" s="404"/>
      <c r="I770" s="404"/>
      <c r="J770" s="404"/>
      <c r="K770" s="404"/>
      <c r="L770" s="404"/>
      <c r="M770" s="404"/>
      <c r="N770" s="404"/>
      <c r="O770" s="404"/>
      <c r="P770" s="404"/>
      <c r="Q770" s="404"/>
      <c r="R770" s="404"/>
      <c r="S770" s="404"/>
      <c r="T770" s="404"/>
      <c r="U770" s="404"/>
      <c r="V770" s="404"/>
      <c r="W770" s="404"/>
      <c r="X770" s="404"/>
      <c r="Y770" s="404"/>
      <c r="Z770" s="404"/>
      <c r="AA770" s="404"/>
      <c r="AB770" s="404"/>
      <c r="AC770" s="404"/>
    </row>
    <row r="771" spans="1:29" ht="15.75" customHeight="1">
      <c r="A771" s="404"/>
      <c r="B771" s="404"/>
      <c r="C771" s="404"/>
      <c r="D771" s="404"/>
      <c r="E771" s="404"/>
      <c r="F771" s="404"/>
      <c r="G771" s="404"/>
      <c r="H771" s="404"/>
      <c r="I771" s="404"/>
      <c r="J771" s="404"/>
      <c r="K771" s="404"/>
      <c r="L771" s="404"/>
      <c r="M771" s="404"/>
      <c r="N771" s="404"/>
      <c r="O771" s="404"/>
      <c r="P771" s="404"/>
      <c r="Q771" s="404"/>
      <c r="R771" s="404"/>
      <c r="S771" s="404"/>
      <c r="T771" s="404"/>
      <c r="U771" s="404"/>
      <c r="V771" s="404"/>
      <c r="W771" s="404"/>
      <c r="X771" s="404"/>
      <c r="Y771" s="404"/>
      <c r="Z771" s="404"/>
      <c r="AA771" s="404"/>
      <c r="AB771" s="404"/>
      <c r="AC771" s="404"/>
    </row>
    <row r="772" spans="1:29" ht="15.75" customHeight="1">
      <c r="A772" s="404"/>
      <c r="B772" s="404"/>
      <c r="C772" s="404"/>
      <c r="D772" s="404"/>
      <c r="E772" s="404"/>
      <c r="F772" s="404"/>
      <c r="G772" s="404"/>
      <c r="H772" s="404"/>
      <c r="I772" s="404"/>
      <c r="J772" s="404"/>
      <c r="K772" s="404"/>
      <c r="L772" s="404"/>
      <c r="M772" s="404"/>
      <c r="N772" s="404"/>
      <c r="O772" s="404"/>
      <c r="P772" s="404"/>
      <c r="Q772" s="404"/>
      <c r="R772" s="404"/>
      <c r="S772" s="404"/>
      <c r="T772" s="404"/>
      <c r="U772" s="404"/>
      <c r="V772" s="404"/>
      <c r="W772" s="404"/>
      <c r="X772" s="404"/>
      <c r="Y772" s="404"/>
      <c r="Z772" s="404"/>
      <c r="AA772" s="404"/>
      <c r="AB772" s="404"/>
      <c r="AC772" s="404"/>
    </row>
    <row r="773" spans="1:29" ht="15.75" customHeight="1">
      <c r="A773" s="404"/>
      <c r="B773" s="404"/>
      <c r="C773" s="404"/>
      <c r="D773" s="404"/>
      <c r="E773" s="404"/>
      <c r="F773" s="404"/>
      <c r="G773" s="404"/>
      <c r="H773" s="404"/>
      <c r="I773" s="404"/>
      <c r="J773" s="404"/>
      <c r="K773" s="404"/>
      <c r="L773" s="404"/>
      <c r="M773" s="404"/>
      <c r="N773" s="404"/>
      <c r="O773" s="404"/>
      <c r="P773" s="404"/>
      <c r="Q773" s="404"/>
      <c r="R773" s="404"/>
      <c r="S773" s="404"/>
      <c r="T773" s="404"/>
      <c r="U773" s="404"/>
      <c r="V773" s="404"/>
      <c r="W773" s="404"/>
      <c r="X773" s="404"/>
      <c r="Y773" s="404"/>
      <c r="Z773" s="404"/>
      <c r="AA773" s="404"/>
      <c r="AB773" s="404"/>
      <c r="AC773" s="404"/>
    </row>
    <row r="774" spans="1:29" ht="15.75" customHeight="1">
      <c r="A774" s="404"/>
      <c r="B774" s="404"/>
      <c r="C774" s="404"/>
      <c r="D774" s="404"/>
      <c r="E774" s="404"/>
      <c r="F774" s="404"/>
      <c r="G774" s="404"/>
      <c r="H774" s="404"/>
      <c r="I774" s="404"/>
      <c r="J774" s="404"/>
      <c r="K774" s="404"/>
      <c r="L774" s="404"/>
      <c r="M774" s="404"/>
      <c r="N774" s="404"/>
      <c r="O774" s="404"/>
      <c r="P774" s="404"/>
      <c r="Q774" s="404"/>
      <c r="R774" s="404"/>
      <c r="S774" s="404"/>
      <c r="T774" s="404"/>
      <c r="U774" s="404"/>
      <c r="V774" s="404"/>
      <c r="W774" s="404"/>
      <c r="X774" s="404"/>
      <c r="Y774" s="404"/>
      <c r="Z774" s="404"/>
      <c r="AA774" s="404"/>
      <c r="AB774" s="404"/>
      <c r="AC774" s="404"/>
    </row>
    <row r="775" spans="1:29" ht="15.75" customHeight="1">
      <c r="A775" s="404"/>
      <c r="B775" s="404"/>
      <c r="C775" s="404"/>
      <c r="D775" s="404"/>
      <c r="E775" s="404"/>
      <c r="F775" s="404"/>
      <c r="G775" s="404"/>
      <c r="H775" s="404"/>
      <c r="I775" s="404"/>
      <c r="J775" s="404"/>
      <c r="K775" s="404"/>
      <c r="L775" s="404"/>
      <c r="M775" s="404"/>
      <c r="N775" s="404"/>
      <c r="O775" s="404"/>
      <c r="P775" s="404"/>
      <c r="Q775" s="404"/>
      <c r="R775" s="404"/>
      <c r="S775" s="404"/>
      <c r="T775" s="404"/>
      <c r="U775" s="404"/>
      <c r="V775" s="404"/>
      <c r="W775" s="404"/>
      <c r="X775" s="404"/>
      <c r="Y775" s="404"/>
      <c r="Z775" s="404"/>
      <c r="AA775" s="404"/>
      <c r="AB775" s="404"/>
      <c r="AC775" s="404"/>
    </row>
    <row r="776" spans="1:29" ht="15.75" customHeight="1">
      <c r="A776" s="404"/>
      <c r="B776" s="404"/>
      <c r="C776" s="404"/>
      <c r="D776" s="404"/>
      <c r="E776" s="404"/>
      <c r="F776" s="404"/>
      <c r="G776" s="404"/>
      <c r="H776" s="404"/>
      <c r="I776" s="404"/>
      <c r="J776" s="404"/>
      <c r="K776" s="404"/>
      <c r="L776" s="404"/>
      <c r="M776" s="404"/>
      <c r="N776" s="404"/>
      <c r="O776" s="404"/>
      <c r="P776" s="404"/>
      <c r="Q776" s="404"/>
      <c r="R776" s="404"/>
      <c r="S776" s="404"/>
      <c r="T776" s="404"/>
      <c r="U776" s="404"/>
      <c r="V776" s="404"/>
      <c r="W776" s="404"/>
      <c r="X776" s="404"/>
      <c r="Y776" s="404"/>
      <c r="Z776" s="404"/>
      <c r="AA776" s="404"/>
      <c r="AB776" s="404"/>
      <c r="AC776" s="404"/>
    </row>
    <row r="777" spans="1:29" ht="15.75" customHeight="1">
      <c r="A777" s="404"/>
      <c r="B777" s="404"/>
      <c r="C777" s="404"/>
      <c r="D777" s="404"/>
      <c r="E777" s="404"/>
      <c r="F777" s="404"/>
      <c r="G777" s="404"/>
      <c r="H777" s="404"/>
      <c r="I777" s="404"/>
      <c r="J777" s="404"/>
      <c r="K777" s="404"/>
      <c r="L777" s="404"/>
      <c r="M777" s="404"/>
      <c r="N777" s="404"/>
      <c r="O777" s="404"/>
      <c r="P777" s="404"/>
      <c r="Q777" s="404"/>
      <c r="R777" s="404"/>
      <c r="S777" s="404"/>
      <c r="T777" s="404"/>
      <c r="U777" s="404"/>
      <c r="V777" s="404"/>
      <c r="W777" s="404"/>
      <c r="X777" s="404"/>
      <c r="Y777" s="404"/>
      <c r="Z777" s="404"/>
      <c r="AA777" s="404"/>
      <c r="AB777" s="404"/>
      <c r="AC777" s="404"/>
    </row>
    <row r="778" spans="1:29" ht="15.75" customHeight="1">
      <c r="A778" s="404"/>
      <c r="B778" s="404"/>
      <c r="C778" s="404"/>
      <c r="D778" s="404"/>
      <c r="E778" s="404"/>
      <c r="F778" s="404"/>
      <c r="G778" s="404"/>
      <c r="H778" s="404"/>
      <c r="I778" s="404"/>
      <c r="J778" s="404"/>
      <c r="K778" s="404"/>
      <c r="L778" s="404"/>
      <c r="M778" s="404"/>
      <c r="N778" s="404"/>
      <c r="O778" s="404"/>
      <c r="P778" s="404"/>
      <c r="Q778" s="404"/>
      <c r="R778" s="404"/>
      <c r="S778" s="404"/>
      <c r="T778" s="404"/>
      <c r="U778" s="404"/>
      <c r="V778" s="404"/>
      <c r="W778" s="404"/>
      <c r="X778" s="404"/>
      <c r="Y778" s="404"/>
      <c r="Z778" s="404"/>
      <c r="AA778" s="404"/>
      <c r="AB778" s="404"/>
      <c r="AC778" s="404"/>
    </row>
    <row r="779" spans="1:29" ht="15.75" customHeight="1">
      <c r="A779" s="404"/>
      <c r="B779" s="404"/>
      <c r="C779" s="404"/>
      <c r="D779" s="404"/>
      <c r="E779" s="404"/>
      <c r="F779" s="404"/>
      <c r="G779" s="404"/>
      <c r="H779" s="404"/>
      <c r="I779" s="404"/>
      <c r="J779" s="404"/>
      <c r="K779" s="404"/>
      <c r="L779" s="404"/>
      <c r="M779" s="404"/>
      <c r="N779" s="404"/>
      <c r="O779" s="404"/>
      <c r="P779" s="404"/>
      <c r="Q779" s="404"/>
      <c r="R779" s="404"/>
      <c r="S779" s="404"/>
      <c r="T779" s="404"/>
      <c r="U779" s="404"/>
      <c r="V779" s="404"/>
      <c r="W779" s="404"/>
      <c r="X779" s="404"/>
      <c r="Y779" s="404"/>
      <c r="Z779" s="404"/>
      <c r="AA779" s="404"/>
      <c r="AB779" s="404"/>
      <c r="AC779" s="404"/>
    </row>
    <row r="780" spans="1:29" ht="15.75" customHeight="1">
      <c r="A780" s="404"/>
      <c r="B780" s="404"/>
      <c r="C780" s="404"/>
      <c r="D780" s="404"/>
      <c r="E780" s="404"/>
      <c r="F780" s="404"/>
      <c r="G780" s="404"/>
      <c r="H780" s="404"/>
      <c r="I780" s="404"/>
      <c r="J780" s="404"/>
      <c r="K780" s="404"/>
      <c r="L780" s="404"/>
      <c r="M780" s="404"/>
      <c r="N780" s="404"/>
      <c r="O780" s="404"/>
      <c r="P780" s="404"/>
      <c r="Q780" s="404"/>
      <c r="R780" s="404"/>
      <c r="S780" s="404"/>
      <c r="T780" s="404"/>
      <c r="U780" s="404"/>
      <c r="V780" s="404"/>
      <c r="W780" s="404"/>
      <c r="X780" s="404"/>
      <c r="Y780" s="404"/>
      <c r="Z780" s="404"/>
      <c r="AA780" s="404"/>
      <c r="AB780" s="404"/>
      <c r="AC780" s="404"/>
    </row>
    <row r="781" spans="1:29" ht="15.75" customHeight="1">
      <c r="A781" s="404"/>
      <c r="B781" s="404"/>
      <c r="C781" s="404"/>
      <c r="D781" s="404"/>
      <c r="E781" s="404"/>
      <c r="F781" s="404"/>
      <c r="G781" s="404"/>
      <c r="H781" s="404"/>
      <c r="I781" s="404"/>
      <c r="J781" s="404"/>
      <c r="K781" s="404"/>
      <c r="L781" s="404"/>
      <c r="M781" s="404"/>
      <c r="N781" s="404"/>
      <c r="O781" s="404"/>
      <c r="P781" s="404"/>
      <c r="Q781" s="404"/>
      <c r="R781" s="404"/>
      <c r="S781" s="404"/>
      <c r="T781" s="404"/>
      <c r="U781" s="404"/>
      <c r="V781" s="404"/>
      <c r="W781" s="404"/>
      <c r="X781" s="404"/>
      <c r="Y781" s="404"/>
      <c r="Z781" s="404"/>
      <c r="AA781" s="404"/>
      <c r="AB781" s="404"/>
      <c r="AC781" s="404"/>
    </row>
    <row r="782" spans="1:29" ht="15.75" customHeight="1">
      <c r="A782" s="404"/>
      <c r="B782" s="404"/>
      <c r="C782" s="404"/>
      <c r="D782" s="404"/>
      <c r="E782" s="404"/>
      <c r="F782" s="404"/>
      <c r="G782" s="404"/>
      <c r="H782" s="404"/>
      <c r="I782" s="404"/>
      <c r="J782" s="404"/>
      <c r="K782" s="404"/>
      <c r="L782" s="404"/>
      <c r="M782" s="404"/>
      <c r="N782" s="404"/>
      <c r="O782" s="404"/>
      <c r="P782" s="404"/>
      <c r="Q782" s="404"/>
      <c r="R782" s="404"/>
      <c r="S782" s="404"/>
      <c r="T782" s="404"/>
      <c r="U782" s="404"/>
      <c r="V782" s="404"/>
      <c r="W782" s="404"/>
      <c r="X782" s="404"/>
      <c r="Y782" s="404"/>
      <c r="Z782" s="404"/>
      <c r="AA782" s="404"/>
      <c r="AB782" s="404"/>
      <c r="AC782" s="404"/>
    </row>
    <row r="783" spans="1:29" ht="15.75" customHeight="1">
      <c r="A783" s="404"/>
      <c r="B783" s="404"/>
      <c r="C783" s="404"/>
      <c r="D783" s="404"/>
      <c r="E783" s="404"/>
      <c r="F783" s="404"/>
      <c r="G783" s="404"/>
      <c r="H783" s="404"/>
      <c r="I783" s="404"/>
      <c r="J783" s="404"/>
      <c r="K783" s="404"/>
      <c r="L783" s="404"/>
      <c r="M783" s="404"/>
      <c r="N783" s="404"/>
      <c r="O783" s="404"/>
      <c r="P783" s="404"/>
      <c r="Q783" s="404"/>
      <c r="R783" s="404"/>
      <c r="S783" s="404"/>
      <c r="T783" s="404"/>
      <c r="U783" s="404"/>
      <c r="V783" s="404"/>
      <c r="W783" s="404"/>
      <c r="X783" s="404"/>
      <c r="Y783" s="404"/>
      <c r="Z783" s="404"/>
      <c r="AA783" s="404"/>
      <c r="AB783" s="404"/>
      <c r="AC783" s="404"/>
    </row>
    <row r="784" spans="1:29" ht="15.75" customHeight="1">
      <c r="A784" s="404"/>
      <c r="B784" s="404"/>
      <c r="C784" s="404"/>
      <c r="D784" s="404"/>
      <c r="E784" s="404"/>
      <c r="F784" s="404"/>
      <c r="G784" s="404"/>
      <c r="H784" s="404"/>
      <c r="I784" s="404"/>
      <c r="J784" s="404"/>
      <c r="K784" s="404"/>
      <c r="L784" s="404"/>
      <c r="M784" s="404"/>
      <c r="N784" s="404"/>
      <c r="O784" s="404"/>
      <c r="P784" s="404"/>
      <c r="Q784" s="404"/>
      <c r="R784" s="404"/>
      <c r="S784" s="404"/>
      <c r="T784" s="404"/>
      <c r="U784" s="404"/>
      <c r="V784" s="404"/>
      <c r="W784" s="404"/>
      <c r="X784" s="404"/>
      <c r="Y784" s="404"/>
      <c r="Z784" s="404"/>
      <c r="AA784" s="404"/>
      <c r="AB784" s="404"/>
      <c r="AC784" s="404"/>
    </row>
    <row r="785" spans="1:29" ht="15.75" customHeight="1">
      <c r="A785" s="404"/>
      <c r="B785" s="404"/>
      <c r="C785" s="404"/>
      <c r="D785" s="404"/>
      <c r="E785" s="404"/>
      <c r="F785" s="404"/>
      <c r="G785" s="404"/>
      <c r="H785" s="404"/>
      <c r="I785" s="404"/>
      <c r="J785" s="404"/>
      <c r="K785" s="404"/>
      <c r="L785" s="404"/>
      <c r="M785" s="404"/>
      <c r="N785" s="404"/>
      <c r="O785" s="404"/>
      <c r="P785" s="404"/>
      <c r="Q785" s="404"/>
      <c r="R785" s="404"/>
      <c r="S785" s="404"/>
      <c r="T785" s="404"/>
      <c r="U785" s="404"/>
      <c r="V785" s="404"/>
      <c r="W785" s="404"/>
      <c r="X785" s="404"/>
      <c r="Y785" s="404"/>
      <c r="Z785" s="404"/>
      <c r="AA785" s="404"/>
      <c r="AB785" s="404"/>
      <c r="AC785" s="404"/>
    </row>
    <row r="786" spans="1:29" ht="15.75" customHeight="1">
      <c r="A786" s="404"/>
      <c r="B786" s="404"/>
      <c r="C786" s="404"/>
      <c r="D786" s="404"/>
      <c r="E786" s="404"/>
      <c r="F786" s="404"/>
      <c r="G786" s="404"/>
      <c r="H786" s="404"/>
      <c r="I786" s="404"/>
      <c r="J786" s="404"/>
      <c r="K786" s="404"/>
      <c r="L786" s="404"/>
      <c r="M786" s="404"/>
      <c r="N786" s="404"/>
      <c r="O786" s="404"/>
      <c r="P786" s="404"/>
      <c r="Q786" s="404"/>
      <c r="R786" s="404"/>
      <c r="S786" s="404"/>
      <c r="T786" s="404"/>
      <c r="U786" s="404"/>
      <c r="V786" s="404"/>
      <c r="W786" s="404"/>
      <c r="X786" s="404"/>
      <c r="Y786" s="404"/>
      <c r="Z786" s="404"/>
      <c r="AA786" s="404"/>
      <c r="AB786" s="404"/>
      <c r="AC786" s="404"/>
    </row>
    <row r="787" spans="1:29" ht="15.75" customHeight="1">
      <c r="A787" s="404"/>
      <c r="B787" s="404"/>
      <c r="C787" s="404"/>
      <c r="D787" s="404"/>
      <c r="E787" s="404"/>
      <c r="F787" s="404"/>
      <c r="G787" s="404"/>
      <c r="H787" s="404"/>
      <c r="I787" s="404"/>
      <c r="J787" s="404"/>
      <c r="K787" s="404"/>
      <c r="L787" s="404"/>
      <c r="M787" s="404"/>
      <c r="N787" s="404"/>
      <c r="O787" s="404"/>
      <c r="P787" s="404"/>
      <c r="Q787" s="404"/>
      <c r="R787" s="404"/>
      <c r="S787" s="404"/>
      <c r="T787" s="404"/>
      <c r="U787" s="404"/>
      <c r="V787" s="404"/>
      <c r="W787" s="404"/>
      <c r="X787" s="404"/>
      <c r="Y787" s="404"/>
      <c r="Z787" s="404"/>
      <c r="AA787" s="404"/>
      <c r="AB787" s="404"/>
      <c r="AC787" s="404"/>
    </row>
    <row r="788" spans="1:29" ht="15.75" customHeight="1">
      <c r="A788" s="404"/>
      <c r="B788" s="404"/>
      <c r="C788" s="404"/>
      <c r="D788" s="404"/>
      <c r="E788" s="404"/>
      <c r="F788" s="404"/>
      <c r="G788" s="404"/>
      <c r="H788" s="404"/>
      <c r="I788" s="404"/>
      <c r="J788" s="404"/>
      <c r="K788" s="404"/>
      <c r="L788" s="404"/>
      <c r="M788" s="404"/>
      <c r="N788" s="404"/>
      <c r="O788" s="404"/>
      <c r="P788" s="404"/>
      <c r="Q788" s="404"/>
      <c r="R788" s="404"/>
      <c r="S788" s="404"/>
      <c r="T788" s="404"/>
      <c r="U788" s="404"/>
      <c r="V788" s="404"/>
      <c r="W788" s="404"/>
      <c r="X788" s="404"/>
      <c r="Y788" s="404"/>
      <c r="Z788" s="404"/>
      <c r="AA788" s="404"/>
      <c r="AB788" s="404"/>
      <c r="AC788" s="404"/>
    </row>
    <row r="789" spans="1:29" ht="15.75" customHeight="1">
      <c r="A789" s="404"/>
      <c r="B789" s="404"/>
      <c r="C789" s="404"/>
      <c r="D789" s="404"/>
      <c r="E789" s="404"/>
      <c r="F789" s="404"/>
      <c r="G789" s="404"/>
      <c r="H789" s="404"/>
      <c r="I789" s="404"/>
      <c r="J789" s="404"/>
      <c r="K789" s="404"/>
      <c r="L789" s="404"/>
      <c r="M789" s="404"/>
      <c r="N789" s="404"/>
      <c r="O789" s="404"/>
      <c r="P789" s="404"/>
      <c r="Q789" s="404"/>
      <c r="R789" s="404"/>
      <c r="S789" s="404"/>
      <c r="T789" s="404"/>
      <c r="U789" s="404"/>
      <c r="V789" s="404"/>
      <c r="W789" s="404"/>
      <c r="X789" s="404"/>
      <c r="Y789" s="404"/>
      <c r="Z789" s="404"/>
      <c r="AA789" s="404"/>
      <c r="AB789" s="404"/>
      <c r="AC789" s="404"/>
    </row>
    <row r="790" spans="1:29" ht="15.75" customHeight="1">
      <c r="A790" s="404"/>
      <c r="B790" s="404"/>
      <c r="C790" s="404"/>
      <c r="D790" s="404"/>
      <c r="E790" s="404"/>
      <c r="F790" s="404"/>
      <c r="G790" s="404"/>
      <c r="H790" s="404"/>
      <c r="I790" s="404"/>
      <c r="J790" s="404"/>
      <c r="K790" s="404"/>
      <c r="L790" s="404"/>
      <c r="M790" s="404"/>
      <c r="N790" s="404"/>
      <c r="O790" s="404"/>
      <c r="P790" s="404"/>
      <c r="Q790" s="404"/>
      <c r="R790" s="404"/>
      <c r="S790" s="404"/>
      <c r="T790" s="404"/>
      <c r="U790" s="404"/>
      <c r="V790" s="404"/>
      <c r="W790" s="404"/>
      <c r="X790" s="404"/>
      <c r="Y790" s="404"/>
      <c r="Z790" s="404"/>
      <c r="AA790" s="404"/>
      <c r="AB790" s="404"/>
      <c r="AC790" s="404"/>
    </row>
    <row r="791" spans="1:29" ht="15.75" customHeight="1">
      <c r="A791" s="404"/>
      <c r="B791" s="404"/>
      <c r="C791" s="404"/>
      <c r="D791" s="404"/>
      <c r="E791" s="404"/>
      <c r="F791" s="404"/>
      <c r="G791" s="404"/>
      <c r="H791" s="404"/>
      <c r="I791" s="404"/>
      <c r="J791" s="404"/>
      <c r="K791" s="404"/>
      <c r="L791" s="404"/>
      <c r="M791" s="404"/>
      <c r="N791" s="404"/>
      <c r="O791" s="404"/>
      <c r="P791" s="404"/>
      <c r="Q791" s="404"/>
      <c r="R791" s="404"/>
      <c r="S791" s="404"/>
      <c r="T791" s="404"/>
      <c r="U791" s="404"/>
      <c r="V791" s="404"/>
      <c r="W791" s="404"/>
      <c r="X791" s="404"/>
      <c r="Y791" s="404"/>
      <c r="Z791" s="404"/>
      <c r="AA791" s="404"/>
      <c r="AB791" s="404"/>
      <c r="AC791" s="404"/>
    </row>
    <row r="792" spans="1:29" ht="15.75" customHeight="1">
      <c r="A792" s="404"/>
      <c r="B792" s="404"/>
      <c r="C792" s="404"/>
      <c r="D792" s="404"/>
      <c r="E792" s="404"/>
      <c r="F792" s="404"/>
      <c r="G792" s="404"/>
      <c r="H792" s="404"/>
      <c r="I792" s="404"/>
      <c r="J792" s="404"/>
      <c r="K792" s="404"/>
      <c r="L792" s="404"/>
      <c r="M792" s="404"/>
      <c r="N792" s="404"/>
      <c r="O792" s="404"/>
      <c r="P792" s="404"/>
      <c r="Q792" s="404"/>
      <c r="R792" s="404"/>
      <c r="S792" s="404"/>
      <c r="T792" s="404"/>
      <c r="U792" s="404"/>
      <c r="V792" s="404"/>
      <c r="W792" s="404"/>
      <c r="X792" s="404"/>
      <c r="Y792" s="404"/>
      <c r="Z792" s="404"/>
      <c r="AA792" s="404"/>
      <c r="AB792" s="404"/>
      <c r="AC792" s="404"/>
    </row>
    <row r="793" spans="1:29" ht="15.75" customHeight="1">
      <c r="A793" s="404"/>
      <c r="B793" s="404"/>
      <c r="C793" s="404"/>
      <c r="D793" s="404"/>
      <c r="E793" s="404"/>
      <c r="F793" s="404"/>
      <c r="G793" s="404"/>
      <c r="H793" s="404"/>
      <c r="I793" s="404"/>
      <c r="J793" s="404"/>
      <c r="K793" s="404"/>
      <c r="L793" s="404"/>
      <c r="M793" s="404"/>
      <c r="N793" s="404"/>
      <c r="O793" s="404"/>
      <c r="P793" s="404"/>
      <c r="Q793" s="404"/>
      <c r="R793" s="404"/>
      <c r="S793" s="404"/>
      <c r="T793" s="404"/>
      <c r="U793" s="404"/>
      <c r="V793" s="404"/>
      <c r="W793" s="404"/>
      <c r="X793" s="404"/>
      <c r="Y793" s="404"/>
      <c r="Z793" s="404"/>
      <c r="AA793" s="404"/>
      <c r="AB793" s="404"/>
      <c r="AC793" s="404"/>
    </row>
    <row r="794" spans="1:29" ht="15.75" customHeight="1">
      <c r="A794" s="404"/>
      <c r="B794" s="404"/>
      <c r="C794" s="404"/>
      <c r="D794" s="404"/>
      <c r="E794" s="404"/>
      <c r="F794" s="404"/>
      <c r="G794" s="404"/>
      <c r="H794" s="404"/>
      <c r="I794" s="404"/>
      <c r="J794" s="404"/>
      <c r="K794" s="404"/>
      <c r="L794" s="404"/>
      <c r="M794" s="404"/>
      <c r="N794" s="404"/>
      <c r="O794" s="404"/>
      <c r="P794" s="404"/>
      <c r="Q794" s="404"/>
      <c r="R794" s="404"/>
      <c r="S794" s="404"/>
      <c r="T794" s="404"/>
      <c r="U794" s="404"/>
      <c r="V794" s="404"/>
      <c r="W794" s="404"/>
      <c r="X794" s="404"/>
      <c r="Y794" s="404"/>
      <c r="Z794" s="404"/>
      <c r="AA794" s="404"/>
      <c r="AB794" s="404"/>
      <c r="AC794" s="404"/>
    </row>
    <row r="795" spans="1:29" ht="15.75" customHeight="1">
      <c r="A795" s="404"/>
      <c r="B795" s="404"/>
      <c r="C795" s="404"/>
      <c r="D795" s="404"/>
      <c r="E795" s="404"/>
      <c r="F795" s="404"/>
      <c r="G795" s="404"/>
      <c r="H795" s="404"/>
      <c r="I795" s="404"/>
      <c r="J795" s="404"/>
      <c r="K795" s="404"/>
      <c r="L795" s="404"/>
      <c r="M795" s="404"/>
      <c r="N795" s="404"/>
      <c r="O795" s="404"/>
      <c r="P795" s="404"/>
      <c r="Q795" s="404"/>
      <c r="R795" s="404"/>
      <c r="S795" s="404"/>
      <c r="T795" s="404"/>
      <c r="U795" s="404"/>
      <c r="V795" s="404"/>
      <c r="W795" s="404"/>
      <c r="X795" s="404"/>
      <c r="Y795" s="404"/>
      <c r="Z795" s="404"/>
      <c r="AA795" s="404"/>
      <c r="AB795" s="404"/>
      <c r="AC795" s="404"/>
    </row>
    <row r="796" spans="1:29" ht="15.75" customHeight="1">
      <c r="A796" s="404"/>
      <c r="B796" s="404"/>
      <c r="C796" s="404"/>
      <c r="D796" s="404"/>
      <c r="E796" s="404"/>
      <c r="F796" s="404"/>
      <c r="G796" s="404"/>
      <c r="H796" s="404"/>
      <c r="I796" s="404"/>
      <c r="J796" s="404"/>
      <c r="K796" s="404"/>
      <c r="L796" s="404"/>
      <c r="M796" s="404"/>
      <c r="N796" s="404"/>
      <c r="O796" s="404"/>
      <c r="P796" s="404"/>
      <c r="Q796" s="404"/>
      <c r="R796" s="404"/>
      <c r="S796" s="404"/>
      <c r="T796" s="404"/>
      <c r="U796" s="404"/>
      <c r="V796" s="404"/>
      <c r="W796" s="404"/>
      <c r="X796" s="404"/>
      <c r="Y796" s="404"/>
      <c r="Z796" s="404"/>
      <c r="AA796" s="404"/>
      <c r="AB796" s="404"/>
      <c r="AC796" s="404"/>
    </row>
    <row r="797" spans="1:29" ht="15.75" customHeight="1">
      <c r="A797" s="404"/>
      <c r="B797" s="404"/>
      <c r="C797" s="404"/>
      <c r="D797" s="404"/>
      <c r="E797" s="404"/>
      <c r="F797" s="404"/>
      <c r="G797" s="404"/>
      <c r="H797" s="404"/>
      <c r="I797" s="404"/>
      <c r="J797" s="404"/>
      <c r="K797" s="404"/>
      <c r="L797" s="404"/>
      <c r="M797" s="404"/>
      <c r="N797" s="404"/>
      <c r="O797" s="404"/>
      <c r="P797" s="404"/>
      <c r="Q797" s="404"/>
      <c r="R797" s="404"/>
      <c r="S797" s="404"/>
      <c r="T797" s="404"/>
      <c r="U797" s="404"/>
      <c r="V797" s="404"/>
      <c r="W797" s="404"/>
      <c r="X797" s="404"/>
      <c r="Y797" s="404"/>
      <c r="Z797" s="404"/>
      <c r="AA797" s="404"/>
      <c r="AB797" s="404"/>
      <c r="AC797" s="404"/>
    </row>
    <row r="798" spans="1:29" ht="15.75" customHeight="1">
      <c r="A798" s="404"/>
      <c r="B798" s="404"/>
      <c r="C798" s="404"/>
      <c r="D798" s="404"/>
      <c r="E798" s="404"/>
      <c r="F798" s="404"/>
      <c r="G798" s="404"/>
      <c r="H798" s="404"/>
      <c r="I798" s="404"/>
      <c r="J798" s="404"/>
      <c r="K798" s="404"/>
      <c r="L798" s="404"/>
      <c r="M798" s="404"/>
      <c r="N798" s="404"/>
      <c r="O798" s="404"/>
      <c r="P798" s="404"/>
      <c r="Q798" s="404"/>
      <c r="R798" s="404"/>
      <c r="S798" s="404"/>
      <c r="T798" s="404"/>
      <c r="U798" s="404"/>
      <c r="V798" s="404"/>
      <c r="W798" s="404"/>
      <c r="X798" s="404"/>
      <c r="Y798" s="404"/>
      <c r="Z798" s="404"/>
      <c r="AA798" s="404"/>
      <c r="AB798" s="404"/>
      <c r="AC798" s="404"/>
    </row>
    <row r="799" spans="1:29" ht="15.75" customHeight="1">
      <c r="A799" s="404"/>
      <c r="B799" s="404"/>
      <c r="C799" s="404"/>
      <c r="D799" s="404"/>
      <c r="E799" s="404"/>
      <c r="F799" s="404"/>
      <c r="G799" s="404"/>
      <c r="H799" s="404"/>
      <c r="I799" s="404"/>
      <c r="J799" s="404"/>
      <c r="K799" s="404"/>
      <c r="L799" s="404"/>
      <c r="M799" s="404"/>
      <c r="N799" s="404"/>
      <c r="O799" s="404"/>
      <c r="P799" s="404"/>
      <c r="Q799" s="404"/>
      <c r="R799" s="404"/>
      <c r="S799" s="404"/>
      <c r="T799" s="404"/>
      <c r="U799" s="404"/>
      <c r="V799" s="404"/>
      <c r="W799" s="404"/>
      <c r="X799" s="404"/>
      <c r="Y799" s="404"/>
      <c r="Z799" s="404"/>
      <c r="AA799" s="404"/>
      <c r="AB799" s="404"/>
      <c r="AC799" s="404"/>
    </row>
    <row r="800" spans="1:29" ht="15.75" customHeight="1">
      <c r="A800" s="404"/>
      <c r="B800" s="404"/>
      <c r="C800" s="404"/>
      <c r="D800" s="404"/>
      <c r="E800" s="404"/>
      <c r="F800" s="404"/>
      <c r="G800" s="404"/>
      <c r="H800" s="404"/>
      <c r="I800" s="404"/>
      <c r="J800" s="404"/>
      <c r="K800" s="404"/>
      <c r="L800" s="404"/>
      <c r="M800" s="404"/>
      <c r="N800" s="404"/>
      <c r="O800" s="404"/>
      <c r="P800" s="404"/>
      <c r="Q800" s="404"/>
      <c r="R800" s="404"/>
      <c r="S800" s="404"/>
      <c r="T800" s="404"/>
      <c r="U800" s="404"/>
      <c r="V800" s="404"/>
      <c r="W800" s="404"/>
      <c r="X800" s="404"/>
      <c r="Y800" s="404"/>
      <c r="Z800" s="404"/>
      <c r="AA800" s="404"/>
      <c r="AB800" s="404"/>
      <c r="AC800" s="404"/>
    </row>
    <row r="801" spans="1:29" ht="15.75" customHeight="1">
      <c r="A801" s="404"/>
      <c r="B801" s="404"/>
      <c r="C801" s="404"/>
      <c r="D801" s="404"/>
      <c r="E801" s="404"/>
      <c r="F801" s="404"/>
      <c r="G801" s="404"/>
      <c r="H801" s="404"/>
      <c r="I801" s="404"/>
      <c r="J801" s="404"/>
      <c r="K801" s="404"/>
      <c r="L801" s="404"/>
      <c r="M801" s="404"/>
      <c r="N801" s="404"/>
      <c r="O801" s="404"/>
      <c r="P801" s="404"/>
      <c r="Q801" s="404"/>
      <c r="R801" s="404"/>
      <c r="S801" s="404"/>
      <c r="T801" s="404"/>
      <c r="U801" s="404"/>
      <c r="V801" s="404"/>
      <c r="W801" s="404"/>
      <c r="X801" s="404"/>
      <c r="Y801" s="404"/>
      <c r="Z801" s="404"/>
      <c r="AA801" s="404"/>
      <c r="AB801" s="404"/>
      <c r="AC801" s="404"/>
    </row>
    <row r="802" spans="1:29" ht="15.75" customHeight="1">
      <c r="A802" s="404"/>
      <c r="B802" s="404"/>
      <c r="C802" s="404"/>
      <c r="D802" s="404"/>
      <c r="E802" s="404"/>
      <c r="F802" s="404"/>
      <c r="G802" s="404"/>
      <c r="H802" s="404"/>
      <c r="I802" s="404"/>
      <c r="J802" s="404"/>
      <c r="K802" s="404"/>
      <c r="L802" s="404"/>
      <c r="M802" s="404"/>
      <c r="N802" s="404"/>
      <c r="O802" s="404"/>
      <c r="P802" s="404"/>
      <c r="Q802" s="404"/>
      <c r="R802" s="404"/>
      <c r="S802" s="404"/>
      <c r="T802" s="404"/>
      <c r="U802" s="404"/>
      <c r="V802" s="404"/>
      <c r="W802" s="404"/>
      <c r="X802" s="404"/>
      <c r="Y802" s="404"/>
      <c r="Z802" s="404"/>
      <c r="AA802" s="404"/>
      <c r="AB802" s="404"/>
      <c r="AC802" s="404"/>
    </row>
    <row r="803" spans="1:29" ht="15.75" customHeight="1">
      <c r="A803" s="404"/>
      <c r="B803" s="404"/>
      <c r="C803" s="404"/>
      <c r="D803" s="404"/>
      <c r="E803" s="404"/>
      <c r="F803" s="404"/>
      <c r="G803" s="404"/>
      <c r="H803" s="404"/>
      <c r="I803" s="404"/>
      <c r="J803" s="404"/>
      <c r="K803" s="404"/>
      <c r="L803" s="404"/>
      <c r="M803" s="404"/>
      <c r="N803" s="404"/>
      <c r="O803" s="404"/>
      <c r="P803" s="404"/>
      <c r="Q803" s="404"/>
      <c r="R803" s="404"/>
      <c r="S803" s="404"/>
      <c r="T803" s="404"/>
      <c r="U803" s="404"/>
      <c r="V803" s="404"/>
      <c r="W803" s="404"/>
      <c r="X803" s="404"/>
      <c r="Y803" s="404"/>
      <c r="Z803" s="404"/>
      <c r="AA803" s="404"/>
      <c r="AB803" s="404"/>
      <c r="AC803" s="404"/>
    </row>
    <row r="804" spans="1:29" ht="15.75" customHeight="1">
      <c r="A804" s="404"/>
      <c r="B804" s="404"/>
      <c r="C804" s="404"/>
      <c r="D804" s="404"/>
      <c r="E804" s="404"/>
      <c r="F804" s="404"/>
      <c r="G804" s="404"/>
      <c r="H804" s="404"/>
      <c r="I804" s="404"/>
      <c r="J804" s="404"/>
      <c r="K804" s="404"/>
      <c r="L804" s="404"/>
      <c r="M804" s="404"/>
      <c r="N804" s="404"/>
      <c r="O804" s="404"/>
      <c r="P804" s="404"/>
      <c r="Q804" s="404"/>
      <c r="R804" s="404"/>
      <c r="S804" s="404"/>
      <c r="T804" s="404"/>
      <c r="U804" s="404"/>
      <c r="V804" s="404"/>
      <c r="W804" s="404"/>
      <c r="X804" s="404"/>
      <c r="Y804" s="404"/>
      <c r="Z804" s="404"/>
      <c r="AA804" s="404"/>
      <c r="AB804" s="404"/>
      <c r="AC804" s="404"/>
    </row>
    <row r="805" spans="1:29" ht="15.75" customHeight="1">
      <c r="A805" s="404"/>
      <c r="B805" s="404"/>
      <c r="C805" s="404"/>
      <c r="D805" s="404"/>
      <c r="E805" s="404"/>
      <c r="F805" s="404"/>
      <c r="G805" s="404"/>
      <c r="H805" s="404"/>
      <c r="I805" s="404"/>
      <c r="J805" s="404"/>
      <c r="K805" s="404"/>
      <c r="L805" s="404"/>
      <c r="M805" s="404"/>
      <c r="N805" s="404"/>
      <c r="O805" s="404"/>
      <c r="P805" s="404"/>
      <c r="Q805" s="404"/>
      <c r="R805" s="404"/>
      <c r="S805" s="404"/>
      <c r="T805" s="404"/>
      <c r="U805" s="404"/>
      <c r="V805" s="404"/>
      <c r="W805" s="404"/>
      <c r="X805" s="404"/>
      <c r="Y805" s="404"/>
      <c r="Z805" s="404"/>
      <c r="AA805" s="404"/>
      <c r="AB805" s="404"/>
      <c r="AC805" s="404"/>
    </row>
    <row r="806" spans="1:29" ht="15.75" customHeight="1">
      <c r="A806" s="404"/>
      <c r="B806" s="404"/>
      <c r="C806" s="404"/>
      <c r="D806" s="404"/>
      <c r="E806" s="404"/>
      <c r="F806" s="404"/>
      <c r="G806" s="404"/>
      <c r="H806" s="404"/>
      <c r="I806" s="404"/>
      <c r="J806" s="404"/>
      <c r="K806" s="404"/>
      <c r="L806" s="404"/>
      <c r="M806" s="404"/>
      <c r="N806" s="404"/>
      <c r="O806" s="404"/>
      <c r="P806" s="404"/>
      <c r="Q806" s="404"/>
      <c r="R806" s="404"/>
      <c r="S806" s="404"/>
      <c r="T806" s="404"/>
      <c r="U806" s="404"/>
      <c r="V806" s="404"/>
      <c r="W806" s="404"/>
      <c r="X806" s="404"/>
      <c r="Y806" s="404"/>
      <c r="Z806" s="404"/>
      <c r="AA806" s="404"/>
      <c r="AB806" s="404"/>
      <c r="AC806" s="404"/>
    </row>
    <row r="807" spans="1:29" ht="15.75" customHeight="1">
      <c r="A807" s="404"/>
      <c r="B807" s="404"/>
      <c r="C807" s="404"/>
      <c r="D807" s="404"/>
      <c r="E807" s="404"/>
      <c r="F807" s="404"/>
      <c r="G807" s="404"/>
      <c r="H807" s="404"/>
      <c r="I807" s="404"/>
      <c r="J807" s="404"/>
      <c r="K807" s="404"/>
      <c r="L807" s="404"/>
      <c r="M807" s="404"/>
      <c r="N807" s="404"/>
      <c r="O807" s="404"/>
      <c r="P807" s="404"/>
      <c r="Q807" s="404"/>
      <c r="R807" s="404"/>
      <c r="S807" s="404"/>
      <c r="T807" s="404"/>
      <c r="U807" s="404"/>
      <c r="V807" s="404"/>
      <c r="W807" s="404"/>
      <c r="X807" s="404"/>
      <c r="Y807" s="404"/>
      <c r="Z807" s="404"/>
      <c r="AA807" s="404"/>
      <c r="AB807" s="404"/>
      <c r="AC807" s="404"/>
    </row>
    <row r="808" spans="1:29" ht="15.75" customHeight="1">
      <c r="A808" s="404"/>
      <c r="B808" s="404"/>
      <c r="C808" s="404"/>
      <c r="D808" s="404"/>
      <c r="E808" s="404"/>
      <c r="F808" s="404"/>
      <c r="G808" s="404"/>
      <c r="H808" s="404"/>
      <c r="I808" s="404"/>
      <c r="J808" s="404"/>
      <c r="K808" s="404"/>
      <c r="L808" s="404"/>
      <c r="M808" s="404"/>
      <c r="N808" s="404"/>
      <c r="O808" s="404"/>
      <c r="P808" s="404"/>
      <c r="Q808" s="404"/>
      <c r="R808" s="404"/>
      <c r="S808" s="404"/>
      <c r="T808" s="404"/>
      <c r="U808" s="404"/>
      <c r="V808" s="404"/>
      <c r="W808" s="404"/>
      <c r="X808" s="404"/>
      <c r="Y808" s="404"/>
      <c r="Z808" s="404"/>
      <c r="AA808" s="404"/>
      <c r="AB808" s="404"/>
      <c r="AC808" s="404"/>
    </row>
    <row r="809" spans="1:29" ht="15.75" customHeight="1">
      <c r="A809" s="404"/>
      <c r="B809" s="404"/>
      <c r="C809" s="404"/>
      <c r="D809" s="404"/>
      <c r="E809" s="404"/>
      <c r="F809" s="404"/>
      <c r="G809" s="404"/>
      <c r="H809" s="404"/>
      <c r="I809" s="404"/>
      <c r="J809" s="404"/>
      <c r="K809" s="404"/>
      <c r="L809" s="404"/>
      <c r="M809" s="404"/>
      <c r="N809" s="404"/>
      <c r="O809" s="404"/>
      <c r="P809" s="404"/>
      <c r="Q809" s="404"/>
      <c r="R809" s="404"/>
      <c r="S809" s="404"/>
      <c r="T809" s="404"/>
      <c r="U809" s="404"/>
      <c r="V809" s="404"/>
      <c r="W809" s="404"/>
      <c r="X809" s="404"/>
      <c r="Y809" s="404"/>
      <c r="Z809" s="404"/>
      <c r="AA809" s="404"/>
      <c r="AB809" s="404"/>
      <c r="AC809" s="404"/>
    </row>
    <row r="810" spans="1:29" ht="15.75" customHeight="1">
      <c r="A810" s="404"/>
      <c r="B810" s="404"/>
      <c r="C810" s="404"/>
      <c r="D810" s="404"/>
      <c r="E810" s="404"/>
      <c r="F810" s="404"/>
      <c r="G810" s="404"/>
      <c r="H810" s="404"/>
      <c r="I810" s="404"/>
      <c r="J810" s="404"/>
      <c r="K810" s="404"/>
      <c r="L810" s="404"/>
      <c r="M810" s="404"/>
      <c r="N810" s="404"/>
      <c r="O810" s="404"/>
      <c r="P810" s="404"/>
      <c r="Q810" s="404"/>
      <c r="R810" s="404"/>
      <c r="S810" s="404"/>
      <c r="T810" s="404"/>
      <c r="U810" s="404"/>
      <c r="V810" s="404"/>
      <c r="W810" s="404"/>
      <c r="X810" s="404"/>
      <c r="Y810" s="404"/>
      <c r="Z810" s="404"/>
      <c r="AA810" s="404"/>
      <c r="AB810" s="404"/>
      <c r="AC810" s="404"/>
    </row>
    <row r="811" spans="1:29" ht="15.75" customHeight="1">
      <c r="A811" s="404"/>
      <c r="B811" s="404"/>
      <c r="C811" s="404"/>
      <c r="D811" s="404"/>
      <c r="E811" s="404"/>
      <c r="F811" s="404"/>
      <c r="G811" s="404"/>
      <c r="H811" s="404"/>
      <c r="I811" s="404"/>
      <c r="J811" s="404"/>
      <c r="K811" s="404"/>
      <c r="L811" s="404"/>
      <c r="M811" s="404"/>
      <c r="N811" s="404"/>
      <c r="O811" s="404"/>
      <c r="P811" s="404"/>
      <c r="Q811" s="404"/>
      <c r="R811" s="404"/>
      <c r="S811" s="404"/>
      <c r="T811" s="404"/>
      <c r="U811" s="404"/>
      <c r="V811" s="404"/>
      <c r="W811" s="404"/>
      <c r="X811" s="404"/>
      <c r="Y811" s="404"/>
      <c r="Z811" s="404"/>
      <c r="AA811" s="404"/>
      <c r="AB811" s="404"/>
      <c r="AC811" s="404"/>
    </row>
    <row r="812" spans="1:29" ht="15.75" customHeight="1">
      <c r="A812" s="404"/>
      <c r="B812" s="404"/>
      <c r="C812" s="404"/>
      <c r="D812" s="404"/>
      <c r="E812" s="404"/>
      <c r="F812" s="404"/>
      <c r="G812" s="404"/>
      <c r="H812" s="404"/>
      <c r="I812" s="404"/>
      <c r="J812" s="404"/>
      <c r="K812" s="404"/>
      <c r="L812" s="404"/>
      <c r="M812" s="404"/>
      <c r="N812" s="404"/>
      <c r="O812" s="404"/>
      <c r="P812" s="404"/>
      <c r="Q812" s="404"/>
      <c r="R812" s="404"/>
      <c r="S812" s="404"/>
      <c r="T812" s="404"/>
      <c r="U812" s="404"/>
      <c r="V812" s="404"/>
      <c r="W812" s="404"/>
      <c r="X812" s="404"/>
      <c r="Y812" s="404"/>
      <c r="Z812" s="404"/>
      <c r="AA812" s="404"/>
      <c r="AB812" s="404"/>
      <c r="AC812" s="404"/>
    </row>
    <row r="813" spans="1:29" ht="15.75" customHeight="1">
      <c r="A813" s="404"/>
      <c r="B813" s="404"/>
      <c r="C813" s="404"/>
      <c r="D813" s="404"/>
      <c r="E813" s="404"/>
      <c r="F813" s="404"/>
      <c r="G813" s="404"/>
      <c r="H813" s="404"/>
      <c r="I813" s="404"/>
      <c r="J813" s="404"/>
      <c r="K813" s="404"/>
      <c r="L813" s="404"/>
      <c r="M813" s="404"/>
      <c r="N813" s="404"/>
      <c r="O813" s="404"/>
      <c r="P813" s="404"/>
      <c r="Q813" s="404"/>
      <c r="R813" s="404"/>
      <c r="S813" s="404"/>
      <c r="T813" s="404"/>
      <c r="U813" s="404"/>
      <c r="V813" s="404"/>
      <c r="W813" s="404"/>
      <c r="X813" s="404"/>
      <c r="Y813" s="404"/>
      <c r="Z813" s="404"/>
      <c r="AA813" s="404"/>
      <c r="AB813" s="404"/>
      <c r="AC813" s="404"/>
    </row>
    <row r="814" spans="1:29" ht="15.75" customHeight="1">
      <c r="A814" s="404"/>
      <c r="B814" s="404"/>
      <c r="C814" s="404"/>
      <c r="D814" s="404"/>
      <c r="E814" s="404"/>
      <c r="F814" s="404"/>
      <c r="G814" s="404"/>
      <c r="H814" s="404"/>
      <c r="I814" s="404"/>
      <c r="J814" s="404"/>
      <c r="K814" s="404"/>
      <c r="L814" s="404"/>
      <c r="M814" s="404"/>
      <c r="N814" s="404"/>
      <c r="O814" s="404"/>
      <c r="P814" s="404"/>
      <c r="Q814" s="404"/>
      <c r="R814" s="404"/>
      <c r="S814" s="404"/>
      <c r="T814" s="404"/>
      <c r="U814" s="404"/>
      <c r="V814" s="404"/>
      <c r="W814" s="404"/>
      <c r="X814" s="404"/>
      <c r="Y814" s="404"/>
      <c r="Z814" s="404"/>
      <c r="AA814" s="404"/>
      <c r="AB814" s="404"/>
      <c r="AC814" s="404"/>
    </row>
    <row r="815" spans="1:29" ht="15.75" customHeight="1">
      <c r="A815" s="404"/>
      <c r="B815" s="404"/>
      <c r="C815" s="404"/>
      <c r="D815" s="404"/>
      <c r="E815" s="404"/>
      <c r="F815" s="404"/>
      <c r="G815" s="404"/>
      <c r="H815" s="404"/>
      <c r="I815" s="404"/>
      <c r="J815" s="404"/>
      <c r="K815" s="404"/>
      <c r="L815" s="404"/>
      <c r="M815" s="404"/>
      <c r="N815" s="404"/>
      <c r="O815" s="404"/>
      <c r="P815" s="404"/>
      <c r="Q815" s="404"/>
      <c r="R815" s="404"/>
      <c r="S815" s="404"/>
      <c r="T815" s="404"/>
      <c r="U815" s="404"/>
      <c r="V815" s="404"/>
      <c r="W815" s="404"/>
      <c r="X815" s="404"/>
      <c r="Y815" s="404"/>
      <c r="Z815" s="404"/>
      <c r="AA815" s="404"/>
      <c r="AB815" s="404"/>
      <c r="AC815" s="404"/>
    </row>
    <row r="816" spans="1:29" ht="15.75" customHeight="1">
      <c r="A816" s="404"/>
      <c r="B816" s="404"/>
      <c r="C816" s="404"/>
      <c r="D816" s="404"/>
      <c r="E816" s="404"/>
      <c r="F816" s="404"/>
      <c r="G816" s="404"/>
      <c r="H816" s="404"/>
      <c r="I816" s="404"/>
      <c r="J816" s="404"/>
      <c r="K816" s="404"/>
      <c r="L816" s="404"/>
      <c r="M816" s="404"/>
      <c r="N816" s="404"/>
      <c r="O816" s="404"/>
      <c r="P816" s="404"/>
      <c r="Q816" s="404"/>
      <c r="R816" s="404"/>
      <c r="S816" s="404"/>
      <c r="T816" s="404"/>
      <c r="U816" s="404"/>
      <c r="V816" s="404"/>
      <c r="W816" s="404"/>
      <c r="X816" s="404"/>
      <c r="Y816" s="404"/>
      <c r="Z816" s="404"/>
      <c r="AA816" s="404"/>
      <c r="AB816" s="404"/>
      <c r="AC816" s="404"/>
    </row>
    <row r="817" spans="1:29" ht="15.75" customHeight="1">
      <c r="A817" s="404"/>
      <c r="B817" s="404"/>
      <c r="C817" s="404"/>
      <c r="D817" s="404"/>
      <c r="E817" s="404"/>
      <c r="F817" s="404"/>
      <c r="G817" s="404"/>
      <c r="H817" s="404"/>
      <c r="I817" s="404"/>
      <c r="J817" s="404"/>
      <c r="K817" s="404"/>
      <c r="L817" s="404"/>
      <c r="M817" s="404"/>
      <c r="N817" s="404"/>
      <c r="O817" s="404"/>
      <c r="P817" s="404"/>
      <c r="Q817" s="404"/>
      <c r="R817" s="404"/>
      <c r="S817" s="404"/>
      <c r="T817" s="404"/>
      <c r="U817" s="404"/>
      <c r="V817" s="404"/>
      <c r="W817" s="404"/>
      <c r="X817" s="404"/>
      <c r="Y817" s="404"/>
      <c r="Z817" s="404"/>
      <c r="AA817" s="404"/>
      <c r="AB817" s="404"/>
      <c r="AC817" s="404"/>
    </row>
    <row r="818" spans="1:29" ht="15.75" customHeight="1">
      <c r="A818" s="404"/>
      <c r="B818" s="404"/>
      <c r="C818" s="404"/>
      <c r="D818" s="404"/>
      <c r="E818" s="404"/>
      <c r="F818" s="404"/>
      <c r="G818" s="404"/>
      <c r="H818" s="404"/>
      <c r="I818" s="404"/>
      <c r="J818" s="404"/>
      <c r="K818" s="404"/>
      <c r="L818" s="404"/>
      <c r="M818" s="404"/>
      <c r="N818" s="404"/>
      <c r="O818" s="404"/>
      <c r="P818" s="404"/>
      <c r="Q818" s="404"/>
      <c r="R818" s="404"/>
      <c r="S818" s="404"/>
      <c r="T818" s="404"/>
      <c r="U818" s="404"/>
      <c r="V818" s="404"/>
      <c r="W818" s="404"/>
      <c r="X818" s="404"/>
      <c r="Y818" s="404"/>
      <c r="Z818" s="404"/>
      <c r="AA818" s="404"/>
      <c r="AB818" s="404"/>
      <c r="AC818" s="404"/>
    </row>
    <row r="819" spans="1:29" ht="15.75" customHeight="1">
      <c r="A819" s="404"/>
      <c r="B819" s="404"/>
      <c r="C819" s="404"/>
      <c r="D819" s="404"/>
      <c r="E819" s="404"/>
      <c r="F819" s="404"/>
      <c r="G819" s="404"/>
      <c r="H819" s="404"/>
      <c r="I819" s="404"/>
      <c r="J819" s="404"/>
      <c r="K819" s="404"/>
      <c r="L819" s="404"/>
      <c r="M819" s="404"/>
      <c r="N819" s="404"/>
      <c r="O819" s="404"/>
      <c r="P819" s="404"/>
      <c r="Q819" s="404"/>
      <c r="R819" s="404"/>
      <c r="S819" s="404"/>
      <c r="T819" s="404"/>
      <c r="U819" s="404"/>
      <c r="V819" s="404"/>
      <c r="W819" s="404"/>
      <c r="X819" s="404"/>
      <c r="Y819" s="404"/>
      <c r="Z819" s="404"/>
      <c r="AA819" s="404"/>
      <c r="AB819" s="404"/>
      <c r="AC819" s="404"/>
    </row>
    <row r="820" spans="1:29" ht="15.75" customHeight="1">
      <c r="A820" s="404"/>
      <c r="B820" s="404"/>
      <c r="C820" s="404"/>
      <c r="D820" s="404"/>
      <c r="E820" s="404"/>
      <c r="F820" s="404"/>
      <c r="G820" s="404"/>
      <c r="H820" s="404"/>
      <c r="I820" s="404"/>
      <c r="J820" s="404"/>
      <c r="K820" s="404"/>
      <c r="L820" s="404"/>
      <c r="M820" s="404"/>
      <c r="N820" s="404"/>
      <c r="O820" s="404"/>
      <c r="P820" s="404"/>
      <c r="Q820" s="404"/>
      <c r="R820" s="404"/>
      <c r="S820" s="404"/>
      <c r="T820" s="404"/>
      <c r="U820" s="404"/>
      <c r="V820" s="404"/>
      <c r="W820" s="404"/>
      <c r="X820" s="404"/>
      <c r="Y820" s="404"/>
      <c r="Z820" s="404"/>
      <c r="AA820" s="404"/>
      <c r="AB820" s="404"/>
      <c r="AC820" s="404"/>
    </row>
    <row r="821" spans="1:29" ht="15.75" customHeight="1">
      <c r="A821" s="404"/>
      <c r="B821" s="404"/>
      <c r="C821" s="404"/>
      <c r="D821" s="404"/>
      <c r="E821" s="404"/>
      <c r="F821" s="404"/>
      <c r="G821" s="404"/>
      <c r="H821" s="404"/>
      <c r="I821" s="404"/>
      <c r="J821" s="404"/>
      <c r="K821" s="404"/>
      <c r="L821" s="404"/>
      <c r="M821" s="404"/>
      <c r="N821" s="404"/>
      <c r="O821" s="404"/>
      <c r="P821" s="404"/>
      <c r="Q821" s="404"/>
      <c r="R821" s="404"/>
      <c r="S821" s="404"/>
      <c r="T821" s="404"/>
      <c r="U821" s="404"/>
      <c r="V821" s="404"/>
      <c r="W821" s="404"/>
      <c r="X821" s="404"/>
      <c r="Y821" s="404"/>
      <c r="Z821" s="404"/>
      <c r="AA821" s="404"/>
      <c r="AB821" s="404"/>
      <c r="AC821" s="404"/>
    </row>
    <row r="822" spans="1:29" ht="15.75" customHeight="1">
      <c r="A822" s="404"/>
      <c r="B822" s="404"/>
      <c r="C822" s="404"/>
      <c r="D822" s="404"/>
      <c r="E822" s="404"/>
      <c r="F822" s="404"/>
      <c r="G822" s="404"/>
      <c r="H822" s="404"/>
      <c r="I822" s="404"/>
      <c r="J822" s="404"/>
      <c r="K822" s="404"/>
      <c r="L822" s="404"/>
      <c r="M822" s="404"/>
      <c r="N822" s="404"/>
      <c r="O822" s="404"/>
      <c r="P822" s="404"/>
      <c r="Q822" s="404"/>
      <c r="R822" s="404"/>
      <c r="S822" s="404"/>
      <c r="T822" s="404"/>
      <c r="U822" s="404"/>
      <c r="V822" s="404"/>
      <c r="W822" s="404"/>
      <c r="X822" s="404"/>
      <c r="Y822" s="404"/>
      <c r="Z822" s="404"/>
      <c r="AA822" s="404"/>
      <c r="AB822" s="404"/>
      <c r="AC822" s="404"/>
    </row>
    <row r="823" spans="1:29" ht="15.75" customHeight="1">
      <c r="A823" s="404"/>
      <c r="B823" s="404"/>
      <c r="C823" s="404"/>
      <c r="D823" s="404"/>
      <c r="E823" s="404"/>
      <c r="F823" s="404"/>
      <c r="G823" s="404"/>
      <c r="H823" s="404"/>
      <c r="I823" s="404"/>
      <c r="J823" s="404"/>
      <c r="K823" s="404"/>
      <c r="L823" s="404"/>
      <c r="M823" s="404"/>
      <c r="N823" s="404"/>
      <c r="O823" s="404"/>
      <c r="P823" s="404"/>
      <c r="Q823" s="404"/>
      <c r="R823" s="404"/>
      <c r="S823" s="404"/>
      <c r="T823" s="404"/>
      <c r="U823" s="404"/>
      <c r="V823" s="404"/>
      <c r="W823" s="404"/>
      <c r="X823" s="404"/>
      <c r="Y823" s="404"/>
      <c r="Z823" s="404"/>
      <c r="AA823" s="404"/>
      <c r="AB823" s="404"/>
      <c r="AC823" s="404"/>
    </row>
    <row r="824" spans="1:29" ht="15.75" customHeight="1">
      <c r="A824" s="404"/>
      <c r="B824" s="404"/>
      <c r="C824" s="404"/>
      <c r="D824" s="404"/>
      <c r="E824" s="404"/>
      <c r="F824" s="404"/>
      <c r="G824" s="404"/>
      <c r="H824" s="404"/>
      <c r="I824" s="404"/>
      <c r="J824" s="404"/>
      <c r="K824" s="404"/>
      <c r="L824" s="404"/>
      <c r="M824" s="404"/>
      <c r="N824" s="404"/>
      <c r="O824" s="404"/>
      <c r="P824" s="404"/>
      <c r="Q824" s="404"/>
      <c r="R824" s="404"/>
      <c r="S824" s="404"/>
      <c r="T824" s="404"/>
      <c r="U824" s="404"/>
      <c r="V824" s="404"/>
      <c r="W824" s="404"/>
      <c r="X824" s="404"/>
      <c r="Y824" s="404"/>
      <c r="Z824" s="404"/>
      <c r="AA824" s="404"/>
      <c r="AB824" s="404"/>
      <c r="AC824" s="404"/>
    </row>
    <row r="825" spans="1:29" ht="15.75" customHeight="1">
      <c r="A825" s="404"/>
      <c r="B825" s="404"/>
      <c r="C825" s="404"/>
      <c r="D825" s="404"/>
      <c r="E825" s="404"/>
      <c r="F825" s="404"/>
      <c r="G825" s="404"/>
      <c r="H825" s="404"/>
      <c r="I825" s="404"/>
      <c r="J825" s="404"/>
      <c r="K825" s="404"/>
      <c r="L825" s="404"/>
      <c r="M825" s="404"/>
      <c r="N825" s="404"/>
      <c r="O825" s="404"/>
      <c r="P825" s="404"/>
      <c r="Q825" s="404"/>
      <c r="R825" s="404"/>
      <c r="S825" s="404"/>
      <c r="T825" s="404"/>
      <c r="U825" s="404"/>
      <c r="V825" s="404"/>
      <c r="W825" s="404"/>
      <c r="X825" s="404"/>
      <c r="Y825" s="404"/>
      <c r="Z825" s="404"/>
      <c r="AA825" s="404"/>
      <c r="AB825" s="404"/>
      <c r="AC825" s="404"/>
    </row>
    <row r="826" spans="1:29" ht="15.75" customHeight="1">
      <c r="A826" s="404"/>
      <c r="B826" s="404"/>
      <c r="C826" s="404"/>
      <c r="D826" s="404"/>
      <c r="E826" s="404"/>
      <c r="F826" s="404"/>
      <c r="G826" s="404"/>
      <c r="H826" s="404"/>
      <c r="I826" s="404"/>
      <c r="J826" s="404"/>
      <c r="K826" s="404"/>
      <c r="L826" s="404"/>
      <c r="M826" s="404"/>
      <c r="N826" s="404"/>
      <c r="O826" s="404"/>
      <c r="P826" s="404"/>
      <c r="Q826" s="404"/>
      <c r="R826" s="404"/>
      <c r="S826" s="404"/>
      <c r="T826" s="404"/>
      <c r="U826" s="404"/>
      <c r="V826" s="404"/>
      <c r="W826" s="404"/>
      <c r="X826" s="404"/>
      <c r="Y826" s="404"/>
      <c r="Z826" s="404"/>
      <c r="AA826" s="404"/>
      <c r="AB826" s="404"/>
      <c r="AC826" s="404"/>
    </row>
    <row r="827" spans="1:29" ht="15.75" customHeight="1">
      <c r="A827" s="404"/>
      <c r="B827" s="404"/>
      <c r="C827" s="404"/>
      <c r="D827" s="404"/>
      <c r="E827" s="404"/>
      <c r="F827" s="404"/>
      <c r="G827" s="404"/>
      <c r="H827" s="404"/>
      <c r="I827" s="404"/>
      <c r="J827" s="404"/>
      <c r="K827" s="404"/>
      <c r="L827" s="404"/>
      <c r="M827" s="404"/>
      <c r="N827" s="404"/>
      <c r="O827" s="404"/>
      <c r="P827" s="404"/>
      <c r="Q827" s="404"/>
      <c r="R827" s="404"/>
      <c r="S827" s="404"/>
      <c r="T827" s="404"/>
      <c r="U827" s="404"/>
      <c r="V827" s="404"/>
      <c r="W827" s="404"/>
      <c r="X827" s="404"/>
      <c r="Y827" s="404"/>
      <c r="Z827" s="404"/>
      <c r="AA827" s="404"/>
      <c r="AB827" s="404"/>
      <c r="AC827" s="404"/>
    </row>
    <row r="828" spans="1:29" ht="15.75" customHeight="1">
      <c r="A828" s="404"/>
      <c r="B828" s="404"/>
      <c r="C828" s="404"/>
      <c r="D828" s="404"/>
      <c r="E828" s="404"/>
      <c r="F828" s="404"/>
      <c r="G828" s="404"/>
      <c r="H828" s="404"/>
      <c r="I828" s="404"/>
      <c r="J828" s="404"/>
      <c r="K828" s="404"/>
      <c r="L828" s="404"/>
      <c r="M828" s="404"/>
      <c r="N828" s="404"/>
      <c r="O828" s="404"/>
      <c r="P828" s="404"/>
      <c r="Q828" s="404"/>
      <c r="R828" s="404"/>
      <c r="S828" s="404"/>
      <c r="T828" s="404"/>
      <c r="U828" s="404"/>
      <c r="V828" s="404"/>
      <c r="W828" s="404"/>
      <c r="X828" s="404"/>
      <c r="Y828" s="404"/>
      <c r="Z828" s="404"/>
      <c r="AA828" s="404"/>
      <c r="AB828" s="404"/>
      <c r="AC828" s="404"/>
    </row>
    <row r="829" spans="1:29" ht="15.75" customHeight="1">
      <c r="A829" s="404"/>
      <c r="B829" s="404"/>
      <c r="C829" s="404"/>
      <c r="D829" s="404"/>
      <c r="E829" s="404"/>
      <c r="F829" s="404"/>
      <c r="G829" s="404"/>
      <c r="H829" s="404"/>
      <c r="I829" s="404"/>
      <c r="J829" s="404"/>
      <c r="K829" s="404"/>
      <c r="L829" s="404"/>
      <c r="M829" s="404"/>
      <c r="N829" s="404"/>
      <c r="O829" s="404"/>
      <c r="P829" s="404"/>
      <c r="Q829" s="404"/>
      <c r="R829" s="404"/>
      <c r="S829" s="404"/>
      <c r="T829" s="404"/>
      <c r="U829" s="404"/>
      <c r="V829" s="404"/>
      <c r="W829" s="404"/>
      <c r="X829" s="404"/>
      <c r="Y829" s="404"/>
      <c r="Z829" s="404"/>
      <c r="AA829" s="404"/>
      <c r="AB829" s="404"/>
      <c r="AC829" s="404"/>
    </row>
    <row r="830" spans="1:29" ht="15.75" customHeight="1">
      <c r="A830" s="404"/>
      <c r="B830" s="404"/>
      <c r="C830" s="404"/>
      <c r="D830" s="404"/>
      <c r="E830" s="404"/>
      <c r="F830" s="404"/>
      <c r="G830" s="404"/>
      <c r="H830" s="404"/>
      <c r="I830" s="404"/>
      <c r="J830" s="404"/>
      <c r="K830" s="404"/>
      <c r="L830" s="404"/>
      <c r="M830" s="404"/>
      <c r="N830" s="404"/>
      <c r="O830" s="404"/>
      <c r="P830" s="404"/>
      <c r="Q830" s="404"/>
      <c r="R830" s="404"/>
      <c r="S830" s="404"/>
      <c r="T830" s="404"/>
      <c r="U830" s="404"/>
      <c r="V830" s="404"/>
      <c r="W830" s="404"/>
      <c r="X830" s="404"/>
      <c r="Y830" s="404"/>
      <c r="Z830" s="404"/>
      <c r="AA830" s="404"/>
      <c r="AB830" s="404"/>
      <c r="AC830" s="404"/>
    </row>
    <row r="831" spans="1:29" ht="15.75" customHeight="1">
      <c r="A831" s="404"/>
      <c r="B831" s="404"/>
      <c r="C831" s="404"/>
      <c r="D831" s="404"/>
      <c r="E831" s="404"/>
      <c r="F831" s="404"/>
      <c r="G831" s="404"/>
      <c r="H831" s="404"/>
      <c r="I831" s="404"/>
      <c r="J831" s="404"/>
      <c r="K831" s="404"/>
      <c r="L831" s="404"/>
      <c r="M831" s="404"/>
      <c r="N831" s="404"/>
      <c r="O831" s="404"/>
      <c r="P831" s="404"/>
      <c r="Q831" s="404"/>
      <c r="R831" s="404"/>
      <c r="S831" s="404"/>
      <c r="T831" s="404"/>
      <c r="U831" s="404"/>
      <c r="V831" s="404"/>
      <c r="W831" s="404"/>
      <c r="X831" s="404"/>
      <c r="Y831" s="404"/>
      <c r="Z831" s="404"/>
      <c r="AA831" s="404"/>
      <c r="AB831" s="404"/>
      <c r="AC831" s="404"/>
    </row>
    <row r="832" spans="1:29" ht="15.75" customHeight="1">
      <c r="A832" s="404"/>
      <c r="B832" s="404"/>
      <c r="C832" s="404"/>
      <c r="D832" s="404"/>
      <c r="E832" s="404"/>
      <c r="F832" s="404"/>
      <c r="G832" s="404"/>
      <c r="H832" s="404"/>
      <c r="I832" s="404"/>
      <c r="J832" s="404"/>
      <c r="K832" s="404"/>
      <c r="L832" s="404"/>
      <c r="M832" s="404"/>
      <c r="N832" s="404"/>
      <c r="O832" s="404"/>
      <c r="P832" s="404"/>
      <c r="Q832" s="404"/>
      <c r="R832" s="404"/>
      <c r="S832" s="404"/>
      <c r="T832" s="404"/>
      <c r="U832" s="404"/>
      <c r="V832" s="404"/>
      <c r="W832" s="404"/>
      <c r="X832" s="404"/>
      <c r="Y832" s="404"/>
      <c r="Z832" s="404"/>
      <c r="AA832" s="404"/>
      <c r="AB832" s="404"/>
      <c r="AC832" s="404"/>
    </row>
    <row r="833" spans="1:29" ht="15.75" customHeight="1">
      <c r="A833" s="404"/>
      <c r="B833" s="404"/>
      <c r="C833" s="404"/>
      <c r="D833" s="404"/>
      <c r="E833" s="404"/>
      <c r="F833" s="404"/>
      <c r="G833" s="404"/>
      <c r="H833" s="404"/>
      <c r="I833" s="404"/>
      <c r="J833" s="404"/>
      <c r="K833" s="404"/>
      <c r="L833" s="404"/>
      <c r="M833" s="404"/>
      <c r="N833" s="404"/>
      <c r="O833" s="404"/>
      <c r="P833" s="404"/>
      <c r="Q833" s="404"/>
      <c r="R833" s="404"/>
      <c r="S833" s="404"/>
      <c r="T833" s="404"/>
      <c r="U833" s="404"/>
      <c r="V833" s="404"/>
      <c r="W833" s="404"/>
      <c r="X833" s="404"/>
      <c r="Y833" s="404"/>
      <c r="Z833" s="404"/>
      <c r="AA833" s="404"/>
      <c r="AB833" s="404"/>
      <c r="AC833" s="404"/>
    </row>
    <row r="834" spans="1:29" ht="15.75" customHeight="1">
      <c r="A834" s="404"/>
      <c r="B834" s="404"/>
      <c r="C834" s="404"/>
      <c r="D834" s="404"/>
      <c r="E834" s="404"/>
      <c r="F834" s="404"/>
      <c r="G834" s="404"/>
      <c r="H834" s="404"/>
      <c r="I834" s="404"/>
      <c r="J834" s="404"/>
      <c r="K834" s="404"/>
      <c r="L834" s="404"/>
      <c r="M834" s="404"/>
      <c r="N834" s="404"/>
      <c r="O834" s="404"/>
      <c r="P834" s="404"/>
      <c r="Q834" s="404"/>
      <c r="R834" s="404"/>
      <c r="S834" s="404"/>
      <c r="T834" s="404"/>
      <c r="U834" s="404"/>
      <c r="V834" s="404"/>
      <c r="W834" s="404"/>
      <c r="X834" s="404"/>
      <c r="Y834" s="404"/>
      <c r="Z834" s="404"/>
      <c r="AA834" s="404"/>
      <c r="AB834" s="404"/>
      <c r="AC834" s="404"/>
    </row>
    <row r="835" spans="1:29" ht="15.75" customHeight="1">
      <c r="A835" s="404"/>
      <c r="B835" s="404"/>
      <c r="C835" s="404"/>
      <c r="D835" s="404"/>
      <c r="E835" s="404"/>
      <c r="F835" s="404"/>
      <c r="G835" s="404"/>
      <c r="H835" s="404"/>
      <c r="I835" s="404"/>
      <c r="J835" s="404"/>
      <c r="K835" s="404"/>
      <c r="L835" s="404"/>
      <c r="M835" s="404"/>
      <c r="N835" s="404"/>
      <c r="O835" s="404"/>
      <c r="P835" s="404"/>
      <c r="Q835" s="404"/>
      <c r="R835" s="404"/>
      <c r="S835" s="404"/>
      <c r="T835" s="404"/>
      <c r="U835" s="404"/>
      <c r="V835" s="404"/>
      <c r="W835" s="404"/>
      <c r="X835" s="404"/>
      <c r="Y835" s="404"/>
      <c r="Z835" s="404"/>
      <c r="AA835" s="404"/>
      <c r="AB835" s="404"/>
      <c r="AC835" s="404"/>
    </row>
    <row r="836" spans="1:29" ht="15.75" customHeight="1">
      <c r="A836" s="404"/>
      <c r="B836" s="404"/>
      <c r="C836" s="404"/>
      <c r="D836" s="404"/>
      <c r="E836" s="404"/>
      <c r="F836" s="404"/>
      <c r="G836" s="404"/>
      <c r="H836" s="404"/>
      <c r="I836" s="404"/>
      <c r="J836" s="404"/>
      <c r="K836" s="404"/>
      <c r="L836" s="404"/>
      <c r="M836" s="404"/>
      <c r="N836" s="404"/>
      <c r="O836" s="404"/>
      <c r="P836" s="404"/>
      <c r="Q836" s="404"/>
      <c r="R836" s="404"/>
      <c r="S836" s="404"/>
      <c r="T836" s="404"/>
      <c r="U836" s="404"/>
      <c r="V836" s="404"/>
      <c r="W836" s="404"/>
      <c r="X836" s="404"/>
      <c r="Y836" s="404"/>
      <c r="Z836" s="404"/>
      <c r="AA836" s="404"/>
      <c r="AB836" s="404"/>
      <c r="AC836" s="404"/>
    </row>
    <row r="837" spans="1:29" ht="15.75" customHeight="1">
      <c r="A837" s="404"/>
      <c r="B837" s="404"/>
      <c r="C837" s="404"/>
      <c r="D837" s="404"/>
      <c r="E837" s="404"/>
      <c r="F837" s="404"/>
      <c r="G837" s="404"/>
      <c r="H837" s="404"/>
      <c r="I837" s="404"/>
      <c r="J837" s="404"/>
      <c r="K837" s="404"/>
      <c r="L837" s="404"/>
      <c r="M837" s="404"/>
      <c r="N837" s="404"/>
      <c r="O837" s="404"/>
      <c r="P837" s="404"/>
      <c r="Q837" s="404"/>
      <c r="R837" s="404"/>
      <c r="S837" s="404"/>
      <c r="T837" s="404"/>
      <c r="U837" s="404"/>
      <c r="V837" s="404"/>
      <c r="W837" s="404"/>
      <c r="X837" s="404"/>
      <c r="Y837" s="404"/>
      <c r="Z837" s="404"/>
      <c r="AA837" s="404"/>
      <c r="AB837" s="404"/>
      <c r="AC837" s="404"/>
    </row>
    <row r="838" spans="1:29" ht="15.75" customHeight="1">
      <c r="A838" s="404"/>
      <c r="B838" s="404"/>
      <c r="C838" s="404"/>
      <c r="D838" s="404"/>
      <c r="E838" s="404"/>
      <c r="F838" s="404"/>
      <c r="G838" s="404"/>
      <c r="H838" s="404"/>
      <c r="I838" s="404"/>
      <c r="J838" s="404"/>
      <c r="K838" s="404"/>
      <c r="L838" s="404"/>
      <c r="M838" s="404"/>
      <c r="N838" s="404"/>
      <c r="O838" s="404"/>
      <c r="P838" s="404"/>
      <c r="Q838" s="404"/>
      <c r="R838" s="404"/>
      <c r="S838" s="404"/>
      <c r="T838" s="404"/>
      <c r="U838" s="404"/>
      <c r="V838" s="404"/>
      <c r="W838" s="404"/>
      <c r="X838" s="404"/>
      <c r="Y838" s="404"/>
      <c r="Z838" s="404"/>
      <c r="AA838" s="404"/>
      <c r="AB838" s="404"/>
      <c r="AC838" s="404"/>
    </row>
    <row r="839" spans="1:29" ht="15.75" customHeight="1">
      <c r="A839" s="404"/>
      <c r="B839" s="404"/>
      <c r="C839" s="404"/>
      <c r="D839" s="404"/>
      <c r="E839" s="404"/>
      <c r="F839" s="404"/>
      <c r="G839" s="404"/>
      <c r="H839" s="404"/>
      <c r="I839" s="404"/>
      <c r="J839" s="404"/>
      <c r="K839" s="404"/>
      <c r="L839" s="404"/>
      <c r="M839" s="404"/>
      <c r="N839" s="404"/>
      <c r="O839" s="404"/>
      <c r="P839" s="404"/>
      <c r="Q839" s="404"/>
      <c r="R839" s="404"/>
      <c r="S839" s="404"/>
      <c r="T839" s="404"/>
      <c r="U839" s="404"/>
      <c r="V839" s="404"/>
      <c r="W839" s="404"/>
      <c r="X839" s="404"/>
      <c r="Y839" s="404"/>
      <c r="Z839" s="404"/>
      <c r="AA839" s="404"/>
      <c r="AB839" s="404"/>
      <c r="AC839" s="404"/>
    </row>
    <row r="840" spans="1:29" ht="15.75" customHeight="1">
      <c r="A840" s="404"/>
      <c r="B840" s="404"/>
      <c r="C840" s="404"/>
      <c r="D840" s="404"/>
      <c r="E840" s="404"/>
      <c r="F840" s="404"/>
      <c r="G840" s="404"/>
      <c r="H840" s="404"/>
      <c r="I840" s="404"/>
      <c r="J840" s="404"/>
      <c r="K840" s="404"/>
      <c r="L840" s="404"/>
      <c r="M840" s="404"/>
      <c r="N840" s="404"/>
      <c r="O840" s="404"/>
      <c r="P840" s="404"/>
      <c r="Q840" s="404"/>
      <c r="R840" s="404"/>
      <c r="S840" s="404"/>
      <c r="T840" s="404"/>
      <c r="U840" s="404"/>
      <c r="V840" s="404"/>
      <c r="W840" s="404"/>
      <c r="X840" s="404"/>
      <c r="Y840" s="404"/>
      <c r="Z840" s="404"/>
      <c r="AA840" s="404"/>
      <c r="AB840" s="404"/>
      <c r="AC840" s="404"/>
    </row>
    <row r="841" spans="1:29" ht="15.75" customHeight="1">
      <c r="A841" s="404"/>
      <c r="B841" s="404"/>
      <c r="C841" s="404"/>
      <c r="D841" s="404"/>
      <c r="E841" s="404"/>
      <c r="F841" s="404"/>
      <c r="G841" s="404"/>
      <c r="H841" s="404"/>
      <c r="I841" s="404"/>
      <c r="J841" s="404"/>
      <c r="K841" s="404"/>
      <c r="L841" s="404"/>
      <c r="M841" s="404"/>
      <c r="N841" s="404"/>
      <c r="O841" s="404"/>
      <c r="P841" s="404"/>
      <c r="Q841" s="404"/>
      <c r="R841" s="404"/>
      <c r="S841" s="404"/>
      <c r="T841" s="404"/>
      <c r="U841" s="404"/>
      <c r="V841" s="404"/>
      <c r="W841" s="404"/>
      <c r="X841" s="404"/>
      <c r="Y841" s="404"/>
      <c r="Z841" s="404"/>
      <c r="AA841" s="404"/>
      <c r="AB841" s="404"/>
      <c r="AC841" s="404"/>
    </row>
    <row r="842" spans="1:29" ht="15.75" customHeight="1">
      <c r="A842" s="404"/>
      <c r="B842" s="404"/>
      <c r="C842" s="404"/>
      <c r="D842" s="404"/>
      <c r="E842" s="404"/>
      <c r="F842" s="404"/>
      <c r="G842" s="404"/>
      <c r="H842" s="404"/>
      <c r="I842" s="404"/>
      <c r="J842" s="404"/>
      <c r="K842" s="404"/>
      <c r="L842" s="404"/>
      <c r="M842" s="404"/>
      <c r="N842" s="404"/>
      <c r="O842" s="404"/>
      <c r="P842" s="404"/>
      <c r="Q842" s="404"/>
      <c r="R842" s="404"/>
      <c r="S842" s="404"/>
      <c r="T842" s="404"/>
      <c r="U842" s="404"/>
      <c r="V842" s="404"/>
      <c r="W842" s="404"/>
      <c r="X842" s="404"/>
      <c r="Y842" s="404"/>
      <c r="Z842" s="404"/>
      <c r="AA842" s="404"/>
      <c r="AB842" s="404"/>
      <c r="AC842" s="404"/>
    </row>
    <row r="843" spans="1:29" ht="15.75" customHeight="1">
      <c r="A843" s="404"/>
      <c r="B843" s="404"/>
      <c r="C843" s="404"/>
      <c r="D843" s="404"/>
      <c r="E843" s="404"/>
      <c r="F843" s="404"/>
      <c r="G843" s="404"/>
      <c r="H843" s="404"/>
      <c r="I843" s="404"/>
      <c r="J843" s="404"/>
      <c r="K843" s="404"/>
      <c r="L843" s="404"/>
      <c r="M843" s="404"/>
      <c r="N843" s="404"/>
      <c r="O843" s="404"/>
      <c r="P843" s="404"/>
      <c r="Q843" s="404"/>
      <c r="R843" s="404"/>
      <c r="S843" s="404"/>
      <c r="T843" s="404"/>
      <c r="U843" s="404"/>
      <c r="V843" s="404"/>
      <c r="W843" s="404"/>
      <c r="X843" s="404"/>
      <c r="Y843" s="404"/>
      <c r="Z843" s="404"/>
      <c r="AA843" s="404"/>
      <c r="AB843" s="404"/>
      <c r="AC843" s="404"/>
    </row>
    <row r="844" spans="1:29" ht="15.75" customHeight="1">
      <c r="A844" s="404"/>
      <c r="B844" s="404"/>
      <c r="C844" s="404"/>
      <c r="D844" s="404"/>
      <c r="E844" s="404"/>
      <c r="F844" s="404"/>
      <c r="G844" s="404"/>
      <c r="H844" s="404"/>
      <c r="I844" s="404"/>
      <c r="J844" s="404"/>
      <c r="K844" s="404"/>
      <c r="L844" s="404"/>
      <c r="M844" s="404"/>
      <c r="N844" s="404"/>
      <c r="O844" s="404"/>
      <c r="P844" s="404"/>
      <c r="Q844" s="404"/>
      <c r="R844" s="404"/>
      <c r="S844" s="404"/>
      <c r="T844" s="404"/>
      <c r="U844" s="404"/>
      <c r="V844" s="404"/>
      <c r="W844" s="404"/>
      <c r="X844" s="404"/>
      <c r="Y844" s="404"/>
      <c r="Z844" s="404"/>
      <c r="AA844" s="404"/>
      <c r="AB844" s="404"/>
      <c r="AC844" s="404"/>
    </row>
    <row r="845" spans="1:29" ht="15.75" customHeight="1">
      <c r="A845" s="404"/>
      <c r="B845" s="404"/>
      <c r="C845" s="404"/>
      <c r="D845" s="404"/>
      <c r="E845" s="404"/>
      <c r="F845" s="404"/>
      <c r="G845" s="404"/>
      <c r="H845" s="404"/>
      <c r="I845" s="404"/>
      <c r="J845" s="404"/>
      <c r="K845" s="404"/>
      <c r="L845" s="404"/>
      <c r="M845" s="404"/>
      <c r="N845" s="404"/>
      <c r="O845" s="404"/>
      <c r="P845" s="404"/>
      <c r="Q845" s="404"/>
      <c r="R845" s="404"/>
      <c r="S845" s="404"/>
      <c r="T845" s="404"/>
      <c r="U845" s="404"/>
      <c r="V845" s="404"/>
      <c r="W845" s="404"/>
      <c r="X845" s="404"/>
      <c r="Y845" s="404"/>
      <c r="Z845" s="404"/>
      <c r="AA845" s="404"/>
      <c r="AB845" s="404"/>
      <c r="AC845" s="404"/>
    </row>
    <row r="846" spans="1:29" ht="15.75" customHeight="1">
      <c r="A846" s="404"/>
      <c r="B846" s="404"/>
      <c r="C846" s="404"/>
      <c r="D846" s="404"/>
      <c r="E846" s="404"/>
      <c r="F846" s="404"/>
      <c r="G846" s="404"/>
      <c r="H846" s="404"/>
      <c r="I846" s="404"/>
      <c r="J846" s="404"/>
      <c r="K846" s="404"/>
      <c r="L846" s="404"/>
      <c r="M846" s="404"/>
      <c r="N846" s="404"/>
      <c r="O846" s="404"/>
      <c r="P846" s="404"/>
      <c r="Q846" s="404"/>
      <c r="R846" s="404"/>
      <c r="S846" s="404"/>
      <c r="T846" s="404"/>
      <c r="U846" s="404"/>
      <c r="V846" s="404"/>
      <c r="W846" s="404"/>
      <c r="X846" s="404"/>
      <c r="Y846" s="404"/>
      <c r="Z846" s="404"/>
      <c r="AA846" s="404"/>
      <c r="AB846" s="404"/>
      <c r="AC846" s="404"/>
    </row>
    <row r="847" spans="1:29" ht="15.75" customHeight="1">
      <c r="A847" s="404"/>
      <c r="B847" s="404"/>
      <c r="C847" s="404"/>
      <c r="D847" s="404"/>
      <c r="E847" s="404"/>
      <c r="F847" s="404"/>
      <c r="G847" s="404"/>
      <c r="H847" s="404"/>
      <c r="I847" s="404"/>
      <c r="J847" s="404"/>
      <c r="K847" s="404"/>
      <c r="L847" s="404"/>
      <c r="M847" s="404"/>
      <c r="N847" s="404"/>
      <c r="O847" s="404"/>
      <c r="P847" s="404"/>
      <c r="Q847" s="404"/>
      <c r="R847" s="404"/>
      <c r="S847" s="404"/>
      <c r="T847" s="404"/>
      <c r="U847" s="404"/>
      <c r="V847" s="404"/>
      <c r="W847" s="404"/>
      <c r="X847" s="404"/>
      <c r="Y847" s="404"/>
      <c r="Z847" s="404"/>
      <c r="AA847" s="404"/>
      <c r="AB847" s="404"/>
      <c r="AC847" s="404"/>
    </row>
    <row r="848" spans="1:29" ht="15.75" customHeight="1">
      <c r="A848" s="404"/>
      <c r="B848" s="404"/>
      <c r="C848" s="404"/>
      <c r="D848" s="404"/>
      <c r="E848" s="404"/>
      <c r="F848" s="404"/>
      <c r="G848" s="404"/>
      <c r="H848" s="404"/>
      <c r="I848" s="404"/>
      <c r="J848" s="404"/>
      <c r="K848" s="404"/>
      <c r="L848" s="404"/>
      <c r="M848" s="404"/>
      <c r="N848" s="404"/>
      <c r="O848" s="404"/>
      <c r="P848" s="404"/>
      <c r="Q848" s="404"/>
      <c r="R848" s="404"/>
      <c r="S848" s="404"/>
      <c r="T848" s="404"/>
      <c r="U848" s="404"/>
      <c r="V848" s="404"/>
      <c r="W848" s="404"/>
      <c r="X848" s="404"/>
      <c r="Y848" s="404"/>
      <c r="Z848" s="404"/>
      <c r="AA848" s="404"/>
      <c r="AB848" s="404"/>
      <c r="AC848" s="404"/>
    </row>
    <row r="849" spans="1:29" ht="15.75" customHeight="1">
      <c r="A849" s="404"/>
      <c r="B849" s="404"/>
      <c r="C849" s="404"/>
      <c r="D849" s="404"/>
      <c r="E849" s="404"/>
      <c r="F849" s="404"/>
      <c r="G849" s="404"/>
      <c r="H849" s="404"/>
      <c r="I849" s="404"/>
      <c r="J849" s="404"/>
      <c r="K849" s="404"/>
      <c r="L849" s="404"/>
      <c r="M849" s="404"/>
      <c r="N849" s="404"/>
      <c r="O849" s="404"/>
      <c r="P849" s="404"/>
      <c r="Q849" s="404"/>
      <c r="R849" s="404"/>
      <c r="S849" s="404"/>
      <c r="T849" s="404"/>
      <c r="U849" s="404"/>
      <c r="V849" s="404"/>
      <c r="W849" s="404"/>
      <c r="X849" s="404"/>
      <c r="Y849" s="404"/>
      <c r="Z849" s="404"/>
      <c r="AA849" s="404"/>
      <c r="AB849" s="404"/>
      <c r="AC849" s="404"/>
    </row>
    <row r="850" spans="1:29" ht="15.75" customHeight="1">
      <c r="A850" s="404"/>
      <c r="B850" s="404"/>
      <c r="C850" s="404"/>
      <c r="D850" s="404"/>
      <c r="E850" s="404"/>
      <c r="F850" s="404"/>
      <c r="G850" s="404"/>
      <c r="H850" s="404"/>
      <c r="I850" s="404"/>
      <c r="J850" s="404"/>
      <c r="K850" s="404"/>
      <c r="L850" s="404"/>
      <c r="M850" s="404"/>
      <c r="N850" s="404"/>
      <c r="O850" s="404"/>
      <c r="P850" s="404"/>
      <c r="Q850" s="404"/>
      <c r="R850" s="404"/>
      <c r="S850" s="404"/>
      <c r="T850" s="404"/>
      <c r="U850" s="404"/>
      <c r="V850" s="404"/>
      <c r="W850" s="404"/>
      <c r="X850" s="404"/>
      <c r="Y850" s="404"/>
      <c r="Z850" s="404"/>
      <c r="AA850" s="404"/>
      <c r="AB850" s="404"/>
      <c r="AC850" s="404"/>
    </row>
    <row r="851" spans="1:29" ht="15.75" customHeight="1">
      <c r="A851" s="404"/>
      <c r="B851" s="404"/>
      <c r="C851" s="404"/>
      <c r="D851" s="404"/>
      <c r="E851" s="404"/>
      <c r="F851" s="404"/>
      <c r="G851" s="404"/>
      <c r="H851" s="404"/>
      <c r="I851" s="404"/>
      <c r="J851" s="404"/>
      <c r="K851" s="404"/>
      <c r="L851" s="404"/>
      <c r="M851" s="404"/>
      <c r="N851" s="404"/>
      <c r="O851" s="404"/>
      <c r="P851" s="404"/>
      <c r="Q851" s="404"/>
      <c r="R851" s="404"/>
      <c r="S851" s="404"/>
      <c r="T851" s="404"/>
      <c r="U851" s="404"/>
      <c r="V851" s="404"/>
      <c r="W851" s="404"/>
      <c r="X851" s="404"/>
      <c r="Y851" s="404"/>
      <c r="Z851" s="404"/>
      <c r="AA851" s="404"/>
      <c r="AB851" s="404"/>
      <c r="AC851" s="404"/>
    </row>
    <row r="852" spans="1:29" ht="15.75" customHeight="1">
      <c r="A852" s="404"/>
      <c r="B852" s="404"/>
      <c r="C852" s="404"/>
      <c r="D852" s="404"/>
      <c r="E852" s="404"/>
      <c r="F852" s="404"/>
      <c r="G852" s="404"/>
      <c r="H852" s="404"/>
      <c r="I852" s="404"/>
      <c r="J852" s="404"/>
      <c r="K852" s="404"/>
      <c r="L852" s="404"/>
      <c r="M852" s="404"/>
      <c r="N852" s="404"/>
      <c r="O852" s="404"/>
      <c r="P852" s="404"/>
      <c r="Q852" s="404"/>
      <c r="R852" s="404"/>
      <c r="S852" s="404"/>
      <c r="T852" s="404"/>
      <c r="U852" s="404"/>
      <c r="V852" s="404"/>
      <c r="W852" s="404"/>
      <c r="X852" s="404"/>
      <c r="Y852" s="404"/>
      <c r="Z852" s="404"/>
      <c r="AA852" s="404"/>
      <c r="AB852" s="404"/>
      <c r="AC852" s="404"/>
    </row>
    <row r="853" spans="1:29" ht="15.75" customHeight="1">
      <c r="A853" s="404"/>
      <c r="B853" s="404"/>
      <c r="C853" s="404"/>
      <c r="D853" s="404"/>
      <c r="E853" s="404"/>
      <c r="F853" s="404"/>
      <c r="G853" s="404"/>
      <c r="H853" s="404"/>
      <c r="I853" s="404"/>
      <c r="J853" s="404"/>
      <c r="K853" s="404"/>
      <c r="L853" s="404"/>
      <c r="M853" s="404"/>
      <c r="N853" s="404"/>
      <c r="O853" s="404"/>
      <c r="P853" s="404"/>
      <c r="Q853" s="404"/>
      <c r="R853" s="404"/>
      <c r="S853" s="404"/>
      <c r="T853" s="404"/>
      <c r="U853" s="404"/>
      <c r="V853" s="404"/>
      <c r="W853" s="404"/>
      <c r="X853" s="404"/>
      <c r="Y853" s="404"/>
      <c r="Z853" s="404"/>
      <c r="AA853" s="404"/>
      <c r="AB853" s="404"/>
      <c r="AC853" s="404"/>
    </row>
    <row r="854" spans="1:29" ht="15.75" customHeight="1">
      <c r="A854" s="404"/>
      <c r="B854" s="404"/>
      <c r="C854" s="404"/>
      <c r="D854" s="404"/>
      <c r="E854" s="404"/>
      <c r="F854" s="404"/>
      <c r="G854" s="404"/>
      <c r="H854" s="404"/>
      <c r="I854" s="404"/>
      <c r="J854" s="404"/>
      <c r="K854" s="404"/>
      <c r="L854" s="404"/>
      <c r="M854" s="404"/>
      <c r="N854" s="404"/>
      <c r="O854" s="404"/>
      <c r="P854" s="404"/>
      <c r="Q854" s="404"/>
      <c r="R854" s="404"/>
      <c r="S854" s="404"/>
      <c r="T854" s="404"/>
      <c r="U854" s="404"/>
      <c r="V854" s="404"/>
      <c r="W854" s="404"/>
      <c r="X854" s="404"/>
      <c r="Y854" s="404"/>
      <c r="Z854" s="404"/>
      <c r="AA854" s="404"/>
      <c r="AB854" s="404"/>
      <c r="AC854" s="404"/>
    </row>
    <row r="855" spans="1:29" ht="15.75" customHeight="1">
      <c r="A855" s="404"/>
      <c r="B855" s="404"/>
      <c r="C855" s="404"/>
      <c r="D855" s="404"/>
      <c r="E855" s="404"/>
      <c r="F855" s="404"/>
      <c r="G855" s="404"/>
      <c r="H855" s="404"/>
      <c r="I855" s="404"/>
      <c r="J855" s="404"/>
      <c r="K855" s="404"/>
      <c r="L855" s="404"/>
      <c r="M855" s="404"/>
      <c r="N855" s="404"/>
      <c r="O855" s="404"/>
      <c r="P855" s="404"/>
      <c r="Q855" s="404"/>
      <c r="R855" s="404"/>
      <c r="S855" s="404"/>
      <c r="T855" s="404"/>
      <c r="U855" s="404"/>
      <c r="V855" s="404"/>
      <c r="W855" s="404"/>
      <c r="X855" s="404"/>
      <c r="Y855" s="404"/>
      <c r="Z855" s="404"/>
      <c r="AA855" s="404"/>
      <c r="AB855" s="404"/>
      <c r="AC855" s="404"/>
    </row>
    <row r="856" spans="1:29" ht="15.75" customHeight="1">
      <c r="A856" s="404"/>
      <c r="B856" s="404"/>
      <c r="C856" s="404"/>
      <c r="D856" s="404"/>
      <c r="E856" s="404"/>
      <c r="F856" s="404"/>
      <c r="G856" s="404"/>
      <c r="H856" s="404"/>
      <c r="I856" s="404"/>
      <c r="J856" s="404"/>
      <c r="K856" s="404"/>
      <c r="L856" s="404"/>
      <c r="M856" s="404"/>
      <c r="N856" s="404"/>
      <c r="O856" s="404"/>
      <c r="P856" s="404"/>
      <c r="Q856" s="404"/>
      <c r="R856" s="404"/>
      <c r="S856" s="404"/>
      <c r="T856" s="404"/>
      <c r="U856" s="404"/>
      <c r="V856" s="404"/>
      <c r="W856" s="404"/>
      <c r="X856" s="404"/>
      <c r="Y856" s="404"/>
      <c r="Z856" s="404"/>
      <c r="AA856" s="404"/>
      <c r="AB856" s="404"/>
      <c r="AC856" s="404"/>
    </row>
    <row r="857" spans="1:29" ht="15.75" customHeight="1">
      <c r="A857" s="404"/>
      <c r="B857" s="404"/>
      <c r="C857" s="404"/>
      <c r="D857" s="404"/>
      <c r="E857" s="404"/>
      <c r="F857" s="404"/>
      <c r="G857" s="404"/>
      <c r="H857" s="404"/>
      <c r="I857" s="404"/>
      <c r="J857" s="404"/>
      <c r="K857" s="404"/>
      <c r="L857" s="404"/>
      <c r="M857" s="404"/>
      <c r="N857" s="404"/>
      <c r="O857" s="404"/>
      <c r="P857" s="404"/>
      <c r="Q857" s="404"/>
      <c r="R857" s="404"/>
      <c r="S857" s="404"/>
      <c r="T857" s="404"/>
      <c r="U857" s="404"/>
      <c r="V857" s="404"/>
      <c r="W857" s="404"/>
      <c r="X857" s="404"/>
      <c r="Y857" s="404"/>
      <c r="Z857" s="404"/>
      <c r="AA857" s="404"/>
      <c r="AB857" s="404"/>
      <c r="AC857" s="404"/>
    </row>
    <row r="858" spans="1:29" ht="15.75" customHeight="1">
      <c r="A858" s="404"/>
      <c r="B858" s="404"/>
      <c r="C858" s="404"/>
      <c r="D858" s="404"/>
      <c r="E858" s="404"/>
      <c r="F858" s="404"/>
      <c r="G858" s="404"/>
      <c r="H858" s="404"/>
      <c r="I858" s="404"/>
      <c r="J858" s="404"/>
      <c r="K858" s="404"/>
      <c r="L858" s="404"/>
      <c r="M858" s="404"/>
      <c r="N858" s="404"/>
      <c r="O858" s="404"/>
      <c r="P858" s="404"/>
      <c r="Q858" s="404"/>
      <c r="R858" s="404"/>
      <c r="S858" s="404"/>
      <c r="T858" s="404"/>
      <c r="U858" s="404"/>
      <c r="V858" s="404"/>
      <c r="W858" s="404"/>
      <c r="X858" s="404"/>
      <c r="Y858" s="404"/>
      <c r="Z858" s="404"/>
      <c r="AA858" s="404"/>
      <c r="AB858" s="404"/>
      <c r="AC858" s="404"/>
    </row>
    <row r="859" spans="1:29" ht="15.75" customHeight="1">
      <c r="A859" s="404"/>
      <c r="B859" s="404"/>
      <c r="C859" s="404"/>
      <c r="D859" s="404"/>
      <c r="E859" s="404"/>
      <c r="F859" s="404"/>
      <c r="G859" s="404"/>
      <c r="H859" s="404"/>
      <c r="I859" s="404"/>
      <c r="J859" s="404"/>
      <c r="K859" s="404"/>
      <c r="L859" s="404"/>
      <c r="M859" s="404"/>
      <c r="N859" s="404"/>
      <c r="O859" s="404"/>
      <c r="P859" s="404"/>
      <c r="Q859" s="404"/>
      <c r="R859" s="404"/>
      <c r="S859" s="404"/>
      <c r="T859" s="404"/>
      <c r="U859" s="404"/>
      <c r="V859" s="404"/>
      <c r="W859" s="404"/>
      <c r="X859" s="404"/>
      <c r="Y859" s="404"/>
      <c r="Z859" s="404"/>
      <c r="AA859" s="404"/>
      <c r="AB859" s="404"/>
      <c r="AC859" s="404"/>
    </row>
    <row r="860" spans="1:29" ht="15.75" customHeight="1">
      <c r="A860" s="404"/>
      <c r="B860" s="404"/>
      <c r="C860" s="404"/>
      <c r="D860" s="404"/>
      <c r="E860" s="404"/>
      <c r="F860" s="404"/>
      <c r="G860" s="404"/>
      <c r="H860" s="404"/>
      <c r="I860" s="404"/>
      <c r="J860" s="404"/>
      <c r="K860" s="404"/>
      <c r="L860" s="404"/>
      <c r="M860" s="404"/>
      <c r="N860" s="404"/>
      <c r="O860" s="404"/>
      <c r="P860" s="404"/>
      <c r="Q860" s="404"/>
      <c r="R860" s="404"/>
      <c r="S860" s="404"/>
      <c r="T860" s="404"/>
      <c r="U860" s="404"/>
      <c r="V860" s="404"/>
      <c r="W860" s="404"/>
      <c r="X860" s="404"/>
      <c r="Y860" s="404"/>
      <c r="Z860" s="404"/>
      <c r="AA860" s="404"/>
      <c r="AB860" s="404"/>
      <c r="AC860" s="404"/>
    </row>
    <row r="861" spans="1:29" ht="15.75" customHeight="1">
      <c r="A861" s="404"/>
      <c r="B861" s="404"/>
      <c r="C861" s="404"/>
      <c r="D861" s="404"/>
      <c r="E861" s="404"/>
      <c r="F861" s="404"/>
      <c r="G861" s="404"/>
      <c r="H861" s="404"/>
      <c r="I861" s="404"/>
      <c r="J861" s="404"/>
      <c r="K861" s="404"/>
      <c r="L861" s="404"/>
      <c r="M861" s="404"/>
      <c r="N861" s="404"/>
      <c r="O861" s="404"/>
      <c r="P861" s="404"/>
      <c r="Q861" s="404"/>
      <c r="R861" s="404"/>
      <c r="S861" s="404"/>
      <c r="T861" s="404"/>
      <c r="U861" s="404"/>
      <c r="V861" s="404"/>
      <c r="W861" s="404"/>
      <c r="X861" s="404"/>
      <c r="Y861" s="404"/>
      <c r="Z861" s="404"/>
      <c r="AA861" s="404"/>
      <c r="AB861" s="404"/>
      <c r="AC861" s="404"/>
    </row>
    <row r="862" spans="1:29" ht="15.75" customHeight="1">
      <c r="A862" s="404"/>
      <c r="B862" s="404"/>
      <c r="C862" s="404"/>
      <c r="D862" s="404"/>
      <c r="E862" s="404"/>
      <c r="F862" s="404"/>
      <c r="G862" s="404"/>
      <c r="H862" s="404"/>
      <c r="I862" s="404"/>
      <c r="J862" s="404"/>
      <c r="K862" s="404"/>
      <c r="L862" s="404"/>
      <c r="M862" s="404"/>
      <c r="N862" s="404"/>
      <c r="O862" s="404"/>
      <c r="P862" s="404"/>
      <c r="Q862" s="404"/>
      <c r="R862" s="404"/>
      <c r="S862" s="404"/>
      <c r="T862" s="404"/>
      <c r="U862" s="404"/>
      <c r="V862" s="404"/>
      <c r="W862" s="404"/>
      <c r="X862" s="404"/>
      <c r="Y862" s="404"/>
      <c r="Z862" s="404"/>
      <c r="AA862" s="404"/>
      <c r="AB862" s="404"/>
      <c r="AC862" s="404"/>
    </row>
    <row r="863" spans="1:29" ht="15.75" customHeight="1">
      <c r="A863" s="404"/>
      <c r="B863" s="404"/>
      <c r="C863" s="404"/>
      <c r="D863" s="404"/>
      <c r="E863" s="404"/>
      <c r="F863" s="404"/>
      <c r="G863" s="404"/>
      <c r="H863" s="404"/>
      <c r="I863" s="404"/>
      <c r="J863" s="404"/>
      <c r="K863" s="404"/>
      <c r="L863" s="404"/>
      <c r="M863" s="404"/>
      <c r="N863" s="404"/>
      <c r="O863" s="404"/>
      <c r="P863" s="404"/>
      <c r="Q863" s="404"/>
      <c r="R863" s="404"/>
      <c r="S863" s="404"/>
      <c r="T863" s="404"/>
      <c r="U863" s="404"/>
      <c r="V863" s="404"/>
      <c r="W863" s="404"/>
      <c r="X863" s="404"/>
      <c r="Y863" s="404"/>
      <c r="Z863" s="404"/>
      <c r="AA863" s="404"/>
      <c r="AB863" s="404"/>
      <c r="AC863" s="404"/>
    </row>
    <row r="864" spans="1:29" ht="15.75" customHeight="1">
      <c r="A864" s="404"/>
      <c r="B864" s="404"/>
      <c r="C864" s="404"/>
      <c r="D864" s="404"/>
      <c r="E864" s="404"/>
      <c r="F864" s="404"/>
      <c r="G864" s="404"/>
      <c r="H864" s="404"/>
      <c r="I864" s="404"/>
      <c r="J864" s="404"/>
      <c r="K864" s="404"/>
      <c r="L864" s="404"/>
      <c r="M864" s="404"/>
      <c r="N864" s="404"/>
      <c r="O864" s="404"/>
      <c r="P864" s="404"/>
      <c r="Q864" s="404"/>
      <c r="R864" s="404"/>
      <c r="S864" s="404"/>
      <c r="T864" s="404"/>
      <c r="U864" s="404"/>
      <c r="V864" s="404"/>
      <c r="W864" s="404"/>
      <c r="X864" s="404"/>
      <c r="Y864" s="404"/>
      <c r="Z864" s="404"/>
      <c r="AA864" s="404"/>
      <c r="AB864" s="404"/>
      <c r="AC864" s="404"/>
    </row>
    <row r="865" spans="1:29" ht="15.75" customHeight="1">
      <c r="A865" s="404"/>
      <c r="B865" s="404"/>
      <c r="C865" s="404"/>
      <c r="D865" s="404"/>
      <c r="E865" s="404"/>
      <c r="F865" s="404"/>
      <c r="G865" s="404"/>
      <c r="H865" s="404"/>
      <c r="I865" s="404"/>
      <c r="J865" s="404"/>
      <c r="K865" s="404"/>
      <c r="L865" s="404"/>
      <c r="M865" s="404"/>
      <c r="N865" s="404"/>
      <c r="O865" s="404"/>
      <c r="P865" s="404"/>
      <c r="Q865" s="404"/>
      <c r="R865" s="404"/>
      <c r="S865" s="404"/>
      <c r="T865" s="404"/>
      <c r="U865" s="404"/>
      <c r="V865" s="404"/>
      <c r="W865" s="404"/>
      <c r="X865" s="404"/>
      <c r="Y865" s="404"/>
      <c r="Z865" s="404"/>
      <c r="AA865" s="404"/>
      <c r="AB865" s="404"/>
      <c r="AC865" s="404"/>
    </row>
    <row r="866" spans="1:29" ht="15.75" customHeight="1">
      <c r="A866" s="404"/>
      <c r="B866" s="404"/>
      <c r="C866" s="404"/>
      <c r="D866" s="404"/>
      <c r="E866" s="404"/>
      <c r="F866" s="404"/>
      <c r="G866" s="404"/>
      <c r="H866" s="404"/>
      <c r="I866" s="404"/>
      <c r="J866" s="404"/>
      <c r="K866" s="404"/>
      <c r="L866" s="404"/>
      <c r="M866" s="404"/>
      <c r="N866" s="404"/>
      <c r="O866" s="404"/>
      <c r="P866" s="404"/>
      <c r="Q866" s="404"/>
      <c r="R866" s="404"/>
      <c r="S866" s="404"/>
      <c r="T866" s="404"/>
      <c r="U866" s="404"/>
      <c r="V866" s="404"/>
      <c r="W866" s="404"/>
      <c r="X866" s="404"/>
      <c r="Y866" s="404"/>
      <c r="Z866" s="404"/>
      <c r="AA866" s="404"/>
      <c r="AB866" s="404"/>
      <c r="AC866" s="404"/>
    </row>
    <row r="867" spans="1:29" ht="15.75" customHeight="1">
      <c r="A867" s="404"/>
      <c r="B867" s="404"/>
      <c r="C867" s="404"/>
      <c r="D867" s="404"/>
      <c r="E867" s="404"/>
      <c r="F867" s="404"/>
      <c r="G867" s="404"/>
      <c r="H867" s="404"/>
      <c r="I867" s="404"/>
      <c r="J867" s="404"/>
      <c r="K867" s="404"/>
      <c r="L867" s="404"/>
      <c r="M867" s="404"/>
      <c r="N867" s="404"/>
      <c r="O867" s="404"/>
      <c r="P867" s="404"/>
      <c r="Q867" s="404"/>
      <c r="R867" s="404"/>
      <c r="S867" s="404"/>
      <c r="T867" s="404"/>
      <c r="U867" s="404"/>
      <c r="V867" s="404"/>
      <c r="W867" s="404"/>
      <c r="X867" s="404"/>
      <c r="Y867" s="404"/>
      <c r="Z867" s="404"/>
      <c r="AA867" s="404"/>
      <c r="AB867" s="404"/>
      <c r="AC867" s="404"/>
    </row>
    <row r="868" spans="1:29" ht="15.75" customHeight="1">
      <c r="A868" s="404"/>
      <c r="B868" s="404"/>
      <c r="C868" s="404"/>
      <c r="D868" s="404"/>
      <c r="E868" s="404"/>
      <c r="F868" s="404"/>
      <c r="G868" s="404"/>
      <c r="H868" s="404"/>
      <c r="I868" s="404"/>
      <c r="J868" s="404"/>
      <c r="K868" s="404"/>
      <c r="L868" s="404"/>
      <c r="M868" s="404"/>
      <c r="N868" s="404"/>
      <c r="O868" s="404"/>
      <c r="P868" s="404"/>
      <c r="Q868" s="404"/>
      <c r="R868" s="404"/>
      <c r="S868" s="404"/>
      <c r="T868" s="404"/>
      <c r="U868" s="404"/>
      <c r="V868" s="404"/>
      <c r="W868" s="404"/>
      <c r="X868" s="404"/>
      <c r="Y868" s="404"/>
      <c r="Z868" s="404"/>
      <c r="AA868" s="404"/>
      <c r="AB868" s="404"/>
      <c r="AC868" s="404"/>
    </row>
    <row r="869" spans="1:29" ht="15.75" customHeight="1">
      <c r="A869" s="404"/>
      <c r="B869" s="404"/>
      <c r="C869" s="404"/>
      <c r="D869" s="404"/>
      <c r="E869" s="404"/>
      <c r="F869" s="404"/>
      <c r="G869" s="404"/>
      <c r="H869" s="404"/>
      <c r="I869" s="404"/>
      <c r="J869" s="404"/>
      <c r="K869" s="404"/>
      <c r="L869" s="404"/>
      <c r="M869" s="404"/>
      <c r="N869" s="404"/>
      <c r="O869" s="404"/>
      <c r="P869" s="404"/>
      <c r="Q869" s="404"/>
      <c r="R869" s="404"/>
      <c r="S869" s="404"/>
      <c r="T869" s="404"/>
      <c r="U869" s="404"/>
      <c r="V869" s="404"/>
      <c r="W869" s="404"/>
      <c r="X869" s="404"/>
      <c r="Y869" s="404"/>
      <c r="Z869" s="404"/>
      <c r="AA869" s="404"/>
      <c r="AB869" s="404"/>
      <c r="AC869" s="404"/>
    </row>
    <row r="870" spans="1:29" ht="15.75" customHeight="1">
      <c r="A870" s="404"/>
      <c r="B870" s="404"/>
      <c r="C870" s="404"/>
      <c r="D870" s="404"/>
      <c r="E870" s="404"/>
      <c r="F870" s="404"/>
      <c r="G870" s="404"/>
      <c r="H870" s="404"/>
      <c r="I870" s="404"/>
      <c r="J870" s="404"/>
      <c r="K870" s="404"/>
      <c r="L870" s="404"/>
      <c r="M870" s="404"/>
      <c r="N870" s="404"/>
      <c r="O870" s="404"/>
      <c r="P870" s="404"/>
      <c r="Q870" s="404"/>
      <c r="R870" s="404"/>
      <c r="S870" s="404"/>
      <c r="T870" s="404"/>
      <c r="U870" s="404"/>
      <c r="V870" s="404"/>
      <c r="W870" s="404"/>
      <c r="X870" s="404"/>
      <c r="Y870" s="404"/>
      <c r="Z870" s="404"/>
      <c r="AA870" s="404"/>
      <c r="AB870" s="404"/>
      <c r="AC870" s="404"/>
    </row>
    <row r="871" spans="1:29" ht="15.75" customHeight="1">
      <c r="A871" s="404"/>
      <c r="B871" s="404"/>
      <c r="C871" s="404"/>
      <c r="D871" s="404"/>
      <c r="E871" s="404"/>
      <c r="F871" s="404"/>
      <c r="G871" s="404"/>
      <c r="H871" s="404"/>
      <c r="I871" s="404"/>
      <c r="J871" s="404"/>
      <c r="K871" s="404"/>
      <c r="L871" s="404"/>
      <c r="M871" s="404"/>
      <c r="N871" s="404"/>
      <c r="O871" s="404"/>
      <c r="P871" s="404"/>
      <c r="Q871" s="404"/>
      <c r="R871" s="404"/>
      <c r="S871" s="404"/>
      <c r="T871" s="404"/>
      <c r="U871" s="404"/>
      <c r="V871" s="404"/>
      <c r="W871" s="404"/>
      <c r="X871" s="404"/>
      <c r="Y871" s="404"/>
      <c r="Z871" s="404"/>
      <c r="AA871" s="404"/>
      <c r="AB871" s="404"/>
      <c r="AC871" s="404"/>
    </row>
    <row r="872" spans="1:29" ht="15.75" customHeight="1">
      <c r="A872" s="404"/>
      <c r="B872" s="404"/>
      <c r="C872" s="404"/>
      <c r="D872" s="404"/>
      <c r="E872" s="404"/>
      <c r="F872" s="404"/>
      <c r="G872" s="404"/>
      <c r="H872" s="404"/>
      <c r="I872" s="404"/>
      <c r="J872" s="404"/>
      <c r="K872" s="404"/>
      <c r="L872" s="404"/>
      <c r="M872" s="404"/>
      <c r="N872" s="404"/>
      <c r="O872" s="404"/>
      <c r="P872" s="404"/>
      <c r="Q872" s="404"/>
      <c r="R872" s="404"/>
      <c r="S872" s="404"/>
      <c r="T872" s="404"/>
      <c r="U872" s="404"/>
      <c r="V872" s="404"/>
      <c r="W872" s="404"/>
      <c r="X872" s="404"/>
      <c r="Y872" s="404"/>
      <c r="Z872" s="404"/>
      <c r="AA872" s="404"/>
      <c r="AB872" s="404"/>
      <c r="AC872" s="404"/>
    </row>
    <row r="873" spans="1:29" ht="15.75" customHeight="1">
      <c r="A873" s="404"/>
      <c r="B873" s="404"/>
      <c r="C873" s="404"/>
      <c r="D873" s="404"/>
      <c r="E873" s="404"/>
      <c r="F873" s="404"/>
      <c r="G873" s="404"/>
      <c r="H873" s="404"/>
      <c r="I873" s="404"/>
      <c r="J873" s="404"/>
      <c r="K873" s="404"/>
      <c r="L873" s="404"/>
      <c r="M873" s="404"/>
      <c r="N873" s="404"/>
      <c r="O873" s="404"/>
      <c r="P873" s="404"/>
      <c r="Q873" s="404"/>
      <c r="R873" s="404"/>
      <c r="S873" s="404"/>
      <c r="T873" s="404"/>
      <c r="U873" s="404"/>
      <c r="V873" s="404"/>
      <c r="W873" s="404"/>
      <c r="X873" s="404"/>
      <c r="Y873" s="404"/>
      <c r="Z873" s="404"/>
      <c r="AA873" s="404"/>
      <c r="AB873" s="404"/>
      <c r="AC873" s="404"/>
    </row>
    <row r="874" spans="1:29" ht="15.75" customHeight="1">
      <c r="A874" s="404"/>
      <c r="B874" s="404"/>
      <c r="C874" s="404"/>
      <c r="D874" s="404"/>
      <c r="E874" s="404"/>
      <c r="F874" s="404"/>
      <c r="G874" s="404"/>
      <c r="H874" s="404"/>
      <c r="I874" s="404"/>
      <c r="J874" s="404"/>
      <c r="K874" s="404"/>
      <c r="L874" s="404"/>
      <c r="M874" s="404"/>
      <c r="N874" s="404"/>
      <c r="O874" s="404"/>
      <c r="P874" s="404"/>
      <c r="Q874" s="404"/>
      <c r="R874" s="404"/>
      <c r="S874" s="404"/>
      <c r="T874" s="404"/>
      <c r="U874" s="404"/>
      <c r="V874" s="404"/>
      <c r="W874" s="404"/>
      <c r="X874" s="404"/>
      <c r="Y874" s="404"/>
      <c r="Z874" s="404"/>
      <c r="AA874" s="404"/>
      <c r="AB874" s="404"/>
      <c r="AC874" s="404"/>
    </row>
    <row r="875" spans="1:29" ht="15.75" customHeight="1">
      <c r="A875" s="404"/>
      <c r="B875" s="404"/>
      <c r="C875" s="404"/>
      <c r="D875" s="404"/>
      <c r="E875" s="404"/>
      <c r="F875" s="404"/>
      <c r="G875" s="404"/>
      <c r="H875" s="404"/>
      <c r="I875" s="404"/>
      <c r="J875" s="404"/>
      <c r="K875" s="404"/>
      <c r="L875" s="404"/>
      <c r="M875" s="404"/>
      <c r="N875" s="404"/>
      <c r="O875" s="404"/>
      <c r="P875" s="404"/>
      <c r="Q875" s="404"/>
      <c r="R875" s="404"/>
      <c r="S875" s="404"/>
      <c r="T875" s="404"/>
      <c r="U875" s="404"/>
      <c r="V875" s="404"/>
      <c r="W875" s="404"/>
      <c r="X875" s="404"/>
      <c r="Y875" s="404"/>
      <c r="Z875" s="404"/>
      <c r="AA875" s="404"/>
      <c r="AB875" s="404"/>
      <c r="AC875" s="404"/>
    </row>
    <row r="876" spans="1:29" ht="15.75" customHeight="1">
      <c r="A876" s="404"/>
      <c r="B876" s="404"/>
      <c r="C876" s="404"/>
      <c r="D876" s="404"/>
      <c r="E876" s="404"/>
      <c r="F876" s="404"/>
      <c r="G876" s="404"/>
      <c r="H876" s="404"/>
      <c r="I876" s="404"/>
      <c r="J876" s="404"/>
      <c r="K876" s="404"/>
      <c r="L876" s="404"/>
      <c r="M876" s="404"/>
      <c r="N876" s="404"/>
      <c r="O876" s="404"/>
      <c r="P876" s="404"/>
      <c r="Q876" s="404"/>
      <c r="R876" s="404"/>
      <c r="S876" s="404"/>
      <c r="T876" s="404"/>
      <c r="U876" s="404"/>
      <c r="V876" s="404"/>
      <c r="W876" s="404"/>
      <c r="X876" s="404"/>
      <c r="Y876" s="404"/>
      <c r="Z876" s="404"/>
      <c r="AA876" s="404"/>
      <c r="AB876" s="404"/>
      <c r="AC876" s="404"/>
    </row>
    <row r="877" spans="1:29" ht="15.75" customHeight="1">
      <c r="A877" s="404"/>
      <c r="B877" s="404"/>
      <c r="C877" s="404"/>
      <c r="D877" s="404"/>
      <c r="E877" s="404"/>
      <c r="F877" s="404"/>
      <c r="G877" s="404"/>
      <c r="H877" s="404"/>
      <c r="I877" s="404"/>
      <c r="J877" s="404"/>
      <c r="K877" s="404"/>
      <c r="L877" s="404"/>
      <c r="M877" s="404"/>
      <c r="N877" s="404"/>
      <c r="O877" s="404"/>
      <c r="P877" s="404"/>
      <c r="Q877" s="404"/>
      <c r="R877" s="404"/>
      <c r="S877" s="404"/>
      <c r="T877" s="404"/>
      <c r="U877" s="404"/>
      <c r="V877" s="404"/>
      <c r="W877" s="404"/>
      <c r="X877" s="404"/>
      <c r="Y877" s="404"/>
      <c r="Z877" s="404"/>
      <c r="AA877" s="404"/>
      <c r="AB877" s="404"/>
      <c r="AC877" s="404"/>
    </row>
    <row r="878" spans="1:29" ht="15.75" customHeight="1">
      <c r="A878" s="404"/>
      <c r="B878" s="404"/>
      <c r="C878" s="404"/>
      <c r="D878" s="404"/>
      <c r="E878" s="404"/>
      <c r="F878" s="404"/>
      <c r="G878" s="404"/>
      <c r="H878" s="404"/>
      <c r="I878" s="404"/>
      <c r="J878" s="404"/>
      <c r="K878" s="404"/>
      <c r="L878" s="404"/>
      <c r="M878" s="404"/>
      <c r="N878" s="404"/>
      <c r="O878" s="404"/>
      <c r="P878" s="404"/>
      <c r="Q878" s="404"/>
      <c r="R878" s="404"/>
      <c r="S878" s="404"/>
      <c r="T878" s="404"/>
      <c r="U878" s="404"/>
      <c r="V878" s="404"/>
      <c r="W878" s="404"/>
      <c r="X878" s="404"/>
      <c r="Y878" s="404"/>
      <c r="Z878" s="404"/>
      <c r="AA878" s="404"/>
      <c r="AB878" s="404"/>
      <c r="AC878" s="404"/>
    </row>
    <row r="879" spans="1:29" ht="15.75" customHeight="1">
      <c r="A879" s="404"/>
      <c r="B879" s="404"/>
      <c r="C879" s="404"/>
      <c r="D879" s="404"/>
      <c r="E879" s="404"/>
      <c r="F879" s="404"/>
      <c r="G879" s="404"/>
      <c r="H879" s="404"/>
      <c r="I879" s="404"/>
      <c r="J879" s="404"/>
      <c r="K879" s="404"/>
      <c r="L879" s="404"/>
      <c r="M879" s="404"/>
      <c r="N879" s="404"/>
      <c r="O879" s="404"/>
      <c r="P879" s="404"/>
      <c r="Q879" s="404"/>
      <c r="R879" s="404"/>
      <c r="S879" s="404"/>
      <c r="T879" s="404"/>
      <c r="U879" s="404"/>
      <c r="V879" s="404"/>
      <c r="W879" s="404"/>
      <c r="X879" s="404"/>
      <c r="Y879" s="404"/>
      <c r="Z879" s="404"/>
      <c r="AA879" s="404"/>
      <c r="AB879" s="404"/>
      <c r="AC879" s="404"/>
    </row>
    <row r="880" spans="1:29" ht="15.75" customHeight="1">
      <c r="A880" s="404"/>
      <c r="B880" s="404"/>
      <c r="C880" s="404"/>
      <c r="D880" s="404"/>
      <c r="E880" s="404"/>
      <c r="F880" s="404"/>
      <c r="G880" s="404"/>
      <c r="H880" s="404"/>
      <c r="I880" s="404"/>
      <c r="J880" s="404"/>
      <c r="K880" s="404"/>
      <c r="L880" s="404"/>
      <c r="M880" s="404"/>
      <c r="N880" s="404"/>
      <c r="O880" s="404"/>
      <c r="P880" s="404"/>
      <c r="Q880" s="404"/>
      <c r="R880" s="404"/>
      <c r="S880" s="404"/>
      <c r="T880" s="404"/>
      <c r="U880" s="404"/>
      <c r="V880" s="404"/>
      <c r="W880" s="404"/>
      <c r="X880" s="404"/>
      <c r="Y880" s="404"/>
      <c r="Z880" s="404"/>
      <c r="AA880" s="404"/>
      <c r="AB880" s="404"/>
      <c r="AC880" s="404"/>
    </row>
    <row r="881" spans="1:29" ht="15.75" customHeight="1">
      <c r="A881" s="404"/>
      <c r="B881" s="404"/>
      <c r="C881" s="404"/>
      <c r="D881" s="404"/>
      <c r="E881" s="404"/>
      <c r="F881" s="404"/>
      <c r="G881" s="404"/>
      <c r="H881" s="404"/>
      <c r="I881" s="404"/>
      <c r="J881" s="404"/>
      <c r="K881" s="404"/>
      <c r="L881" s="404"/>
      <c r="M881" s="404"/>
      <c r="N881" s="404"/>
      <c r="O881" s="404"/>
      <c r="P881" s="404"/>
      <c r="Q881" s="404"/>
      <c r="R881" s="404"/>
      <c r="S881" s="404"/>
      <c r="T881" s="404"/>
      <c r="U881" s="404"/>
      <c r="V881" s="404"/>
      <c r="W881" s="404"/>
      <c r="X881" s="404"/>
      <c r="Y881" s="404"/>
      <c r="Z881" s="404"/>
      <c r="AA881" s="404"/>
      <c r="AB881" s="404"/>
      <c r="AC881" s="404"/>
    </row>
    <row r="882" spans="1:29" ht="15.75" customHeight="1">
      <c r="A882" s="404"/>
      <c r="B882" s="404"/>
      <c r="C882" s="404"/>
      <c r="D882" s="404"/>
      <c r="E882" s="404"/>
      <c r="F882" s="404"/>
      <c r="G882" s="404"/>
      <c r="H882" s="404"/>
      <c r="I882" s="404"/>
      <c r="J882" s="404"/>
      <c r="K882" s="404"/>
      <c r="L882" s="404"/>
      <c r="M882" s="404"/>
      <c r="N882" s="404"/>
      <c r="O882" s="404"/>
      <c r="P882" s="404"/>
      <c r="Q882" s="404"/>
      <c r="R882" s="404"/>
      <c r="S882" s="404"/>
      <c r="T882" s="404"/>
      <c r="U882" s="404"/>
      <c r="V882" s="404"/>
      <c r="W882" s="404"/>
      <c r="X882" s="404"/>
      <c r="Y882" s="404"/>
      <c r="Z882" s="404"/>
      <c r="AA882" s="404"/>
      <c r="AB882" s="404"/>
      <c r="AC882" s="404"/>
    </row>
    <row r="883" spans="1:29" ht="15.75" customHeight="1">
      <c r="A883" s="404"/>
      <c r="B883" s="404"/>
      <c r="C883" s="404"/>
      <c r="D883" s="404"/>
      <c r="E883" s="404"/>
      <c r="F883" s="404"/>
      <c r="G883" s="404"/>
      <c r="H883" s="404"/>
      <c r="I883" s="404"/>
      <c r="J883" s="404"/>
      <c r="K883" s="404"/>
      <c r="L883" s="404"/>
      <c r="M883" s="404"/>
      <c r="N883" s="404"/>
      <c r="O883" s="404"/>
      <c r="P883" s="404"/>
      <c r="Q883" s="404"/>
      <c r="R883" s="404"/>
      <c r="S883" s="404"/>
      <c r="T883" s="404"/>
      <c r="U883" s="404"/>
      <c r="V883" s="404"/>
      <c r="W883" s="404"/>
      <c r="X883" s="404"/>
      <c r="Y883" s="404"/>
      <c r="Z883" s="404"/>
      <c r="AA883" s="404"/>
      <c r="AB883" s="404"/>
      <c r="AC883" s="404"/>
    </row>
    <row r="884" spans="1:29" ht="15.75" customHeight="1">
      <c r="A884" s="404"/>
      <c r="B884" s="404"/>
      <c r="C884" s="404"/>
      <c r="D884" s="404"/>
      <c r="E884" s="404"/>
      <c r="F884" s="404"/>
      <c r="G884" s="404"/>
      <c r="H884" s="404"/>
      <c r="I884" s="404"/>
      <c r="J884" s="404"/>
      <c r="K884" s="404"/>
      <c r="L884" s="404"/>
      <c r="M884" s="404"/>
      <c r="N884" s="404"/>
      <c r="O884" s="404"/>
      <c r="P884" s="404"/>
      <c r="Q884" s="404"/>
      <c r="R884" s="404"/>
      <c r="S884" s="404"/>
      <c r="T884" s="404"/>
      <c r="U884" s="404"/>
      <c r="V884" s="404"/>
      <c r="W884" s="404"/>
      <c r="X884" s="404"/>
      <c r="Y884" s="404"/>
      <c r="Z884" s="404"/>
      <c r="AA884" s="404"/>
      <c r="AB884" s="404"/>
      <c r="AC884" s="404"/>
    </row>
    <row r="885" spans="1:29" ht="15.75" customHeight="1">
      <c r="A885" s="404"/>
      <c r="B885" s="404"/>
      <c r="C885" s="404"/>
      <c r="D885" s="404"/>
      <c r="E885" s="404"/>
      <c r="F885" s="404"/>
      <c r="G885" s="404"/>
      <c r="H885" s="404"/>
      <c r="I885" s="404"/>
      <c r="J885" s="404"/>
      <c r="K885" s="404"/>
      <c r="L885" s="404"/>
      <c r="M885" s="404"/>
      <c r="N885" s="404"/>
      <c r="O885" s="404"/>
      <c r="P885" s="404"/>
      <c r="Q885" s="404"/>
      <c r="R885" s="404"/>
      <c r="S885" s="404"/>
      <c r="T885" s="404"/>
      <c r="U885" s="404"/>
      <c r="V885" s="404"/>
      <c r="W885" s="404"/>
      <c r="X885" s="404"/>
      <c r="Y885" s="404"/>
      <c r="Z885" s="404"/>
      <c r="AA885" s="404"/>
      <c r="AB885" s="404"/>
      <c r="AC885" s="404"/>
    </row>
    <row r="886" spans="1:29" ht="15.75" customHeight="1">
      <c r="A886" s="404"/>
      <c r="B886" s="404"/>
      <c r="C886" s="404"/>
      <c r="D886" s="404"/>
      <c r="E886" s="404"/>
      <c r="F886" s="404"/>
      <c r="G886" s="404"/>
      <c r="H886" s="404"/>
      <c r="I886" s="404"/>
      <c r="J886" s="404"/>
      <c r="K886" s="404"/>
      <c r="L886" s="404"/>
      <c r="M886" s="404"/>
      <c r="N886" s="404"/>
      <c r="O886" s="404"/>
      <c r="P886" s="404"/>
      <c r="Q886" s="404"/>
      <c r="R886" s="404"/>
      <c r="S886" s="404"/>
      <c r="T886" s="404"/>
      <c r="U886" s="404"/>
      <c r="V886" s="404"/>
      <c r="W886" s="404"/>
      <c r="X886" s="404"/>
      <c r="Y886" s="404"/>
      <c r="Z886" s="404"/>
      <c r="AA886" s="404"/>
      <c r="AB886" s="404"/>
      <c r="AC886" s="404"/>
    </row>
    <row r="887" spans="1:29" ht="15.75" customHeight="1">
      <c r="A887" s="404"/>
      <c r="B887" s="404"/>
      <c r="C887" s="404"/>
      <c r="D887" s="404"/>
      <c r="E887" s="404"/>
      <c r="F887" s="404"/>
      <c r="G887" s="404"/>
      <c r="H887" s="404"/>
      <c r="I887" s="404"/>
      <c r="J887" s="404"/>
      <c r="K887" s="404"/>
      <c r="L887" s="404"/>
      <c r="M887" s="404"/>
      <c r="N887" s="404"/>
      <c r="O887" s="404"/>
      <c r="P887" s="404"/>
      <c r="Q887" s="404"/>
      <c r="R887" s="404"/>
      <c r="S887" s="404"/>
      <c r="T887" s="404"/>
      <c r="U887" s="404"/>
      <c r="V887" s="404"/>
      <c r="W887" s="404"/>
      <c r="X887" s="404"/>
      <c r="Y887" s="404"/>
      <c r="Z887" s="404"/>
      <c r="AA887" s="404"/>
      <c r="AB887" s="404"/>
      <c r="AC887" s="404"/>
    </row>
    <row r="888" spans="1:29" ht="15.75" customHeight="1">
      <c r="A888" s="404"/>
      <c r="B888" s="404"/>
      <c r="C888" s="404"/>
      <c r="D888" s="404"/>
      <c r="E888" s="404"/>
      <c r="F888" s="404"/>
      <c r="G888" s="404"/>
      <c r="H888" s="404"/>
      <c r="I888" s="404"/>
      <c r="J888" s="404"/>
      <c r="K888" s="404"/>
      <c r="L888" s="404"/>
      <c r="M888" s="404"/>
      <c r="N888" s="404"/>
      <c r="O888" s="404"/>
      <c r="P888" s="404"/>
      <c r="Q888" s="404"/>
      <c r="R888" s="404"/>
      <c r="S888" s="404"/>
      <c r="T888" s="404"/>
      <c r="U888" s="404"/>
      <c r="V888" s="404"/>
      <c r="W888" s="404"/>
      <c r="X888" s="404"/>
      <c r="Y888" s="404"/>
      <c r="Z888" s="404"/>
      <c r="AA888" s="404"/>
      <c r="AB888" s="404"/>
      <c r="AC888" s="404"/>
    </row>
    <row r="889" spans="1:29" ht="15.75" customHeight="1">
      <c r="A889" s="404"/>
      <c r="B889" s="404"/>
      <c r="C889" s="404"/>
      <c r="D889" s="404"/>
      <c r="E889" s="404"/>
      <c r="F889" s="404"/>
      <c r="G889" s="404"/>
      <c r="H889" s="404"/>
      <c r="I889" s="404"/>
      <c r="J889" s="404"/>
      <c r="K889" s="404"/>
      <c r="L889" s="404"/>
      <c r="M889" s="404"/>
      <c r="N889" s="404"/>
      <c r="O889" s="404"/>
      <c r="P889" s="404"/>
      <c r="Q889" s="404"/>
      <c r="R889" s="404"/>
      <c r="S889" s="404"/>
      <c r="T889" s="404"/>
      <c r="U889" s="404"/>
      <c r="V889" s="404"/>
      <c r="W889" s="404"/>
      <c r="X889" s="404"/>
      <c r="Y889" s="404"/>
      <c r="Z889" s="404"/>
      <c r="AA889" s="404"/>
      <c r="AB889" s="404"/>
      <c r="AC889" s="404"/>
    </row>
    <row r="890" spans="1:29" ht="15.75" customHeight="1">
      <c r="A890" s="404"/>
      <c r="B890" s="404"/>
      <c r="C890" s="404"/>
      <c r="D890" s="404"/>
      <c r="E890" s="404"/>
      <c r="F890" s="404"/>
      <c r="G890" s="404"/>
      <c r="H890" s="404"/>
      <c r="I890" s="404"/>
      <c r="J890" s="404"/>
      <c r="K890" s="404"/>
      <c r="L890" s="404"/>
      <c r="M890" s="404"/>
      <c r="N890" s="404"/>
      <c r="O890" s="404"/>
      <c r="P890" s="404"/>
      <c r="Q890" s="404"/>
      <c r="R890" s="404"/>
      <c r="S890" s="404"/>
      <c r="T890" s="404"/>
      <c r="U890" s="404"/>
      <c r="V890" s="404"/>
      <c r="W890" s="404"/>
      <c r="X890" s="404"/>
      <c r="Y890" s="404"/>
      <c r="Z890" s="404"/>
      <c r="AA890" s="404"/>
      <c r="AB890" s="404"/>
      <c r="AC890" s="404"/>
    </row>
    <row r="891" spans="1:29" ht="15.75" customHeight="1">
      <c r="A891" s="404"/>
      <c r="B891" s="404"/>
      <c r="C891" s="404"/>
      <c r="D891" s="404"/>
      <c r="E891" s="404"/>
      <c r="F891" s="404"/>
      <c r="G891" s="404"/>
      <c r="H891" s="404"/>
      <c r="I891" s="404"/>
      <c r="J891" s="404"/>
      <c r="K891" s="404"/>
      <c r="L891" s="404"/>
      <c r="M891" s="404"/>
      <c r="N891" s="404"/>
      <c r="O891" s="404"/>
      <c r="P891" s="404"/>
      <c r="Q891" s="404"/>
      <c r="R891" s="404"/>
      <c r="S891" s="404"/>
      <c r="T891" s="404"/>
      <c r="U891" s="404"/>
      <c r="V891" s="404"/>
      <c r="W891" s="404"/>
      <c r="X891" s="404"/>
      <c r="Y891" s="404"/>
      <c r="Z891" s="404"/>
      <c r="AA891" s="404"/>
      <c r="AB891" s="404"/>
      <c r="AC891" s="404"/>
    </row>
    <row r="892" spans="1:29" ht="15.75" customHeight="1">
      <c r="A892" s="404"/>
      <c r="B892" s="404"/>
      <c r="C892" s="404"/>
      <c r="D892" s="404"/>
      <c r="E892" s="404"/>
      <c r="F892" s="404"/>
      <c r="G892" s="404"/>
      <c r="H892" s="404"/>
      <c r="I892" s="404"/>
      <c r="J892" s="404"/>
      <c r="K892" s="404"/>
      <c r="L892" s="404"/>
      <c r="M892" s="404"/>
      <c r="N892" s="404"/>
      <c r="O892" s="404"/>
      <c r="P892" s="404"/>
      <c r="Q892" s="404"/>
      <c r="R892" s="404"/>
      <c r="S892" s="404"/>
      <c r="T892" s="404"/>
      <c r="U892" s="404"/>
      <c r="V892" s="404"/>
      <c r="W892" s="404"/>
      <c r="X892" s="404"/>
      <c r="Y892" s="404"/>
      <c r="Z892" s="404"/>
      <c r="AA892" s="404"/>
      <c r="AB892" s="404"/>
      <c r="AC892" s="404"/>
    </row>
    <row r="893" spans="1:29" ht="15.75" customHeight="1">
      <c r="A893" s="404"/>
      <c r="B893" s="404"/>
      <c r="C893" s="404"/>
      <c r="D893" s="404"/>
      <c r="E893" s="404"/>
      <c r="F893" s="404"/>
      <c r="G893" s="404"/>
      <c r="H893" s="404"/>
      <c r="I893" s="404"/>
      <c r="J893" s="404"/>
      <c r="K893" s="404"/>
      <c r="L893" s="404"/>
      <c r="M893" s="404"/>
      <c r="N893" s="404"/>
      <c r="O893" s="404"/>
      <c r="P893" s="404"/>
      <c r="Q893" s="404"/>
      <c r="R893" s="404"/>
      <c r="S893" s="404"/>
      <c r="T893" s="404"/>
      <c r="U893" s="404"/>
      <c r="V893" s="404"/>
      <c r="W893" s="404"/>
      <c r="X893" s="404"/>
      <c r="Y893" s="404"/>
      <c r="Z893" s="404"/>
      <c r="AA893" s="404"/>
      <c r="AB893" s="404"/>
      <c r="AC893" s="404"/>
    </row>
    <row r="894" spans="1:29" ht="15.75" customHeight="1">
      <c r="A894" s="404"/>
      <c r="B894" s="404"/>
      <c r="C894" s="404"/>
      <c r="D894" s="404"/>
      <c r="E894" s="404"/>
      <c r="F894" s="404"/>
      <c r="G894" s="404"/>
      <c r="H894" s="404"/>
      <c r="I894" s="404"/>
      <c r="J894" s="404"/>
      <c r="K894" s="404"/>
      <c r="L894" s="404"/>
      <c r="M894" s="404"/>
      <c r="N894" s="404"/>
      <c r="O894" s="404"/>
      <c r="P894" s="404"/>
      <c r="Q894" s="404"/>
      <c r="R894" s="404"/>
      <c r="S894" s="404"/>
      <c r="T894" s="404"/>
      <c r="U894" s="404"/>
      <c r="V894" s="404"/>
      <c r="W894" s="404"/>
      <c r="X894" s="404"/>
      <c r="Y894" s="404"/>
      <c r="Z894" s="404"/>
      <c r="AA894" s="404"/>
      <c r="AB894" s="404"/>
      <c r="AC894" s="404"/>
    </row>
    <row r="895" spans="1:29" ht="15.75" customHeight="1">
      <c r="A895" s="404"/>
      <c r="B895" s="404"/>
      <c r="C895" s="404"/>
      <c r="D895" s="404"/>
      <c r="E895" s="404"/>
      <c r="F895" s="404"/>
      <c r="G895" s="404"/>
      <c r="H895" s="404"/>
      <c r="I895" s="404"/>
      <c r="J895" s="404"/>
      <c r="K895" s="404"/>
      <c r="L895" s="404"/>
      <c r="M895" s="404"/>
      <c r="N895" s="404"/>
      <c r="O895" s="404"/>
      <c r="P895" s="404"/>
      <c r="Q895" s="404"/>
      <c r="R895" s="404"/>
      <c r="S895" s="404"/>
      <c r="T895" s="404"/>
      <c r="U895" s="404"/>
      <c r="V895" s="404"/>
      <c r="W895" s="404"/>
      <c r="X895" s="404"/>
      <c r="Y895" s="404"/>
      <c r="Z895" s="404"/>
      <c r="AA895" s="404"/>
      <c r="AB895" s="404"/>
      <c r="AC895" s="404"/>
    </row>
    <row r="896" spans="1:29" ht="15.75" customHeight="1">
      <c r="A896" s="404"/>
      <c r="B896" s="404"/>
      <c r="C896" s="404"/>
      <c r="D896" s="404"/>
      <c r="E896" s="404"/>
      <c r="F896" s="404"/>
      <c r="G896" s="404"/>
      <c r="H896" s="404"/>
      <c r="I896" s="404"/>
      <c r="J896" s="404"/>
      <c r="K896" s="404"/>
      <c r="L896" s="404"/>
      <c r="M896" s="404"/>
      <c r="N896" s="404"/>
      <c r="O896" s="404"/>
      <c r="P896" s="404"/>
      <c r="Q896" s="404"/>
      <c r="R896" s="404"/>
      <c r="S896" s="404"/>
      <c r="T896" s="404"/>
      <c r="U896" s="404"/>
      <c r="V896" s="404"/>
      <c r="W896" s="404"/>
      <c r="X896" s="404"/>
      <c r="Y896" s="404"/>
      <c r="Z896" s="404"/>
      <c r="AA896" s="404"/>
      <c r="AB896" s="404"/>
      <c r="AC896" s="404"/>
    </row>
    <row r="897" spans="1:29" ht="15.75" customHeight="1">
      <c r="A897" s="404"/>
      <c r="B897" s="404"/>
      <c r="C897" s="404"/>
      <c r="D897" s="404"/>
      <c r="E897" s="404"/>
      <c r="F897" s="404"/>
      <c r="G897" s="404"/>
      <c r="H897" s="404"/>
      <c r="I897" s="404"/>
      <c r="J897" s="404"/>
      <c r="K897" s="404"/>
      <c r="L897" s="404"/>
      <c r="M897" s="404"/>
      <c r="N897" s="404"/>
      <c r="O897" s="404"/>
      <c r="P897" s="404"/>
      <c r="Q897" s="404"/>
      <c r="R897" s="404"/>
      <c r="S897" s="404"/>
      <c r="T897" s="404"/>
      <c r="U897" s="404"/>
      <c r="V897" s="404"/>
      <c r="W897" s="404"/>
      <c r="X897" s="404"/>
      <c r="Y897" s="404"/>
      <c r="Z897" s="404"/>
      <c r="AA897" s="404"/>
      <c r="AB897" s="404"/>
      <c r="AC897" s="404"/>
    </row>
    <row r="898" spans="1:29" ht="15.75" customHeight="1">
      <c r="A898" s="404"/>
      <c r="B898" s="404"/>
      <c r="C898" s="404"/>
      <c r="D898" s="404"/>
      <c r="E898" s="404"/>
      <c r="F898" s="404"/>
      <c r="G898" s="404"/>
      <c r="H898" s="404"/>
      <c r="I898" s="404"/>
      <c r="J898" s="404"/>
      <c r="K898" s="404"/>
      <c r="L898" s="404"/>
      <c r="M898" s="404"/>
      <c r="N898" s="404"/>
      <c r="O898" s="404"/>
      <c r="P898" s="404"/>
      <c r="Q898" s="404"/>
      <c r="R898" s="404"/>
      <c r="S898" s="404"/>
      <c r="T898" s="404"/>
      <c r="U898" s="404"/>
      <c r="V898" s="404"/>
      <c r="W898" s="404"/>
      <c r="X898" s="404"/>
      <c r="Y898" s="404"/>
      <c r="Z898" s="404"/>
      <c r="AA898" s="404"/>
      <c r="AB898" s="404"/>
      <c r="AC898" s="404"/>
    </row>
    <row r="899" spans="1:29" ht="15.75" customHeight="1">
      <c r="A899" s="404"/>
      <c r="B899" s="404"/>
      <c r="C899" s="404"/>
      <c r="D899" s="404"/>
      <c r="E899" s="404"/>
      <c r="F899" s="404"/>
      <c r="G899" s="404"/>
      <c r="H899" s="404"/>
      <c r="I899" s="404"/>
      <c r="J899" s="404"/>
      <c r="K899" s="404"/>
      <c r="L899" s="404"/>
      <c r="M899" s="404"/>
      <c r="N899" s="404"/>
      <c r="O899" s="404"/>
      <c r="P899" s="404"/>
      <c r="Q899" s="404"/>
      <c r="R899" s="404"/>
      <c r="S899" s="404"/>
      <c r="T899" s="404"/>
      <c r="U899" s="404"/>
      <c r="V899" s="404"/>
      <c r="W899" s="404"/>
      <c r="X899" s="404"/>
      <c r="Y899" s="404"/>
      <c r="Z899" s="404"/>
      <c r="AA899" s="404"/>
      <c r="AB899" s="404"/>
      <c r="AC899" s="404"/>
    </row>
    <row r="900" spans="1:29" ht="15.75" customHeight="1">
      <c r="A900" s="404"/>
      <c r="B900" s="404"/>
      <c r="C900" s="404"/>
      <c r="D900" s="404"/>
      <c r="E900" s="404"/>
      <c r="F900" s="404"/>
      <c r="G900" s="404"/>
      <c r="H900" s="404"/>
      <c r="I900" s="404"/>
      <c r="J900" s="404"/>
      <c r="K900" s="404"/>
      <c r="L900" s="404"/>
      <c r="M900" s="404"/>
      <c r="N900" s="404"/>
      <c r="O900" s="404"/>
      <c r="P900" s="404"/>
      <c r="Q900" s="404"/>
      <c r="R900" s="404"/>
      <c r="S900" s="404"/>
      <c r="T900" s="404"/>
      <c r="U900" s="404"/>
      <c r="V900" s="404"/>
      <c r="W900" s="404"/>
      <c r="X900" s="404"/>
      <c r="Y900" s="404"/>
      <c r="Z900" s="404"/>
      <c r="AA900" s="404"/>
      <c r="AB900" s="404"/>
      <c r="AC900" s="404"/>
    </row>
    <row r="901" spans="1:29" ht="15.75" customHeight="1">
      <c r="A901" s="404"/>
      <c r="B901" s="404"/>
      <c r="C901" s="404"/>
      <c r="D901" s="404"/>
      <c r="E901" s="404"/>
      <c r="F901" s="404"/>
      <c r="G901" s="404"/>
      <c r="H901" s="404"/>
      <c r="I901" s="404"/>
      <c r="J901" s="404"/>
      <c r="K901" s="404"/>
      <c r="L901" s="404"/>
      <c r="M901" s="404"/>
      <c r="N901" s="404"/>
      <c r="O901" s="404"/>
      <c r="P901" s="404"/>
      <c r="Q901" s="404"/>
      <c r="R901" s="404"/>
      <c r="S901" s="404"/>
      <c r="T901" s="404"/>
      <c r="U901" s="404"/>
      <c r="V901" s="404"/>
      <c r="W901" s="404"/>
      <c r="X901" s="404"/>
      <c r="Y901" s="404"/>
      <c r="Z901" s="404"/>
      <c r="AA901" s="404"/>
      <c r="AB901" s="404"/>
      <c r="AC901" s="404"/>
    </row>
    <row r="902" spans="1:29" ht="15.75" customHeight="1">
      <c r="A902" s="404"/>
      <c r="B902" s="404"/>
      <c r="C902" s="404"/>
      <c r="D902" s="404"/>
      <c r="E902" s="404"/>
      <c r="F902" s="404"/>
      <c r="G902" s="404"/>
      <c r="H902" s="404"/>
      <c r="I902" s="404"/>
      <c r="J902" s="404"/>
      <c r="K902" s="404"/>
      <c r="L902" s="404"/>
      <c r="M902" s="404"/>
      <c r="N902" s="404"/>
      <c r="O902" s="404"/>
      <c r="P902" s="404"/>
      <c r="Q902" s="404"/>
      <c r="R902" s="404"/>
      <c r="S902" s="404"/>
      <c r="T902" s="404"/>
      <c r="U902" s="404"/>
      <c r="V902" s="404"/>
      <c r="W902" s="404"/>
      <c r="X902" s="404"/>
      <c r="Y902" s="404"/>
      <c r="Z902" s="404"/>
      <c r="AA902" s="404"/>
      <c r="AB902" s="404"/>
      <c r="AC902" s="404"/>
    </row>
    <row r="903" spans="1:29" ht="15.75" customHeight="1">
      <c r="A903" s="404"/>
      <c r="B903" s="404"/>
      <c r="C903" s="404"/>
      <c r="D903" s="404"/>
      <c r="E903" s="404"/>
      <c r="F903" s="404"/>
      <c r="G903" s="404"/>
      <c r="H903" s="404"/>
      <c r="I903" s="404"/>
      <c r="J903" s="404"/>
      <c r="K903" s="404"/>
      <c r="L903" s="404"/>
      <c r="M903" s="404"/>
      <c r="N903" s="404"/>
      <c r="O903" s="404"/>
      <c r="P903" s="404"/>
      <c r="Q903" s="404"/>
      <c r="R903" s="404"/>
      <c r="S903" s="404"/>
      <c r="T903" s="404"/>
      <c r="U903" s="404"/>
      <c r="V903" s="404"/>
      <c r="W903" s="404"/>
      <c r="X903" s="404"/>
      <c r="Y903" s="404"/>
      <c r="Z903" s="404"/>
      <c r="AA903" s="404"/>
      <c r="AB903" s="404"/>
      <c r="AC903" s="404"/>
    </row>
    <row r="904" spans="1:29" ht="15.75" customHeight="1">
      <c r="A904" s="404"/>
      <c r="B904" s="404"/>
      <c r="C904" s="404"/>
      <c r="D904" s="404"/>
      <c r="E904" s="404"/>
      <c r="F904" s="404"/>
      <c r="G904" s="404"/>
      <c r="H904" s="404"/>
      <c r="I904" s="404"/>
      <c r="J904" s="404"/>
      <c r="K904" s="404"/>
      <c r="L904" s="404"/>
      <c r="M904" s="404"/>
      <c r="N904" s="404"/>
      <c r="O904" s="404"/>
      <c r="P904" s="404"/>
      <c r="Q904" s="404"/>
      <c r="R904" s="404"/>
      <c r="S904" s="404"/>
      <c r="T904" s="404"/>
      <c r="U904" s="404"/>
      <c r="V904" s="404"/>
      <c r="W904" s="404"/>
      <c r="X904" s="404"/>
      <c r="Y904" s="404"/>
      <c r="Z904" s="404"/>
      <c r="AA904" s="404"/>
      <c r="AB904" s="404"/>
      <c r="AC904" s="404"/>
    </row>
    <row r="905" spans="1:29" ht="15.75" customHeight="1">
      <c r="A905" s="404"/>
      <c r="B905" s="404"/>
      <c r="C905" s="404"/>
      <c r="D905" s="404"/>
      <c r="E905" s="404"/>
      <c r="F905" s="404"/>
      <c r="G905" s="404"/>
      <c r="H905" s="404"/>
      <c r="I905" s="404"/>
      <c r="J905" s="404"/>
      <c r="K905" s="404"/>
      <c r="L905" s="404"/>
      <c r="M905" s="404"/>
      <c r="N905" s="404"/>
      <c r="O905" s="404"/>
      <c r="P905" s="404"/>
      <c r="Q905" s="404"/>
      <c r="R905" s="404"/>
      <c r="S905" s="404"/>
      <c r="T905" s="404"/>
      <c r="U905" s="404"/>
      <c r="V905" s="404"/>
      <c r="W905" s="404"/>
      <c r="X905" s="404"/>
      <c r="Y905" s="404"/>
      <c r="Z905" s="404"/>
      <c r="AA905" s="404"/>
      <c r="AB905" s="404"/>
      <c r="AC905" s="404"/>
    </row>
    <row r="906" spans="1:29" ht="15.75" customHeight="1">
      <c r="A906" s="404"/>
      <c r="B906" s="404"/>
      <c r="C906" s="404"/>
      <c r="D906" s="404"/>
      <c r="E906" s="404"/>
      <c r="F906" s="404"/>
      <c r="G906" s="404"/>
      <c r="H906" s="404"/>
      <c r="I906" s="404"/>
      <c r="J906" s="404"/>
      <c r="K906" s="404"/>
      <c r="L906" s="404"/>
      <c r="M906" s="404"/>
      <c r="N906" s="404"/>
      <c r="O906" s="404"/>
      <c r="P906" s="404"/>
      <c r="Q906" s="404"/>
      <c r="R906" s="404"/>
      <c r="S906" s="404"/>
      <c r="T906" s="404"/>
      <c r="U906" s="404"/>
      <c r="V906" s="404"/>
      <c r="W906" s="404"/>
      <c r="X906" s="404"/>
      <c r="Y906" s="404"/>
      <c r="Z906" s="404"/>
      <c r="AA906" s="404"/>
      <c r="AB906" s="404"/>
      <c r="AC906" s="404"/>
    </row>
    <row r="907" spans="1:29" ht="15.75" customHeight="1">
      <c r="A907" s="404"/>
      <c r="B907" s="404"/>
      <c r="C907" s="404"/>
      <c r="D907" s="404"/>
      <c r="E907" s="404"/>
      <c r="F907" s="404"/>
      <c r="G907" s="404"/>
      <c r="H907" s="404"/>
      <c r="I907" s="404"/>
      <c r="J907" s="404"/>
      <c r="K907" s="404"/>
      <c r="L907" s="404"/>
      <c r="M907" s="404"/>
      <c r="N907" s="404"/>
      <c r="O907" s="404"/>
      <c r="P907" s="404"/>
      <c r="Q907" s="404"/>
      <c r="R907" s="404"/>
      <c r="S907" s="404"/>
      <c r="T907" s="404"/>
      <c r="U907" s="404"/>
      <c r="V907" s="404"/>
      <c r="W907" s="404"/>
      <c r="X907" s="404"/>
      <c r="Y907" s="404"/>
      <c r="Z907" s="404"/>
      <c r="AA907" s="404"/>
      <c r="AB907" s="404"/>
      <c r="AC907" s="404"/>
    </row>
    <row r="908" spans="1:29" ht="15.75" customHeight="1">
      <c r="A908" s="404"/>
      <c r="B908" s="404"/>
      <c r="C908" s="404"/>
      <c r="D908" s="404"/>
      <c r="E908" s="404"/>
      <c r="F908" s="404"/>
      <c r="G908" s="404"/>
      <c r="H908" s="404"/>
      <c r="I908" s="404"/>
      <c r="J908" s="404"/>
      <c r="K908" s="404"/>
      <c r="L908" s="404"/>
      <c r="M908" s="404"/>
      <c r="N908" s="404"/>
      <c r="O908" s="404"/>
      <c r="P908" s="404"/>
      <c r="Q908" s="404"/>
      <c r="R908" s="404"/>
      <c r="S908" s="404"/>
      <c r="T908" s="404"/>
      <c r="U908" s="404"/>
      <c r="V908" s="404"/>
      <c r="W908" s="404"/>
      <c r="X908" s="404"/>
      <c r="Y908" s="404"/>
      <c r="Z908" s="404"/>
      <c r="AA908" s="404"/>
      <c r="AB908" s="404"/>
      <c r="AC908" s="404"/>
    </row>
    <row r="909" spans="1:29" ht="15.75" customHeight="1">
      <c r="A909" s="404"/>
      <c r="B909" s="404"/>
      <c r="C909" s="404"/>
      <c r="D909" s="404"/>
      <c r="E909" s="404"/>
      <c r="F909" s="404"/>
      <c r="G909" s="404"/>
      <c r="H909" s="404"/>
      <c r="I909" s="404"/>
      <c r="J909" s="404"/>
      <c r="K909" s="404"/>
      <c r="L909" s="404"/>
      <c r="M909" s="404"/>
      <c r="N909" s="404"/>
      <c r="O909" s="404"/>
      <c r="P909" s="404"/>
      <c r="Q909" s="404"/>
      <c r="R909" s="404"/>
      <c r="S909" s="404"/>
      <c r="T909" s="404"/>
      <c r="U909" s="404"/>
      <c r="V909" s="404"/>
      <c r="W909" s="404"/>
      <c r="X909" s="404"/>
      <c r="Y909" s="404"/>
      <c r="Z909" s="404"/>
      <c r="AA909" s="404"/>
      <c r="AB909" s="404"/>
      <c r="AC909" s="404"/>
    </row>
    <row r="910" spans="1:29" ht="15.75" customHeight="1">
      <c r="A910" s="404"/>
      <c r="B910" s="404"/>
      <c r="C910" s="404"/>
      <c r="D910" s="404"/>
      <c r="E910" s="404"/>
      <c r="F910" s="404"/>
      <c r="G910" s="404"/>
      <c r="H910" s="404"/>
      <c r="I910" s="404"/>
      <c r="J910" s="404"/>
      <c r="K910" s="404"/>
      <c r="L910" s="404"/>
      <c r="M910" s="404"/>
      <c r="N910" s="404"/>
      <c r="O910" s="404"/>
      <c r="P910" s="404"/>
      <c r="Q910" s="404"/>
      <c r="R910" s="404"/>
      <c r="S910" s="404"/>
      <c r="T910" s="404"/>
      <c r="U910" s="404"/>
      <c r="V910" s="404"/>
      <c r="W910" s="404"/>
      <c r="X910" s="404"/>
      <c r="Y910" s="404"/>
      <c r="Z910" s="404"/>
      <c r="AA910" s="404"/>
      <c r="AB910" s="404"/>
      <c r="AC910" s="404"/>
    </row>
    <row r="911" spans="1:29" ht="15.75" customHeight="1">
      <c r="A911" s="404"/>
      <c r="B911" s="404"/>
      <c r="C911" s="404"/>
      <c r="D911" s="404"/>
      <c r="E911" s="404"/>
      <c r="F911" s="404"/>
      <c r="G911" s="404"/>
      <c r="H911" s="404"/>
      <c r="I911" s="404"/>
      <c r="J911" s="404"/>
      <c r="K911" s="404"/>
      <c r="L911" s="404"/>
      <c r="M911" s="404"/>
      <c r="N911" s="404"/>
      <c r="O911" s="404"/>
      <c r="P911" s="404"/>
      <c r="Q911" s="404"/>
      <c r="R911" s="404"/>
      <c r="S911" s="404"/>
      <c r="T911" s="404"/>
      <c r="U911" s="404"/>
      <c r="V911" s="404"/>
      <c r="W911" s="404"/>
      <c r="X911" s="404"/>
      <c r="Y911" s="404"/>
      <c r="Z911" s="404"/>
      <c r="AA911" s="404"/>
      <c r="AB911" s="404"/>
      <c r="AC911" s="404"/>
    </row>
    <row r="912" spans="1:29" ht="15.75" customHeight="1">
      <c r="A912" s="404"/>
      <c r="B912" s="404"/>
      <c r="C912" s="404"/>
      <c r="D912" s="404"/>
      <c r="E912" s="404"/>
      <c r="F912" s="404"/>
      <c r="G912" s="404"/>
      <c r="H912" s="404"/>
      <c r="I912" s="404"/>
      <c r="J912" s="404"/>
      <c r="K912" s="404"/>
      <c r="L912" s="404"/>
      <c r="M912" s="404"/>
      <c r="N912" s="404"/>
      <c r="O912" s="404"/>
      <c r="P912" s="404"/>
      <c r="Q912" s="404"/>
      <c r="R912" s="404"/>
      <c r="S912" s="404"/>
      <c r="T912" s="404"/>
      <c r="U912" s="404"/>
      <c r="V912" s="404"/>
      <c r="W912" s="404"/>
      <c r="X912" s="404"/>
      <c r="Y912" s="404"/>
      <c r="Z912" s="404"/>
      <c r="AA912" s="404"/>
      <c r="AB912" s="404"/>
      <c r="AC912" s="404"/>
    </row>
    <row r="913" spans="1:29" ht="15.75" customHeight="1">
      <c r="A913" s="404"/>
      <c r="B913" s="404"/>
      <c r="C913" s="404"/>
      <c r="D913" s="404"/>
      <c r="E913" s="404"/>
      <c r="F913" s="404"/>
      <c r="G913" s="404"/>
      <c r="H913" s="404"/>
      <c r="I913" s="404"/>
      <c r="J913" s="404"/>
      <c r="K913" s="404"/>
      <c r="L913" s="404"/>
      <c r="M913" s="404"/>
      <c r="N913" s="404"/>
      <c r="O913" s="404"/>
      <c r="P913" s="404"/>
      <c r="Q913" s="404"/>
      <c r="R913" s="404"/>
      <c r="S913" s="404"/>
      <c r="T913" s="404"/>
      <c r="U913" s="404"/>
      <c r="V913" s="404"/>
      <c r="W913" s="404"/>
      <c r="X913" s="404"/>
      <c r="Y913" s="404"/>
      <c r="Z913" s="404"/>
      <c r="AA913" s="404"/>
      <c r="AB913" s="404"/>
      <c r="AC913" s="404"/>
    </row>
    <row r="914" spans="1:29" ht="15.75" customHeight="1">
      <c r="A914" s="404"/>
      <c r="B914" s="404"/>
      <c r="C914" s="404"/>
      <c r="D914" s="404"/>
      <c r="E914" s="404"/>
      <c r="F914" s="404"/>
      <c r="G914" s="404"/>
      <c r="H914" s="404"/>
      <c r="I914" s="404"/>
      <c r="J914" s="404"/>
      <c r="K914" s="404"/>
      <c r="L914" s="404"/>
      <c r="M914" s="404"/>
      <c r="N914" s="404"/>
      <c r="O914" s="404"/>
      <c r="P914" s="404"/>
      <c r="Q914" s="404"/>
      <c r="R914" s="404"/>
      <c r="S914" s="404"/>
      <c r="T914" s="404"/>
      <c r="U914" s="404"/>
      <c r="V914" s="404"/>
      <c r="W914" s="404"/>
      <c r="X914" s="404"/>
      <c r="Y914" s="404"/>
      <c r="Z914" s="404"/>
      <c r="AA914" s="404"/>
      <c r="AB914" s="404"/>
      <c r="AC914" s="404"/>
    </row>
    <row r="915" spans="1:29" ht="15.75" customHeight="1">
      <c r="A915" s="404"/>
      <c r="B915" s="404"/>
      <c r="C915" s="404"/>
      <c r="D915" s="404"/>
      <c r="E915" s="404"/>
      <c r="F915" s="404"/>
      <c r="G915" s="404"/>
      <c r="H915" s="404"/>
      <c r="I915" s="404"/>
      <c r="J915" s="404"/>
      <c r="K915" s="404"/>
      <c r="L915" s="404"/>
      <c r="M915" s="404"/>
      <c r="N915" s="404"/>
      <c r="O915" s="404"/>
      <c r="P915" s="404"/>
      <c r="Q915" s="404"/>
      <c r="R915" s="404"/>
      <c r="S915" s="404"/>
      <c r="T915" s="404"/>
      <c r="U915" s="404"/>
      <c r="V915" s="404"/>
      <c r="W915" s="404"/>
      <c r="X915" s="404"/>
      <c r="Y915" s="404"/>
      <c r="Z915" s="404"/>
      <c r="AA915" s="404"/>
      <c r="AB915" s="404"/>
      <c r="AC915" s="404"/>
    </row>
    <row r="916" spans="1:29" ht="15.75" customHeight="1">
      <c r="A916" s="404"/>
      <c r="B916" s="404"/>
      <c r="C916" s="404"/>
      <c r="D916" s="404"/>
      <c r="E916" s="404"/>
      <c r="F916" s="404"/>
      <c r="G916" s="404"/>
      <c r="H916" s="404"/>
      <c r="I916" s="404"/>
      <c r="J916" s="404"/>
      <c r="K916" s="404"/>
      <c r="L916" s="404"/>
      <c r="M916" s="404"/>
      <c r="N916" s="404"/>
      <c r="O916" s="404"/>
      <c r="P916" s="404"/>
      <c r="Q916" s="404"/>
      <c r="R916" s="404"/>
      <c r="S916" s="404"/>
      <c r="T916" s="404"/>
      <c r="U916" s="404"/>
      <c r="V916" s="404"/>
      <c r="W916" s="404"/>
      <c r="X916" s="404"/>
      <c r="Y916" s="404"/>
      <c r="Z916" s="404"/>
      <c r="AA916" s="404"/>
      <c r="AB916" s="404"/>
      <c r="AC916" s="404"/>
    </row>
    <row r="917" spans="1:29" ht="15.75" customHeight="1">
      <c r="A917" s="404"/>
      <c r="B917" s="404"/>
      <c r="C917" s="404"/>
      <c r="D917" s="404"/>
      <c r="E917" s="404"/>
      <c r="F917" s="404"/>
      <c r="G917" s="404"/>
      <c r="H917" s="404"/>
      <c r="I917" s="404"/>
      <c r="J917" s="404"/>
      <c r="K917" s="404"/>
      <c r="L917" s="404"/>
      <c r="M917" s="404"/>
      <c r="N917" s="404"/>
      <c r="O917" s="404"/>
      <c r="P917" s="404"/>
      <c r="Q917" s="404"/>
      <c r="R917" s="404"/>
      <c r="S917" s="404"/>
      <c r="T917" s="404"/>
      <c r="U917" s="404"/>
      <c r="V917" s="404"/>
      <c r="W917" s="404"/>
      <c r="X917" s="404"/>
      <c r="Y917" s="404"/>
      <c r="Z917" s="404"/>
      <c r="AA917" s="404"/>
      <c r="AB917" s="404"/>
      <c r="AC917" s="404"/>
    </row>
    <row r="918" spans="1:29" ht="15.75" customHeight="1">
      <c r="A918" s="404"/>
      <c r="B918" s="404"/>
      <c r="C918" s="404"/>
      <c r="D918" s="404"/>
      <c r="E918" s="404"/>
      <c r="F918" s="404"/>
      <c r="G918" s="404"/>
      <c r="H918" s="404"/>
      <c r="I918" s="404"/>
      <c r="J918" s="404"/>
      <c r="K918" s="404"/>
      <c r="L918" s="404"/>
      <c r="M918" s="404"/>
      <c r="N918" s="404"/>
      <c r="O918" s="404"/>
      <c r="P918" s="404"/>
      <c r="Q918" s="404"/>
      <c r="R918" s="404"/>
      <c r="S918" s="404"/>
      <c r="T918" s="404"/>
      <c r="U918" s="404"/>
      <c r="V918" s="404"/>
      <c r="W918" s="404"/>
      <c r="X918" s="404"/>
      <c r="Y918" s="404"/>
      <c r="Z918" s="404"/>
      <c r="AA918" s="404"/>
      <c r="AB918" s="404"/>
      <c r="AC918" s="404"/>
    </row>
    <row r="919" spans="1:29" ht="15.75" customHeight="1">
      <c r="A919" s="404"/>
      <c r="B919" s="404"/>
      <c r="C919" s="404"/>
      <c r="D919" s="404"/>
      <c r="E919" s="404"/>
      <c r="F919" s="404"/>
      <c r="G919" s="404"/>
      <c r="H919" s="404"/>
      <c r="I919" s="404"/>
      <c r="J919" s="404"/>
      <c r="K919" s="404"/>
      <c r="L919" s="404"/>
      <c r="M919" s="404"/>
      <c r="N919" s="404"/>
      <c r="O919" s="404"/>
      <c r="P919" s="404"/>
      <c r="Q919" s="404"/>
      <c r="R919" s="404"/>
      <c r="S919" s="404"/>
      <c r="T919" s="404"/>
      <c r="U919" s="404"/>
      <c r="V919" s="404"/>
      <c r="W919" s="404"/>
      <c r="X919" s="404"/>
      <c r="Y919" s="404"/>
      <c r="Z919" s="404"/>
      <c r="AA919" s="404"/>
      <c r="AB919" s="404"/>
      <c r="AC919" s="404"/>
    </row>
    <row r="920" spans="1:29" ht="15.75" customHeight="1">
      <c r="A920" s="404"/>
      <c r="B920" s="404"/>
      <c r="C920" s="404"/>
      <c r="D920" s="404"/>
      <c r="E920" s="404"/>
      <c r="F920" s="404"/>
      <c r="G920" s="404"/>
      <c r="H920" s="404"/>
      <c r="I920" s="404"/>
      <c r="J920" s="404"/>
      <c r="K920" s="404"/>
      <c r="L920" s="404"/>
      <c r="M920" s="404"/>
      <c r="N920" s="404"/>
      <c r="O920" s="404"/>
      <c r="P920" s="404"/>
      <c r="Q920" s="404"/>
      <c r="R920" s="404"/>
      <c r="S920" s="404"/>
      <c r="T920" s="404"/>
      <c r="U920" s="404"/>
      <c r="V920" s="404"/>
      <c r="W920" s="404"/>
      <c r="X920" s="404"/>
      <c r="Y920" s="404"/>
      <c r="Z920" s="404"/>
      <c r="AA920" s="404"/>
      <c r="AB920" s="404"/>
      <c r="AC920" s="404"/>
    </row>
    <row r="921" spans="1:29" ht="15.75" customHeight="1">
      <c r="A921" s="404"/>
      <c r="B921" s="404"/>
      <c r="C921" s="404"/>
      <c r="D921" s="404"/>
      <c r="E921" s="404"/>
      <c r="F921" s="404"/>
      <c r="G921" s="404"/>
      <c r="H921" s="404"/>
      <c r="I921" s="404"/>
      <c r="J921" s="404"/>
      <c r="K921" s="404"/>
      <c r="L921" s="404"/>
      <c r="M921" s="404"/>
      <c r="N921" s="404"/>
      <c r="O921" s="404"/>
      <c r="P921" s="404"/>
      <c r="Q921" s="404"/>
      <c r="R921" s="404"/>
      <c r="S921" s="404"/>
      <c r="T921" s="404"/>
      <c r="U921" s="404"/>
      <c r="V921" s="404"/>
      <c r="W921" s="404"/>
      <c r="X921" s="404"/>
      <c r="Y921" s="404"/>
      <c r="Z921" s="404"/>
      <c r="AA921" s="404"/>
      <c r="AB921" s="404"/>
      <c r="AC921" s="404"/>
    </row>
    <row r="922" spans="1:29" ht="15.75" customHeight="1">
      <c r="A922" s="404"/>
      <c r="B922" s="404"/>
      <c r="C922" s="404"/>
      <c r="D922" s="404"/>
      <c r="E922" s="404"/>
      <c r="F922" s="404"/>
      <c r="G922" s="404"/>
      <c r="H922" s="404"/>
      <c r="I922" s="404"/>
      <c r="J922" s="404"/>
      <c r="K922" s="404"/>
      <c r="L922" s="404"/>
      <c r="M922" s="404"/>
      <c r="N922" s="404"/>
      <c r="O922" s="404"/>
      <c r="P922" s="404"/>
      <c r="Q922" s="404"/>
      <c r="R922" s="404"/>
      <c r="S922" s="404"/>
      <c r="T922" s="404"/>
      <c r="U922" s="404"/>
      <c r="V922" s="404"/>
      <c r="W922" s="404"/>
      <c r="X922" s="404"/>
      <c r="Y922" s="404"/>
      <c r="Z922" s="404"/>
      <c r="AA922" s="404"/>
      <c r="AB922" s="404"/>
      <c r="AC922" s="404"/>
    </row>
    <row r="923" spans="1:29" ht="15.75" customHeight="1">
      <c r="A923" s="404"/>
      <c r="B923" s="404"/>
      <c r="C923" s="404"/>
      <c r="D923" s="404"/>
      <c r="E923" s="404"/>
      <c r="F923" s="404"/>
      <c r="G923" s="404"/>
      <c r="H923" s="404"/>
      <c r="I923" s="404"/>
      <c r="J923" s="404"/>
      <c r="K923" s="404"/>
      <c r="L923" s="404"/>
      <c r="M923" s="404"/>
      <c r="N923" s="404"/>
      <c r="O923" s="404"/>
      <c r="P923" s="404"/>
      <c r="Q923" s="404"/>
      <c r="R923" s="404"/>
      <c r="S923" s="404"/>
      <c r="T923" s="404"/>
      <c r="U923" s="404"/>
      <c r="V923" s="404"/>
      <c r="W923" s="404"/>
      <c r="X923" s="404"/>
      <c r="Y923" s="404"/>
      <c r="Z923" s="404"/>
      <c r="AA923" s="404"/>
      <c r="AB923" s="404"/>
      <c r="AC923" s="404"/>
    </row>
    <row r="924" spans="1:29" ht="15.75" customHeight="1">
      <c r="A924" s="404"/>
      <c r="B924" s="404"/>
      <c r="C924" s="404"/>
      <c r="D924" s="404"/>
      <c r="E924" s="404"/>
      <c r="F924" s="404"/>
      <c r="G924" s="404"/>
      <c r="H924" s="404"/>
      <c r="I924" s="404"/>
      <c r="J924" s="404"/>
      <c r="K924" s="404"/>
      <c r="L924" s="404"/>
      <c r="M924" s="404"/>
      <c r="N924" s="404"/>
      <c r="O924" s="404"/>
      <c r="P924" s="404"/>
      <c r="Q924" s="404"/>
      <c r="R924" s="404"/>
      <c r="S924" s="404"/>
      <c r="T924" s="404"/>
      <c r="U924" s="404"/>
      <c r="V924" s="404"/>
      <c r="W924" s="404"/>
      <c r="X924" s="404"/>
      <c r="Y924" s="404"/>
      <c r="Z924" s="404"/>
      <c r="AA924" s="404"/>
      <c r="AB924" s="404"/>
      <c r="AC924" s="404"/>
    </row>
    <row r="925" spans="1:29" ht="15.75" customHeight="1">
      <c r="A925" s="404"/>
      <c r="B925" s="404"/>
      <c r="C925" s="404"/>
      <c r="D925" s="404"/>
      <c r="E925" s="404"/>
      <c r="F925" s="404"/>
      <c r="G925" s="404"/>
      <c r="H925" s="404"/>
      <c r="I925" s="404"/>
      <c r="J925" s="404"/>
      <c r="K925" s="404"/>
      <c r="L925" s="404"/>
      <c r="M925" s="404"/>
      <c r="N925" s="404"/>
      <c r="O925" s="404"/>
      <c r="P925" s="404"/>
      <c r="Q925" s="404"/>
      <c r="R925" s="404"/>
      <c r="S925" s="404"/>
      <c r="T925" s="404"/>
      <c r="U925" s="404"/>
      <c r="V925" s="404"/>
      <c r="W925" s="404"/>
      <c r="X925" s="404"/>
      <c r="Y925" s="404"/>
      <c r="Z925" s="404"/>
      <c r="AA925" s="404"/>
      <c r="AB925" s="404"/>
      <c r="AC925" s="404"/>
    </row>
    <row r="926" spans="1:29" ht="15.75" customHeight="1">
      <c r="A926" s="404"/>
      <c r="B926" s="404"/>
      <c r="C926" s="404"/>
      <c r="D926" s="404"/>
      <c r="E926" s="404"/>
      <c r="F926" s="404"/>
      <c r="G926" s="404"/>
      <c r="H926" s="404"/>
      <c r="I926" s="404"/>
      <c r="J926" s="404"/>
      <c r="K926" s="404"/>
      <c r="L926" s="404"/>
      <c r="M926" s="404"/>
      <c r="N926" s="404"/>
      <c r="O926" s="404"/>
      <c r="P926" s="404"/>
      <c r="Q926" s="404"/>
      <c r="R926" s="404"/>
      <c r="S926" s="404"/>
      <c r="T926" s="404"/>
      <c r="U926" s="404"/>
      <c r="V926" s="404"/>
      <c r="W926" s="404"/>
      <c r="X926" s="404"/>
      <c r="Y926" s="404"/>
      <c r="Z926" s="404"/>
      <c r="AA926" s="404"/>
      <c r="AB926" s="404"/>
      <c r="AC926" s="404"/>
    </row>
    <row r="927" spans="1:29" ht="15.75" customHeight="1">
      <c r="A927" s="404"/>
      <c r="B927" s="404"/>
      <c r="C927" s="404"/>
      <c r="D927" s="404"/>
      <c r="E927" s="404"/>
      <c r="F927" s="404"/>
      <c r="G927" s="404"/>
      <c r="H927" s="404"/>
      <c r="I927" s="404"/>
      <c r="J927" s="404"/>
      <c r="K927" s="404"/>
      <c r="L927" s="404"/>
      <c r="M927" s="404"/>
      <c r="N927" s="404"/>
      <c r="O927" s="404"/>
      <c r="P927" s="404"/>
      <c r="Q927" s="404"/>
      <c r="R927" s="404"/>
      <c r="S927" s="404"/>
      <c r="T927" s="404"/>
      <c r="U927" s="404"/>
      <c r="V927" s="404"/>
      <c r="W927" s="404"/>
      <c r="X927" s="404"/>
      <c r="Y927" s="404"/>
      <c r="Z927" s="404"/>
      <c r="AA927" s="404"/>
      <c r="AB927" s="404"/>
      <c r="AC927" s="404"/>
    </row>
    <row r="928" spans="1:29" ht="15.75" customHeight="1">
      <c r="A928" s="404"/>
      <c r="B928" s="404"/>
      <c r="C928" s="404"/>
      <c r="D928" s="404"/>
      <c r="E928" s="404"/>
      <c r="F928" s="404"/>
      <c r="G928" s="404"/>
      <c r="H928" s="404"/>
      <c r="I928" s="404"/>
      <c r="J928" s="404"/>
      <c r="K928" s="404"/>
      <c r="L928" s="404"/>
      <c r="M928" s="404"/>
      <c r="N928" s="404"/>
      <c r="O928" s="404"/>
      <c r="P928" s="404"/>
      <c r="Q928" s="404"/>
      <c r="R928" s="404"/>
      <c r="S928" s="404"/>
      <c r="T928" s="404"/>
      <c r="U928" s="404"/>
      <c r="V928" s="404"/>
      <c r="W928" s="404"/>
      <c r="X928" s="404"/>
      <c r="Y928" s="404"/>
      <c r="Z928" s="404"/>
      <c r="AA928" s="404"/>
      <c r="AB928" s="404"/>
      <c r="AC928" s="404"/>
    </row>
    <row r="929" spans="1:29" ht="15.75" customHeight="1">
      <c r="A929" s="404"/>
      <c r="B929" s="404"/>
      <c r="C929" s="404"/>
      <c r="D929" s="404"/>
      <c r="E929" s="404"/>
      <c r="F929" s="404"/>
      <c r="G929" s="404"/>
      <c r="H929" s="404"/>
      <c r="I929" s="404"/>
      <c r="J929" s="404"/>
      <c r="K929" s="404"/>
      <c r="L929" s="404"/>
      <c r="M929" s="404"/>
      <c r="N929" s="404"/>
      <c r="O929" s="404"/>
      <c r="P929" s="404"/>
      <c r="Q929" s="404"/>
      <c r="R929" s="404"/>
      <c r="S929" s="404"/>
      <c r="T929" s="404"/>
      <c r="U929" s="404"/>
      <c r="V929" s="404"/>
      <c r="W929" s="404"/>
      <c r="X929" s="404"/>
      <c r="Y929" s="404"/>
      <c r="Z929" s="404"/>
      <c r="AA929" s="404"/>
      <c r="AB929" s="404"/>
      <c r="AC929" s="404"/>
    </row>
    <row r="930" spans="1:29" ht="15.75" customHeight="1">
      <c r="A930" s="404"/>
      <c r="B930" s="404"/>
      <c r="C930" s="404"/>
      <c r="D930" s="404"/>
      <c r="E930" s="404"/>
      <c r="F930" s="404"/>
      <c r="G930" s="404"/>
      <c r="H930" s="404"/>
      <c r="I930" s="404"/>
      <c r="J930" s="404"/>
      <c r="K930" s="404"/>
      <c r="L930" s="404"/>
      <c r="M930" s="404"/>
      <c r="N930" s="404"/>
      <c r="O930" s="404"/>
      <c r="P930" s="404"/>
      <c r="Q930" s="404"/>
      <c r="R930" s="404"/>
      <c r="S930" s="404"/>
      <c r="T930" s="404"/>
      <c r="U930" s="404"/>
      <c r="V930" s="404"/>
      <c r="W930" s="404"/>
      <c r="X930" s="404"/>
      <c r="Y930" s="404"/>
      <c r="Z930" s="404"/>
      <c r="AA930" s="404"/>
      <c r="AB930" s="404"/>
      <c r="AC930" s="404"/>
    </row>
    <row r="931" spans="1:29" ht="15.75" customHeight="1">
      <c r="A931" s="404"/>
      <c r="B931" s="404"/>
      <c r="C931" s="404"/>
      <c r="D931" s="404"/>
      <c r="E931" s="404"/>
      <c r="F931" s="404"/>
      <c r="G931" s="404"/>
      <c r="H931" s="404"/>
      <c r="I931" s="404"/>
      <c r="J931" s="404"/>
      <c r="K931" s="404"/>
      <c r="L931" s="404"/>
      <c r="M931" s="404"/>
      <c r="N931" s="404"/>
      <c r="O931" s="404"/>
      <c r="P931" s="404"/>
      <c r="Q931" s="404"/>
      <c r="R931" s="404"/>
      <c r="S931" s="404"/>
      <c r="T931" s="404"/>
      <c r="U931" s="404"/>
      <c r="V931" s="404"/>
      <c r="W931" s="404"/>
      <c r="X931" s="404"/>
      <c r="Y931" s="404"/>
      <c r="Z931" s="404"/>
      <c r="AA931" s="404"/>
      <c r="AB931" s="404"/>
      <c r="AC931" s="404"/>
    </row>
    <row r="932" spans="1:29" ht="15.75" customHeight="1">
      <c r="A932" s="404"/>
      <c r="B932" s="404"/>
      <c r="C932" s="404"/>
      <c r="D932" s="404"/>
      <c r="E932" s="404"/>
      <c r="F932" s="404"/>
      <c r="G932" s="404"/>
      <c r="H932" s="404"/>
      <c r="I932" s="404"/>
      <c r="J932" s="404"/>
      <c r="K932" s="404"/>
      <c r="L932" s="404"/>
      <c r="M932" s="404"/>
      <c r="N932" s="404"/>
      <c r="O932" s="404"/>
      <c r="P932" s="404"/>
      <c r="Q932" s="404"/>
      <c r="R932" s="404"/>
      <c r="S932" s="404"/>
      <c r="T932" s="404"/>
      <c r="U932" s="404"/>
      <c r="V932" s="404"/>
      <c r="W932" s="404"/>
      <c r="X932" s="404"/>
      <c r="Y932" s="404"/>
      <c r="Z932" s="404"/>
      <c r="AA932" s="404"/>
      <c r="AB932" s="404"/>
      <c r="AC932" s="404"/>
    </row>
    <row r="933" spans="1:29" ht="15.75" customHeight="1">
      <c r="A933" s="404"/>
      <c r="B933" s="404"/>
      <c r="C933" s="404"/>
      <c r="D933" s="404"/>
      <c r="E933" s="404"/>
      <c r="F933" s="404"/>
      <c r="G933" s="404"/>
      <c r="H933" s="404"/>
      <c r="I933" s="404"/>
      <c r="J933" s="404"/>
      <c r="K933" s="404"/>
      <c r="L933" s="404"/>
      <c r="M933" s="404"/>
      <c r="N933" s="404"/>
      <c r="O933" s="404"/>
      <c r="P933" s="404"/>
      <c r="Q933" s="404"/>
      <c r="R933" s="404"/>
      <c r="S933" s="404"/>
      <c r="T933" s="404"/>
      <c r="U933" s="404"/>
      <c r="V933" s="404"/>
      <c r="W933" s="404"/>
      <c r="X933" s="404"/>
      <c r="Y933" s="404"/>
      <c r="Z933" s="404"/>
      <c r="AA933" s="404"/>
      <c r="AB933" s="404"/>
      <c r="AC933" s="404"/>
    </row>
    <row r="934" spans="1:29" ht="15.75" customHeight="1">
      <c r="A934" s="404"/>
      <c r="B934" s="404"/>
      <c r="C934" s="404"/>
      <c r="D934" s="404"/>
      <c r="E934" s="404"/>
      <c r="F934" s="404"/>
      <c r="G934" s="404"/>
      <c r="H934" s="404"/>
      <c r="I934" s="404"/>
      <c r="J934" s="404"/>
      <c r="K934" s="404"/>
      <c r="L934" s="404"/>
      <c r="M934" s="404"/>
      <c r="N934" s="404"/>
      <c r="O934" s="404"/>
      <c r="P934" s="404"/>
      <c r="Q934" s="404"/>
      <c r="R934" s="404"/>
      <c r="S934" s="404"/>
      <c r="T934" s="404"/>
      <c r="U934" s="404"/>
      <c r="V934" s="404"/>
      <c r="W934" s="404"/>
      <c r="X934" s="404"/>
      <c r="Y934" s="404"/>
      <c r="Z934" s="404"/>
      <c r="AA934" s="404"/>
      <c r="AB934" s="404"/>
      <c r="AC934" s="404"/>
    </row>
    <row r="935" spans="1:29" ht="15.75" customHeight="1">
      <c r="A935" s="404"/>
      <c r="B935" s="404"/>
      <c r="C935" s="404"/>
      <c r="D935" s="404"/>
      <c r="E935" s="404"/>
      <c r="F935" s="404"/>
      <c r="G935" s="404"/>
      <c r="H935" s="404"/>
      <c r="I935" s="404"/>
      <c r="J935" s="404"/>
      <c r="K935" s="404"/>
      <c r="L935" s="404"/>
      <c r="M935" s="404"/>
      <c r="N935" s="404"/>
      <c r="O935" s="404"/>
      <c r="P935" s="404"/>
      <c r="Q935" s="404"/>
      <c r="R935" s="404"/>
      <c r="S935" s="404"/>
      <c r="T935" s="404"/>
      <c r="U935" s="404"/>
      <c r="V935" s="404"/>
      <c r="W935" s="404"/>
      <c r="X935" s="404"/>
      <c r="Y935" s="404"/>
      <c r="Z935" s="404"/>
      <c r="AA935" s="404"/>
      <c r="AB935" s="404"/>
      <c r="AC935" s="404"/>
    </row>
    <row r="936" spans="1:29" ht="15.75" customHeight="1">
      <c r="A936" s="404"/>
      <c r="B936" s="404"/>
      <c r="C936" s="404"/>
      <c r="D936" s="404"/>
      <c r="E936" s="404"/>
      <c r="F936" s="404"/>
      <c r="G936" s="404"/>
      <c r="H936" s="404"/>
      <c r="I936" s="404"/>
      <c r="J936" s="404"/>
      <c r="K936" s="404"/>
      <c r="L936" s="404"/>
      <c r="M936" s="404"/>
      <c r="N936" s="404"/>
      <c r="O936" s="404"/>
      <c r="P936" s="404"/>
      <c r="Q936" s="404"/>
      <c r="R936" s="404"/>
      <c r="S936" s="404"/>
      <c r="T936" s="404"/>
      <c r="U936" s="404"/>
      <c r="V936" s="404"/>
      <c r="W936" s="404"/>
      <c r="X936" s="404"/>
      <c r="Y936" s="404"/>
      <c r="Z936" s="404"/>
      <c r="AA936" s="404"/>
      <c r="AB936" s="404"/>
      <c r="AC936" s="404"/>
    </row>
    <row r="937" spans="1:29" ht="15.75" customHeight="1">
      <c r="A937" s="404"/>
      <c r="B937" s="404"/>
      <c r="C937" s="404"/>
      <c r="D937" s="404"/>
      <c r="E937" s="404"/>
      <c r="F937" s="404"/>
      <c r="G937" s="404"/>
      <c r="H937" s="404"/>
      <c r="I937" s="404"/>
      <c r="J937" s="404"/>
      <c r="K937" s="404"/>
      <c r="L937" s="404"/>
      <c r="M937" s="404"/>
      <c r="N937" s="404"/>
      <c r="O937" s="404"/>
      <c r="P937" s="404"/>
      <c r="Q937" s="404"/>
      <c r="R937" s="404"/>
      <c r="S937" s="404"/>
      <c r="T937" s="404"/>
      <c r="U937" s="404"/>
      <c r="V937" s="404"/>
      <c r="W937" s="404"/>
      <c r="X937" s="404"/>
      <c r="Y937" s="404"/>
      <c r="Z937" s="404"/>
      <c r="AA937" s="404"/>
      <c r="AB937" s="404"/>
      <c r="AC937" s="404"/>
    </row>
    <row r="938" spans="1:29" ht="15.75" customHeight="1">
      <c r="A938" s="404"/>
      <c r="B938" s="404"/>
      <c r="C938" s="404"/>
      <c r="D938" s="404"/>
      <c r="E938" s="404"/>
      <c r="F938" s="404"/>
      <c r="G938" s="404"/>
      <c r="H938" s="404"/>
      <c r="I938" s="404"/>
      <c r="J938" s="404"/>
      <c r="K938" s="404"/>
      <c r="L938" s="404"/>
      <c r="M938" s="404"/>
      <c r="N938" s="404"/>
      <c r="O938" s="404"/>
      <c r="P938" s="404"/>
      <c r="Q938" s="404"/>
      <c r="R938" s="404"/>
      <c r="S938" s="404"/>
      <c r="T938" s="404"/>
      <c r="U938" s="404"/>
      <c r="V938" s="404"/>
      <c r="W938" s="404"/>
      <c r="X938" s="404"/>
      <c r="Y938" s="404"/>
      <c r="Z938" s="404"/>
      <c r="AA938" s="404"/>
      <c r="AB938" s="404"/>
      <c r="AC938" s="404"/>
    </row>
    <row r="939" spans="1:29" ht="15.75" customHeight="1">
      <c r="A939" s="404"/>
      <c r="B939" s="404"/>
      <c r="C939" s="404"/>
      <c r="D939" s="404"/>
      <c r="E939" s="404"/>
      <c r="F939" s="404"/>
      <c r="G939" s="404"/>
      <c r="H939" s="404"/>
      <c r="I939" s="404"/>
      <c r="J939" s="404"/>
      <c r="K939" s="404"/>
      <c r="L939" s="404"/>
      <c r="M939" s="404"/>
      <c r="N939" s="404"/>
      <c r="O939" s="404"/>
      <c r="P939" s="404"/>
      <c r="Q939" s="404"/>
      <c r="R939" s="404"/>
      <c r="S939" s="404"/>
      <c r="T939" s="404"/>
      <c r="U939" s="404"/>
      <c r="V939" s="404"/>
      <c r="W939" s="404"/>
      <c r="X939" s="404"/>
      <c r="Y939" s="404"/>
      <c r="Z939" s="404"/>
      <c r="AA939" s="404"/>
      <c r="AB939" s="404"/>
      <c r="AC939" s="404"/>
    </row>
    <row r="940" spans="1:29" ht="15.75" customHeight="1">
      <c r="A940" s="404"/>
      <c r="B940" s="404"/>
      <c r="C940" s="404"/>
      <c r="D940" s="404"/>
      <c r="E940" s="404"/>
      <c r="F940" s="404"/>
      <c r="G940" s="404"/>
      <c r="H940" s="404"/>
      <c r="I940" s="404"/>
      <c r="J940" s="404"/>
      <c r="K940" s="404"/>
      <c r="L940" s="404"/>
      <c r="M940" s="404"/>
      <c r="N940" s="404"/>
      <c r="O940" s="404"/>
      <c r="P940" s="404"/>
      <c r="Q940" s="404"/>
      <c r="R940" s="404"/>
      <c r="S940" s="404"/>
      <c r="T940" s="404"/>
      <c r="U940" s="404"/>
      <c r="V940" s="404"/>
      <c r="W940" s="404"/>
      <c r="X940" s="404"/>
      <c r="Y940" s="404"/>
      <c r="Z940" s="404"/>
      <c r="AA940" s="404"/>
      <c r="AB940" s="404"/>
      <c r="AC940" s="404"/>
    </row>
    <row r="941" spans="1:29" ht="15.75" customHeight="1">
      <c r="A941" s="404"/>
      <c r="B941" s="404"/>
      <c r="C941" s="404"/>
      <c r="D941" s="404"/>
      <c r="E941" s="404"/>
      <c r="F941" s="404"/>
      <c r="G941" s="404"/>
      <c r="H941" s="404"/>
      <c r="I941" s="404"/>
      <c r="J941" s="404"/>
      <c r="K941" s="404"/>
      <c r="L941" s="404"/>
      <c r="M941" s="404"/>
      <c r="N941" s="404"/>
      <c r="O941" s="404"/>
      <c r="P941" s="404"/>
      <c r="Q941" s="404"/>
      <c r="R941" s="404"/>
      <c r="S941" s="404"/>
      <c r="T941" s="404"/>
      <c r="U941" s="404"/>
      <c r="V941" s="404"/>
      <c r="W941" s="404"/>
      <c r="X941" s="404"/>
      <c r="Y941" s="404"/>
      <c r="Z941" s="404"/>
      <c r="AA941" s="404"/>
      <c r="AB941" s="404"/>
      <c r="AC941" s="404"/>
    </row>
    <row r="942" spans="1:29" ht="15.75" customHeight="1">
      <c r="A942" s="404"/>
      <c r="B942" s="404"/>
      <c r="C942" s="404"/>
      <c r="D942" s="404"/>
      <c r="E942" s="404"/>
      <c r="F942" s="404"/>
      <c r="G942" s="404"/>
      <c r="H942" s="404"/>
      <c r="I942" s="404"/>
      <c r="J942" s="404"/>
      <c r="K942" s="404"/>
      <c r="L942" s="404"/>
      <c r="M942" s="404"/>
      <c r="N942" s="404"/>
      <c r="O942" s="404"/>
      <c r="P942" s="404"/>
      <c r="Q942" s="404"/>
      <c r="R942" s="404"/>
      <c r="S942" s="404"/>
      <c r="T942" s="404"/>
      <c r="U942" s="404"/>
      <c r="V942" s="404"/>
      <c r="W942" s="404"/>
      <c r="X942" s="404"/>
      <c r="Y942" s="404"/>
      <c r="Z942" s="404"/>
      <c r="AA942" s="404"/>
      <c r="AB942" s="404"/>
      <c r="AC942" s="404"/>
    </row>
    <row r="943" spans="1:29" ht="15.75" customHeight="1">
      <c r="A943" s="404"/>
      <c r="B943" s="404"/>
      <c r="C943" s="404"/>
      <c r="D943" s="404"/>
      <c r="E943" s="404"/>
      <c r="F943" s="404"/>
      <c r="G943" s="404"/>
      <c r="H943" s="404"/>
      <c r="I943" s="404"/>
      <c r="J943" s="404"/>
      <c r="K943" s="404"/>
      <c r="L943" s="404"/>
      <c r="M943" s="404"/>
      <c r="N943" s="404"/>
      <c r="O943" s="404"/>
      <c r="P943" s="404"/>
      <c r="Q943" s="404"/>
      <c r="R943" s="404"/>
      <c r="S943" s="404"/>
      <c r="T943" s="404"/>
      <c r="U943" s="404"/>
      <c r="V943" s="404"/>
      <c r="W943" s="404"/>
      <c r="X943" s="404"/>
      <c r="Y943" s="404"/>
      <c r="Z943" s="404"/>
      <c r="AA943" s="404"/>
      <c r="AB943" s="404"/>
      <c r="AC943" s="404"/>
    </row>
    <row r="944" spans="1:29" ht="15.75" customHeight="1">
      <c r="A944" s="404"/>
      <c r="B944" s="404"/>
      <c r="C944" s="404"/>
      <c r="D944" s="404"/>
      <c r="E944" s="404"/>
      <c r="F944" s="404"/>
      <c r="G944" s="404"/>
      <c r="H944" s="404"/>
      <c r="I944" s="404"/>
      <c r="J944" s="404"/>
      <c r="K944" s="404"/>
      <c r="L944" s="404"/>
      <c r="M944" s="404"/>
      <c r="N944" s="404"/>
      <c r="O944" s="404"/>
      <c r="P944" s="404"/>
      <c r="Q944" s="404"/>
      <c r="R944" s="404"/>
      <c r="S944" s="404"/>
      <c r="T944" s="404"/>
      <c r="U944" s="404"/>
      <c r="V944" s="404"/>
      <c r="W944" s="404"/>
      <c r="X944" s="404"/>
      <c r="Y944" s="404"/>
      <c r="Z944" s="404"/>
      <c r="AA944" s="404"/>
      <c r="AB944" s="404"/>
      <c r="AC944" s="404"/>
    </row>
    <row r="945" spans="1:29" ht="15.75" customHeight="1">
      <c r="A945" s="404"/>
      <c r="B945" s="404"/>
      <c r="C945" s="404"/>
      <c r="D945" s="404"/>
      <c r="E945" s="404"/>
      <c r="F945" s="404"/>
      <c r="G945" s="404"/>
      <c r="H945" s="404"/>
      <c r="I945" s="404"/>
      <c r="J945" s="404"/>
      <c r="K945" s="404"/>
      <c r="L945" s="404"/>
      <c r="M945" s="404"/>
      <c r="N945" s="404"/>
      <c r="O945" s="404"/>
      <c r="P945" s="404"/>
      <c r="Q945" s="404"/>
      <c r="R945" s="404"/>
      <c r="S945" s="404"/>
      <c r="T945" s="404"/>
      <c r="U945" s="404"/>
      <c r="V945" s="404"/>
      <c r="W945" s="404"/>
      <c r="X945" s="404"/>
      <c r="Y945" s="404"/>
      <c r="Z945" s="404"/>
      <c r="AA945" s="404"/>
      <c r="AB945" s="404"/>
      <c r="AC945" s="404"/>
    </row>
    <row r="946" spans="1:29" ht="15.75" customHeight="1">
      <c r="A946" s="404"/>
      <c r="B946" s="404"/>
      <c r="C946" s="404"/>
      <c r="D946" s="404"/>
      <c r="E946" s="404"/>
      <c r="F946" s="404"/>
      <c r="G946" s="404"/>
      <c r="H946" s="404"/>
      <c r="I946" s="404"/>
      <c r="J946" s="404"/>
      <c r="K946" s="404"/>
      <c r="L946" s="404"/>
      <c r="M946" s="404"/>
      <c r="N946" s="404"/>
      <c r="O946" s="404"/>
      <c r="P946" s="404"/>
      <c r="Q946" s="404"/>
      <c r="R946" s="404"/>
      <c r="S946" s="404"/>
      <c r="T946" s="404"/>
      <c r="U946" s="404"/>
      <c r="V946" s="404"/>
      <c r="W946" s="404"/>
      <c r="X946" s="404"/>
      <c r="Y946" s="404"/>
      <c r="Z946" s="404"/>
      <c r="AA946" s="404"/>
      <c r="AB946" s="404"/>
      <c r="AC946" s="404"/>
    </row>
    <row r="947" spans="1:29" ht="15.75" customHeight="1">
      <c r="A947" s="404"/>
      <c r="B947" s="404"/>
      <c r="C947" s="404"/>
      <c r="D947" s="404"/>
      <c r="E947" s="404"/>
      <c r="F947" s="404"/>
      <c r="G947" s="404"/>
      <c r="H947" s="404"/>
      <c r="I947" s="404"/>
      <c r="J947" s="404"/>
      <c r="K947" s="404"/>
      <c r="L947" s="404"/>
      <c r="M947" s="404"/>
      <c r="N947" s="404"/>
      <c r="O947" s="404"/>
      <c r="P947" s="404"/>
      <c r="Q947" s="404"/>
      <c r="R947" s="404"/>
      <c r="S947" s="404"/>
      <c r="T947" s="404"/>
      <c r="U947" s="404"/>
      <c r="V947" s="404"/>
      <c r="W947" s="404"/>
      <c r="X947" s="404"/>
      <c r="Y947" s="404"/>
      <c r="Z947" s="404"/>
      <c r="AA947" s="404"/>
      <c r="AB947" s="404"/>
      <c r="AC947" s="404"/>
    </row>
    <row r="948" spans="1:29" ht="15.75" customHeight="1">
      <c r="A948" s="404"/>
      <c r="B948" s="404"/>
      <c r="C948" s="404"/>
      <c r="D948" s="404"/>
      <c r="E948" s="404"/>
      <c r="F948" s="404"/>
      <c r="G948" s="404"/>
      <c r="H948" s="404"/>
      <c r="I948" s="404"/>
      <c r="J948" s="404"/>
      <c r="K948" s="404"/>
      <c r="L948" s="404"/>
      <c r="M948" s="404"/>
      <c r="N948" s="404"/>
      <c r="O948" s="404"/>
      <c r="P948" s="404"/>
      <c r="Q948" s="404"/>
      <c r="R948" s="404"/>
      <c r="S948" s="404"/>
      <c r="T948" s="404"/>
      <c r="U948" s="404"/>
      <c r="V948" s="404"/>
      <c r="W948" s="404"/>
      <c r="X948" s="404"/>
      <c r="Y948" s="404"/>
      <c r="Z948" s="404"/>
      <c r="AA948" s="404"/>
      <c r="AB948" s="404"/>
      <c r="AC948" s="404"/>
    </row>
    <row r="949" spans="1:29" ht="15.75" customHeight="1">
      <c r="A949" s="404"/>
      <c r="B949" s="404"/>
      <c r="C949" s="404"/>
      <c r="D949" s="404"/>
      <c r="E949" s="404"/>
      <c r="F949" s="404"/>
      <c r="G949" s="404"/>
      <c r="H949" s="404"/>
      <c r="I949" s="404"/>
      <c r="J949" s="404"/>
      <c r="K949" s="404"/>
      <c r="L949" s="404"/>
      <c r="M949" s="404"/>
      <c r="N949" s="404"/>
      <c r="O949" s="404"/>
      <c r="P949" s="404"/>
      <c r="Q949" s="404"/>
      <c r="R949" s="404"/>
      <c r="S949" s="404"/>
      <c r="T949" s="404"/>
      <c r="U949" s="404"/>
      <c r="V949" s="404"/>
      <c r="W949" s="404"/>
      <c r="X949" s="404"/>
      <c r="Y949" s="404"/>
      <c r="Z949" s="404"/>
      <c r="AA949" s="404"/>
      <c r="AB949" s="404"/>
      <c r="AC949" s="404"/>
    </row>
    <row r="950" spans="1:29" ht="15.75" customHeight="1">
      <c r="A950" s="404"/>
      <c r="B950" s="404"/>
      <c r="C950" s="404"/>
      <c r="D950" s="404"/>
      <c r="E950" s="404"/>
      <c r="F950" s="404"/>
      <c r="G950" s="404"/>
      <c r="H950" s="404"/>
      <c r="I950" s="404"/>
      <c r="J950" s="404"/>
      <c r="K950" s="404"/>
      <c r="L950" s="404"/>
      <c r="M950" s="404"/>
      <c r="N950" s="404"/>
      <c r="O950" s="404"/>
      <c r="P950" s="404"/>
      <c r="Q950" s="404"/>
      <c r="R950" s="404"/>
      <c r="S950" s="404"/>
      <c r="T950" s="404"/>
      <c r="U950" s="404"/>
      <c r="V950" s="404"/>
      <c r="W950" s="404"/>
      <c r="X950" s="404"/>
      <c r="Y950" s="404"/>
      <c r="Z950" s="404"/>
      <c r="AA950" s="404"/>
      <c r="AB950" s="404"/>
      <c r="AC950" s="404"/>
    </row>
    <row r="951" spans="1:29" ht="15.75" customHeight="1">
      <c r="A951" s="404"/>
      <c r="B951" s="404"/>
      <c r="C951" s="404"/>
      <c r="D951" s="404"/>
      <c r="E951" s="404"/>
      <c r="F951" s="404"/>
      <c r="G951" s="404"/>
      <c r="H951" s="404"/>
      <c r="I951" s="404"/>
      <c r="J951" s="404"/>
      <c r="K951" s="404"/>
      <c r="L951" s="404"/>
      <c r="M951" s="404"/>
      <c r="N951" s="404"/>
      <c r="O951" s="404"/>
      <c r="P951" s="404"/>
      <c r="Q951" s="404"/>
      <c r="R951" s="404"/>
      <c r="S951" s="404"/>
      <c r="T951" s="404"/>
      <c r="U951" s="404"/>
      <c r="V951" s="404"/>
      <c r="W951" s="404"/>
      <c r="X951" s="404"/>
      <c r="Y951" s="404"/>
      <c r="Z951" s="404"/>
      <c r="AA951" s="404"/>
      <c r="AB951" s="404"/>
      <c r="AC951" s="404"/>
    </row>
    <row r="952" spans="1:29" ht="15.75" customHeight="1">
      <c r="A952" s="404"/>
      <c r="B952" s="404"/>
      <c r="C952" s="404"/>
      <c r="D952" s="404"/>
      <c r="E952" s="404"/>
      <c r="F952" s="404"/>
      <c r="G952" s="404"/>
      <c r="H952" s="404"/>
      <c r="I952" s="404"/>
      <c r="J952" s="404"/>
      <c r="K952" s="404"/>
      <c r="L952" s="404"/>
      <c r="M952" s="404"/>
      <c r="N952" s="404"/>
      <c r="O952" s="404"/>
      <c r="P952" s="404"/>
      <c r="Q952" s="404"/>
      <c r="R952" s="404"/>
      <c r="S952" s="404"/>
      <c r="T952" s="404"/>
      <c r="U952" s="404"/>
      <c r="V952" s="404"/>
      <c r="W952" s="404"/>
      <c r="X952" s="404"/>
      <c r="Y952" s="404"/>
      <c r="Z952" s="404"/>
      <c r="AA952" s="404"/>
      <c r="AB952" s="404"/>
      <c r="AC952" s="404"/>
    </row>
    <row r="953" spans="1:29" ht="15.75" customHeight="1">
      <c r="A953" s="404"/>
      <c r="B953" s="404"/>
      <c r="C953" s="404"/>
      <c r="D953" s="404"/>
      <c r="E953" s="404"/>
      <c r="F953" s="404"/>
      <c r="G953" s="404"/>
      <c r="H953" s="404"/>
      <c r="I953" s="404"/>
      <c r="J953" s="404"/>
      <c r="K953" s="404"/>
      <c r="L953" s="404"/>
      <c r="M953" s="404"/>
      <c r="N953" s="404"/>
      <c r="O953" s="404"/>
      <c r="P953" s="404"/>
      <c r="Q953" s="404"/>
      <c r="R953" s="404"/>
      <c r="S953" s="404"/>
      <c r="T953" s="404"/>
      <c r="U953" s="404"/>
      <c r="V953" s="404"/>
      <c r="W953" s="404"/>
      <c r="X953" s="404"/>
      <c r="Y953" s="404"/>
      <c r="Z953" s="404"/>
      <c r="AA953" s="404"/>
      <c r="AB953" s="404"/>
      <c r="AC953" s="404"/>
    </row>
    <row r="954" spans="1:29" ht="15.75" customHeight="1">
      <c r="A954" s="404"/>
      <c r="B954" s="404"/>
      <c r="C954" s="404"/>
      <c r="D954" s="404"/>
      <c r="E954" s="404"/>
      <c r="F954" s="404"/>
      <c r="G954" s="404"/>
      <c r="H954" s="404"/>
      <c r="I954" s="404"/>
      <c r="J954" s="404"/>
      <c r="K954" s="404"/>
      <c r="L954" s="404"/>
      <c r="M954" s="404"/>
      <c r="N954" s="404"/>
      <c r="O954" s="404"/>
      <c r="P954" s="404"/>
      <c r="Q954" s="404"/>
      <c r="R954" s="404"/>
      <c r="S954" s="404"/>
      <c r="T954" s="404"/>
      <c r="U954" s="404"/>
      <c r="V954" s="404"/>
      <c r="W954" s="404"/>
      <c r="X954" s="404"/>
      <c r="Y954" s="404"/>
      <c r="Z954" s="404"/>
      <c r="AA954" s="404"/>
      <c r="AB954" s="404"/>
      <c r="AC954" s="404"/>
    </row>
    <row r="955" spans="1:29" ht="15.75" customHeight="1">
      <c r="A955" s="404"/>
      <c r="B955" s="404"/>
      <c r="C955" s="404"/>
      <c r="D955" s="404"/>
      <c r="E955" s="404"/>
      <c r="F955" s="404"/>
      <c r="G955" s="404"/>
      <c r="H955" s="404"/>
      <c r="I955" s="404"/>
      <c r="J955" s="404"/>
      <c r="K955" s="404"/>
      <c r="L955" s="404"/>
      <c r="M955" s="404"/>
      <c r="N955" s="404"/>
      <c r="O955" s="404"/>
      <c r="P955" s="404"/>
      <c r="Q955" s="404"/>
      <c r="R955" s="404"/>
      <c r="S955" s="404"/>
      <c r="T955" s="404"/>
      <c r="U955" s="404"/>
      <c r="V955" s="404"/>
      <c r="W955" s="404"/>
      <c r="X955" s="404"/>
      <c r="Y955" s="404"/>
      <c r="Z955" s="404"/>
      <c r="AA955" s="404"/>
      <c r="AB955" s="404"/>
      <c r="AC955" s="404"/>
    </row>
    <row r="956" spans="1:29" ht="15.75" customHeight="1">
      <c r="A956" s="404"/>
      <c r="B956" s="404"/>
      <c r="C956" s="404"/>
      <c r="D956" s="404"/>
      <c r="E956" s="404"/>
      <c r="F956" s="404"/>
      <c r="G956" s="404"/>
      <c r="H956" s="404"/>
      <c r="I956" s="404"/>
      <c r="J956" s="404"/>
      <c r="K956" s="404"/>
      <c r="L956" s="404"/>
      <c r="M956" s="404"/>
      <c r="N956" s="404"/>
      <c r="O956" s="404"/>
      <c r="P956" s="404"/>
      <c r="Q956" s="404"/>
      <c r="R956" s="404"/>
      <c r="S956" s="404"/>
      <c r="T956" s="404"/>
      <c r="U956" s="404"/>
      <c r="V956" s="404"/>
      <c r="W956" s="404"/>
      <c r="X956" s="404"/>
      <c r="Y956" s="404"/>
      <c r="Z956" s="404"/>
      <c r="AA956" s="404"/>
      <c r="AB956" s="404"/>
      <c r="AC956" s="404"/>
    </row>
    <row r="957" spans="1:29" ht="15.75" customHeight="1">
      <c r="A957" s="404"/>
      <c r="B957" s="404"/>
      <c r="C957" s="404"/>
      <c r="D957" s="404"/>
      <c r="E957" s="404"/>
      <c r="F957" s="404"/>
      <c r="G957" s="404"/>
      <c r="H957" s="404"/>
      <c r="I957" s="404"/>
      <c r="J957" s="404"/>
      <c r="K957" s="404"/>
      <c r="L957" s="404"/>
      <c r="M957" s="404"/>
      <c r="N957" s="404"/>
      <c r="O957" s="404"/>
      <c r="P957" s="404"/>
      <c r="Q957" s="404"/>
      <c r="R957" s="404"/>
      <c r="S957" s="404"/>
      <c r="T957" s="404"/>
      <c r="U957" s="404"/>
      <c r="V957" s="404"/>
      <c r="W957" s="404"/>
      <c r="X957" s="404"/>
      <c r="Y957" s="404"/>
      <c r="Z957" s="404"/>
      <c r="AA957" s="404"/>
      <c r="AB957" s="404"/>
      <c r="AC957" s="404"/>
    </row>
    <row r="958" spans="1:29" ht="15.75" customHeight="1">
      <c r="A958" s="404"/>
      <c r="B958" s="404"/>
      <c r="C958" s="404"/>
      <c r="D958" s="404"/>
      <c r="E958" s="404"/>
      <c r="F958" s="404"/>
      <c r="G958" s="404"/>
      <c r="H958" s="404"/>
      <c r="I958" s="404"/>
      <c r="J958" s="404"/>
      <c r="K958" s="404"/>
      <c r="L958" s="404"/>
      <c r="M958" s="404"/>
      <c r="N958" s="404"/>
      <c r="O958" s="404"/>
      <c r="P958" s="404"/>
      <c r="Q958" s="404"/>
      <c r="R958" s="404"/>
      <c r="S958" s="404"/>
      <c r="T958" s="404"/>
      <c r="U958" s="404"/>
      <c r="V958" s="404"/>
      <c r="W958" s="404"/>
      <c r="X958" s="404"/>
      <c r="Y958" s="404"/>
      <c r="Z958" s="404"/>
      <c r="AA958" s="404"/>
      <c r="AB958" s="404"/>
      <c r="AC958" s="404"/>
    </row>
    <row r="959" spans="1:29" ht="15.75" customHeight="1">
      <c r="A959" s="404"/>
      <c r="B959" s="404"/>
      <c r="C959" s="404"/>
      <c r="D959" s="404"/>
      <c r="E959" s="404"/>
      <c r="F959" s="404"/>
      <c r="G959" s="404"/>
      <c r="H959" s="404"/>
      <c r="I959" s="404"/>
      <c r="J959" s="404"/>
      <c r="K959" s="404"/>
      <c r="L959" s="404"/>
      <c r="M959" s="404"/>
      <c r="N959" s="404"/>
      <c r="O959" s="404"/>
      <c r="P959" s="404"/>
      <c r="Q959" s="404"/>
      <c r="R959" s="404"/>
      <c r="S959" s="404"/>
      <c r="T959" s="404"/>
      <c r="U959" s="404"/>
      <c r="V959" s="404"/>
      <c r="W959" s="404"/>
      <c r="X959" s="404"/>
      <c r="Y959" s="404"/>
      <c r="Z959" s="404"/>
      <c r="AA959" s="404"/>
      <c r="AB959" s="404"/>
      <c r="AC959" s="404"/>
    </row>
    <row r="960" spans="1:29" ht="15.75" customHeight="1">
      <c r="A960" s="404"/>
      <c r="B960" s="404"/>
      <c r="C960" s="404"/>
      <c r="D960" s="404"/>
      <c r="E960" s="404"/>
      <c r="F960" s="404"/>
      <c r="G960" s="404"/>
      <c r="H960" s="404"/>
      <c r="I960" s="404"/>
      <c r="J960" s="404"/>
      <c r="K960" s="404"/>
      <c r="L960" s="404"/>
      <c r="M960" s="404"/>
      <c r="N960" s="404"/>
      <c r="O960" s="404"/>
      <c r="P960" s="404"/>
      <c r="Q960" s="404"/>
      <c r="R960" s="404"/>
      <c r="S960" s="404"/>
      <c r="T960" s="404"/>
      <c r="U960" s="404"/>
      <c r="V960" s="404"/>
      <c r="W960" s="404"/>
      <c r="X960" s="404"/>
      <c r="Y960" s="404"/>
      <c r="Z960" s="404"/>
      <c r="AA960" s="404"/>
      <c r="AB960" s="404"/>
      <c r="AC960" s="404"/>
    </row>
    <row r="961" spans="1:29" ht="15.75" customHeight="1">
      <c r="A961" s="404"/>
      <c r="B961" s="404"/>
      <c r="C961" s="404"/>
      <c r="D961" s="404"/>
      <c r="E961" s="404"/>
      <c r="F961" s="404"/>
      <c r="G961" s="404"/>
      <c r="H961" s="404"/>
      <c r="I961" s="404"/>
      <c r="J961" s="404"/>
      <c r="K961" s="404"/>
      <c r="L961" s="404"/>
      <c r="M961" s="404"/>
      <c r="N961" s="404"/>
      <c r="O961" s="404"/>
      <c r="P961" s="404"/>
      <c r="Q961" s="404"/>
      <c r="R961" s="404"/>
      <c r="S961" s="404"/>
      <c r="T961" s="404"/>
      <c r="U961" s="404"/>
      <c r="V961" s="404"/>
      <c r="W961" s="404"/>
      <c r="X961" s="404"/>
      <c r="Y961" s="404"/>
      <c r="Z961" s="404"/>
      <c r="AA961" s="404"/>
      <c r="AB961" s="404"/>
      <c r="AC961" s="404"/>
    </row>
    <row r="962" spans="1:29" ht="15.75" customHeight="1">
      <c r="A962" s="404"/>
      <c r="B962" s="404"/>
      <c r="C962" s="404"/>
      <c r="D962" s="404"/>
      <c r="E962" s="404"/>
      <c r="F962" s="404"/>
      <c r="G962" s="404"/>
      <c r="H962" s="404"/>
      <c r="I962" s="404"/>
      <c r="J962" s="404"/>
      <c r="K962" s="404"/>
      <c r="L962" s="404"/>
      <c r="M962" s="404"/>
      <c r="N962" s="404"/>
      <c r="O962" s="404"/>
      <c r="P962" s="404"/>
      <c r="Q962" s="404"/>
      <c r="R962" s="404"/>
      <c r="S962" s="404"/>
      <c r="T962" s="404"/>
      <c r="U962" s="404"/>
      <c r="V962" s="404"/>
      <c r="W962" s="404"/>
      <c r="X962" s="404"/>
      <c r="Y962" s="404"/>
      <c r="Z962" s="404"/>
      <c r="AA962" s="404"/>
      <c r="AB962" s="404"/>
      <c r="AC962" s="404"/>
    </row>
    <row r="963" spans="1:29" ht="15.75" customHeight="1">
      <c r="A963" s="404"/>
      <c r="B963" s="404"/>
      <c r="C963" s="404"/>
      <c r="D963" s="404"/>
      <c r="E963" s="404"/>
      <c r="F963" s="404"/>
      <c r="G963" s="404"/>
      <c r="H963" s="404"/>
      <c r="I963" s="404"/>
      <c r="J963" s="404"/>
      <c r="K963" s="404"/>
      <c r="L963" s="404"/>
      <c r="M963" s="404"/>
      <c r="N963" s="404"/>
      <c r="O963" s="404"/>
      <c r="P963" s="404"/>
      <c r="Q963" s="404"/>
      <c r="R963" s="404"/>
      <c r="S963" s="404"/>
      <c r="T963" s="404"/>
      <c r="U963" s="404"/>
      <c r="V963" s="404"/>
      <c r="W963" s="404"/>
      <c r="X963" s="404"/>
      <c r="Y963" s="404"/>
      <c r="Z963" s="404"/>
      <c r="AA963" s="404"/>
      <c r="AB963" s="404"/>
      <c r="AC963" s="404"/>
    </row>
    <row r="964" spans="1:29" ht="15.75" customHeight="1">
      <c r="A964" s="404"/>
      <c r="B964" s="404"/>
      <c r="C964" s="404"/>
      <c r="D964" s="404"/>
      <c r="E964" s="404"/>
      <c r="F964" s="404"/>
      <c r="G964" s="404"/>
      <c r="H964" s="404"/>
      <c r="I964" s="404"/>
      <c r="J964" s="404"/>
      <c r="K964" s="404"/>
      <c r="L964" s="404"/>
      <c r="M964" s="404"/>
      <c r="N964" s="404"/>
      <c r="O964" s="404"/>
      <c r="P964" s="404"/>
      <c r="Q964" s="404"/>
      <c r="R964" s="404"/>
      <c r="S964" s="404"/>
      <c r="T964" s="404"/>
      <c r="U964" s="404"/>
      <c r="V964" s="404"/>
      <c r="W964" s="404"/>
      <c r="X964" s="404"/>
      <c r="Y964" s="404"/>
      <c r="Z964" s="404"/>
      <c r="AA964" s="404"/>
      <c r="AB964" s="404"/>
      <c r="AC964" s="404"/>
    </row>
    <row r="965" spans="1:29" ht="15.75" customHeight="1">
      <c r="A965" s="404"/>
      <c r="B965" s="404"/>
      <c r="C965" s="404"/>
      <c r="D965" s="404"/>
      <c r="E965" s="404"/>
      <c r="F965" s="404"/>
      <c r="G965" s="404"/>
      <c r="H965" s="404"/>
      <c r="I965" s="404"/>
      <c r="J965" s="404"/>
      <c r="K965" s="404"/>
      <c r="L965" s="404"/>
      <c r="M965" s="404"/>
      <c r="N965" s="404"/>
      <c r="O965" s="404"/>
      <c r="P965" s="404"/>
      <c r="Q965" s="404"/>
      <c r="R965" s="404"/>
      <c r="S965" s="404"/>
      <c r="T965" s="404"/>
      <c r="U965" s="404"/>
      <c r="V965" s="404"/>
      <c r="W965" s="404"/>
      <c r="X965" s="404"/>
      <c r="Y965" s="404"/>
      <c r="Z965" s="404"/>
      <c r="AA965" s="404"/>
      <c r="AB965" s="404"/>
      <c r="AC965" s="404"/>
    </row>
    <row r="966" spans="1:29" ht="15.75" customHeight="1">
      <c r="A966" s="404"/>
      <c r="B966" s="404"/>
      <c r="C966" s="404"/>
      <c r="D966" s="404"/>
      <c r="E966" s="404"/>
      <c r="F966" s="404"/>
      <c r="G966" s="404"/>
      <c r="H966" s="404"/>
      <c r="I966" s="404"/>
      <c r="J966" s="404"/>
      <c r="K966" s="404"/>
      <c r="L966" s="404"/>
      <c r="M966" s="404"/>
      <c r="N966" s="404"/>
      <c r="O966" s="404"/>
      <c r="P966" s="404"/>
      <c r="Q966" s="404"/>
      <c r="R966" s="404"/>
      <c r="S966" s="404"/>
      <c r="T966" s="404"/>
      <c r="U966" s="404"/>
      <c r="V966" s="404"/>
      <c r="W966" s="404"/>
      <c r="X966" s="404"/>
      <c r="Y966" s="404"/>
      <c r="Z966" s="404"/>
      <c r="AA966" s="404"/>
      <c r="AB966" s="404"/>
      <c r="AC966" s="404"/>
    </row>
    <row r="967" spans="1:29" ht="15.75" customHeight="1">
      <c r="A967" s="404"/>
      <c r="B967" s="404"/>
      <c r="C967" s="404"/>
      <c r="D967" s="404"/>
      <c r="E967" s="404"/>
      <c r="F967" s="404"/>
      <c r="G967" s="404"/>
      <c r="H967" s="404"/>
      <c r="I967" s="404"/>
      <c r="J967" s="404"/>
      <c r="K967" s="404"/>
      <c r="L967" s="404"/>
      <c r="M967" s="404"/>
      <c r="N967" s="404"/>
      <c r="O967" s="404"/>
      <c r="P967" s="404"/>
      <c r="Q967" s="404"/>
      <c r="R967" s="404"/>
      <c r="S967" s="404"/>
      <c r="T967" s="404"/>
      <c r="U967" s="404"/>
      <c r="V967" s="404"/>
      <c r="W967" s="404"/>
      <c r="X967" s="404"/>
      <c r="Y967" s="404"/>
      <c r="Z967" s="404"/>
      <c r="AA967" s="404"/>
      <c r="AB967" s="404"/>
      <c r="AC967" s="404"/>
    </row>
    <row r="968" spans="1:29" ht="15.75" customHeight="1">
      <c r="A968" s="404"/>
      <c r="B968" s="404"/>
      <c r="C968" s="404"/>
      <c r="D968" s="404"/>
      <c r="E968" s="404"/>
      <c r="F968" s="404"/>
      <c r="G968" s="404"/>
      <c r="H968" s="404"/>
      <c r="I968" s="404"/>
      <c r="J968" s="404"/>
      <c r="K968" s="404"/>
      <c r="L968" s="404"/>
      <c r="M968" s="404"/>
      <c r="N968" s="404"/>
      <c r="O968" s="404"/>
      <c r="P968" s="404"/>
      <c r="Q968" s="404"/>
      <c r="R968" s="404"/>
      <c r="S968" s="404"/>
      <c r="T968" s="404"/>
      <c r="U968" s="404"/>
      <c r="V968" s="404"/>
      <c r="W968" s="404"/>
      <c r="X968" s="404"/>
      <c r="Y968" s="404"/>
      <c r="Z968" s="404"/>
      <c r="AA968" s="404"/>
      <c r="AB968" s="404"/>
      <c r="AC968" s="404"/>
    </row>
    <row r="969" spans="1:29" ht="15.75" customHeight="1">
      <c r="A969" s="404"/>
      <c r="B969" s="404"/>
      <c r="C969" s="404"/>
      <c r="D969" s="404"/>
      <c r="E969" s="404"/>
      <c r="F969" s="404"/>
      <c r="G969" s="404"/>
      <c r="H969" s="404"/>
      <c r="I969" s="404"/>
      <c r="J969" s="404"/>
      <c r="K969" s="404"/>
      <c r="L969" s="404"/>
      <c r="M969" s="404"/>
      <c r="N969" s="404"/>
      <c r="O969" s="404"/>
      <c r="P969" s="404"/>
      <c r="Q969" s="404"/>
      <c r="R969" s="404"/>
      <c r="S969" s="404"/>
      <c r="T969" s="404"/>
      <c r="U969" s="404"/>
      <c r="V969" s="404"/>
      <c r="W969" s="404"/>
      <c r="X969" s="404"/>
      <c r="Y969" s="404"/>
      <c r="Z969" s="404"/>
      <c r="AA969" s="404"/>
      <c r="AB969" s="404"/>
      <c r="AC969" s="404"/>
    </row>
    <row r="970" spans="1:29" ht="15.75" customHeight="1">
      <c r="A970" s="404"/>
      <c r="B970" s="404"/>
      <c r="C970" s="404"/>
      <c r="D970" s="404"/>
      <c r="E970" s="404"/>
      <c r="F970" s="404"/>
      <c r="G970" s="404"/>
      <c r="H970" s="404"/>
      <c r="I970" s="404"/>
      <c r="J970" s="404"/>
      <c r="K970" s="404"/>
      <c r="L970" s="404"/>
      <c r="M970" s="404"/>
      <c r="N970" s="404"/>
      <c r="O970" s="404"/>
      <c r="P970" s="404"/>
      <c r="Q970" s="404"/>
      <c r="R970" s="404"/>
      <c r="S970" s="404"/>
      <c r="T970" s="404"/>
      <c r="U970" s="404"/>
      <c r="V970" s="404"/>
      <c r="W970" s="404"/>
      <c r="X970" s="404"/>
      <c r="Y970" s="404"/>
      <c r="Z970" s="404"/>
      <c r="AA970" s="404"/>
      <c r="AB970" s="404"/>
      <c r="AC970" s="404"/>
    </row>
    <row r="971" spans="1:29" ht="15.75" customHeight="1">
      <c r="A971" s="404"/>
      <c r="B971" s="404"/>
      <c r="C971" s="404"/>
      <c r="D971" s="404"/>
      <c r="E971" s="404"/>
      <c r="F971" s="404"/>
      <c r="G971" s="404"/>
      <c r="H971" s="404"/>
      <c r="I971" s="404"/>
      <c r="J971" s="404"/>
      <c r="K971" s="404"/>
      <c r="L971" s="404"/>
      <c r="M971" s="404"/>
      <c r="N971" s="404"/>
      <c r="O971" s="404"/>
      <c r="P971" s="404"/>
      <c r="Q971" s="404"/>
      <c r="R971" s="404"/>
      <c r="S971" s="404"/>
      <c r="T971" s="404"/>
      <c r="U971" s="404"/>
      <c r="V971" s="404"/>
      <c r="W971" s="404"/>
      <c r="X971" s="404"/>
      <c r="Y971" s="404"/>
      <c r="Z971" s="404"/>
      <c r="AA971" s="404"/>
      <c r="AB971" s="404"/>
      <c r="AC971" s="404"/>
    </row>
    <row r="972" spans="1:29" ht="15.75" customHeight="1">
      <c r="A972" s="404"/>
      <c r="B972" s="404"/>
      <c r="C972" s="404"/>
      <c r="D972" s="404"/>
      <c r="E972" s="404"/>
      <c r="F972" s="404"/>
      <c r="G972" s="404"/>
      <c r="H972" s="404"/>
      <c r="I972" s="404"/>
      <c r="J972" s="404"/>
      <c r="K972" s="404"/>
      <c r="L972" s="404"/>
      <c r="M972" s="404"/>
      <c r="N972" s="404"/>
      <c r="O972" s="404"/>
      <c r="P972" s="404"/>
      <c r="Q972" s="404"/>
      <c r="R972" s="404"/>
      <c r="S972" s="404"/>
      <c r="T972" s="404"/>
      <c r="U972" s="404"/>
      <c r="V972" s="404"/>
      <c r="W972" s="404"/>
      <c r="X972" s="404"/>
      <c r="Y972" s="404"/>
      <c r="Z972" s="404"/>
      <c r="AA972" s="404"/>
      <c r="AB972" s="404"/>
      <c r="AC972" s="404"/>
    </row>
    <row r="973" spans="1:29" ht="15.75" customHeight="1">
      <c r="A973" s="404"/>
      <c r="B973" s="404"/>
      <c r="C973" s="404"/>
      <c r="D973" s="404"/>
      <c r="E973" s="404"/>
      <c r="F973" s="404"/>
      <c r="G973" s="404"/>
      <c r="H973" s="404"/>
      <c r="I973" s="404"/>
      <c r="J973" s="404"/>
      <c r="K973" s="404"/>
      <c r="L973" s="404"/>
      <c r="M973" s="404"/>
      <c r="N973" s="404"/>
      <c r="O973" s="404"/>
      <c r="P973" s="404"/>
      <c r="Q973" s="404"/>
      <c r="R973" s="404"/>
      <c r="S973" s="404"/>
      <c r="T973" s="404"/>
      <c r="U973" s="404"/>
      <c r="V973" s="404"/>
      <c r="W973" s="404"/>
      <c r="X973" s="404"/>
      <c r="Y973" s="404"/>
      <c r="Z973" s="404"/>
      <c r="AA973" s="404"/>
      <c r="AB973" s="404"/>
      <c r="AC973" s="404"/>
    </row>
    <row r="974" spans="1:29" ht="15.75" customHeight="1">
      <c r="A974" s="404"/>
      <c r="B974" s="404"/>
      <c r="C974" s="404"/>
      <c r="D974" s="404"/>
      <c r="E974" s="404"/>
      <c r="F974" s="404"/>
      <c r="G974" s="404"/>
      <c r="H974" s="404"/>
      <c r="I974" s="404"/>
      <c r="J974" s="404"/>
      <c r="K974" s="404"/>
      <c r="L974" s="404"/>
      <c r="M974" s="404"/>
      <c r="N974" s="404"/>
      <c r="O974" s="404"/>
      <c r="P974" s="404"/>
      <c r="Q974" s="404"/>
      <c r="R974" s="404"/>
      <c r="S974" s="404"/>
      <c r="T974" s="404"/>
      <c r="U974" s="404"/>
      <c r="V974" s="404"/>
      <c r="W974" s="404"/>
      <c r="X974" s="404"/>
      <c r="Y974" s="404"/>
      <c r="Z974" s="404"/>
      <c r="AA974" s="404"/>
      <c r="AB974" s="404"/>
      <c r="AC974" s="404"/>
    </row>
    <row r="975" spans="1:29" ht="15.75" customHeight="1">
      <c r="A975" s="404"/>
      <c r="B975" s="404"/>
      <c r="C975" s="404"/>
      <c r="D975" s="404"/>
      <c r="E975" s="404"/>
      <c r="F975" s="404"/>
      <c r="G975" s="404"/>
      <c r="H975" s="404"/>
      <c r="I975" s="404"/>
      <c r="J975" s="404"/>
      <c r="K975" s="404"/>
      <c r="L975" s="404"/>
      <c r="M975" s="404"/>
      <c r="N975" s="404"/>
      <c r="O975" s="404"/>
      <c r="P975" s="404"/>
      <c r="Q975" s="404"/>
      <c r="R975" s="404"/>
      <c r="S975" s="404"/>
      <c r="T975" s="404"/>
      <c r="U975" s="404"/>
      <c r="V975" s="404"/>
      <c r="W975" s="404"/>
      <c r="X975" s="404"/>
      <c r="Y975" s="404"/>
      <c r="Z975" s="404"/>
      <c r="AA975" s="404"/>
      <c r="AB975" s="404"/>
      <c r="AC975" s="404"/>
    </row>
    <row r="976" spans="1:29" ht="15.75" customHeight="1">
      <c r="A976" s="404"/>
      <c r="B976" s="404"/>
      <c r="C976" s="404"/>
      <c r="D976" s="404"/>
      <c r="E976" s="404"/>
      <c r="F976" s="404"/>
      <c r="G976" s="404"/>
      <c r="H976" s="404"/>
      <c r="I976" s="404"/>
      <c r="J976" s="404"/>
      <c r="K976" s="404"/>
      <c r="L976" s="404"/>
      <c r="M976" s="404"/>
      <c r="N976" s="404"/>
      <c r="O976" s="404"/>
      <c r="P976" s="404"/>
      <c r="Q976" s="404"/>
      <c r="R976" s="404"/>
      <c r="S976" s="404"/>
      <c r="T976" s="404"/>
      <c r="U976" s="404"/>
      <c r="V976" s="404"/>
      <c r="W976" s="404"/>
      <c r="X976" s="404"/>
      <c r="Y976" s="404"/>
      <c r="Z976" s="404"/>
      <c r="AA976" s="404"/>
      <c r="AB976" s="404"/>
      <c r="AC976" s="404"/>
    </row>
    <row r="977" spans="1:29" ht="15.75" customHeight="1">
      <c r="A977" s="404"/>
      <c r="B977" s="404"/>
      <c r="C977" s="404"/>
      <c r="D977" s="404"/>
      <c r="E977" s="404"/>
      <c r="F977" s="404"/>
      <c r="G977" s="404"/>
      <c r="H977" s="404"/>
      <c r="I977" s="404"/>
      <c r="J977" s="404"/>
      <c r="K977" s="404"/>
      <c r="L977" s="404"/>
      <c r="M977" s="404"/>
      <c r="N977" s="404"/>
      <c r="O977" s="404"/>
      <c r="P977" s="404"/>
      <c r="Q977" s="404"/>
      <c r="R977" s="404"/>
      <c r="S977" s="404"/>
      <c r="T977" s="404"/>
      <c r="U977" s="404"/>
      <c r="V977" s="404"/>
      <c r="W977" s="404"/>
      <c r="X977" s="404"/>
      <c r="Y977" s="404"/>
      <c r="Z977" s="404"/>
      <c r="AA977" s="404"/>
      <c r="AB977" s="404"/>
      <c r="AC977" s="404"/>
    </row>
    <row r="978" spans="1:29" ht="15.75" customHeight="1">
      <c r="A978" s="404"/>
      <c r="B978" s="404"/>
      <c r="C978" s="404"/>
      <c r="D978" s="404"/>
      <c r="E978" s="404"/>
      <c r="F978" s="404"/>
      <c r="G978" s="404"/>
      <c r="H978" s="404"/>
      <c r="I978" s="404"/>
      <c r="J978" s="404"/>
      <c r="K978" s="404"/>
      <c r="L978" s="404"/>
      <c r="M978" s="404"/>
      <c r="N978" s="404"/>
      <c r="O978" s="404"/>
      <c r="P978" s="404"/>
      <c r="Q978" s="404"/>
      <c r="R978" s="404"/>
      <c r="S978" s="404"/>
      <c r="T978" s="404"/>
      <c r="U978" s="404"/>
      <c r="V978" s="404"/>
      <c r="W978" s="404"/>
      <c r="X978" s="404"/>
      <c r="Y978" s="404"/>
      <c r="Z978" s="404"/>
      <c r="AA978" s="404"/>
      <c r="AB978" s="404"/>
      <c r="AC978" s="404"/>
    </row>
    <row r="979" spans="1:29" ht="15.75" customHeight="1">
      <c r="A979" s="404"/>
      <c r="B979" s="404"/>
      <c r="C979" s="404"/>
      <c r="D979" s="404"/>
      <c r="E979" s="404"/>
      <c r="F979" s="404"/>
      <c r="G979" s="404"/>
      <c r="H979" s="404"/>
      <c r="I979" s="404"/>
      <c r="J979" s="404"/>
      <c r="K979" s="404"/>
      <c r="L979" s="404"/>
      <c r="M979" s="404"/>
      <c r="N979" s="404"/>
      <c r="O979" s="404"/>
      <c r="P979" s="404"/>
      <c r="Q979" s="404"/>
      <c r="R979" s="404"/>
      <c r="S979" s="404"/>
      <c r="T979" s="404"/>
      <c r="U979" s="404"/>
      <c r="V979" s="404"/>
      <c r="W979" s="404"/>
      <c r="X979" s="404"/>
      <c r="Y979" s="404"/>
      <c r="Z979" s="404"/>
      <c r="AA979" s="404"/>
      <c r="AB979" s="404"/>
      <c r="AC979" s="404"/>
    </row>
    <row r="980" spans="1:29" ht="15.75" customHeight="1">
      <c r="A980" s="404"/>
      <c r="B980" s="404"/>
      <c r="C980" s="404"/>
      <c r="D980" s="404"/>
      <c r="E980" s="404"/>
      <c r="F980" s="404"/>
      <c r="G980" s="404"/>
      <c r="H980" s="404"/>
      <c r="I980" s="404"/>
      <c r="J980" s="404"/>
      <c r="K980" s="404"/>
      <c r="L980" s="404"/>
      <c r="M980" s="404"/>
      <c r="N980" s="404"/>
      <c r="O980" s="404"/>
      <c r="P980" s="404"/>
      <c r="Q980" s="404"/>
      <c r="R980" s="404"/>
      <c r="S980" s="404"/>
      <c r="T980" s="404"/>
      <c r="U980" s="404"/>
      <c r="V980" s="404"/>
      <c r="W980" s="404"/>
      <c r="X980" s="404"/>
      <c r="Y980" s="404"/>
      <c r="Z980" s="404"/>
      <c r="AA980" s="404"/>
      <c r="AB980" s="404"/>
      <c r="AC980" s="404"/>
    </row>
    <row r="981" spans="1:29" ht="15.75" customHeight="1">
      <c r="A981" s="404"/>
      <c r="B981" s="404"/>
      <c r="C981" s="404"/>
      <c r="D981" s="404"/>
      <c r="E981" s="404"/>
      <c r="F981" s="404"/>
      <c r="G981" s="404"/>
      <c r="H981" s="404"/>
      <c r="I981" s="404"/>
      <c r="J981" s="404"/>
      <c r="K981" s="404"/>
      <c r="L981" s="404"/>
      <c r="M981" s="404"/>
      <c r="N981" s="404"/>
      <c r="O981" s="404"/>
      <c r="P981" s="404"/>
      <c r="Q981" s="404"/>
      <c r="R981" s="404"/>
      <c r="S981" s="404"/>
      <c r="T981" s="404"/>
      <c r="U981" s="404"/>
      <c r="V981" s="404"/>
      <c r="W981" s="404"/>
      <c r="X981" s="404"/>
      <c r="Y981" s="404"/>
      <c r="Z981" s="404"/>
      <c r="AA981" s="404"/>
      <c r="AB981" s="404"/>
      <c r="AC981" s="404"/>
    </row>
    <row r="982" spans="1:29" ht="15.75" customHeight="1">
      <c r="A982" s="404"/>
      <c r="B982" s="404"/>
      <c r="C982" s="404"/>
      <c r="D982" s="404"/>
      <c r="E982" s="404"/>
      <c r="F982" s="404"/>
      <c r="G982" s="404"/>
      <c r="H982" s="404"/>
      <c r="I982" s="404"/>
      <c r="J982" s="404"/>
      <c r="K982" s="404"/>
      <c r="L982" s="404"/>
      <c r="M982" s="404"/>
      <c r="N982" s="404"/>
      <c r="O982" s="404"/>
      <c r="P982" s="404"/>
      <c r="Q982" s="404"/>
      <c r="R982" s="404"/>
      <c r="S982" s="404"/>
      <c r="T982" s="404"/>
      <c r="U982" s="404"/>
      <c r="V982" s="404"/>
      <c r="W982" s="404"/>
      <c r="X982" s="404"/>
      <c r="Y982" s="404"/>
      <c r="Z982" s="404"/>
      <c r="AA982" s="404"/>
      <c r="AB982" s="404"/>
      <c r="AC982" s="404"/>
    </row>
    <row r="983" spans="1:29" ht="15.75" customHeight="1">
      <c r="A983" s="404"/>
      <c r="B983" s="404"/>
      <c r="C983" s="404"/>
      <c r="D983" s="404"/>
      <c r="E983" s="404"/>
      <c r="F983" s="404"/>
      <c r="G983" s="404"/>
      <c r="H983" s="404"/>
      <c r="I983" s="404"/>
      <c r="J983" s="404"/>
      <c r="K983" s="404"/>
      <c r="L983" s="404"/>
      <c r="M983" s="404"/>
      <c r="N983" s="404"/>
      <c r="O983" s="404"/>
      <c r="P983" s="404"/>
      <c r="Q983" s="404"/>
      <c r="R983" s="404"/>
      <c r="S983" s="404"/>
      <c r="T983" s="404"/>
      <c r="U983" s="404"/>
      <c r="V983" s="404"/>
      <c r="W983" s="404"/>
      <c r="X983" s="404"/>
      <c r="Y983" s="404"/>
      <c r="Z983" s="404"/>
      <c r="AA983" s="404"/>
      <c r="AB983" s="404"/>
      <c r="AC983" s="404"/>
    </row>
    <row r="984" spans="1:29" ht="15.75" customHeight="1">
      <c r="A984" s="404"/>
      <c r="B984" s="404"/>
      <c r="C984" s="404"/>
      <c r="D984" s="404"/>
      <c r="E984" s="404"/>
      <c r="F984" s="404"/>
      <c r="G984" s="404"/>
      <c r="H984" s="404"/>
      <c r="I984" s="404"/>
      <c r="J984" s="404"/>
      <c r="K984" s="404"/>
      <c r="L984" s="404"/>
      <c r="M984" s="404"/>
      <c r="N984" s="404"/>
      <c r="O984" s="404"/>
      <c r="P984" s="404"/>
      <c r="Q984" s="404"/>
      <c r="R984" s="404"/>
      <c r="S984" s="404"/>
      <c r="T984" s="404"/>
      <c r="U984" s="404"/>
      <c r="V984" s="404"/>
      <c r="W984" s="404"/>
      <c r="X984" s="404"/>
      <c r="Y984" s="404"/>
      <c r="Z984" s="404"/>
      <c r="AA984" s="404"/>
      <c r="AB984" s="404"/>
      <c r="AC984" s="404"/>
    </row>
    <row r="985" spans="1:29" ht="15.75" customHeight="1">
      <c r="A985" s="404"/>
      <c r="B985" s="404"/>
      <c r="C985" s="404"/>
      <c r="D985" s="404"/>
      <c r="E985" s="404"/>
      <c r="F985" s="404"/>
      <c r="G985" s="404"/>
      <c r="H985" s="404"/>
      <c r="I985" s="404"/>
      <c r="J985" s="404"/>
      <c r="K985" s="404"/>
      <c r="L985" s="404"/>
      <c r="M985" s="404"/>
      <c r="N985" s="404"/>
      <c r="O985" s="404"/>
      <c r="P985" s="404"/>
      <c r="Q985" s="404"/>
      <c r="R985" s="404"/>
      <c r="S985" s="404"/>
      <c r="T985" s="404"/>
      <c r="U985" s="404"/>
      <c r="V985" s="404"/>
      <c r="W985" s="404"/>
      <c r="X985" s="404"/>
      <c r="Y985" s="404"/>
      <c r="Z985" s="404"/>
      <c r="AA985" s="404"/>
      <c r="AB985" s="404"/>
      <c r="AC985" s="404"/>
    </row>
    <row r="986" spans="1:29" ht="15.75" customHeight="1">
      <c r="A986" s="404"/>
      <c r="B986" s="404"/>
      <c r="C986" s="404"/>
      <c r="D986" s="404"/>
      <c r="E986" s="404"/>
      <c r="F986" s="404"/>
      <c r="G986" s="404"/>
      <c r="H986" s="404"/>
      <c r="I986" s="404"/>
      <c r="J986" s="404"/>
      <c r="K986" s="404"/>
      <c r="L986" s="404"/>
      <c r="M986" s="404"/>
      <c r="N986" s="404"/>
      <c r="O986" s="404"/>
      <c r="P986" s="404"/>
      <c r="Q986" s="404"/>
      <c r="R986" s="404"/>
      <c r="S986" s="404"/>
      <c r="T986" s="404"/>
      <c r="U986" s="404"/>
      <c r="V986" s="404"/>
      <c r="W986" s="404"/>
      <c r="X986" s="404"/>
      <c r="Y986" s="404"/>
      <c r="Z986" s="404"/>
      <c r="AA986" s="404"/>
      <c r="AB986" s="404"/>
      <c r="AC986" s="404"/>
    </row>
    <row r="987" spans="1:29" ht="15.75" customHeight="1">
      <c r="A987" s="404"/>
      <c r="B987" s="404"/>
      <c r="C987" s="404"/>
      <c r="D987" s="404"/>
      <c r="E987" s="404"/>
      <c r="F987" s="404"/>
      <c r="G987" s="404"/>
      <c r="H987" s="404"/>
      <c r="I987" s="404"/>
      <c r="J987" s="404"/>
      <c r="K987" s="404"/>
      <c r="L987" s="404"/>
      <c r="M987" s="404"/>
      <c r="N987" s="404"/>
      <c r="O987" s="404"/>
      <c r="P987" s="404"/>
      <c r="Q987" s="404"/>
      <c r="R987" s="404"/>
      <c r="S987" s="404"/>
      <c r="T987" s="404"/>
      <c r="U987" s="404"/>
      <c r="V987" s="404"/>
      <c r="W987" s="404"/>
      <c r="X987" s="404"/>
      <c r="Y987" s="404"/>
      <c r="Z987" s="404"/>
      <c r="AA987" s="404"/>
      <c r="AB987" s="404"/>
      <c r="AC987" s="404"/>
    </row>
    <row r="988" spans="1:29" ht="15.75" customHeight="1">
      <c r="A988" s="404"/>
      <c r="B988" s="404"/>
      <c r="C988" s="404"/>
      <c r="D988" s="404"/>
      <c r="E988" s="404"/>
      <c r="F988" s="404"/>
      <c r="G988" s="404"/>
      <c r="H988" s="404"/>
      <c r="I988" s="404"/>
      <c r="J988" s="404"/>
      <c r="K988" s="404"/>
      <c r="L988" s="404"/>
      <c r="M988" s="404"/>
      <c r="N988" s="404"/>
      <c r="O988" s="404"/>
      <c r="P988" s="404"/>
      <c r="Q988" s="404"/>
      <c r="R988" s="404"/>
      <c r="S988" s="404"/>
      <c r="T988" s="404"/>
      <c r="U988" s="404"/>
      <c r="V988" s="404"/>
      <c r="W988" s="404"/>
      <c r="X988" s="404"/>
      <c r="Y988" s="404"/>
      <c r="Z988" s="404"/>
      <c r="AA988" s="404"/>
      <c r="AB988" s="404"/>
      <c r="AC988" s="404"/>
    </row>
    <row r="989" spans="1:29" ht="15.75" customHeight="1">
      <c r="A989" s="404"/>
      <c r="B989" s="404"/>
      <c r="C989" s="404"/>
      <c r="D989" s="404"/>
      <c r="E989" s="404"/>
      <c r="F989" s="404"/>
      <c r="G989" s="404"/>
      <c r="H989" s="404"/>
      <c r="I989" s="404"/>
      <c r="J989" s="404"/>
      <c r="K989" s="404"/>
      <c r="L989" s="404"/>
      <c r="M989" s="404"/>
      <c r="N989" s="404"/>
      <c r="O989" s="404"/>
      <c r="P989" s="404"/>
      <c r="Q989" s="404"/>
      <c r="R989" s="404"/>
      <c r="S989" s="404"/>
      <c r="T989" s="404"/>
      <c r="U989" s="404"/>
      <c r="V989" s="404"/>
      <c r="W989" s="404"/>
      <c r="X989" s="404"/>
      <c r="Y989" s="404"/>
      <c r="Z989" s="404"/>
      <c r="AA989" s="404"/>
      <c r="AB989" s="404"/>
      <c r="AC989" s="404"/>
    </row>
    <row r="990" spans="1:29" ht="15.75" customHeight="1">
      <c r="A990" s="404"/>
      <c r="B990" s="404"/>
      <c r="C990" s="404"/>
      <c r="D990" s="404"/>
      <c r="E990" s="404"/>
      <c r="F990" s="404"/>
      <c r="G990" s="404"/>
      <c r="H990" s="404"/>
      <c r="I990" s="404"/>
      <c r="J990" s="404"/>
      <c r="K990" s="404"/>
      <c r="L990" s="404"/>
      <c r="M990" s="404"/>
      <c r="N990" s="404"/>
      <c r="O990" s="404"/>
      <c r="P990" s="404"/>
      <c r="Q990" s="404"/>
      <c r="R990" s="404"/>
      <c r="S990" s="404"/>
      <c r="T990" s="404"/>
      <c r="U990" s="404"/>
      <c r="V990" s="404"/>
      <c r="W990" s="404"/>
      <c r="X990" s="404"/>
      <c r="Y990" s="404"/>
      <c r="Z990" s="404"/>
      <c r="AA990" s="404"/>
      <c r="AB990" s="404"/>
      <c r="AC990" s="404"/>
    </row>
    <row r="991" spans="1:29" ht="15.75" customHeight="1">
      <c r="A991" s="404"/>
      <c r="B991" s="404"/>
      <c r="C991" s="404"/>
      <c r="D991" s="404"/>
      <c r="E991" s="404"/>
      <c r="F991" s="404"/>
      <c r="G991" s="404"/>
      <c r="H991" s="404"/>
      <c r="I991" s="404"/>
      <c r="J991" s="404"/>
      <c r="K991" s="404"/>
      <c r="L991" s="404"/>
      <c r="M991" s="404"/>
      <c r="N991" s="404"/>
      <c r="O991" s="404"/>
      <c r="P991" s="404"/>
      <c r="Q991" s="404"/>
      <c r="R991" s="404"/>
      <c r="S991" s="404"/>
      <c r="T991" s="404"/>
      <c r="U991" s="404"/>
      <c r="V991" s="404"/>
      <c r="W991" s="404"/>
      <c r="X991" s="404"/>
      <c r="Y991" s="404"/>
      <c r="Z991" s="404"/>
      <c r="AA991" s="404"/>
      <c r="AB991" s="404"/>
      <c r="AC991" s="404"/>
    </row>
    <row r="992" spans="1:29" ht="15.75" customHeight="1">
      <c r="A992" s="404"/>
      <c r="B992" s="404"/>
      <c r="C992" s="404"/>
      <c r="D992" s="404"/>
      <c r="E992" s="404"/>
      <c r="F992" s="404"/>
      <c r="G992" s="404"/>
      <c r="H992" s="404"/>
      <c r="I992" s="404"/>
      <c r="J992" s="404"/>
      <c r="K992" s="404"/>
      <c r="L992" s="404"/>
      <c r="M992" s="404"/>
      <c r="N992" s="404"/>
      <c r="O992" s="404"/>
      <c r="P992" s="404"/>
      <c r="Q992" s="404"/>
      <c r="R992" s="404"/>
      <c r="S992" s="404"/>
      <c r="T992" s="404"/>
      <c r="U992" s="404"/>
      <c r="V992" s="404"/>
      <c r="W992" s="404"/>
      <c r="X992" s="404"/>
      <c r="Y992" s="404"/>
      <c r="Z992" s="404"/>
      <c r="AA992" s="404"/>
      <c r="AB992" s="404"/>
      <c r="AC992" s="404"/>
    </row>
    <row r="993" spans="1:29" ht="15.75" customHeight="1">
      <c r="A993" s="404"/>
      <c r="B993" s="404"/>
      <c r="C993" s="404"/>
      <c r="D993" s="404"/>
      <c r="E993" s="404"/>
      <c r="F993" s="404"/>
      <c r="G993" s="404"/>
      <c r="H993" s="404"/>
      <c r="I993" s="404"/>
      <c r="J993" s="404"/>
      <c r="K993" s="404"/>
      <c r="L993" s="404"/>
      <c r="M993" s="404"/>
      <c r="N993" s="404"/>
      <c r="O993" s="404"/>
      <c r="P993" s="404"/>
      <c r="Q993" s="404"/>
      <c r="R993" s="404"/>
      <c r="S993" s="404"/>
      <c r="T993" s="404"/>
      <c r="U993" s="404"/>
      <c r="V993" s="404"/>
      <c r="W993" s="404"/>
      <c r="X993" s="404"/>
      <c r="Y993" s="404"/>
      <c r="Z993" s="404"/>
      <c r="AA993" s="404"/>
      <c r="AB993" s="404"/>
      <c r="AC993" s="404"/>
    </row>
    <row r="994" spans="1:29" ht="15.75" customHeight="1">
      <c r="A994" s="404"/>
      <c r="B994" s="404"/>
      <c r="C994" s="404"/>
      <c r="D994" s="404"/>
      <c r="E994" s="404"/>
      <c r="F994" s="404"/>
      <c r="G994" s="404"/>
      <c r="H994" s="404"/>
      <c r="I994" s="404"/>
      <c r="J994" s="404"/>
      <c r="K994" s="404"/>
      <c r="L994" s="404"/>
      <c r="M994" s="404"/>
      <c r="N994" s="404"/>
      <c r="O994" s="404"/>
      <c r="P994" s="404"/>
      <c r="Q994" s="404"/>
      <c r="R994" s="404"/>
      <c r="S994" s="404"/>
      <c r="T994" s="404"/>
      <c r="U994" s="404"/>
      <c r="V994" s="404"/>
      <c r="W994" s="404"/>
      <c r="X994" s="404"/>
      <c r="Y994" s="404"/>
      <c r="Z994" s="404"/>
      <c r="AA994" s="404"/>
      <c r="AB994" s="404"/>
      <c r="AC994" s="404"/>
    </row>
    <row r="995" spans="1:29" ht="15.75" customHeight="1">
      <c r="A995" s="404"/>
      <c r="B995" s="404"/>
      <c r="C995" s="404"/>
      <c r="D995" s="404"/>
      <c r="E995" s="404"/>
      <c r="F995" s="404"/>
      <c r="G995" s="404"/>
      <c r="H995" s="404"/>
      <c r="I995" s="404"/>
      <c r="J995" s="404"/>
      <c r="K995" s="404"/>
      <c r="L995" s="404"/>
      <c r="M995" s="404"/>
      <c r="N995" s="404"/>
      <c r="O995" s="404"/>
      <c r="P995" s="404"/>
      <c r="Q995" s="404"/>
      <c r="R995" s="404"/>
      <c r="S995" s="404"/>
      <c r="T995" s="404"/>
      <c r="U995" s="404"/>
      <c r="V995" s="404"/>
      <c r="W995" s="404"/>
      <c r="X995" s="404"/>
      <c r="Y995" s="404"/>
      <c r="Z995" s="404"/>
      <c r="AA995" s="404"/>
      <c r="AB995" s="404"/>
      <c r="AC995" s="404"/>
    </row>
    <row r="996" spans="1:29" ht="15.75" customHeight="1">
      <c r="A996" s="404"/>
      <c r="B996" s="404"/>
      <c r="C996" s="404"/>
      <c r="D996" s="404"/>
      <c r="E996" s="404"/>
      <c r="F996" s="404"/>
      <c r="G996" s="404"/>
      <c r="H996" s="404"/>
      <c r="I996" s="404"/>
      <c r="J996" s="404"/>
      <c r="K996" s="404"/>
      <c r="L996" s="404"/>
      <c r="M996" s="404"/>
      <c r="N996" s="404"/>
      <c r="O996" s="404"/>
      <c r="P996" s="404"/>
      <c r="Q996" s="404"/>
      <c r="R996" s="404"/>
      <c r="S996" s="404"/>
      <c r="T996" s="404"/>
      <c r="U996" s="404"/>
      <c r="V996" s="404"/>
      <c r="W996" s="404"/>
      <c r="X996" s="404"/>
      <c r="Y996" s="404"/>
      <c r="Z996" s="404"/>
      <c r="AA996" s="404"/>
      <c r="AB996" s="404"/>
      <c r="AC996" s="404"/>
    </row>
    <row r="997" spans="1:29" ht="15.75" customHeight="1">
      <c r="A997" s="404"/>
      <c r="B997" s="404"/>
      <c r="C997" s="404"/>
      <c r="D997" s="404"/>
      <c r="E997" s="404"/>
      <c r="F997" s="404"/>
      <c r="G997" s="404"/>
      <c r="H997" s="404"/>
      <c r="I997" s="404"/>
      <c r="J997" s="404"/>
      <c r="K997" s="404"/>
      <c r="L997" s="404"/>
      <c r="M997" s="404"/>
      <c r="N997" s="404"/>
      <c r="O997" s="404"/>
      <c r="P997" s="404"/>
      <c r="Q997" s="404"/>
      <c r="R997" s="404"/>
      <c r="S997" s="404"/>
      <c r="T997" s="404"/>
      <c r="U997" s="404"/>
      <c r="V997" s="404"/>
      <c r="W997" s="404"/>
      <c r="X997" s="404"/>
      <c r="Y997" s="404"/>
      <c r="Z997" s="404"/>
      <c r="AA997" s="404"/>
      <c r="AB997" s="404"/>
      <c r="AC997" s="404"/>
    </row>
    <row r="998" spans="1:29" ht="15.75" customHeight="1">
      <c r="A998" s="404"/>
      <c r="B998" s="404"/>
      <c r="C998" s="404"/>
      <c r="D998" s="404"/>
      <c r="E998" s="404"/>
      <c r="F998" s="404"/>
      <c r="G998" s="404"/>
      <c r="H998" s="404"/>
      <c r="I998" s="404"/>
      <c r="J998" s="404"/>
      <c r="K998" s="404"/>
      <c r="L998" s="404"/>
      <c r="M998" s="404"/>
      <c r="N998" s="404"/>
      <c r="O998" s="404"/>
      <c r="P998" s="404"/>
      <c r="Q998" s="404"/>
      <c r="R998" s="404"/>
      <c r="S998" s="404"/>
      <c r="T998" s="404"/>
      <c r="U998" s="404"/>
      <c r="V998" s="404"/>
      <c r="W998" s="404"/>
      <c r="X998" s="404"/>
      <c r="Y998" s="404"/>
      <c r="Z998" s="404"/>
      <c r="AA998" s="404"/>
      <c r="AB998" s="404"/>
      <c r="AC998" s="404"/>
    </row>
    <row r="999" spans="1:29" ht="15.75" customHeight="1">
      <c r="A999" s="404"/>
      <c r="B999" s="404"/>
      <c r="C999" s="404"/>
      <c r="D999" s="404"/>
      <c r="E999" s="404"/>
      <c r="F999" s="404"/>
      <c r="G999" s="404"/>
      <c r="H999" s="404"/>
      <c r="I999" s="404"/>
      <c r="J999" s="404"/>
      <c r="K999" s="404"/>
      <c r="L999" s="404"/>
      <c r="M999" s="404"/>
      <c r="N999" s="404"/>
      <c r="O999" s="404"/>
      <c r="P999" s="404"/>
      <c r="Q999" s="404"/>
      <c r="R999" s="404"/>
      <c r="S999" s="404"/>
      <c r="T999" s="404"/>
      <c r="U999" s="404"/>
      <c r="V999" s="404"/>
      <c r="W999" s="404"/>
      <c r="X999" s="404"/>
      <c r="Y999" s="404"/>
      <c r="Z999" s="404"/>
      <c r="AA999" s="404"/>
      <c r="AB999" s="404"/>
      <c r="AC999" s="404"/>
    </row>
    <row r="1000" spans="1:29" ht="15.75" customHeight="1">
      <c r="A1000" s="404"/>
      <c r="B1000" s="404"/>
      <c r="C1000" s="404"/>
      <c r="D1000" s="404"/>
      <c r="E1000" s="404"/>
      <c r="F1000" s="404"/>
      <c r="G1000" s="404"/>
      <c r="H1000" s="404"/>
      <c r="I1000" s="404"/>
      <c r="J1000" s="404"/>
      <c r="K1000" s="404"/>
      <c r="L1000" s="404"/>
      <c r="M1000" s="404"/>
      <c r="N1000" s="404"/>
      <c r="O1000" s="404"/>
      <c r="P1000" s="404"/>
      <c r="Q1000" s="404"/>
      <c r="R1000" s="404"/>
      <c r="S1000" s="404"/>
      <c r="T1000" s="404"/>
      <c r="U1000" s="404"/>
      <c r="V1000" s="404"/>
      <c r="W1000" s="404"/>
      <c r="X1000" s="404"/>
      <c r="Y1000" s="404"/>
      <c r="Z1000" s="404"/>
      <c r="AA1000" s="404"/>
      <c r="AB1000" s="404"/>
      <c r="AC1000" s="404"/>
    </row>
  </sheetData>
  <mergeCells count="98">
    <mergeCell ref="A52:D52"/>
    <mergeCell ref="A53:D53"/>
    <mergeCell ref="A54:D54"/>
    <mergeCell ref="C33:C34"/>
    <mergeCell ref="D33:D34"/>
    <mergeCell ref="A29:A30"/>
    <mergeCell ref="A31:A32"/>
    <mergeCell ref="B31:B32"/>
    <mergeCell ref="C31:C32"/>
    <mergeCell ref="D31:D32"/>
    <mergeCell ref="A33:A34"/>
    <mergeCell ref="B33:B34"/>
    <mergeCell ref="B27:B28"/>
    <mergeCell ref="C27:C28"/>
    <mergeCell ref="D27:D28"/>
    <mergeCell ref="B29:B30"/>
    <mergeCell ref="C29:C30"/>
    <mergeCell ref="D29:D3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A47:A48"/>
    <mergeCell ref="B47:B48"/>
    <mergeCell ref="C47:C48"/>
    <mergeCell ref="D47:D48"/>
    <mergeCell ref="A49:A50"/>
    <mergeCell ref="B49:B50"/>
    <mergeCell ref="C49:C50"/>
    <mergeCell ref="D49:D50"/>
    <mergeCell ref="A43:A44"/>
    <mergeCell ref="B43:B44"/>
    <mergeCell ref="C43:C44"/>
    <mergeCell ref="D43:D44"/>
    <mergeCell ref="B45:B46"/>
    <mergeCell ref="C45:C46"/>
    <mergeCell ref="D45:D46"/>
    <mergeCell ref="A45:A46"/>
    <mergeCell ref="A39:A40"/>
    <mergeCell ref="B39:B40"/>
    <mergeCell ref="C39:C40"/>
    <mergeCell ref="D39:D40"/>
    <mergeCell ref="A41:A42"/>
    <mergeCell ref="B41:B42"/>
    <mergeCell ref="C41:C42"/>
    <mergeCell ref="D41:D42"/>
    <mergeCell ref="A35:A36"/>
    <mergeCell ref="B35:B36"/>
    <mergeCell ref="C35:C36"/>
    <mergeCell ref="D35:D36"/>
    <mergeCell ref="B37:B38"/>
    <mergeCell ref="C37:C38"/>
    <mergeCell ref="D37:D38"/>
    <mergeCell ref="A37:A38"/>
    <mergeCell ref="C23:C24"/>
    <mergeCell ref="D23:D24"/>
    <mergeCell ref="A25:A26"/>
    <mergeCell ref="B25:B26"/>
    <mergeCell ref="C25:C26"/>
    <mergeCell ref="D25:D26"/>
    <mergeCell ref="C15:C16"/>
    <mergeCell ref="D15:D16"/>
    <mergeCell ref="A11:A12"/>
    <mergeCell ref="A13:A14"/>
    <mergeCell ref="B13:B14"/>
    <mergeCell ref="C13:C14"/>
    <mergeCell ref="D13:D14"/>
    <mergeCell ref="A15:A16"/>
    <mergeCell ref="B15:B16"/>
    <mergeCell ref="A7:A8"/>
    <mergeCell ref="D7:D8"/>
    <mergeCell ref="B11:B12"/>
    <mergeCell ref="C11:C12"/>
    <mergeCell ref="B7:B8"/>
    <mergeCell ref="C7:C8"/>
    <mergeCell ref="A9:A10"/>
    <mergeCell ref="B9:B10"/>
    <mergeCell ref="C9:C10"/>
    <mergeCell ref="D9:D10"/>
    <mergeCell ref="D11:D12"/>
    <mergeCell ref="A1:R1"/>
    <mergeCell ref="A3:V3"/>
    <mergeCell ref="A5:A6"/>
    <mergeCell ref="B5:B6"/>
    <mergeCell ref="C5:C6"/>
    <mergeCell ref="D5:D6"/>
  </mergeCells>
  <pageMargins left="0.511811024" right="0.511811024" top="0.78740157499999996" bottom="0.78740157499999996" header="0" footer="0"/>
  <pageSetup paperSize="9" orientation="landscape"/>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outlinePr summaryBelow="0" summaryRight="0"/>
    <pageSetUpPr fitToPage="1"/>
  </sheetPr>
  <dimension ref="A1:AC1000"/>
  <sheetViews>
    <sheetView workbookViewId="0"/>
  </sheetViews>
  <sheetFormatPr defaultColWidth="14.44140625" defaultRowHeight="15" customHeight="1"/>
  <cols>
    <col min="2" max="2" width="47.5546875" customWidth="1"/>
    <col min="3" max="3" width="24.88671875" customWidth="1"/>
    <col min="5" max="5" width="19.44140625" customWidth="1"/>
    <col min="6" max="6" width="16" customWidth="1"/>
    <col min="7" max="12" width="15.6640625" customWidth="1"/>
    <col min="13" max="22" width="17.44140625" customWidth="1"/>
    <col min="24" max="24" width="17.44140625" customWidth="1"/>
    <col min="25" max="25" width="15.88671875" customWidth="1"/>
    <col min="27" max="27" width="15.5546875" customWidth="1"/>
  </cols>
  <sheetData>
    <row r="1" spans="1:29" ht="124.5" customHeight="1">
      <c r="A1" s="551"/>
      <c r="B1" s="552"/>
      <c r="C1" s="552"/>
      <c r="D1" s="552"/>
      <c r="E1" s="552"/>
      <c r="F1" s="552"/>
      <c r="G1" s="552"/>
      <c r="H1" s="552"/>
      <c r="I1" s="552"/>
      <c r="J1" s="552"/>
      <c r="K1" s="552"/>
      <c r="L1" s="552"/>
      <c r="M1" s="552"/>
      <c r="N1" s="552"/>
      <c r="O1" s="552"/>
      <c r="P1" s="552"/>
      <c r="Q1" s="552"/>
      <c r="R1" s="552"/>
      <c r="S1" s="406"/>
      <c r="T1" s="406"/>
      <c r="U1" s="406"/>
      <c r="V1" s="407"/>
      <c r="W1" s="358"/>
      <c r="X1" s="359"/>
      <c r="Y1" s="359"/>
      <c r="Z1" s="359"/>
      <c r="AA1" s="359"/>
      <c r="AB1" s="404"/>
      <c r="AC1" s="404"/>
    </row>
    <row r="2" spans="1:29" ht="14.4">
      <c r="A2" s="408"/>
      <c r="B2" s="359"/>
      <c r="C2" s="359"/>
      <c r="D2" s="359"/>
      <c r="E2" s="359"/>
      <c r="F2" s="359"/>
      <c r="G2" s="359"/>
      <c r="H2" s="359"/>
      <c r="I2" s="359"/>
      <c r="J2" s="359"/>
      <c r="K2" s="359"/>
      <c r="L2" s="359"/>
      <c r="M2" s="359"/>
      <c r="N2" s="359"/>
      <c r="O2" s="359"/>
      <c r="P2" s="359"/>
      <c r="Q2" s="359"/>
      <c r="R2" s="359"/>
      <c r="S2" s="359"/>
      <c r="T2" s="359"/>
      <c r="U2" s="359"/>
      <c r="V2" s="409"/>
      <c r="W2" s="358"/>
      <c r="X2" s="359"/>
      <c r="Y2" s="359"/>
      <c r="Z2" s="359"/>
      <c r="AA2" s="359"/>
      <c r="AB2" s="404"/>
      <c r="AC2" s="404"/>
    </row>
    <row r="3" spans="1:29" ht="36" customHeight="1">
      <c r="A3" s="545" t="s">
        <v>1245</v>
      </c>
      <c r="B3" s="546"/>
      <c r="C3" s="546"/>
      <c r="D3" s="546"/>
      <c r="E3" s="546"/>
      <c r="F3" s="546"/>
      <c r="G3" s="546"/>
      <c r="H3" s="546"/>
      <c r="I3" s="546"/>
      <c r="J3" s="546"/>
      <c r="K3" s="546"/>
      <c r="L3" s="546"/>
      <c r="M3" s="546"/>
      <c r="N3" s="546"/>
      <c r="O3" s="546"/>
      <c r="P3" s="546"/>
      <c r="Q3" s="546"/>
      <c r="R3" s="546"/>
      <c r="S3" s="546"/>
      <c r="T3" s="546"/>
      <c r="U3" s="546"/>
      <c r="V3" s="553"/>
      <c r="W3" s="360"/>
      <c r="X3" s="144"/>
      <c r="Y3" s="144"/>
      <c r="Z3" s="144"/>
      <c r="AA3" s="144"/>
      <c r="AB3" s="144"/>
      <c r="AC3" s="144"/>
    </row>
    <row r="4" spans="1:29" ht="24.75" customHeight="1">
      <c r="A4" s="361" t="s">
        <v>7</v>
      </c>
      <c r="B4" s="362" t="s">
        <v>1246</v>
      </c>
      <c r="C4" s="362" t="s">
        <v>1247</v>
      </c>
      <c r="D4" s="148" t="s">
        <v>1248</v>
      </c>
      <c r="E4" s="148" t="s">
        <v>1249</v>
      </c>
      <c r="F4" s="148" t="s">
        <v>1250</v>
      </c>
      <c r="G4" s="148" t="s">
        <v>1251</v>
      </c>
      <c r="H4" s="148" t="s">
        <v>1252</v>
      </c>
      <c r="I4" s="405" t="s">
        <v>1253</v>
      </c>
      <c r="J4" s="148" t="s">
        <v>1254</v>
      </c>
      <c r="K4" s="148" t="s">
        <v>1255</v>
      </c>
      <c r="L4" s="405" t="s">
        <v>1256</v>
      </c>
      <c r="M4" s="405" t="s">
        <v>1257</v>
      </c>
      <c r="N4" s="148" t="s">
        <v>1258</v>
      </c>
      <c r="O4" s="148" t="s">
        <v>1259</v>
      </c>
      <c r="P4" s="148" t="s">
        <v>1260</v>
      </c>
      <c r="Q4" s="148" t="s">
        <v>1408</v>
      </c>
      <c r="R4" s="148" t="s">
        <v>1409</v>
      </c>
      <c r="S4" s="148" t="s">
        <v>1413</v>
      </c>
      <c r="T4" s="148" t="s">
        <v>1414</v>
      </c>
      <c r="U4" s="148" t="s">
        <v>1415</v>
      </c>
      <c r="V4" s="410" t="s">
        <v>1416</v>
      </c>
      <c r="W4" s="411"/>
      <c r="X4" s="144" t="s">
        <v>1411</v>
      </c>
      <c r="Y4" s="144"/>
      <c r="Z4" s="144"/>
      <c r="AA4" s="144"/>
      <c r="AB4" s="144"/>
      <c r="AC4" s="144"/>
    </row>
    <row r="5" spans="1:29" ht="14.4">
      <c r="A5" s="486" t="s">
        <v>1262</v>
      </c>
      <c r="B5" s="488" t="str">
        <f>'ORÇ ABART CONSOLIDADA ADITIVO 1'!D5</f>
        <v>ADMINISTRAÇÃO DE OBRA</v>
      </c>
      <c r="C5" s="490">
        <f>'ORÇ ABART CONSOLIDADA ADITIVO 1'!I5</f>
        <v>172855.2</v>
      </c>
      <c r="D5" s="491">
        <f>C5/$C$51</f>
        <v>7.0972607187933787E-2</v>
      </c>
      <c r="E5" s="364">
        <v>9403.32</v>
      </c>
      <c r="F5" s="364">
        <v>3232.39</v>
      </c>
      <c r="G5" s="364">
        <v>3457.1</v>
      </c>
      <c r="H5" s="364">
        <v>3370.68</v>
      </c>
      <c r="I5" s="364">
        <v>5805.05</v>
      </c>
      <c r="J5" s="365">
        <v>11595.7</v>
      </c>
      <c r="K5" s="365">
        <v>9218.94</v>
      </c>
      <c r="L5" s="365">
        <v>3975.67</v>
      </c>
      <c r="M5" s="365">
        <v>2839.1475</v>
      </c>
      <c r="N5" s="365">
        <v>2839.1475</v>
      </c>
      <c r="O5" s="365">
        <v>2839.1475</v>
      </c>
      <c r="P5" s="365">
        <v>2839.1475</v>
      </c>
      <c r="Q5" s="366">
        <v>8089.62</v>
      </c>
      <c r="R5" s="366">
        <v>16473.099999999999</v>
      </c>
      <c r="S5" s="366">
        <v>20103.060000000001</v>
      </c>
      <c r="T5" s="366">
        <v>19878.349999999999</v>
      </c>
      <c r="U5" s="366">
        <v>21036.48</v>
      </c>
      <c r="V5" s="412">
        <v>25859.14</v>
      </c>
      <c r="W5" s="413"/>
      <c r="X5" s="132">
        <f t="shared" ref="X5:X51" si="0">SUM(E5:V5)</f>
        <v>172855.19</v>
      </c>
      <c r="Y5" s="132">
        <f t="shared" ref="Y5:Y52" si="1">C5-X5</f>
        <v>1.0000000009313226E-2</v>
      </c>
      <c r="Z5" s="359"/>
      <c r="AA5" s="359"/>
      <c r="AB5" s="404"/>
      <c r="AC5" s="404"/>
    </row>
    <row r="6" spans="1:29" ht="14.4">
      <c r="A6" s="487"/>
      <c r="B6" s="489"/>
      <c r="C6" s="489"/>
      <c r="D6" s="489"/>
      <c r="E6" s="155">
        <f t="shared" ref="E6:V6" si="2">E5/$C5</f>
        <v>5.43999833386557E-2</v>
      </c>
      <c r="F6" s="155">
        <f t="shared" si="2"/>
        <v>1.8699987041176661E-2</v>
      </c>
      <c r="G6" s="155">
        <f t="shared" si="2"/>
        <v>1.9999976859244036E-2</v>
      </c>
      <c r="H6" s="155">
        <f t="shared" si="2"/>
        <v>1.9500020826680363E-2</v>
      </c>
      <c r="I6" s="155">
        <f t="shared" si="2"/>
        <v>3.3583311349615168E-2</v>
      </c>
      <c r="J6" s="155">
        <f t="shared" si="2"/>
        <v>6.7083315977766358E-2</v>
      </c>
      <c r="K6" s="155">
        <f t="shared" si="2"/>
        <v>5.3333310192577373E-2</v>
      </c>
      <c r="L6" s="155">
        <f t="shared" si="2"/>
        <v>2.3000002314075594E-2</v>
      </c>
      <c r="M6" s="155">
        <f t="shared" si="2"/>
        <v>1.6425004859558751E-2</v>
      </c>
      <c r="N6" s="155">
        <f t="shared" si="2"/>
        <v>1.6425004859558751E-2</v>
      </c>
      <c r="O6" s="155">
        <f t="shared" si="2"/>
        <v>1.6425004859558751E-2</v>
      </c>
      <c r="P6" s="155">
        <f t="shared" si="2"/>
        <v>1.6425004859558751E-2</v>
      </c>
      <c r="Q6" s="155">
        <f t="shared" si="2"/>
        <v>4.6799980561764987E-2</v>
      </c>
      <c r="R6" s="155">
        <f t="shared" si="2"/>
        <v>9.5299996760294145E-2</v>
      </c>
      <c r="S6" s="155">
        <f t="shared" si="2"/>
        <v>0.11630000138844536</v>
      </c>
      <c r="T6" s="155">
        <f t="shared" si="2"/>
        <v>0.11500001157037797</v>
      </c>
      <c r="U6" s="155">
        <f t="shared" si="2"/>
        <v>0.1217000124960082</v>
      </c>
      <c r="V6" s="414">
        <f t="shared" si="2"/>
        <v>0.14960001203319309</v>
      </c>
      <c r="W6" s="415">
        <f>SUM(E6:V6)</f>
        <v>0.99999994214811005</v>
      </c>
      <c r="X6" s="369">
        <f t="shared" si="0"/>
        <v>0.99999994214811005</v>
      </c>
      <c r="Y6" s="132">
        <f t="shared" si="1"/>
        <v>-0.99999994214811005</v>
      </c>
      <c r="Z6" s="359"/>
      <c r="AA6" s="359"/>
      <c r="AB6" s="404"/>
      <c r="AC6" s="404"/>
    </row>
    <row r="7" spans="1:29" ht="14.4">
      <c r="A7" s="486" t="s">
        <v>1263</v>
      </c>
      <c r="B7" s="488" t="str">
        <f>'ORÇ ABART CONSOLIDADA ADITIVO 1'!D7</f>
        <v>MOBILIZAÇÃO</v>
      </c>
      <c r="C7" s="490">
        <f>'ORÇ ABART CONSOLIDADA ADITIVO 1'!I7</f>
        <v>4778.3999999999996</v>
      </c>
      <c r="D7" s="492">
        <f>C7/$C$51</f>
        <v>1.9619629966979458E-3</v>
      </c>
      <c r="E7" s="364">
        <v>259.94</v>
      </c>
      <c r="F7" s="364">
        <v>89.36</v>
      </c>
      <c r="G7" s="364">
        <v>95.57</v>
      </c>
      <c r="H7" s="364">
        <v>93.18</v>
      </c>
      <c r="I7" s="364">
        <v>160.87</v>
      </c>
      <c r="J7" s="364">
        <v>320.55</v>
      </c>
      <c r="K7" s="364">
        <v>254.85</v>
      </c>
      <c r="L7" s="364">
        <v>109.9</v>
      </c>
      <c r="M7" s="364">
        <v>78.484999999999999</v>
      </c>
      <c r="N7" s="364">
        <v>78.484999999999999</v>
      </c>
      <c r="O7" s="364">
        <v>78.484999999999999</v>
      </c>
      <c r="P7" s="364">
        <v>78.484999999999999</v>
      </c>
      <c r="Q7" s="366">
        <v>223.63</v>
      </c>
      <c r="R7" s="366">
        <v>455.38</v>
      </c>
      <c r="S7" s="366">
        <v>555.73</v>
      </c>
      <c r="T7" s="366">
        <v>549.52</v>
      </c>
      <c r="U7" s="366">
        <v>581.53</v>
      </c>
      <c r="V7" s="412">
        <v>714.61</v>
      </c>
      <c r="W7" s="413"/>
      <c r="X7" s="132">
        <f t="shared" si="0"/>
        <v>4778.5599999999995</v>
      </c>
      <c r="Y7" s="132">
        <f t="shared" si="1"/>
        <v>-0.15999999999985448</v>
      </c>
      <c r="Z7" s="359"/>
      <c r="AA7" s="359"/>
      <c r="AB7" s="404"/>
      <c r="AC7" s="404"/>
    </row>
    <row r="8" spans="1:29" ht="14.4">
      <c r="A8" s="487"/>
      <c r="B8" s="489"/>
      <c r="C8" s="489"/>
      <c r="D8" s="489"/>
      <c r="E8" s="155">
        <f t="shared" ref="E8:V8" si="3">E7/$C7</f>
        <v>5.4398961995647081E-2</v>
      </c>
      <c r="F8" s="155">
        <f t="shared" si="3"/>
        <v>1.8700820358278924E-2</v>
      </c>
      <c r="G8" s="155">
        <f t="shared" si="3"/>
        <v>2.0000418550142306E-2</v>
      </c>
      <c r="H8" s="155">
        <f t="shared" si="3"/>
        <v>1.9500251130085387E-2</v>
      </c>
      <c r="I8" s="155">
        <f t="shared" si="3"/>
        <v>3.366608069646744E-2</v>
      </c>
      <c r="J8" s="155">
        <f t="shared" si="3"/>
        <v>6.7083124058262181E-2</v>
      </c>
      <c r="K8" s="155">
        <f t="shared" si="3"/>
        <v>5.3333751883475645E-2</v>
      </c>
      <c r="L8" s="155">
        <f t="shared" si="3"/>
        <v>2.2999330319772311E-2</v>
      </c>
      <c r="M8" s="155">
        <f t="shared" si="3"/>
        <v>1.6424953959484349E-2</v>
      </c>
      <c r="N8" s="155">
        <f t="shared" si="3"/>
        <v>1.6424953959484349E-2</v>
      </c>
      <c r="O8" s="155">
        <f t="shared" si="3"/>
        <v>1.6424953959484349E-2</v>
      </c>
      <c r="P8" s="155">
        <f t="shared" si="3"/>
        <v>1.6424953959484349E-2</v>
      </c>
      <c r="Q8" s="155">
        <f t="shared" si="3"/>
        <v>4.6800184162062615E-2</v>
      </c>
      <c r="R8" s="155">
        <f t="shared" si="3"/>
        <v>9.529968190189185E-2</v>
      </c>
      <c r="S8" s="155">
        <f t="shared" si="3"/>
        <v>0.11630043529214801</v>
      </c>
      <c r="T8" s="155">
        <f t="shared" si="3"/>
        <v>0.11500083710028462</v>
      </c>
      <c r="U8" s="155">
        <f t="shared" si="3"/>
        <v>0.12169973212790892</v>
      </c>
      <c r="V8" s="414">
        <f t="shared" si="3"/>
        <v>0.14955005859701995</v>
      </c>
      <c r="W8" s="415">
        <f>SUM(E8:V8)</f>
        <v>1.0000334840113847</v>
      </c>
      <c r="X8" s="369">
        <f t="shared" si="0"/>
        <v>1.0000334840113847</v>
      </c>
      <c r="Y8" s="132">
        <f t="shared" si="1"/>
        <v>-1.0000334840113847</v>
      </c>
      <c r="Z8" s="359"/>
      <c r="AA8" s="359"/>
      <c r="AB8" s="404"/>
      <c r="AC8" s="404"/>
    </row>
    <row r="9" spans="1:29" ht="14.4">
      <c r="A9" s="486" t="s">
        <v>1264</v>
      </c>
      <c r="B9" s="488" t="str">
        <f>'ORÇ ABART CONSOLIDADA ADITIVO 1'!D9</f>
        <v>SERVIÇOS PRELIMINARES</v>
      </c>
      <c r="C9" s="490">
        <f>'ORÇ ABART CONSOLIDADA ADITIVO 1'!I9</f>
        <v>76367.260000000009</v>
      </c>
      <c r="D9" s="492">
        <f>C9/$C$51</f>
        <v>3.1355629139295828E-2</v>
      </c>
      <c r="E9" s="364">
        <v>72458.92</v>
      </c>
      <c r="F9" s="364">
        <v>1720.25</v>
      </c>
      <c r="G9" s="364">
        <v>1344.11</v>
      </c>
      <c r="H9" s="364">
        <v>843.81</v>
      </c>
      <c r="I9" s="370">
        <f t="shared" ref="I9:P9" si="4">I10*$C$11</f>
        <v>0</v>
      </c>
      <c r="J9" s="370">
        <f t="shared" si="4"/>
        <v>0</v>
      </c>
      <c r="K9" s="370">
        <f t="shared" si="4"/>
        <v>0</v>
      </c>
      <c r="L9" s="370">
        <f t="shared" si="4"/>
        <v>0</v>
      </c>
      <c r="M9" s="370">
        <f t="shared" si="4"/>
        <v>0</v>
      </c>
      <c r="N9" s="370">
        <f t="shared" si="4"/>
        <v>0</v>
      </c>
      <c r="O9" s="370">
        <f t="shared" si="4"/>
        <v>0</v>
      </c>
      <c r="P9" s="370">
        <f t="shared" si="4"/>
        <v>0</v>
      </c>
      <c r="Q9" s="371">
        <f t="shared" ref="Q9:V9" si="5">Q10*$C9</f>
        <v>0</v>
      </c>
      <c r="R9" s="371">
        <f t="shared" si="5"/>
        <v>0</v>
      </c>
      <c r="S9" s="371">
        <f t="shared" si="5"/>
        <v>0</v>
      </c>
      <c r="T9" s="371">
        <f t="shared" si="5"/>
        <v>0</v>
      </c>
      <c r="U9" s="371">
        <f t="shared" si="5"/>
        <v>0</v>
      </c>
      <c r="V9" s="416">
        <f t="shared" si="5"/>
        <v>0</v>
      </c>
      <c r="W9" s="413"/>
      <c r="X9" s="132">
        <f t="shared" si="0"/>
        <v>76367.09</v>
      </c>
      <c r="Y9" s="132">
        <f t="shared" si="1"/>
        <v>0.17000000001280569</v>
      </c>
      <c r="Z9" s="359"/>
      <c r="AA9" s="359"/>
      <c r="AB9" s="404"/>
      <c r="AC9" s="404"/>
    </row>
    <row r="10" spans="1:29" ht="14.4">
      <c r="A10" s="487"/>
      <c r="B10" s="489"/>
      <c r="C10" s="489"/>
      <c r="D10" s="489"/>
      <c r="E10" s="155">
        <f t="shared" ref="E10:H10" si="6">E9/$C9</f>
        <v>0.94882178567097986</v>
      </c>
      <c r="F10" s="155">
        <f t="shared" si="6"/>
        <v>2.252601442031572E-2</v>
      </c>
      <c r="G10" s="155">
        <f t="shared" si="6"/>
        <v>1.7600605285563471E-2</v>
      </c>
      <c r="H10" s="155">
        <f t="shared" si="6"/>
        <v>1.1049368538297693E-2</v>
      </c>
      <c r="I10" s="372"/>
      <c r="J10" s="372"/>
      <c r="K10" s="372"/>
      <c r="L10" s="372"/>
      <c r="M10" s="372"/>
      <c r="N10" s="372"/>
      <c r="O10" s="372"/>
      <c r="P10" s="372"/>
      <c r="Q10" s="373"/>
      <c r="R10" s="373"/>
      <c r="S10" s="373"/>
      <c r="T10" s="373"/>
      <c r="U10" s="373"/>
      <c r="V10" s="417"/>
      <c r="W10" s="415">
        <f>SUM(E10:V10)</f>
        <v>0.99999777391515687</v>
      </c>
      <c r="X10" s="369">
        <f t="shared" si="0"/>
        <v>0.99999777391515687</v>
      </c>
      <c r="Y10" s="132">
        <f t="shared" si="1"/>
        <v>-0.99999777391515687</v>
      </c>
      <c r="Z10" s="359"/>
      <c r="AA10" s="359"/>
      <c r="AB10" s="404"/>
      <c r="AC10" s="404"/>
    </row>
    <row r="11" spans="1:29" ht="14.4">
      <c r="A11" s="486" t="s">
        <v>1265</v>
      </c>
      <c r="B11" s="488" t="str">
        <f>'ORÇ ABART CONSOLIDADA ADITIVO 1'!D24</f>
        <v>TERRAPLANAGEM</v>
      </c>
      <c r="C11" s="493">
        <f>'ORÇ ABART CONSOLIDADA ADITIVO 1'!I24</f>
        <v>58839.91</v>
      </c>
      <c r="D11" s="492">
        <f>C11/$C$51</f>
        <v>2.4159075453925462E-2</v>
      </c>
      <c r="E11" s="364">
        <v>47137</v>
      </c>
      <c r="F11" s="370">
        <f>F12*$C$11</f>
        <v>0</v>
      </c>
      <c r="G11" s="374">
        <v>1997.16</v>
      </c>
      <c r="H11" s="374">
        <v>1003.4</v>
      </c>
      <c r="I11" s="370">
        <f t="shared" ref="I11:P11" si="7">I12*$C$11</f>
        <v>0</v>
      </c>
      <c r="J11" s="370">
        <f t="shared" si="7"/>
        <v>0</v>
      </c>
      <c r="K11" s="370">
        <f t="shared" si="7"/>
        <v>0</v>
      </c>
      <c r="L11" s="370">
        <f t="shared" si="7"/>
        <v>0</v>
      </c>
      <c r="M11" s="370">
        <f t="shared" si="7"/>
        <v>0</v>
      </c>
      <c r="N11" s="370">
        <f t="shared" si="7"/>
        <v>0</v>
      </c>
      <c r="O11" s="370">
        <f t="shared" si="7"/>
        <v>0</v>
      </c>
      <c r="P11" s="370">
        <f t="shared" si="7"/>
        <v>0</v>
      </c>
      <c r="Q11" s="365">
        <v>501.7</v>
      </c>
      <c r="R11" s="365">
        <v>6079.09</v>
      </c>
      <c r="S11" s="365">
        <v>2121.58</v>
      </c>
      <c r="T11" s="371">
        <f t="shared" ref="T11:V11" si="8">T12*$C11</f>
        <v>0</v>
      </c>
      <c r="U11" s="371">
        <f t="shared" si="8"/>
        <v>0</v>
      </c>
      <c r="V11" s="416">
        <f t="shared" si="8"/>
        <v>0</v>
      </c>
      <c r="W11" s="413"/>
      <c r="X11" s="132">
        <f t="shared" si="0"/>
        <v>58839.930000000008</v>
      </c>
      <c r="Y11" s="132">
        <f t="shared" si="1"/>
        <v>-2.0000000004074536E-2</v>
      </c>
      <c r="Z11" s="359"/>
      <c r="AA11" s="359"/>
      <c r="AB11" s="404"/>
      <c r="AC11" s="404"/>
    </row>
    <row r="12" spans="1:29" ht="14.4">
      <c r="A12" s="487"/>
      <c r="B12" s="489"/>
      <c r="C12" s="489"/>
      <c r="D12" s="489"/>
      <c r="E12" s="155">
        <f>E11/$C11</f>
        <v>0.80110591603556158</v>
      </c>
      <c r="F12" s="372"/>
      <c r="G12" s="164">
        <f t="shared" ref="G12:H12" si="9">G11/$C11</f>
        <v>3.394226809660314E-2</v>
      </c>
      <c r="H12" s="164">
        <f t="shared" si="9"/>
        <v>1.7053051236822082E-2</v>
      </c>
      <c r="I12" s="372"/>
      <c r="J12" s="372"/>
      <c r="K12" s="372"/>
      <c r="L12" s="372"/>
      <c r="M12" s="372"/>
      <c r="N12" s="372"/>
      <c r="O12" s="372"/>
      <c r="P12" s="372"/>
      <c r="Q12" s="155">
        <f t="shared" ref="Q12:S12" si="10">Q11/$C11</f>
        <v>8.5265256184110412E-3</v>
      </c>
      <c r="R12" s="155">
        <f t="shared" si="10"/>
        <v>0.10331575966040736</v>
      </c>
      <c r="S12" s="155">
        <f t="shared" si="10"/>
        <v>3.6056819257541346E-2</v>
      </c>
      <c r="T12" s="373"/>
      <c r="U12" s="373"/>
      <c r="V12" s="417"/>
      <c r="W12" s="415">
        <f>SUM(E12:V12)</f>
        <v>1.0000003399053468</v>
      </c>
      <c r="X12" s="369">
        <f t="shared" si="0"/>
        <v>1.0000003399053468</v>
      </c>
      <c r="Y12" s="132">
        <f t="shared" si="1"/>
        <v>-1.0000003399053468</v>
      </c>
      <c r="Z12" s="359"/>
      <c r="AA12" s="359"/>
      <c r="AB12" s="404"/>
      <c r="AC12" s="404"/>
    </row>
    <row r="13" spans="1:29" ht="14.4">
      <c r="A13" s="486" t="s">
        <v>1266</v>
      </c>
      <c r="B13" s="488" t="str">
        <f>'ORÇ ABART CONSOLIDADA ADITIVO 1'!D33</f>
        <v>ESTRUTURA</v>
      </c>
      <c r="C13" s="493">
        <f>'ORÇ ABART CONSOLIDADA ADITIVO 1'!I33</f>
        <v>753145.36</v>
      </c>
      <c r="D13" s="492">
        <f>C13/$C$51</f>
        <v>0.30923391249262372</v>
      </c>
      <c r="E13" s="364">
        <v>6754.82</v>
      </c>
      <c r="F13" s="364">
        <v>43655.05</v>
      </c>
      <c r="G13" s="364">
        <v>38394.47</v>
      </c>
      <c r="H13" s="364">
        <v>35636.400000000001</v>
      </c>
      <c r="I13" s="364">
        <v>48617.760000000002</v>
      </c>
      <c r="J13" s="364">
        <v>150450.60999999999</v>
      </c>
      <c r="K13" s="364">
        <v>113900.46</v>
      </c>
      <c r="L13" s="364">
        <v>51550.92</v>
      </c>
      <c r="M13" s="364">
        <v>35812.272499999999</v>
      </c>
      <c r="N13" s="364">
        <v>35812.272499999999</v>
      </c>
      <c r="O13" s="364">
        <v>35812.272499999999</v>
      </c>
      <c r="P13" s="364">
        <v>35812.272499999999</v>
      </c>
      <c r="Q13" s="365">
        <v>79193.89</v>
      </c>
      <c r="R13" s="366">
        <v>29796.68</v>
      </c>
      <c r="S13" s="366">
        <v>4646.93</v>
      </c>
      <c r="T13" s="366">
        <v>7297.61</v>
      </c>
      <c r="U13" s="416">
        <f t="shared" ref="U13:V13" si="11">U14*$C13</f>
        <v>0</v>
      </c>
      <c r="V13" s="416">
        <f t="shared" si="11"/>
        <v>0</v>
      </c>
      <c r="W13" s="413"/>
      <c r="X13" s="132">
        <f t="shared" si="0"/>
        <v>753144.69</v>
      </c>
      <c r="Y13" s="132">
        <f t="shared" si="1"/>
        <v>0.67000000004190952</v>
      </c>
      <c r="Z13" s="359"/>
      <c r="AA13" s="359"/>
      <c r="AB13" s="404"/>
      <c r="AC13" s="404"/>
    </row>
    <row r="14" spans="1:29" ht="14.4">
      <c r="A14" s="487"/>
      <c r="B14" s="489"/>
      <c r="C14" s="489"/>
      <c r="D14" s="489"/>
      <c r="E14" s="155">
        <f t="shared" ref="E14:T14" si="12">E13/$C13</f>
        <v>8.9688131385420727E-3</v>
      </c>
      <c r="F14" s="155">
        <f t="shared" si="12"/>
        <v>5.7963644627645326E-2</v>
      </c>
      <c r="G14" s="155">
        <f t="shared" si="12"/>
        <v>5.0978830965645199E-2</v>
      </c>
      <c r="H14" s="155">
        <f t="shared" si="12"/>
        <v>4.7316762331245064E-2</v>
      </c>
      <c r="I14" s="155">
        <f t="shared" si="12"/>
        <v>6.4552956948443527E-2</v>
      </c>
      <c r="J14" s="155">
        <f t="shared" si="12"/>
        <v>0.19976304441416196</v>
      </c>
      <c r="K14" s="155">
        <f t="shared" si="12"/>
        <v>0.15123303687351936</v>
      </c>
      <c r="L14" s="155">
        <f t="shared" si="12"/>
        <v>6.8447503945320731E-2</v>
      </c>
      <c r="M14" s="155">
        <f t="shared" si="12"/>
        <v>4.7550279669783799E-2</v>
      </c>
      <c r="N14" s="155">
        <f t="shared" si="12"/>
        <v>4.7550279669783799E-2</v>
      </c>
      <c r="O14" s="155">
        <f t="shared" si="12"/>
        <v>4.7550279669783799E-2</v>
      </c>
      <c r="P14" s="155">
        <f t="shared" si="12"/>
        <v>4.7550279669783799E-2</v>
      </c>
      <c r="Q14" s="155">
        <f t="shared" si="12"/>
        <v>0.10515087021182737</v>
      </c>
      <c r="R14" s="155">
        <f t="shared" si="12"/>
        <v>3.9562986884762855E-2</v>
      </c>
      <c r="S14" s="155">
        <f t="shared" si="12"/>
        <v>6.1700307096096306E-3</v>
      </c>
      <c r="T14" s="155">
        <f t="shared" si="12"/>
        <v>9.6895106676352614E-3</v>
      </c>
      <c r="U14" s="417"/>
      <c r="V14" s="417"/>
      <c r="W14" s="415">
        <f>SUM(E14:V14)</f>
        <v>0.99999911039749345</v>
      </c>
      <c r="X14" s="369">
        <f t="shared" si="0"/>
        <v>0.99999911039749345</v>
      </c>
      <c r="Y14" s="132">
        <f t="shared" si="1"/>
        <v>-0.99999911039749345</v>
      </c>
      <c r="Z14" s="359"/>
      <c r="AA14" s="359"/>
      <c r="AB14" s="404"/>
      <c r="AC14" s="404"/>
    </row>
    <row r="15" spans="1:29" ht="14.4">
      <c r="A15" s="486" t="s">
        <v>1267</v>
      </c>
      <c r="B15" s="488" t="str">
        <f>'ORÇ ABART CONSOLIDADA ADITIVO 1'!D141</f>
        <v>VEDAÇÃO E ELEVAÇÕES INTERNAS E EXTERNAS</v>
      </c>
      <c r="C15" s="493">
        <f>'ORÇ ABART CONSOLIDADA ADITIVO 1'!I141</f>
        <v>211436.5</v>
      </c>
      <c r="D15" s="492">
        <f>C15/$C$51</f>
        <v>8.6813701061301943E-2</v>
      </c>
      <c r="E15" s="370">
        <f t="shared" ref="E15:F15" si="13">E16*$C$47</f>
        <v>0</v>
      </c>
      <c r="F15" s="370">
        <f t="shared" si="13"/>
        <v>0</v>
      </c>
      <c r="G15" s="364">
        <v>6241.95</v>
      </c>
      <c r="H15" s="364">
        <v>6432.93</v>
      </c>
      <c r="I15" s="364">
        <v>17767.990000000002</v>
      </c>
      <c r="J15" s="364">
        <v>946.46</v>
      </c>
      <c r="K15" s="370">
        <f>K16*$C$47</f>
        <v>0</v>
      </c>
      <c r="L15" s="364">
        <v>70.84</v>
      </c>
      <c r="M15" s="364">
        <v>1098.615</v>
      </c>
      <c r="N15" s="364">
        <v>1098.615</v>
      </c>
      <c r="O15" s="364">
        <v>1098.615</v>
      </c>
      <c r="P15" s="364">
        <v>1098.615</v>
      </c>
      <c r="Q15" s="365">
        <v>22409.91</v>
      </c>
      <c r="R15" s="366">
        <v>64776.43</v>
      </c>
      <c r="S15" s="366">
        <v>45246.27</v>
      </c>
      <c r="T15" s="366">
        <v>37236.300000000003</v>
      </c>
      <c r="U15" s="366">
        <v>2001.75</v>
      </c>
      <c r="V15" s="366">
        <v>3911.24</v>
      </c>
      <c r="W15" s="413"/>
      <c r="X15" s="132">
        <f t="shared" si="0"/>
        <v>211436.52999999997</v>
      </c>
      <c r="Y15" s="132">
        <f t="shared" si="1"/>
        <v>-2.9999999969732016E-2</v>
      </c>
      <c r="Z15" s="359"/>
      <c r="AA15" s="359"/>
      <c r="AB15" s="404"/>
      <c r="AC15" s="404"/>
    </row>
    <row r="16" spans="1:29" ht="14.4">
      <c r="A16" s="487"/>
      <c r="B16" s="489"/>
      <c r="C16" s="489"/>
      <c r="D16" s="489"/>
      <c r="E16" s="372"/>
      <c r="F16" s="372"/>
      <c r="G16" s="155">
        <f t="shared" ref="G16:I16" si="14">G15/$C15</f>
        <v>2.9521629425383035E-2</v>
      </c>
      <c r="H16" s="155">
        <f t="shared" si="14"/>
        <v>3.0424879337295124E-2</v>
      </c>
      <c r="I16" s="155">
        <f t="shared" si="14"/>
        <v>8.4034639241568995E-2</v>
      </c>
      <c r="J16" s="384">
        <f>J15/C15</f>
        <v>4.4763321375448422E-3</v>
      </c>
      <c r="K16" s="372"/>
      <c r="L16" s="155">
        <f t="shared" ref="L16:V16" si="15">L15/$C15</f>
        <v>3.3504148999817914E-4</v>
      </c>
      <c r="M16" s="155">
        <f t="shared" si="15"/>
        <v>5.1959571786328283E-3</v>
      </c>
      <c r="N16" s="155">
        <f t="shared" si="15"/>
        <v>5.1959571786328283E-3</v>
      </c>
      <c r="O16" s="155">
        <f t="shared" si="15"/>
        <v>5.1959571786328283E-3</v>
      </c>
      <c r="P16" s="155">
        <f t="shared" si="15"/>
        <v>5.1959571786328283E-3</v>
      </c>
      <c r="Q16" s="155">
        <f t="shared" si="15"/>
        <v>0.10598884298595559</v>
      </c>
      <c r="R16" s="155">
        <f t="shared" si="15"/>
        <v>0.30636351812482709</v>
      </c>
      <c r="S16" s="155">
        <f t="shared" si="15"/>
        <v>0.2139946035807441</v>
      </c>
      <c r="T16" s="155">
        <f t="shared" si="15"/>
        <v>0.17611103097147371</v>
      </c>
      <c r="U16" s="155">
        <f t="shared" si="15"/>
        <v>9.4673814596817479E-3</v>
      </c>
      <c r="V16" s="155">
        <f t="shared" si="15"/>
        <v>1.8498414417567447E-2</v>
      </c>
      <c r="W16" s="415">
        <f>SUM(E16:V16)</f>
        <v>1.0000001418865712</v>
      </c>
      <c r="X16" s="369">
        <f t="shared" si="0"/>
        <v>1.0000001418865712</v>
      </c>
      <c r="Y16" s="132">
        <f t="shared" si="1"/>
        <v>-1.0000001418865712</v>
      </c>
      <c r="Z16" s="359"/>
      <c r="AA16" s="359"/>
      <c r="AB16" s="404"/>
      <c r="AC16" s="404"/>
    </row>
    <row r="17" spans="1:29" ht="14.4">
      <c r="A17" s="486" t="s">
        <v>1268</v>
      </c>
      <c r="B17" s="488" t="str">
        <f>'ORÇ ABART CONSOLIDADA ADITIVO 1'!D166</f>
        <v>COBERTURA</v>
      </c>
      <c r="C17" s="494">
        <f>'ORÇ ABART CONSOLIDADA ADITIVO 1'!I166</f>
        <v>42440.759999999995</v>
      </c>
      <c r="D17" s="492">
        <f>C17/$C$51</f>
        <v>1.7425749345332808E-2</v>
      </c>
      <c r="E17" s="370">
        <f t="shared" ref="E17:K17" si="16">E18*$C$47</f>
        <v>0</v>
      </c>
      <c r="F17" s="370">
        <f t="shared" si="16"/>
        <v>0</v>
      </c>
      <c r="G17" s="370">
        <f t="shared" si="16"/>
        <v>0</v>
      </c>
      <c r="H17" s="370">
        <f t="shared" si="16"/>
        <v>0</v>
      </c>
      <c r="I17" s="370">
        <f t="shared" si="16"/>
        <v>0</v>
      </c>
      <c r="J17" s="370">
        <f t="shared" si="16"/>
        <v>0</v>
      </c>
      <c r="K17" s="370">
        <f t="shared" si="16"/>
        <v>0</v>
      </c>
      <c r="L17" s="370">
        <f t="shared" ref="L17:Q17" si="17">L18*$C$11</f>
        <v>0</v>
      </c>
      <c r="M17" s="370">
        <f t="shared" si="17"/>
        <v>0</v>
      </c>
      <c r="N17" s="370">
        <f t="shared" si="17"/>
        <v>0</v>
      </c>
      <c r="O17" s="370">
        <f t="shared" si="17"/>
        <v>0</v>
      </c>
      <c r="P17" s="370">
        <f t="shared" si="17"/>
        <v>0</v>
      </c>
      <c r="Q17" s="370">
        <f t="shared" si="17"/>
        <v>0</v>
      </c>
      <c r="R17" s="365">
        <v>12983.69</v>
      </c>
      <c r="S17" s="365">
        <v>29457.07</v>
      </c>
      <c r="T17" s="371">
        <f t="shared" ref="T17:V17" si="18">T18*$C17</f>
        <v>0</v>
      </c>
      <c r="U17" s="371">
        <f t="shared" si="18"/>
        <v>0</v>
      </c>
      <c r="V17" s="416">
        <f t="shared" si="18"/>
        <v>0</v>
      </c>
      <c r="W17" s="413"/>
      <c r="X17" s="132">
        <f t="shared" si="0"/>
        <v>42440.76</v>
      </c>
      <c r="Y17" s="132">
        <f t="shared" si="1"/>
        <v>0</v>
      </c>
      <c r="Z17" s="359"/>
      <c r="AA17" s="359"/>
      <c r="AB17" s="404"/>
      <c r="AC17" s="404"/>
    </row>
    <row r="18" spans="1:29" ht="14.4">
      <c r="A18" s="487"/>
      <c r="B18" s="489"/>
      <c r="C18" s="489"/>
      <c r="D18" s="489"/>
      <c r="E18" s="372"/>
      <c r="F18" s="372"/>
      <c r="G18" s="372"/>
      <c r="H18" s="372"/>
      <c r="I18" s="372"/>
      <c r="J18" s="372"/>
      <c r="K18" s="372"/>
      <c r="L18" s="372"/>
      <c r="M18" s="372"/>
      <c r="N18" s="372"/>
      <c r="O18" s="372"/>
      <c r="P18" s="372"/>
      <c r="Q18" s="372"/>
      <c r="R18" s="155">
        <f t="shared" ref="R18:S18" si="19">R17/$C17</f>
        <v>0.30592501171044068</v>
      </c>
      <c r="S18" s="155">
        <f t="shared" si="19"/>
        <v>0.69407498828955949</v>
      </c>
      <c r="T18" s="373"/>
      <c r="U18" s="373"/>
      <c r="V18" s="417"/>
      <c r="W18" s="415">
        <f>SUM(E18:V18)</f>
        <v>1.0000000000000002</v>
      </c>
      <c r="X18" s="369">
        <f t="shared" si="0"/>
        <v>1.0000000000000002</v>
      </c>
      <c r="Y18" s="132">
        <f t="shared" si="1"/>
        <v>-1.0000000000000002</v>
      </c>
      <c r="Z18" s="359"/>
      <c r="AA18" s="359"/>
      <c r="AB18" s="404"/>
      <c r="AC18" s="404"/>
    </row>
    <row r="19" spans="1:29" ht="14.4">
      <c r="A19" s="486" t="s">
        <v>1269</v>
      </c>
      <c r="B19" s="488" t="str">
        <f>'ORÇ ABART CONSOLIDADA ADITIVO 1'!D172</f>
        <v>IMPERMEABILIZAÇÃO</v>
      </c>
      <c r="C19" s="494">
        <f>'ORÇ ABART CONSOLIDADA ADITIVO 1'!I172</f>
        <v>35324.53</v>
      </c>
      <c r="D19" s="492">
        <f>C19/$C$51</f>
        <v>1.4503896855798276E-2</v>
      </c>
      <c r="E19" s="370">
        <f t="shared" ref="E19:K19" si="20">E20*$C$47</f>
        <v>0</v>
      </c>
      <c r="F19" s="370">
        <f t="shared" si="20"/>
        <v>0</v>
      </c>
      <c r="G19" s="370">
        <f t="shared" si="20"/>
        <v>0</v>
      </c>
      <c r="H19" s="370">
        <f t="shared" si="20"/>
        <v>0</v>
      </c>
      <c r="I19" s="370">
        <f t="shared" si="20"/>
        <v>0</v>
      </c>
      <c r="J19" s="370">
        <f t="shared" si="20"/>
        <v>0</v>
      </c>
      <c r="K19" s="370">
        <f t="shared" si="20"/>
        <v>0</v>
      </c>
      <c r="L19" s="370">
        <f>L20*$C$19</f>
        <v>0</v>
      </c>
      <c r="M19" s="370">
        <f t="shared" ref="M19:Q19" si="21">M20*$C$11</f>
        <v>0</v>
      </c>
      <c r="N19" s="370">
        <f t="shared" si="21"/>
        <v>0</v>
      </c>
      <c r="O19" s="370">
        <f t="shared" si="21"/>
        <v>0</v>
      </c>
      <c r="P19" s="370">
        <f t="shared" si="21"/>
        <v>0</v>
      </c>
      <c r="Q19" s="370">
        <f t="shared" si="21"/>
        <v>0</v>
      </c>
      <c r="R19" s="365">
        <v>25814.13</v>
      </c>
      <c r="S19" s="365">
        <v>9510.4</v>
      </c>
      <c r="T19" s="371">
        <f t="shared" ref="T19:V19" si="22">T20*$C19</f>
        <v>0</v>
      </c>
      <c r="U19" s="371">
        <f t="shared" si="22"/>
        <v>0</v>
      </c>
      <c r="V19" s="416">
        <f t="shared" si="22"/>
        <v>0</v>
      </c>
      <c r="W19" s="413"/>
      <c r="X19" s="132">
        <f t="shared" si="0"/>
        <v>35324.53</v>
      </c>
      <c r="Y19" s="132">
        <f t="shared" si="1"/>
        <v>0</v>
      </c>
      <c r="Z19" s="359"/>
      <c r="AA19" s="359"/>
      <c r="AB19" s="404"/>
      <c r="AC19" s="404"/>
    </row>
    <row r="20" spans="1:29" ht="14.4">
      <c r="A20" s="487"/>
      <c r="B20" s="489"/>
      <c r="C20" s="489"/>
      <c r="D20" s="489"/>
      <c r="E20" s="372"/>
      <c r="F20" s="372"/>
      <c r="G20" s="372"/>
      <c r="H20" s="372"/>
      <c r="I20" s="372"/>
      <c r="J20" s="372"/>
      <c r="K20" s="372"/>
      <c r="L20" s="381"/>
      <c r="M20" s="372"/>
      <c r="N20" s="372"/>
      <c r="O20" s="372"/>
      <c r="P20" s="372"/>
      <c r="Q20" s="372"/>
      <c r="R20" s="155">
        <f t="shared" ref="R20:S20" si="23">R19/$C19</f>
        <v>0.73077065710428424</v>
      </c>
      <c r="S20" s="155">
        <f t="shared" si="23"/>
        <v>0.26922934289571582</v>
      </c>
      <c r="T20" s="373"/>
      <c r="U20" s="373"/>
      <c r="V20" s="417"/>
      <c r="W20" s="415">
        <f>SUM(E20:V20)</f>
        <v>1</v>
      </c>
      <c r="X20" s="369">
        <f t="shared" si="0"/>
        <v>1</v>
      </c>
      <c r="Y20" s="132">
        <f t="shared" si="1"/>
        <v>-1</v>
      </c>
      <c r="Z20" s="359"/>
      <c r="AA20" s="359"/>
      <c r="AB20" s="404"/>
      <c r="AC20" s="404"/>
    </row>
    <row r="21" spans="1:29" ht="15.75" customHeight="1">
      <c r="A21" s="486" t="s">
        <v>1270</v>
      </c>
      <c r="B21" s="488" t="str">
        <f>'ORÇ ABART CONSOLIDADA ADITIVO 1'!D180</f>
        <v>PAVIMENTAÇÃO</v>
      </c>
      <c r="C21" s="494">
        <f>'ORÇ ABART CONSOLIDADA ADITIVO 1'!I180</f>
        <v>83931.8</v>
      </c>
      <c r="D21" s="492">
        <f>C21/$C$51</f>
        <v>3.4461553207402615E-2</v>
      </c>
      <c r="E21" s="370">
        <f t="shared" ref="E21:K21" si="24">E22*$C$47</f>
        <v>0</v>
      </c>
      <c r="F21" s="370">
        <f t="shared" si="24"/>
        <v>0</v>
      </c>
      <c r="G21" s="370">
        <f t="shared" si="24"/>
        <v>0</v>
      </c>
      <c r="H21" s="370">
        <f t="shared" si="24"/>
        <v>0</v>
      </c>
      <c r="I21" s="370">
        <f t="shared" si="24"/>
        <v>0</v>
      </c>
      <c r="J21" s="370">
        <f t="shared" si="24"/>
        <v>0</v>
      </c>
      <c r="K21" s="370">
        <f t="shared" si="24"/>
        <v>0</v>
      </c>
      <c r="L21" s="364">
        <v>302.11</v>
      </c>
      <c r="M21" s="370">
        <f>M22*$C$11</f>
        <v>0</v>
      </c>
      <c r="N21" s="371">
        <f t="shared" ref="N21:O21" si="25">N22*$C21</f>
        <v>0</v>
      </c>
      <c r="O21" s="371">
        <f t="shared" si="25"/>
        <v>0</v>
      </c>
      <c r="P21" s="370">
        <f t="shared" ref="P21:Q21" si="26">P22*$C$11</f>
        <v>0</v>
      </c>
      <c r="Q21" s="370">
        <f t="shared" si="26"/>
        <v>0</v>
      </c>
      <c r="R21" s="365">
        <v>14240.04</v>
      </c>
      <c r="S21" s="365">
        <v>2019.47</v>
      </c>
      <c r="T21" s="365">
        <v>35978.74</v>
      </c>
      <c r="U21" s="365">
        <v>31390.93</v>
      </c>
      <c r="V21" s="416">
        <f>V22*$C21</f>
        <v>0</v>
      </c>
      <c r="W21" s="413"/>
      <c r="X21" s="132">
        <f t="shared" si="0"/>
        <v>83931.290000000008</v>
      </c>
      <c r="Y21" s="132">
        <f t="shared" si="1"/>
        <v>0.50999999999476131</v>
      </c>
      <c r="Z21" s="359"/>
      <c r="AA21" s="359"/>
      <c r="AB21" s="404"/>
      <c r="AC21" s="404"/>
    </row>
    <row r="22" spans="1:29" ht="15.75" customHeight="1">
      <c r="A22" s="487"/>
      <c r="B22" s="489"/>
      <c r="C22" s="489"/>
      <c r="D22" s="489"/>
      <c r="E22" s="372"/>
      <c r="F22" s="372"/>
      <c r="G22" s="372"/>
      <c r="H22" s="372"/>
      <c r="I22" s="372"/>
      <c r="J22" s="372"/>
      <c r="K22" s="372"/>
      <c r="L22" s="155">
        <f>L21/$C21</f>
        <v>3.5994700459182336E-3</v>
      </c>
      <c r="M22" s="372"/>
      <c r="N22" s="373"/>
      <c r="O22" s="373"/>
      <c r="P22" s="372"/>
      <c r="Q22" s="372"/>
      <c r="R22" s="155">
        <f t="shared" ref="R22:U22" si="27">R21/$C21</f>
        <v>0.16966203512852102</v>
      </c>
      <c r="S22" s="155">
        <f t="shared" si="27"/>
        <v>2.4060844638146686E-2</v>
      </c>
      <c r="T22" s="155">
        <f t="shared" si="27"/>
        <v>0.42866636960008003</v>
      </c>
      <c r="U22" s="155">
        <f t="shared" si="27"/>
        <v>0.37400520422533534</v>
      </c>
      <c r="V22" s="417"/>
      <c r="W22" s="415">
        <f>SUM(E22:V22)</f>
        <v>0.99999392363800133</v>
      </c>
      <c r="X22" s="369">
        <f t="shared" si="0"/>
        <v>0.99999392363800133</v>
      </c>
      <c r="Y22" s="132">
        <f t="shared" si="1"/>
        <v>-0.99999392363800133</v>
      </c>
      <c r="Z22" s="359"/>
      <c r="AA22" s="359"/>
      <c r="AB22" s="404"/>
      <c r="AC22" s="404"/>
    </row>
    <row r="23" spans="1:29" ht="15.75" customHeight="1">
      <c r="A23" s="486" t="s">
        <v>1271</v>
      </c>
      <c r="B23" s="488" t="str">
        <f>'ORÇ ABART CONSOLIDADA ADITIVO 1'!D194</f>
        <v>REVESTIMENTOS INTERNOS E EXTERNOS</v>
      </c>
      <c r="C23" s="494">
        <f>'ORÇ ABART CONSOLIDADA ADITIVO 1'!I194</f>
        <v>317669.01999999996</v>
      </c>
      <c r="D23" s="492">
        <f>C23/$C$51</f>
        <v>0.13043170568334581</v>
      </c>
      <c r="E23" s="370">
        <f t="shared" ref="E23:K23" si="28">E24*$C$47</f>
        <v>0</v>
      </c>
      <c r="F23" s="370">
        <f t="shared" si="28"/>
        <v>0</v>
      </c>
      <c r="G23" s="370">
        <f t="shared" si="28"/>
        <v>0</v>
      </c>
      <c r="H23" s="370">
        <f t="shared" si="28"/>
        <v>0</v>
      </c>
      <c r="I23" s="370">
        <f t="shared" si="28"/>
        <v>0</v>
      </c>
      <c r="J23" s="370">
        <f t="shared" si="28"/>
        <v>0</v>
      </c>
      <c r="K23" s="370">
        <f t="shared" si="28"/>
        <v>0</v>
      </c>
      <c r="L23" s="370">
        <f>L24*$C$11</f>
        <v>0</v>
      </c>
      <c r="M23" s="364">
        <v>89.16</v>
      </c>
      <c r="N23" s="364">
        <v>89.16</v>
      </c>
      <c r="O23" s="364">
        <v>89.16</v>
      </c>
      <c r="P23" s="364">
        <v>89.16</v>
      </c>
      <c r="Q23" s="365">
        <v>3455.31</v>
      </c>
      <c r="R23" s="364">
        <v>23173.46</v>
      </c>
      <c r="S23" s="364">
        <v>98075.02</v>
      </c>
      <c r="T23" s="364">
        <v>139424.60999999999</v>
      </c>
      <c r="U23" s="364">
        <v>45845.89</v>
      </c>
      <c r="V23" s="418">
        <v>7338.09</v>
      </c>
      <c r="W23" s="413"/>
      <c r="X23" s="132">
        <f t="shared" si="0"/>
        <v>317669.02</v>
      </c>
      <c r="Y23" s="132">
        <f t="shared" si="1"/>
        <v>0</v>
      </c>
      <c r="Z23" s="359"/>
      <c r="AA23" s="359"/>
      <c r="AB23" s="404"/>
      <c r="AC23" s="404"/>
    </row>
    <row r="24" spans="1:29" ht="15.75" customHeight="1">
      <c r="A24" s="487"/>
      <c r="B24" s="489"/>
      <c r="C24" s="489"/>
      <c r="D24" s="489"/>
      <c r="E24" s="372"/>
      <c r="F24" s="372"/>
      <c r="G24" s="372"/>
      <c r="H24" s="372"/>
      <c r="I24" s="372"/>
      <c r="J24" s="372"/>
      <c r="K24" s="372"/>
      <c r="L24" s="372"/>
      <c r="M24" s="155">
        <f t="shared" ref="M24:V24" si="29">M23/$C23</f>
        <v>2.8066948423236237E-4</v>
      </c>
      <c r="N24" s="155">
        <f t="shared" si="29"/>
        <v>2.8066948423236237E-4</v>
      </c>
      <c r="O24" s="155">
        <f t="shared" si="29"/>
        <v>2.8066948423236237E-4</v>
      </c>
      <c r="P24" s="155">
        <f t="shared" si="29"/>
        <v>2.8066948423236237E-4</v>
      </c>
      <c r="Q24" s="155">
        <f t="shared" si="29"/>
        <v>1.0877075768987483E-2</v>
      </c>
      <c r="R24" s="155">
        <f t="shared" si="29"/>
        <v>7.2948441746066406E-2</v>
      </c>
      <c r="S24" s="155">
        <f t="shared" si="29"/>
        <v>0.30873334768369926</v>
      </c>
      <c r="T24" s="155">
        <f t="shared" si="29"/>
        <v>0.43889898360249296</v>
      </c>
      <c r="U24" s="155">
        <f t="shared" si="29"/>
        <v>0.14431967586892799</v>
      </c>
      <c r="V24" s="414">
        <f t="shared" si="29"/>
        <v>2.3099797392896547E-2</v>
      </c>
      <c r="W24" s="415">
        <f>SUM(E24:V24)</f>
        <v>1.0000000000000002</v>
      </c>
      <c r="X24" s="369">
        <f t="shared" si="0"/>
        <v>1.0000000000000002</v>
      </c>
      <c r="Y24" s="132">
        <f t="shared" si="1"/>
        <v>-1.0000000000000002</v>
      </c>
      <c r="Z24" s="359"/>
      <c r="AA24" s="359"/>
      <c r="AB24" s="404"/>
      <c r="AC24" s="404"/>
    </row>
    <row r="25" spans="1:29" ht="15.75" customHeight="1">
      <c r="A25" s="486" t="s">
        <v>1272</v>
      </c>
      <c r="B25" s="488" t="str">
        <f>'ORÇ ABART CONSOLIDADA ADITIVO 1'!D214</f>
        <v>ESQUADRIAS</v>
      </c>
      <c r="C25" s="494">
        <f>'ORÇ ABART CONSOLIDADA ADITIVO 1'!I214</f>
        <v>85836.62</v>
      </c>
      <c r="D25" s="492">
        <f>C25/$C$51</f>
        <v>3.5243653147836687E-2</v>
      </c>
      <c r="E25" s="370">
        <f t="shared" ref="E25:K25" si="30">E26*$C$47</f>
        <v>0</v>
      </c>
      <c r="F25" s="370">
        <f t="shared" si="30"/>
        <v>0</v>
      </c>
      <c r="G25" s="370">
        <f t="shared" si="30"/>
        <v>0</v>
      </c>
      <c r="H25" s="370">
        <f t="shared" si="30"/>
        <v>0</v>
      </c>
      <c r="I25" s="370">
        <f t="shared" si="30"/>
        <v>0</v>
      </c>
      <c r="J25" s="370">
        <f t="shared" si="30"/>
        <v>0</v>
      </c>
      <c r="K25" s="370">
        <f t="shared" si="30"/>
        <v>0</v>
      </c>
      <c r="L25" s="370">
        <f t="shared" ref="L25:M25" si="31">L26*$C$11</f>
        <v>0</v>
      </c>
      <c r="M25" s="370">
        <f t="shared" si="31"/>
        <v>0</v>
      </c>
      <c r="N25" s="370">
        <f t="shared" ref="N25:O25" si="32">N26*$C$23</f>
        <v>0</v>
      </c>
      <c r="O25" s="370">
        <f t="shared" si="32"/>
        <v>0</v>
      </c>
      <c r="P25" s="370">
        <f t="shared" ref="P25:S25" si="33">P26*$C$11</f>
        <v>0</v>
      </c>
      <c r="Q25" s="370">
        <f t="shared" si="33"/>
        <v>0</v>
      </c>
      <c r="R25" s="370">
        <f t="shared" si="33"/>
        <v>0</v>
      </c>
      <c r="S25" s="370">
        <f t="shared" si="33"/>
        <v>0</v>
      </c>
      <c r="T25" s="364">
        <v>2485.7800000000002</v>
      </c>
      <c r="U25" s="364">
        <v>48177.78</v>
      </c>
      <c r="V25" s="418">
        <v>35173.08</v>
      </c>
      <c r="W25" s="413"/>
      <c r="X25" s="132">
        <f t="shared" si="0"/>
        <v>85836.64</v>
      </c>
      <c r="Y25" s="132">
        <f t="shared" si="1"/>
        <v>-2.0000000004074536E-2</v>
      </c>
      <c r="Z25" s="359"/>
      <c r="AA25" s="359"/>
      <c r="AB25" s="404"/>
      <c r="AC25" s="404"/>
    </row>
    <row r="26" spans="1:29" ht="15.75" customHeight="1">
      <c r="A26" s="487"/>
      <c r="B26" s="489"/>
      <c r="C26" s="489"/>
      <c r="D26" s="489"/>
      <c r="E26" s="372"/>
      <c r="F26" s="372"/>
      <c r="G26" s="372"/>
      <c r="H26" s="372"/>
      <c r="I26" s="372"/>
      <c r="J26" s="372"/>
      <c r="K26" s="372"/>
      <c r="L26" s="372"/>
      <c r="M26" s="372"/>
      <c r="N26" s="382"/>
      <c r="O26" s="382"/>
      <c r="P26" s="372"/>
      <c r="Q26" s="372"/>
      <c r="R26" s="372"/>
      <c r="S26" s="372"/>
      <c r="T26" s="155">
        <f t="shared" ref="T26:V26" si="34">T25/$C25</f>
        <v>2.8959434796011312E-2</v>
      </c>
      <c r="U26" s="155">
        <f t="shared" si="34"/>
        <v>0.56127303241903048</v>
      </c>
      <c r="V26" s="414">
        <f t="shared" si="34"/>
        <v>0.40976776578574509</v>
      </c>
      <c r="W26" s="415">
        <f>SUM(E26:V26)</f>
        <v>1.0000002330007869</v>
      </c>
      <c r="X26" s="369">
        <f t="shared" si="0"/>
        <v>1.0000002330007869</v>
      </c>
      <c r="Y26" s="132">
        <f t="shared" si="1"/>
        <v>-1.0000002330007869</v>
      </c>
      <c r="Z26" s="359"/>
      <c r="AA26" s="359"/>
      <c r="AB26" s="404"/>
      <c r="AC26" s="404"/>
    </row>
    <row r="27" spans="1:29" ht="15.75" customHeight="1">
      <c r="A27" s="486" t="s">
        <v>1273</v>
      </c>
      <c r="B27" s="488" t="str">
        <f>'ORÇ ABART CONSOLIDADA ADITIVO 1'!D232</f>
        <v>INSTALAÇÕES HIDROSSANITÁRIAS</v>
      </c>
      <c r="C27" s="494">
        <f>'ORÇ ABART CONSOLIDADA ADITIVO 1'!I232</f>
        <v>45772.729999999996</v>
      </c>
      <c r="D27" s="492">
        <f>C27/$C$51</f>
        <v>1.8793822726821938E-2</v>
      </c>
      <c r="E27" s="370">
        <f t="shared" ref="E27:K27" si="35">E28*$C$47</f>
        <v>0</v>
      </c>
      <c r="F27" s="370">
        <f t="shared" si="35"/>
        <v>0</v>
      </c>
      <c r="G27" s="370">
        <f t="shared" si="35"/>
        <v>0</v>
      </c>
      <c r="H27" s="370">
        <f t="shared" si="35"/>
        <v>0</v>
      </c>
      <c r="I27" s="370">
        <f t="shared" si="35"/>
        <v>0</v>
      </c>
      <c r="J27" s="370">
        <f t="shared" si="35"/>
        <v>0</v>
      </c>
      <c r="K27" s="370">
        <f t="shared" si="35"/>
        <v>0</v>
      </c>
      <c r="L27" s="370">
        <f>L28*$C$19</f>
        <v>0</v>
      </c>
      <c r="M27" s="370">
        <f>M28*$C$11</f>
        <v>0</v>
      </c>
      <c r="N27" s="370">
        <f t="shared" ref="N27:O27" si="36">N28*$C$23</f>
        <v>0</v>
      </c>
      <c r="O27" s="370">
        <f t="shared" si="36"/>
        <v>0</v>
      </c>
      <c r="P27" s="370">
        <f t="shared" ref="P27:Q27" si="37">P28*$C$11</f>
        <v>0</v>
      </c>
      <c r="Q27" s="370">
        <f t="shared" si="37"/>
        <v>0</v>
      </c>
      <c r="R27" s="364">
        <v>7485.95</v>
      </c>
      <c r="S27" s="364">
        <v>29521.85</v>
      </c>
      <c r="T27" s="364">
        <v>8707.89</v>
      </c>
      <c r="U27" s="364">
        <v>57.39</v>
      </c>
      <c r="V27" s="416">
        <f>V28*$C27</f>
        <v>0</v>
      </c>
      <c r="W27" s="413"/>
      <c r="X27" s="132">
        <f t="shared" si="0"/>
        <v>45773.079999999994</v>
      </c>
      <c r="Y27" s="132">
        <f t="shared" si="1"/>
        <v>-0.34999999999854481</v>
      </c>
      <c r="Z27" s="359"/>
      <c r="AA27" s="359"/>
      <c r="AB27" s="404"/>
      <c r="AC27" s="404"/>
    </row>
    <row r="28" spans="1:29" ht="15.75" customHeight="1">
      <c r="A28" s="487"/>
      <c r="B28" s="489"/>
      <c r="C28" s="489"/>
      <c r="D28" s="489"/>
      <c r="E28" s="372"/>
      <c r="F28" s="372"/>
      <c r="G28" s="372"/>
      <c r="H28" s="372"/>
      <c r="I28" s="372"/>
      <c r="J28" s="372"/>
      <c r="K28" s="372"/>
      <c r="L28" s="381"/>
      <c r="M28" s="372"/>
      <c r="N28" s="382"/>
      <c r="O28" s="382"/>
      <c r="P28" s="372"/>
      <c r="Q28" s="372"/>
      <c r="R28" s="155">
        <f t="shared" ref="R28:U28" si="38">R27/$C27</f>
        <v>0.16354606771324323</v>
      </c>
      <c r="S28" s="155">
        <f t="shared" si="38"/>
        <v>0.6449659000020318</v>
      </c>
      <c r="T28" s="155">
        <f t="shared" si="38"/>
        <v>0.19024187545728646</v>
      </c>
      <c r="U28" s="155">
        <f t="shared" si="38"/>
        <v>1.2538033016601807E-3</v>
      </c>
      <c r="V28" s="417"/>
      <c r="W28" s="415">
        <f>SUM(E28:V28)</f>
        <v>1.0000076464742216</v>
      </c>
      <c r="X28" s="369">
        <f t="shared" si="0"/>
        <v>1.0000076464742216</v>
      </c>
      <c r="Y28" s="132">
        <f t="shared" si="1"/>
        <v>-1.0000076464742216</v>
      </c>
      <c r="Z28" s="359"/>
      <c r="AA28" s="359"/>
      <c r="AB28" s="404"/>
      <c r="AC28" s="404"/>
    </row>
    <row r="29" spans="1:29" ht="15.75" customHeight="1">
      <c r="A29" s="486" t="s">
        <v>1274</v>
      </c>
      <c r="B29" s="488" t="str">
        <f>'ORÇ ABART CONSOLIDADA ADITIVO 1'!D356</f>
        <v>BANCADAS , LOUÇAS E METAIS</v>
      </c>
      <c r="C29" s="494">
        <f>'ORÇ ABART CONSOLIDADA ADITIVO 1'!I356</f>
        <v>41036.450000000004</v>
      </c>
      <c r="D29" s="492">
        <f>C29/$C$51</f>
        <v>1.6849153778638336E-2</v>
      </c>
      <c r="E29" s="370">
        <f t="shared" ref="E29:K29" si="39">E30*$C$47</f>
        <v>0</v>
      </c>
      <c r="F29" s="370">
        <f t="shared" si="39"/>
        <v>0</v>
      </c>
      <c r="G29" s="370">
        <f t="shared" si="39"/>
        <v>0</v>
      </c>
      <c r="H29" s="370">
        <f t="shared" si="39"/>
        <v>0</v>
      </c>
      <c r="I29" s="370">
        <f t="shared" si="39"/>
        <v>0</v>
      </c>
      <c r="J29" s="370">
        <f t="shared" si="39"/>
        <v>0</v>
      </c>
      <c r="K29" s="370">
        <f t="shared" si="39"/>
        <v>0</v>
      </c>
      <c r="L29" s="370">
        <f t="shared" ref="L29:M29" si="40">L30*$C$11</f>
        <v>0</v>
      </c>
      <c r="M29" s="370">
        <f t="shared" si="40"/>
        <v>0</v>
      </c>
      <c r="N29" s="370">
        <f t="shared" ref="N29:O29" si="41">N30*$C$23</f>
        <v>0</v>
      </c>
      <c r="O29" s="370">
        <f t="shared" si="41"/>
        <v>0</v>
      </c>
      <c r="P29" s="370">
        <f t="shared" ref="P29:Q29" si="42">P30*$C$11</f>
        <v>0</v>
      </c>
      <c r="Q29" s="370">
        <f t="shared" si="42"/>
        <v>0</v>
      </c>
      <c r="R29" s="371">
        <f t="shared" ref="R29:U29" si="43">R30*$C29</f>
        <v>0</v>
      </c>
      <c r="S29" s="371">
        <f t="shared" si="43"/>
        <v>0</v>
      </c>
      <c r="T29" s="371">
        <f t="shared" si="43"/>
        <v>0</v>
      </c>
      <c r="U29" s="371">
        <f t="shared" si="43"/>
        <v>0</v>
      </c>
      <c r="V29" s="418">
        <v>41036.449999999997</v>
      </c>
      <c r="W29" s="413"/>
      <c r="X29" s="132">
        <f t="shared" si="0"/>
        <v>41036.449999999997</v>
      </c>
      <c r="Y29" s="132">
        <f t="shared" si="1"/>
        <v>0</v>
      </c>
      <c r="Z29" s="359"/>
      <c r="AA29" s="359"/>
      <c r="AB29" s="404"/>
      <c r="AC29" s="404"/>
    </row>
    <row r="30" spans="1:29" ht="15.75" customHeight="1">
      <c r="A30" s="487"/>
      <c r="B30" s="489"/>
      <c r="C30" s="489"/>
      <c r="D30" s="489"/>
      <c r="E30" s="372"/>
      <c r="F30" s="372"/>
      <c r="G30" s="372"/>
      <c r="H30" s="372"/>
      <c r="I30" s="372"/>
      <c r="J30" s="372"/>
      <c r="K30" s="372"/>
      <c r="L30" s="372"/>
      <c r="M30" s="372"/>
      <c r="N30" s="382"/>
      <c r="O30" s="382"/>
      <c r="P30" s="372"/>
      <c r="Q30" s="372"/>
      <c r="R30" s="373"/>
      <c r="S30" s="373"/>
      <c r="T30" s="373"/>
      <c r="U30" s="373"/>
      <c r="V30" s="414">
        <f>V29/$C29</f>
        <v>0.99999999999999978</v>
      </c>
      <c r="W30" s="415">
        <f>SUM(E30:V30)</f>
        <v>0.99999999999999978</v>
      </c>
      <c r="X30" s="369">
        <f t="shared" si="0"/>
        <v>0.99999999999999978</v>
      </c>
      <c r="Y30" s="132">
        <f t="shared" si="1"/>
        <v>-0.99999999999999978</v>
      </c>
      <c r="Z30" s="359"/>
      <c r="AA30" s="359"/>
      <c r="AB30" s="404"/>
      <c r="AC30" s="404"/>
    </row>
    <row r="31" spans="1:29" ht="15.75" customHeight="1">
      <c r="A31" s="486" t="s">
        <v>1275</v>
      </c>
      <c r="B31" s="488" t="str">
        <f>'ORÇ ABART CONSOLIDADA ADITIVO 1'!D373</f>
        <v>INSTALAÇÕES ELÉTRICAS</v>
      </c>
      <c r="C31" s="494">
        <f>'ORÇ ABART CONSOLIDADA ADITIVO 1'!I373</f>
        <v>87693.64</v>
      </c>
      <c r="D31" s="492">
        <f>C31/$C$51</f>
        <v>3.6006126888864648E-2</v>
      </c>
      <c r="E31" s="370">
        <f t="shared" ref="E31:K31" si="44">E32*$C$47</f>
        <v>0</v>
      </c>
      <c r="F31" s="370">
        <f t="shared" si="44"/>
        <v>0</v>
      </c>
      <c r="G31" s="370">
        <f t="shared" si="44"/>
        <v>0</v>
      </c>
      <c r="H31" s="370">
        <f t="shared" si="44"/>
        <v>0</v>
      </c>
      <c r="I31" s="370">
        <f t="shared" si="44"/>
        <v>0</v>
      </c>
      <c r="J31" s="370">
        <f t="shared" si="44"/>
        <v>0</v>
      </c>
      <c r="K31" s="370">
        <f t="shared" si="44"/>
        <v>0</v>
      </c>
      <c r="L31" s="370">
        <f t="shared" ref="L31:Q31" si="45">L32*$C$11</f>
        <v>0</v>
      </c>
      <c r="M31" s="370">
        <f t="shared" si="45"/>
        <v>0</v>
      </c>
      <c r="N31" s="370">
        <f t="shared" si="45"/>
        <v>0</v>
      </c>
      <c r="O31" s="370">
        <f t="shared" si="45"/>
        <v>0</v>
      </c>
      <c r="P31" s="370">
        <f t="shared" si="45"/>
        <v>0</v>
      </c>
      <c r="Q31" s="370">
        <f t="shared" si="45"/>
        <v>0</v>
      </c>
      <c r="R31" s="364">
        <v>14718.71</v>
      </c>
      <c r="S31" s="364">
        <v>18667.61</v>
      </c>
      <c r="T31" s="364">
        <v>13023.02</v>
      </c>
      <c r="U31" s="364">
        <v>13023.02</v>
      </c>
      <c r="V31" s="418">
        <v>28261.32</v>
      </c>
      <c r="W31" s="413"/>
      <c r="X31" s="132">
        <f t="shared" si="0"/>
        <v>87693.68</v>
      </c>
      <c r="Y31" s="132">
        <f t="shared" si="1"/>
        <v>-3.9999999993597157E-2</v>
      </c>
      <c r="Z31" s="359"/>
      <c r="AA31" s="359"/>
      <c r="AB31" s="404"/>
      <c r="AC31" s="404"/>
    </row>
    <row r="32" spans="1:29" ht="15.75" customHeight="1">
      <c r="A32" s="487"/>
      <c r="B32" s="489"/>
      <c r="C32" s="495"/>
      <c r="D32" s="497"/>
      <c r="E32" s="372"/>
      <c r="F32" s="372"/>
      <c r="G32" s="372"/>
      <c r="H32" s="372"/>
      <c r="I32" s="372"/>
      <c r="J32" s="372"/>
      <c r="K32" s="372"/>
      <c r="L32" s="372"/>
      <c r="M32" s="372"/>
      <c r="N32" s="372"/>
      <c r="O32" s="372"/>
      <c r="P32" s="372"/>
      <c r="Q32" s="372"/>
      <c r="R32" s="155">
        <f t="shared" ref="R32:V32" si="46">R31/$C31</f>
        <v>0.16784238857002629</v>
      </c>
      <c r="S32" s="155">
        <f t="shared" si="46"/>
        <v>0.21287302020990348</v>
      </c>
      <c r="T32" s="155">
        <f t="shared" si="46"/>
        <v>0.14850586655999226</v>
      </c>
      <c r="U32" s="155">
        <f t="shared" si="46"/>
        <v>0.14850586655999226</v>
      </c>
      <c r="V32" s="414">
        <f t="shared" si="46"/>
        <v>0.32227331423350658</v>
      </c>
      <c r="W32" s="415">
        <f>SUM(E32:V32)</f>
        <v>1.0000004561334208</v>
      </c>
      <c r="X32" s="369">
        <f t="shared" si="0"/>
        <v>1.0000004561334208</v>
      </c>
      <c r="Y32" s="132">
        <f t="shared" si="1"/>
        <v>-1.0000004561334208</v>
      </c>
      <c r="Z32" s="359"/>
      <c r="AA32" s="359"/>
      <c r="AB32" s="404"/>
      <c r="AC32" s="404"/>
    </row>
    <row r="33" spans="1:29" ht="15.75" customHeight="1">
      <c r="A33" s="486" t="s">
        <v>1276</v>
      </c>
      <c r="B33" s="488" t="str">
        <f>'ORÇ ABART CONSOLIDADA ADITIVO 1'!D450</f>
        <v>SPDA</v>
      </c>
      <c r="C33" s="494">
        <f>'ORÇ ABART CONSOLIDADA ADITIVO 1'!I450</f>
        <v>13825.970000000001</v>
      </c>
      <c r="D33" s="492">
        <f>C33/$C$51</f>
        <v>5.6768042720274359E-3</v>
      </c>
      <c r="E33" s="370">
        <f t="shared" ref="E33:J33" si="47">E34*$C$47</f>
        <v>0</v>
      </c>
      <c r="F33" s="370">
        <f t="shared" si="47"/>
        <v>0</v>
      </c>
      <c r="G33" s="370">
        <f t="shared" si="47"/>
        <v>0</v>
      </c>
      <c r="H33" s="370">
        <f t="shared" si="47"/>
        <v>0</v>
      </c>
      <c r="I33" s="370">
        <f t="shared" si="47"/>
        <v>0</v>
      </c>
      <c r="J33" s="370">
        <f t="shared" si="47"/>
        <v>0</v>
      </c>
      <c r="K33" s="364">
        <v>1591.96</v>
      </c>
      <c r="L33" s="364">
        <v>114.21</v>
      </c>
      <c r="M33" s="364">
        <v>97.11</v>
      </c>
      <c r="N33" s="364">
        <v>97.11</v>
      </c>
      <c r="O33" s="364">
        <v>97.11</v>
      </c>
      <c r="P33" s="364">
        <v>97.11</v>
      </c>
      <c r="Q33" s="370">
        <f>Q34*$C$35</f>
        <v>0</v>
      </c>
      <c r="R33" s="371">
        <f t="shared" ref="R33:T33" si="48">R34*$C33</f>
        <v>0</v>
      </c>
      <c r="S33" s="371">
        <f t="shared" si="48"/>
        <v>0</v>
      </c>
      <c r="T33" s="371">
        <f t="shared" si="48"/>
        <v>0</v>
      </c>
      <c r="U33" s="364">
        <v>11731.36</v>
      </c>
      <c r="V33" s="416">
        <f>V34*$C33</f>
        <v>0</v>
      </c>
      <c r="W33" s="413"/>
      <c r="X33" s="132">
        <f t="shared" si="0"/>
        <v>13825.970000000001</v>
      </c>
      <c r="Y33" s="132">
        <f t="shared" si="1"/>
        <v>0</v>
      </c>
      <c r="Z33" s="359"/>
      <c r="AA33" s="359"/>
      <c r="AB33" s="404"/>
      <c r="AC33" s="404"/>
    </row>
    <row r="34" spans="1:29" ht="15.75" customHeight="1">
      <c r="A34" s="487"/>
      <c r="B34" s="489"/>
      <c r="C34" s="495"/>
      <c r="D34" s="489"/>
      <c r="E34" s="372"/>
      <c r="F34" s="372"/>
      <c r="G34" s="372"/>
      <c r="H34" s="372"/>
      <c r="I34" s="372"/>
      <c r="J34" s="372"/>
      <c r="K34" s="155">
        <f t="shared" ref="K34:P34" si="49">K33/$C33</f>
        <v>0.11514273501244397</v>
      </c>
      <c r="L34" s="155">
        <f t="shared" si="49"/>
        <v>8.2605415750214989E-3</v>
      </c>
      <c r="M34" s="155">
        <f t="shared" si="49"/>
        <v>7.0237386599276575E-3</v>
      </c>
      <c r="N34" s="155">
        <f t="shared" si="49"/>
        <v>7.0237386599276575E-3</v>
      </c>
      <c r="O34" s="155">
        <f t="shared" si="49"/>
        <v>7.0237386599276575E-3</v>
      </c>
      <c r="P34" s="155">
        <f t="shared" si="49"/>
        <v>7.0237386599276575E-3</v>
      </c>
      <c r="Q34" s="372"/>
      <c r="R34" s="373"/>
      <c r="S34" s="373"/>
      <c r="T34" s="373"/>
      <c r="U34" s="155">
        <f>U33/$C33</f>
        <v>0.84850176877282391</v>
      </c>
      <c r="V34" s="417"/>
      <c r="W34" s="415">
        <f>SUM(E34:V34)</f>
        <v>1</v>
      </c>
      <c r="X34" s="369">
        <f t="shared" si="0"/>
        <v>1</v>
      </c>
      <c r="Y34" s="132">
        <f t="shared" si="1"/>
        <v>-1</v>
      </c>
      <c r="Z34" s="387">
        <f t="shared" ref="Z34:Z48" si="50">100%</f>
        <v>1</v>
      </c>
      <c r="AA34" s="388">
        <f t="shared" ref="AA34:AA37" si="51">Z34-H34-I34-J34</f>
        <v>1</v>
      </c>
      <c r="AB34" s="404"/>
      <c r="AC34" s="404"/>
    </row>
    <row r="35" spans="1:29" ht="15.75" customHeight="1">
      <c r="A35" s="486" t="s">
        <v>1277</v>
      </c>
      <c r="B35" s="488" t="str">
        <f>'ORÇ ABART CONSOLIDADA ADITIVO 1'!D469</f>
        <v>INSTALAÇÕES DE AR CONDICIONADO</v>
      </c>
      <c r="C35" s="494">
        <f>'ORÇ ABART CONSOLIDADA ADITIVO 1'!I469</f>
        <v>71737.33</v>
      </c>
      <c r="D35" s="492">
        <f>C35/$C$51</f>
        <v>2.9454626431841085E-2</v>
      </c>
      <c r="E35" s="370">
        <f t="shared" ref="E35:P35" si="52">E36*$C$47</f>
        <v>0</v>
      </c>
      <c r="F35" s="370">
        <f t="shared" si="52"/>
        <v>0</v>
      </c>
      <c r="G35" s="370">
        <f t="shared" si="52"/>
        <v>0</v>
      </c>
      <c r="H35" s="370">
        <f t="shared" si="52"/>
        <v>0</v>
      </c>
      <c r="I35" s="370">
        <f t="shared" si="52"/>
        <v>0</v>
      </c>
      <c r="J35" s="370">
        <f t="shared" si="52"/>
        <v>0</v>
      </c>
      <c r="K35" s="370">
        <f t="shared" si="52"/>
        <v>0</v>
      </c>
      <c r="L35" s="370">
        <f t="shared" si="52"/>
        <v>0</v>
      </c>
      <c r="M35" s="370">
        <f t="shared" si="52"/>
        <v>0</v>
      </c>
      <c r="N35" s="370">
        <f t="shared" si="52"/>
        <v>0</v>
      </c>
      <c r="O35" s="370">
        <f t="shared" si="52"/>
        <v>0</v>
      </c>
      <c r="P35" s="370">
        <f t="shared" si="52"/>
        <v>0</v>
      </c>
      <c r="Q35" s="370">
        <f t="shared" ref="Q35:R35" si="53">Q36*$C$35</f>
        <v>0</v>
      </c>
      <c r="R35" s="370">
        <f t="shared" si="53"/>
        <v>0</v>
      </c>
      <c r="S35" s="371">
        <f t="shared" ref="S35:U35" si="54">S36*$C35</f>
        <v>0</v>
      </c>
      <c r="T35" s="371">
        <f t="shared" si="54"/>
        <v>0</v>
      </c>
      <c r="U35" s="371">
        <f t="shared" si="54"/>
        <v>0</v>
      </c>
      <c r="V35" s="418">
        <v>71737.33</v>
      </c>
      <c r="W35" s="413"/>
      <c r="X35" s="132">
        <f t="shared" si="0"/>
        <v>71737.33</v>
      </c>
      <c r="Y35" s="132">
        <f t="shared" si="1"/>
        <v>0</v>
      </c>
      <c r="Z35" s="387">
        <f t="shared" si="50"/>
        <v>1</v>
      </c>
      <c r="AA35" s="388">
        <f t="shared" si="51"/>
        <v>1</v>
      </c>
      <c r="AB35" s="404"/>
      <c r="AC35" s="404"/>
    </row>
    <row r="36" spans="1:29" ht="15.75" customHeight="1">
      <c r="A36" s="487"/>
      <c r="B36" s="489"/>
      <c r="C36" s="495"/>
      <c r="D36" s="489"/>
      <c r="E36" s="372"/>
      <c r="F36" s="372"/>
      <c r="G36" s="372"/>
      <c r="H36" s="372"/>
      <c r="I36" s="372"/>
      <c r="J36" s="372"/>
      <c r="K36" s="372"/>
      <c r="L36" s="372"/>
      <c r="M36" s="372"/>
      <c r="N36" s="372"/>
      <c r="O36" s="372"/>
      <c r="P36" s="372"/>
      <c r="Q36" s="372"/>
      <c r="R36" s="372"/>
      <c r="S36" s="373"/>
      <c r="T36" s="373"/>
      <c r="U36" s="373"/>
      <c r="V36" s="414">
        <f>V35/$C35</f>
        <v>1</v>
      </c>
      <c r="W36" s="415">
        <f>SUM(E36:V36)</f>
        <v>1</v>
      </c>
      <c r="X36" s="369">
        <f t="shared" si="0"/>
        <v>1</v>
      </c>
      <c r="Y36" s="132">
        <f t="shared" si="1"/>
        <v>-1</v>
      </c>
      <c r="Z36" s="387">
        <f t="shared" si="50"/>
        <v>1</v>
      </c>
      <c r="AA36" s="388">
        <f t="shared" si="51"/>
        <v>1</v>
      </c>
      <c r="AB36" s="404"/>
      <c r="AC36" s="404"/>
    </row>
    <row r="37" spans="1:29" ht="15.75" customHeight="1">
      <c r="A37" s="486" t="s">
        <v>1278</v>
      </c>
      <c r="B37" s="488" t="str">
        <f>'ORÇ ABART CONSOLIDADA ADITIVO 1'!D484</f>
        <v>CABEAMENTO ESTRUTURADO , CFTV E ALARME</v>
      </c>
      <c r="C37" s="494">
        <f>'ORÇ ABART CONSOLIDADA ADITIVO 1'!I484</f>
        <v>79522.309999999983</v>
      </c>
      <c r="D37" s="492">
        <f>C37/$C$51</f>
        <v>3.2651060947585589E-2</v>
      </c>
      <c r="E37" s="370">
        <f t="shared" ref="E37:P37" si="55">E38*$C$47</f>
        <v>0</v>
      </c>
      <c r="F37" s="370">
        <f t="shared" si="55"/>
        <v>0</v>
      </c>
      <c r="G37" s="370">
        <f t="shared" si="55"/>
        <v>0</v>
      </c>
      <c r="H37" s="370">
        <f t="shared" si="55"/>
        <v>0</v>
      </c>
      <c r="I37" s="370">
        <f t="shared" si="55"/>
        <v>0</v>
      </c>
      <c r="J37" s="370">
        <f t="shared" si="55"/>
        <v>0</v>
      </c>
      <c r="K37" s="370">
        <f t="shared" si="55"/>
        <v>0</v>
      </c>
      <c r="L37" s="370">
        <f t="shared" si="55"/>
        <v>0</v>
      </c>
      <c r="M37" s="370">
        <f t="shared" si="55"/>
        <v>0</v>
      </c>
      <c r="N37" s="370">
        <f t="shared" si="55"/>
        <v>0</v>
      </c>
      <c r="O37" s="370">
        <f t="shared" si="55"/>
        <v>0</v>
      </c>
      <c r="P37" s="370">
        <f t="shared" si="55"/>
        <v>0</v>
      </c>
      <c r="Q37" s="370">
        <f>Q38*$C$35</f>
        <v>0</v>
      </c>
      <c r="R37" s="364">
        <v>16201.62</v>
      </c>
      <c r="S37" s="366">
        <v>23221.244999999999</v>
      </c>
      <c r="T37" s="366">
        <v>7952.31</v>
      </c>
      <c r="U37" s="366">
        <v>16342.82</v>
      </c>
      <c r="V37" s="412">
        <v>15804.39</v>
      </c>
      <c r="W37" s="413"/>
      <c r="X37" s="132">
        <f t="shared" si="0"/>
        <v>79522.384999999995</v>
      </c>
      <c r="Y37" s="132">
        <f t="shared" si="1"/>
        <v>-7.5000000011641532E-2</v>
      </c>
      <c r="Z37" s="387">
        <f t="shared" si="50"/>
        <v>1</v>
      </c>
      <c r="AA37" s="388">
        <f t="shared" si="51"/>
        <v>1</v>
      </c>
      <c r="AB37" s="404"/>
      <c r="AC37" s="404"/>
    </row>
    <row r="38" spans="1:29" ht="15.75" customHeight="1">
      <c r="A38" s="487"/>
      <c r="B38" s="489"/>
      <c r="C38" s="495"/>
      <c r="D38" s="489"/>
      <c r="E38" s="372"/>
      <c r="F38" s="372"/>
      <c r="G38" s="372"/>
      <c r="H38" s="372"/>
      <c r="I38" s="372"/>
      <c r="J38" s="372"/>
      <c r="K38" s="372"/>
      <c r="L38" s="372"/>
      <c r="M38" s="372"/>
      <c r="N38" s="372"/>
      <c r="O38" s="372"/>
      <c r="P38" s="372"/>
      <c r="Q38" s="372"/>
      <c r="R38" s="155">
        <f t="shared" ref="R38:V38" si="56">R37/$C37</f>
        <v>0.20373678782721483</v>
      </c>
      <c r="S38" s="155">
        <f t="shared" si="56"/>
        <v>0.2920091858498578</v>
      </c>
      <c r="T38" s="155">
        <f t="shared" si="56"/>
        <v>0.10000099343190612</v>
      </c>
      <c r="U38" s="155">
        <f t="shared" si="56"/>
        <v>0.2055123901707584</v>
      </c>
      <c r="V38" s="414">
        <f t="shared" si="56"/>
        <v>0.19874158585181947</v>
      </c>
      <c r="W38" s="415">
        <f>SUM(E38:V38)</f>
        <v>1.0000009431315566</v>
      </c>
      <c r="X38" s="369">
        <f t="shared" si="0"/>
        <v>1.0000009431315566</v>
      </c>
      <c r="Y38" s="132">
        <f t="shared" si="1"/>
        <v>-1.0000009431315566</v>
      </c>
      <c r="Z38" s="387">
        <f t="shared" si="50"/>
        <v>1</v>
      </c>
      <c r="AA38" s="388">
        <f>SUM(L38:N38)</f>
        <v>0</v>
      </c>
      <c r="AB38" s="404"/>
      <c r="AC38" s="404"/>
    </row>
    <row r="39" spans="1:29" ht="15.75" customHeight="1">
      <c r="A39" s="486" t="s">
        <v>1279</v>
      </c>
      <c r="B39" s="488" t="str">
        <f>'ORÇ ABART CONSOLIDADA ADITIVO 1'!D521</f>
        <v>COMBATE A INCÊNDIO E PÂNICO</v>
      </c>
      <c r="C39" s="494">
        <f>'ORÇ ABART CONSOLIDADA ADITIVO 1'!I521</f>
        <v>5032.5600000000013</v>
      </c>
      <c r="D39" s="492">
        <f>C39/$C$51</f>
        <v>2.066318537305838E-3</v>
      </c>
      <c r="E39" s="370">
        <f t="shared" ref="E39:P39" si="57">E40*$C$47</f>
        <v>0</v>
      </c>
      <c r="F39" s="370">
        <f t="shared" si="57"/>
        <v>0</v>
      </c>
      <c r="G39" s="370">
        <f t="shared" si="57"/>
        <v>0</v>
      </c>
      <c r="H39" s="370">
        <f t="shared" si="57"/>
        <v>0</v>
      </c>
      <c r="I39" s="370">
        <f t="shared" si="57"/>
        <v>0</v>
      </c>
      <c r="J39" s="370">
        <f t="shared" si="57"/>
        <v>0</v>
      </c>
      <c r="K39" s="370">
        <f t="shared" si="57"/>
        <v>0</v>
      </c>
      <c r="L39" s="370">
        <f t="shared" si="57"/>
        <v>0</v>
      </c>
      <c r="M39" s="370">
        <f t="shared" si="57"/>
        <v>0</v>
      </c>
      <c r="N39" s="370">
        <f t="shared" si="57"/>
        <v>0</v>
      </c>
      <c r="O39" s="370">
        <f t="shared" si="57"/>
        <v>0</v>
      </c>
      <c r="P39" s="370">
        <f t="shared" si="57"/>
        <v>0</v>
      </c>
      <c r="Q39" s="370">
        <f>Q40*$C$35</f>
        <v>0</v>
      </c>
      <c r="R39" s="371">
        <f t="shared" ref="R39:U39" si="58">R40*$C39</f>
        <v>0</v>
      </c>
      <c r="S39" s="371">
        <f t="shared" si="58"/>
        <v>0</v>
      </c>
      <c r="T39" s="371">
        <f t="shared" si="58"/>
        <v>0</v>
      </c>
      <c r="U39" s="371">
        <f t="shared" si="58"/>
        <v>0</v>
      </c>
      <c r="V39" s="412">
        <v>5032.5600000000004</v>
      </c>
      <c r="W39" s="413"/>
      <c r="X39" s="132">
        <f t="shared" si="0"/>
        <v>5032.5600000000004</v>
      </c>
      <c r="Y39" s="132">
        <f t="shared" si="1"/>
        <v>0</v>
      </c>
      <c r="Z39" s="387">
        <f t="shared" si="50"/>
        <v>1</v>
      </c>
      <c r="AA39" s="388">
        <f t="shared" ref="AA39:AA48" si="59">Z39-H39-I39-J39</f>
        <v>1</v>
      </c>
      <c r="AB39" s="404"/>
      <c r="AC39" s="404"/>
    </row>
    <row r="40" spans="1:29" ht="15.75" customHeight="1">
      <c r="A40" s="487"/>
      <c r="B40" s="489"/>
      <c r="C40" s="495"/>
      <c r="D40" s="489"/>
      <c r="E40" s="372"/>
      <c r="F40" s="372"/>
      <c r="G40" s="372"/>
      <c r="H40" s="372"/>
      <c r="I40" s="372"/>
      <c r="J40" s="372"/>
      <c r="K40" s="372"/>
      <c r="L40" s="372"/>
      <c r="M40" s="372"/>
      <c r="N40" s="372"/>
      <c r="O40" s="372"/>
      <c r="P40" s="372"/>
      <c r="Q40" s="372"/>
      <c r="R40" s="373"/>
      <c r="S40" s="373"/>
      <c r="T40" s="373"/>
      <c r="U40" s="373"/>
      <c r="V40" s="414">
        <f>V39/$C39</f>
        <v>0.99999999999999978</v>
      </c>
      <c r="W40" s="415">
        <f>SUM(E40:V40)</f>
        <v>0.99999999999999978</v>
      </c>
      <c r="X40" s="369">
        <f t="shared" si="0"/>
        <v>0.99999999999999978</v>
      </c>
      <c r="Y40" s="132">
        <f t="shared" si="1"/>
        <v>-0.99999999999999978</v>
      </c>
      <c r="Z40" s="387">
        <f t="shared" si="50"/>
        <v>1</v>
      </c>
      <c r="AA40" s="388">
        <f t="shared" si="59"/>
        <v>1</v>
      </c>
      <c r="AB40" s="404"/>
      <c r="AC40" s="404"/>
    </row>
    <row r="41" spans="1:29" ht="15.75" customHeight="1">
      <c r="A41" s="486" t="s">
        <v>1280</v>
      </c>
      <c r="B41" s="488" t="str">
        <f>'ORÇ ABART CONSOLIDADA ADITIVO 1'!D528</f>
        <v>PINTURA</v>
      </c>
      <c r="C41" s="494">
        <f>'ORÇ ABART CONSOLIDADA ADITIVO 1'!I528</f>
        <v>28587.72</v>
      </c>
      <c r="D41" s="492">
        <f>C41/$C$51</f>
        <v>1.1737830403474344E-2</v>
      </c>
      <c r="E41" s="370">
        <f t="shared" ref="E41:Q41" si="60">E42*$C$47</f>
        <v>0</v>
      </c>
      <c r="F41" s="370">
        <f t="shared" si="60"/>
        <v>0</v>
      </c>
      <c r="G41" s="370">
        <f t="shared" si="60"/>
        <v>0</v>
      </c>
      <c r="H41" s="370">
        <f t="shared" si="60"/>
        <v>0</v>
      </c>
      <c r="I41" s="370">
        <f t="shared" si="60"/>
        <v>0</v>
      </c>
      <c r="J41" s="370">
        <f t="shared" si="60"/>
        <v>0</v>
      </c>
      <c r="K41" s="370">
        <f t="shared" si="60"/>
        <v>0</v>
      </c>
      <c r="L41" s="370">
        <f t="shared" si="60"/>
        <v>0</v>
      </c>
      <c r="M41" s="370">
        <f t="shared" si="60"/>
        <v>0</v>
      </c>
      <c r="N41" s="370">
        <f t="shared" si="60"/>
        <v>0</v>
      </c>
      <c r="O41" s="370">
        <f t="shared" si="60"/>
        <v>0</v>
      </c>
      <c r="P41" s="370">
        <f t="shared" si="60"/>
        <v>0</v>
      </c>
      <c r="Q41" s="370">
        <f t="shared" si="60"/>
        <v>0</v>
      </c>
      <c r="R41" s="371">
        <f t="shared" ref="R41:S41" si="61">R42*$C41</f>
        <v>0</v>
      </c>
      <c r="S41" s="371">
        <f t="shared" si="61"/>
        <v>0</v>
      </c>
      <c r="T41" s="364">
        <v>7648.68</v>
      </c>
      <c r="U41" s="364">
        <v>20356.29</v>
      </c>
      <c r="V41" s="412">
        <v>582.75</v>
      </c>
      <c r="W41" s="413"/>
      <c r="X41" s="132">
        <f t="shared" si="0"/>
        <v>28587.72</v>
      </c>
      <c r="Y41" s="132">
        <f t="shared" si="1"/>
        <v>0</v>
      </c>
      <c r="Z41" s="387">
        <f t="shared" si="50"/>
        <v>1</v>
      </c>
      <c r="AA41" s="388">
        <f t="shared" si="59"/>
        <v>1</v>
      </c>
      <c r="AB41" s="404"/>
      <c r="AC41" s="404"/>
    </row>
    <row r="42" spans="1:29" ht="15.75" customHeight="1">
      <c r="A42" s="487"/>
      <c r="B42" s="489"/>
      <c r="C42" s="495"/>
      <c r="D42" s="489"/>
      <c r="E42" s="372"/>
      <c r="F42" s="372"/>
      <c r="G42" s="372"/>
      <c r="H42" s="372"/>
      <c r="I42" s="372"/>
      <c r="J42" s="372"/>
      <c r="K42" s="372"/>
      <c r="L42" s="372"/>
      <c r="M42" s="372"/>
      <c r="N42" s="372"/>
      <c r="O42" s="372"/>
      <c r="P42" s="372"/>
      <c r="Q42" s="372"/>
      <c r="R42" s="373"/>
      <c r="S42" s="373"/>
      <c r="T42" s="155">
        <f t="shared" ref="T42:V42" si="62">T41/$C41</f>
        <v>0.267551242281651</v>
      </c>
      <c r="U42" s="155">
        <f t="shared" si="62"/>
        <v>0.71206413103248523</v>
      </c>
      <c r="V42" s="414">
        <f t="shared" si="62"/>
        <v>2.0384626685863719E-2</v>
      </c>
      <c r="W42" s="415">
        <f>SUM(E42:V42)</f>
        <v>0.99999999999999989</v>
      </c>
      <c r="X42" s="369">
        <f t="shared" si="0"/>
        <v>0.99999999999999989</v>
      </c>
      <c r="Y42" s="132">
        <f t="shared" si="1"/>
        <v>-0.99999999999999989</v>
      </c>
      <c r="Z42" s="387">
        <f t="shared" si="50"/>
        <v>1</v>
      </c>
      <c r="AA42" s="388">
        <f t="shared" si="59"/>
        <v>1</v>
      </c>
      <c r="AB42" s="404"/>
      <c r="AC42" s="404"/>
    </row>
    <row r="43" spans="1:29" ht="15.75" customHeight="1">
      <c r="A43" s="486" t="s">
        <v>1281</v>
      </c>
      <c r="B43" s="488" t="str">
        <f>'ORÇ ABART CONSOLIDADA ADITIVO 1'!D538</f>
        <v>ACESSIBILIDADE</v>
      </c>
      <c r="C43" s="494">
        <f>'ORÇ ABART CONSOLIDADA ADITIVO 1'!I538</f>
        <v>177538.94</v>
      </c>
      <c r="D43" s="492">
        <f>C43/$C$51</f>
        <v>7.2895703740368495E-2</v>
      </c>
      <c r="E43" s="370">
        <f t="shared" ref="E43:Q43" si="63">E44*$C$47</f>
        <v>0</v>
      </c>
      <c r="F43" s="370">
        <f t="shared" si="63"/>
        <v>0</v>
      </c>
      <c r="G43" s="370">
        <f t="shared" si="63"/>
        <v>0</v>
      </c>
      <c r="H43" s="370">
        <f t="shared" si="63"/>
        <v>0</v>
      </c>
      <c r="I43" s="370">
        <f t="shared" si="63"/>
        <v>0</v>
      </c>
      <c r="J43" s="370">
        <f t="shared" si="63"/>
        <v>0</v>
      </c>
      <c r="K43" s="370">
        <f t="shared" si="63"/>
        <v>0</v>
      </c>
      <c r="L43" s="370">
        <f t="shared" si="63"/>
        <v>0</v>
      </c>
      <c r="M43" s="370">
        <f t="shared" si="63"/>
        <v>0</v>
      </c>
      <c r="N43" s="370">
        <f t="shared" si="63"/>
        <v>0</v>
      </c>
      <c r="O43" s="370">
        <f t="shared" si="63"/>
        <v>0</v>
      </c>
      <c r="P43" s="370">
        <f t="shared" si="63"/>
        <v>0</v>
      </c>
      <c r="Q43" s="370">
        <f t="shared" si="63"/>
        <v>0</v>
      </c>
      <c r="R43" s="371">
        <f t="shared" ref="R43:T43" si="64">R44*$C43</f>
        <v>0</v>
      </c>
      <c r="S43" s="371">
        <f t="shared" si="64"/>
        <v>0</v>
      </c>
      <c r="T43" s="371">
        <f t="shared" si="64"/>
        <v>0</v>
      </c>
      <c r="U43" s="366">
        <v>79351.55</v>
      </c>
      <c r="V43" s="412">
        <v>98187.39</v>
      </c>
      <c r="W43" s="413"/>
      <c r="X43" s="132">
        <f t="shared" si="0"/>
        <v>177538.94</v>
      </c>
      <c r="Y43" s="132">
        <f t="shared" si="1"/>
        <v>0</v>
      </c>
      <c r="Z43" s="387">
        <f t="shared" si="50"/>
        <v>1</v>
      </c>
      <c r="AA43" s="388">
        <f t="shared" si="59"/>
        <v>1</v>
      </c>
      <c r="AB43" s="404"/>
      <c r="AC43" s="404"/>
    </row>
    <row r="44" spans="1:29" ht="15.75" customHeight="1">
      <c r="A44" s="487"/>
      <c r="B44" s="489"/>
      <c r="C44" s="495"/>
      <c r="D44" s="489"/>
      <c r="E44" s="372"/>
      <c r="F44" s="372"/>
      <c r="G44" s="372"/>
      <c r="H44" s="372"/>
      <c r="I44" s="372"/>
      <c r="J44" s="372"/>
      <c r="K44" s="372"/>
      <c r="L44" s="372"/>
      <c r="M44" s="372"/>
      <c r="N44" s="372"/>
      <c r="O44" s="372"/>
      <c r="P44" s="372"/>
      <c r="Q44" s="372"/>
      <c r="R44" s="373"/>
      <c r="S44" s="373"/>
      <c r="T44" s="373"/>
      <c r="U44" s="155">
        <f t="shared" ref="U44:V44" si="65">U43/$C43</f>
        <v>0.44695293325509322</v>
      </c>
      <c r="V44" s="414">
        <f t="shared" si="65"/>
        <v>0.55304706674490678</v>
      </c>
      <c r="W44" s="415">
        <f>SUM(E44:V44)</f>
        <v>1</v>
      </c>
      <c r="X44" s="369">
        <f t="shared" si="0"/>
        <v>1</v>
      </c>
      <c r="Y44" s="132">
        <f t="shared" si="1"/>
        <v>-1</v>
      </c>
      <c r="Z44" s="387">
        <f t="shared" si="50"/>
        <v>1</v>
      </c>
      <c r="AA44" s="388">
        <f t="shared" si="59"/>
        <v>1</v>
      </c>
      <c r="AB44" s="404"/>
      <c r="AC44" s="404"/>
    </row>
    <row r="45" spans="1:29" ht="15.75" customHeight="1">
      <c r="A45" s="486" t="s">
        <v>1282</v>
      </c>
      <c r="B45" s="488" t="str">
        <f>'ORÇ ABART CONSOLIDADA ADITIVO 1'!D552</f>
        <v>PAISAGISMO</v>
      </c>
      <c r="C45" s="494">
        <f>'ORÇ ABART CONSOLIDADA ADITIVO 1'!I552</f>
        <v>7509.8600000000006</v>
      </c>
      <c r="D45" s="492">
        <f>C45/$C$51</f>
        <v>3.0834730098740241E-3</v>
      </c>
      <c r="E45" s="370">
        <f t="shared" ref="E45:P45" si="66">E46*$C$47</f>
        <v>0</v>
      </c>
      <c r="F45" s="370">
        <f t="shared" si="66"/>
        <v>0</v>
      </c>
      <c r="G45" s="370">
        <f t="shared" si="66"/>
        <v>0</v>
      </c>
      <c r="H45" s="370">
        <f t="shared" si="66"/>
        <v>0</v>
      </c>
      <c r="I45" s="370">
        <f t="shared" si="66"/>
        <v>0</v>
      </c>
      <c r="J45" s="370">
        <f t="shared" si="66"/>
        <v>0</v>
      </c>
      <c r="K45" s="370">
        <f t="shared" si="66"/>
        <v>0</v>
      </c>
      <c r="L45" s="370">
        <f t="shared" si="66"/>
        <v>0</v>
      </c>
      <c r="M45" s="370">
        <f t="shared" si="66"/>
        <v>0</v>
      </c>
      <c r="N45" s="370">
        <f t="shared" si="66"/>
        <v>0</v>
      </c>
      <c r="O45" s="370">
        <f t="shared" si="66"/>
        <v>0</v>
      </c>
      <c r="P45" s="370">
        <f t="shared" si="66"/>
        <v>0</v>
      </c>
      <c r="Q45" s="371">
        <f t="shared" ref="Q45:T45" si="67">Q46*$C45</f>
        <v>0</v>
      </c>
      <c r="R45" s="371">
        <f t="shared" si="67"/>
        <v>0</v>
      </c>
      <c r="S45" s="371">
        <f t="shared" si="67"/>
        <v>0</v>
      </c>
      <c r="T45" s="371">
        <f t="shared" si="67"/>
        <v>0</v>
      </c>
      <c r="U45" s="366">
        <v>1172.8499999999999</v>
      </c>
      <c r="V45" s="412">
        <v>6337.01</v>
      </c>
      <c r="W45" s="413"/>
      <c r="X45" s="132">
        <f t="shared" si="0"/>
        <v>7509.8600000000006</v>
      </c>
      <c r="Y45" s="132">
        <f t="shared" si="1"/>
        <v>0</v>
      </c>
      <c r="Z45" s="387">
        <f t="shared" si="50"/>
        <v>1</v>
      </c>
      <c r="AA45" s="388">
        <f t="shared" si="59"/>
        <v>1</v>
      </c>
      <c r="AB45" s="404"/>
      <c r="AC45" s="404"/>
    </row>
    <row r="46" spans="1:29" ht="15.75" customHeight="1">
      <c r="A46" s="487"/>
      <c r="B46" s="489"/>
      <c r="C46" s="495"/>
      <c r="D46" s="489"/>
      <c r="E46" s="372"/>
      <c r="F46" s="372"/>
      <c r="G46" s="372"/>
      <c r="H46" s="372"/>
      <c r="I46" s="372"/>
      <c r="J46" s="372"/>
      <c r="K46" s="372"/>
      <c r="L46" s="372"/>
      <c r="M46" s="372"/>
      <c r="N46" s="372"/>
      <c r="O46" s="372"/>
      <c r="P46" s="372"/>
      <c r="Q46" s="373"/>
      <c r="R46" s="373"/>
      <c r="S46" s="373"/>
      <c r="T46" s="373"/>
      <c r="U46" s="155">
        <f t="shared" ref="U46:V46" si="68">U45/$C45</f>
        <v>0.15617468235093596</v>
      </c>
      <c r="V46" s="414">
        <f t="shared" si="68"/>
        <v>0.84382531764906399</v>
      </c>
      <c r="W46" s="415">
        <f>SUM(E46:V46)</f>
        <v>1</v>
      </c>
      <c r="X46" s="369">
        <f t="shared" si="0"/>
        <v>1</v>
      </c>
      <c r="Y46" s="132">
        <f t="shared" si="1"/>
        <v>-1</v>
      </c>
      <c r="Z46" s="387">
        <f t="shared" si="50"/>
        <v>1</v>
      </c>
      <c r="AA46" s="388">
        <f t="shared" si="59"/>
        <v>1</v>
      </c>
      <c r="AB46" s="404"/>
      <c r="AC46" s="404"/>
    </row>
    <row r="47" spans="1:29" ht="15.75" customHeight="1">
      <c r="A47" s="486" t="s">
        <v>1283</v>
      </c>
      <c r="B47" s="488" t="str">
        <f>'ORÇ ABART CONSOLIDADA ADITIVO 1'!D559</f>
        <v>SERVIÇOS COMPLEMENTARES</v>
      </c>
      <c r="C47" s="494">
        <f>'ORÇ ABART CONSOLIDADA ADITIVO 1'!I559</f>
        <v>34981.61</v>
      </c>
      <c r="D47" s="492">
        <f>C47/$C$51</f>
        <v>1.4363097351606987E-2</v>
      </c>
      <c r="E47" s="370">
        <f t="shared" ref="E47:P47" si="69">E48*$C$47</f>
        <v>0</v>
      </c>
      <c r="F47" s="370">
        <f t="shared" si="69"/>
        <v>0</v>
      </c>
      <c r="G47" s="370">
        <f t="shared" si="69"/>
        <v>0</v>
      </c>
      <c r="H47" s="370">
        <f t="shared" si="69"/>
        <v>0</v>
      </c>
      <c r="I47" s="370">
        <f t="shared" si="69"/>
        <v>0</v>
      </c>
      <c r="J47" s="370">
        <f t="shared" si="69"/>
        <v>0</v>
      </c>
      <c r="K47" s="370">
        <f t="shared" si="69"/>
        <v>0</v>
      </c>
      <c r="L47" s="370">
        <f t="shared" si="69"/>
        <v>0</v>
      </c>
      <c r="M47" s="370">
        <f t="shared" si="69"/>
        <v>0</v>
      </c>
      <c r="N47" s="370">
        <f t="shared" si="69"/>
        <v>0</v>
      </c>
      <c r="O47" s="370">
        <f t="shared" si="69"/>
        <v>0</v>
      </c>
      <c r="P47" s="370">
        <f t="shared" si="69"/>
        <v>0</v>
      </c>
      <c r="Q47" s="371">
        <f t="shared" ref="Q47:T47" si="70">Q48*$C47</f>
        <v>0</v>
      </c>
      <c r="R47" s="371">
        <f t="shared" si="70"/>
        <v>0</v>
      </c>
      <c r="S47" s="371">
        <f t="shared" si="70"/>
        <v>0</v>
      </c>
      <c r="T47" s="371">
        <f t="shared" si="70"/>
        <v>0</v>
      </c>
      <c r="U47" s="366">
        <v>5400.33</v>
      </c>
      <c r="V47" s="412">
        <v>29581.279999999999</v>
      </c>
      <c r="W47" s="413"/>
      <c r="X47" s="132">
        <f t="shared" si="0"/>
        <v>34981.61</v>
      </c>
      <c r="Y47" s="132">
        <f t="shared" si="1"/>
        <v>0</v>
      </c>
      <c r="Z47" s="387">
        <f t="shared" si="50"/>
        <v>1</v>
      </c>
      <c r="AA47" s="388">
        <f t="shared" si="59"/>
        <v>1</v>
      </c>
      <c r="AB47" s="404"/>
      <c r="AC47" s="404"/>
    </row>
    <row r="48" spans="1:29" ht="15.75" customHeight="1">
      <c r="A48" s="487"/>
      <c r="B48" s="489"/>
      <c r="C48" s="495"/>
      <c r="D48" s="489"/>
      <c r="E48" s="372"/>
      <c r="F48" s="372"/>
      <c r="G48" s="372"/>
      <c r="H48" s="372"/>
      <c r="I48" s="372"/>
      <c r="J48" s="372"/>
      <c r="K48" s="372"/>
      <c r="L48" s="372"/>
      <c r="M48" s="372"/>
      <c r="N48" s="372"/>
      <c r="O48" s="372"/>
      <c r="P48" s="372"/>
      <c r="Q48" s="373"/>
      <c r="R48" s="373"/>
      <c r="S48" s="373"/>
      <c r="T48" s="373"/>
      <c r="U48" s="155">
        <f t="shared" ref="U48:V48" si="71">U47/$C47</f>
        <v>0.15437625655308604</v>
      </c>
      <c r="V48" s="414">
        <f t="shared" si="71"/>
        <v>0.84562374344691393</v>
      </c>
      <c r="W48" s="415">
        <f>SUM(E48:V48)</f>
        <v>1</v>
      </c>
      <c r="X48" s="369">
        <f t="shared" si="0"/>
        <v>1</v>
      </c>
      <c r="Y48" s="132">
        <f t="shared" si="1"/>
        <v>-1</v>
      </c>
      <c r="Z48" s="387">
        <f t="shared" si="50"/>
        <v>1</v>
      </c>
      <c r="AA48" s="388">
        <f t="shared" si="59"/>
        <v>1</v>
      </c>
      <c r="AB48" s="404"/>
      <c r="AC48" s="404"/>
    </row>
    <row r="49" spans="1:29" ht="15.75" customHeight="1">
      <c r="A49" s="496">
        <v>23</v>
      </c>
      <c r="B49" s="488" t="str">
        <f>'ORÇ ABART CONSOLIDADA ADITIVO 1'!D578</f>
        <v>AJUSTE PARA MANUTENÇÃO DO DESCONTO</v>
      </c>
      <c r="C49" s="498">
        <f>'ORÇ ABART CONSOLIDADA ADITIVO 1'!I578</f>
        <v>-344.71</v>
      </c>
      <c r="D49" s="492">
        <f>C49/$C$51</f>
        <v>-1.4153446019415469E-4</v>
      </c>
      <c r="E49" s="370">
        <f t="shared" ref="E49:P49" si="72">E50*$C$47</f>
        <v>0</v>
      </c>
      <c r="F49" s="370">
        <f t="shared" si="72"/>
        <v>0</v>
      </c>
      <c r="G49" s="370">
        <f t="shared" si="72"/>
        <v>0</v>
      </c>
      <c r="H49" s="370">
        <f t="shared" si="72"/>
        <v>0</v>
      </c>
      <c r="I49" s="370">
        <f t="shared" si="72"/>
        <v>0</v>
      </c>
      <c r="J49" s="370">
        <f t="shared" si="72"/>
        <v>0</v>
      </c>
      <c r="K49" s="370">
        <f t="shared" si="72"/>
        <v>0</v>
      </c>
      <c r="L49" s="370">
        <f t="shared" si="72"/>
        <v>0</v>
      </c>
      <c r="M49" s="370">
        <f t="shared" si="72"/>
        <v>0</v>
      </c>
      <c r="N49" s="370">
        <f t="shared" si="72"/>
        <v>0</v>
      </c>
      <c r="O49" s="370">
        <f t="shared" si="72"/>
        <v>0</v>
      </c>
      <c r="P49" s="370">
        <f t="shared" si="72"/>
        <v>0</v>
      </c>
      <c r="Q49" s="371">
        <f t="shared" ref="Q49:U49" si="73">Q50*$C49</f>
        <v>0</v>
      </c>
      <c r="R49" s="371">
        <f t="shared" si="73"/>
        <v>0</v>
      </c>
      <c r="S49" s="371">
        <f t="shared" si="73"/>
        <v>0</v>
      </c>
      <c r="T49" s="371">
        <f t="shared" si="73"/>
        <v>0</v>
      </c>
      <c r="U49" s="371">
        <f t="shared" si="73"/>
        <v>0</v>
      </c>
      <c r="V49" s="412">
        <v>-344.71</v>
      </c>
      <c r="W49" s="415"/>
      <c r="X49" s="132">
        <f t="shared" si="0"/>
        <v>-344.71</v>
      </c>
      <c r="Y49" s="132">
        <f t="shared" si="1"/>
        <v>0</v>
      </c>
      <c r="Z49" s="387"/>
      <c r="AA49" s="386"/>
      <c r="AB49" s="404"/>
      <c r="AC49" s="404"/>
    </row>
    <row r="50" spans="1:29" ht="15.75" customHeight="1">
      <c r="A50" s="487"/>
      <c r="B50" s="489"/>
      <c r="C50" s="489"/>
      <c r="D50" s="489"/>
      <c r="E50" s="372"/>
      <c r="F50" s="372"/>
      <c r="G50" s="372"/>
      <c r="H50" s="372"/>
      <c r="I50" s="372"/>
      <c r="J50" s="372"/>
      <c r="K50" s="372"/>
      <c r="L50" s="372"/>
      <c r="M50" s="372"/>
      <c r="N50" s="372"/>
      <c r="O50" s="372"/>
      <c r="P50" s="372"/>
      <c r="Q50" s="373"/>
      <c r="R50" s="373"/>
      <c r="S50" s="373"/>
      <c r="T50" s="373"/>
      <c r="U50" s="373"/>
      <c r="V50" s="414">
        <f>V49/$C49</f>
        <v>1</v>
      </c>
      <c r="W50" s="415">
        <f>SUM(E50:V50)</f>
        <v>1</v>
      </c>
      <c r="X50" s="369">
        <f t="shared" si="0"/>
        <v>1</v>
      </c>
      <c r="Y50" s="132">
        <f t="shared" si="1"/>
        <v>-1</v>
      </c>
      <c r="Z50" s="387"/>
      <c r="AA50" s="386"/>
      <c r="AB50" s="404"/>
      <c r="AC50" s="404"/>
    </row>
    <row r="51" spans="1:29" ht="15.75" customHeight="1">
      <c r="A51" s="392"/>
      <c r="B51" s="393" t="s">
        <v>1284</v>
      </c>
      <c r="C51" s="394">
        <f>SUM(C5:C50)+0.17</f>
        <v>2435519.9399999995</v>
      </c>
      <c r="D51" s="395">
        <v>1</v>
      </c>
      <c r="E51" s="394">
        <f t="shared" ref="E51:V51" si="74">SUM(E5,E7,E9,E11,E13,E15,E17,E19,E21,E23,E25,E27,E29,E31,E33,E35,E37,E39,E41,E43,E45,E47,E49)</f>
        <v>136014</v>
      </c>
      <c r="F51" s="394">
        <f t="shared" si="74"/>
        <v>48697.05</v>
      </c>
      <c r="G51" s="394">
        <f t="shared" si="74"/>
        <v>51530.36</v>
      </c>
      <c r="H51" s="394">
        <f t="shared" si="74"/>
        <v>47380.4</v>
      </c>
      <c r="I51" s="394">
        <f t="shared" si="74"/>
        <v>72351.67</v>
      </c>
      <c r="J51" s="394">
        <f t="shared" si="74"/>
        <v>163313.31999999998</v>
      </c>
      <c r="K51" s="394">
        <f t="shared" si="74"/>
        <v>124966.21</v>
      </c>
      <c r="L51" s="394">
        <f t="shared" si="74"/>
        <v>56123.649999999994</v>
      </c>
      <c r="M51" s="394">
        <f t="shared" si="74"/>
        <v>40014.79</v>
      </c>
      <c r="N51" s="394">
        <f t="shared" si="74"/>
        <v>40014.79</v>
      </c>
      <c r="O51" s="394">
        <f t="shared" si="74"/>
        <v>40014.79</v>
      </c>
      <c r="P51" s="394">
        <f t="shared" si="74"/>
        <v>40014.79</v>
      </c>
      <c r="Q51" s="394">
        <f t="shared" si="74"/>
        <v>113874.06</v>
      </c>
      <c r="R51" s="394">
        <f t="shared" si="74"/>
        <v>232198.28</v>
      </c>
      <c r="S51" s="394">
        <f t="shared" si="74"/>
        <v>283146.23500000004</v>
      </c>
      <c r="T51" s="394">
        <f t="shared" si="74"/>
        <v>280182.81</v>
      </c>
      <c r="U51" s="394">
        <f t="shared" si="74"/>
        <v>296469.97000000003</v>
      </c>
      <c r="V51" s="419">
        <f t="shared" si="74"/>
        <v>369211.93</v>
      </c>
      <c r="W51" s="420"/>
      <c r="X51" s="132">
        <f t="shared" si="0"/>
        <v>2435519.1050000004</v>
      </c>
      <c r="Y51" s="132">
        <f t="shared" si="1"/>
        <v>0.83499999903142452</v>
      </c>
      <c r="Z51" s="387">
        <f>100%</f>
        <v>1</v>
      </c>
      <c r="AA51" s="388">
        <f>Z51-H51-I51-J51</f>
        <v>-283044.39</v>
      </c>
      <c r="AB51" s="404"/>
      <c r="AC51" s="404"/>
    </row>
    <row r="52" spans="1:29" ht="15.75" customHeight="1">
      <c r="A52" s="548" t="s">
        <v>1285</v>
      </c>
      <c r="B52" s="477"/>
      <c r="C52" s="477"/>
      <c r="D52" s="478"/>
      <c r="E52" s="397">
        <f t="shared" ref="E52:V52" si="75">E51/$C$51</f>
        <v>5.5845980879138286E-2</v>
      </c>
      <c r="F52" s="397">
        <f t="shared" si="75"/>
        <v>1.9994519116932383E-2</v>
      </c>
      <c r="G52" s="397">
        <f t="shared" si="75"/>
        <v>2.1157847716081524E-2</v>
      </c>
      <c r="H52" s="397">
        <f t="shared" si="75"/>
        <v>1.9453915864880995E-2</v>
      </c>
      <c r="I52" s="397">
        <f t="shared" si="75"/>
        <v>2.9706868259103646E-2</v>
      </c>
      <c r="J52" s="397">
        <f t="shared" si="75"/>
        <v>6.7054807196528232E-2</v>
      </c>
      <c r="K52" s="397">
        <f t="shared" si="75"/>
        <v>5.1309869382551651E-2</v>
      </c>
      <c r="L52" s="397">
        <f t="shared" si="75"/>
        <v>2.3043806407924545E-2</v>
      </c>
      <c r="M52" s="397">
        <f t="shared" si="75"/>
        <v>1.642967045467918E-2</v>
      </c>
      <c r="N52" s="397">
        <f t="shared" si="75"/>
        <v>1.642967045467918E-2</v>
      </c>
      <c r="O52" s="397">
        <f t="shared" si="75"/>
        <v>1.642967045467918E-2</v>
      </c>
      <c r="P52" s="397">
        <f t="shared" si="75"/>
        <v>1.642967045467918E-2</v>
      </c>
      <c r="Q52" s="397">
        <f t="shared" si="75"/>
        <v>4.6755544115972221E-2</v>
      </c>
      <c r="R52" s="397">
        <f t="shared" si="75"/>
        <v>9.5338279184854491E-2</v>
      </c>
      <c r="S52" s="397">
        <f t="shared" si="75"/>
        <v>0.1162569972635905</v>
      </c>
      <c r="T52" s="397">
        <f t="shared" si="75"/>
        <v>0.11504024475365209</v>
      </c>
      <c r="U52" s="397">
        <f t="shared" si="75"/>
        <v>0.12172758889422194</v>
      </c>
      <c r="V52" s="421">
        <f t="shared" si="75"/>
        <v>0.15159470630324631</v>
      </c>
      <c r="W52" s="398"/>
      <c r="X52" s="132"/>
      <c r="Y52" s="132">
        <f t="shared" si="1"/>
        <v>0</v>
      </c>
      <c r="Z52" s="359"/>
      <c r="AA52" s="359"/>
      <c r="AB52" s="404"/>
      <c r="AC52" s="404"/>
    </row>
    <row r="53" spans="1:29" ht="15.75" customHeight="1">
      <c r="A53" s="549" t="s">
        <v>1286</v>
      </c>
      <c r="B53" s="477"/>
      <c r="C53" s="477"/>
      <c r="D53" s="478"/>
      <c r="E53" s="394">
        <f>E51</f>
        <v>136014</v>
      </c>
      <c r="F53" s="394">
        <f t="shared" ref="F53:U53" si="76">E53+F51</f>
        <v>184711.05</v>
      </c>
      <c r="G53" s="394">
        <f t="shared" si="76"/>
        <v>236241.40999999997</v>
      </c>
      <c r="H53" s="394">
        <f t="shared" si="76"/>
        <v>283621.81</v>
      </c>
      <c r="I53" s="394">
        <f t="shared" si="76"/>
        <v>355973.48</v>
      </c>
      <c r="J53" s="394">
        <f t="shared" si="76"/>
        <v>519286.79999999993</v>
      </c>
      <c r="K53" s="394">
        <f t="shared" si="76"/>
        <v>644253.00999999989</v>
      </c>
      <c r="L53" s="394">
        <f t="shared" si="76"/>
        <v>700376.65999999992</v>
      </c>
      <c r="M53" s="394">
        <f t="shared" si="76"/>
        <v>740391.45</v>
      </c>
      <c r="N53" s="394">
        <f t="shared" si="76"/>
        <v>780406.24</v>
      </c>
      <c r="O53" s="394">
        <f t="shared" si="76"/>
        <v>820421.03</v>
      </c>
      <c r="P53" s="394">
        <f t="shared" si="76"/>
        <v>860435.82000000007</v>
      </c>
      <c r="Q53" s="394">
        <f t="shared" si="76"/>
        <v>974309.88000000012</v>
      </c>
      <c r="R53" s="394">
        <f t="shared" si="76"/>
        <v>1206508.1600000001</v>
      </c>
      <c r="S53" s="394">
        <f t="shared" si="76"/>
        <v>1489654.3950000003</v>
      </c>
      <c r="T53" s="394">
        <f t="shared" si="76"/>
        <v>1769837.2050000003</v>
      </c>
      <c r="U53" s="394">
        <f t="shared" si="76"/>
        <v>2066307.1750000003</v>
      </c>
      <c r="V53" s="419">
        <f>U53+V51+Y51</f>
        <v>2435519.9399999995</v>
      </c>
      <c r="W53" s="420"/>
      <c r="X53" s="132"/>
      <c r="Y53" s="359"/>
      <c r="Z53" s="359"/>
      <c r="AA53" s="359"/>
      <c r="AB53" s="404"/>
      <c r="AC53" s="404"/>
    </row>
    <row r="54" spans="1:29" ht="15.75" customHeight="1">
      <c r="A54" s="550" t="s">
        <v>1287</v>
      </c>
      <c r="B54" s="502"/>
      <c r="C54" s="502"/>
      <c r="D54" s="503"/>
      <c r="E54" s="399">
        <f>E53/$C$51</f>
        <v>5.5845980879138286E-2</v>
      </c>
      <c r="F54" s="399">
        <f t="shared" ref="F54:V54" si="77">E54+F52</f>
        <v>7.5840499996070676E-2</v>
      </c>
      <c r="G54" s="399">
        <f t="shared" si="77"/>
        <v>9.6998347712152197E-2</v>
      </c>
      <c r="H54" s="399">
        <f t="shared" si="77"/>
        <v>0.1164522635770332</v>
      </c>
      <c r="I54" s="399">
        <f t="shared" si="77"/>
        <v>0.14615913183613685</v>
      </c>
      <c r="J54" s="399">
        <f t="shared" si="77"/>
        <v>0.21321393903266508</v>
      </c>
      <c r="K54" s="399">
        <f t="shared" si="77"/>
        <v>0.26452380841521672</v>
      </c>
      <c r="L54" s="399">
        <f t="shared" si="77"/>
        <v>0.28756761482314125</v>
      </c>
      <c r="M54" s="399">
        <f t="shared" si="77"/>
        <v>0.30399728527782044</v>
      </c>
      <c r="N54" s="399">
        <f t="shared" si="77"/>
        <v>0.32042695573249963</v>
      </c>
      <c r="O54" s="399">
        <f t="shared" si="77"/>
        <v>0.33685662618717882</v>
      </c>
      <c r="P54" s="399">
        <f t="shared" si="77"/>
        <v>0.35328629664185801</v>
      </c>
      <c r="Q54" s="399">
        <f t="shared" si="77"/>
        <v>0.40004184075783022</v>
      </c>
      <c r="R54" s="399">
        <f t="shared" si="77"/>
        <v>0.49538011994268472</v>
      </c>
      <c r="S54" s="399">
        <f t="shared" si="77"/>
        <v>0.61163711720627523</v>
      </c>
      <c r="T54" s="399">
        <f t="shared" si="77"/>
        <v>0.72667736195992727</v>
      </c>
      <c r="U54" s="399">
        <f t="shared" si="77"/>
        <v>0.84840495085414924</v>
      </c>
      <c r="V54" s="422">
        <f t="shared" si="77"/>
        <v>0.99999965715739558</v>
      </c>
      <c r="W54" s="398"/>
      <c r="X54" s="132"/>
      <c r="Y54" s="359"/>
      <c r="Z54" s="359"/>
      <c r="AA54" s="359"/>
      <c r="AB54" s="404"/>
      <c r="AC54" s="404"/>
    </row>
    <row r="55" spans="1:29" ht="15.75" customHeight="1">
      <c r="A55" s="400" t="s">
        <v>1417</v>
      </c>
      <c r="B55" s="359"/>
      <c r="C55" s="359"/>
      <c r="D55" s="359"/>
      <c r="E55" s="359"/>
      <c r="F55" s="359"/>
      <c r="G55" s="359"/>
      <c r="H55" s="359"/>
      <c r="I55" s="359"/>
      <c r="J55" s="359"/>
      <c r="K55" s="359"/>
      <c r="L55" s="359"/>
      <c r="M55" s="359"/>
      <c r="N55" s="359"/>
      <c r="O55" s="359"/>
      <c r="P55" s="359"/>
      <c r="Q55" s="359"/>
      <c r="R55" s="359"/>
      <c r="S55" s="359"/>
      <c r="T55" s="359"/>
      <c r="U55" s="359"/>
      <c r="V55" s="358"/>
      <c r="W55" s="358"/>
      <c r="X55" s="359"/>
      <c r="Y55" s="359"/>
      <c r="Z55" s="359"/>
      <c r="AA55" s="359"/>
      <c r="AB55" s="404"/>
      <c r="AC55" s="404"/>
    </row>
    <row r="56" spans="1:29" ht="15.75" customHeight="1">
      <c r="A56" s="359"/>
      <c r="B56" s="359"/>
      <c r="C56" s="359"/>
      <c r="D56" s="359"/>
      <c r="E56" s="359"/>
      <c r="F56" s="359"/>
      <c r="G56" s="359"/>
      <c r="H56" s="359"/>
      <c r="I56" s="359"/>
      <c r="J56" s="359"/>
      <c r="K56" s="359"/>
      <c r="L56" s="359"/>
      <c r="M56" s="359"/>
      <c r="N56" s="359"/>
      <c r="O56" s="359"/>
      <c r="P56" s="359"/>
      <c r="Q56" s="359"/>
      <c r="R56" s="359"/>
      <c r="S56" s="359"/>
      <c r="T56" s="359"/>
      <c r="U56" s="359"/>
      <c r="V56" s="358"/>
      <c r="W56" s="358"/>
      <c r="X56" s="359"/>
      <c r="Y56" s="359"/>
      <c r="Z56" s="359"/>
      <c r="AA56" s="359"/>
      <c r="AB56" s="404"/>
      <c r="AC56" s="404"/>
    </row>
    <row r="57" spans="1:29" ht="15.75" customHeight="1">
      <c r="A57" s="359"/>
      <c r="B57" s="359"/>
      <c r="C57" s="359"/>
      <c r="D57" s="359"/>
      <c r="E57" s="359"/>
      <c r="F57" s="359"/>
      <c r="G57" s="359"/>
      <c r="H57" s="359"/>
      <c r="I57" s="359"/>
      <c r="J57" s="359"/>
      <c r="K57" s="359"/>
      <c r="L57" s="359"/>
      <c r="M57" s="359"/>
      <c r="N57" s="359"/>
      <c r="O57" s="359"/>
      <c r="P57" s="359"/>
      <c r="Q57" s="359"/>
      <c r="R57" s="359"/>
      <c r="S57" s="359"/>
      <c r="T57" s="359"/>
      <c r="U57" s="359"/>
      <c r="V57" s="358"/>
      <c r="W57" s="358"/>
      <c r="X57" s="359"/>
      <c r="Y57" s="359"/>
      <c r="Z57" s="359"/>
      <c r="AA57" s="359"/>
      <c r="AB57" s="404"/>
      <c r="AC57" s="404"/>
    </row>
    <row r="58" spans="1:29" ht="15.75" customHeight="1">
      <c r="A58" s="359"/>
      <c r="B58" s="401"/>
      <c r="C58" s="359"/>
      <c r="D58" s="359"/>
      <c r="E58" s="359"/>
      <c r="F58" s="359"/>
      <c r="G58" s="359"/>
      <c r="H58" s="359"/>
      <c r="I58" s="359"/>
      <c r="J58" s="359"/>
      <c r="K58" s="359"/>
      <c r="L58" s="359"/>
      <c r="M58" s="359"/>
      <c r="N58" s="359"/>
      <c r="O58" s="359"/>
      <c r="P58" s="359"/>
      <c r="Q58" s="359"/>
      <c r="R58" s="359"/>
      <c r="S58" s="359"/>
      <c r="T58" s="359"/>
      <c r="U58" s="359"/>
      <c r="V58" s="358"/>
      <c r="W58" s="358"/>
      <c r="X58" s="359"/>
      <c r="Y58" s="359"/>
      <c r="Z58" s="359"/>
      <c r="AA58" s="359"/>
      <c r="AB58" s="404"/>
      <c r="AC58" s="404"/>
    </row>
    <row r="59" spans="1:29" ht="15.75" customHeight="1">
      <c r="A59" s="359"/>
      <c r="B59" s="359"/>
      <c r="C59" s="359"/>
      <c r="D59" s="359"/>
      <c r="E59" s="359"/>
      <c r="F59" s="359"/>
      <c r="G59" s="359"/>
      <c r="H59" s="359"/>
      <c r="I59" s="359"/>
      <c r="J59" s="359"/>
      <c r="K59" s="359"/>
      <c r="L59" s="359"/>
      <c r="M59" s="359"/>
      <c r="N59" s="359"/>
      <c r="O59" s="359"/>
      <c r="P59" s="359"/>
      <c r="Q59" s="359"/>
      <c r="R59" s="359"/>
      <c r="S59" s="359"/>
      <c r="T59" s="359"/>
      <c r="U59" s="359"/>
      <c r="V59" s="358"/>
      <c r="W59" s="358"/>
      <c r="X59" s="359"/>
      <c r="Y59" s="359"/>
      <c r="Z59" s="359"/>
      <c r="AA59" s="359"/>
      <c r="AB59" s="404"/>
      <c r="AC59" s="404"/>
    </row>
    <row r="60" spans="1:29" ht="15.75" customHeight="1">
      <c r="A60" s="359"/>
      <c r="B60" s="359"/>
      <c r="C60" s="359"/>
      <c r="D60" s="359"/>
      <c r="E60" s="359"/>
      <c r="F60" s="359"/>
      <c r="G60" s="359"/>
      <c r="H60" s="359"/>
      <c r="I60" s="359"/>
      <c r="J60" s="359"/>
      <c r="K60" s="359"/>
      <c r="L60" s="359"/>
      <c r="M60" s="359"/>
      <c r="N60" s="359"/>
      <c r="O60" s="359"/>
      <c r="P60" s="359"/>
      <c r="Q60" s="359"/>
      <c r="R60" s="359"/>
      <c r="S60" s="359"/>
      <c r="T60" s="359"/>
      <c r="U60" s="359"/>
      <c r="V60" s="358"/>
      <c r="W60" s="358"/>
      <c r="X60" s="359"/>
      <c r="Y60" s="359"/>
      <c r="Z60" s="359"/>
      <c r="AA60" s="359"/>
      <c r="AB60" s="404"/>
      <c r="AC60" s="404"/>
    </row>
    <row r="61" spans="1:29" ht="15.75" customHeight="1">
      <c r="A61" s="359"/>
      <c r="B61" s="359"/>
      <c r="C61" s="359"/>
      <c r="D61" s="359"/>
      <c r="E61" s="547" t="s">
        <v>1094</v>
      </c>
      <c r="F61" s="428"/>
      <c r="G61" s="428"/>
      <c r="H61" s="428"/>
      <c r="I61" s="428"/>
      <c r="J61" s="428"/>
      <c r="K61" s="428"/>
      <c r="L61" s="428"/>
      <c r="M61" s="428"/>
      <c r="N61" s="425"/>
      <c r="O61" s="359"/>
      <c r="P61" s="402"/>
      <c r="Q61" s="402"/>
      <c r="R61" s="402"/>
      <c r="S61" s="402"/>
      <c r="T61" s="402"/>
      <c r="U61" s="402"/>
      <c r="V61" s="402">
        <f>C51-V53</f>
        <v>0</v>
      </c>
      <c r="W61" s="403"/>
      <c r="X61" s="359"/>
      <c r="Y61" s="359"/>
      <c r="Z61" s="359"/>
      <c r="AA61" s="359"/>
      <c r="AB61" s="404"/>
      <c r="AC61" s="404"/>
    </row>
    <row r="62" spans="1:29" ht="15.75" customHeight="1">
      <c r="A62" s="359"/>
      <c r="B62" s="359"/>
      <c r="C62" s="359"/>
      <c r="D62" s="359"/>
      <c r="E62" s="359"/>
      <c r="F62" s="359"/>
      <c r="G62" s="359"/>
      <c r="H62" s="359"/>
      <c r="I62" s="359"/>
      <c r="J62" s="359"/>
      <c r="K62" s="359"/>
      <c r="L62" s="359"/>
      <c r="M62" s="359"/>
      <c r="N62" s="359"/>
      <c r="O62" s="359"/>
      <c r="P62" s="359"/>
      <c r="Q62" s="359"/>
      <c r="R62" s="359"/>
      <c r="S62" s="359"/>
      <c r="T62" s="359"/>
      <c r="U62" s="359"/>
      <c r="V62" s="358"/>
      <c r="W62" s="358"/>
      <c r="X62" s="359"/>
      <c r="Y62" s="359"/>
      <c r="Z62" s="359"/>
      <c r="AA62" s="359"/>
      <c r="AB62" s="404"/>
      <c r="AC62" s="404"/>
    </row>
    <row r="63" spans="1:29" ht="15.75" customHeight="1">
      <c r="A63" s="359"/>
      <c r="B63" s="359"/>
      <c r="C63" s="359"/>
      <c r="D63" s="359"/>
      <c r="E63" s="359"/>
      <c r="F63" s="359"/>
      <c r="G63" s="359"/>
      <c r="H63" s="359"/>
      <c r="I63" s="359"/>
      <c r="J63" s="359"/>
      <c r="K63" s="359"/>
      <c r="L63" s="359"/>
      <c r="M63" s="359"/>
      <c r="N63" s="359"/>
      <c r="O63" s="359"/>
      <c r="P63" s="359"/>
      <c r="Q63" s="359"/>
      <c r="R63" s="359"/>
      <c r="S63" s="359"/>
      <c r="T63" s="359"/>
      <c r="U63" s="359"/>
      <c r="V63" s="358"/>
      <c r="W63" s="358"/>
      <c r="X63" s="359"/>
      <c r="Y63" s="359"/>
      <c r="Z63" s="359"/>
      <c r="AA63" s="359"/>
      <c r="AB63" s="404"/>
      <c r="AC63" s="404"/>
    </row>
    <row r="64" spans="1:29" ht="15.75" customHeight="1">
      <c r="A64" s="359"/>
      <c r="B64" s="359"/>
      <c r="C64" s="359"/>
      <c r="D64" s="359"/>
      <c r="E64" s="359"/>
      <c r="F64" s="359"/>
      <c r="G64" s="359"/>
      <c r="H64" s="359"/>
      <c r="I64" s="359"/>
      <c r="J64" s="359"/>
      <c r="K64" s="359"/>
      <c r="L64" s="359"/>
      <c r="M64" s="359"/>
      <c r="N64" s="359"/>
      <c r="O64" s="359"/>
      <c r="P64" s="359"/>
      <c r="Q64" s="359"/>
      <c r="R64" s="359"/>
      <c r="S64" s="359"/>
      <c r="T64" s="359"/>
      <c r="U64" s="359"/>
      <c r="V64" s="358"/>
      <c r="W64" s="358"/>
      <c r="X64" s="359"/>
      <c r="Y64" s="359"/>
      <c r="Z64" s="359"/>
      <c r="AA64" s="359"/>
      <c r="AB64" s="404"/>
      <c r="AC64" s="404"/>
    </row>
    <row r="65" spans="1:29" ht="15.75" customHeight="1">
      <c r="A65" s="359"/>
      <c r="B65" s="359"/>
      <c r="C65" s="359"/>
      <c r="D65" s="359"/>
      <c r="E65" s="359"/>
      <c r="F65" s="359"/>
      <c r="G65" s="359"/>
      <c r="H65" s="359"/>
      <c r="I65" s="359"/>
      <c r="J65" s="359"/>
      <c r="K65" s="359"/>
      <c r="L65" s="359"/>
      <c r="M65" s="359"/>
      <c r="N65" s="359"/>
      <c r="O65" s="359"/>
      <c r="P65" s="359"/>
      <c r="Q65" s="359"/>
      <c r="R65" s="359"/>
      <c r="S65" s="359"/>
      <c r="T65" s="359"/>
      <c r="U65" s="359"/>
      <c r="V65" s="358"/>
      <c r="W65" s="358"/>
      <c r="X65" s="359"/>
      <c r="Y65" s="359"/>
      <c r="Z65" s="359"/>
      <c r="AA65" s="359"/>
      <c r="AB65" s="404"/>
      <c r="AC65" s="404"/>
    </row>
    <row r="66" spans="1:29" ht="15.75" customHeight="1">
      <c r="A66" s="359"/>
      <c r="B66" s="359"/>
      <c r="C66" s="359"/>
      <c r="D66" s="359"/>
      <c r="E66" s="359"/>
      <c r="F66" s="359"/>
      <c r="G66" s="359"/>
      <c r="H66" s="359"/>
      <c r="I66" s="359"/>
      <c r="J66" s="359"/>
      <c r="K66" s="359"/>
      <c r="L66" s="359"/>
      <c r="M66" s="359"/>
      <c r="N66" s="359"/>
      <c r="O66" s="359"/>
      <c r="P66" s="359"/>
      <c r="Q66" s="359"/>
      <c r="R66" s="359"/>
      <c r="S66" s="359"/>
      <c r="T66" s="359"/>
      <c r="U66" s="359"/>
      <c r="V66" s="358"/>
      <c r="W66" s="358"/>
      <c r="X66" s="359"/>
      <c r="Y66" s="359"/>
      <c r="Z66" s="359"/>
      <c r="AA66" s="359"/>
      <c r="AB66" s="404"/>
      <c r="AC66" s="404"/>
    </row>
    <row r="67" spans="1:29" ht="15.75" customHeight="1">
      <c r="A67" s="359"/>
      <c r="B67" s="359"/>
      <c r="C67" s="359"/>
      <c r="D67" s="359"/>
      <c r="E67" s="359"/>
      <c r="F67" s="359"/>
      <c r="G67" s="359"/>
      <c r="H67" s="359"/>
      <c r="I67" s="359"/>
      <c r="J67" s="359"/>
      <c r="K67" s="359"/>
      <c r="L67" s="359"/>
      <c r="M67" s="359"/>
      <c r="N67" s="359"/>
      <c r="O67" s="359"/>
      <c r="P67" s="359"/>
      <c r="Q67" s="359"/>
      <c r="R67" s="359"/>
      <c r="S67" s="359"/>
      <c r="T67" s="359"/>
      <c r="U67" s="359"/>
      <c r="V67" s="358"/>
      <c r="W67" s="358"/>
      <c r="X67" s="359"/>
      <c r="Y67" s="359"/>
      <c r="Z67" s="359"/>
      <c r="AA67" s="359"/>
      <c r="AB67" s="404"/>
      <c r="AC67" s="404"/>
    </row>
    <row r="68" spans="1:29" ht="15.75" customHeight="1">
      <c r="A68" s="359"/>
      <c r="B68" s="359"/>
      <c r="C68" s="359"/>
      <c r="D68" s="359"/>
      <c r="E68" s="359"/>
      <c r="F68" s="359"/>
      <c r="G68" s="359"/>
      <c r="H68" s="359"/>
      <c r="I68" s="359"/>
      <c r="J68" s="359"/>
      <c r="K68" s="359"/>
      <c r="L68" s="359"/>
      <c r="M68" s="359"/>
      <c r="N68" s="359"/>
      <c r="O68" s="359"/>
      <c r="P68" s="359"/>
      <c r="Q68" s="359"/>
      <c r="R68" s="359"/>
      <c r="S68" s="359"/>
      <c r="T68" s="359"/>
      <c r="U68" s="359"/>
      <c r="V68" s="358"/>
      <c r="W68" s="358"/>
      <c r="X68" s="359"/>
      <c r="Y68" s="359"/>
      <c r="Z68" s="359"/>
      <c r="AA68" s="359"/>
      <c r="AB68" s="404"/>
      <c r="AC68" s="404"/>
    </row>
    <row r="69" spans="1:29" ht="15.75" customHeight="1">
      <c r="A69" s="359"/>
      <c r="B69" s="359"/>
      <c r="C69" s="359"/>
      <c r="D69" s="359"/>
      <c r="E69" s="359"/>
      <c r="F69" s="359"/>
      <c r="G69" s="359"/>
      <c r="H69" s="359"/>
      <c r="I69" s="359"/>
      <c r="J69" s="359"/>
      <c r="K69" s="359"/>
      <c r="L69" s="359"/>
      <c r="M69" s="359"/>
      <c r="N69" s="359"/>
      <c r="O69" s="359"/>
      <c r="P69" s="359"/>
      <c r="Q69" s="359"/>
      <c r="R69" s="359"/>
      <c r="S69" s="359"/>
      <c r="T69" s="359"/>
      <c r="U69" s="359"/>
      <c r="V69" s="358"/>
      <c r="W69" s="358"/>
      <c r="X69" s="359"/>
      <c r="Y69" s="359"/>
      <c r="Z69" s="359"/>
      <c r="AA69" s="359"/>
      <c r="AB69" s="404"/>
      <c r="AC69" s="404"/>
    </row>
    <row r="70" spans="1:29" ht="15.75" customHeight="1">
      <c r="A70" s="359"/>
      <c r="B70" s="359"/>
      <c r="C70" s="359"/>
      <c r="D70" s="359"/>
      <c r="E70" s="359"/>
      <c r="F70" s="359"/>
      <c r="G70" s="359"/>
      <c r="H70" s="359"/>
      <c r="I70" s="359"/>
      <c r="J70" s="359"/>
      <c r="K70" s="359"/>
      <c r="L70" s="359"/>
      <c r="M70" s="359"/>
      <c r="N70" s="359"/>
      <c r="O70" s="359"/>
      <c r="P70" s="359"/>
      <c r="Q70" s="359"/>
      <c r="R70" s="359"/>
      <c r="S70" s="359"/>
      <c r="T70" s="359"/>
      <c r="U70" s="359"/>
      <c r="V70" s="358"/>
      <c r="W70" s="358"/>
      <c r="X70" s="359"/>
      <c r="Y70" s="359"/>
      <c r="Z70" s="359"/>
      <c r="AA70" s="359"/>
      <c r="AB70" s="404"/>
      <c r="AC70" s="404"/>
    </row>
    <row r="71" spans="1:29" ht="15.75" customHeight="1">
      <c r="A71" s="359"/>
      <c r="B71" s="359"/>
      <c r="C71" s="359"/>
      <c r="D71" s="359"/>
      <c r="E71" s="359"/>
      <c r="F71" s="359"/>
      <c r="G71" s="359"/>
      <c r="H71" s="359"/>
      <c r="I71" s="359"/>
      <c r="J71" s="359"/>
      <c r="K71" s="359"/>
      <c r="L71" s="359"/>
      <c r="M71" s="359"/>
      <c r="N71" s="359"/>
      <c r="O71" s="359"/>
      <c r="P71" s="359"/>
      <c r="Q71" s="359"/>
      <c r="R71" s="359"/>
      <c r="S71" s="359"/>
      <c r="T71" s="359"/>
      <c r="U71" s="359"/>
      <c r="V71" s="358"/>
      <c r="W71" s="358"/>
      <c r="X71" s="359"/>
      <c r="Y71" s="359"/>
      <c r="Z71" s="359"/>
      <c r="AA71" s="359"/>
      <c r="AB71" s="404"/>
      <c r="AC71" s="404"/>
    </row>
    <row r="72" spans="1:29" ht="15.75" customHeight="1">
      <c r="A72" s="359"/>
      <c r="B72" s="359"/>
      <c r="C72" s="359"/>
      <c r="D72" s="359"/>
      <c r="E72" s="359"/>
      <c r="F72" s="359"/>
      <c r="G72" s="359"/>
      <c r="H72" s="359"/>
      <c r="I72" s="359"/>
      <c r="J72" s="359"/>
      <c r="K72" s="359"/>
      <c r="L72" s="359"/>
      <c r="M72" s="359"/>
      <c r="N72" s="359"/>
      <c r="O72" s="359"/>
      <c r="P72" s="359"/>
      <c r="Q72" s="359"/>
      <c r="R72" s="359"/>
      <c r="S72" s="359"/>
      <c r="T72" s="359"/>
      <c r="U72" s="359"/>
      <c r="V72" s="358"/>
      <c r="W72" s="358"/>
      <c r="X72" s="359"/>
      <c r="Y72" s="359"/>
      <c r="Z72" s="359"/>
      <c r="AA72" s="359"/>
      <c r="AB72" s="404"/>
      <c r="AC72" s="404"/>
    </row>
    <row r="73" spans="1:29" ht="15.75" customHeight="1">
      <c r="A73" s="359"/>
      <c r="B73" s="359"/>
      <c r="C73" s="359"/>
      <c r="D73" s="359"/>
      <c r="E73" s="359"/>
      <c r="F73" s="359"/>
      <c r="G73" s="359"/>
      <c r="H73" s="359"/>
      <c r="I73" s="359"/>
      <c r="J73" s="359"/>
      <c r="K73" s="359"/>
      <c r="L73" s="359"/>
      <c r="M73" s="359"/>
      <c r="N73" s="359"/>
      <c r="O73" s="359"/>
      <c r="P73" s="359"/>
      <c r="Q73" s="359"/>
      <c r="R73" s="359"/>
      <c r="S73" s="359"/>
      <c r="T73" s="359"/>
      <c r="U73" s="359"/>
      <c r="V73" s="358"/>
      <c r="W73" s="358"/>
      <c r="X73" s="359"/>
      <c r="Y73" s="359"/>
      <c r="Z73" s="359"/>
      <c r="AA73" s="359"/>
      <c r="AB73" s="404"/>
      <c r="AC73" s="404"/>
    </row>
    <row r="74" spans="1:29" ht="15.75" customHeight="1">
      <c r="A74" s="359"/>
      <c r="B74" s="359"/>
      <c r="C74" s="359"/>
      <c r="D74" s="359"/>
      <c r="E74" s="359"/>
      <c r="F74" s="359"/>
      <c r="G74" s="359"/>
      <c r="H74" s="359"/>
      <c r="I74" s="359"/>
      <c r="J74" s="359"/>
      <c r="K74" s="359"/>
      <c r="L74" s="359"/>
      <c r="M74" s="359"/>
      <c r="N74" s="359"/>
      <c r="O74" s="359"/>
      <c r="P74" s="359"/>
      <c r="Q74" s="359"/>
      <c r="R74" s="359"/>
      <c r="S74" s="359"/>
      <c r="T74" s="359"/>
      <c r="U74" s="359"/>
      <c r="V74" s="358"/>
      <c r="W74" s="358"/>
      <c r="X74" s="359"/>
      <c r="Y74" s="359"/>
      <c r="Z74" s="359"/>
      <c r="AA74" s="359"/>
      <c r="AB74" s="404"/>
      <c r="AC74" s="404"/>
    </row>
    <row r="75" spans="1:29" ht="15.75" customHeight="1">
      <c r="A75" s="359"/>
      <c r="B75" s="359"/>
      <c r="C75" s="359"/>
      <c r="D75" s="359"/>
      <c r="E75" s="359"/>
      <c r="F75" s="359"/>
      <c r="G75" s="359"/>
      <c r="H75" s="359"/>
      <c r="I75" s="359"/>
      <c r="J75" s="359"/>
      <c r="K75" s="359"/>
      <c r="L75" s="359"/>
      <c r="M75" s="359"/>
      <c r="N75" s="359"/>
      <c r="O75" s="359"/>
      <c r="P75" s="359"/>
      <c r="Q75" s="359"/>
      <c r="R75" s="359"/>
      <c r="S75" s="359"/>
      <c r="T75" s="359"/>
      <c r="U75" s="359"/>
      <c r="V75" s="358"/>
      <c r="W75" s="358"/>
      <c r="X75" s="359"/>
      <c r="Y75" s="359"/>
      <c r="Z75" s="359"/>
      <c r="AA75" s="359"/>
      <c r="AB75" s="404"/>
      <c r="AC75" s="404"/>
    </row>
    <row r="76" spans="1:29" ht="15.75" customHeight="1">
      <c r="A76" s="359"/>
      <c r="B76" s="359"/>
      <c r="C76" s="359"/>
      <c r="D76" s="359"/>
      <c r="E76" s="359"/>
      <c r="F76" s="359"/>
      <c r="G76" s="359"/>
      <c r="H76" s="359"/>
      <c r="I76" s="359"/>
      <c r="J76" s="359"/>
      <c r="K76" s="359"/>
      <c r="L76" s="359"/>
      <c r="M76" s="359"/>
      <c r="N76" s="359"/>
      <c r="O76" s="359"/>
      <c r="P76" s="359"/>
      <c r="Q76" s="359"/>
      <c r="R76" s="359"/>
      <c r="S76" s="359"/>
      <c r="T76" s="359"/>
      <c r="U76" s="359"/>
      <c r="V76" s="358"/>
      <c r="W76" s="358"/>
      <c r="X76" s="359"/>
      <c r="Y76" s="359"/>
      <c r="Z76" s="359"/>
      <c r="AA76" s="359"/>
      <c r="AB76" s="404"/>
      <c r="AC76" s="404"/>
    </row>
    <row r="77" spans="1:29" ht="15.75" customHeight="1">
      <c r="A77" s="359"/>
      <c r="B77" s="359"/>
      <c r="C77" s="359"/>
      <c r="D77" s="359"/>
      <c r="E77" s="359"/>
      <c r="F77" s="359"/>
      <c r="G77" s="359"/>
      <c r="H77" s="359"/>
      <c r="I77" s="359"/>
      <c r="J77" s="359"/>
      <c r="K77" s="359"/>
      <c r="L77" s="359"/>
      <c r="M77" s="359"/>
      <c r="N77" s="359"/>
      <c r="O77" s="359"/>
      <c r="P77" s="359"/>
      <c r="Q77" s="359"/>
      <c r="R77" s="359"/>
      <c r="S77" s="359"/>
      <c r="T77" s="359"/>
      <c r="U77" s="359"/>
      <c r="V77" s="358"/>
      <c r="W77" s="358"/>
      <c r="X77" s="359"/>
      <c r="Y77" s="359"/>
      <c r="Z77" s="359"/>
      <c r="AA77" s="359"/>
      <c r="AB77" s="404"/>
      <c r="AC77" s="404"/>
    </row>
    <row r="78" spans="1:29" ht="15.75" customHeight="1">
      <c r="A78" s="359"/>
      <c r="B78" s="359"/>
      <c r="C78" s="359"/>
      <c r="D78" s="359"/>
      <c r="E78" s="359"/>
      <c r="F78" s="359"/>
      <c r="G78" s="359"/>
      <c r="H78" s="359"/>
      <c r="I78" s="359"/>
      <c r="J78" s="359"/>
      <c r="K78" s="359"/>
      <c r="L78" s="359"/>
      <c r="M78" s="359"/>
      <c r="N78" s="359"/>
      <c r="O78" s="359"/>
      <c r="P78" s="359"/>
      <c r="Q78" s="359"/>
      <c r="R78" s="359"/>
      <c r="S78" s="359"/>
      <c r="T78" s="359"/>
      <c r="U78" s="359"/>
      <c r="V78" s="358"/>
      <c r="W78" s="358"/>
      <c r="X78" s="359"/>
      <c r="Y78" s="359"/>
      <c r="Z78" s="359"/>
      <c r="AA78" s="359"/>
      <c r="AB78" s="404"/>
      <c r="AC78" s="404"/>
    </row>
    <row r="79" spans="1:29" ht="15.75" customHeight="1">
      <c r="A79" s="359"/>
      <c r="B79" s="359"/>
      <c r="C79" s="359"/>
      <c r="D79" s="359"/>
      <c r="E79" s="359"/>
      <c r="F79" s="359"/>
      <c r="G79" s="359"/>
      <c r="H79" s="359"/>
      <c r="I79" s="359"/>
      <c r="J79" s="359"/>
      <c r="K79" s="359"/>
      <c r="L79" s="359"/>
      <c r="M79" s="359"/>
      <c r="N79" s="359"/>
      <c r="O79" s="359"/>
      <c r="P79" s="359"/>
      <c r="Q79" s="359"/>
      <c r="R79" s="359"/>
      <c r="S79" s="359"/>
      <c r="T79" s="359"/>
      <c r="U79" s="359"/>
      <c r="V79" s="358"/>
      <c r="W79" s="358"/>
      <c r="X79" s="359"/>
      <c r="Y79" s="359"/>
      <c r="Z79" s="359"/>
      <c r="AA79" s="359"/>
      <c r="AB79" s="404"/>
      <c r="AC79" s="404"/>
    </row>
    <row r="80" spans="1:29" ht="15.75" customHeight="1">
      <c r="A80" s="359"/>
      <c r="B80" s="359"/>
      <c r="C80" s="359"/>
      <c r="D80" s="359"/>
      <c r="E80" s="359"/>
      <c r="F80" s="359"/>
      <c r="G80" s="359"/>
      <c r="H80" s="359"/>
      <c r="I80" s="359"/>
      <c r="J80" s="359"/>
      <c r="K80" s="359"/>
      <c r="L80" s="359"/>
      <c r="M80" s="359"/>
      <c r="N80" s="359"/>
      <c r="O80" s="359"/>
      <c r="P80" s="359"/>
      <c r="Q80" s="359"/>
      <c r="R80" s="359"/>
      <c r="S80" s="359"/>
      <c r="T80" s="359"/>
      <c r="U80" s="359"/>
      <c r="V80" s="358"/>
      <c r="W80" s="358"/>
      <c r="X80" s="359"/>
      <c r="Y80" s="359"/>
      <c r="Z80" s="359"/>
      <c r="AA80" s="359"/>
      <c r="AB80" s="404"/>
      <c r="AC80" s="404"/>
    </row>
    <row r="81" spans="1:29" ht="15.75" customHeight="1">
      <c r="A81" s="359"/>
      <c r="B81" s="359"/>
      <c r="C81" s="359"/>
      <c r="D81" s="359"/>
      <c r="E81" s="359"/>
      <c r="F81" s="359"/>
      <c r="G81" s="359"/>
      <c r="H81" s="359"/>
      <c r="I81" s="359"/>
      <c r="J81" s="359"/>
      <c r="K81" s="359"/>
      <c r="L81" s="359"/>
      <c r="M81" s="359"/>
      <c r="N81" s="359"/>
      <c r="O81" s="359"/>
      <c r="P81" s="359"/>
      <c r="Q81" s="359"/>
      <c r="R81" s="359"/>
      <c r="S81" s="359"/>
      <c r="T81" s="359"/>
      <c r="U81" s="359"/>
      <c r="V81" s="358"/>
      <c r="W81" s="358"/>
      <c r="X81" s="359"/>
      <c r="Y81" s="359"/>
      <c r="Z81" s="359"/>
      <c r="AA81" s="359"/>
      <c r="AB81" s="404"/>
      <c r="AC81" s="404"/>
    </row>
    <row r="82" spans="1:29" ht="15.75" customHeight="1">
      <c r="A82" s="359"/>
      <c r="B82" s="359"/>
      <c r="C82" s="359"/>
      <c r="D82" s="359"/>
      <c r="E82" s="359"/>
      <c r="F82" s="359"/>
      <c r="G82" s="359"/>
      <c r="H82" s="359"/>
      <c r="I82" s="359"/>
      <c r="J82" s="359"/>
      <c r="K82" s="359"/>
      <c r="L82" s="359"/>
      <c r="M82" s="359"/>
      <c r="N82" s="359"/>
      <c r="O82" s="359"/>
      <c r="P82" s="359"/>
      <c r="Q82" s="359"/>
      <c r="R82" s="359"/>
      <c r="S82" s="359"/>
      <c r="T82" s="359"/>
      <c r="U82" s="359"/>
      <c r="V82" s="358"/>
      <c r="W82" s="358"/>
      <c r="X82" s="359"/>
      <c r="Y82" s="359"/>
      <c r="Z82" s="359"/>
      <c r="AA82" s="359"/>
      <c r="AB82" s="404"/>
      <c r="AC82" s="404"/>
    </row>
    <row r="83" spans="1:29" ht="15.75" customHeight="1">
      <c r="A83" s="359"/>
      <c r="B83" s="359"/>
      <c r="C83" s="359"/>
      <c r="D83" s="359"/>
      <c r="E83" s="359"/>
      <c r="F83" s="359"/>
      <c r="G83" s="359"/>
      <c r="H83" s="359"/>
      <c r="I83" s="359"/>
      <c r="J83" s="359"/>
      <c r="K83" s="359"/>
      <c r="L83" s="359"/>
      <c r="M83" s="359"/>
      <c r="N83" s="359"/>
      <c r="O83" s="359"/>
      <c r="P83" s="359"/>
      <c r="Q83" s="359"/>
      <c r="R83" s="359"/>
      <c r="S83" s="359"/>
      <c r="T83" s="359"/>
      <c r="U83" s="359"/>
      <c r="V83" s="358"/>
      <c r="W83" s="358"/>
      <c r="X83" s="359"/>
      <c r="Y83" s="359"/>
      <c r="Z83" s="359"/>
      <c r="AA83" s="359"/>
      <c r="AB83" s="404"/>
      <c r="AC83" s="404"/>
    </row>
    <row r="84" spans="1:29" ht="15.75" customHeight="1">
      <c r="A84" s="359"/>
      <c r="B84" s="359"/>
      <c r="C84" s="359"/>
      <c r="D84" s="359"/>
      <c r="E84" s="359"/>
      <c r="F84" s="359"/>
      <c r="G84" s="359"/>
      <c r="H84" s="359"/>
      <c r="I84" s="359"/>
      <c r="J84" s="359"/>
      <c r="K84" s="359"/>
      <c r="L84" s="359"/>
      <c r="M84" s="359"/>
      <c r="N84" s="359"/>
      <c r="O84" s="359"/>
      <c r="P84" s="359"/>
      <c r="Q84" s="359"/>
      <c r="R84" s="359"/>
      <c r="S84" s="359"/>
      <c r="T84" s="359"/>
      <c r="U84" s="359"/>
      <c r="V84" s="358"/>
      <c r="W84" s="358"/>
      <c r="X84" s="359"/>
      <c r="Y84" s="359"/>
      <c r="Z84" s="359"/>
      <c r="AA84" s="359"/>
      <c r="AB84" s="404"/>
      <c r="AC84" s="404"/>
    </row>
    <row r="85" spans="1:29" ht="15.75" customHeight="1">
      <c r="A85" s="359"/>
      <c r="B85" s="359"/>
      <c r="C85" s="359"/>
      <c r="D85" s="359"/>
      <c r="E85" s="359"/>
      <c r="F85" s="359"/>
      <c r="G85" s="359"/>
      <c r="H85" s="359"/>
      <c r="I85" s="359"/>
      <c r="J85" s="359"/>
      <c r="K85" s="359"/>
      <c r="L85" s="359"/>
      <c r="M85" s="359"/>
      <c r="N85" s="359"/>
      <c r="O85" s="359"/>
      <c r="P85" s="359"/>
      <c r="Q85" s="359"/>
      <c r="R85" s="359"/>
      <c r="S85" s="359"/>
      <c r="T85" s="359"/>
      <c r="U85" s="359"/>
      <c r="V85" s="358"/>
      <c r="W85" s="358"/>
      <c r="X85" s="359"/>
      <c r="Y85" s="359"/>
      <c r="Z85" s="359"/>
      <c r="AA85" s="359"/>
      <c r="AB85" s="404"/>
      <c r="AC85" s="404"/>
    </row>
    <row r="86" spans="1:29" ht="15.75" customHeight="1">
      <c r="A86" s="359"/>
      <c r="B86" s="359"/>
      <c r="C86" s="359"/>
      <c r="D86" s="359"/>
      <c r="E86" s="359"/>
      <c r="F86" s="359"/>
      <c r="G86" s="359"/>
      <c r="H86" s="359"/>
      <c r="I86" s="359"/>
      <c r="J86" s="359"/>
      <c r="K86" s="359"/>
      <c r="L86" s="359"/>
      <c r="M86" s="359"/>
      <c r="N86" s="359"/>
      <c r="O86" s="359"/>
      <c r="P86" s="359"/>
      <c r="Q86" s="359"/>
      <c r="R86" s="359"/>
      <c r="S86" s="359"/>
      <c r="T86" s="359"/>
      <c r="U86" s="359"/>
      <c r="V86" s="358"/>
      <c r="W86" s="358"/>
      <c r="X86" s="359"/>
      <c r="Y86" s="359"/>
      <c r="Z86" s="359"/>
      <c r="AA86" s="359"/>
      <c r="AB86" s="404"/>
      <c r="AC86" s="404"/>
    </row>
    <row r="87" spans="1:29" ht="15.75" customHeight="1">
      <c r="A87" s="359"/>
      <c r="B87" s="359"/>
      <c r="C87" s="359"/>
      <c r="D87" s="359"/>
      <c r="E87" s="359"/>
      <c r="F87" s="359"/>
      <c r="G87" s="359"/>
      <c r="H87" s="359"/>
      <c r="I87" s="359"/>
      <c r="J87" s="359"/>
      <c r="K87" s="359"/>
      <c r="L87" s="359"/>
      <c r="M87" s="359"/>
      <c r="N87" s="359"/>
      <c r="O87" s="359"/>
      <c r="P87" s="359"/>
      <c r="Q87" s="359"/>
      <c r="R87" s="359"/>
      <c r="S87" s="359"/>
      <c r="T87" s="359"/>
      <c r="U87" s="359"/>
      <c r="V87" s="358"/>
      <c r="W87" s="358"/>
      <c r="X87" s="359"/>
      <c r="Y87" s="359"/>
      <c r="Z87" s="359"/>
      <c r="AA87" s="359"/>
      <c r="AB87" s="404"/>
      <c r="AC87" s="404"/>
    </row>
    <row r="88" spans="1:29" ht="15.75" customHeight="1">
      <c r="A88" s="359"/>
      <c r="B88" s="359"/>
      <c r="C88" s="359"/>
      <c r="D88" s="359"/>
      <c r="E88" s="359"/>
      <c r="F88" s="359"/>
      <c r="G88" s="359"/>
      <c r="H88" s="359"/>
      <c r="I88" s="359"/>
      <c r="J88" s="359"/>
      <c r="K88" s="359"/>
      <c r="L88" s="359"/>
      <c r="M88" s="359"/>
      <c r="N88" s="359"/>
      <c r="O88" s="359"/>
      <c r="P88" s="359"/>
      <c r="Q88" s="359"/>
      <c r="R88" s="359"/>
      <c r="S88" s="359"/>
      <c r="T88" s="359"/>
      <c r="U88" s="359"/>
      <c r="V88" s="358"/>
      <c r="W88" s="358"/>
      <c r="X88" s="359"/>
      <c r="Y88" s="359"/>
      <c r="Z88" s="359"/>
      <c r="AA88" s="359"/>
      <c r="AB88" s="404"/>
      <c r="AC88" s="404"/>
    </row>
    <row r="89" spans="1:29" ht="15.75" customHeight="1">
      <c r="A89" s="359"/>
      <c r="B89" s="359"/>
      <c r="C89" s="359"/>
      <c r="D89" s="359"/>
      <c r="E89" s="359"/>
      <c r="F89" s="359"/>
      <c r="G89" s="359"/>
      <c r="H89" s="359"/>
      <c r="I89" s="359"/>
      <c r="J89" s="359"/>
      <c r="K89" s="359"/>
      <c r="L89" s="359"/>
      <c r="M89" s="359"/>
      <c r="N89" s="359"/>
      <c r="O89" s="359"/>
      <c r="P89" s="359"/>
      <c r="Q89" s="359"/>
      <c r="R89" s="359"/>
      <c r="S89" s="359"/>
      <c r="T89" s="359"/>
      <c r="U89" s="359"/>
      <c r="V89" s="358"/>
      <c r="W89" s="358"/>
      <c r="X89" s="359"/>
      <c r="Y89" s="359"/>
      <c r="Z89" s="359"/>
      <c r="AA89" s="359"/>
      <c r="AB89" s="404"/>
      <c r="AC89" s="404"/>
    </row>
    <row r="90" spans="1:29" ht="15.75" customHeight="1">
      <c r="A90" s="359"/>
      <c r="B90" s="359"/>
      <c r="C90" s="359"/>
      <c r="D90" s="359"/>
      <c r="E90" s="359"/>
      <c r="F90" s="359"/>
      <c r="G90" s="359"/>
      <c r="H90" s="359"/>
      <c r="I90" s="359"/>
      <c r="J90" s="359"/>
      <c r="K90" s="359"/>
      <c r="L90" s="359"/>
      <c r="M90" s="359"/>
      <c r="N90" s="359"/>
      <c r="O90" s="359"/>
      <c r="P90" s="359"/>
      <c r="Q90" s="359"/>
      <c r="R90" s="359"/>
      <c r="S90" s="359"/>
      <c r="T90" s="359"/>
      <c r="U90" s="359"/>
      <c r="V90" s="358"/>
      <c r="W90" s="358"/>
      <c r="X90" s="359"/>
      <c r="Y90" s="359"/>
      <c r="Z90" s="359"/>
      <c r="AA90" s="359"/>
      <c r="AB90" s="404"/>
      <c r="AC90" s="404"/>
    </row>
    <row r="91" spans="1:29" ht="15.75" customHeight="1">
      <c r="A91" s="359"/>
      <c r="B91" s="359"/>
      <c r="C91" s="359"/>
      <c r="D91" s="359"/>
      <c r="E91" s="359"/>
      <c r="F91" s="359"/>
      <c r="G91" s="359"/>
      <c r="H91" s="359"/>
      <c r="I91" s="359"/>
      <c r="J91" s="359"/>
      <c r="K91" s="359"/>
      <c r="L91" s="359"/>
      <c r="M91" s="359"/>
      <c r="N91" s="359"/>
      <c r="O91" s="359"/>
      <c r="P91" s="359"/>
      <c r="Q91" s="359"/>
      <c r="R91" s="359"/>
      <c r="S91" s="359"/>
      <c r="T91" s="359"/>
      <c r="U91" s="359"/>
      <c r="V91" s="358"/>
      <c r="W91" s="358"/>
      <c r="X91" s="359"/>
      <c r="Y91" s="359"/>
      <c r="Z91" s="359"/>
      <c r="AA91" s="359"/>
      <c r="AB91" s="404"/>
      <c r="AC91" s="404"/>
    </row>
    <row r="92" spans="1:29" ht="15.75" customHeight="1">
      <c r="A92" s="359"/>
      <c r="B92" s="359"/>
      <c r="C92" s="359"/>
      <c r="D92" s="359"/>
      <c r="E92" s="359"/>
      <c r="F92" s="359"/>
      <c r="G92" s="359"/>
      <c r="H92" s="359"/>
      <c r="I92" s="359"/>
      <c r="J92" s="359"/>
      <c r="K92" s="359"/>
      <c r="L92" s="359"/>
      <c r="M92" s="359"/>
      <c r="N92" s="359"/>
      <c r="O92" s="359"/>
      <c r="P92" s="359"/>
      <c r="Q92" s="359"/>
      <c r="R92" s="359"/>
      <c r="S92" s="359"/>
      <c r="T92" s="359"/>
      <c r="U92" s="359"/>
      <c r="V92" s="358"/>
      <c r="W92" s="358"/>
      <c r="X92" s="359"/>
      <c r="Y92" s="359"/>
      <c r="Z92" s="359"/>
      <c r="AA92" s="359"/>
      <c r="AB92" s="404"/>
      <c r="AC92" s="404"/>
    </row>
    <row r="93" spans="1:29" ht="15.75" customHeight="1">
      <c r="A93" s="359"/>
      <c r="B93" s="359"/>
      <c r="C93" s="359"/>
      <c r="D93" s="359"/>
      <c r="E93" s="359"/>
      <c r="F93" s="359"/>
      <c r="G93" s="359"/>
      <c r="H93" s="359"/>
      <c r="I93" s="359"/>
      <c r="J93" s="359"/>
      <c r="K93" s="359"/>
      <c r="L93" s="359"/>
      <c r="M93" s="359"/>
      <c r="N93" s="359"/>
      <c r="O93" s="359"/>
      <c r="P93" s="359"/>
      <c r="Q93" s="359"/>
      <c r="R93" s="359"/>
      <c r="S93" s="359"/>
      <c r="T93" s="359"/>
      <c r="U93" s="359"/>
      <c r="V93" s="358"/>
      <c r="W93" s="358"/>
      <c r="X93" s="359"/>
      <c r="Y93" s="359"/>
      <c r="Z93" s="359"/>
      <c r="AA93" s="359"/>
      <c r="AB93" s="404"/>
      <c r="AC93" s="404"/>
    </row>
    <row r="94" spans="1:29" ht="15.75" customHeight="1">
      <c r="A94" s="359"/>
      <c r="B94" s="359"/>
      <c r="C94" s="359"/>
      <c r="D94" s="359"/>
      <c r="E94" s="359"/>
      <c r="F94" s="359"/>
      <c r="G94" s="359"/>
      <c r="H94" s="359"/>
      <c r="I94" s="359"/>
      <c r="J94" s="359"/>
      <c r="K94" s="359"/>
      <c r="L94" s="359"/>
      <c r="M94" s="359"/>
      <c r="N94" s="359"/>
      <c r="O94" s="359"/>
      <c r="P94" s="359"/>
      <c r="Q94" s="359"/>
      <c r="R94" s="359"/>
      <c r="S94" s="359"/>
      <c r="T94" s="359"/>
      <c r="U94" s="359"/>
      <c r="V94" s="358"/>
      <c r="W94" s="358"/>
      <c r="X94" s="359"/>
      <c r="Y94" s="359"/>
      <c r="Z94" s="359"/>
      <c r="AA94" s="359"/>
      <c r="AB94" s="404"/>
      <c r="AC94" s="404"/>
    </row>
    <row r="95" spans="1:29" ht="15.75" customHeight="1">
      <c r="A95" s="359"/>
      <c r="B95" s="359"/>
      <c r="C95" s="359"/>
      <c r="D95" s="359"/>
      <c r="E95" s="359"/>
      <c r="F95" s="359"/>
      <c r="G95" s="359"/>
      <c r="H95" s="359"/>
      <c r="I95" s="359"/>
      <c r="J95" s="359"/>
      <c r="K95" s="359"/>
      <c r="L95" s="359"/>
      <c r="M95" s="359"/>
      <c r="N95" s="359"/>
      <c r="O95" s="359"/>
      <c r="P95" s="359"/>
      <c r="Q95" s="359"/>
      <c r="R95" s="359"/>
      <c r="S95" s="359"/>
      <c r="T95" s="359"/>
      <c r="U95" s="359"/>
      <c r="V95" s="358"/>
      <c r="W95" s="358"/>
      <c r="X95" s="359"/>
      <c r="Y95" s="359"/>
      <c r="Z95" s="359"/>
      <c r="AA95" s="359"/>
      <c r="AB95" s="404"/>
      <c r="AC95" s="404"/>
    </row>
    <row r="96" spans="1:29" ht="15.75" customHeight="1">
      <c r="A96" s="359"/>
      <c r="B96" s="359"/>
      <c r="C96" s="359"/>
      <c r="D96" s="359"/>
      <c r="E96" s="359"/>
      <c r="F96" s="359"/>
      <c r="G96" s="359"/>
      <c r="H96" s="359"/>
      <c r="I96" s="359"/>
      <c r="J96" s="359"/>
      <c r="K96" s="359"/>
      <c r="L96" s="359"/>
      <c r="M96" s="359"/>
      <c r="N96" s="359"/>
      <c r="O96" s="359"/>
      <c r="P96" s="359"/>
      <c r="Q96" s="359"/>
      <c r="R96" s="359"/>
      <c r="S96" s="359"/>
      <c r="T96" s="359"/>
      <c r="U96" s="359"/>
      <c r="V96" s="358"/>
      <c r="W96" s="358"/>
      <c r="X96" s="359"/>
      <c r="Y96" s="359"/>
      <c r="Z96" s="359"/>
      <c r="AA96" s="359"/>
      <c r="AB96" s="404"/>
      <c r="AC96" s="404"/>
    </row>
    <row r="97" spans="1:29" ht="15.75" customHeight="1">
      <c r="A97" s="359"/>
      <c r="B97" s="359"/>
      <c r="C97" s="359"/>
      <c r="D97" s="359"/>
      <c r="E97" s="359"/>
      <c r="F97" s="359"/>
      <c r="G97" s="359"/>
      <c r="H97" s="359"/>
      <c r="I97" s="359"/>
      <c r="J97" s="359"/>
      <c r="K97" s="359"/>
      <c r="L97" s="359"/>
      <c r="M97" s="359"/>
      <c r="N97" s="359"/>
      <c r="O97" s="359"/>
      <c r="P97" s="359"/>
      <c r="Q97" s="359"/>
      <c r="R97" s="359"/>
      <c r="S97" s="359"/>
      <c r="T97" s="359"/>
      <c r="U97" s="359"/>
      <c r="V97" s="358"/>
      <c r="W97" s="358"/>
      <c r="X97" s="359"/>
      <c r="Y97" s="359"/>
      <c r="Z97" s="359"/>
      <c r="AA97" s="359"/>
      <c r="AB97" s="404"/>
      <c r="AC97" s="404"/>
    </row>
    <row r="98" spans="1:29" ht="15.75" customHeight="1">
      <c r="A98" s="359"/>
      <c r="B98" s="359"/>
      <c r="C98" s="359"/>
      <c r="D98" s="359"/>
      <c r="E98" s="359"/>
      <c r="F98" s="359"/>
      <c r="G98" s="359"/>
      <c r="H98" s="359"/>
      <c r="I98" s="359"/>
      <c r="J98" s="359"/>
      <c r="K98" s="359"/>
      <c r="L98" s="359"/>
      <c r="M98" s="359"/>
      <c r="N98" s="359"/>
      <c r="O98" s="359"/>
      <c r="P98" s="359"/>
      <c r="Q98" s="359"/>
      <c r="R98" s="359"/>
      <c r="S98" s="359"/>
      <c r="T98" s="359"/>
      <c r="U98" s="359"/>
      <c r="V98" s="358"/>
      <c r="W98" s="358"/>
      <c r="X98" s="359"/>
      <c r="Y98" s="359"/>
      <c r="Z98" s="359"/>
      <c r="AA98" s="359"/>
      <c r="AB98" s="404"/>
      <c r="AC98" s="404"/>
    </row>
    <row r="99" spans="1:29" ht="15.75" customHeight="1">
      <c r="A99" s="359"/>
      <c r="B99" s="359"/>
      <c r="C99" s="359"/>
      <c r="D99" s="359"/>
      <c r="E99" s="359"/>
      <c r="F99" s="359"/>
      <c r="G99" s="359"/>
      <c r="H99" s="359"/>
      <c r="I99" s="359"/>
      <c r="J99" s="359"/>
      <c r="K99" s="359"/>
      <c r="L99" s="359"/>
      <c r="M99" s="359"/>
      <c r="N99" s="359"/>
      <c r="O99" s="359"/>
      <c r="P99" s="359"/>
      <c r="Q99" s="359"/>
      <c r="R99" s="359"/>
      <c r="S99" s="359"/>
      <c r="T99" s="359"/>
      <c r="U99" s="359"/>
      <c r="V99" s="358"/>
      <c r="W99" s="358"/>
      <c r="X99" s="359"/>
      <c r="Y99" s="359"/>
      <c r="Z99" s="359"/>
      <c r="AA99" s="359"/>
      <c r="AB99" s="404"/>
      <c r="AC99" s="404"/>
    </row>
    <row r="100" spans="1:29" ht="15.75" customHeight="1">
      <c r="A100" s="359"/>
      <c r="B100" s="359"/>
      <c r="C100" s="359"/>
      <c r="D100" s="359"/>
      <c r="E100" s="359"/>
      <c r="F100" s="359"/>
      <c r="G100" s="359"/>
      <c r="H100" s="359"/>
      <c r="I100" s="359"/>
      <c r="J100" s="359"/>
      <c r="K100" s="359"/>
      <c r="L100" s="359"/>
      <c r="M100" s="359"/>
      <c r="N100" s="359"/>
      <c r="O100" s="359"/>
      <c r="P100" s="359"/>
      <c r="Q100" s="359"/>
      <c r="R100" s="359"/>
      <c r="S100" s="359"/>
      <c r="T100" s="359"/>
      <c r="U100" s="359"/>
      <c r="V100" s="358"/>
      <c r="W100" s="358"/>
      <c r="X100" s="359"/>
      <c r="Y100" s="359"/>
      <c r="Z100" s="359"/>
      <c r="AA100" s="359"/>
      <c r="AB100" s="404"/>
      <c r="AC100" s="404"/>
    </row>
    <row r="101" spans="1:29" ht="15.75" customHeight="1">
      <c r="A101" s="359"/>
      <c r="B101" s="359"/>
      <c r="C101" s="359"/>
      <c r="D101" s="359"/>
      <c r="E101" s="359"/>
      <c r="F101" s="359"/>
      <c r="G101" s="359"/>
      <c r="H101" s="359"/>
      <c r="I101" s="359"/>
      <c r="J101" s="359"/>
      <c r="K101" s="359"/>
      <c r="L101" s="359"/>
      <c r="M101" s="359"/>
      <c r="N101" s="359"/>
      <c r="O101" s="359"/>
      <c r="P101" s="359"/>
      <c r="Q101" s="359"/>
      <c r="R101" s="359"/>
      <c r="S101" s="359"/>
      <c r="T101" s="359"/>
      <c r="U101" s="359"/>
      <c r="V101" s="358"/>
      <c r="W101" s="358"/>
      <c r="X101" s="359"/>
      <c r="Y101" s="359"/>
      <c r="Z101" s="359"/>
      <c r="AA101" s="359"/>
      <c r="AB101" s="404"/>
      <c r="AC101" s="404"/>
    </row>
    <row r="102" spans="1:29" ht="15.75" customHeight="1">
      <c r="A102" s="359"/>
      <c r="B102" s="359"/>
      <c r="C102" s="359"/>
      <c r="D102" s="359"/>
      <c r="E102" s="359"/>
      <c r="F102" s="359"/>
      <c r="G102" s="359"/>
      <c r="H102" s="359"/>
      <c r="I102" s="359"/>
      <c r="J102" s="359"/>
      <c r="K102" s="359"/>
      <c r="L102" s="359"/>
      <c r="M102" s="359"/>
      <c r="N102" s="359"/>
      <c r="O102" s="359"/>
      <c r="P102" s="359"/>
      <c r="Q102" s="359"/>
      <c r="R102" s="359"/>
      <c r="S102" s="359"/>
      <c r="T102" s="359"/>
      <c r="U102" s="359"/>
      <c r="V102" s="358"/>
      <c r="W102" s="358"/>
      <c r="X102" s="359"/>
      <c r="Y102" s="359"/>
      <c r="Z102" s="359"/>
      <c r="AA102" s="359"/>
      <c r="AB102" s="404"/>
      <c r="AC102" s="404"/>
    </row>
    <row r="103" spans="1:29" ht="15.75" customHeight="1">
      <c r="A103" s="359"/>
      <c r="B103" s="359"/>
      <c r="C103" s="359"/>
      <c r="D103" s="359"/>
      <c r="E103" s="359"/>
      <c r="F103" s="359"/>
      <c r="G103" s="359"/>
      <c r="H103" s="359"/>
      <c r="I103" s="359"/>
      <c r="J103" s="359"/>
      <c r="K103" s="359"/>
      <c r="L103" s="359"/>
      <c r="M103" s="359"/>
      <c r="N103" s="359"/>
      <c r="O103" s="359"/>
      <c r="P103" s="359"/>
      <c r="Q103" s="359"/>
      <c r="R103" s="359"/>
      <c r="S103" s="359"/>
      <c r="T103" s="359"/>
      <c r="U103" s="359"/>
      <c r="V103" s="358"/>
      <c r="W103" s="358"/>
      <c r="X103" s="359"/>
      <c r="Y103" s="359"/>
      <c r="Z103" s="359"/>
      <c r="AA103" s="359"/>
      <c r="AB103" s="404"/>
      <c r="AC103" s="404"/>
    </row>
    <row r="104" spans="1:29" ht="15.75" customHeight="1">
      <c r="A104" s="359"/>
      <c r="B104" s="359"/>
      <c r="C104" s="359"/>
      <c r="D104" s="359"/>
      <c r="E104" s="359"/>
      <c r="F104" s="359"/>
      <c r="G104" s="359"/>
      <c r="H104" s="359"/>
      <c r="I104" s="359"/>
      <c r="J104" s="359"/>
      <c r="K104" s="359"/>
      <c r="L104" s="359"/>
      <c r="M104" s="359"/>
      <c r="N104" s="359"/>
      <c r="O104" s="359"/>
      <c r="P104" s="359"/>
      <c r="Q104" s="359"/>
      <c r="R104" s="359"/>
      <c r="S104" s="359"/>
      <c r="T104" s="359"/>
      <c r="U104" s="359"/>
      <c r="V104" s="358"/>
      <c r="W104" s="358"/>
      <c r="X104" s="359"/>
      <c r="Y104" s="359"/>
      <c r="Z104" s="359"/>
      <c r="AA104" s="359"/>
      <c r="AB104" s="404"/>
      <c r="AC104" s="404"/>
    </row>
    <row r="105" spans="1:29" ht="15.75" customHeight="1">
      <c r="A105" s="359"/>
      <c r="B105" s="359"/>
      <c r="C105" s="359"/>
      <c r="D105" s="359"/>
      <c r="E105" s="359"/>
      <c r="F105" s="359"/>
      <c r="G105" s="359"/>
      <c r="H105" s="359"/>
      <c r="I105" s="359"/>
      <c r="J105" s="359"/>
      <c r="K105" s="359"/>
      <c r="L105" s="359"/>
      <c r="M105" s="359"/>
      <c r="N105" s="359"/>
      <c r="O105" s="359"/>
      <c r="P105" s="359"/>
      <c r="Q105" s="359"/>
      <c r="R105" s="359"/>
      <c r="S105" s="359"/>
      <c r="T105" s="359"/>
      <c r="U105" s="359"/>
      <c r="V105" s="358"/>
      <c r="W105" s="358"/>
      <c r="X105" s="359"/>
      <c r="Y105" s="359"/>
      <c r="Z105" s="359"/>
      <c r="AA105" s="359"/>
      <c r="AB105" s="404"/>
      <c r="AC105" s="404"/>
    </row>
    <row r="106" spans="1:29" ht="15.75" customHeight="1">
      <c r="A106" s="359"/>
      <c r="B106" s="359"/>
      <c r="C106" s="359"/>
      <c r="D106" s="359"/>
      <c r="E106" s="359"/>
      <c r="F106" s="359"/>
      <c r="G106" s="359"/>
      <c r="H106" s="359"/>
      <c r="I106" s="359"/>
      <c r="J106" s="359"/>
      <c r="K106" s="359"/>
      <c r="L106" s="359"/>
      <c r="M106" s="359"/>
      <c r="N106" s="359"/>
      <c r="O106" s="359"/>
      <c r="P106" s="359"/>
      <c r="Q106" s="359"/>
      <c r="R106" s="359"/>
      <c r="S106" s="359"/>
      <c r="T106" s="359"/>
      <c r="U106" s="359"/>
      <c r="V106" s="358"/>
      <c r="W106" s="358"/>
      <c r="X106" s="359"/>
      <c r="Y106" s="359"/>
      <c r="Z106" s="359"/>
      <c r="AA106" s="359"/>
      <c r="AB106" s="404"/>
      <c r="AC106" s="404"/>
    </row>
    <row r="107" spans="1:29" ht="15.75" customHeight="1">
      <c r="A107" s="359"/>
      <c r="B107" s="359"/>
      <c r="C107" s="359"/>
      <c r="D107" s="359"/>
      <c r="E107" s="359"/>
      <c r="F107" s="359"/>
      <c r="G107" s="359"/>
      <c r="H107" s="359"/>
      <c r="I107" s="359"/>
      <c r="J107" s="359"/>
      <c r="K107" s="359"/>
      <c r="L107" s="359"/>
      <c r="M107" s="359"/>
      <c r="N107" s="359"/>
      <c r="O107" s="359"/>
      <c r="P107" s="359"/>
      <c r="Q107" s="359"/>
      <c r="R107" s="359"/>
      <c r="S107" s="359"/>
      <c r="T107" s="359"/>
      <c r="U107" s="359"/>
      <c r="V107" s="358"/>
      <c r="W107" s="358"/>
      <c r="X107" s="359"/>
      <c r="Y107" s="359"/>
      <c r="Z107" s="359"/>
      <c r="AA107" s="359"/>
      <c r="AB107" s="404"/>
      <c r="AC107" s="404"/>
    </row>
    <row r="108" spans="1:29" ht="15.75" customHeight="1">
      <c r="A108" s="359"/>
      <c r="B108" s="359"/>
      <c r="C108" s="359"/>
      <c r="D108" s="359"/>
      <c r="E108" s="359"/>
      <c r="F108" s="359"/>
      <c r="G108" s="359"/>
      <c r="H108" s="359"/>
      <c r="I108" s="359"/>
      <c r="J108" s="359"/>
      <c r="K108" s="359"/>
      <c r="L108" s="359"/>
      <c r="M108" s="359"/>
      <c r="N108" s="359"/>
      <c r="O108" s="359"/>
      <c r="P108" s="359"/>
      <c r="Q108" s="359"/>
      <c r="R108" s="359"/>
      <c r="S108" s="359"/>
      <c r="T108" s="359"/>
      <c r="U108" s="359"/>
      <c r="V108" s="358"/>
      <c r="W108" s="358"/>
      <c r="X108" s="359"/>
      <c r="Y108" s="359"/>
      <c r="Z108" s="359"/>
      <c r="AA108" s="359"/>
      <c r="AB108" s="404"/>
      <c r="AC108" s="404"/>
    </row>
    <row r="109" spans="1:29" ht="15.75" customHeight="1">
      <c r="A109" s="359"/>
      <c r="B109" s="359"/>
      <c r="C109" s="359"/>
      <c r="D109" s="359"/>
      <c r="E109" s="359"/>
      <c r="F109" s="359"/>
      <c r="G109" s="359"/>
      <c r="H109" s="359"/>
      <c r="I109" s="359"/>
      <c r="J109" s="359"/>
      <c r="K109" s="359"/>
      <c r="L109" s="359"/>
      <c r="M109" s="359"/>
      <c r="N109" s="359"/>
      <c r="O109" s="359"/>
      <c r="P109" s="359"/>
      <c r="Q109" s="359"/>
      <c r="R109" s="359"/>
      <c r="S109" s="359"/>
      <c r="T109" s="359"/>
      <c r="U109" s="359"/>
      <c r="V109" s="358"/>
      <c r="W109" s="358"/>
      <c r="X109" s="359"/>
      <c r="Y109" s="359"/>
      <c r="Z109" s="359"/>
      <c r="AA109" s="359"/>
      <c r="AB109" s="404"/>
      <c r="AC109" s="404"/>
    </row>
    <row r="110" spans="1:29" ht="15.75" customHeight="1">
      <c r="A110" s="359"/>
      <c r="B110" s="359"/>
      <c r="C110" s="359"/>
      <c r="D110" s="359"/>
      <c r="E110" s="359"/>
      <c r="F110" s="359"/>
      <c r="G110" s="359"/>
      <c r="H110" s="359"/>
      <c r="I110" s="359"/>
      <c r="J110" s="359"/>
      <c r="K110" s="359"/>
      <c r="L110" s="359"/>
      <c r="M110" s="359"/>
      <c r="N110" s="359"/>
      <c r="O110" s="359"/>
      <c r="P110" s="359"/>
      <c r="Q110" s="359"/>
      <c r="R110" s="359"/>
      <c r="S110" s="359"/>
      <c r="T110" s="359"/>
      <c r="U110" s="359"/>
      <c r="V110" s="358"/>
      <c r="W110" s="358"/>
      <c r="X110" s="359"/>
      <c r="Y110" s="359"/>
      <c r="Z110" s="359"/>
      <c r="AA110" s="359"/>
      <c r="AB110" s="404"/>
      <c r="AC110" s="404"/>
    </row>
    <row r="111" spans="1:29" ht="15.75" customHeight="1">
      <c r="A111" s="359"/>
      <c r="B111" s="359"/>
      <c r="C111" s="359"/>
      <c r="D111" s="359"/>
      <c r="E111" s="359"/>
      <c r="F111" s="359"/>
      <c r="G111" s="359"/>
      <c r="H111" s="359"/>
      <c r="I111" s="359"/>
      <c r="J111" s="359"/>
      <c r="K111" s="359"/>
      <c r="L111" s="359"/>
      <c r="M111" s="359"/>
      <c r="N111" s="359"/>
      <c r="O111" s="359"/>
      <c r="P111" s="359"/>
      <c r="Q111" s="359"/>
      <c r="R111" s="359"/>
      <c r="S111" s="359"/>
      <c r="T111" s="359"/>
      <c r="U111" s="359"/>
      <c r="V111" s="358"/>
      <c r="W111" s="358"/>
      <c r="X111" s="359"/>
      <c r="Y111" s="359"/>
      <c r="Z111" s="359"/>
      <c r="AA111" s="359"/>
      <c r="AB111" s="404"/>
      <c r="AC111" s="404"/>
    </row>
    <row r="112" spans="1:29" ht="15.75" customHeight="1">
      <c r="A112" s="359"/>
      <c r="B112" s="359"/>
      <c r="C112" s="359"/>
      <c r="D112" s="359"/>
      <c r="E112" s="359"/>
      <c r="F112" s="359"/>
      <c r="G112" s="359"/>
      <c r="H112" s="359"/>
      <c r="I112" s="359"/>
      <c r="J112" s="359"/>
      <c r="K112" s="359"/>
      <c r="L112" s="359"/>
      <c r="M112" s="359"/>
      <c r="N112" s="359"/>
      <c r="O112" s="359"/>
      <c r="P112" s="359"/>
      <c r="Q112" s="359"/>
      <c r="R112" s="359"/>
      <c r="S112" s="359"/>
      <c r="T112" s="359"/>
      <c r="U112" s="359"/>
      <c r="V112" s="358"/>
      <c r="W112" s="358"/>
      <c r="X112" s="359"/>
      <c r="Y112" s="359"/>
      <c r="Z112" s="359"/>
      <c r="AA112" s="359"/>
      <c r="AB112" s="404"/>
      <c r="AC112" s="404"/>
    </row>
    <row r="113" spans="1:29" ht="15.75" customHeight="1">
      <c r="A113" s="359"/>
      <c r="B113" s="359"/>
      <c r="C113" s="359"/>
      <c r="D113" s="359"/>
      <c r="E113" s="359"/>
      <c r="F113" s="359"/>
      <c r="G113" s="359"/>
      <c r="H113" s="359"/>
      <c r="I113" s="359"/>
      <c r="J113" s="359"/>
      <c r="K113" s="359"/>
      <c r="L113" s="359"/>
      <c r="M113" s="359"/>
      <c r="N113" s="359"/>
      <c r="O113" s="359"/>
      <c r="P113" s="359"/>
      <c r="Q113" s="359"/>
      <c r="R113" s="359"/>
      <c r="S113" s="359"/>
      <c r="T113" s="359"/>
      <c r="U113" s="359"/>
      <c r="V113" s="358"/>
      <c r="W113" s="358"/>
      <c r="X113" s="359"/>
      <c r="Y113" s="359"/>
      <c r="Z113" s="359"/>
      <c r="AA113" s="359"/>
      <c r="AB113" s="404"/>
      <c r="AC113" s="404"/>
    </row>
    <row r="114" spans="1:29" ht="15.75" customHeight="1">
      <c r="A114" s="359"/>
      <c r="B114" s="359"/>
      <c r="C114" s="359"/>
      <c r="D114" s="359"/>
      <c r="E114" s="359"/>
      <c r="F114" s="359"/>
      <c r="G114" s="359"/>
      <c r="H114" s="359"/>
      <c r="I114" s="359"/>
      <c r="J114" s="359"/>
      <c r="K114" s="359"/>
      <c r="L114" s="359"/>
      <c r="M114" s="359"/>
      <c r="N114" s="359"/>
      <c r="O114" s="359"/>
      <c r="P114" s="359"/>
      <c r="Q114" s="359"/>
      <c r="R114" s="359"/>
      <c r="S114" s="359"/>
      <c r="T114" s="359"/>
      <c r="U114" s="359"/>
      <c r="V114" s="358"/>
      <c r="W114" s="358"/>
      <c r="X114" s="359"/>
      <c r="Y114" s="359"/>
      <c r="Z114" s="359"/>
      <c r="AA114" s="359"/>
      <c r="AB114" s="404"/>
      <c r="AC114" s="404"/>
    </row>
    <row r="115" spans="1:29" ht="15.75" customHeight="1">
      <c r="A115" s="359"/>
      <c r="B115" s="359"/>
      <c r="C115" s="359"/>
      <c r="D115" s="359"/>
      <c r="E115" s="359"/>
      <c r="F115" s="359"/>
      <c r="G115" s="359"/>
      <c r="H115" s="359"/>
      <c r="I115" s="359"/>
      <c r="J115" s="359"/>
      <c r="K115" s="359"/>
      <c r="L115" s="359"/>
      <c r="M115" s="359"/>
      <c r="N115" s="359"/>
      <c r="O115" s="359"/>
      <c r="P115" s="359"/>
      <c r="Q115" s="359"/>
      <c r="R115" s="359"/>
      <c r="S115" s="359"/>
      <c r="T115" s="359"/>
      <c r="U115" s="359"/>
      <c r="V115" s="358"/>
      <c r="W115" s="358"/>
      <c r="X115" s="359"/>
      <c r="Y115" s="359"/>
      <c r="Z115" s="359"/>
      <c r="AA115" s="359"/>
      <c r="AB115" s="404"/>
      <c r="AC115" s="404"/>
    </row>
    <row r="116" spans="1:29" ht="15.75" customHeight="1">
      <c r="A116" s="359"/>
      <c r="B116" s="359"/>
      <c r="C116" s="359"/>
      <c r="D116" s="359"/>
      <c r="E116" s="359"/>
      <c r="F116" s="359"/>
      <c r="G116" s="359"/>
      <c r="H116" s="359"/>
      <c r="I116" s="359"/>
      <c r="J116" s="359"/>
      <c r="K116" s="359"/>
      <c r="L116" s="359"/>
      <c r="M116" s="359"/>
      <c r="N116" s="359"/>
      <c r="O116" s="359"/>
      <c r="P116" s="359"/>
      <c r="Q116" s="359"/>
      <c r="R116" s="359"/>
      <c r="S116" s="359"/>
      <c r="T116" s="359"/>
      <c r="U116" s="359"/>
      <c r="V116" s="358"/>
      <c r="W116" s="358"/>
      <c r="X116" s="359"/>
      <c r="Y116" s="359"/>
      <c r="Z116" s="359"/>
      <c r="AA116" s="359"/>
      <c r="AB116" s="404"/>
      <c r="AC116" s="404"/>
    </row>
    <row r="117" spans="1:29" ht="15.75" customHeight="1">
      <c r="A117" s="359"/>
      <c r="B117" s="359"/>
      <c r="C117" s="359"/>
      <c r="D117" s="359"/>
      <c r="E117" s="359"/>
      <c r="F117" s="359"/>
      <c r="G117" s="359"/>
      <c r="H117" s="359"/>
      <c r="I117" s="359"/>
      <c r="J117" s="359"/>
      <c r="K117" s="359"/>
      <c r="L117" s="359"/>
      <c r="M117" s="359"/>
      <c r="N117" s="359"/>
      <c r="O117" s="359"/>
      <c r="P117" s="359"/>
      <c r="Q117" s="359"/>
      <c r="R117" s="359"/>
      <c r="S117" s="359"/>
      <c r="T117" s="359"/>
      <c r="U117" s="359"/>
      <c r="V117" s="358"/>
      <c r="W117" s="358"/>
      <c r="X117" s="359"/>
      <c r="Y117" s="359"/>
      <c r="Z117" s="359"/>
      <c r="AA117" s="359"/>
      <c r="AB117" s="404"/>
      <c r="AC117" s="404"/>
    </row>
    <row r="118" spans="1:29" ht="15.75" customHeight="1">
      <c r="A118" s="359"/>
      <c r="B118" s="359"/>
      <c r="C118" s="359"/>
      <c r="D118" s="359"/>
      <c r="E118" s="359"/>
      <c r="F118" s="359"/>
      <c r="G118" s="359"/>
      <c r="H118" s="359"/>
      <c r="I118" s="359"/>
      <c r="J118" s="359"/>
      <c r="K118" s="359"/>
      <c r="L118" s="359"/>
      <c r="M118" s="359"/>
      <c r="N118" s="359"/>
      <c r="O118" s="359"/>
      <c r="P118" s="359"/>
      <c r="Q118" s="359"/>
      <c r="R118" s="359"/>
      <c r="S118" s="359"/>
      <c r="T118" s="359"/>
      <c r="U118" s="359"/>
      <c r="V118" s="358"/>
      <c r="W118" s="358"/>
      <c r="X118" s="359"/>
      <c r="Y118" s="359"/>
      <c r="Z118" s="359"/>
      <c r="AA118" s="359"/>
      <c r="AB118" s="404"/>
      <c r="AC118" s="404"/>
    </row>
    <row r="119" spans="1:29" ht="15.75" customHeight="1">
      <c r="A119" s="359"/>
      <c r="B119" s="359"/>
      <c r="C119" s="359"/>
      <c r="D119" s="359"/>
      <c r="E119" s="359"/>
      <c r="F119" s="359"/>
      <c r="G119" s="359"/>
      <c r="H119" s="359"/>
      <c r="I119" s="359"/>
      <c r="J119" s="359"/>
      <c r="K119" s="359"/>
      <c r="L119" s="359"/>
      <c r="M119" s="359"/>
      <c r="N119" s="359"/>
      <c r="O119" s="359"/>
      <c r="P119" s="359"/>
      <c r="Q119" s="359"/>
      <c r="R119" s="359"/>
      <c r="S119" s="359"/>
      <c r="T119" s="359"/>
      <c r="U119" s="359"/>
      <c r="V119" s="358"/>
      <c r="W119" s="358"/>
      <c r="X119" s="359"/>
      <c r="Y119" s="359"/>
      <c r="Z119" s="359"/>
      <c r="AA119" s="359"/>
      <c r="AB119" s="404"/>
      <c r="AC119" s="404"/>
    </row>
    <row r="120" spans="1:29" ht="15.75" customHeight="1">
      <c r="A120" s="359"/>
      <c r="B120" s="359"/>
      <c r="C120" s="359"/>
      <c r="D120" s="359"/>
      <c r="E120" s="359"/>
      <c r="F120" s="359"/>
      <c r="G120" s="359"/>
      <c r="H120" s="359"/>
      <c r="I120" s="359"/>
      <c r="J120" s="359"/>
      <c r="K120" s="359"/>
      <c r="L120" s="359"/>
      <c r="M120" s="359"/>
      <c r="N120" s="359"/>
      <c r="O120" s="359"/>
      <c r="P120" s="359"/>
      <c r="Q120" s="359"/>
      <c r="R120" s="359"/>
      <c r="S120" s="359"/>
      <c r="T120" s="359"/>
      <c r="U120" s="359"/>
      <c r="V120" s="358"/>
      <c r="W120" s="358"/>
      <c r="X120" s="359"/>
      <c r="Y120" s="359"/>
      <c r="Z120" s="359"/>
      <c r="AA120" s="359"/>
      <c r="AB120" s="404"/>
      <c r="AC120" s="404"/>
    </row>
    <row r="121" spans="1:29" ht="15.75" customHeight="1">
      <c r="A121" s="359"/>
      <c r="B121" s="359"/>
      <c r="C121" s="359"/>
      <c r="D121" s="359"/>
      <c r="E121" s="359"/>
      <c r="F121" s="359"/>
      <c r="G121" s="359"/>
      <c r="H121" s="359"/>
      <c r="I121" s="359"/>
      <c r="J121" s="359"/>
      <c r="K121" s="359"/>
      <c r="L121" s="359"/>
      <c r="M121" s="359"/>
      <c r="N121" s="359"/>
      <c r="O121" s="359"/>
      <c r="P121" s="359"/>
      <c r="Q121" s="359"/>
      <c r="R121" s="359"/>
      <c r="S121" s="359"/>
      <c r="T121" s="359"/>
      <c r="U121" s="359"/>
      <c r="V121" s="358"/>
      <c r="W121" s="358"/>
      <c r="X121" s="359"/>
      <c r="Y121" s="359"/>
      <c r="Z121" s="359"/>
      <c r="AA121" s="359"/>
      <c r="AB121" s="404"/>
      <c r="AC121" s="404"/>
    </row>
    <row r="122" spans="1:29" ht="15.75" customHeight="1">
      <c r="A122" s="359"/>
      <c r="B122" s="359"/>
      <c r="C122" s="359"/>
      <c r="D122" s="359"/>
      <c r="E122" s="359"/>
      <c r="F122" s="359"/>
      <c r="G122" s="359"/>
      <c r="H122" s="359"/>
      <c r="I122" s="359"/>
      <c r="J122" s="359"/>
      <c r="K122" s="359"/>
      <c r="L122" s="359"/>
      <c r="M122" s="359"/>
      <c r="N122" s="359"/>
      <c r="O122" s="359"/>
      <c r="P122" s="359"/>
      <c r="Q122" s="359"/>
      <c r="R122" s="359"/>
      <c r="S122" s="359"/>
      <c r="T122" s="359"/>
      <c r="U122" s="359"/>
      <c r="V122" s="358"/>
      <c r="W122" s="358"/>
      <c r="X122" s="359"/>
      <c r="Y122" s="359"/>
      <c r="Z122" s="359"/>
      <c r="AA122" s="359"/>
      <c r="AB122" s="404"/>
      <c r="AC122" s="404"/>
    </row>
    <row r="123" spans="1:29" ht="15.75" customHeight="1">
      <c r="A123" s="359"/>
      <c r="B123" s="359"/>
      <c r="C123" s="359"/>
      <c r="D123" s="359"/>
      <c r="E123" s="359"/>
      <c r="F123" s="359"/>
      <c r="G123" s="359"/>
      <c r="H123" s="359"/>
      <c r="I123" s="359"/>
      <c r="J123" s="359"/>
      <c r="K123" s="359"/>
      <c r="L123" s="359"/>
      <c r="M123" s="359"/>
      <c r="N123" s="359"/>
      <c r="O123" s="359"/>
      <c r="P123" s="359"/>
      <c r="Q123" s="359"/>
      <c r="R123" s="359"/>
      <c r="S123" s="359"/>
      <c r="T123" s="359"/>
      <c r="U123" s="359"/>
      <c r="V123" s="358"/>
      <c r="W123" s="358"/>
      <c r="X123" s="359"/>
      <c r="Y123" s="359"/>
      <c r="Z123" s="359"/>
      <c r="AA123" s="359"/>
      <c r="AB123" s="404"/>
      <c r="AC123" s="404"/>
    </row>
    <row r="124" spans="1:29" ht="15.75" customHeight="1">
      <c r="A124" s="359"/>
      <c r="B124" s="359"/>
      <c r="C124" s="359"/>
      <c r="D124" s="359"/>
      <c r="E124" s="359"/>
      <c r="F124" s="359"/>
      <c r="G124" s="359"/>
      <c r="H124" s="359"/>
      <c r="I124" s="359"/>
      <c r="J124" s="359"/>
      <c r="K124" s="359"/>
      <c r="L124" s="359"/>
      <c r="M124" s="359"/>
      <c r="N124" s="359"/>
      <c r="O124" s="359"/>
      <c r="P124" s="359"/>
      <c r="Q124" s="359"/>
      <c r="R124" s="359"/>
      <c r="S124" s="359"/>
      <c r="T124" s="359"/>
      <c r="U124" s="359"/>
      <c r="V124" s="358"/>
      <c r="W124" s="358"/>
      <c r="X124" s="359"/>
      <c r="Y124" s="359"/>
      <c r="Z124" s="359"/>
      <c r="AA124" s="359"/>
      <c r="AB124" s="404"/>
      <c r="AC124" s="404"/>
    </row>
    <row r="125" spans="1:29" ht="15.75" customHeight="1">
      <c r="A125" s="359"/>
      <c r="B125" s="359"/>
      <c r="C125" s="359"/>
      <c r="D125" s="359"/>
      <c r="E125" s="359"/>
      <c r="F125" s="359"/>
      <c r="G125" s="359"/>
      <c r="H125" s="359"/>
      <c r="I125" s="359"/>
      <c r="J125" s="359"/>
      <c r="K125" s="359"/>
      <c r="L125" s="359"/>
      <c r="M125" s="359"/>
      <c r="N125" s="359"/>
      <c r="O125" s="359"/>
      <c r="P125" s="359"/>
      <c r="Q125" s="359"/>
      <c r="R125" s="359"/>
      <c r="S125" s="359"/>
      <c r="T125" s="359"/>
      <c r="U125" s="359"/>
      <c r="V125" s="358"/>
      <c r="W125" s="358"/>
      <c r="X125" s="359"/>
      <c r="Y125" s="359"/>
      <c r="Z125" s="359"/>
      <c r="AA125" s="359"/>
      <c r="AB125" s="404"/>
      <c r="AC125" s="404"/>
    </row>
    <row r="126" spans="1:29" ht="15.75" customHeight="1">
      <c r="A126" s="359"/>
      <c r="B126" s="359"/>
      <c r="C126" s="359"/>
      <c r="D126" s="359"/>
      <c r="E126" s="359"/>
      <c r="F126" s="359"/>
      <c r="G126" s="359"/>
      <c r="H126" s="359"/>
      <c r="I126" s="359"/>
      <c r="J126" s="359"/>
      <c r="K126" s="359"/>
      <c r="L126" s="359"/>
      <c r="M126" s="359"/>
      <c r="N126" s="359"/>
      <c r="O126" s="359"/>
      <c r="P126" s="359"/>
      <c r="Q126" s="359"/>
      <c r="R126" s="359"/>
      <c r="S126" s="359"/>
      <c r="T126" s="359"/>
      <c r="U126" s="359"/>
      <c r="V126" s="358"/>
      <c r="W126" s="358"/>
      <c r="X126" s="359"/>
      <c r="Y126" s="359"/>
      <c r="Z126" s="359"/>
      <c r="AA126" s="359"/>
      <c r="AB126" s="404"/>
      <c r="AC126" s="404"/>
    </row>
    <row r="127" spans="1:29" ht="15.75" customHeight="1">
      <c r="A127" s="359"/>
      <c r="B127" s="359"/>
      <c r="C127" s="359"/>
      <c r="D127" s="359"/>
      <c r="E127" s="359"/>
      <c r="F127" s="359"/>
      <c r="G127" s="359"/>
      <c r="H127" s="359"/>
      <c r="I127" s="359"/>
      <c r="J127" s="359"/>
      <c r="K127" s="359"/>
      <c r="L127" s="359"/>
      <c r="M127" s="359"/>
      <c r="N127" s="359"/>
      <c r="O127" s="359"/>
      <c r="P127" s="359"/>
      <c r="Q127" s="359"/>
      <c r="R127" s="359"/>
      <c r="S127" s="359"/>
      <c r="T127" s="359"/>
      <c r="U127" s="359"/>
      <c r="V127" s="358"/>
      <c r="W127" s="358"/>
      <c r="X127" s="359"/>
      <c r="Y127" s="359"/>
      <c r="Z127" s="359"/>
      <c r="AA127" s="359"/>
      <c r="AB127" s="404"/>
      <c r="AC127" s="404"/>
    </row>
    <row r="128" spans="1:29" ht="15.75" customHeight="1">
      <c r="A128" s="359"/>
      <c r="B128" s="359"/>
      <c r="C128" s="359"/>
      <c r="D128" s="359"/>
      <c r="E128" s="359"/>
      <c r="F128" s="359"/>
      <c r="G128" s="359"/>
      <c r="H128" s="359"/>
      <c r="I128" s="359"/>
      <c r="J128" s="359"/>
      <c r="K128" s="359"/>
      <c r="L128" s="359"/>
      <c r="M128" s="359"/>
      <c r="N128" s="359"/>
      <c r="O128" s="359"/>
      <c r="P128" s="359"/>
      <c r="Q128" s="359"/>
      <c r="R128" s="359"/>
      <c r="S128" s="359"/>
      <c r="T128" s="359"/>
      <c r="U128" s="359"/>
      <c r="V128" s="358"/>
      <c r="W128" s="358"/>
      <c r="X128" s="359"/>
      <c r="Y128" s="359"/>
      <c r="Z128" s="359"/>
      <c r="AA128" s="359"/>
      <c r="AB128" s="404"/>
      <c r="AC128" s="404"/>
    </row>
    <row r="129" spans="1:29" ht="15.75" customHeight="1">
      <c r="A129" s="359"/>
      <c r="B129" s="359"/>
      <c r="C129" s="359"/>
      <c r="D129" s="359"/>
      <c r="E129" s="359"/>
      <c r="F129" s="359"/>
      <c r="G129" s="359"/>
      <c r="H129" s="359"/>
      <c r="I129" s="359"/>
      <c r="J129" s="359"/>
      <c r="K129" s="359"/>
      <c r="L129" s="359"/>
      <c r="M129" s="359"/>
      <c r="N129" s="359"/>
      <c r="O129" s="359"/>
      <c r="P129" s="359"/>
      <c r="Q129" s="359"/>
      <c r="R129" s="359"/>
      <c r="S129" s="359"/>
      <c r="T129" s="359"/>
      <c r="U129" s="359"/>
      <c r="V129" s="358"/>
      <c r="W129" s="358"/>
      <c r="X129" s="359"/>
      <c r="Y129" s="359"/>
      <c r="Z129" s="359"/>
      <c r="AA129" s="359"/>
      <c r="AB129" s="404"/>
      <c r="AC129" s="404"/>
    </row>
    <row r="130" spans="1:29" ht="15.75" customHeight="1">
      <c r="A130" s="359"/>
      <c r="B130" s="359"/>
      <c r="C130" s="359"/>
      <c r="D130" s="359"/>
      <c r="E130" s="359"/>
      <c r="F130" s="359"/>
      <c r="G130" s="359"/>
      <c r="H130" s="359"/>
      <c r="I130" s="359"/>
      <c r="J130" s="359"/>
      <c r="K130" s="359"/>
      <c r="L130" s="359"/>
      <c r="M130" s="359"/>
      <c r="N130" s="359"/>
      <c r="O130" s="359"/>
      <c r="P130" s="359"/>
      <c r="Q130" s="359"/>
      <c r="R130" s="359"/>
      <c r="S130" s="359"/>
      <c r="T130" s="359"/>
      <c r="U130" s="359"/>
      <c r="V130" s="358"/>
      <c r="W130" s="358"/>
      <c r="X130" s="359"/>
      <c r="Y130" s="359"/>
      <c r="Z130" s="359"/>
      <c r="AA130" s="359"/>
      <c r="AB130" s="404"/>
      <c r="AC130" s="404"/>
    </row>
    <row r="131" spans="1:29" ht="15.75" customHeight="1">
      <c r="A131" s="359"/>
      <c r="B131" s="359"/>
      <c r="C131" s="359"/>
      <c r="D131" s="359"/>
      <c r="E131" s="359"/>
      <c r="F131" s="359"/>
      <c r="G131" s="359"/>
      <c r="H131" s="359"/>
      <c r="I131" s="359"/>
      <c r="J131" s="359"/>
      <c r="K131" s="359"/>
      <c r="L131" s="359"/>
      <c r="M131" s="359"/>
      <c r="N131" s="359"/>
      <c r="O131" s="359"/>
      <c r="P131" s="359"/>
      <c r="Q131" s="359"/>
      <c r="R131" s="359"/>
      <c r="S131" s="359"/>
      <c r="T131" s="359"/>
      <c r="U131" s="359"/>
      <c r="V131" s="358"/>
      <c r="W131" s="358"/>
      <c r="X131" s="359"/>
      <c r="Y131" s="359"/>
      <c r="Z131" s="359"/>
      <c r="AA131" s="359"/>
      <c r="AB131" s="404"/>
      <c r="AC131" s="404"/>
    </row>
    <row r="132" spans="1:29" ht="15.75" customHeight="1">
      <c r="A132" s="359"/>
      <c r="B132" s="359"/>
      <c r="C132" s="359"/>
      <c r="D132" s="359"/>
      <c r="E132" s="359"/>
      <c r="F132" s="359"/>
      <c r="G132" s="359"/>
      <c r="H132" s="359"/>
      <c r="I132" s="359"/>
      <c r="J132" s="359"/>
      <c r="K132" s="359"/>
      <c r="L132" s="359"/>
      <c r="M132" s="359"/>
      <c r="N132" s="359"/>
      <c r="O132" s="359"/>
      <c r="P132" s="359"/>
      <c r="Q132" s="359"/>
      <c r="R132" s="359"/>
      <c r="S132" s="359"/>
      <c r="T132" s="359"/>
      <c r="U132" s="359"/>
      <c r="V132" s="358"/>
      <c r="W132" s="358"/>
      <c r="X132" s="359"/>
      <c r="Y132" s="359"/>
      <c r="Z132" s="359"/>
      <c r="AA132" s="359"/>
      <c r="AB132" s="404"/>
      <c r="AC132" s="404"/>
    </row>
    <row r="133" spans="1:29" ht="15.75" customHeight="1">
      <c r="A133" s="359"/>
      <c r="B133" s="359"/>
      <c r="C133" s="359"/>
      <c r="D133" s="359"/>
      <c r="E133" s="359"/>
      <c r="F133" s="359"/>
      <c r="G133" s="359"/>
      <c r="H133" s="359"/>
      <c r="I133" s="359"/>
      <c r="J133" s="359"/>
      <c r="K133" s="359"/>
      <c r="L133" s="359"/>
      <c r="M133" s="359"/>
      <c r="N133" s="359"/>
      <c r="O133" s="359"/>
      <c r="P133" s="359"/>
      <c r="Q133" s="359"/>
      <c r="R133" s="359"/>
      <c r="S133" s="359"/>
      <c r="T133" s="359"/>
      <c r="U133" s="359"/>
      <c r="V133" s="358"/>
      <c r="W133" s="358"/>
      <c r="X133" s="359"/>
      <c r="Y133" s="359"/>
      <c r="Z133" s="359"/>
      <c r="AA133" s="359"/>
      <c r="AB133" s="404"/>
      <c r="AC133" s="404"/>
    </row>
    <row r="134" spans="1:29" ht="15.75" customHeight="1">
      <c r="A134" s="359"/>
      <c r="B134" s="359"/>
      <c r="C134" s="359"/>
      <c r="D134" s="359"/>
      <c r="E134" s="359"/>
      <c r="F134" s="359"/>
      <c r="G134" s="359"/>
      <c r="H134" s="359"/>
      <c r="I134" s="359"/>
      <c r="J134" s="359"/>
      <c r="K134" s="359"/>
      <c r="L134" s="359"/>
      <c r="M134" s="359"/>
      <c r="N134" s="359"/>
      <c r="O134" s="359"/>
      <c r="P134" s="359"/>
      <c r="Q134" s="359"/>
      <c r="R134" s="359"/>
      <c r="S134" s="359"/>
      <c r="T134" s="359"/>
      <c r="U134" s="359"/>
      <c r="V134" s="358"/>
      <c r="W134" s="358"/>
      <c r="X134" s="359"/>
      <c r="Y134" s="359"/>
      <c r="Z134" s="359"/>
      <c r="AA134" s="359"/>
      <c r="AB134" s="404"/>
      <c r="AC134" s="404"/>
    </row>
    <row r="135" spans="1:29" ht="15.75" customHeight="1">
      <c r="A135" s="359"/>
      <c r="B135" s="359"/>
      <c r="C135" s="359"/>
      <c r="D135" s="359"/>
      <c r="E135" s="359"/>
      <c r="F135" s="359"/>
      <c r="G135" s="359"/>
      <c r="H135" s="359"/>
      <c r="I135" s="359"/>
      <c r="J135" s="359"/>
      <c r="K135" s="359"/>
      <c r="L135" s="359"/>
      <c r="M135" s="359"/>
      <c r="N135" s="359"/>
      <c r="O135" s="359"/>
      <c r="P135" s="359"/>
      <c r="Q135" s="359"/>
      <c r="R135" s="359"/>
      <c r="S135" s="359"/>
      <c r="T135" s="359"/>
      <c r="U135" s="359"/>
      <c r="V135" s="358"/>
      <c r="W135" s="358"/>
      <c r="X135" s="359"/>
      <c r="Y135" s="359"/>
      <c r="Z135" s="359"/>
      <c r="AA135" s="359"/>
      <c r="AB135" s="404"/>
      <c r="AC135" s="404"/>
    </row>
    <row r="136" spans="1:29" ht="15.75" customHeight="1">
      <c r="A136" s="359"/>
      <c r="B136" s="359"/>
      <c r="C136" s="359"/>
      <c r="D136" s="359"/>
      <c r="E136" s="359"/>
      <c r="F136" s="359"/>
      <c r="G136" s="359"/>
      <c r="H136" s="359"/>
      <c r="I136" s="359"/>
      <c r="J136" s="359"/>
      <c r="K136" s="359"/>
      <c r="L136" s="359"/>
      <c r="M136" s="359"/>
      <c r="N136" s="359"/>
      <c r="O136" s="359"/>
      <c r="P136" s="359"/>
      <c r="Q136" s="359"/>
      <c r="R136" s="359"/>
      <c r="S136" s="359"/>
      <c r="T136" s="359"/>
      <c r="U136" s="359"/>
      <c r="V136" s="358"/>
      <c r="W136" s="358"/>
      <c r="X136" s="359"/>
      <c r="Y136" s="359"/>
      <c r="Z136" s="359"/>
      <c r="AA136" s="359"/>
      <c r="AB136" s="404"/>
      <c r="AC136" s="404"/>
    </row>
    <row r="137" spans="1:29" ht="15.75" customHeight="1">
      <c r="A137" s="359"/>
      <c r="B137" s="359"/>
      <c r="C137" s="359"/>
      <c r="D137" s="359"/>
      <c r="E137" s="359"/>
      <c r="F137" s="359"/>
      <c r="G137" s="359"/>
      <c r="H137" s="359"/>
      <c r="I137" s="359"/>
      <c r="J137" s="359"/>
      <c r="K137" s="359"/>
      <c r="L137" s="359"/>
      <c r="M137" s="359"/>
      <c r="N137" s="359"/>
      <c r="O137" s="359"/>
      <c r="P137" s="359"/>
      <c r="Q137" s="359"/>
      <c r="R137" s="359"/>
      <c r="S137" s="359"/>
      <c r="T137" s="359"/>
      <c r="U137" s="359"/>
      <c r="V137" s="358"/>
      <c r="W137" s="358"/>
      <c r="X137" s="359"/>
      <c r="Y137" s="359"/>
      <c r="Z137" s="359"/>
      <c r="AA137" s="359"/>
      <c r="AB137" s="404"/>
      <c r="AC137" s="404"/>
    </row>
    <row r="138" spans="1:29" ht="15.75" customHeight="1">
      <c r="A138" s="359"/>
      <c r="B138" s="359"/>
      <c r="C138" s="359"/>
      <c r="D138" s="359"/>
      <c r="E138" s="359"/>
      <c r="F138" s="359"/>
      <c r="G138" s="359"/>
      <c r="H138" s="359"/>
      <c r="I138" s="359"/>
      <c r="J138" s="359"/>
      <c r="K138" s="359"/>
      <c r="L138" s="359"/>
      <c r="M138" s="359"/>
      <c r="N138" s="359"/>
      <c r="O138" s="359"/>
      <c r="P138" s="359"/>
      <c r="Q138" s="359"/>
      <c r="R138" s="359"/>
      <c r="S138" s="359"/>
      <c r="T138" s="359"/>
      <c r="U138" s="359"/>
      <c r="V138" s="358"/>
      <c r="W138" s="358"/>
      <c r="X138" s="359"/>
      <c r="Y138" s="359"/>
      <c r="Z138" s="359"/>
      <c r="AA138" s="359"/>
      <c r="AB138" s="404"/>
      <c r="AC138" s="404"/>
    </row>
    <row r="139" spans="1:29" ht="15.75" customHeight="1">
      <c r="A139" s="359"/>
      <c r="B139" s="359"/>
      <c r="C139" s="359"/>
      <c r="D139" s="359"/>
      <c r="E139" s="359"/>
      <c r="F139" s="359"/>
      <c r="G139" s="359"/>
      <c r="H139" s="359"/>
      <c r="I139" s="359"/>
      <c r="J139" s="359"/>
      <c r="K139" s="359"/>
      <c r="L139" s="359"/>
      <c r="M139" s="359"/>
      <c r="N139" s="359"/>
      <c r="O139" s="359"/>
      <c r="P139" s="359"/>
      <c r="Q139" s="359"/>
      <c r="R139" s="359"/>
      <c r="S139" s="359"/>
      <c r="T139" s="359"/>
      <c r="U139" s="359"/>
      <c r="V139" s="358"/>
      <c r="W139" s="358"/>
      <c r="X139" s="359"/>
      <c r="Y139" s="359"/>
      <c r="Z139" s="359"/>
      <c r="AA139" s="359"/>
      <c r="AB139" s="404"/>
      <c r="AC139" s="404"/>
    </row>
    <row r="140" spans="1:29" ht="15.75" customHeight="1">
      <c r="A140" s="359"/>
      <c r="B140" s="359"/>
      <c r="C140" s="359"/>
      <c r="D140" s="359"/>
      <c r="E140" s="359"/>
      <c r="F140" s="359"/>
      <c r="G140" s="359"/>
      <c r="H140" s="359"/>
      <c r="I140" s="359"/>
      <c r="J140" s="359"/>
      <c r="K140" s="359"/>
      <c r="L140" s="359"/>
      <c r="M140" s="359"/>
      <c r="N140" s="359"/>
      <c r="O140" s="359"/>
      <c r="P140" s="359"/>
      <c r="Q140" s="359"/>
      <c r="R140" s="359"/>
      <c r="S140" s="359"/>
      <c r="T140" s="359"/>
      <c r="U140" s="359"/>
      <c r="V140" s="358"/>
      <c r="W140" s="358"/>
      <c r="X140" s="359"/>
      <c r="Y140" s="359"/>
      <c r="Z140" s="359"/>
      <c r="AA140" s="359"/>
      <c r="AB140" s="404"/>
      <c r="AC140" s="404"/>
    </row>
    <row r="141" spans="1:29" ht="15.75" customHeight="1">
      <c r="A141" s="359"/>
      <c r="B141" s="359"/>
      <c r="C141" s="359"/>
      <c r="D141" s="359"/>
      <c r="E141" s="359"/>
      <c r="F141" s="359"/>
      <c r="G141" s="359"/>
      <c r="H141" s="359"/>
      <c r="I141" s="359"/>
      <c r="J141" s="359"/>
      <c r="K141" s="359"/>
      <c r="L141" s="359"/>
      <c r="M141" s="359"/>
      <c r="N141" s="359"/>
      <c r="O141" s="359"/>
      <c r="P141" s="359"/>
      <c r="Q141" s="359"/>
      <c r="R141" s="359"/>
      <c r="S141" s="359"/>
      <c r="T141" s="359"/>
      <c r="U141" s="359"/>
      <c r="V141" s="358"/>
      <c r="W141" s="358"/>
      <c r="X141" s="359"/>
      <c r="Y141" s="359"/>
      <c r="Z141" s="359"/>
      <c r="AA141" s="359"/>
      <c r="AB141" s="404"/>
      <c r="AC141" s="404"/>
    </row>
    <row r="142" spans="1:29" ht="15.75" customHeight="1">
      <c r="A142" s="359"/>
      <c r="B142" s="359"/>
      <c r="C142" s="359"/>
      <c r="D142" s="359"/>
      <c r="E142" s="359"/>
      <c r="F142" s="359"/>
      <c r="G142" s="359"/>
      <c r="H142" s="359"/>
      <c r="I142" s="359"/>
      <c r="J142" s="359"/>
      <c r="K142" s="359"/>
      <c r="L142" s="359"/>
      <c r="M142" s="359"/>
      <c r="N142" s="359"/>
      <c r="O142" s="359"/>
      <c r="P142" s="359"/>
      <c r="Q142" s="359"/>
      <c r="R142" s="359"/>
      <c r="S142" s="359"/>
      <c r="T142" s="359"/>
      <c r="U142" s="359"/>
      <c r="V142" s="358"/>
      <c r="W142" s="358"/>
      <c r="X142" s="359"/>
      <c r="Y142" s="359"/>
      <c r="Z142" s="359"/>
      <c r="AA142" s="359"/>
      <c r="AB142" s="404"/>
      <c r="AC142" s="404"/>
    </row>
    <row r="143" spans="1:29" ht="15.75" customHeight="1">
      <c r="A143" s="359"/>
      <c r="B143" s="359"/>
      <c r="C143" s="359"/>
      <c r="D143" s="359"/>
      <c r="E143" s="359"/>
      <c r="F143" s="359"/>
      <c r="G143" s="359"/>
      <c r="H143" s="359"/>
      <c r="I143" s="359"/>
      <c r="J143" s="359"/>
      <c r="K143" s="359"/>
      <c r="L143" s="359"/>
      <c r="M143" s="359"/>
      <c r="N143" s="359"/>
      <c r="O143" s="359"/>
      <c r="P143" s="359"/>
      <c r="Q143" s="359"/>
      <c r="R143" s="359"/>
      <c r="S143" s="359"/>
      <c r="T143" s="359"/>
      <c r="U143" s="359"/>
      <c r="V143" s="358"/>
      <c r="W143" s="358"/>
      <c r="X143" s="359"/>
      <c r="Y143" s="359"/>
      <c r="Z143" s="359"/>
      <c r="AA143" s="359"/>
      <c r="AB143" s="404"/>
      <c r="AC143" s="404"/>
    </row>
    <row r="144" spans="1:29" ht="15.75" customHeight="1">
      <c r="A144" s="359"/>
      <c r="B144" s="359"/>
      <c r="C144" s="359"/>
      <c r="D144" s="359"/>
      <c r="E144" s="359"/>
      <c r="F144" s="359"/>
      <c r="G144" s="359"/>
      <c r="H144" s="359"/>
      <c r="I144" s="359"/>
      <c r="J144" s="359"/>
      <c r="K144" s="359"/>
      <c r="L144" s="359"/>
      <c r="M144" s="359"/>
      <c r="N144" s="359"/>
      <c r="O144" s="359"/>
      <c r="P144" s="359"/>
      <c r="Q144" s="359"/>
      <c r="R144" s="359"/>
      <c r="S144" s="359"/>
      <c r="T144" s="359"/>
      <c r="U144" s="359"/>
      <c r="V144" s="358"/>
      <c r="W144" s="358"/>
      <c r="X144" s="359"/>
      <c r="Y144" s="359"/>
      <c r="Z144" s="359"/>
      <c r="AA144" s="359"/>
      <c r="AB144" s="404"/>
      <c r="AC144" s="404"/>
    </row>
    <row r="145" spans="1:29" ht="15.75" customHeight="1">
      <c r="A145" s="359"/>
      <c r="B145" s="359"/>
      <c r="C145" s="359"/>
      <c r="D145" s="359"/>
      <c r="E145" s="359"/>
      <c r="F145" s="359"/>
      <c r="G145" s="359"/>
      <c r="H145" s="359"/>
      <c r="I145" s="359"/>
      <c r="J145" s="359"/>
      <c r="K145" s="359"/>
      <c r="L145" s="359"/>
      <c r="M145" s="359"/>
      <c r="N145" s="359"/>
      <c r="O145" s="359"/>
      <c r="P145" s="359"/>
      <c r="Q145" s="359"/>
      <c r="R145" s="359"/>
      <c r="S145" s="359"/>
      <c r="T145" s="359"/>
      <c r="U145" s="359"/>
      <c r="V145" s="358"/>
      <c r="W145" s="358"/>
      <c r="X145" s="359"/>
      <c r="Y145" s="359"/>
      <c r="Z145" s="359"/>
      <c r="AA145" s="359"/>
      <c r="AB145" s="404"/>
      <c r="AC145" s="404"/>
    </row>
    <row r="146" spans="1:29" ht="15.75" customHeight="1">
      <c r="A146" s="359"/>
      <c r="B146" s="359"/>
      <c r="C146" s="359"/>
      <c r="D146" s="359"/>
      <c r="E146" s="359"/>
      <c r="F146" s="359"/>
      <c r="G146" s="359"/>
      <c r="H146" s="359"/>
      <c r="I146" s="359"/>
      <c r="J146" s="359"/>
      <c r="K146" s="359"/>
      <c r="L146" s="359"/>
      <c r="M146" s="359"/>
      <c r="N146" s="359"/>
      <c r="O146" s="359"/>
      <c r="P146" s="359"/>
      <c r="Q146" s="359"/>
      <c r="R146" s="359"/>
      <c r="S146" s="359"/>
      <c r="T146" s="359"/>
      <c r="U146" s="359"/>
      <c r="V146" s="358"/>
      <c r="W146" s="358"/>
      <c r="X146" s="359"/>
      <c r="Y146" s="359"/>
      <c r="Z146" s="359"/>
      <c r="AA146" s="359"/>
      <c r="AB146" s="404"/>
      <c r="AC146" s="404"/>
    </row>
    <row r="147" spans="1:29" ht="15.75" customHeight="1">
      <c r="A147" s="359"/>
      <c r="B147" s="359"/>
      <c r="C147" s="359"/>
      <c r="D147" s="359"/>
      <c r="E147" s="359"/>
      <c r="F147" s="359"/>
      <c r="G147" s="359"/>
      <c r="H147" s="359"/>
      <c r="I147" s="359"/>
      <c r="J147" s="359"/>
      <c r="K147" s="359"/>
      <c r="L147" s="359"/>
      <c r="M147" s="359"/>
      <c r="N147" s="359"/>
      <c r="O147" s="359"/>
      <c r="P147" s="359"/>
      <c r="Q147" s="359"/>
      <c r="R147" s="359"/>
      <c r="S147" s="359"/>
      <c r="T147" s="359"/>
      <c r="U147" s="359"/>
      <c r="V147" s="358"/>
      <c r="W147" s="358"/>
      <c r="X147" s="359"/>
      <c r="Y147" s="359"/>
      <c r="Z147" s="359"/>
      <c r="AA147" s="359"/>
      <c r="AB147" s="404"/>
      <c r="AC147" s="404"/>
    </row>
    <row r="148" spans="1:29" ht="15.75" customHeight="1">
      <c r="A148" s="359"/>
      <c r="B148" s="359"/>
      <c r="C148" s="359"/>
      <c r="D148" s="359"/>
      <c r="E148" s="359"/>
      <c r="F148" s="359"/>
      <c r="G148" s="359"/>
      <c r="H148" s="359"/>
      <c r="I148" s="359"/>
      <c r="J148" s="359"/>
      <c r="K148" s="359"/>
      <c r="L148" s="359"/>
      <c r="M148" s="359"/>
      <c r="N148" s="359"/>
      <c r="O148" s="359"/>
      <c r="P148" s="359"/>
      <c r="Q148" s="359"/>
      <c r="R148" s="359"/>
      <c r="S148" s="359"/>
      <c r="T148" s="359"/>
      <c r="U148" s="359"/>
      <c r="V148" s="358"/>
      <c r="W148" s="358"/>
      <c r="X148" s="359"/>
      <c r="Y148" s="359"/>
      <c r="Z148" s="359"/>
      <c r="AA148" s="359"/>
      <c r="AB148" s="404"/>
      <c r="AC148" s="404"/>
    </row>
    <row r="149" spans="1:29" ht="15.75" customHeight="1">
      <c r="A149" s="359"/>
      <c r="B149" s="359"/>
      <c r="C149" s="359"/>
      <c r="D149" s="359"/>
      <c r="E149" s="359"/>
      <c r="F149" s="359"/>
      <c r="G149" s="359"/>
      <c r="H149" s="359"/>
      <c r="I149" s="359"/>
      <c r="J149" s="359"/>
      <c r="K149" s="359"/>
      <c r="L149" s="359"/>
      <c r="M149" s="359"/>
      <c r="N149" s="359"/>
      <c r="O149" s="359"/>
      <c r="P149" s="359"/>
      <c r="Q149" s="359"/>
      <c r="R149" s="359"/>
      <c r="S149" s="359"/>
      <c r="T149" s="359"/>
      <c r="U149" s="359"/>
      <c r="V149" s="358"/>
      <c r="W149" s="358"/>
      <c r="X149" s="359"/>
      <c r="Y149" s="359"/>
      <c r="Z149" s="359"/>
      <c r="AA149" s="359"/>
      <c r="AB149" s="404"/>
      <c r="AC149" s="404"/>
    </row>
    <row r="150" spans="1:29" ht="15.75" customHeight="1">
      <c r="A150" s="359"/>
      <c r="B150" s="359"/>
      <c r="C150" s="359"/>
      <c r="D150" s="359"/>
      <c r="E150" s="359"/>
      <c r="F150" s="359"/>
      <c r="G150" s="359"/>
      <c r="H150" s="359"/>
      <c r="I150" s="359"/>
      <c r="J150" s="359"/>
      <c r="K150" s="359"/>
      <c r="L150" s="359"/>
      <c r="M150" s="359"/>
      <c r="N150" s="359"/>
      <c r="O150" s="359"/>
      <c r="P150" s="359"/>
      <c r="Q150" s="359"/>
      <c r="R150" s="359"/>
      <c r="S150" s="359"/>
      <c r="T150" s="359"/>
      <c r="U150" s="359"/>
      <c r="V150" s="358"/>
      <c r="W150" s="358"/>
      <c r="X150" s="359"/>
      <c r="Y150" s="359"/>
      <c r="Z150" s="359"/>
      <c r="AA150" s="359"/>
      <c r="AB150" s="404"/>
      <c r="AC150" s="404"/>
    </row>
    <row r="151" spans="1:29" ht="15.75" customHeight="1">
      <c r="A151" s="359"/>
      <c r="B151" s="359"/>
      <c r="C151" s="359"/>
      <c r="D151" s="359"/>
      <c r="E151" s="359"/>
      <c r="F151" s="359"/>
      <c r="G151" s="359"/>
      <c r="H151" s="359"/>
      <c r="I151" s="359"/>
      <c r="J151" s="359"/>
      <c r="K151" s="359"/>
      <c r="L151" s="359"/>
      <c r="M151" s="359"/>
      <c r="N151" s="359"/>
      <c r="O151" s="359"/>
      <c r="P151" s="359"/>
      <c r="Q151" s="359"/>
      <c r="R151" s="359"/>
      <c r="S151" s="359"/>
      <c r="T151" s="359"/>
      <c r="U151" s="359"/>
      <c r="V151" s="358"/>
      <c r="W151" s="358"/>
      <c r="X151" s="359"/>
      <c r="Y151" s="359"/>
      <c r="Z151" s="359"/>
      <c r="AA151" s="359"/>
      <c r="AB151" s="404"/>
      <c r="AC151" s="404"/>
    </row>
    <row r="152" spans="1:29" ht="15.75" customHeight="1">
      <c r="A152" s="359"/>
      <c r="B152" s="359"/>
      <c r="C152" s="359"/>
      <c r="D152" s="359"/>
      <c r="E152" s="359"/>
      <c r="F152" s="359"/>
      <c r="G152" s="359"/>
      <c r="H152" s="359"/>
      <c r="I152" s="359"/>
      <c r="J152" s="359"/>
      <c r="K152" s="359"/>
      <c r="L152" s="359"/>
      <c r="M152" s="359"/>
      <c r="N152" s="359"/>
      <c r="O152" s="359"/>
      <c r="P152" s="359"/>
      <c r="Q152" s="359"/>
      <c r="R152" s="359"/>
      <c r="S152" s="359"/>
      <c r="T152" s="359"/>
      <c r="U152" s="359"/>
      <c r="V152" s="358"/>
      <c r="W152" s="358"/>
      <c r="X152" s="359"/>
      <c r="Y152" s="359"/>
      <c r="Z152" s="359"/>
      <c r="AA152" s="359"/>
      <c r="AB152" s="404"/>
      <c r="AC152" s="404"/>
    </row>
    <row r="153" spans="1:29" ht="15.75" customHeight="1">
      <c r="A153" s="359"/>
      <c r="B153" s="359"/>
      <c r="C153" s="359"/>
      <c r="D153" s="359"/>
      <c r="E153" s="359"/>
      <c r="F153" s="359"/>
      <c r="G153" s="359"/>
      <c r="H153" s="359"/>
      <c r="I153" s="359"/>
      <c r="J153" s="359"/>
      <c r="K153" s="359"/>
      <c r="L153" s="359"/>
      <c r="M153" s="359"/>
      <c r="N153" s="359"/>
      <c r="O153" s="359"/>
      <c r="P153" s="359"/>
      <c r="Q153" s="359"/>
      <c r="R153" s="359"/>
      <c r="S153" s="359"/>
      <c r="T153" s="359"/>
      <c r="U153" s="359"/>
      <c r="V153" s="358"/>
      <c r="W153" s="358"/>
      <c r="X153" s="359"/>
      <c r="Y153" s="359"/>
      <c r="Z153" s="359"/>
      <c r="AA153" s="359"/>
      <c r="AB153" s="404"/>
      <c r="AC153" s="404"/>
    </row>
    <row r="154" spans="1:29" ht="15.75" customHeight="1">
      <c r="A154" s="359"/>
      <c r="B154" s="359"/>
      <c r="C154" s="359"/>
      <c r="D154" s="359"/>
      <c r="E154" s="359"/>
      <c r="F154" s="359"/>
      <c r="G154" s="359"/>
      <c r="H154" s="359"/>
      <c r="I154" s="359"/>
      <c r="J154" s="359"/>
      <c r="K154" s="359"/>
      <c r="L154" s="359"/>
      <c r="M154" s="359"/>
      <c r="N154" s="359"/>
      <c r="O154" s="359"/>
      <c r="P154" s="359"/>
      <c r="Q154" s="359"/>
      <c r="R154" s="359"/>
      <c r="S154" s="359"/>
      <c r="T154" s="359"/>
      <c r="U154" s="359"/>
      <c r="V154" s="358"/>
      <c r="W154" s="358"/>
      <c r="X154" s="359"/>
      <c r="Y154" s="359"/>
      <c r="Z154" s="359"/>
      <c r="AA154" s="359"/>
      <c r="AB154" s="404"/>
      <c r="AC154" s="404"/>
    </row>
    <row r="155" spans="1:29" ht="15.75" customHeight="1">
      <c r="A155" s="359"/>
      <c r="B155" s="359"/>
      <c r="C155" s="359"/>
      <c r="D155" s="359"/>
      <c r="E155" s="359"/>
      <c r="F155" s="359"/>
      <c r="G155" s="359"/>
      <c r="H155" s="359"/>
      <c r="I155" s="359"/>
      <c r="J155" s="359"/>
      <c r="K155" s="359"/>
      <c r="L155" s="359"/>
      <c r="M155" s="359"/>
      <c r="N155" s="359"/>
      <c r="O155" s="359"/>
      <c r="P155" s="359"/>
      <c r="Q155" s="359"/>
      <c r="R155" s="359"/>
      <c r="S155" s="359"/>
      <c r="T155" s="359"/>
      <c r="U155" s="359"/>
      <c r="V155" s="358"/>
      <c r="W155" s="358"/>
      <c r="X155" s="359"/>
      <c r="Y155" s="359"/>
      <c r="Z155" s="359"/>
      <c r="AA155" s="359"/>
      <c r="AB155" s="404"/>
      <c r="AC155" s="404"/>
    </row>
    <row r="156" spans="1:29" ht="15.75" customHeight="1">
      <c r="A156" s="359"/>
      <c r="B156" s="359"/>
      <c r="C156" s="359"/>
      <c r="D156" s="359"/>
      <c r="E156" s="359"/>
      <c r="F156" s="359"/>
      <c r="G156" s="359"/>
      <c r="H156" s="359"/>
      <c r="I156" s="359"/>
      <c r="J156" s="359"/>
      <c r="K156" s="359"/>
      <c r="L156" s="359"/>
      <c r="M156" s="359"/>
      <c r="N156" s="359"/>
      <c r="O156" s="359"/>
      <c r="P156" s="359"/>
      <c r="Q156" s="359"/>
      <c r="R156" s="359"/>
      <c r="S156" s="359"/>
      <c r="T156" s="359"/>
      <c r="U156" s="359"/>
      <c r="V156" s="358"/>
      <c r="W156" s="358"/>
      <c r="X156" s="359"/>
      <c r="Y156" s="359"/>
      <c r="Z156" s="359"/>
      <c r="AA156" s="359"/>
      <c r="AB156" s="404"/>
      <c r="AC156" s="404"/>
    </row>
    <row r="157" spans="1:29" ht="15.75" customHeight="1">
      <c r="A157" s="359"/>
      <c r="B157" s="359"/>
      <c r="C157" s="359"/>
      <c r="D157" s="359"/>
      <c r="E157" s="359"/>
      <c r="F157" s="359"/>
      <c r="G157" s="359"/>
      <c r="H157" s="359"/>
      <c r="I157" s="359"/>
      <c r="J157" s="359"/>
      <c r="K157" s="359"/>
      <c r="L157" s="359"/>
      <c r="M157" s="359"/>
      <c r="N157" s="359"/>
      <c r="O157" s="359"/>
      <c r="P157" s="359"/>
      <c r="Q157" s="359"/>
      <c r="R157" s="359"/>
      <c r="S157" s="359"/>
      <c r="T157" s="359"/>
      <c r="U157" s="359"/>
      <c r="V157" s="358"/>
      <c r="W157" s="358"/>
      <c r="X157" s="359"/>
      <c r="Y157" s="359"/>
      <c r="Z157" s="359"/>
      <c r="AA157" s="359"/>
      <c r="AB157" s="404"/>
      <c r="AC157" s="404"/>
    </row>
    <row r="158" spans="1:29" ht="15.75" customHeight="1">
      <c r="A158" s="359"/>
      <c r="B158" s="359"/>
      <c r="C158" s="359"/>
      <c r="D158" s="359"/>
      <c r="E158" s="359"/>
      <c r="F158" s="359"/>
      <c r="G158" s="359"/>
      <c r="H158" s="359"/>
      <c r="I158" s="359"/>
      <c r="J158" s="359"/>
      <c r="K158" s="359"/>
      <c r="L158" s="359"/>
      <c r="M158" s="359"/>
      <c r="N158" s="359"/>
      <c r="O158" s="359"/>
      <c r="P158" s="359"/>
      <c r="Q158" s="359"/>
      <c r="R158" s="359"/>
      <c r="S158" s="359"/>
      <c r="T158" s="359"/>
      <c r="U158" s="359"/>
      <c r="V158" s="358"/>
      <c r="W158" s="358"/>
      <c r="X158" s="359"/>
      <c r="Y158" s="359"/>
      <c r="Z158" s="359"/>
      <c r="AA158" s="359"/>
      <c r="AB158" s="404"/>
      <c r="AC158" s="404"/>
    </row>
    <row r="159" spans="1:29" ht="15.75" customHeight="1">
      <c r="A159" s="359"/>
      <c r="B159" s="359"/>
      <c r="C159" s="359"/>
      <c r="D159" s="359"/>
      <c r="E159" s="359"/>
      <c r="F159" s="359"/>
      <c r="G159" s="359"/>
      <c r="H159" s="359"/>
      <c r="I159" s="359"/>
      <c r="J159" s="359"/>
      <c r="K159" s="359"/>
      <c r="L159" s="359"/>
      <c r="M159" s="359"/>
      <c r="N159" s="359"/>
      <c r="O159" s="359"/>
      <c r="P159" s="359"/>
      <c r="Q159" s="359"/>
      <c r="R159" s="359"/>
      <c r="S159" s="359"/>
      <c r="T159" s="359"/>
      <c r="U159" s="359"/>
      <c r="V159" s="358"/>
      <c r="W159" s="358"/>
      <c r="X159" s="359"/>
      <c r="Y159" s="359"/>
      <c r="Z159" s="359"/>
      <c r="AA159" s="359"/>
      <c r="AB159" s="404"/>
      <c r="AC159" s="404"/>
    </row>
    <row r="160" spans="1:29" ht="15.75" customHeight="1">
      <c r="A160" s="359"/>
      <c r="B160" s="359"/>
      <c r="C160" s="359"/>
      <c r="D160" s="359"/>
      <c r="E160" s="359"/>
      <c r="F160" s="359"/>
      <c r="G160" s="359"/>
      <c r="H160" s="359"/>
      <c r="I160" s="359"/>
      <c r="J160" s="359"/>
      <c r="K160" s="359"/>
      <c r="L160" s="359"/>
      <c r="M160" s="359"/>
      <c r="N160" s="359"/>
      <c r="O160" s="359"/>
      <c r="P160" s="359"/>
      <c r="Q160" s="359"/>
      <c r="R160" s="359"/>
      <c r="S160" s="359"/>
      <c r="T160" s="359"/>
      <c r="U160" s="359"/>
      <c r="V160" s="358"/>
      <c r="W160" s="358"/>
      <c r="X160" s="359"/>
      <c r="Y160" s="359"/>
      <c r="Z160" s="359"/>
      <c r="AA160" s="359"/>
      <c r="AB160" s="404"/>
      <c r="AC160" s="404"/>
    </row>
    <row r="161" spans="1:29" ht="15.75" customHeight="1">
      <c r="A161" s="359"/>
      <c r="B161" s="359"/>
      <c r="C161" s="359"/>
      <c r="D161" s="359"/>
      <c r="E161" s="359"/>
      <c r="F161" s="359"/>
      <c r="G161" s="359"/>
      <c r="H161" s="359"/>
      <c r="I161" s="359"/>
      <c r="J161" s="359"/>
      <c r="K161" s="359"/>
      <c r="L161" s="359"/>
      <c r="M161" s="359"/>
      <c r="N161" s="359"/>
      <c r="O161" s="359"/>
      <c r="P161" s="359"/>
      <c r="Q161" s="359"/>
      <c r="R161" s="359"/>
      <c r="S161" s="359"/>
      <c r="T161" s="359"/>
      <c r="U161" s="359"/>
      <c r="V161" s="358"/>
      <c r="W161" s="358"/>
      <c r="X161" s="359"/>
      <c r="Y161" s="359"/>
      <c r="Z161" s="359"/>
      <c r="AA161" s="359"/>
      <c r="AB161" s="404"/>
      <c r="AC161" s="404"/>
    </row>
    <row r="162" spans="1:29" ht="15.75" customHeight="1">
      <c r="A162" s="359"/>
      <c r="B162" s="359"/>
      <c r="C162" s="359"/>
      <c r="D162" s="359"/>
      <c r="E162" s="359"/>
      <c r="F162" s="359"/>
      <c r="G162" s="359"/>
      <c r="H162" s="359"/>
      <c r="I162" s="359"/>
      <c r="J162" s="359"/>
      <c r="K162" s="359"/>
      <c r="L162" s="359"/>
      <c r="M162" s="359"/>
      <c r="N162" s="359"/>
      <c r="O162" s="359"/>
      <c r="P162" s="359"/>
      <c r="Q162" s="359"/>
      <c r="R162" s="359"/>
      <c r="S162" s="359"/>
      <c r="T162" s="359"/>
      <c r="U162" s="359"/>
      <c r="V162" s="358"/>
      <c r="W162" s="358"/>
      <c r="X162" s="359"/>
      <c r="Y162" s="359"/>
      <c r="Z162" s="359"/>
      <c r="AA162" s="359"/>
      <c r="AB162" s="404"/>
      <c r="AC162" s="404"/>
    </row>
    <row r="163" spans="1:29" ht="15.75" customHeight="1">
      <c r="A163" s="359"/>
      <c r="B163" s="359"/>
      <c r="C163" s="359"/>
      <c r="D163" s="359"/>
      <c r="E163" s="359"/>
      <c r="F163" s="359"/>
      <c r="G163" s="359"/>
      <c r="H163" s="359"/>
      <c r="I163" s="359"/>
      <c r="J163" s="359"/>
      <c r="K163" s="359"/>
      <c r="L163" s="359"/>
      <c r="M163" s="359"/>
      <c r="N163" s="359"/>
      <c r="O163" s="359"/>
      <c r="P163" s="359"/>
      <c r="Q163" s="359"/>
      <c r="R163" s="359"/>
      <c r="S163" s="359"/>
      <c r="T163" s="359"/>
      <c r="U163" s="359"/>
      <c r="V163" s="358"/>
      <c r="W163" s="358"/>
      <c r="X163" s="359"/>
      <c r="Y163" s="359"/>
      <c r="Z163" s="359"/>
      <c r="AA163" s="359"/>
      <c r="AB163" s="404"/>
      <c r="AC163" s="404"/>
    </row>
    <row r="164" spans="1:29" ht="15.75" customHeight="1">
      <c r="A164" s="359"/>
      <c r="B164" s="359"/>
      <c r="C164" s="359"/>
      <c r="D164" s="359"/>
      <c r="E164" s="359"/>
      <c r="F164" s="359"/>
      <c r="G164" s="359"/>
      <c r="H164" s="359"/>
      <c r="I164" s="359"/>
      <c r="J164" s="359"/>
      <c r="K164" s="359"/>
      <c r="L164" s="359"/>
      <c r="M164" s="359"/>
      <c r="N164" s="359"/>
      <c r="O164" s="359"/>
      <c r="P164" s="359"/>
      <c r="Q164" s="359"/>
      <c r="R164" s="359"/>
      <c r="S164" s="359"/>
      <c r="T164" s="359"/>
      <c r="U164" s="359"/>
      <c r="V164" s="358"/>
      <c r="W164" s="358"/>
      <c r="X164" s="359"/>
      <c r="Y164" s="359"/>
      <c r="Z164" s="359"/>
      <c r="AA164" s="359"/>
      <c r="AB164" s="404"/>
      <c r="AC164" s="404"/>
    </row>
    <row r="165" spans="1:29" ht="15.75" customHeight="1">
      <c r="A165" s="359"/>
      <c r="B165" s="359"/>
      <c r="C165" s="359"/>
      <c r="D165" s="359"/>
      <c r="E165" s="359"/>
      <c r="F165" s="359"/>
      <c r="G165" s="359"/>
      <c r="H165" s="359"/>
      <c r="I165" s="359"/>
      <c r="J165" s="359"/>
      <c r="K165" s="359"/>
      <c r="L165" s="359"/>
      <c r="M165" s="359"/>
      <c r="N165" s="359"/>
      <c r="O165" s="359"/>
      <c r="P165" s="359"/>
      <c r="Q165" s="359"/>
      <c r="R165" s="359"/>
      <c r="S165" s="359"/>
      <c r="T165" s="359"/>
      <c r="U165" s="359"/>
      <c r="V165" s="358"/>
      <c r="W165" s="358"/>
      <c r="X165" s="359"/>
      <c r="Y165" s="359"/>
      <c r="Z165" s="359"/>
      <c r="AA165" s="359"/>
      <c r="AB165" s="404"/>
      <c r="AC165" s="404"/>
    </row>
    <row r="166" spans="1:29" ht="15.75" customHeight="1">
      <c r="A166" s="359"/>
      <c r="B166" s="359"/>
      <c r="C166" s="359"/>
      <c r="D166" s="359"/>
      <c r="E166" s="359"/>
      <c r="F166" s="359"/>
      <c r="G166" s="359"/>
      <c r="H166" s="359"/>
      <c r="I166" s="359"/>
      <c r="J166" s="359"/>
      <c r="K166" s="359"/>
      <c r="L166" s="359"/>
      <c r="M166" s="359"/>
      <c r="N166" s="359"/>
      <c r="O166" s="359"/>
      <c r="P166" s="359"/>
      <c r="Q166" s="359"/>
      <c r="R166" s="359"/>
      <c r="S166" s="359"/>
      <c r="T166" s="359"/>
      <c r="U166" s="359"/>
      <c r="V166" s="358"/>
      <c r="W166" s="358"/>
      <c r="X166" s="359"/>
      <c r="Y166" s="359"/>
      <c r="Z166" s="359"/>
      <c r="AA166" s="359"/>
      <c r="AB166" s="404"/>
      <c r="AC166" s="404"/>
    </row>
    <row r="167" spans="1:29" ht="15.75" customHeight="1">
      <c r="A167" s="359"/>
      <c r="B167" s="359"/>
      <c r="C167" s="359"/>
      <c r="D167" s="359"/>
      <c r="E167" s="359"/>
      <c r="F167" s="359"/>
      <c r="G167" s="359"/>
      <c r="H167" s="359"/>
      <c r="I167" s="359"/>
      <c r="J167" s="359"/>
      <c r="K167" s="359"/>
      <c r="L167" s="359"/>
      <c r="M167" s="359"/>
      <c r="N167" s="359"/>
      <c r="O167" s="359"/>
      <c r="P167" s="359"/>
      <c r="Q167" s="359"/>
      <c r="R167" s="359"/>
      <c r="S167" s="359"/>
      <c r="T167" s="359"/>
      <c r="U167" s="359"/>
      <c r="V167" s="358"/>
      <c r="W167" s="358"/>
      <c r="X167" s="359"/>
      <c r="Y167" s="359"/>
      <c r="Z167" s="359"/>
      <c r="AA167" s="359"/>
      <c r="AB167" s="404"/>
      <c r="AC167" s="404"/>
    </row>
    <row r="168" spans="1:29" ht="15.75" customHeight="1">
      <c r="A168" s="359"/>
      <c r="B168" s="359"/>
      <c r="C168" s="359"/>
      <c r="D168" s="359"/>
      <c r="E168" s="359"/>
      <c r="F168" s="359"/>
      <c r="G168" s="359"/>
      <c r="H168" s="359"/>
      <c r="I168" s="359"/>
      <c r="J168" s="359"/>
      <c r="K168" s="359"/>
      <c r="L168" s="359"/>
      <c r="M168" s="359"/>
      <c r="N168" s="359"/>
      <c r="O168" s="359"/>
      <c r="P168" s="359"/>
      <c r="Q168" s="359"/>
      <c r="R168" s="359"/>
      <c r="S168" s="359"/>
      <c r="T168" s="359"/>
      <c r="U168" s="359"/>
      <c r="V168" s="358"/>
      <c r="W168" s="358"/>
      <c r="X168" s="359"/>
      <c r="Y168" s="359"/>
      <c r="Z168" s="359"/>
      <c r="AA168" s="359"/>
      <c r="AB168" s="404"/>
      <c r="AC168" s="404"/>
    </row>
    <row r="169" spans="1:29" ht="15.75" customHeight="1">
      <c r="A169" s="359"/>
      <c r="B169" s="359"/>
      <c r="C169" s="359"/>
      <c r="D169" s="359"/>
      <c r="E169" s="359"/>
      <c r="F169" s="359"/>
      <c r="G169" s="359"/>
      <c r="H169" s="359"/>
      <c r="I169" s="359"/>
      <c r="J169" s="359"/>
      <c r="K169" s="359"/>
      <c r="L169" s="359"/>
      <c r="M169" s="359"/>
      <c r="N169" s="359"/>
      <c r="O169" s="359"/>
      <c r="P169" s="359"/>
      <c r="Q169" s="359"/>
      <c r="R169" s="359"/>
      <c r="S169" s="359"/>
      <c r="T169" s="359"/>
      <c r="U169" s="359"/>
      <c r="V169" s="358"/>
      <c r="W169" s="358"/>
      <c r="X169" s="359"/>
      <c r="Y169" s="359"/>
      <c r="Z169" s="359"/>
      <c r="AA169" s="359"/>
      <c r="AB169" s="404"/>
      <c r="AC169" s="404"/>
    </row>
    <row r="170" spans="1:29" ht="15.75" customHeight="1">
      <c r="A170" s="359"/>
      <c r="B170" s="359"/>
      <c r="C170" s="359"/>
      <c r="D170" s="359"/>
      <c r="E170" s="359"/>
      <c r="F170" s="359"/>
      <c r="G170" s="359"/>
      <c r="H170" s="359"/>
      <c r="I170" s="359"/>
      <c r="J170" s="359"/>
      <c r="K170" s="359"/>
      <c r="L170" s="359"/>
      <c r="M170" s="359"/>
      <c r="N170" s="359"/>
      <c r="O170" s="359"/>
      <c r="P170" s="359"/>
      <c r="Q170" s="359"/>
      <c r="R170" s="359"/>
      <c r="S170" s="359"/>
      <c r="T170" s="359"/>
      <c r="U170" s="359"/>
      <c r="V170" s="358"/>
      <c r="W170" s="358"/>
      <c r="X170" s="359"/>
      <c r="Y170" s="359"/>
      <c r="Z170" s="359"/>
      <c r="AA170" s="359"/>
      <c r="AB170" s="404"/>
      <c r="AC170" s="404"/>
    </row>
    <row r="171" spans="1:29" ht="15.75" customHeight="1">
      <c r="A171" s="359"/>
      <c r="B171" s="359"/>
      <c r="C171" s="359"/>
      <c r="D171" s="359"/>
      <c r="E171" s="359"/>
      <c r="F171" s="359"/>
      <c r="G171" s="359"/>
      <c r="H171" s="359"/>
      <c r="I171" s="359"/>
      <c r="J171" s="359"/>
      <c r="K171" s="359"/>
      <c r="L171" s="359"/>
      <c r="M171" s="359"/>
      <c r="N171" s="359"/>
      <c r="O171" s="359"/>
      <c r="P171" s="359"/>
      <c r="Q171" s="359"/>
      <c r="R171" s="359"/>
      <c r="S171" s="359"/>
      <c r="T171" s="359"/>
      <c r="U171" s="359"/>
      <c r="V171" s="358"/>
      <c r="W171" s="358"/>
      <c r="X171" s="359"/>
      <c r="Y171" s="359"/>
      <c r="Z171" s="359"/>
      <c r="AA171" s="359"/>
      <c r="AB171" s="404"/>
      <c r="AC171" s="404"/>
    </row>
    <row r="172" spans="1:29" ht="15.75" customHeight="1">
      <c r="A172" s="359"/>
      <c r="B172" s="359"/>
      <c r="C172" s="359"/>
      <c r="D172" s="359"/>
      <c r="E172" s="359"/>
      <c r="F172" s="359"/>
      <c r="G172" s="359"/>
      <c r="H172" s="359"/>
      <c r="I172" s="359"/>
      <c r="J172" s="359"/>
      <c r="K172" s="359"/>
      <c r="L172" s="359"/>
      <c r="M172" s="359"/>
      <c r="N172" s="359"/>
      <c r="O172" s="359"/>
      <c r="P172" s="359"/>
      <c r="Q172" s="359"/>
      <c r="R172" s="359"/>
      <c r="S172" s="359"/>
      <c r="T172" s="359"/>
      <c r="U172" s="359"/>
      <c r="V172" s="358"/>
      <c r="W172" s="358"/>
      <c r="X172" s="359"/>
      <c r="Y172" s="359"/>
      <c r="Z172" s="359"/>
      <c r="AA172" s="359"/>
      <c r="AB172" s="404"/>
      <c r="AC172" s="404"/>
    </row>
    <row r="173" spans="1:29" ht="15.75" customHeight="1">
      <c r="A173" s="359"/>
      <c r="B173" s="359"/>
      <c r="C173" s="359"/>
      <c r="D173" s="359"/>
      <c r="E173" s="359"/>
      <c r="F173" s="359"/>
      <c r="G173" s="359"/>
      <c r="H173" s="359"/>
      <c r="I173" s="359"/>
      <c r="J173" s="359"/>
      <c r="K173" s="359"/>
      <c r="L173" s="359"/>
      <c r="M173" s="359"/>
      <c r="N173" s="359"/>
      <c r="O173" s="359"/>
      <c r="P173" s="359"/>
      <c r="Q173" s="359"/>
      <c r="R173" s="359"/>
      <c r="S173" s="359"/>
      <c r="T173" s="359"/>
      <c r="U173" s="359"/>
      <c r="V173" s="358"/>
      <c r="W173" s="358"/>
      <c r="X173" s="359"/>
      <c r="Y173" s="359"/>
      <c r="Z173" s="359"/>
      <c r="AA173" s="359"/>
      <c r="AB173" s="404"/>
      <c r="AC173" s="404"/>
    </row>
    <row r="174" spans="1:29" ht="15.75" customHeight="1">
      <c r="A174" s="359"/>
      <c r="B174" s="359"/>
      <c r="C174" s="359"/>
      <c r="D174" s="359"/>
      <c r="E174" s="359"/>
      <c r="F174" s="359"/>
      <c r="G174" s="359"/>
      <c r="H174" s="359"/>
      <c r="I174" s="359"/>
      <c r="J174" s="359"/>
      <c r="K174" s="359"/>
      <c r="L174" s="359"/>
      <c r="M174" s="359"/>
      <c r="N174" s="359"/>
      <c r="O174" s="359"/>
      <c r="P174" s="359"/>
      <c r="Q174" s="359"/>
      <c r="R174" s="359"/>
      <c r="S174" s="359"/>
      <c r="T174" s="359"/>
      <c r="U174" s="359"/>
      <c r="V174" s="358"/>
      <c r="W174" s="358"/>
      <c r="X174" s="359"/>
      <c r="Y174" s="359"/>
      <c r="Z174" s="359"/>
      <c r="AA174" s="359"/>
      <c r="AB174" s="404"/>
      <c r="AC174" s="404"/>
    </row>
    <row r="175" spans="1:29" ht="15.75" customHeight="1">
      <c r="A175" s="359"/>
      <c r="B175" s="359"/>
      <c r="C175" s="359"/>
      <c r="D175" s="359"/>
      <c r="E175" s="359"/>
      <c r="F175" s="359"/>
      <c r="G175" s="359"/>
      <c r="H175" s="359"/>
      <c r="I175" s="359"/>
      <c r="J175" s="359"/>
      <c r="K175" s="359"/>
      <c r="L175" s="359"/>
      <c r="M175" s="359"/>
      <c r="N175" s="359"/>
      <c r="O175" s="359"/>
      <c r="P175" s="359"/>
      <c r="Q175" s="359"/>
      <c r="R175" s="359"/>
      <c r="S175" s="359"/>
      <c r="T175" s="359"/>
      <c r="U175" s="359"/>
      <c r="V175" s="358"/>
      <c r="W175" s="358"/>
      <c r="X175" s="359"/>
      <c r="Y175" s="359"/>
      <c r="Z175" s="359"/>
      <c r="AA175" s="359"/>
      <c r="AB175" s="404"/>
      <c r="AC175" s="404"/>
    </row>
    <row r="176" spans="1:29" ht="15.75" customHeight="1">
      <c r="A176" s="359"/>
      <c r="B176" s="359"/>
      <c r="C176" s="359"/>
      <c r="D176" s="359"/>
      <c r="E176" s="359"/>
      <c r="F176" s="359"/>
      <c r="G176" s="359"/>
      <c r="H176" s="359"/>
      <c r="I176" s="359"/>
      <c r="J176" s="359"/>
      <c r="K176" s="359"/>
      <c r="L176" s="359"/>
      <c r="M176" s="359"/>
      <c r="N176" s="359"/>
      <c r="O176" s="359"/>
      <c r="P176" s="359"/>
      <c r="Q176" s="359"/>
      <c r="R176" s="359"/>
      <c r="S176" s="359"/>
      <c r="T176" s="359"/>
      <c r="U176" s="359"/>
      <c r="V176" s="358"/>
      <c r="W176" s="358"/>
      <c r="X176" s="359"/>
      <c r="Y176" s="359"/>
      <c r="Z176" s="359"/>
      <c r="AA176" s="359"/>
      <c r="AB176" s="404"/>
      <c r="AC176" s="404"/>
    </row>
    <row r="177" spans="1:29" ht="15.75" customHeight="1">
      <c r="A177" s="359"/>
      <c r="B177" s="359"/>
      <c r="C177" s="359"/>
      <c r="D177" s="359"/>
      <c r="E177" s="359"/>
      <c r="F177" s="359"/>
      <c r="G177" s="359"/>
      <c r="H177" s="359"/>
      <c r="I177" s="359"/>
      <c r="J177" s="359"/>
      <c r="K177" s="359"/>
      <c r="L177" s="359"/>
      <c r="M177" s="359"/>
      <c r="N177" s="359"/>
      <c r="O177" s="359"/>
      <c r="P177" s="359"/>
      <c r="Q177" s="359"/>
      <c r="R177" s="359"/>
      <c r="S177" s="359"/>
      <c r="T177" s="359"/>
      <c r="U177" s="359"/>
      <c r="V177" s="358"/>
      <c r="W177" s="358"/>
      <c r="X177" s="359"/>
      <c r="Y177" s="359"/>
      <c r="Z177" s="359"/>
      <c r="AA177" s="359"/>
      <c r="AB177" s="404"/>
      <c r="AC177" s="404"/>
    </row>
    <row r="178" spans="1:29" ht="15.75" customHeight="1">
      <c r="A178" s="359"/>
      <c r="B178" s="359"/>
      <c r="C178" s="359"/>
      <c r="D178" s="359"/>
      <c r="E178" s="359"/>
      <c r="F178" s="359"/>
      <c r="G178" s="359"/>
      <c r="H178" s="359"/>
      <c r="I178" s="359"/>
      <c r="J178" s="359"/>
      <c r="K178" s="359"/>
      <c r="L178" s="359"/>
      <c r="M178" s="359"/>
      <c r="N178" s="359"/>
      <c r="O178" s="359"/>
      <c r="P178" s="359"/>
      <c r="Q178" s="359"/>
      <c r="R178" s="359"/>
      <c r="S178" s="359"/>
      <c r="T178" s="359"/>
      <c r="U178" s="359"/>
      <c r="V178" s="358"/>
      <c r="W178" s="358"/>
      <c r="X178" s="359"/>
      <c r="Y178" s="359"/>
      <c r="Z178" s="359"/>
      <c r="AA178" s="359"/>
      <c r="AB178" s="404"/>
      <c r="AC178" s="404"/>
    </row>
    <row r="179" spans="1:29" ht="15.75" customHeight="1">
      <c r="A179" s="359"/>
      <c r="B179" s="359"/>
      <c r="C179" s="359"/>
      <c r="D179" s="359"/>
      <c r="E179" s="359"/>
      <c r="F179" s="359"/>
      <c r="G179" s="359"/>
      <c r="H179" s="359"/>
      <c r="I179" s="359"/>
      <c r="J179" s="359"/>
      <c r="K179" s="359"/>
      <c r="L179" s="359"/>
      <c r="M179" s="359"/>
      <c r="N179" s="359"/>
      <c r="O179" s="359"/>
      <c r="P179" s="359"/>
      <c r="Q179" s="359"/>
      <c r="R179" s="359"/>
      <c r="S179" s="359"/>
      <c r="T179" s="359"/>
      <c r="U179" s="359"/>
      <c r="V179" s="358"/>
      <c r="W179" s="358"/>
      <c r="X179" s="359"/>
      <c r="Y179" s="359"/>
      <c r="Z179" s="359"/>
      <c r="AA179" s="359"/>
      <c r="AB179" s="404"/>
      <c r="AC179" s="404"/>
    </row>
    <row r="180" spans="1:29" ht="15.75" customHeight="1">
      <c r="A180" s="359"/>
      <c r="B180" s="359"/>
      <c r="C180" s="359"/>
      <c r="D180" s="359"/>
      <c r="E180" s="359"/>
      <c r="F180" s="359"/>
      <c r="G180" s="359"/>
      <c r="H180" s="359"/>
      <c r="I180" s="359"/>
      <c r="J180" s="359"/>
      <c r="K180" s="359"/>
      <c r="L180" s="359"/>
      <c r="M180" s="359"/>
      <c r="N180" s="359"/>
      <c r="O180" s="359"/>
      <c r="P180" s="359"/>
      <c r="Q180" s="359"/>
      <c r="R180" s="359"/>
      <c r="S180" s="359"/>
      <c r="T180" s="359"/>
      <c r="U180" s="359"/>
      <c r="V180" s="358"/>
      <c r="W180" s="358"/>
      <c r="X180" s="359"/>
      <c r="Y180" s="359"/>
      <c r="Z180" s="359"/>
      <c r="AA180" s="359"/>
      <c r="AB180" s="404"/>
      <c r="AC180" s="404"/>
    </row>
    <row r="181" spans="1:29" ht="15.75" customHeight="1">
      <c r="A181" s="359"/>
      <c r="B181" s="359"/>
      <c r="C181" s="359"/>
      <c r="D181" s="359"/>
      <c r="E181" s="359"/>
      <c r="F181" s="359"/>
      <c r="G181" s="359"/>
      <c r="H181" s="359"/>
      <c r="I181" s="359"/>
      <c r="J181" s="359"/>
      <c r="K181" s="359"/>
      <c r="L181" s="359"/>
      <c r="M181" s="359"/>
      <c r="N181" s="359"/>
      <c r="O181" s="359"/>
      <c r="P181" s="359"/>
      <c r="Q181" s="359"/>
      <c r="R181" s="359"/>
      <c r="S181" s="359"/>
      <c r="T181" s="359"/>
      <c r="U181" s="359"/>
      <c r="V181" s="358"/>
      <c r="W181" s="358"/>
      <c r="X181" s="359"/>
      <c r="Y181" s="359"/>
      <c r="Z181" s="359"/>
      <c r="AA181" s="359"/>
      <c r="AB181" s="404"/>
      <c r="AC181" s="404"/>
    </row>
    <row r="182" spans="1:29" ht="15.75" customHeight="1">
      <c r="A182" s="359"/>
      <c r="B182" s="359"/>
      <c r="C182" s="359"/>
      <c r="D182" s="359"/>
      <c r="E182" s="359"/>
      <c r="F182" s="359"/>
      <c r="G182" s="359"/>
      <c r="H182" s="359"/>
      <c r="I182" s="359"/>
      <c r="J182" s="359"/>
      <c r="K182" s="359"/>
      <c r="L182" s="359"/>
      <c r="M182" s="359"/>
      <c r="N182" s="359"/>
      <c r="O182" s="359"/>
      <c r="P182" s="359"/>
      <c r="Q182" s="359"/>
      <c r="R182" s="359"/>
      <c r="S182" s="359"/>
      <c r="T182" s="359"/>
      <c r="U182" s="359"/>
      <c r="V182" s="358"/>
      <c r="W182" s="358"/>
      <c r="X182" s="359"/>
      <c r="Y182" s="359"/>
      <c r="Z182" s="359"/>
      <c r="AA182" s="359"/>
      <c r="AB182" s="404"/>
      <c r="AC182" s="404"/>
    </row>
    <row r="183" spans="1:29" ht="15.75" customHeight="1">
      <c r="A183" s="359"/>
      <c r="B183" s="359"/>
      <c r="C183" s="359"/>
      <c r="D183" s="359"/>
      <c r="E183" s="359"/>
      <c r="F183" s="359"/>
      <c r="G183" s="359"/>
      <c r="H183" s="359"/>
      <c r="I183" s="359"/>
      <c r="J183" s="359"/>
      <c r="K183" s="359"/>
      <c r="L183" s="359"/>
      <c r="M183" s="359"/>
      <c r="N183" s="359"/>
      <c r="O183" s="359"/>
      <c r="P183" s="359"/>
      <c r="Q183" s="359"/>
      <c r="R183" s="359"/>
      <c r="S183" s="359"/>
      <c r="T183" s="359"/>
      <c r="U183" s="359"/>
      <c r="V183" s="358"/>
      <c r="W183" s="358"/>
      <c r="X183" s="359"/>
      <c r="Y183" s="359"/>
      <c r="Z183" s="359"/>
      <c r="AA183" s="359"/>
      <c r="AB183" s="404"/>
      <c r="AC183" s="404"/>
    </row>
    <row r="184" spans="1:29" ht="15.75" customHeight="1">
      <c r="A184" s="359"/>
      <c r="B184" s="359"/>
      <c r="C184" s="359"/>
      <c r="D184" s="359"/>
      <c r="E184" s="359"/>
      <c r="F184" s="359"/>
      <c r="G184" s="359"/>
      <c r="H184" s="359"/>
      <c r="I184" s="359"/>
      <c r="J184" s="359"/>
      <c r="K184" s="359"/>
      <c r="L184" s="359"/>
      <c r="M184" s="359"/>
      <c r="N184" s="359"/>
      <c r="O184" s="359"/>
      <c r="P184" s="359"/>
      <c r="Q184" s="359"/>
      <c r="R184" s="359"/>
      <c r="S184" s="359"/>
      <c r="T184" s="359"/>
      <c r="U184" s="359"/>
      <c r="V184" s="358"/>
      <c r="W184" s="358"/>
      <c r="X184" s="359"/>
      <c r="Y184" s="359"/>
      <c r="Z184" s="359"/>
      <c r="AA184" s="359"/>
      <c r="AB184" s="404"/>
      <c r="AC184" s="404"/>
    </row>
    <row r="185" spans="1:29" ht="15.75" customHeight="1">
      <c r="A185" s="359"/>
      <c r="B185" s="359"/>
      <c r="C185" s="359"/>
      <c r="D185" s="359"/>
      <c r="E185" s="359"/>
      <c r="F185" s="359"/>
      <c r="G185" s="359"/>
      <c r="H185" s="359"/>
      <c r="I185" s="359"/>
      <c r="J185" s="359"/>
      <c r="K185" s="359"/>
      <c r="L185" s="359"/>
      <c r="M185" s="359"/>
      <c r="N185" s="359"/>
      <c r="O185" s="359"/>
      <c r="P185" s="359"/>
      <c r="Q185" s="359"/>
      <c r="R185" s="359"/>
      <c r="S185" s="359"/>
      <c r="T185" s="359"/>
      <c r="U185" s="359"/>
      <c r="V185" s="358"/>
      <c r="W185" s="358"/>
      <c r="X185" s="359"/>
      <c r="Y185" s="359"/>
      <c r="Z185" s="359"/>
      <c r="AA185" s="359"/>
      <c r="AB185" s="404"/>
      <c r="AC185" s="404"/>
    </row>
    <row r="186" spans="1:29" ht="15.75" customHeight="1">
      <c r="A186" s="359"/>
      <c r="B186" s="359"/>
      <c r="C186" s="359"/>
      <c r="D186" s="359"/>
      <c r="E186" s="359"/>
      <c r="F186" s="359"/>
      <c r="G186" s="359"/>
      <c r="H186" s="359"/>
      <c r="I186" s="359"/>
      <c r="J186" s="359"/>
      <c r="K186" s="359"/>
      <c r="L186" s="359"/>
      <c r="M186" s="359"/>
      <c r="N186" s="359"/>
      <c r="O186" s="359"/>
      <c r="P186" s="359"/>
      <c r="Q186" s="359"/>
      <c r="R186" s="359"/>
      <c r="S186" s="359"/>
      <c r="T186" s="359"/>
      <c r="U186" s="359"/>
      <c r="V186" s="358"/>
      <c r="W186" s="358"/>
      <c r="X186" s="359"/>
      <c r="Y186" s="359"/>
      <c r="Z186" s="359"/>
      <c r="AA186" s="359"/>
      <c r="AB186" s="404"/>
      <c r="AC186" s="404"/>
    </row>
    <row r="187" spans="1:29" ht="15.75" customHeight="1">
      <c r="A187" s="359"/>
      <c r="B187" s="359"/>
      <c r="C187" s="359"/>
      <c r="D187" s="359"/>
      <c r="E187" s="359"/>
      <c r="F187" s="359"/>
      <c r="G187" s="359"/>
      <c r="H187" s="359"/>
      <c r="I187" s="359"/>
      <c r="J187" s="359"/>
      <c r="K187" s="359"/>
      <c r="L187" s="359"/>
      <c r="M187" s="359"/>
      <c r="N187" s="359"/>
      <c r="O187" s="359"/>
      <c r="P187" s="359"/>
      <c r="Q187" s="359"/>
      <c r="R187" s="359"/>
      <c r="S187" s="359"/>
      <c r="T187" s="359"/>
      <c r="U187" s="359"/>
      <c r="V187" s="358"/>
      <c r="W187" s="358"/>
      <c r="X187" s="359"/>
      <c r="Y187" s="359"/>
      <c r="Z187" s="359"/>
      <c r="AA187" s="359"/>
      <c r="AB187" s="404"/>
      <c r="AC187" s="404"/>
    </row>
    <row r="188" spans="1:29" ht="15.75" customHeight="1">
      <c r="A188" s="359"/>
      <c r="B188" s="359"/>
      <c r="C188" s="359"/>
      <c r="D188" s="359"/>
      <c r="E188" s="359"/>
      <c r="F188" s="359"/>
      <c r="G188" s="359"/>
      <c r="H188" s="359"/>
      <c r="I188" s="359"/>
      <c r="J188" s="359"/>
      <c r="K188" s="359"/>
      <c r="L188" s="359"/>
      <c r="M188" s="359"/>
      <c r="N188" s="359"/>
      <c r="O188" s="359"/>
      <c r="P188" s="359"/>
      <c r="Q188" s="359"/>
      <c r="R188" s="359"/>
      <c r="S188" s="359"/>
      <c r="T188" s="359"/>
      <c r="U188" s="359"/>
      <c r="V188" s="358"/>
      <c r="W188" s="358"/>
      <c r="X188" s="359"/>
      <c r="Y188" s="359"/>
      <c r="Z188" s="359"/>
      <c r="AA188" s="359"/>
      <c r="AB188" s="404"/>
      <c r="AC188" s="404"/>
    </row>
    <row r="189" spans="1:29" ht="15.75" customHeight="1">
      <c r="A189" s="359"/>
      <c r="B189" s="359"/>
      <c r="C189" s="359"/>
      <c r="D189" s="359"/>
      <c r="E189" s="359"/>
      <c r="F189" s="359"/>
      <c r="G189" s="359"/>
      <c r="H189" s="359"/>
      <c r="I189" s="359"/>
      <c r="J189" s="359"/>
      <c r="K189" s="359"/>
      <c r="L189" s="359"/>
      <c r="M189" s="359"/>
      <c r="N189" s="359"/>
      <c r="O189" s="359"/>
      <c r="P189" s="359"/>
      <c r="Q189" s="359"/>
      <c r="R189" s="359"/>
      <c r="S189" s="359"/>
      <c r="T189" s="359"/>
      <c r="U189" s="359"/>
      <c r="V189" s="358"/>
      <c r="W189" s="358"/>
      <c r="X189" s="359"/>
      <c r="Y189" s="359"/>
      <c r="Z189" s="359"/>
      <c r="AA189" s="359"/>
      <c r="AB189" s="404"/>
      <c r="AC189" s="404"/>
    </row>
    <row r="190" spans="1:29" ht="15.75" customHeight="1">
      <c r="A190" s="359"/>
      <c r="B190" s="359"/>
      <c r="C190" s="359"/>
      <c r="D190" s="359"/>
      <c r="E190" s="359"/>
      <c r="F190" s="359"/>
      <c r="G190" s="359"/>
      <c r="H190" s="359"/>
      <c r="I190" s="359"/>
      <c r="J190" s="359"/>
      <c r="K190" s="359"/>
      <c r="L190" s="359"/>
      <c r="M190" s="359"/>
      <c r="N190" s="359"/>
      <c r="O190" s="359"/>
      <c r="P190" s="359"/>
      <c r="Q190" s="359"/>
      <c r="R190" s="359"/>
      <c r="S190" s="359"/>
      <c r="T190" s="359"/>
      <c r="U190" s="359"/>
      <c r="V190" s="358"/>
      <c r="W190" s="358"/>
      <c r="X190" s="359"/>
      <c r="Y190" s="359"/>
      <c r="Z190" s="359"/>
      <c r="AA190" s="359"/>
      <c r="AB190" s="404"/>
      <c r="AC190" s="404"/>
    </row>
    <row r="191" spans="1:29" ht="15.75" customHeight="1">
      <c r="A191" s="359"/>
      <c r="B191" s="359"/>
      <c r="C191" s="359"/>
      <c r="D191" s="359"/>
      <c r="E191" s="359"/>
      <c r="F191" s="359"/>
      <c r="G191" s="359"/>
      <c r="H191" s="359"/>
      <c r="I191" s="359"/>
      <c r="J191" s="359"/>
      <c r="K191" s="359"/>
      <c r="L191" s="359"/>
      <c r="M191" s="359"/>
      <c r="N191" s="359"/>
      <c r="O191" s="359"/>
      <c r="P191" s="359"/>
      <c r="Q191" s="359"/>
      <c r="R191" s="359"/>
      <c r="S191" s="359"/>
      <c r="T191" s="359"/>
      <c r="U191" s="359"/>
      <c r="V191" s="358"/>
      <c r="W191" s="358"/>
      <c r="X191" s="359"/>
      <c r="Y191" s="359"/>
      <c r="Z191" s="359"/>
      <c r="AA191" s="359"/>
      <c r="AB191" s="404"/>
      <c r="AC191" s="404"/>
    </row>
    <row r="192" spans="1:29" ht="15.75" customHeight="1">
      <c r="A192" s="359"/>
      <c r="B192" s="359"/>
      <c r="C192" s="359"/>
      <c r="D192" s="359"/>
      <c r="E192" s="359"/>
      <c r="F192" s="359"/>
      <c r="G192" s="359"/>
      <c r="H192" s="359"/>
      <c r="I192" s="359"/>
      <c r="J192" s="359"/>
      <c r="K192" s="359"/>
      <c r="L192" s="359"/>
      <c r="M192" s="359"/>
      <c r="N192" s="359"/>
      <c r="O192" s="359"/>
      <c r="P192" s="359"/>
      <c r="Q192" s="359"/>
      <c r="R192" s="359"/>
      <c r="S192" s="359"/>
      <c r="T192" s="359"/>
      <c r="U192" s="359"/>
      <c r="V192" s="358"/>
      <c r="W192" s="358"/>
      <c r="X192" s="359"/>
      <c r="Y192" s="359"/>
      <c r="Z192" s="359"/>
      <c r="AA192" s="359"/>
      <c r="AB192" s="404"/>
      <c r="AC192" s="404"/>
    </row>
    <row r="193" spans="1:29" ht="15.75" customHeight="1">
      <c r="A193" s="359"/>
      <c r="B193" s="359"/>
      <c r="C193" s="359"/>
      <c r="D193" s="359"/>
      <c r="E193" s="359"/>
      <c r="F193" s="359"/>
      <c r="G193" s="359"/>
      <c r="H193" s="359"/>
      <c r="I193" s="359"/>
      <c r="J193" s="359"/>
      <c r="K193" s="359"/>
      <c r="L193" s="359"/>
      <c r="M193" s="359"/>
      <c r="N193" s="359"/>
      <c r="O193" s="359"/>
      <c r="P193" s="359"/>
      <c r="Q193" s="359"/>
      <c r="R193" s="359"/>
      <c r="S193" s="359"/>
      <c r="T193" s="359"/>
      <c r="U193" s="359"/>
      <c r="V193" s="358"/>
      <c r="W193" s="358"/>
      <c r="X193" s="359"/>
      <c r="Y193" s="359"/>
      <c r="Z193" s="359"/>
      <c r="AA193" s="359"/>
      <c r="AB193" s="404"/>
      <c r="AC193" s="404"/>
    </row>
    <row r="194" spans="1:29" ht="15.75" customHeight="1">
      <c r="A194" s="359"/>
      <c r="B194" s="359"/>
      <c r="C194" s="359"/>
      <c r="D194" s="359"/>
      <c r="E194" s="359"/>
      <c r="F194" s="359"/>
      <c r="G194" s="359"/>
      <c r="H194" s="359"/>
      <c r="I194" s="359"/>
      <c r="J194" s="359"/>
      <c r="K194" s="359"/>
      <c r="L194" s="359"/>
      <c r="M194" s="359"/>
      <c r="N194" s="359"/>
      <c r="O194" s="359"/>
      <c r="P194" s="359"/>
      <c r="Q194" s="359"/>
      <c r="R194" s="359"/>
      <c r="S194" s="359"/>
      <c r="T194" s="359"/>
      <c r="U194" s="359"/>
      <c r="V194" s="358"/>
      <c r="W194" s="358"/>
      <c r="X194" s="359"/>
      <c r="Y194" s="359"/>
      <c r="Z194" s="359"/>
      <c r="AA194" s="359"/>
      <c r="AB194" s="404"/>
      <c r="AC194" s="404"/>
    </row>
    <row r="195" spans="1:29" ht="15.75" customHeight="1">
      <c r="A195" s="359"/>
      <c r="B195" s="359"/>
      <c r="C195" s="359"/>
      <c r="D195" s="359"/>
      <c r="E195" s="359"/>
      <c r="F195" s="359"/>
      <c r="G195" s="359"/>
      <c r="H195" s="359"/>
      <c r="I195" s="359"/>
      <c r="J195" s="359"/>
      <c r="K195" s="359"/>
      <c r="L195" s="359"/>
      <c r="M195" s="359"/>
      <c r="N195" s="359"/>
      <c r="O195" s="359"/>
      <c r="P195" s="359"/>
      <c r="Q195" s="359"/>
      <c r="R195" s="359"/>
      <c r="S195" s="359"/>
      <c r="T195" s="359"/>
      <c r="U195" s="359"/>
      <c r="V195" s="358"/>
      <c r="W195" s="358"/>
      <c r="X195" s="359"/>
      <c r="Y195" s="359"/>
      <c r="Z195" s="359"/>
      <c r="AA195" s="359"/>
      <c r="AB195" s="404"/>
      <c r="AC195" s="404"/>
    </row>
    <row r="196" spans="1:29" ht="15.75" customHeight="1">
      <c r="A196" s="359"/>
      <c r="B196" s="359"/>
      <c r="C196" s="359"/>
      <c r="D196" s="359"/>
      <c r="E196" s="359"/>
      <c r="F196" s="359"/>
      <c r="G196" s="359"/>
      <c r="H196" s="359"/>
      <c r="I196" s="359"/>
      <c r="J196" s="359"/>
      <c r="K196" s="359"/>
      <c r="L196" s="359"/>
      <c r="M196" s="359"/>
      <c r="N196" s="359"/>
      <c r="O196" s="359"/>
      <c r="P196" s="359"/>
      <c r="Q196" s="359"/>
      <c r="R196" s="359"/>
      <c r="S196" s="359"/>
      <c r="T196" s="359"/>
      <c r="U196" s="359"/>
      <c r="V196" s="358"/>
      <c r="W196" s="358"/>
      <c r="X196" s="359"/>
      <c r="Y196" s="359"/>
      <c r="Z196" s="359"/>
      <c r="AA196" s="359"/>
      <c r="AB196" s="404"/>
      <c r="AC196" s="404"/>
    </row>
    <row r="197" spans="1:29" ht="15.75" customHeight="1">
      <c r="A197" s="359"/>
      <c r="B197" s="359"/>
      <c r="C197" s="359"/>
      <c r="D197" s="359"/>
      <c r="E197" s="359"/>
      <c r="F197" s="359"/>
      <c r="G197" s="359"/>
      <c r="H197" s="359"/>
      <c r="I197" s="359"/>
      <c r="J197" s="359"/>
      <c r="K197" s="359"/>
      <c r="L197" s="359"/>
      <c r="M197" s="359"/>
      <c r="N197" s="359"/>
      <c r="O197" s="359"/>
      <c r="P197" s="359"/>
      <c r="Q197" s="359"/>
      <c r="R197" s="359"/>
      <c r="S197" s="359"/>
      <c r="T197" s="359"/>
      <c r="U197" s="359"/>
      <c r="V197" s="358"/>
      <c r="W197" s="358"/>
      <c r="X197" s="359"/>
      <c r="Y197" s="359"/>
      <c r="Z197" s="359"/>
      <c r="AA197" s="359"/>
      <c r="AB197" s="404"/>
      <c r="AC197" s="404"/>
    </row>
    <row r="198" spans="1:29" ht="15.75" customHeight="1">
      <c r="A198" s="359"/>
      <c r="B198" s="359"/>
      <c r="C198" s="359"/>
      <c r="D198" s="359"/>
      <c r="E198" s="359"/>
      <c r="F198" s="359"/>
      <c r="G198" s="359"/>
      <c r="H198" s="359"/>
      <c r="I198" s="359"/>
      <c r="J198" s="359"/>
      <c r="K198" s="359"/>
      <c r="L198" s="359"/>
      <c r="M198" s="359"/>
      <c r="N198" s="359"/>
      <c r="O198" s="359"/>
      <c r="P198" s="359"/>
      <c r="Q198" s="359"/>
      <c r="R198" s="359"/>
      <c r="S198" s="359"/>
      <c r="T198" s="359"/>
      <c r="U198" s="359"/>
      <c r="V198" s="358"/>
      <c r="W198" s="358"/>
      <c r="X198" s="359"/>
      <c r="Y198" s="359"/>
      <c r="Z198" s="359"/>
      <c r="AA198" s="359"/>
      <c r="AB198" s="404"/>
      <c r="AC198" s="404"/>
    </row>
    <row r="199" spans="1:29" ht="15.75" customHeight="1">
      <c r="A199" s="359"/>
      <c r="B199" s="359"/>
      <c r="C199" s="359"/>
      <c r="D199" s="359"/>
      <c r="E199" s="359"/>
      <c r="F199" s="359"/>
      <c r="G199" s="359"/>
      <c r="H199" s="359"/>
      <c r="I199" s="359"/>
      <c r="J199" s="359"/>
      <c r="K199" s="359"/>
      <c r="L199" s="359"/>
      <c r="M199" s="359"/>
      <c r="N199" s="359"/>
      <c r="O199" s="359"/>
      <c r="P199" s="359"/>
      <c r="Q199" s="359"/>
      <c r="R199" s="359"/>
      <c r="S199" s="359"/>
      <c r="T199" s="359"/>
      <c r="U199" s="359"/>
      <c r="V199" s="358"/>
      <c r="W199" s="358"/>
      <c r="X199" s="359"/>
      <c r="Y199" s="359"/>
      <c r="Z199" s="359"/>
      <c r="AA199" s="359"/>
      <c r="AB199" s="404"/>
      <c r="AC199" s="404"/>
    </row>
    <row r="200" spans="1:29" ht="15.75" customHeight="1">
      <c r="A200" s="359"/>
      <c r="B200" s="359"/>
      <c r="C200" s="359"/>
      <c r="D200" s="359"/>
      <c r="E200" s="359"/>
      <c r="F200" s="359"/>
      <c r="G200" s="359"/>
      <c r="H200" s="359"/>
      <c r="I200" s="359"/>
      <c r="J200" s="359"/>
      <c r="K200" s="359"/>
      <c r="L200" s="359"/>
      <c r="M200" s="359"/>
      <c r="N200" s="359"/>
      <c r="O200" s="359"/>
      <c r="P200" s="359"/>
      <c r="Q200" s="359"/>
      <c r="R200" s="359"/>
      <c r="S200" s="359"/>
      <c r="T200" s="359"/>
      <c r="U200" s="359"/>
      <c r="V200" s="358"/>
      <c r="W200" s="358"/>
      <c r="X200" s="359"/>
      <c r="Y200" s="359"/>
      <c r="Z200" s="359"/>
      <c r="AA200" s="359"/>
      <c r="AB200" s="404"/>
      <c r="AC200" s="404"/>
    </row>
    <row r="201" spans="1:29" ht="15.75" customHeight="1">
      <c r="A201" s="359"/>
      <c r="B201" s="359"/>
      <c r="C201" s="359"/>
      <c r="D201" s="359"/>
      <c r="E201" s="359"/>
      <c r="F201" s="359"/>
      <c r="G201" s="359"/>
      <c r="H201" s="359"/>
      <c r="I201" s="359"/>
      <c r="J201" s="359"/>
      <c r="K201" s="359"/>
      <c r="L201" s="359"/>
      <c r="M201" s="359"/>
      <c r="N201" s="359"/>
      <c r="O201" s="359"/>
      <c r="P201" s="359"/>
      <c r="Q201" s="359"/>
      <c r="R201" s="359"/>
      <c r="S201" s="359"/>
      <c r="T201" s="359"/>
      <c r="U201" s="359"/>
      <c r="V201" s="358"/>
      <c r="W201" s="358"/>
      <c r="X201" s="359"/>
      <c r="Y201" s="359"/>
      <c r="Z201" s="359"/>
      <c r="AA201" s="359"/>
      <c r="AB201" s="404"/>
      <c r="AC201" s="404"/>
    </row>
    <row r="202" spans="1:29" ht="15.75" customHeight="1">
      <c r="A202" s="359"/>
      <c r="B202" s="359"/>
      <c r="C202" s="359"/>
      <c r="D202" s="359"/>
      <c r="E202" s="359"/>
      <c r="F202" s="359"/>
      <c r="G202" s="359"/>
      <c r="H202" s="359"/>
      <c r="I202" s="359"/>
      <c r="J202" s="359"/>
      <c r="K202" s="359"/>
      <c r="L202" s="359"/>
      <c r="M202" s="359"/>
      <c r="N202" s="359"/>
      <c r="O202" s="359"/>
      <c r="P202" s="359"/>
      <c r="Q202" s="359"/>
      <c r="R202" s="359"/>
      <c r="S202" s="359"/>
      <c r="T202" s="359"/>
      <c r="U202" s="359"/>
      <c r="V202" s="358"/>
      <c r="W202" s="358"/>
      <c r="X202" s="359"/>
      <c r="Y202" s="359"/>
      <c r="Z202" s="359"/>
      <c r="AA202" s="359"/>
      <c r="AB202" s="404"/>
      <c r="AC202" s="404"/>
    </row>
    <row r="203" spans="1:29" ht="15.75" customHeight="1">
      <c r="A203" s="359"/>
      <c r="B203" s="359"/>
      <c r="C203" s="359"/>
      <c r="D203" s="359"/>
      <c r="E203" s="359"/>
      <c r="F203" s="359"/>
      <c r="G203" s="359"/>
      <c r="H203" s="359"/>
      <c r="I203" s="359"/>
      <c r="J203" s="359"/>
      <c r="K203" s="359"/>
      <c r="L203" s="359"/>
      <c r="M203" s="359"/>
      <c r="N203" s="359"/>
      <c r="O203" s="359"/>
      <c r="P203" s="359"/>
      <c r="Q203" s="359"/>
      <c r="R203" s="359"/>
      <c r="S203" s="359"/>
      <c r="T203" s="359"/>
      <c r="U203" s="359"/>
      <c r="V203" s="358"/>
      <c r="W203" s="358"/>
      <c r="X203" s="359"/>
      <c r="Y203" s="359"/>
      <c r="Z203" s="359"/>
      <c r="AA203" s="359"/>
      <c r="AB203" s="404"/>
      <c r="AC203" s="404"/>
    </row>
    <row r="204" spans="1:29" ht="15.75" customHeight="1">
      <c r="A204" s="359"/>
      <c r="B204" s="359"/>
      <c r="C204" s="359"/>
      <c r="D204" s="359"/>
      <c r="E204" s="359"/>
      <c r="F204" s="359"/>
      <c r="G204" s="359"/>
      <c r="H204" s="359"/>
      <c r="I204" s="359"/>
      <c r="J204" s="359"/>
      <c r="K204" s="359"/>
      <c r="L204" s="359"/>
      <c r="M204" s="359"/>
      <c r="N204" s="359"/>
      <c r="O204" s="359"/>
      <c r="P204" s="359"/>
      <c r="Q204" s="359"/>
      <c r="R204" s="359"/>
      <c r="S204" s="359"/>
      <c r="T204" s="359"/>
      <c r="U204" s="359"/>
      <c r="V204" s="358"/>
      <c r="W204" s="358"/>
      <c r="X204" s="359"/>
      <c r="Y204" s="359"/>
      <c r="Z204" s="359"/>
      <c r="AA204" s="359"/>
      <c r="AB204" s="404"/>
      <c r="AC204" s="404"/>
    </row>
    <row r="205" spans="1:29" ht="15.75" customHeight="1">
      <c r="A205" s="359"/>
      <c r="B205" s="359"/>
      <c r="C205" s="359"/>
      <c r="D205" s="359"/>
      <c r="E205" s="359"/>
      <c r="F205" s="359"/>
      <c r="G205" s="359"/>
      <c r="H205" s="359"/>
      <c r="I205" s="359"/>
      <c r="J205" s="359"/>
      <c r="K205" s="359"/>
      <c r="L205" s="359"/>
      <c r="M205" s="359"/>
      <c r="N205" s="359"/>
      <c r="O205" s="359"/>
      <c r="P205" s="359"/>
      <c r="Q205" s="359"/>
      <c r="R205" s="359"/>
      <c r="S205" s="359"/>
      <c r="T205" s="359"/>
      <c r="U205" s="359"/>
      <c r="V205" s="358"/>
      <c r="W205" s="358"/>
      <c r="X205" s="359"/>
      <c r="Y205" s="359"/>
      <c r="Z205" s="359"/>
      <c r="AA205" s="359"/>
      <c r="AB205" s="404"/>
      <c r="AC205" s="404"/>
    </row>
    <row r="206" spans="1:29" ht="15.75" customHeight="1">
      <c r="A206" s="359"/>
      <c r="B206" s="359"/>
      <c r="C206" s="359"/>
      <c r="D206" s="359"/>
      <c r="E206" s="359"/>
      <c r="F206" s="359"/>
      <c r="G206" s="359"/>
      <c r="H206" s="359"/>
      <c r="I206" s="359"/>
      <c r="J206" s="359"/>
      <c r="K206" s="359"/>
      <c r="L206" s="359"/>
      <c r="M206" s="359"/>
      <c r="N206" s="359"/>
      <c r="O206" s="359"/>
      <c r="P206" s="359"/>
      <c r="Q206" s="359"/>
      <c r="R206" s="359"/>
      <c r="S206" s="359"/>
      <c r="T206" s="359"/>
      <c r="U206" s="359"/>
      <c r="V206" s="358"/>
      <c r="W206" s="358"/>
      <c r="X206" s="359"/>
      <c r="Y206" s="359"/>
      <c r="Z206" s="359"/>
      <c r="AA206" s="359"/>
      <c r="AB206" s="404"/>
      <c r="AC206" s="404"/>
    </row>
    <row r="207" spans="1:29" ht="15.75" customHeight="1">
      <c r="A207" s="359"/>
      <c r="B207" s="359"/>
      <c r="C207" s="359"/>
      <c r="D207" s="359"/>
      <c r="E207" s="359"/>
      <c r="F207" s="359"/>
      <c r="G207" s="359"/>
      <c r="H207" s="359"/>
      <c r="I207" s="359"/>
      <c r="J207" s="359"/>
      <c r="K207" s="359"/>
      <c r="L207" s="359"/>
      <c r="M207" s="359"/>
      <c r="N207" s="359"/>
      <c r="O207" s="359"/>
      <c r="P207" s="359"/>
      <c r="Q207" s="359"/>
      <c r="R207" s="359"/>
      <c r="S207" s="359"/>
      <c r="T207" s="359"/>
      <c r="U207" s="359"/>
      <c r="V207" s="358"/>
      <c r="W207" s="358"/>
      <c r="X207" s="359"/>
      <c r="Y207" s="359"/>
      <c r="Z207" s="359"/>
      <c r="AA207" s="359"/>
      <c r="AB207" s="404"/>
      <c r="AC207" s="404"/>
    </row>
    <row r="208" spans="1:29" ht="15.75" customHeight="1">
      <c r="A208" s="359"/>
      <c r="B208" s="359"/>
      <c r="C208" s="359"/>
      <c r="D208" s="359"/>
      <c r="E208" s="359"/>
      <c r="F208" s="359"/>
      <c r="G208" s="359"/>
      <c r="H208" s="359"/>
      <c r="I208" s="359"/>
      <c r="J208" s="359"/>
      <c r="K208" s="359"/>
      <c r="L208" s="359"/>
      <c r="M208" s="359"/>
      <c r="N208" s="359"/>
      <c r="O208" s="359"/>
      <c r="P208" s="359"/>
      <c r="Q208" s="359"/>
      <c r="R208" s="359"/>
      <c r="S208" s="359"/>
      <c r="T208" s="359"/>
      <c r="U208" s="359"/>
      <c r="V208" s="358"/>
      <c r="W208" s="358"/>
      <c r="X208" s="359"/>
      <c r="Y208" s="359"/>
      <c r="Z208" s="359"/>
      <c r="AA208" s="359"/>
      <c r="AB208" s="404"/>
      <c r="AC208" s="404"/>
    </row>
    <row r="209" spans="1:29" ht="15.75" customHeight="1">
      <c r="A209" s="359"/>
      <c r="B209" s="359"/>
      <c r="C209" s="359"/>
      <c r="D209" s="359"/>
      <c r="E209" s="359"/>
      <c r="F209" s="359"/>
      <c r="G209" s="359"/>
      <c r="H209" s="359"/>
      <c r="I209" s="359"/>
      <c r="J209" s="359"/>
      <c r="K209" s="359"/>
      <c r="L209" s="359"/>
      <c r="M209" s="359"/>
      <c r="N209" s="359"/>
      <c r="O209" s="359"/>
      <c r="P209" s="359"/>
      <c r="Q209" s="359"/>
      <c r="R209" s="359"/>
      <c r="S209" s="359"/>
      <c r="T209" s="359"/>
      <c r="U209" s="359"/>
      <c r="V209" s="358"/>
      <c r="W209" s="358"/>
      <c r="X209" s="359"/>
      <c r="Y209" s="359"/>
      <c r="Z209" s="359"/>
      <c r="AA209" s="359"/>
      <c r="AB209" s="404"/>
      <c r="AC209" s="404"/>
    </row>
    <row r="210" spans="1:29" ht="15.75" customHeight="1">
      <c r="A210" s="359"/>
      <c r="B210" s="359"/>
      <c r="C210" s="359"/>
      <c r="D210" s="359"/>
      <c r="E210" s="359"/>
      <c r="F210" s="359"/>
      <c r="G210" s="359"/>
      <c r="H210" s="359"/>
      <c r="I210" s="359"/>
      <c r="J210" s="359"/>
      <c r="K210" s="359"/>
      <c r="L210" s="359"/>
      <c r="M210" s="359"/>
      <c r="N210" s="359"/>
      <c r="O210" s="359"/>
      <c r="P210" s="359"/>
      <c r="Q210" s="359"/>
      <c r="R210" s="359"/>
      <c r="S210" s="359"/>
      <c r="T210" s="359"/>
      <c r="U210" s="359"/>
      <c r="V210" s="358"/>
      <c r="W210" s="358"/>
      <c r="X210" s="359"/>
      <c r="Y210" s="359"/>
      <c r="Z210" s="359"/>
      <c r="AA210" s="359"/>
      <c r="AB210" s="404"/>
      <c r="AC210" s="404"/>
    </row>
    <row r="211" spans="1:29" ht="15.75" customHeight="1">
      <c r="A211" s="359"/>
      <c r="B211" s="359"/>
      <c r="C211" s="359"/>
      <c r="D211" s="359"/>
      <c r="E211" s="359"/>
      <c r="F211" s="359"/>
      <c r="G211" s="359"/>
      <c r="H211" s="359"/>
      <c r="I211" s="359"/>
      <c r="J211" s="359"/>
      <c r="K211" s="359"/>
      <c r="L211" s="359"/>
      <c r="M211" s="359"/>
      <c r="N211" s="359"/>
      <c r="O211" s="359"/>
      <c r="P211" s="359"/>
      <c r="Q211" s="359"/>
      <c r="R211" s="359"/>
      <c r="S211" s="359"/>
      <c r="T211" s="359"/>
      <c r="U211" s="359"/>
      <c r="V211" s="358"/>
      <c r="W211" s="358"/>
      <c r="X211" s="359"/>
      <c r="Y211" s="359"/>
      <c r="Z211" s="359"/>
      <c r="AA211" s="359"/>
      <c r="AB211" s="404"/>
      <c r="AC211" s="404"/>
    </row>
    <row r="212" spans="1:29" ht="15.75" customHeight="1">
      <c r="A212" s="359"/>
      <c r="B212" s="359"/>
      <c r="C212" s="359"/>
      <c r="D212" s="359"/>
      <c r="E212" s="359"/>
      <c r="F212" s="359"/>
      <c r="G212" s="359"/>
      <c r="H212" s="359"/>
      <c r="I212" s="359"/>
      <c r="J212" s="359"/>
      <c r="K212" s="359"/>
      <c r="L212" s="359"/>
      <c r="M212" s="359"/>
      <c r="N212" s="359"/>
      <c r="O212" s="359"/>
      <c r="P212" s="359"/>
      <c r="Q212" s="359"/>
      <c r="R212" s="359"/>
      <c r="S212" s="359"/>
      <c r="T212" s="359"/>
      <c r="U212" s="359"/>
      <c r="V212" s="358"/>
      <c r="W212" s="358"/>
      <c r="X212" s="359"/>
      <c r="Y212" s="359"/>
      <c r="Z212" s="359"/>
      <c r="AA212" s="359"/>
      <c r="AB212" s="404"/>
      <c r="AC212" s="404"/>
    </row>
    <row r="213" spans="1:29" ht="15.75" customHeight="1">
      <c r="A213" s="359"/>
      <c r="B213" s="359"/>
      <c r="C213" s="359"/>
      <c r="D213" s="359"/>
      <c r="E213" s="359"/>
      <c r="F213" s="359"/>
      <c r="G213" s="359"/>
      <c r="H213" s="359"/>
      <c r="I213" s="359"/>
      <c r="J213" s="359"/>
      <c r="K213" s="359"/>
      <c r="L213" s="359"/>
      <c r="M213" s="359"/>
      <c r="N213" s="359"/>
      <c r="O213" s="359"/>
      <c r="P213" s="359"/>
      <c r="Q213" s="359"/>
      <c r="R213" s="359"/>
      <c r="S213" s="359"/>
      <c r="T213" s="359"/>
      <c r="U213" s="359"/>
      <c r="V213" s="358"/>
      <c r="W213" s="358"/>
      <c r="X213" s="359"/>
      <c r="Y213" s="359"/>
      <c r="Z213" s="359"/>
      <c r="AA213" s="359"/>
      <c r="AB213" s="404"/>
      <c r="AC213" s="404"/>
    </row>
    <row r="214" spans="1:29" ht="15.75" customHeight="1">
      <c r="A214" s="359"/>
      <c r="B214" s="359"/>
      <c r="C214" s="359"/>
      <c r="D214" s="359"/>
      <c r="E214" s="359"/>
      <c r="F214" s="359"/>
      <c r="G214" s="359"/>
      <c r="H214" s="359"/>
      <c r="I214" s="359"/>
      <c r="J214" s="359"/>
      <c r="K214" s="359"/>
      <c r="L214" s="359"/>
      <c r="M214" s="359"/>
      <c r="N214" s="359"/>
      <c r="O214" s="359"/>
      <c r="P214" s="359"/>
      <c r="Q214" s="359"/>
      <c r="R214" s="359"/>
      <c r="S214" s="359"/>
      <c r="T214" s="359"/>
      <c r="U214" s="359"/>
      <c r="V214" s="358"/>
      <c r="W214" s="358"/>
      <c r="X214" s="359"/>
      <c r="Y214" s="359"/>
      <c r="Z214" s="359"/>
      <c r="AA214" s="359"/>
      <c r="AB214" s="404"/>
      <c r="AC214" s="404"/>
    </row>
    <row r="215" spans="1:29" ht="15.75" customHeight="1">
      <c r="A215" s="359"/>
      <c r="B215" s="359"/>
      <c r="C215" s="359"/>
      <c r="D215" s="359"/>
      <c r="E215" s="359"/>
      <c r="F215" s="359"/>
      <c r="G215" s="359"/>
      <c r="H215" s="359"/>
      <c r="I215" s="359"/>
      <c r="J215" s="359"/>
      <c r="K215" s="359"/>
      <c r="L215" s="359"/>
      <c r="M215" s="359"/>
      <c r="N215" s="359"/>
      <c r="O215" s="359"/>
      <c r="P215" s="359"/>
      <c r="Q215" s="359"/>
      <c r="R215" s="359"/>
      <c r="S215" s="359"/>
      <c r="T215" s="359"/>
      <c r="U215" s="359"/>
      <c r="V215" s="358"/>
      <c r="W215" s="358"/>
      <c r="X215" s="359"/>
      <c r="Y215" s="359"/>
      <c r="Z215" s="359"/>
      <c r="AA215" s="359"/>
      <c r="AB215" s="404"/>
      <c r="AC215" s="404"/>
    </row>
    <row r="216" spans="1:29" ht="15.75" customHeight="1">
      <c r="A216" s="359"/>
      <c r="B216" s="359"/>
      <c r="C216" s="359"/>
      <c r="D216" s="359"/>
      <c r="E216" s="359"/>
      <c r="F216" s="359"/>
      <c r="G216" s="359"/>
      <c r="H216" s="359"/>
      <c r="I216" s="359"/>
      <c r="J216" s="359"/>
      <c r="K216" s="359"/>
      <c r="L216" s="359"/>
      <c r="M216" s="359"/>
      <c r="N216" s="359"/>
      <c r="O216" s="359"/>
      <c r="P216" s="359"/>
      <c r="Q216" s="359"/>
      <c r="R216" s="359"/>
      <c r="S216" s="359"/>
      <c r="T216" s="359"/>
      <c r="U216" s="359"/>
      <c r="V216" s="358"/>
      <c r="W216" s="358"/>
      <c r="X216" s="359"/>
      <c r="Y216" s="359"/>
      <c r="Z216" s="359"/>
      <c r="AA216" s="359"/>
      <c r="AB216" s="404"/>
      <c r="AC216" s="404"/>
    </row>
    <row r="217" spans="1:29" ht="15.75" customHeight="1">
      <c r="A217" s="359"/>
      <c r="B217" s="359"/>
      <c r="C217" s="359"/>
      <c r="D217" s="359"/>
      <c r="E217" s="359"/>
      <c r="F217" s="359"/>
      <c r="G217" s="359"/>
      <c r="H217" s="359"/>
      <c r="I217" s="359"/>
      <c r="J217" s="359"/>
      <c r="K217" s="359"/>
      <c r="L217" s="359"/>
      <c r="M217" s="359"/>
      <c r="N217" s="359"/>
      <c r="O217" s="359"/>
      <c r="P217" s="359"/>
      <c r="Q217" s="359"/>
      <c r="R217" s="359"/>
      <c r="S217" s="359"/>
      <c r="T217" s="359"/>
      <c r="U217" s="359"/>
      <c r="V217" s="358"/>
      <c r="W217" s="358"/>
      <c r="X217" s="359"/>
      <c r="Y217" s="359"/>
      <c r="Z217" s="359"/>
      <c r="AA217" s="359"/>
      <c r="AB217" s="404"/>
      <c r="AC217" s="404"/>
    </row>
    <row r="218" spans="1:29" ht="15.75" customHeight="1">
      <c r="A218" s="359"/>
      <c r="B218" s="359"/>
      <c r="C218" s="359"/>
      <c r="D218" s="359"/>
      <c r="E218" s="359"/>
      <c r="F218" s="359"/>
      <c r="G218" s="359"/>
      <c r="H218" s="359"/>
      <c r="I218" s="359"/>
      <c r="J218" s="359"/>
      <c r="K218" s="359"/>
      <c r="L218" s="359"/>
      <c r="M218" s="359"/>
      <c r="N218" s="359"/>
      <c r="O218" s="359"/>
      <c r="P218" s="359"/>
      <c r="Q218" s="359"/>
      <c r="R218" s="359"/>
      <c r="S218" s="359"/>
      <c r="T218" s="359"/>
      <c r="U218" s="359"/>
      <c r="V218" s="358"/>
      <c r="W218" s="358"/>
      <c r="X218" s="359"/>
      <c r="Y218" s="359"/>
      <c r="Z218" s="359"/>
      <c r="AA218" s="359"/>
      <c r="AB218" s="404"/>
      <c r="AC218" s="404"/>
    </row>
    <row r="219" spans="1:29" ht="15.75" customHeight="1">
      <c r="A219" s="359"/>
      <c r="B219" s="359"/>
      <c r="C219" s="359"/>
      <c r="D219" s="359"/>
      <c r="E219" s="359"/>
      <c r="F219" s="359"/>
      <c r="G219" s="359"/>
      <c r="H219" s="359"/>
      <c r="I219" s="359"/>
      <c r="J219" s="359"/>
      <c r="K219" s="359"/>
      <c r="L219" s="359"/>
      <c r="M219" s="359"/>
      <c r="N219" s="359"/>
      <c r="O219" s="359"/>
      <c r="P219" s="359"/>
      <c r="Q219" s="359"/>
      <c r="R219" s="359"/>
      <c r="S219" s="359"/>
      <c r="T219" s="359"/>
      <c r="U219" s="359"/>
      <c r="V219" s="358"/>
      <c r="W219" s="358"/>
      <c r="X219" s="359"/>
      <c r="Y219" s="359"/>
      <c r="Z219" s="359"/>
      <c r="AA219" s="359"/>
      <c r="AB219" s="404"/>
      <c r="AC219" s="404"/>
    </row>
    <row r="220" spans="1:29" ht="15.75" customHeight="1">
      <c r="A220" s="359"/>
      <c r="B220" s="359"/>
      <c r="C220" s="359"/>
      <c r="D220" s="359"/>
      <c r="E220" s="359"/>
      <c r="F220" s="359"/>
      <c r="G220" s="359"/>
      <c r="H220" s="359"/>
      <c r="I220" s="359"/>
      <c r="J220" s="359"/>
      <c r="K220" s="359"/>
      <c r="L220" s="359"/>
      <c r="M220" s="359"/>
      <c r="N220" s="359"/>
      <c r="O220" s="359"/>
      <c r="P220" s="359"/>
      <c r="Q220" s="359"/>
      <c r="R220" s="359"/>
      <c r="S220" s="359"/>
      <c r="T220" s="359"/>
      <c r="U220" s="359"/>
      <c r="V220" s="358"/>
      <c r="W220" s="358"/>
      <c r="X220" s="359"/>
      <c r="Y220" s="359"/>
      <c r="Z220" s="359"/>
      <c r="AA220" s="359"/>
      <c r="AB220" s="404"/>
      <c r="AC220" s="404"/>
    </row>
    <row r="221" spans="1:29" ht="15.75" customHeight="1">
      <c r="A221" s="359"/>
      <c r="B221" s="359"/>
      <c r="C221" s="359"/>
      <c r="D221" s="359"/>
      <c r="E221" s="359"/>
      <c r="F221" s="359"/>
      <c r="G221" s="359"/>
      <c r="H221" s="359"/>
      <c r="I221" s="359"/>
      <c r="J221" s="359"/>
      <c r="K221" s="359"/>
      <c r="L221" s="359"/>
      <c r="M221" s="359"/>
      <c r="N221" s="359"/>
      <c r="O221" s="359"/>
      <c r="P221" s="359"/>
      <c r="Q221" s="359"/>
      <c r="R221" s="359"/>
      <c r="S221" s="359"/>
      <c r="T221" s="359"/>
      <c r="U221" s="359"/>
      <c r="V221" s="358"/>
      <c r="W221" s="358"/>
      <c r="X221" s="359"/>
      <c r="Y221" s="359"/>
      <c r="Z221" s="359"/>
      <c r="AA221" s="359"/>
      <c r="AB221" s="404"/>
      <c r="AC221" s="404"/>
    </row>
    <row r="222" spans="1:29" ht="15.75" customHeight="1">
      <c r="A222" s="359"/>
      <c r="B222" s="359"/>
      <c r="C222" s="359"/>
      <c r="D222" s="359"/>
      <c r="E222" s="359"/>
      <c r="F222" s="359"/>
      <c r="G222" s="359"/>
      <c r="H222" s="359"/>
      <c r="I222" s="359"/>
      <c r="J222" s="359"/>
      <c r="K222" s="359"/>
      <c r="L222" s="359"/>
      <c r="M222" s="359"/>
      <c r="N222" s="359"/>
      <c r="O222" s="359"/>
      <c r="P222" s="359"/>
      <c r="Q222" s="359"/>
      <c r="R222" s="359"/>
      <c r="S222" s="359"/>
      <c r="T222" s="359"/>
      <c r="U222" s="359"/>
      <c r="V222" s="358"/>
      <c r="W222" s="358"/>
      <c r="X222" s="359"/>
      <c r="Y222" s="359"/>
      <c r="Z222" s="359"/>
      <c r="AA222" s="359"/>
      <c r="AB222" s="404"/>
      <c r="AC222" s="404"/>
    </row>
    <row r="223" spans="1:29" ht="15.75" customHeight="1">
      <c r="A223" s="359"/>
      <c r="B223" s="359"/>
      <c r="C223" s="359"/>
      <c r="D223" s="359"/>
      <c r="E223" s="359"/>
      <c r="F223" s="359"/>
      <c r="G223" s="359"/>
      <c r="H223" s="359"/>
      <c r="I223" s="359"/>
      <c r="J223" s="359"/>
      <c r="K223" s="359"/>
      <c r="L223" s="359"/>
      <c r="M223" s="359"/>
      <c r="N223" s="359"/>
      <c r="O223" s="359"/>
      <c r="P223" s="359"/>
      <c r="Q223" s="359"/>
      <c r="R223" s="359"/>
      <c r="S223" s="359"/>
      <c r="T223" s="359"/>
      <c r="U223" s="359"/>
      <c r="V223" s="358"/>
      <c r="W223" s="358"/>
      <c r="X223" s="359"/>
      <c r="Y223" s="359"/>
      <c r="Z223" s="359"/>
      <c r="AA223" s="359"/>
      <c r="AB223" s="404"/>
      <c r="AC223" s="404"/>
    </row>
    <row r="224" spans="1:29" ht="15.75" customHeight="1">
      <c r="A224" s="359"/>
      <c r="B224" s="359"/>
      <c r="C224" s="359"/>
      <c r="D224" s="359"/>
      <c r="E224" s="359"/>
      <c r="F224" s="359"/>
      <c r="G224" s="359"/>
      <c r="H224" s="359"/>
      <c r="I224" s="359"/>
      <c r="J224" s="359"/>
      <c r="K224" s="359"/>
      <c r="L224" s="359"/>
      <c r="M224" s="359"/>
      <c r="N224" s="359"/>
      <c r="O224" s="359"/>
      <c r="P224" s="359"/>
      <c r="Q224" s="359"/>
      <c r="R224" s="359"/>
      <c r="S224" s="359"/>
      <c r="T224" s="359"/>
      <c r="U224" s="359"/>
      <c r="V224" s="358"/>
      <c r="W224" s="358"/>
      <c r="X224" s="359"/>
      <c r="Y224" s="359"/>
      <c r="Z224" s="359"/>
      <c r="AA224" s="359"/>
      <c r="AB224" s="404"/>
      <c r="AC224" s="404"/>
    </row>
    <row r="225" spans="1:29" ht="15.75" customHeight="1">
      <c r="A225" s="359"/>
      <c r="B225" s="359"/>
      <c r="C225" s="359"/>
      <c r="D225" s="359"/>
      <c r="E225" s="359"/>
      <c r="F225" s="359"/>
      <c r="G225" s="359"/>
      <c r="H225" s="359"/>
      <c r="I225" s="359"/>
      <c r="J225" s="359"/>
      <c r="K225" s="359"/>
      <c r="L225" s="359"/>
      <c r="M225" s="359"/>
      <c r="N225" s="359"/>
      <c r="O225" s="359"/>
      <c r="P225" s="359"/>
      <c r="Q225" s="359"/>
      <c r="R225" s="359"/>
      <c r="S225" s="359"/>
      <c r="T225" s="359"/>
      <c r="U225" s="359"/>
      <c r="V225" s="358"/>
      <c r="W225" s="358"/>
      <c r="X225" s="359"/>
      <c r="Y225" s="359"/>
      <c r="Z225" s="359"/>
      <c r="AA225" s="359"/>
      <c r="AB225" s="404"/>
      <c r="AC225" s="404"/>
    </row>
    <row r="226" spans="1:29" ht="15.75" customHeight="1">
      <c r="A226" s="359"/>
      <c r="B226" s="359"/>
      <c r="C226" s="359"/>
      <c r="D226" s="359"/>
      <c r="E226" s="359"/>
      <c r="F226" s="359"/>
      <c r="G226" s="359"/>
      <c r="H226" s="359"/>
      <c r="I226" s="359"/>
      <c r="J226" s="359"/>
      <c r="K226" s="359"/>
      <c r="L226" s="359"/>
      <c r="M226" s="359"/>
      <c r="N226" s="359"/>
      <c r="O226" s="359"/>
      <c r="P226" s="359"/>
      <c r="Q226" s="359"/>
      <c r="R226" s="359"/>
      <c r="S226" s="359"/>
      <c r="T226" s="359"/>
      <c r="U226" s="359"/>
      <c r="V226" s="358"/>
      <c r="W226" s="358"/>
      <c r="X226" s="359"/>
      <c r="Y226" s="359"/>
      <c r="Z226" s="359"/>
      <c r="AA226" s="359"/>
      <c r="AB226" s="404"/>
      <c r="AC226" s="404"/>
    </row>
    <row r="227" spans="1:29" ht="15.75" customHeight="1">
      <c r="A227" s="359"/>
      <c r="B227" s="359"/>
      <c r="C227" s="359"/>
      <c r="D227" s="359"/>
      <c r="E227" s="359"/>
      <c r="F227" s="359"/>
      <c r="G227" s="359"/>
      <c r="H227" s="359"/>
      <c r="I227" s="359"/>
      <c r="J227" s="359"/>
      <c r="K227" s="359"/>
      <c r="L227" s="359"/>
      <c r="M227" s="359"/>
      <c r="N227" s="359"/>
      <c r="O227" s="359"/>
      <c r="P227" s="359"/>
      <c r="Q227" s="359"/>
      <c r="R227" s="359"/>
      <c r="S227" s="359"/>
      <c r="T227" s="359"/>
      <c r="U227" s="359"/>
      <c r="V227" s="358"/>
      <c r="W227" s="358"/>
      <c r="X227" s="359"/>
      <c r="Y227" s="359"/>
      <c r="Z227" s="359"/>
      <c r="AA227" s="359"/>
      <c r="AB227" s="404"/>
      <c r="AC227" s="404"/>
    </row>
    <row r="228" spans="1:29" ht="15.75" customHeight="1">
      <c r="A228" s="359"/>
      <c r="B228" s="359"/>
      <c r="C228" s="359"/>
      <c r="D228" s="359"/>
      <c r="E228" s="359"/>
      <c r="F228" s="359"/>
      <c r="G228" s="359"/>
      <c r="H228" s="359"/>
      <c r="I228" s="359"/>
      <c r="J228" s="359"/>
      <c r="K228" s="359"/>
      <c r="L228" s="359"/>
      <c r="M228" s="359"/>
      <c r="N228" s="359"/>
      <c r="O228" s="359"/>
      <c r="P228" s="359"/>
      <c r="Q228" s="359"/>
      <c r="R228" s="359"/>
      <c r="S228" s="359"/>
      <c r="T228" s="359"/>
      <c r="U228" s="359"/>
      <c r="V228" s="358"/>
      <c r="W228" s="358"/>
      <c r="X228" s="359"/>
      <c r="Y228" s="359"/>
      <c r="Z228" s="359"/>
      <c r="AA228" s="359"/>
      <c r="AB228" s="404"/>
      <c r="AC228" s="404"/>
    </row>
    <row r="229" spans="1:29" ht="15.75" customHeight="1">
      <c r="A229" s="359"/>
      <c r="B229" s="359"/>
      <c r="C229" s="359"/>
      <c r="D229" s="359"/>
      <c r="E229" s="359"/>
      <c r="F229" s="359"/>
      <c r="G229" s="359"/>
      <c r="H229" s="359"/>
      <c r="I229" s="359"/>
      <c r="J229" s="359"/>
      <c r="K229" s="359"/>
      <c r="L229" s="359"/>
      <c r="M229" s="359"/>
      <c r="N229" s="359"/>
      <c r="O229" s="359"/>
      <c r="P229" s="359"/>
      <c r="Q229" s="359"/>
      <c r="R229" s="359"/>
      <c r="S229" s="359"/>
      <c r="T229" s="359"/>
      <c r="U229" s="359"/>
      <c r="V229" s="358"/>
      <c r="W229" s="358"/>
      <c r="X229" s="359"/>
      <c r="Y229" s="359"/>
      <c r="Z229" s="359"/>
      <c r="AA229" s="359"/>
      <c r="AB229" s="404"/>
      <c r="AC229" s="404"/>
    </row>
    <row r="230" spans="1:29" ht="15.75" customHeight="1">
      <c r="A230" s="359"/>
      <c r="B230" s="359"/>
      <c r="C230" s="359"/>
      <c r="D230" s="359"/>
      <c r="E230" s="359"/>
      <c r="F230" s="359"/>
      <c r="G230" s="359"/>
      <c r="H230" s="359"/>
      <c r="I230" s="359"/>
      <c r="J230" s="359"/>
      <c r="K230" s="359"/>
      <c r="L230" s="359"/>
      <c r="M230" s="359"/>
      <c r="N230" s="359"/>
      <c r="O230" s="359"/>
      <c r="P230" s="359"/>
      <c r="Q230" s="359"/>
      <c r="R230" s="359"/>
      <c r="S230" s="359"/>
      <c r="T230" s="359"/>
      <c r="U230" s="359"/>
      <c r="V230" s="358"/>
      <c r="W230" s="358"/>
      <c r="X230" s="359"/>
      <c r="Y230" s="359"/>
      <c r="Z230" s="359"/>
      <c r="AA230" s="359"/>
      <c r="AB230" s="404"/>
      <c r="AC230" s="404"/>
    </row>
    <row r="231" spans="1:29" ht="15.75" customHeight="1">
      <c r="A231" s="359"/>
      <c r="B231" s="359"/>
      <c r="C231" s="359"/>
      <c r="D231" s="359"/>
      <c r="E231" s="359"/>
      <c r="F231" s="359"/>
      <c r="G231" s="359"/>
      <c r="H231" s="359"/>
      <c r="I231" s="359"/>
      <c r="J231" s="359"/>
      <c r="K231" s="359"/>
      <c r="L231" s="359"/>
      <c r="M231" s="359"/>
      <c r="N231" s="359"/>
      <c r="O231" s="359"/>
      <c r="P231" s="359"/>
      <c r="Q231" s="359"/>
      <c r="R231" s="359"/>
      <c r="S231" s="359"/>
      <c r="T231" s="359"/>
      <c r="U231" s="359"/>
      <c r="V231" s="358"/>
      <c r="W231" s="358"/>
      <c r="X231" s="359"/>
      <c r="Y231" s="359"/>
      <c r="Z231" s="359"/>
      <c r="AA231" s="359"/>
      <c r="AB231" s="404"/>
      <c r="AC231" s="404"/>
    </row>
    <row r="232" spans="1:29" ht="15.75" customHeight="1">
      <c r="A232" s="359"/>
      <c r="B232" s="359"/>
      <c r="C232" s="359"/>
      <c r="D232" s="359"/>
      <c r="E232" s="359"/>
      <c r="F232" s="359"/>
      <c r="G232" s="359"/>
      <c r="H232" s="359"/>
      <c r="I232" s="359"/>
      <c r="J232" s="359"/>
      <c r="K232" s="359"/>
      <c r="L232" s="359"/>
      <c r="M232" s="359"/>
      <c r="N232" s="359"/>
      <c r="O232" s="359"/>
      <c r="P232" s="359"/>
      <c r="Q232" s="359"/>
      <c r="R232" s="359"/>
      <c r="S232" s="359"/>
      <c r="T232" s="359"/>
      <c r="U232" s="359"/>
      <c r="V232" s="358"/>
      <c r="W232" s="358"/>
      <c r="X232" s="359"/>
      <c r="Y232" s="359"/>
      <c r="Z232" s="359"/>
      <c r="AA232" s="359"/>
      <c r="AB232" s="404"/>
      <c r="AC232" s="404"/>
    </row>
    <row r="233" spans="1:29" ht="15.75" customHeight="1">
      <c r="A233" s="359"/>
      <c r="B233" s="359"/>
      <c r="C233" s="359"/>
      <c r="D233" s="359"/>
      <c r="E233" s="359"/>
      <c r="F233" s="359"/>
      <c r="G233" s="359"/>
      <c r="H233" s="359"/>
      <c r="I233" s="359"/>
      <c r="J233" s="359"/>
      <c r="K233" s="359"/>
      <c r="L233" s="359"/>
      <c r="M233" s="359"/>
      <c r="N233" s="359"/>
      <c r="O233" s="359"/>
      <c r="P233" s="359"/>
      <c r="Q233" s="359"/>
      <c r="R233" s="359"/>
      <c r="S233" s="359"/>
      <c r="T233" s="359"/>
      <c r="U233" s="359"/>
      <c r="V233" s="358"/>
      <c r="W233" s="358"/>
      <c r="X233" s="359"/>
      <c r="Y233" s="359"/>
      <c r="Z233" s="359"/>
      <c r="AA233" s="359"/>
      <c r="AB233" s="404"/>
      <c r="AC233" s="404"/>
    </row>
    <row r="234" spans="1:29" ht="15.75" customHeight="1">
      <c r="A234" s="359"/>
      <c r="B234" s="359"/>
      <c r="C234" s="359"/>
      <c r="D234" s="359"/>
      <c r="E234" s="359"/>
      <c r="F234" s="359"/>
      <c r="G234" s="359"/>
      <c r="H234" s="359"/>
      <c r="I234" s="359"/>
      <c r="J234" s="359"/>
      <c r="K234" s="359"/>
      <c r="L234" s="359"/>
      <c r="M234" s="359"/>
      <c r="N234" s="359"/>
      <c r="O234" s="359"/>
      <c r="P234" s="359"/>
      <c r="Q234" s="359"/>
      <c r="R234" s="359"/>
      <c r="S234" s="359"/>
      <c r="T234" s="359"/>
      <c r="U234" s="359"/>
      <c r="V234" s="358"/>
      <c r="W234" s="358"/>
      <c r="X234" s="359"/>
      <c r="Y234" s="359"/>
      <c r="Z234" s="359"/>
      <c r="AA234" s="359"/>
      <c r="AB234" s="404"/>
      <c r="AC234" s="404"/>
    </row>
    <row r="235" spans="1:29" ht="15.75" customHeight="1">
      <c r="A235" s="359"/>
      <c r="B235" s="359"/>
      <c r="C235" s="359"/>
      <c r="D235" s="359"/>
      <c r="E235" s="359"/>
      <c r="F235" s="359"/>
      <c r="G235" s="359"/>
      <c r="H235" s="359"/>
      <c r="I235" s="359"/>
      <c r="J235" s="359"/>
      <c r="K235" s="359"/>
      <c r="L235" s="359"/>
      <c r="M235" s="359"/>
      <c r="N235" s="359"/>
      <c r="O235" s="359"/>
      <c r="P235" s="359"/>
      <c r="Q235" s="359"/>
      <c r="R235" s="359"/>
      <c r="S235" s="359"/>
      <c r="T235" s="359"/>
      <c r="U235" s="359"/>
      <c r="V235" s="358"/>
      <c r="W235" s="358"/>
      <c r="X235" s="359"/>
      <c r="Y235" s="359"/>
      <c r="Z235" s="359"/>
      <c r="AA235" s="359"/>
      <c r="AB235" s="404"/>
      <c r="AC235" s="404"/>
    </row>
    <row r="236" spans="1:29" ht="15.75" customHeight="1">
      <c r="A236" s="359"/>
      <c r="B236" s="359"/>
      <c r="C236" s="359"/>
      <c r="D236" s="359"/>
      <c r="E236" s="359"/>
      <c r="F236" s="359"/>
      <c r="G236" s="359"/>
      <c r="H236" s="359"/>
      <c r="I236" s="359"/>
      <c r="J236" s="359"/>
      <c r="K236" s="359"/>
      <c r="L236" s="359"/>
      <c r="M236" s="359"/>
      <c r="N236" s="359"/>
      <c r="O236" s="359"/>
      <c r="P236" s="359"/>
      <c r="Q236" s="359"/>
      <c r="R236" s="359"/>
      <c r="S236" s="359"/>
      <c r="T236" s="359"/>
      <c r="U236" s="359"/>
      <c r="V236" s="358"/>
      <c r="W236" s="358"/>
      <c r="X236" s="359"/>
      <c r="Y236" s="359"/>
      <c r="Z236" s="359"/>
      <c r="AA236" s="359"/>
      <c r="AB236" s="404"/>
      <c r="AC236" s="404"/>
    </row>
    <row r="237" spans="1:29" ht="15.75" customHeight="1">
      <c r="A237" s="359"/>
      <c r="B237" s="359"/>
      <c r="C237" s="359"/>
      <c r="D237" s="359"/>
      <c r="E237" s="359"/>
      <c r="F237" s="359"/>
      <c r="G237" s="359"/>
      <c r="H237" s="359"/>
      <c r="I237" s="359"/>
      <c r="J237" s="359"/>
      <c r="K237" s="359"/>
      <c r="L237" s="359"/>
      <c r="M237" s="359"/>
      <c r="N237" s="359"/>
      <c r="O237" s="359"/>
      <c r="P237" s="359"/>
      <c r="Q237" s="359"/>
      <c r="R237" s="359"/>
      <c r="S237" s="359"/>
      <c r="T237" s="359"/>
      <c r="U237" s="359"/>
      <c r="V237" s="358"/>
      <c r="W237" s="358"/>
      <c r="X237" s="359"/>
      <c r="Y237" s="359"/>
      <c r="Z237" s="359"/>
      <c r="AA237" s="359"/>
      <c r="AB237" s="404"/>
      <c r="AC237" s="404"/>
    </row>
    <row r="238" spans="1:29" ht="15.75" customHeight="1">
      <c r="A238" s="359"/>
      <c r="B238" s="359"/>
      <c r="C238" s="359"/>
      <c r="D238" s="359"/>
      <c r="E238" s="359"/>
      <c r="F238" s="359"/>
      <c r="G238" s="359"/>
      <c r="H238" s="359"/>
      <c r="I238" s="359"/>
      <c r="J238" s="359"/>
      <c r="K238" s="359"/>
      <c r="L238" s="359"/>
      <c r="M238" s="359"/>
      <c r="N238" s="359"/>
      <c r="O238" s="359"/>
      <c r="P238" s="359"/>
      <c r="Q238" s="359"/>
      <c r="R238" s="359"/>
      <c r="S238" s="359"/>
      <c r="T238" s="359"/>
      <c r="U238" s="359"/>
      <c r="V238" s="358"/>
      <c r="W238" s="358"/>
      <c r="X238" s="359"/>
      <c r="Y238" s="359"/>
      <c r="Z238" s="359"/>
      <c r="AA238" s="359"/>
      <c r="AB238" s="404"/>
      <c r="AC238" s="404"/>
    </row>
    <row r="239" spans="1:29" ht="15.75" customHeight="1">
      <c r="A239" s="359"/>
      <c r="B239" s="359"/>
      <c r="C239" s="359"/>
      <c r="D239" s="359"/>
      <c r="E239" s="359"/>
      <c r="F239" s="359"/>
      <c r="G239" s="359"/>
      <c r="H239" s="359"/>
      <c r="I239" s="359"/>
      <c r="J239" s="359"/>
      <c r="K239" s="359"/>
      <c r="L239" s="359"/>
      <c r="M239" s="359"/>
      <c r="N239" s="359"/>
      <c r="O239" s="359"/>
      <c r="P239" s="359"/>
      <c r="Q239" s="359"/>
      <c r="R239" s="359"/>
      <c r="S239" s="359"/>
      <c r="T239" s="359"/>
      <c r="U239" s="359"/>
      <c r="V239" s="358"/>
      <c r="W239" s="358"/>
      <c r="X239" s="359"/>
      <c r="Y239" s="359"/>
      <c r="Z239" s="359"/>
      <c r="AA239" s="359"/>
      <c r="AB239" s="404"/>
      <c r="AC239" s="404"/>
    </row>
    <row r="240" spans="1:29" ht="15.75" customHeight="1">
      <c r="A240" s="359"/>
      <c r="B240" s="359"/>
      <c r="C240" s="359"/>
      <c r="D240" s="359"/>
      <c r="E240" s="359"/>
      <c r="F240" s="359"/>
      <c r="G240" s="359"/>
      <c r="H240" s="359"/>
      <c r="I240" s="359"/>
      <c r="J240" s="359"/>
      <c r="K240" s="359"/>
      <c r="L240" s="359"/>
      <c r="M240" s="359"/>
      <c r="N240" s="359"/>
      <c r="O240" s="359"/>
      <c r="P240" s="359"/>
      <c r="Q240" s="359"/>
      <c r="R240" s="359"/>
      <c r="S240" s="359"/>
      <c r="T240" s="359"/>
      <c r="U240" s="359"/>
      <c r="V240" s="358"/>
      <c r="W240" s="358"/>
      <c r="X240" s="359"/>
      <c r="Y240" s="359"/>
      <c r="Z240" s="359"/>
      <c r="AA240" s="359"/>
      <c r="AB240" s="404"/>
      <c r="AC240" s="404"/>
    </row>
    <row r="241" spans="1:29" ht="15.75" customHeight="1">
      <c r="A241" s="359"/>
      <c r="B241" s="359"/>
      <c r="C241" s="359"/>
      <c r="D241" s="359"/>
      <c r="E241" s="359"/>
      <c r="F241" s="359"/>
      <c r="G241" s="359"/>
      <c r="H241" s="359"/>
      <c r="I241" s="359"/>
      <c r="J241" s="359"/>
      <c r="K241" s="359"/>
      <c r="L241" s="359"/>
      <c r="M241" s="359"/>
      <c r="N241" s="359"/>
      <c r="O241" s="359"/>
      <c r="P241" s="359"/>
      <c r="Q241" s="359"/>
      <c r="R241" s="359"/>
      <c r="S241" s="359"/>
      <c r="T241" s="359"/>
      <c r="U241" s="359"/>
      <c r="V241" s="358"/>
      <c r="W241" s="358"/>
      <c r="X241" s="359"/>
      <c r="Y241" s="359"/>
      <c r="Z241" s="359"/>
      <c r="AA241" s="359"/>
      <c r="AB241" s="404"/>
      <c r="AC241" s="404"/>
    </row>
    <row r="242" spans="1:29" ht="15.75" customHeight="1">
      <c r="A242" s="359"/>
      <c r="B242" s="359"/>
      <c r="C242" s="359"/>
      <c r="D242" s="359"/>
      <c r="E242" s="359"/>
      <c r="F242" s="359"/>
      <c r="G242" s="359"/>
      <c r="H242" s="359"/>
      <c r="I242" s="359"/>
      <c r="J242" s="359"/>
      <c r="K242" s="359"/>
      <c r="L242" s="359"/>
      <c r="M242" s="359"/>
      <c r="N242" s="359"/>
      <c r="O242" s="359"/>
      <c r="P242" s="359"/>
      <c r="Q242" s="359"/>
      <c r="R242" s="359"/>
      <c r="S242" s="359"/>
      <c r="T242" s="359"/>
      <c r="U242" s="359"/>
      <c r="V242" s="358"/>
      <c r="W242" s="358"/>
      <c r="X242" s="359"/>
      <c r="Y242" s="359"/>
      <c r="Z242" s="359"/>
      <c r="AA242" s="359"/>
      <c r="AB242" s="404"/>
      <c r="AC242" s="404"/>
    </row>
    <row r="243" spans="1:29" ht="15.75" customHeight="1">
      <c r="A243" s="359"/>
      <c r="B243" s="359"/>
      <c r="C243" s="359"/>
      <c r="D243" s="359"/>
      <c r="E243" s="359"/>
      <c r="F243" s="359"/>
      <c r="G243" s="359"/>
      <c r="H243" s="359"/>
      <c r="I243" s="359"/>
      <c r="J243" s="359"/>
      <c r="K243" s="359"/>
      <c r="L243" s="359"/>
      <c r="M243" s="359"/>
      <c r="N243" s="359"/>
      <c r="O243" s="359"/>
      <c r="P243" s="359"/>
      <c r="Q243" s="359"/>
      <c r="R243" s="359"/>
      <c r="S243" s="359"/>
      <c r="T243" s="359"/>
      <c r="U243" s="359"/>
      <c r="V243" s="358"/>
      <c r="W243" s="358"/>
      <c r="X243" s="359"/>
      <c r="Y243" s="359"/>
      <c r="Z243" s="359"/>
      <c r="AA243" s="359"/>
      <c r="AB243" s="404"/>
      <c r="AC243" s="404"/>
    </row>
    <row r="244" spans="1:29" ht="15.75" customHeight="1">
      <c r="A244" s="359"/>
      <c r="B244" s="359"/>
      <c r="C244" s="359"/>
      <c r="D244" s="359"/>
      <c r="E244" s="359"/>
      <c r="F244" s="359"/>
      <c r="G244" s="359"/>
      <c r="H244" s="359"/>
      <c r="I244" s="359"/>
      <c r="J244" s="359"/>
      <c r="K244" s="359"/>
      <c r="L244" s="359"/>
      <c r="M244" s="359"/>
      <c r="N244" s="359"/>
      <c r="O244" s="359"/>
      <c r="P244" s="359"/>
      <c r="Q244" s="359"/>
      <c r="R244" s="359"/>
      <c r="S244" s="359"/>
      <c r="T244" s="359"/>
      <c r="U244" s="359"/>
      <c r="V244" s="358"/>
      <c r="W244" s="358"/>
      <c r="X244" s="359"/>
      <c r="Y244" s="359"/>
      <c r="Z244" s="359"/>
      <c r="AA244" s="359"/>
      <c r="AB244" s="404"/>
      <c r="AC244" s="404"/>
    </row>
    <row r="245" spans="1:29" ht="15.75" customHeight="1">
      <c r="A245" s="359"/>
      <c r="B245" s="359"/>
      <c r="C245" s="359"/>
      <c r="D245" s="359"/>
      <c r="E245" s="359"/>
      <c r="F245" s="359"/>
      <c r="G245" s="359"/>
      <c r="H245" s="359"/>
      <c r="I245" s="359"/>
      <c r="J245" s="359"/>
      <c r="K245" s="359"/>
      <c r="L245" s="359"/>
      <c r="M245" s="359"/>
      <c r="N245" s="359"/>
      <c r="O245" s="359"/>
      <c r="P245" s="359"/>
      <c r="Q245" s="359"/>
      <c r="R245" s="359"/>
      <c r="S245" s="359"/>
      <c r="T245" s="359"/>
      <c r="U245" s="359"/>
      <c r="V245" s="358"/>
      <c r="W245" s="358"/>
      <c r="X245" s="359"/>
      <c r="Y245" s="359"/>
      <c r="Z245" s="359"/>
      <c r="AA245" s="359"/>
      <c r="AB245" s="404"/>
      <c r="AC245" s="404"/>
    </row>
    <row r="246" spans="1:29" ht="15.75" customHeight="1">
      <c r="A246" s="359"/>
      <c r="B246" s="359"/>
      <c r="C246" s="359"/>
      <c r="D246" s="359"/>
      <c r="E246" s="359"/>
      <c r="F246" s="359"/>
      <c r="G246" s="359"/>
      <c r="H246" s="359"/>
      <c r="I246" s="359"/>
      <c r="J246" s="359"/>
      <c r="K246" s="359"/>
      <c r="L246" s="359"/>
      <c r="M246" s="359"/>
      <c r="N246" s="359"/>
      <c r="O246" s="359"/>
      <c r="P246" s="359"/>
      <c r="Q246" s="359"/>
      <c r="R246" s="359"/>
      <c r="S246" s="359"/>
      <c r="T246" s="359"/>
      <c r="U246" s="359"/>
      <c r="V246" s="358"/>
      <c r="W246" s="358"/>
      <c r="X246" s="359"/>
      <c r="Y246" s="359"/>
      <c r="Z246" s="359"/>
      <c r="AA246" s="359"/>
      <c r="AB246" s="404"/>
      <c r="AC246" s="404"/>
    </row>
    <row r="247" spans="1:29" ht="15.75" customHeight="1">
      <c r="A247" s="359"/>
      <c r="B247" s="359"/>
      <c r="C247" s="359"/>
      <c r="D247" s="359"/>
      <c r="E247" s="359"/>
      <c r="F247" s="359"/>
      <c r="G247" s="359"/>
      <c r="H247" s="359"/>
      <c r="I247" s="359"/>
      <c r="J247" s="359"/>
      <c r="K247" s="359"/>
      <c r="L247" s="359"/>
      <c r="M247" s="359"/>
      <c r="N247" s="359"/>
      <c r="O247" s="359"/>
      <c r="P247" s="359"/>
      <c r="Q247" s="359"/>
      <c r="R247" s="359"/>
      <c r="S247" s="359"/>
      <c r="T247" s="359"/>
      <c r="U247" s="359"/>
      <c r="V247" s="358"/>
      <c r="W247" s="358"/>
      <c r="X247" s="359"/>
      <c r="Y247" s="359"/>
      <c r="Z247" s="359"/>
      <c r="AA247" s="359"/>
      <c r="AB247" s="404"/>
      <c r="AC247" s="404"/>
    </row>
    <row r="248" spans="1:29" ht="15.75" customHeight="1">
      <c r="A248" s="359"/>
      <c r="B248" s="359"/>
      <c r="C248" s="359"/>
      <c r="D248" s="359"/>
      <c r="E248" s="359"/>
      <c r="F248" s="359"/>
      <c r="G248" s="359"/>
      <c r="H248" s="359"/>
      <c r="I248" s="359"/>
      <c r="J248" s="359"/>
      <c r="K248" s="359"/>
      <c r="L248" s="359"/>
      <c r="M248" s="359"/>
      <c r="N248" s="359"/>
      <c r="O248" s="359"/>
      <c r="P248" s="359"/>
      <c r="Q248" s="359"/>
      <c r="R248" s="359"/>
      <c r="S248" s="359"/>
      <c r="T248" s="359"/>
      <c r="U248" s="359"/>
      <c r="V248" s="358"/>
      <c r="W248" s="358"/>
      <c r="X248" s="359"/>
      <c r="Y248" s="359"/>
      <c r="Z248" s="359"/>
      <c r="AA248" s="359"/>
      <c r="AB248" s="404"/>
      <c r="AC248" s="404"/>
    </row>
    <row r="249" spans="1:29" ht="15.75" customHeight="1">
      <c r="A249" s="359"/>
      <c r="B249" s="359"/>
      <c r="C249" s="359"/>
      <c r="D249" s="359"/>
      <c r="E249" s="359"/>
      <c r="F249" s="359"/>
      <c r="G249" s="359"/>
      <c r="H249" s="359"/>
      <c r="I249" s="359"/>
      <c r="J249" s="359"/>
      <c r="K249" s="359"/>
      <c r="L249" s="359"/>
      <c r="M249" s="359"/>
      <c r="N249" s="359"/>
      <c r="O249" s="359"/>
      <c r="P249" s="359"/>
      <c r="Q249" s="359"/>
      <c r="R249" s="359"/>
      <c r="S249" s="359"/>
      <c r="T249" s="359"/>
      <c r="U249" s="359"/>
      <c r="V249" s="358"/>
      <c r="W249" s="358"/>
      <c r="X249" s="359"/>
      <c r="Y249" s="359"/>
      <c r="Z249" s="359"/>
      <c r="AA249" s="359"/>
      <c r="AB249" s="404"/>
      <c r="AC249" s="404"/>
    </row>
    <row r="250" spans="1:29" ht="15.75" customHeight="1">
      <c r="A250" s="359"/>
      <c r="B250" s="359"/>
      <c r="C250" s="359"/>
      <c r="D250" s="359"/>
      <c r="E250" s="359"/>
      <c r="F250" s="359"/>
      <c r="G250" s="359"/>
      <c r="H250" s="359"/>
      <c r="I250" s="359"/>
      <c r="J250" s="359"/>
      <c r="K250" s="359"/>
      <c r="L250" s="359"/>
      <c r="M250" s="359"/>
      <c r="N250" s="359"/>
      <c r="O250" s="359"/>
      <c r="P250" s="359"/>
      <c r="Q250" s="359"/>
      <c r="R250" s="359"/>
      <c r="S250" s="359"/>
      <c r="T250" s="359"/>
      <c r="U250" s="359"/>
      <c r="V250" s="358"/>
      <c r="W250" s="358"/>
      <c r="X250" s="359"/>
      <c r="Y250" s="359"/>
      <c r="Z250" s="359"/>
      <c r="AA250" s="359"/>
      <c r="AB250" s="404"/>
      <c r="AC250" s="404"/>
    </row>
    <row r="251" spans="1:29" ht="15.75" customHeight="1">
      <c r="A251" s="359"/>
      <c r="B251" s="359"/>
      <c r="C251" s="359"/>
      <c r="D251" s="359"/>
      <c r="E251" s="359"/>
      <c r="F251" s="359"/>
      <c r="G251" s="359"/>
      <c r="H251" s="359"/>
      <c r="I251" s="359"/>
      <c r="J251" s="359"/>
      <c r="K251" s="359"/>
      <c r="L251" s="359"/>
      <c r="M251" s="359"/>
      <c r="N251" s="359"/>
      <c r="O251" s="359"/>
      <c r="P251" s="359"/>
      <c r="Q251" s="359"/>
      <c r="R251" s="359"/>
      <c r="S251" s="359"/>
      <c r="T251" s="359"/>
      <c r="U251" s="359"/>
      <c r="V251" s="358"/>
      <c r="W251" s="358"/>
      <c r="X251" s="359"/>
      <c r="Y251" s="359"/>
      <c r="Z251" s="359"/>
      <c r="AA251" s="359"/>
      <c r="AB251" s="404"/>
      <c r="AC251" s="404"/>
    </row>
    <row r="252" spans="1:29" ht="15.75" customHeight="1">
      <c r="A252" s="359"/>
      <c r="B252" s="359"/>
      <c r="C252" s="359"/>
      <c r="D252" s="359"/>
      <c r="E252" s="359"/>
      <c r="F252" s="359"/>
      <c r="G252" s="359"/>
      <c r="H252" s="359"/>
      <c r="I252" s="359"/>
      <c r="J252" s="359"/>
      <c r="K252" s="359"/>
      <c r="L252" s="359"/>
      <c r="M252" s="359"/>
      <c r="N252" s="359"/>
      <c r="O252" s="359"/>
      <c r="P252" s="359"/>
      <c r="Q252" s="359"/>
      <c r="R252" s="359"/>
      <c r="S252" s="359"/>
      <c r="T252" s="359"/>
      <c r="U252" s="359"/>
      <c r="V252" s="358"/>
      <c r="W252" s="358"/>
      <c r="X252" s="359"/>
      <c r="Y252" s="359"/>
      <c r="Z252" s="359"/>
      <c r="AA252" s="359"/>
      <c r="AB252" s="404"/>
      <c r="AC252" s="404"/>
    </row>
    <row r="253" spans="1:29" ht="15.75" customHeight="1">
      <c r="A253" s="359"/>
      <c r="B253" s="359"/>
      <c r="C253" s="359"/>
      <c r="D253" s="359"/>
      <c r="E253" s="359"/>
      <c r="F253" s="359"/>
      <c r="G253" s="359"/>
      <c r="H253" s="359"/>
      <c r="I253" s="359"/>
      <c r="J253" s="359"/>
      <c r="K253" s="359"/>
      <c r="L253" s="359"/>
      <c r="M253" s="359"/>
      <c r="N253" s="359"/>
      <c r="O253" s="359"/>
      <c r="P253" s="359"/>
      <c r="Q253" s="359"/>
      <c r="R253" s="359"/>
      <c r="S253" s="359"/>
      <c r="T253" s="359"/>
      <c r="U253" s="359"/>
      <c r="V253" s="358"/>
      <c r="W253" s="358"/>
      <c r="X253" s="359"/>
      <c r="Y253" s="359"/>
      <c r="Z253" s="359"/>
      <c r="AA253" s="359"/>
      <c r="AB253" s="404"/>
      <c r="AC253" s="404"/>
    </row>
    <row r="254" spans="1:29" ht="15.75" customHeight="1">
      <c r="A254" s="359"/>
      <c r="B254" s="359"/>
      <c r="C254" s="359"/>
      <c r="D254" s="359"/>
      <c r="E254" s="359"/>
      <c r="F254" s="359"/>
      <c r="G254" s="359"/>
      <c r="H254" s="359"/>
      <c r="I254" s="359"/>
      <c r="J254" s="359"/>
      <c r="K254" s="359"/>
      <c r="L254" s="359"/>
      <c r="M254" s="359"/>
      <c r="N254" s="359"/>
      <c r="O254" s="359"/>
      <c r="P254" s="359"/>
      <c r="Q254" s="359"/>
      <c r="R254" s="359"/>
      <c r="S254" s="359"/>
      <c r="T254" s="359"/>
      <c r="U254" s="359"/>
      <c r="V254" s="358"/>
      <c r="W254" s="358"/>
      <c r="X254" s="359"/>
      <c r="Y254" s="359"/>
      <c r="Z254" s="359"/>
      <c r="AA254" s="359"/>
      <c r="AB254" s="404"/>
      <c r="AC254" s="404"/>
    </row>
    <row r="255" spans="1:29" ht="15.75" customHeight="1">
      <c r="A255" s="359"/>
      <c r="B255" s="359"/>
      <c r="C255" s="359"/>
      <c r="D255" s="359"/>
      <c r="E255" s="359"/>
      <c r="F255" s="359"/>
      <c r="G255" s="359"/>
      <c r="H255" s="359"/>
      <c r="I255" s="359"/>
      <c r="J255" s="359"/>
      <c r="K255" s="359"/>
      <c r="L255" s="359"/>
      <c r="M255" s="359"/>
      <c r="N255" s="359"/>
      <c r="O255" s="359"/>
      <c r="P255" s="359"/>
      <c r="Q255" s="359"/>
      <c r="R255" s="359"/>
      <c r="S255" s="359"/>
      <c r="T255" s="359"/>
      <c r="U255" s="359"/>
      <c r="V255" s="358"/>
      <c r="W255" s="358"/>
      <c r="X255" s="359"/>
      <c r="Y255" s="359"/>
      <c r="Z255" s="359"/>
      <c r="AA255" s="359"/>
      <c r="AB255" s="404"/>
      <c r="AC255" s="404"/>
    </row>
    <row r="256" spans="1:29" ht="15.75" customHeight="1">
      <c r="A256" s="359"/>
      <c r="B256" s="359"/>
      <c r="C256" s="359"/>
      <c r="D256" s="359"/>
      <c r="E256" s="359"/>
      <c r="F256" s="359"/>
      <c r="G256" s="359"/>
      <c r="H256" s="359"/>
      <c r="I256" s="359"/>
      <c r="J256" s="359"/>
      <c r="K256" s="359"/>
      <c r="L256" s="359"/>
      <c r="M256" s="359"/>
      <c r="N256" s="359"/>
      <c r="O256" s="359"/>
      <c r="P256" s="359"/>
      <c r="Q256" s="359"/>
      <c r="R256" s="359"/>
      <c r="S256" s="359"/>
      <c r="T256" s="359"/>
      <c r="U256" s="359"/>
      <c r="V256" s="358"/>
      <c r="W256" s="358"/>
      <c r="X256" s="359"/>
      <c r="Y256" s="359"/>
      <c r="Z256" s="359"/>
      <c r="AA256" s="359"/>
      <c r="AB256" s="404"/>
      <c r="AC256" s="404"/>
    </row>
    <row r="257" spans="1:29" ht="15.75" customHeight="1">
      <c r="A257" s="359"/>
      <c r="B257" s="359"/>
      <c r="C257" s="359"/>
      <c r="D257" s="359"/>
      <c r="E257" s="359"/>
      <c r="F257" s="359"/>
      <c r="G257" s="359"/>
      <c r="H257" s="359"/>
      <c r="I257" s="359"/>
      <c r="J257" s="359"/>
      <c r="K257" s="359"/>
      <c r="L257" s="359"/>
      <c r="M257" s="359"/>
      <c r="N257" s="359"/>
      <c r="O257" s="359"/>
      <c r="P257" s="359"/>
      <c r="Q257" s="359"/>
      <c r="R257" s="359"/>
      <c r="S257" s="359"/>
      <c r="T257" s="359"/>
      <c r="U257" s="359"/>
      <c r="V257" s="358"/>
      <c r="W257" s="358"/>
      <c r="X257" s="359"/>
      <c r="Y257" s="359"/>
      <c r="Z257" s="359"/>
      <c r="AA257" s="359"/>
      <c r="AB257" s="404"/>
      <c r="AC257" s="404"/>
    </row>
    <row r="258" spans="1:29" ht="15.75" customHeight="1">
      <c r="A258" s="359"/>
      <c r="B258" s="359"/>
      <c r="C258" s="359"/>
      <c r="D258" s="359"/>
      <c r="E258" s="359"/>
      <c r="F258" s="359"/>
      <c r="G258" s="359"/>
      <c r="H258" s="359"/>
      <c r="I258" s="359"/>
      <c r="J258" s="359"/>
      <c r="K258" s="359"/>
      <c r="L258" s="359"/>
      <c r="M258" s="359"/>
      <c r="N258" s="359"/>
      <c r="O258" s="359"/>
      <c r="P258" s="359"/>
      <c r="Q258" s="359"/>
      <c r="R258" s="359"/>
      <c r="S258" s="359"/>
      <c r="T258" s="359"/>
      <c r="U258" s="359"/>
      <c r="V258" s="358"/>
      <c r="W258" s="358"/>
      <c r="X258" s="359"/>
      <c r="Y258" s="359"/>
      <c r="Z258" s="359"/>
      <c r="AA258" s="359"/>
      <c r="AB258" s="404"/>
      <c r="AC258" s="404"/>
    </row>
    <row r="259" spans="1:29" ht="15.75" customHeight="1">
      <c r="A259" s="359"/>
      <c r="B259" s="359"/>
      <c r="C259" s="359"/>
      <c r="D259" s="359"/>
      <c r="E259" s="359"/>
      <c r="F259" s="359"/>
      <c r="G259" s="359"/>
      <c r="H259" s="359"/>
      <c r="I259" s="359"/>
      <c r="J259" s="359"/>
      <c r="K259" s="359"/>
      <c r="L259" s="359"/>
      <c r="M259" s="359"/>
      <c r="N259" s="359"/>
      <c r="O259" s="359"/>
      <c r="P259" s="359"/>
      <c r="Q259" s="359"/>
      <c r="R259" s="359"/>
      <c r="S259" s="359"/>
      <c r="T259" s="359"/>
      <c r="U259" s="359"/>
      <c r="V259" s="358"/>
      <c r="W259" s="358"/>
      <c r="X259" s="359"/>
      <c r="Y259" s="359"/>
      <c r="Z259" s="359"/>
      <c r="AA259" s="359"/>
      <c r="AB259" s="404"/>
      <c r="AC259" s="404"/>
    </row>
    <row r="260" spans="1:29" ht="15.75" customHeight="1">
      <c r="A260" s="359"/>
      <c r="B260" s="359"/>
      <c r="C260" s="359"/>
      <c r="D260" s="359"/>
      <c r="E260" s="359"/>
      <c r="F260" s="359"/>
      <c r="G260" s="359"/>
      <c r="H260" s="359"/>
      <c r="I260" s="359"/>
      <c r="J260" s="359"/>
      <c r="K260" s="359"/>
      <c r="L260" s="359"/>
      <c r="M260" s="359"/>
      <c r="N260" s="359"/>
      <c r="O260" s="359"/>
      <c r="P260" s="359"/>
      <c r="Q260" s="359"/>
      <c r="R260" s="359"/>
      <c r="S260" s="359"/>
      <c r="T260" s="359"/>
      <c r="U260" s="359"/>
      <c r="V260" s="358"/>
      <c r="W260" s="358"/>
      <c r="X260" s="359"/>
      <c r="Y260" s="359"/>
      <c r="Z260" s="359"/>
      <c r="AA260" s="359"/>
      <c r="AB260" s="404"/>
      <c r="AC260" s="404"/>
    </row>
    <row r="261" spans="1:29" ht="15.75" customHeight="1">
      <c r="A261" s="359"/>
      <c r="B261" s="359"/>
      <c r="C261" s="359"/>
      <c r="D261" s="359"/>
      <c r="E261" s="359"/>
      <c r="F261" s="359"/>
      <c r="G261" s="359"/>
      <c r="H261" s="359"/>
      <c r="I261" s="359"/>
      <c r="J261" s="359"/>
      <c r="K261" s="359"/>
      <c r="L261" s="359"/>
      <c r="M261" s="359"/>
      <c r="N261" s="359"/>
      <c r="O261" s="359"/>
      <c r="P261" s="359"/>
      <c r="Q261" s="359"/>
      <c r="R261" s="359"/>
      <c r="S261" s="359"/>
      <c r="T261" s="359"/>
      <c r="U261" s="359"/>
      <c r="V261" s="358"/>
      <c r="W261" s="358"/>
      <c r="X261" s="359"/>
      <c r="Y261" s="359"/>
      <c r="Z261" s="359"/>
      <c r="AA261" s="359"/>
      <c r="AB261" s="404"/>
      <c r="AC261" s="404"/>
    </row>
    <row r="262" spans="1:29" ht="15.75" customHeight="1">
      <c r="A262" s="404"/>
      <c r="B262" s="404"/>
      <c r="C262" s="404"/>
      <c r="D262" s="404"/>
      <c r="E262" s="404"/>
      <c r="F262" s="404"/>
      <c r="G262" s="404"/>
      <c r="H262" s="404"/>
      <c r="I262" s="404"/>
      <c r="J262" s="404"/>
      <c r="K262" s="404"/>
      <c r="L262" s="404"/>
      <c r="M262" s="404"/>
      <c r="N262" s="404"/>
      <c r="O262" s="404"/>
      <c r="P262" s="404"/>
      <c r="Q262" s="404"/>
      <c r="R262" s="404"/>
      <c r="S262" s="404"/>
      <c r="T262" s="404"/>
      <c r="U262" s="404"/>
      <c r="V262" s="404"/>
      <c r="W262" s="404"/>
      <c r="X262" s="404"/>
      <c r="Y262" s="404"/>
      <c r="Z262" s="404"/>
      <c r="AA262" s="404"/>
      <c r="AB262" s="404"/>
      <c r="AC262" s="404"/>
    </row>
    <row r="263" spans="1:29" ht="15.75" customHeight="1">
      <c r="A263" s="404"/>
      <c r="B263" s="404"/>
      <c r="C263" s="404"/>
      <c r="D263" s="404"/>
      <c r="E263" s="404"/>
      <c r="F263" s="404"/>
      <c r="G263" s="404"/>
      <c r="H263" s="404"/>
      <c r="I263" s="404"/>
      <c r="J263" s="404"/>
      <c r="K263" s="404"/>
      <c r="L263" s="404"/>
      <c r="M263" s="404"/>
      <c r="N263" s="404"/>
      <c r="O263" s="404"/>
      <c r="P263" s="404"/>
      <c r="Q263" s="404"/>
      <c r="R263" s="404"/>
      <c r="S263" s="404"/>
      <c r="T263" s="404"/>
      <c r="U263" s="404"/>
      <c r="V263" s="404"/>
      <c r="W263" s="404"/>
      <c r="X263" s="404"/>
      <c r="Y263" s="404"/>
      <c r="Z263" s="404"/>
      <c r="AA263" s="404"/>
      <c r="AB263" s="404"/>
      <c r="AC263" s="404"/>
    </row>
    <row r="264" spans="1:29" ht="15.75" customHeight="1">
      <c r="A264" s="404"/>
      <c r="B264" s="404"/>
      <c r="C264" s="404"/>
      <c r="D264" s="404"/>
      <c r="E264" s="404"/>
      <c r="F264" s="404"/>
      <c r="G264" s="404"/>
      <c r="H264" s="404"/>
      <c r="I264" s="404"/>
      <c r="J264" s="404"/>
      <c r="K264" s="404"/>
      <c r="L264" s="404"/>
      <c r="M264" s="404"/>
      <c r="N264" s="404"/>
      <c r="O264" s="404"/>
      <c r="P264" s="404"/>
      <c r="Q264" s="404"/>
      <c r="R264" s="404"/>
      <c r="S264" s="404"/>
      <c r="T264" s="404"/>
      <c r="U264" s="404"/>
      <c r="V264" s="404"/>
      <c r="W264" s="404"/>
      <c r="X264" s="404"/>
      <c r="Y264" s="404"/>
      <c r="Z264" s="404"/>
      <c r="AA264" s="404"/>
      <c r="AB264" s="404"/>
      <c r="AC264" s="404"/>
    </row>
    <row r="265" spans="1:29" ht="15.75" customHeight="1">
      <c r="A265" s="404"/>
      <c r="B265" s="404"/>
      <c r="C265" s="404"/>
      <c r="D265" s="404"/>
      <c r="E265" s="404"/>
      <c r="F265" s="404"/>
      <c r="G265" s="404"/>
      <c r="H265" s="404"/>
      <c r="I265" s="404"/>
      <c r="J265" s="404"/>
      <c r="K265" s="404"/>
      <c r="L265" s="404"/>
      <c r="M265" s="404"/>
      <c r="N265" s="404"/>
      <c r="O265" s="404"/>
      <c r="P265" s="404"/>
      <c r="Q265" s="404"/>
      <c r="R265" s="404"/>
      <c r="S265" s="404"/>
      <c r="T265" s="404"/>
      <c r="U265" s="404"/>
      <c r="V265" s="404"/>
      <c r="W265" s="404"/>
      <c r="X265" s="404"/>
      <c r="Y265" s="404"/>
      <c r="Z265" s="404"/>
      <c r="AA265" s="404"/>
      <c r="AB265" s="404"/>
      <c r="AC265" s="404"/>
    </row>
    <row r="266" spans="1:29" ht="15.75" customHeight="1">
      <c r="A266" s="404"/>
      <c r="B266" s="404"/>
      <c r="C266" s="404"/>
      <c r="D266" s="404"/>
      <c r="E266" s="404"/>
      <c r="F266" s="404"/>
      <c r="G266" s="404"/>
      <c r="H266" s="404"/>
      <c r="I266" s="404"/>
      <c r="J266" s="404"/>
      <c r="K266" s="404"/>
      <c r="L266" s="404"/>
      <c r="M266" s="404"/>
      <c r="N266" s="404"/>
      <c r="O266" s="404"/>
      <c r="P266" s="404"/>
      <c r="Q266" s="404"/>
      <c r="R266" s="404"/>
      <c r="S266" s="404"/>
      <c r="T266" s="404"/>
      <c r="U266" s="404"/>
      <c r="V266" s="404"/>
      <c r="W266" s="404"/>
      <c r="X266" s="404"/>
      <c r="Y266" s="404"/>
      <c r="Z266" s="404"/>
      <c r="AA266" s="404"/>
      <c r="AB266" s="404"/>
      <c r="AC266" s="404"/>
    </row>
    <row r="267" spans="1:29" ht="15.75" customHeight="1">
      <c r="A267" s="404"/>
      <c r="B267" s="404"/>
      <c r="C267" s="404"/>
      <c r="D267" s="404"/>
      <c r="E267" s="404"/>
      <c r="F267" s="404"/>
      <c r="G267" s="404"/>
      <c r="H267" s="404"/>
      <c r="I267" s="404"/>
      <c r="J267" s="404"/>
      <c r="K267" s="404"/>
      <c r="L267" s="404"/>
      <c r="M267" s="404"/>
      <c r="N267" s="404"/>
      <c r="O267" s="404"/>
      <c r="P267" s="404"/>
      <c r="Q267" s="404"/>
      <c r="R267" s="404"/>
      <c r="S267" s="404"/>
      <c r="T267" s="404"/>
      <c r="U267" s="404"/>
      <c r="V267" s="404"/>
      <c r="W267" s="404"/>
      <c r="X267" s="404"/>
      <c r="Y267" s="404"/>
      <c r="Z267" s="404"/>
      <c r="AA267" s="404"/>
      <c r="AB267" s="404"/>
      <c r="AC267" s="404"/>
    </row>
    <row r="268" spans="1:29" ht="15.75" customHeight="1">
      <c r="A268" s="404"/>
      <c r="B268" s="404"/>
      <c r="C268" s="404"/>
      <c r="D268" s="404"/>
      <c r="E268" s="404"/>
      <c r="F268" s="404"/>
      <c r="G268" s="404"/>
      <c r="H268" s="404"/>
      <c r="I268" s="404"/>
      <c r="J268" s="404"/>
      <c r="K268" s="404"/>
      <c r="L268" s="404"/>
      <c r="M268" s="404"/>
      <c r="N268" s="404"/>
      <c r="O268" s="404"/>
      <c r="P268" s="404"/>
      <c r="Q268" s="404"/>
      <c r="R268" s="404"/>
      <c r="S268" s="404"/>
      <c r="T268" s="404"/>
      <c r="U268" s="404"/>
      <c r="V268" s="404"/>
      <c r="W268" s="404"/>
      <c r="X268" s="404"/>
      <c r="Y268" s="404"/>
      <c r="Z268" s="404"/>
      <c r="AA268" s="404"/>
      <c r="AB268" s="404"/>
      <c r="AC268" s="404"/>
    </row>
    <row r="269" spans="1:29" ht="15.75" customHeight="1">
      <c r="A269" s="404"/>
      <c r="B269" s="404"/>
      <c r="C269" s="404"/>
      <c r="D269" s="404"/>
      <c r="E269" s="404"/>
      <c r="F269" s="404"/>
      <c r="G269" s="404"/>
      <c r="H269" s="404"/>
      <c r="I269" s="404"/>
      <c r="J269" s="404"/>
      <c r="K269" s="404"/>
      <c r="L269" s="404"/>
      <c r="M269" s="404"/>
      <c r="N269" s="404"/>
      <c r="O269" s="404"/>
      <c r="P269" s="404"/>
      <c r="Q269" s="404"/>
      <c r="R269" s="404"/>
      <c r="S269" s="404"/>
      <c r="T269" s="404"/>
      <c r="U269" s="404"/>
      <c r="V269" s="404"/>
      <c r="W269" s="404"/>
      <c r="X269" s="404"/>
      <c r="Y269" s="404"/>
      <c r="Z269" s="404"/>
      <c r="AA269" s="404"/>
      <c r="AB269" s="404"/>
      <c r="AC269" s="404"/>
    </row>
    <row r="270" spans="1:29" ht="15.75" customHeight="1">
      <c r="A270" s="404"/>
      <c r="B270" s="404"/>
      <c r="C270" s="404"/>
      <c r="D270" s="404"/>
      <c r="E270" s="404"/>
      <c r="F270" s="404"/>
      <c r="G270" s="404"/>
      <c r="H270" s="404"/>
      <c r="I270" s="404"/>
      <c r="J270" s="404"/>
      <c r="K270" s="404"/>
      <c r="L270" s="404"/>
      <c r="M270" s="404"/>
      <c r="N270" s="404"/>
      <c r="O270" s="404"/>
      <c r="P270" s="404"/>
      <c r="Q270" s="404"/>
      <c r="R270" s="404"/>
      <c r="S270" s="404"/>
      <c r="T270" s="404"/>
      <c r="U270" s="404"/>
      <c r="V270" s="404"/>
      <c r="W270" s="404"/>
      <c r="X270" s="404"/>
      <c r="Y270" s="404"/>
      <c r="Z270" s="404"/>
      <c r="AA270" s="404"/>
      <c r="AB270" s="404"/>
      <c r="AC270" s="404"/>
    </row>
    <row r="271" spans="1:29" ht="15.75" customHeight="1">
      <c r="A271" s="404"/>
      <c r="B271" s="404"/>
      <c r="C271" s="404"/>
      <c r="D271" s="404"/>
      <c r="E271" s="404"/>
      <c r="F271" s="404"/>
      <c r="G271" s="404"/>
      <c r="H271" s="404"/>
      <c r="I271" s="404"/>
      <c r="J271" s="404"/>
      <c r="K271" s="404"/>
      <c r="L271" s="404"/>
      <c r="M271" s="404"/>
      <c r="N271" s="404"/>
      <c r="O271" s="404"/>
      <c r="P271" s="404"/>
      <c r="Q271" s="404"/>
      <c r="R271" s="404"/>
      <c r="S271" s="404"/>
      <c r="T271" s="404"/>
      <c r="U271" s="404"/>
      <c r="V271" s="404"/>
      <c r="W271" s="404"/>
      <c r="X271" s="404"/>
      <c r="Y271" s="404"/>
      <c r="Z271" s="404"/>
      <c r="AA271" s="404"/>
      <c r="AB271" s="404"/>
      <c r="AC271" s="404"/>
    </row>
    <row r="272" spans="1:29" ht="15.75" customHeight="1">
      <c r="A272" s="404"/>
      <c r="B272" s="404"/>
      <c r="C272" s="404"/>
      <c r="D272" s="404"/>
      <c r="E272" s="404"/>
      <c r="F272" s="404"/>
      <c r="G272" s="404"/>
      <c r="H272" s="404"/>
      <c r="I272" s="404"/>
      <c r="J272" s="404"/>
      <c r="K272" s="404"/>
      <c r="L272" s="404"/>
      <c r="M272" s="404"/>
      <c r="N272" s="404"/>
      <c r="O272" s="404"/>
      <c r="P272" s="404"/>
      <c r="Q272" s="404"/>
      <c r="R272" s="404"/>
      <c r="S272" s="404"/>
      <c r="T272" s="404"/>
      <c r="U272" s="404"/>
      <c r="V272" s="404"/>
      <c r="W272" s="404"/>
      <c r="X272" s="404"/>
      <c r="Y272" s="404"/>
      <c r="Z272" s="404"/>
      <c r="AA272" s="404"/>
      <c r="AB272" s="404"/>
      <c r="AC272" s="404"/>
    </row>
    <row r="273" spans="1:29" ht="15.75" customHeight="1">
      <c r="A273" s="404"/>
      <c r="B273" s="404"/>
      <c r="C273" s="404"/>
      <c r="D273" s="404"/>
      <c r="E273" s="404"/>
      <c r="F273" s="404"/>
      <c r="G273" s="404"/>
      <c r="H273" s="404"/>
      <c r="I273" s="404"/>
      <c r="J273" s="404"/>
      <c r="K273" s="404"/>
      <c r="L273" s="404"/>
      <c r="M273" s="404"/>
      <c r="N273" s="404"/>
      <c r="O273" s="404"/>
      <c r="P273" s="404"/>
      <c r="Q273" s="404"/>
      <c r="R273" s="404"/>
      <c r="S273" s="404"/>
      <c r="T273" s="404"/>
      <c r="U273" s="404"/>
      <c r="V273" s="404"/>
      <c r="W273" s="404"/>
      <c r="X273" s="404"/>
      <c r="Y273" s="404"/>
      <c r="Z273" s="404"/>
      <c r="AA273" s="404"/>
      <c r="AB273" s="404"/>
      <c r="AC273" s="404"/>
    </row>
    <row r="274" spans="1:29" ht="15.75" customHeight="1">
      <c r="A274" s="404"/>
      <c r="B274" s="404"/>
      <c r="C274" s="404"/>
      <c r="D274" s="404"/>
      <c r="E274" s="404"/>
      <c r="F274" s="404"/>
      <c r="G274" s="404"/>
      <c r="H274" s="404"/>
      <c r="I274" s="404"/>
      <c r="J274" s="404"/>
      <c r="K274" s="404"/>
      <c r="L274" s="404"/>
      <c r="M274" s="404"/>
      <c r="N274" s="404"/>
      <c r="O274" s="404"/>
      <c r="P274" s="404"/>
      <c r="Q274" s="404"/>
      <c r="R274" s="404"/>
      <c r="S274" s="404"/>
      <c r="T274" s="404"/>
      <c r="U274" s="404"/>
      <c r="V274" s="404"/>
      <c r="W274" s="404"/>
      <c r="X274" s="404"/>
      <c r="Y274" s="404"/>
      <c r="Z274" s="404"/>
      <c r="AA274" s="404"/>
      <c r="AB274" s="404"/>
      <c r="AC274" s="404"/>
    </row>
    <row r="275" spans="1:29" ht="15.75" customHeight="1">
      <c r="A275" s="404"/>
      <c r="B275" s="404"/>
      <c r="C275" s="404"/>
      <c r="D275" s="404"/>
      <c r="E275" s="404"/>
      <c r="F275" s="404"/>
      <c r="G275" s="404"/>
      <c r="H275" s="404"/>
      <c r="I275" s="404"/>
      <c r="J275" s="404"/>
      <c r="K275" s="404"/>
      <c r="L275" s="404"/>
      <c r="M275" s="404"/>
      <c r="N275" s="404"/>
      <c r="O275" s="404"/>
      <c r="P275" s="404"/>
      <c r="Q275" s="404"/>
      <c r="R275" s="404"/>
      <c r="S275" s="404"/>
      <c r="T275" s="404"/>
      <c r="U275" s="404"/>
      <c r="V275" s="404"/>
      <c r="W275" s="404"/>
      <c r="X275" s="404"/>
      <c r="Y275" s="404"/>
      <c r="Z275" s="404"/>
      <c r="AA275" s="404"/>
      <c r="AB275" s="404"/>
      <c r="AC275" s="404"/>
    </row>
    <row r="276" spans="1:29" ht="15.75" customHeight="1">
      <c r="A276" s="404"/>
      <c r="B276" s="404"/>
      <c r="C276" s="404"/>
      <c r="D276" s="404"/>
      <c r="E276" s="404"/>
      <c r="F276" s="404"/>
      <c r="G276" s="404"/>
      <c r="H276" s="404"/>
      <c r="I276" s="404"/>
      <c r="J276" s="404"/>
      <c r="K276" s="404"/>
      <c r="L276" s="404"/>
      <c r="M276" s="404"/>
      <c r="N276" s="404"/>
      <c r="O276" s="404"/>
      <c r="P276" s="404"/>
      <c r="Q276" s="404"/>
      <c r="R276" s="404"/>
      <c r="S276" s="404"/>
      <c r="T276" s="404"/>
      <c r="U276" s="404"/>
      <c r="V276" s="404"/>
      <c r="W276" s="404"/>
      <c r="X276" s="404"/>
      <c r="Y276" s="404"/>
      <c r="Z276" s="404"/>
      <c r="AA276" s="404"/>
      <c r="AB276" s="404"/>
      <c r="AC276" s="404"/>
    </row>
    <row r="277" spans="1:29" ht="15.75" customHeight="1">
      <c r="A277" s="404"/>
      <c r="B277" s="404"/>
      <c r="C277" s="404"/>
      <c r="D277" s="404"/>
      <c r="E277" s="404"/>
      <c r="F277" s="404"/>
      <c r="G277" s="404"/>
      <c r="H277" s="404"/>
      <c r="I277" s="404"/>
      <c r="J277" s="404"/>
      <c r="K277" s="404"/>
      <c r="L277" s="404"/>
      <c r="M277" s="404"/>
      <c r="N277" s="404"/>
      <c r="O277" s="404"/>
      <c r="P277" s="404"/>
      <c r="Q277" s="404"/>
      <c r="R277" s="404"/>
      <c r="S277" s="404"/>
      <c r="T277" s="404"/>
      <c r="U277" s="404"/>
      <c r="V277" s="404"/>
      <c r="W277" s="404"/>
      <c r="X277" s="404"/>
      <c r="Y277" s="404"/>
      <c r="Z277" s="404"/>
      <c r="AA277" s="404"/>
      <c r="AB277" s="404"/>
      <c r="AC277" s="404"/>
    </row>
    <row r="278" spans="1:29" ht="15.75" customHeight="1">
      <c r="A278" s="404"/>
      <c r="B278" s="404"/>
      <c r="C278" s="404"/>
      <c r="D278" s="404"/>
      <c r="E278" s="404"/>
      <c r="F278" s="404"/>
      <c r="G278" s="404"/>
      <c r="H278" s="404"/>
      <c r="I278" s="404"/>
      <c r="J278" s="404"/>
      <c r="K278" s="404"/>
      <c r="L278" s="404"/>
      <c r="M278" s="404"/>
      <c r="N278" s="404"/>
      <c r="O278" s="404"/>
      <c r="P278" s="404"/>
      <c r="Q278" s="404"/>
      <c r="R278" s="404"/>
      <c r="S278" s="404"/>
      <c r="T278" s="404"/>
      <c r="U278" s="404"/>
      <c r="V278" s="404"/>
      <c r="W278" s="404"/>
      <c r="X278" s="404"/>
      <c r="Y278" s="404"/>
      <c r="Z278" s="404"/>
      <c r="AA278" s="404"/>
      <c r="AB278" s="404"/>
      <c r="AC278" s="404"/>
    </row>
    <row r="279" spans="1:29" ht="15.75" customHeight="1">
      <c r="A279" s="404"/>
      <c r="B279" s="404"/>
      <c r="C279" s="404"/>
      <c r="D279" s="404"/>
      <c r="E279" s="404"/>
      <c r="F279" s="404"/>
      <c r="G279" s="404"/>
      <c r="H279" s="404"/>
      <c r="I279" s="404"/>
      <c r="J279" s="404"/>
      <c r="K279" s="404"/>
      <c r="L279" s="404"/>
      <c r="M279" s="404"/>
      <c r="N279" s="404"/>
      <c r="O279" s="404"/>
      <c r="P279" s="404"/>
      <c r="Q279" s="404"/>
      <c r="R279" s="404"/>
      <c r="S279" s="404"/>
      <c r="T279" s="404"/>
      <c r="U279" s="404"/>
      <c r="V279" s="404"/>
      <c r="W279" s="404"/>
      <c r="X279" s="404"/>
      <c r="Y279" s="404"/>
      <c r="Z279" s="404"/>
      <c r="AA279" s="404"/>
      <c r="AB279" s="404"/>
      <c r="AC279" s="404"/>
    </row>
    <row r="280" spans="1:29" ht="15.75" customHeight="1">
      <c r="A280" s="404"/>
      <c r="B280" s="404"/>
      <c r="C280" s="404"/>
      <c r="D280" s="404"/>
      <c r="E280" s="404"/>
      <c r="F280" s="404"/>
      <c r="G280" s="404"/>
      <c r="H280" s="404"/>
      <c r="I280" s="404"/>
      <c r="J280" s="404"/>
      <c r="K280" s="404"/>
      <c r="L280" s="404"/>
      <c r="M280" s="404"/>
      <c r="N280" s="404"/>
      <c r="O280" s="404"/>
      <c r="P280" s="404"/>
      <c r="Q280" s="404"/>
      <c r="R280" s="404"/>
      <c r="S280" s="404"/>
      <c r="T280" s="404"/>
      <c r="U280" s="404"/>
      <c r="V280" s="404"/>
      <c r="W280" s="404"/>
      <c r="X280" s="404"/>
      <c r="Y280" s="404"/>
      <c r="Z280" s="404"/>
      <c r="AA280" s="404"/>
      <c r="AB280" s="404"/>
      <c r="AC280" s="404"/>
    </row>
    <row r="281" spans="1:29" ht="15.75" customHeight="1">
      <c r="A281" s="404"/>
      <c r="B281" s="404"/>
      <c r="C281" s="404"/>
      <c r="D281" s="404"/>
      <c r="E281" s="404"/>
      <c r="F281" s="404"/>
      <c r="G281" s="404"/>
      <c r="H281" s="404"/>
      <c r="I281" s="404"/>
      <c r="J281" s="404"/>
      <c r="K281" s="404"/>
      <c r="L281" s="404"/>
      <c r="M281" s="404"/>
      <c r="N281" s="404"/>
      <c r="O281" s="404"/>
      <c r="P281" s="404"/>
      <c r="Q281" s="404"/>
      <c r="R281" s="404"/>
      <c r="S281" s="404"/>
      <c r="T281" s="404"/>
      <c r="U281" s="404"/>
      <c r="V281" s="404"/>
      <c r="W281" s="404"/>
      <c r="X281" s="404"/>
      <c r="Y281" s="404"/>
      <c r="Z281" s="404"/>
      <c r="AA281" s="404"/>
      <c r="AB281" s="404"/>
      <c r="AC281" s="404"/>
    </row>
    <row r="282" spans="1:29" ht="15.75" customHeight="1">
      <c r="A282" s="404"/>
      <c r="B282" s="404"/>
      <c r="C282" s="404"/>
      <c r="D282" s="404"/>
      <c r="E282" s="404"/>
      <c r="F282" s="404"/>
      <c r="G282" s="404"/>
      <c r="H282" s="404"/>
      <c r="I282" s="404"/>
      <c r="J282" s="404"/>
      <c r="K282" s="404"/>
      <c r="L282" s="404"/>
      <c r="M282" s="404"/>
      <c r="N282" s="404"/>
      <c r="O282" s="404"/>
      <c r="P282" s="404"/>
      <c r="Q282" s="404"/>
      <c r="R282" s="404"/>
      <c r="S282" s="404"/>
      <c r="T282" s="404"/>
      <c r="U282" s="404"/>
      <c r="V282" s="404"/>
      <c r="W282" s="404"/>
      <c r="X282" s="404"/>
      <c r="Y282" s="404"/>
      <c r="Z282" s="404"/>
      <c r="AA282" s="404"/>
      <c r="AB282" s="404"/>
      <c r="AC282" s="404"/>
    </row>
    <row r="283" spans="1:29" ht="15.75" customHeight="1">
      <c r="A283" s="404"/>
      <c r="B283" s="404"/>
      <c r="C283" s="404"/>
      <c r="D283" s="404"/>
      <c r="E283" s="404"/>
      <c r="F283" s="404"/>
      <c r="G283" s="404"/>
      <c r="H283" s="404"/>
      <c r="I283" s="404"/>
      <c r="J283" s="404"/>
      <c r="K283" s="404"/>
      <c r="L283" s="404"/>
      <c r="M283" s="404"/>
      <c r="N283" s="404"/>
      <c r="O283" s="404"/>
      <c r="P283" s="404"/>
      <c r="Q283" s="404"/>
      <c r="R283" s="404"/>
      <c r="S283" s="404"/>
      <c r="T283" s="404"/>
      <c r="U283" s="404"/>
      <c r="V283" s="404"/>
      <c r="W283" s="404"/>
      <c r="X283" s="404"/>
      <c r="Y283" s="404"/>
      <c r="Z283" s="404"/>
      <c r="AA283" s="404"/>
      <c r="AB283" s="404"/>
      <c r="AC283" s="404"/>
    </row>
    <row r="284" spans="1:29" ht="15.75" customHeight="1">
      <c r="A284" s="404"/>
      <c r="B284" s="404"/>
      <c r="C284" s="404"/>
      <c r="D284" s="404"/>
      <c r="E284" s="404"/>
      <c r="F284" s="404"/>
      <c r="G284" s="404"/>
      <c r="H284" s="404"/>
      <c r="I284" s="404"/>
      <c r="J284" s="404"/>
      <c r="K284" s="404"/>
      <c r="L284" s="404"/>
      <c r="M284" s="404"/>
      <c r="N284" s="404"/>
      <c r="O284" s="404"/>
      <c r="P284" s="404"/>
      <c r="Q284" s="404"/>
      <c r="R284" s="404"/>
      <c r="S284" s="404"/>
      <c r="T284" s="404"/>
      <c r="U284" s="404"/>
      <c r="V284" s="404"/>
      <c r="W284" s="404"/>
      <c r="X284" s="404"/>
      <c r="Y284" s="404"/>
      <c r="Z284" s="404"/>
      <c r="AA284" s="404"/>
      <c r="AB284" s="404"/>
      <c r="AC284" s="404"/>
    </row>
    <row r="285" spans="1:29" ht="15.75" customHeight="1">
      <c r="A285" s="404"/>
      <c r="B285" s="404"/>
      <c r="C285" s="404"/>
      <c r="D285" s="404"/>
      <c r="E285" s="404"/>
      <c r="F285" s="404"/>
      <c r="G285" s="404"/>
      <c r="H285" s="404"/>
      <c r="I285" s="404"/>
      <c r="J285" s="404"/>
      <c r="K285" s="404"/>
      <c r="L285" s="404"/>
      <c r="M285" s="404"/>
      <c r="N285" s="404"/>
      <c r="O285" s="404"/>
      <c r="P285" s="404"/>
      <c r="Q285" s="404"/>
      <c r="R285" s="404"/>
      <c r="S285" s="404"/>
      <c r="T285" s="404"/>
      <c r="U285" s="404"/>
      <c r="V285" s="404"/>
      <c r="W285" s="404"/>
      <c r="X285" s="404"/>
      <c r="Y285" s="404"/>
      <c r="Z285" s="404"/>
      <c r="AA285" s="404"/>
      <c r="AB285" s="404"/>
      <c r="AC285" s="404"/>
    </row>
    <row r="286" spans="1:29" ht="15.75" customHeight="1">
      <c r="A286" s="404"/>
      <c r="B286" s="404"/>
      <c r="C286" s="404"/>
      <c r="D286" s="404"/>
      <c r="E286" s="404"/>
      <c r="F286" s="404"/>
      <c r="G286" s="404"/>
      <c r="H286" s="404"/>
      <c r="I286" s="404"/>
      <c r="J286" s="404"/>
      <c r="K286" s="404"/>
      <c r="L286" s="404"/>
      <c r="M286" s="404"/>
      <c r="N286" s="404"/>
      <c r="O286" s="404"/>
      <c r="P286" s="404"/>
      <c r="Q286" s="404"/>
      <c r="R286" s="404"/>
      <c r="S286" s="404"/>
      <c r="T286" s="404"/>
      <c r="U286" s="404"/>
      <c r="V286" s="404"/>
      <c r="W286" s="404"/>
      <c r="X286" s="404"/>
      <c r="Y286" s="404"/>
      <c r="Z286" s="404"/>
      <c r="AA286" s="404"/>
      <c r="AB286" s="404"/>
      <c r="AC286" s="404"/>
    </row>
    <row r="287" spans="1:29" ht="15.75" customHeight="1">
      <c r="A287" s="404"/>
      <c r="B287" s="404"/>
      <c r="C287" s="404"/>
      <c r="D287" s="404"/>
      <c r="E287" s="404"/>
      <c r="F287" s="404"/>
      <c r="G287" s="404"/>
      <c r="H287" s="404"/>
      <c r="I287" s="404"/>
      <c r="J287" s="404"/>
      <c r="K287" s="404"/>
      <c r="L287" s="404"/>
      <c r="M287" s="404"/>
      <c r="N287" s="404"/>
      <c r="O287" s="404"/>
      <c r="P287" s="404"/>
      <c r="Q287" s="404"/>
      <c r="R287" s="404"/>
      <c r="S287" s="404"/>
      <c r="T287" s="404"/>
      <c r="U287" s="404"/>
      <c r="V287" s="404"/>
      <c r="W287" s="404"/>
      <c r="X287" s="404"/>
      <c r="Y287" s="404"/>
      <c r="Z287" s="404"/>
      <c r="AA287" s="404"/>
      <c r="AB287" s="404"/>
      <c r="AC287" s="404"/>
    </row>
    <row r="288" spans="1:29" ht="15.75" customHeight="1">
      <c r="A288" s="404"/>
      <c r="B288" s="404"/>
      <c r="C288" s="404"/>
      <c r="D288" s="404"/>
      <c r="E288" s="404"/>
      <c r="F288" s="404"/>
      <c r="G288" s="404"/>
      <c r="H288" s="404"/>
      <c r="I288" s="404"/>
      <c r="J288" s="404"/>
      <c r="K288" s="404"/>
      <c r="L288" s="404"/>
      <c r="M288" s="404"/>
      <c r="N288" s="404"/>
      <c r="O288" s="404"/>
      <c r="P288" s="404"/>
      <c r="Q288" s="404"/>
      <c r="R288" s="404"/>
      <c r="S288" s="404"/>
      <c r="T288" s="404"/>
      <c r="U288" s="404"/>
      <c r="V288" s="404"/>
      <c r="W288" s="404"/>
      <c r="X288" s="404"/>
      <c r="Y288" s="404"/>
      <c r="Z288" s="404"/>
      <c r="AA288" s="404"/>
      <c r="AB288" s="404"/>
      <c r="AC288" s="404"/>
    </row>
    <row r="289" spans="1:29" ht="15.75" customHeight="1">
      <c r="A289" s="404"/>
      <c r="B289" s="404"/>
      <c r="C289" s="404"/>
      <c r="D289" s="404"/>
      <c r="E289" s="404"/>
      <c r="F289" s="404"/>
      <c r="G289" s="404"/>
      <c r="H289" s="404"/>
      <c r="I289" s="404"/>
      <c r="J289" s="404"/>
      <c r="K289" s="404"/>
      <c r="L289" s="404"/>
      <c r="M289" s="404"/>
      <c r="N289" s="404"/>
      <c r="O289" s="404"/>
      <c r="P289" s="404"/>
      <c r="Q289" s="404"/>
      <c r="R289" s="404"/>
      <c r="S289" s="404"/>
      <c r="T289" s="404"/>
      <c r="U289" s="404"/>
      <c r="V289" s="404"/>
      <c r="W289" s="404"/>
      <c r="X289" s="404"/>
      <c r="Y289" s="404"/>
      <c r="Z289" s="404"/>
      <c r="AA289" s="404"/>
      <c r="AB289" s="404"/>
      <c r="AC289" s="404"/>
    </row>
    <row r="290" spans="1:29" ht="15.75" customHeight="1">
      <c r="A290" s="404"/>
      <c r="B290" s="404"/>
      <c r="C290" s="404"/>
      <c r="D290" s="404"/>
      <c r="E290" s="404"/>
      <c r="F290" s="404"/>
      <c r="G290" s="404"/>
      <c r="H290" s="404"/>
      <c r="I290" s="404"/>
      <c r="J290" s="404"/>
      <c r="K290" s="404"/>
      <c r="L290" s="404"/>
      <c r="M290" s="404"/>
      <c r="N290" s="404"/>
      <c r="O290" s="404"/>
      <c r="P290" s="404"/>
      <c r="Q290" s="404"/>
      <c r="R290" s="404"/>
      <c r="S290" s="404"/>
      <c r="T290" s="404"/>
      <c r="U290" s="404"/>
      <c r="V290" s="404"/>
      <c r="W290" s="404"/>
      <c r="X290" s="404"/>
      <c r="Y290" s="404"/>
      <c r="Z290" s="404"/>
      <c r="AA290" s="404"/>
      <c r="AB290" s="404"/>
      <c r="AC290" s="404"/>
    </row>
    <row r="291" spans="1:29" ht="15.75" customHeight="1">
      <c r="A291" s="404"/>
      <c r="B291" s="404"/>
      <c r="C291" s="404"/>
      <c r="D291" s="404"/>
      <c r="E291" s="404"/>
      <c r="F291" s="404"/>
      <c r="G291" s="404"/>
      <c r="H291" s="404"/>
      <c r="I291" s="404"/>
      <c r="J291" s="404"/>
      <c r="K291" s="404"/>
      <c r="L291" s="404"/>
      <c r="M291" s="404"/>
      <c r="N291" s="404"/>
      <c r="O291" s="404"/>
      <c r="P291" s="404"/>
      <c r="Q291" s="404"/>
      <c r="R291" s="404"/>
      <c r="S291" s="404"/>
      <c r="T291" s="404"/>
      <c r="U291" s="404"/>
      <c r="V291" s="404"/>
      <c r="W291" s="404"/>
      <c r="X291" s="404"/>
      <c r="Y291" s="404"/>
      <c r="Z291" s="404"/>
      <c r="AA291" s="404"/>
      <c r="AB291" s="404"/>
      <c r="AC291" s="404"/>
    </row>
    <row r="292" spans="1:29" ht="15.75" customHeight="1">
      <c r="A292" s="404"/>
      <c r="B292" s="404"/>
      <c r="C292" s="404"/>
      <c r="D292" s="404"/>
      <c r="E292" s="404"/>
      <c r="F292" s="404"/>
      <c r="G292" s="404"/>
      <c r="H292" s="404"/>
      <c r="I292" s="404"/>
      <c r="J292" s="404"/>
      <c r="K292" s="404"/>
      <c r="L292" s="404"/>
      <c r="M292" s="404"/>
      <c r="N292" s="404"/>
      <c r="O292" s="404"/>
      <c r="P292" s="404"/>
      <c r="Q292" s="404"/>
      <c r="R292" s="404"/>
      <c r="S292" s="404"/>
      <c r="T292" s="404"/>
      <c r="U292" s="404"/>
      <c r="V292" s="404"/>
      <c r="W292" s="404"/>
      <c r="X292" s="404"/>
      <c r="Y292" s="404"/>
      <c r="Z292" s="404"/>
      <c r="AA292" s="404"/>
      <c r="AB292" s="404"/>
      <c r="AC292" s="404"/>
    </row>
    <row r="293" spans="1:29" ht="15.75" customHeight="1">
      <c r="A293" s="404"/>
      <c r="B293" s="404"/>
      <c r="C293" s="404"/>
      <c r="D293" s="404"/>
      <c r="E293" s="404"/>
      <c r="F293" s="404"/>
      <c r="G293" s="404"/>
      <c r="H293" s="404"/>
      <c r="I293" s="404"/>
      <c r="J293" s="404"/>
      <c r="K293" s="404"/>
      <c r="L293" s="404"/>
      <c r="M293" s="404"/>
      <c r="N293" s="404"/>
      <c r="O293" s="404"/>
      <c r="P293" s="404"/>
      <c r="Q293" s="404"/>
      <c r="R293" s="404"/>
      <c r="S293" s="404"/>
      <c r="T293" s="404"/>
      <c r="U293" s="404"/>
      <c r="V293" s="404"/>
      <c r="W293" s="404"/>
      <c r="X293" s="404"/>
      <c r="Y293" s="404"/>
      <c r="Z293" s="404"/>
      <c r="AA293" s="404"/>
      <c r="AB293" s="404"/>
      <c r="AC293" s="404"/>
    </row>
    <row r="294" spans="1:29" ht="15.75" customHeight="1">
      <c r="A294" s="404"/>
      <c r="B294" s="404"/>
      <c r="C294" s="404"/>
      <c r="D294" s="404"/>
      <c r="E294" s="404"/>
      <c r="F294" s="404"/>
      <c r="G294" s="404"/>
      <c r="H294" s="404"/>
      <c r="I294" s="404"/>
      <c r="J294" s="404"/>
      <c r="K294" s="404"/>
      <c r="L294" s="404"/>
      <c r="M294" s="404"/>
      <c r="N294" s="404"/>
      <c r="O294" s="404"/>
      <c r="P294" s="404"/>
      <c r="Q294" s="404"/>
      <c r="R294" s="404"/>
      <c r="S294" s="404"/>
      <c r="T294" s="404"/>
      <c r="U294" s="404"/>
      <c r="V294" s="404"/>
      <c r="W294" s="404"/>
      <c r="X294" s="404"/>
      <c r="Y294" s="404"/>
      <c r="Z294" s="404"/>
      <c r="AA294" s="404"/>
      <c r="AB294" s="404"/>
      <c r="AC294" s="404"/>
    </row>
    <row r="295" spans="1:29" ht="15.75" customHeight="1">
      <c r="A295" s="404"/>
      <c r="B295" s="404"/>
      <c r="C295" s="404"/>
      <c r="D295" s="404"/>
      <c r="E295" s="404"/>
      <c r="F295" s="404"/>
      <c r="G295" s="404"/>
      <c r="H295" s="404"/>
      <c r="I295" s="404"/>
      <c r="J295" s="404"/>
      <c r="K295" s="404"/>
      <c r="L295" s="404"/>
      <c r="M295" s="404"/>
      <c r="N295" s="404"/>
      <c r="O295" s="404"/>
      <c r="P295" s="404"/>
      <c r="Q295" s="404"/>
      <c r="R295" s="404"/>
      <c r="S295" s="404"/>
      <c r="T295" s="404"/>
      <c r="U295" s="404"/>
      <c r="V295" s="404"/>
      <c r="W295" s="404"/>
      <c r="X295" s="404"/>
      <c r="Y295" s="404"/>
      <c r="Z295" s="404"/>
      <c r="AA295" s="404"/>
      <c r="AB295" s="404"/>
      <c r="AC295" s="404"/>
    </row>
    <row r="296" spans="1:29" ht="15.75" customHeight="1">
      <c r="A296" s="404"/>
      <c r="B296" s="404"/>
      <c r="C296" s="404"/>
      <c r="D296" s="404"/>
      <c r="E296" s="404"/>
      <c r="F296" s="404"/>
      <c r="G296" s="404"/>
      <c r="H296" s="404"/>
      <c r="I296" s="404"/>
      <c r="J296" s="404"/>
      <c r="K296" s="404"/>
      <c r="L296" s="404"/>
      <c r="M296" s="404"/>
      <c r="N296" s="404"/>
      <c r="O296" s="404"/>
      <c r="P296" s="404"/>
      <c r="Q296" s="404"/>
      <c r="R296" s="404"/>
      <c r="S296" s="404"/>
      <c r="T296" s="404"/>
      <c r="U296" s="404"/>
      <c r="V296" s="404"/>
      <c r="W296" s="404"/>
      <c r="X296" s="404"/>
      <c r="Y296" s="404"/>
      <c r="Z296" s="404"/>
      <c r="AA296" s="404"/>
      <c r="AB296" s="404"/>
      <c r="AC296" s="404"/>
    </row>
    <row r="297" spans="1:29" ht="15.75" customHeight="1">
      <c r="A297" s="404"/>
      <c r="B297" s="404"/>
      <c r="C297" s="404"/>
      <c r="D297" s="404"/>
      <c r="E297" s="404"/>
      <c r="F297" s="404"/>
      <c r="G297" s="404"/>
      <c r="H297" s="404"/>
      <c r="I297" s="404"/>
      <c r="J297" s="404"/>
      <c r="K297" s="404"/>
      <c r="L297" s="404"/>
      <c r="M297" s="404"/>
      <c r="N297" s="404"/>
      <c r="O297" s="404"/>
      <c r="P297" s="404"/>
      <c r="Q297" s="404"/>
      <c r="R297" s="404"/>
      <c r="S297" s="404"/>
      <c r="T297" s="404"/>
      <c r="U297" s="404"/>
      <c r="V297" s="404"/>
      <c r="W297" s="404"/>
      <c r="X297" s="404"/>
      <c r="Y297" s="404"/>
      <c r="Z297" s="404"/>
      <c r="AA297" s="404"/>
      <c r="AB297" s="404"/>
      <c r="AC297" s="404"/>
    </row>
    <row r="298" spans="1:29" ht="15.75" customHeight="1">
      <c r="A298" s="404"/>
      <c r="B298" s="404"/>
      <c r="C298" s="404"/>
      <c r="D298" s="404"/>
      <c r="E298" s="404"/>
      <c r="F298" s="404"/>
      <c r="G298" s="404"/>
      <c r="H298" s="404"/>
      <c r="I298" s="404"/>
      <c r="J298" s="404"/>
      <c r="K298" s="404"/>
      <c r="L298" s="404"/>
      <c r="M298" s="404"/>
      <c r="N298" s="404"/>
      <c r="O298" s="404"/>
      <c r="P298" s="404"/>
      <c r="Q298" s="404"/>
      <c r="R298" s="404"/>
      <c r="S298" s="404"/>
      <c r="T298" s="404"/>
      <c r="U298" s="404"/>
      <c r="V298" s="404"/>
      <c r="W298" s="404"/>
      <c r="X298" s="404"/>
      <c r="Y298" s="404"/>
      <c r="Z298" s="404"/>
      <c r="AA298" s="404"/>
      <c r="AB298" s="404"/>
      <c r="AC298" s="404"/>
    </row>
    <row r="299" spans="1:29" ht="15.75" customHeight="1">
      <c r="A299" s="404"/>
      <c r="B299" s="404"/>
      <c r="C299" s="404"/>
      <c r="D299" s="404"/>
      <c r="E299" s="404"/>
      <c r="F299" s="404"/>
      <c r="G299" s="404"/>
      <c r="H299" s="404"/>
      <c r="I299" s="404"/>
      <c r="J299" s="404"/>
      <c r="K299" s="404"/>
      <c r="L299" s="404"/>
      <c r="M299" s="404"/>
      <c r="N299" s="404"/>
      <c r="O299" s="404"/>
      <c r="P299" s="404"/>
      <c r="Q299" s="404"/>
      <c r="R299" s="404"/>
      <c r="S299" s="404"/>
      <c r="T299" s="404"/>
      <c r="U299" s="404"/>
      <c r="V299" s="404"/>
      <c r="W299" s="404"/>
      <c r="X299" s="404"/>
      <c r="Y299" s="404"/>
      <c r="Z299" s="404"/>
      <c r="AA299" s="404"/>
      <c r="AB299" s="404"/>
      <c r="AC299" s="404"/>
    </row>
    <row r="300" spans="1:29" ht="15.75" customHeight="1">
      <c r="A300" s="404"/>
      <c r="B300" s="404"/>
      <c r="C300" s="404"/>
      <c r="D300" s="404"/>
      <c r="E300" s="404"/>
      <c r="F300" s="404"/>
      <c r="G300" s="404"/>
      <c r="H300" s="404"/>
      <c r="I300" s="404"/>
      <c r="J300" s="404"/>
      <c r="K300" s="404"/>
      <c r="L300" s="404"/>
      <c r="M300" s="404"/>
      <c r="N300" s="404"/>
      <c r="O300" s="404"/>
      <c r="P300" s="404"/>
      <c r="Q300" s="404"/>
      <c r="R300" s="404"/>
      <c r="S300" s="404"/>
      <c r="T300" s="404"/>
      <c r="U300" s="404"/>
      <c r="V300" s="404"/>
      <c r="W300" s="404"/>
      <c r="X300" s="404"/>
      <c r="Y300" s="404"/>
      <c r="Z300" s="404"/>
      <c r="AA300" s="404"/>
      <c r="AB300" s="404"/>
      <c r="AC300" s="404"/>
    </row>
    <row r="301" spans="1:29" ht="15.75" customHeight="1">
      <c r="A301" s="404"/>
      <c r="B301" s="404"/>
      <c r="C301" s="404"/>
      <c r="D301" s="404"/>
      <c r="E301" s="404"/>
      <c r="F301" s="404"/>
      <c r="G301" s="404"/>
      <c r="H301" s="404"/>
      <c r="I301" s="404"/>
      <c r="J301" s="404"/>
      <c r="K301" s="404"/>
      <c r="L301" s="404"/>
      <c r="M301" s="404"/>
      <c r="N301" s="404"/>
      <c r="O301" s="404"/>
      <c r="P301" s="404"/>
      <c r="Q301" s="404"/>
      <c r="R301" s="404"/>
      <c r="S301" s="404"/>
      <c r="T301" s="404"/>
      <c r="U301" s="404"/>
      <c r="V301" s="404"/>
      <c r="W301" s="404"/>
      <c r="X301" s="404"/>
      <c r="Y301" s="404"/>
      <c r="Z301" s="404"/>
      <c r="AA301" s="404"/>
      <c r="AB301" s="404"/>
      <c r="AC301" s="404"/>
    </row>
    <row r="302" spans="1:29" ht="15.75" customHeight="1">
      <c r="A302" s="404"/>
      <c r="B302" s="404"/>
      <c r="C302" s="404"/>
      <c r="D302" s="404"/>
      <c r="E302" s="404"/>
      <c r="F302" s="404"/>
      <c r="G302" s="404"/>
      <c r="H302" s="404"/>
      <c r="I302" s="404"/>
      <c r="J302" s="404"/>
      <c r="K302" s="404"/>
      <c r="L302" s="404"/>
      <c r="M302" s="404"/>
      <c r="N302" s="404"/>
      <c r="O302" s="404"/>
      <c r="P302" s="404"/>
      <c r="Q302" s="404"/>
      <c r="R302" s="404"/>
      <c r="S302" s="404"/>
      <c r="T302" s="404"/>
      <c r="U302" s="404"/>
      <c r="V302" s="404"/>
      <c r="W302" s="404"/>
      <c r="X302" s="404"/>
      <c r="Y302" s="404"/>
      <c r="Z302" s="404"/>
      <c r="AA302" s="404"/>
      <c r="AB302" s="404"/>
      <c r="AC302" s="404"/>
    </row>
    <row r="303" spans="1:29" ht="15.75" customHeight="1">
      <c r="A303" s="404"/>
      <c r="B303" s="404"/>
      <c r="C303" s="404"/>
      <c r="D303" s="404"/>
      <c r="E303" s="404"/>
      <c r="F303" s="404"/>
      <c r="G303" s="404"/>
      <c r="H303" s="404"/>
      <c r="I303" s="404"/>
      <c r="J303" s="404"/>
      <c r="K303" s="404"/>
      <c r="L303" s="404"/>
      <c r="M303" s="404"/>
      <c r="N303" s="404"/>
      <c r="O303" s="404"/>
      <c r="P303" s="404"/>
      <c r="Q303" s="404"/>
      <c r="R303" s="404"/>
      <c r="S303" s="404"/>
      <c r="T303" s="404"/>
      <c r="U303" s="404"/>
      <c r="V303" s="404"/>
      <c r="W303" s="404"/>
      <c r="X303" s="404"/>
      <c r="Y303" s="404"/>
      <c r="Z303" s="404"/>
      <c r="AA303" s="404"/>
      <c r="AB303" s="404"/>
      <c r="AC303" s="404"/>
    </row>
    <row r="304" spans="1:29" ht="15.75" customHeight="1">
      <c r="A304" s="404"/>
      <c r="B304" s="404"/>
      <c r="C304" s="404"/>
      <c r="D304" s="404"/>
      <c r="E304" s="404"/>
      <c r="F304" s="404"/>
      <c r="G304" s="404"/>
      <c r="H304" s="404"/>
      <c r="I304" s="404"/>
      <c r="J304" s="404"/>
      <c r="K304" s="404"/>
      <c r="L304" s="404"/>
      <c r="M304" s="404"/>
      <c r="N304" s="404"/>
      <c r="O304" s="404"/>
      <c r="P304" s="404"/>
      <c r="Q304" s="404"/>
      <c r="R304" s="404"/>
      <c r="S304" s="404"/>
      <c r="T304" s="404"/>
      <c r="U304" s="404"/>
      <c r="V304" s="404"/>
      <c r="W304" s="404"/>
      <c r="X304" s="404"/>
      <c r="Y304" s="404"/>
      <c r="Z304" s="404"/>
      <c r="AA304" s="404"/>
      <c r="AB304" s="404"/>
      <c r="AC304" s="404"/>
    </row>
    <row r="305" spans="1:29" ht="15.75" customHeight="1">
      <c r="A305" s="404"/>
      <c r="B305" s="404"/>
      <c r="C305" s="404"/>
      <c r="D305" s="404"/>
      <c r="E305" s="404"/>
      <c r="F305" s="404"/>
      <c r="G305" s="404"/>
      <c r="H305" s="404"/>
      <c r="I305" s="404"/>
      <c r="J305" s="404"/>
      <c r="K305" s="404"/>
      <c r="L305" s="404"/>
      <c r="M305" s="404"/>
      <c r="N305" s="404"/>
      <c r="O305" s="404"/>
      <c r="P305" s="404"/>
      <c r="Q305" s="404"/>
      <c r="R305" s="404"/>
      <c r="S305" s="404"/>
      <c r="T305" s="404"/>
      <c r="U305" s="404"/>
      <c r="V305" s="404"/>
      <c r="W305" s="404"/>
      <c r="X305" s="404"/>
      <c r="Y305" s="404"/>
      <c r="Z305" s="404"/>
      <c r="AA305" s="404"/>
      <c r="AB305" s="404"/>
      <c r="AC305" s="404"/>
    </row>
    <row r="306" spans="1:29" ht="15.75" customHeight="1">
      <c r="A306" s="404"/>
      <c r="B306" s="404"/>
      <c r="C306" s="404"/>
      <c r="D306" s="404"/>
      <c r="E306" s="404"/>
      <c r="F306" s="404"/>
      <c r="G306" s="404"/>
      <c r="H306" s="404"/>
      <c r="I306" s="404"/>
      <c r="J306" s="404"/>
      <c r="K306" s="404"/>
      <c r="L306" s="404"/>
      <c r="M306" s="404"/>
      <c r="N306" s="404"/>
      <c r="O306" s="404"/>
      <c r="P306" s="404"/>
      <c r="Q306" s="404"/>
      <c r="R306" s="404"/>
      <c r="S306" s="404"/>
      <c r="T306" s="404"/>
      <c r="U306" s="404"/>
      <c r="V306" s="404"/>
      <c r="W306" s="404"/>
      <c r="X306" s="404"/>
      <c r="Y306" s="404"/>
      <c r="Z306" s="404"/>
      <c r="AA306" s="404"/>
      <c r="AB306" s="404"/>
      <c r="AC306" s="404"/>
    </row>
    <row r="307" spans="1:29" ht="15.75" customHeight="1">
      <c r="A307" s="404"/>
      <c r="B307" s="404"/>
      <c r="C307" s="404"/>
      <c r="D307" s="404"/>
      <c r="E307" s="404"/>
      <c r="F307" s="404"/>
      <c r="G307" s="404"/>
      <c r="H307" s="404"/>
      <c r="I307" s="404"/>
      <c r="J307" s="404"/>
      <c r="K307" s="404"/>
      <c r="L307" s="404"/>
      <c r="M307" s="404"/>
      <c r="N307" s="404"/>
      <c r="O307" s="404"/>
      <c r="P307" s="404"/>
      <c r="Q307" s="404"/>
      <c r="R307" s="404"/>
      <c r="S307" s="404"/>
      <c r="T307" s="404"/>
      <c r="U307" s="404"/>
      <c r="V307" s="404"/>
      <c r="W307" s="404"/>
      <c r="X307" s="404"/>
      <c r="Y307" s="404"/>
      <c r="Z307" s="404"/>
      <c r="AA307" s="404"/>
      <c r="AB307" s="404"/>
      <c r="AC307" s="404"/>
    </row>
    <row r="308" spans="1:29" ht="15.75" customHeight="1">
      <c r="A308" s="404"/>
      <c r="B308" s="404"/>
      <c r="C308" s="404"/>
      <c r="D308" s="404"/>
      <c r="E308" s="404"/>
      <c r="F308" s="404"/>
      <c r="G308" s="404"/>
      <c r="H308" s="404"/>
      <c r="I308" s="404"/>
      <c r="J308" s="404"/>
      <c r="K308" s="404"/>
      <c r="L308" s="404"/>
      <c r="M308" s="404"/>
      <c r="N308" s="404"/>
      <c r="O308" s="404"/>
      <c r="P308" s="404"/>
      <c r="Q308" s="404"/>
      <c r="R308" s="404"/>
      <c r="S308" s="404"/>
      <c r="T308" s="404"/>
      <c r="U308" s="404"/>
      <c r="V308" s="404"/>
      <c r="W308" s="404"/>
      <c r="X308" s="404"/>
      <c r="Y308" s="404"/>
      <c r="Z308" s="404"/>
      <c r="AA308" s="404"/>
      <c r="AB308" s="404"/>
      <c r="AC308" s="404"/>
    </row>
    <row r="309" spans="1:29" ht="15.75" customHeight="1">
      <c r="A309" s="404"/>
      <c r="B309" s="404"/>
      <c r="C309" s="404"/>
      <c r="D309" s="404"/>
      <c r="E309" s="404"/>
      <c r="F309" s="404"/>
      <c r="G309" s="404"/>
      <c r="H309" s="404"/>
      <c r="I309" s="404"/>
      <c r="J309" s="404"/>
      <c r="K309" s="404"/>
      <c r="L309" s="404"/>
      <c r="M309" s="404"/>
      <c r="N309" s="404"/>
      <c r="O309" s="404"/>
      <c r="P309" s="404"/>
      <c r="Q309" s="404"/>
      <c r="R309" s="404"/>
      <c r="S309" s="404"/>
      <c r="T309" s="404"/>
      <c r="U309" s="404"/>
      <c r="V309" s="404"/>
      <c r="W309" s="404"/>
      <c r="X309" s="404"/>
      <c r="Y309" s="404"/>
      <c r="Z309" s="404"/>
      <c r="AA309" s="404"/>
      <c r="AB309" s="404"/>
      <c r="AC309" s="404"/>
    </row>
    <row r="310" spans="1:29" ht="15.75" customHeight="1">
      <c r="A310" s="404"/>
      <c r="B310" s="404"/>
      <c r="C310" s="404"/>
      <c r="D310" s="404"/>
      <c r="E310" s="404"/>
      <c r="F310" s="404"/>
      <c r="G310" s="404"/>
      <c r="H310" s="404"/>
      <c r="I310" s="404"/>
      <c r="J310" s="404"/>
      <c r="K310" s="404"/>
      <c r="L310" s="404"/>
      <c r="M310" s="404"/>
      <c r="N310" s="404"/>
      <c r="O310" s="404"/>
      <c r="P310" s="404"/>
      <c r="Q310" s="404"/>
      <c r="R310" s="404"/>
      <c r="S310" s="404"/>
      <c r="T310" s="404"/>
      <c r="U310" s="404"/>
      <c r="V310" s="404"/>
      <c r="W310" s="404"/>
      <c r="X310" s="404"/>
      <c r="Y310" s="404"/>
      <c r="Z310" s="404"/>
      <c r="AA310" s="404"/>
      <c r="AB310" s="404"/>
      <c r="AC310" s="404"/>
    </row>
    <row r="311" spans="1:29" ht="15.75" customHeight="1">
      <c r="A311" s="404"/>
      <c r="B311" s="404"/>
      <c r="C311" s="404"/>
      <c r="D311" s="404"/>
      <c r="E311" s="404"/>
      <c r="F311" s="404"/>
      <c r="G311" s="404"/>
      <c r="H311" s="404"/>
      <c r="I311" s="404"/>
      <c r="J311" s="404"/>
      <c r="K311" s="404"/>
      <c r="L311" s="404"/>
      <c r="M311" s="404"/>
      <c r="N311" s="404"/>
      <c r="O311" s="404"/>
      <c r="P311" s="404"/>
      <c r="Q311" s="404"/>
      <c r="R311" s="404"/>
      <c r="S311" s="404"/>
      <c r="T311" s="404"/>
      <c r="U311" s="404"/>
      <c r="V311" s="404"/>
      <c r="W311" s="404"/>
      <c r="X311" s="404"/>
      <c r="Y311" s="404"/>
      <c r="Z311" s="404"/>
      <c r="AA311" s="404"/>
      <c r="AB311" s="404"/>
      <c r="AC311" s="404"/>
    </row>
    <row r="312" spans="1:29" ht="15.75" customHeight="1">
      <c r="A312" s="404"/>
      <c r="B312" s="404"/>
      <c r="C312" s="404"/>
      <c r="D312" s="404"/>
      <c r="E312" s="404"/>
      <c r="F312" s="404"/>
      <c r="G312" s="404"/>
      <c r="H312" s="404"/>
      <c r="I312" s="404"/>
      <c r="J312" s="404"/>
      <c r="K312" s="404"/>
      <c r="L312" s="404"/>
      <c r="M312" s="404"/>
      <c r="N312" s="404"/>
      <c r="O312" s="404"/>
      <c r="P312" s="404"/>
      <c r="Q312" s="404"/>
      <c r="R312" s="404"/>
      <c r="S312" s="404"/>
      <c r="T312" s="404"/>
      <c r="U312" s="404"/>
      <c r="V312" s="404"/>
      <c r="W312" s="404"/>
      <c r="X312" s="404"/>
      <c r="Y312" s="404"/>
      <c r="Z312" s="404"/>
      <c r="AA312" s="404"/>
      <c r="AB312" s="404"/>
      <c r="AC312" s="404"/>
    </row>
    <row r="313" spans="1:29" ht="15.75" customHeight="1">
      <c r="A313" s="404"/>
      <c r="B313" s="404"/>
      <c r="C313" s="404"/>
      <c r="D313" s="404"/>
      <c r="E313" s="404"/>
      <c r="F313" s="404"/>
      <c r="G313" s="404"/>
      <c r="H313" s="404"/>
      <c r="I313" s="404"/>
      <c r="J313" s="404"/>
      <c r="K313" s="404"/>
      <c r="L313" s="404"/>
      <c r="M313" s="404"/>
      <c r="N313" s="404"/>
      <c r="O313" s="404"/>
      <c r="P313" s="404"/>
      <c r="Q313" s="404"/>
      <c r="R313" s="404"/>
      <c r="S313" s="404"/>
      <c r="T313" s="404"/>
      <c r="U313" s="404"/>
      <c r="V313" s="404"/>
      <c r="W313" s="404"/>
      <c r="X313" s="404"/>
      <c r="Y313" s="404"/>
      <c r="Z313" s="404"/>
      <c r="AA313" s="404"/>
      <c r="AB313" s="404"/>
      <c r="AC313" s="404"/>
    </row>
    <row r="314" spans="1:29" ht="15.75" customHeight="1">
      <c r="A314" s="404"/>
      <c r="B314" s="404"/>
      <c r="C314" s="404"/>
      <c r="D314" s="404"/>
      <c r="E314" s="404"/>
      <c r="F314" s="404"/>
      <c r="G314" s="404"/>
      <c r="H314" s="404"/>
      <c r="I314" s="404"/>
      <c r="J314" s="404"/>
      <c r="K314" s="404"/>
      <c r="L314" s="404"/>
      <c r="M314" s="404"/>
      <c r="N314" s="404"/>
      <c r="O314" s="404"/>
      <c r="P314" s="404"/>
      <c r="Q314" s="404"/>
      <c r="R314" s="404"/>
      <c r="S314" s="404"/>
      <c r="T314" s="404"/>
      <c r="U314" s="404"/>
      <c r="V314" s="404"/>
      <c r="W314" s="404"/>
      <c r="X314" s="404"/>
      <c r="Y314" s="404"/>
      <c r="Z314" s="404"/>
      <c r="AA314" s="404"/>
      <c r="AB314" s="404"/>
      <c r="AC314" s="404"/>
    </row>
    <row r="315" spans="1:29" ht="15.75" customHeight="1">
      <c r="A315" s="404"/>
      <c r="B315" s="404"/>
      <c r="C315" s="404"/>
      <c r="D315" s="404"/>
      <c r="E315" s="404"/>
      <c r="F315" s="404"/>
      <c r="G315" s="404"/>
      <c r="H315" s="404"/>
      <c r="I315" s="404"/>
      <c r="J315" s="404"/>
      <c r="K315" s="404"/>
      <c r="L315" s="404"/>
      <c r="M315" s="404"/>
      <c r="N315" s="404"/>
      <c r="O315" s="404"/>
      <c r="P315" s="404"/>
      <c r="Q315" s="404"/>
      <c r="R315" s="404"/>
      <c r="S315" s="404"/>
      <c r="T315" s="404"/>
      <c r="U315" s="404"/>
      <c r="V315" s="404"/>
      <c r="W315" s="404"/>
      <c r="X315" s="404"/>
      <c r="Y315" s="404"/>
      <c r="Z315" s="404"/>
      <c r="AA315" s="404"/>
      <c r="AB315" s="404"/>
      <c r="AC315" s="404"/>
    </row>
    <row r="316" spans="1:29" ht="15.75" customHeight="1">
      <c r="A316" s="404"/>
      <c r="B316" s="404"/>
      <c r="C316" s="404"/>
      <c r="D316" s="404"/>
      <c r="E316" s="404"/>
      <c r="F316" s="404"/>
      <c r="G316" s="404"/>
      <c r="H316" s="404"/>
      <c r="I316" s="404"/>
      <c r="J316" s="404"/>
      <c r="K316" s="404"/>
      <c r="L316" s="404"/>
      <c r="M316" s="404"/>
      <c r="N316" s="404"/>
      <c r="O316" s="404"/>
      <c r="P316" s="404"/>
      <c r="Q316" s="404"/>
      <c r="R316" s="404"/>
      <c r="S316" s="404"/>
      <c r="T316" s="404"/>
      <c r="U316" s="404"/>
      <c r="V316" s="404"/>
      <c r="W316" s="404"/>
      <c r="X316" s="404"/>
      <c r="Y316" s="404"/>
      <c r="Z316" s="404"/>
      <c r="AA316" s="404"/>
      <c r="AB316" s="404"/>
      <c r="AC316" s="404"/>
    </row>
    <row r="317" spans="1:29" ht="15.75" customHeight="1">
      <c r="A317" s="404"/>
      <c r="B317" s="404"/>
      <c r="C317" s="404"/>
      <c r="D317" s="404"/>
      <c r="E317" s="404"/>
      <c r="F317" s="404"/>
      <c r="G317" s="404"/>
      <c r="H317" s="404"/>
      <c r="I317" s="404"/>
      <c r="J317" s="404"/>
      <c r="K317" s="404"/>
      <c r="L317" s="404"/>
      <c r="M317" s="404"/>
      <c r="N317" s="404"/>
      <c r="O317" s="404"/>
      <c r="P317" s="404"/>
      <c r="Q317" s="404"/>
      <c r="R317" s="404"/>
      <c r="S317" s="404"/>
      <c r="T317" s="404"/>
      <c r="U317" s="404"/>
      <c r="V317" s="404"/>
      <c r="W317" s="404"/>
      <c r="X317" s="404"/>
      <c r="Y317" s="404"/>
      <c r="Z317" s="404"/>
      <c r="AA317" s="404"/>
      <c r="AB317" s="404"/>
      <c r="AC317" s="404"/>
    </row>
    <row r="318" spans="1:29" ht="15.75" customHeight="1">
      <c r="A318" s="404"/>
      <c r="B318" s="404"/>
      <c r="C318" s="404"/>
      <c r="D318" s="404"/>
      <c r="E318" s="404"/>
      <c r="F318" s="404"/>
      <c r="G318" s="404"/>
      <c r="H318" s="404"/>
      <c r="I318" s="404"/>
      <c r="J318" s="404"/>
      <c r="K318" s="404"/>
      <c r="L318" s="404"/>
      <c r="M318" s="404"/>
      <c r="N318" s="404"/>
      <c r="O318" s="404"/>
      <c r="P318" s="404"/>
      <c r="Q318" s="404"/>
      <c r="R318" s="404"/>
      <c r="S318" s="404"/>
      <c r="T318" s="404"/>
      <c r="U318" s="404"/>
      <c r="V318" s="404"/>
      <c r="W318" s="404"/>
      <c r="X318" s="404"/>
      <c r="Y318" s="404"/>
      <c r="Z318" s="404"/>
      <c r="AA318" s="404"/>
      <c r="AB318" s="404"/>
      <c r="AC318" s="404"/>
    </row>
    <row r="319" spans="1:29" ht="15.75" customHeight="1">
      <c r="A319" s="404"/>
      <c r="B319" s="404"/>
      <c r="C319" s="404"/>
      <c r="D319" s="404"/>
      <c r="E319" s="404"/>
      <c r="F319" s="404"/>
      <c r="G319" s="404"/>
      <c r="H319" s="404"/>
      <c r="I319" s="404"/>
      <c r="J319" s="404"/>
      <c r="K319" s="404"/>
      <c r="L319" s="404"/>
      <c r="M319" s="404"/>
      <c r="N319" s="404"/>
      <c r="O319" s="404"/>
      <c r="P319" s="404"/>
      <c r="Q319" s="404"/>
      <c r="R319" s="404"/>
      <c r="S319" s="404"/>
      <c r="T319" s="404"/>
      <c r="U319" s="404"/>
      <c r="V319" s="404"/>
      <c r="W319" s="404"/>
      <c r="X319" s="404"/>
      <c r="Y319" s="404"/>
      <c r="Z319" s="404"/>
      <c r="AA319" s="404"/>
      <c r="AB319" s="404"/>
      <c r="AC319" s="404"/>
    </row>
    <row r="320" spans="1:29" ht="15.75" customHeight="1">
      <c r="A320" s="404"/>
      <c r="B320" s="404"/>
      <c r="C320" s="404"/>
      <c r="D320" s="404"/>
      <c r="E320" s="404"/>
      <c r="F320" s="404"/>
      <c r="G320" s="404"/>
      <c r="H320" s="404"/>
      <c r="I320" s="404"/>
      <c r="J320" s="404"/>
      <c r="K320" s="404"/>
      <c r="L320" s="404"/>
      <c r="M320" s="404"/>
      <c r="N320" s="404"/>
      <c r="O320" s="404"/>
      <c r="P320" s="404"/>
      <c r="Q320" s="404"/>
      <c r="R320" s="404"/>
      <c r="S320" s="404"/>
      <c r="T320" s="404"/>
      <c r="U320" s="404"/>
      <c r="V320" s="404"/>
      <c r="W320" s="404"/>
      <c r="X320" s="404"/>
      <c r="Y320" s="404"/>
      <c r="Z320" s="404"/>
      <c r="AA320" s="404"/>
      <c r="AB320" s="404"/>
      <c r="AC320" s="404"/>
    </row>
    <row r="321" spans="1:29" ht="15.75" customHeight="1">
      <c r="A321" s="404"/>
      <c r="B321" s="404"/>
      <c r="C321" s="404"/>
      <c r="D321" s="404"/>
      <c r="E321" s="404"/>
      <c r="F321" s="404"/>
      <c r="G321" s="404"/>
      <c r="H321" s="404"/>
      <c r="I321" s="404"/>
      <c r="J321" s="404"/>
      <c r="K321" s="404"/>
      <c r="L321" s="404"/>
      <c r="M321" s="404"/>
      <c r="N321" s="404"/>
      <c r="O321" s="404"/>
      <c r="P321" s="404"/>
      <c r="Q321" s="404"/>
      <c r="R321" s="404"/>
      <c r="S321" s="404"/>
      <c r="T321" s="404"/>
      <c r="U321" s="404"/>
      <c r="V321" s="404"/>
      <c r="W321" s="404"/>
      <c r="X321" s="404"/>
      <c r="Y321" s="404"/>
      <c r="Z321" s="404"/>
      <c r="AA321" s="404"/>
      <c r="AB321" s="404"/>
      <c r="AC321" s="404"/>
    </row>
    <row r="322" spans="1:29" ht="15.75" customHeight="1">
      <c r="A322" s="404"/>
      <c r="B322" s="404"/>
      <c r="C322" s="404"/>
      <c r="D322" s="404"/>
      <c r="E322" s="404"/>
      <c r="F322" s="404"/>
      <c r="G322" s="404"/>
      <c r="H322" s="404"/>
      <c r="I322" s="404"/>
      <c r="J322" s="404"/>
      <c r="K322" s="404"/>
      <c r="L322" s="404"/>
      <c r="M322" s="404"/>
      <c r="N322" s="404"/>
      <c r="O322" s="404"/>
      <c r="P322" s="404"/>
      <c r="Q322" s="404"/>
      <c r="R322" s="404"/>
      <c r="S322" s="404"/>
      <c r="T322" s="404"/>
      <c r="U322" s="404"/>
      <c r="V322" s="404"/>
      <c r="W322" s="404"/>
      <c r="X322" s="404"/>
      <c r="Y322" s="404"/>
      <c r="Z322" s="404"/>
      <c r="AA322" s="404"/>
      <c r="AB322" s="404"/>
      <c r="AC322" s="404"/>
    </row>
    <row r="323" spans="1:29" ht="15.75" customHeight="1">
      <c r="A323" s="404"/>
      <c r="B323" s="404"/>
      <c r="C323" s="404"/>
      <c r="D323" s="404"/>
      <c r="E323" s="404"/>
      <c r="F323" s="404"/>
      <c r="G323" s="404"/>
      <c r="H323" s="404"/>
      <c r="I323" s="404"/>
      <c r="J323" s="404"/>
      <c r="K323" s="404"/>
      <c r="L323" s="404"/>
      <c r="M323" s="404"/>
      <c r="N323" s="404"/>
      <c r="O323" s="404"/>
      <c r="P323" s="404"/>
      <c r="Q323" s="404"/>
      <c r="R323" s="404"/>
      <c r="S323" s="404"/>
      <c r="T323" s="404"/>
      <c r="U323" s="404"/>
      <c r="V323" s="404"/>
      <c r="W323" s="404"/>
      <c r="X323" s="404"/>
      <c r="Y323" s="404"/>
      <c r="Z323" s="404"/>
      <c r="AA323" s="404"/>
      <c r="AB323" s="404"/>
      <c r="AC323" s="404"/>
    </row>
    <row r="324" spans="1:29" ht="15.75" customHeight="1">
      <c r="A324" s="404"/>
      <c r="B324" s="404"/>
      <c r="C324" s="404"/>
      <c r="D324" s="404"/>
      <c r="E324" s="404"/>
      <c r="F324" s="404"/>
      <c r="G324" s="404"/>
      <c r="H324" s="404"/>
      <c r="I324" s="404"/>
      <c r="J324" s="404"/>
      <c r="K324" s="404"/>
      <c r="L324" s="404"/>
      <c r="M324" s="404"/>
      <c r="N324" s="404"/>
      <c r="O324" s="404"/>
      <c r="P324" s="404"/>
      <c r="Q324" s="404"/>
      <c r="R324" s="404"/>
      <c r="S324" s="404"/>
      <c r="T324" s="404"/>
      <c r="U324" s="404"/>
      <c r="V324" s="404"/>
      <c r="W324" s="404"/>
      <c r="X324" s="404"/>
      <c r="Y324" s="404"/>
      <c r="Z324" s="404"/>
      <c r="AA324" s="404"/>
      <c r="AB324" s="404"/>
      <c r="AC324" s="404"/>
    </row>
    <row r="325" spans="1:29" ht="15.75" customHeight="1">
      <c r="A325" s="404"/>
      <c r="B325" s="404"/>
      <c r="C325" s="404"/>
      <c r="D325" s="404"/>
      <c r="E325" s="404"/>
      <c r="F325" s="404"/>
      <c r="G325" s="404"/>
      <c r="H325" s="404"/>
      <c r="I325" s="404"/>
      <c r="J325" s="404"/>
      <c r="K325" s="404"/>
      <c r="L325" s="404"/>
      <c r="M325" s="404"/>
      <c r="N325" s="404"/>
      <c r="O325" s="404"/>
      <c r="P325" s="404"/>
      <c r="Q325" s="404"/>
      <c r="R325" s="404"/>
      <c r="S325" s="404"/>
      <c r="T325" s="404"/>
      <c r="U325" s="404"/>
      <c r="V325" s="404"/>
      <c r="W325" s="404"/>
      <c r="X325" s="404"/>
      <c r="Y325" s="404"/>
      <c r="Z325" s="404"/>
      <c r="AA325" s="404"/>
      <c r="AB325" s="404"/>
      <c r="AC325" s="404"/>
    </row>
    <row r="326" spans="1:29" ht="15.75" customHeight="1">
      <c r="A326" s="404"/>
      <c r="B326" s="404"/>
      <c r="C326" s="404"/>
      <c r="D326" s="404"/>
      <c r="E326" s="404"/>
      <c r="F326" s="404"/>
      <c r="G326" s="404"/>
      <c r="H326" s="404"/>
      <c r="I326" s="404"/>
      <c r="J326" s="404"/>
      <c r="K326" s="404"/>
      <c r="L326" s="404"/>
      <c r="M326" s="404"/>
      <c r="N326" s="404"/>
      <c r="O326" s="404"/>
      <c r="P326" s="404"/>
      <c r="Q326" s="404"/>
      <c r="R326" s="404"/>
      <c r="S326" s="404"/>
      <c r="T326" s="404"/>
      <c r="U326" s="404"/>
      <c r="V326" s="404"/>
      <c r="W326" s="404"/>
      <c r="X326" s="404"/>
      <c r="Y326" s="404"/>
      <c r="Z326" s="404"/>
      <c r="AA326" s="404"/>
      <c r="AB326" s="404"/>
      <c r="AC326" s="404"/>
    </row>
    <row r="327" spans="1:29" ht="15.75" customHeight="1">
      <c r="A327" s="404"/>
      <c r="B327" s="404"/>
      <c r="C327" s="404"/>
      <c r="D327" s="404"/>
      <c r="E327" s="404"/>
      <c r="F327" s="404"/>
      <c r="G327" s="404"/>
      <c r="H327" s="404"/>
      <c r="I327" s="404"/>
      <c r="J327" s="404"/>
      <c r="K327" s="404"/>
      <c r="L327" s="404"/>
      <c r="M327" s="404"/>
      <c r="N327" s="404"/>
      <c r="O327" s="404"/>
      <c r="P327" s="404"/>
      <c r="Q327" s="404"/>
      <c r="R327" s="404"/>
      <c r="S327" s="404"/>
      <c r="T327" s="404"/>
      <c r="U327" s="404"/>
      <c r="V327" s="404"/>
      <c r="W327" s="404"/>
      <c r="X327" s="404"/>
      <c r="Y327" s="404"/>
      <c r="Z327" s="404"/>
      <c r="AA327" s="404"/>
      <c r="AB327" s="404"/>
      <c r="AC327" s="404"/>
    </row>
    <row r="328" spans="1:29" ht="15.75" customHeight="1">
      <c r="A328" s="404"/>
      <c r="B328" s="404"/>
      <c r="C328" s="404"/>
      <c r="D328" s="404"/>
      <c r="E328" s="404"/>
      <c r="F328" s="404"/>
      <c r="G328" s="404"/>
      <c r="H328" s="404"/>
      <c r="I328" s="404"/>
      <c r="J328" s="404"/>
      <c r="K328" s="404"/>
      <c r="L328" s="404"/>
      <c r="M328" s="404"/>
      <c r="N328" s="404"/>
      <c r="O328" s="404"/>
      <c r="P328" s="404"/>
      <c r="Q328" s="404"/>
      <c r="R328" s="404"/>
      <c r="S328" s="404"/>
      <c r="T328" s="404"/>
      <c r="U328" s="404"/>
      <c r="V328" s="404"/>
      <c r="W328" s="404"/>
      <c r="X328" s="404"/>
      <c r="Y328" s="404"/>
      <c r="Z328" s="404"/>
      <c r="AA328" s="404"/>
      <c r="AB328" s="404"/>
      <c r="AC328" s="404"/>
    </row>
    <row r="329" spans="1:29" ht="15.75" customHeight="1">
      <c r="A329" s="404"/>
      <c r="B329" s="404"/>
      <c r="C329" s="404"/>
      <c r="D329" s="404"/>
      <c r="E329" s="404"/>
      <c r="F329" s="404"/>
      <c r="G329" s="404"/>
      <c r="H329" s="404"/>
      <c r="I329" s="404"/>
      <c r="J329" s="404"/>
      <c r="K329" s="404"/>
      <c r="L329" s="404"/>
      <c r="M329" s="404"/>
      <c r="N329" s="404"/>
      <c r="O329" s="404"/>
      <c r="P329" s="404"/>
      <c r="Q329" s="404"/>
      <c r="R329" s="404"/>
      <c r="S329" s="404"/>
      <c r="T329" s="404"/>
      <c r="U329" s="404"/>
      <c r="V329" s="404"/>
      <c r="W329" s="404"/>
      <c r="X329" s="404"/>
      <c r="Y329" s="404"/>
      <c r="Z329" s="404"/>
      <c r="AA329" s="404"/>
      <c r="AB329" s="404"/>
      <c r="AC329" s="404"/>
    </row>
    <row r="330" spans="1:29" ht="15.75" customHeight="1">
      <c r="A330" s="404"/>
      <c r="B330" s="404"/>
      <c r="C330" s="404"/>
      <c r="D330" s="404"/>
      <c r="E330" s="404"/>
      <c r="F330" s="404"/>
      <c r="G330" s="404"/>
      <c r="H330" s="404"/>
      <c r="I330" s="404"/>
      <c r="J330" s="404"/>
      <c r="K330" s="404"/>
      <c r="L330" s="404"/>
      <c r="M330" s="404"/>
      <c r="N330" s="404"/>
      <c r="O330" s="404"/>
      <c r="P330" s="404"/>
      <c r="Q330" s="404"/>
      <c r="R330" s="404"/>
      <c r="S330" s="404"/>
      <c r="T330" s="404"/>
      <c r="U330" s="404"/>
      <c r="V330" s="404"/>
      <c r="W330" s="404"/>
      <c r="X330" s="404"/>
      <c r="Y330" s="404"/>
      <c r="Z330" s="404"/>
      <c r="AA330" s="404"/>
      <c r="AB330" s="404"/>
      <c r="AC330" s="404"/>
    </row>
    <row r="331" spans="1:29" ht="15.75" customHeight="1">
      <c r="A331" s="404"/>
      <c r="B331" s="404"/>
      <c r="C331" s="404"/>
      <c r="D331" s="404"/>
      <c r="E331" s="404"/>
      <c r="F331" s="404"/>
      <c r="G331" s="404"/>
      <c r="H331" s="404"/>
      <c r="I331" s="404"/>
      <c r="J331" s="404"/>
      <c r="K331" s="404"/>
      <c r="L331" s="404"/>
      <c r="M331" s="404"/>
      <c r="N331" s="404"/>
      <c r="O331" s="404"/>
      <c r="P331" s="404"/>
      <c r="Q331" s="404"/>
      <c r="R331" s="404"/>
      <c r="S331" s="404"/>
      <c r="T331" s="404"/>
      <c r="U331" s="404"/>
      <c r="V331" s="404"/>
      <c r="W331" s="404"/>
      <c r="X331" s="404"/>
      <c r="Y331" s="404"/>
      <c r="Z331" s="404"/>
      <c r="AA331" s="404"/>
      <c r="AB331" s="404"/>
      <c r="AC331" s="404"/>
    </row>
    <row r="332" spans="1:29" ht="15.75" customHeight="1">
      <c r="A332" s="404"/>
      <c r="B332" s="404"/>
      <c r="C332" s="404"/>
      <c r="D332" s="404"/>
      <c r="E332" s="404"/>
      <c r="F332" s="404"/>
      <c r="G332" s="404"/>
      <c r="H332" s="404"/>
      <c r="I332" s="404"/>
      <c r="J332" s="404"/>
      <c r="K332" s="404"/>
      <c r="L332" s="404"/>
      <c r="M332" s="404"/>
      <c r="N332" s="404"/>
      <c r="O332" s="404"/>
      <c r="P332" s="404"/>
      <c r="Q332" s="404"/>
      <c r="R332" s="404"/>
      <c r="S332" s="404"/>
      <c r="T332" s="404"/>
      <c r="U332" s="404"/>
      <c r="V332" s="404"/>
      <c r="W332" s="404"/>
      <c r="X332" s="404"/>
      <c r="Y332" s="404"/>
      <c r="Z332" s="404"/>
      <c r="AA332" s="404"/>
      <c r="AB332" s="404"/>
      <c r="AC332" s="404"/>
    </row>
    <row r="333" spans="1:29" ht="15.75" customHeight="1">
      <c r="A333" s="404"/>
      <c r="B333" s="404"/>
      <c r="C333" s="404"/>
      <c r="D333" s="404"/>
      <c r="E333" s="404"/>
      <c r="F333" s="404"/>
      <c r="G333" s="404"/>
      <c r="H333" s="404"/>
      <c r="I333" s="404"/>
      <c r="J333" s="404"/>
      <c r="K333" s="404"/>
      <c r="L333" s="404"/>
      <c r="M333" s="404"/>
      <c r="N333" s="404"/>
      <c r="O333" s="404"/>
      <c r="P333" s="404"/>
      <c r="Q333" s="404"/>
      <c r="R333" s="404"/>
      <c r="S333" s="404"/>
      <c r="T333" s="404"/>
      <c r="U333" s="404"/>
      <c r="V333" s="404"/>
      <c r="W333" s="404"/>
      <c r="X333" s="404"/>
      <c r="Y333" s="404"/>
      <c r="Z333" s="404"/>
      <c r="AA333" s="404"/>
      <c r="AB333" s="404"/>
      <c r="AC333" s="404"/>
    </row>
    <row r="334" spans="1:29" ht="15.75" customHeight="1">
      <c r="A334" s="404"/>
      <c r="B334" s="404"/>
      <c r="C334" s="404"/>
      <c r="D334" s="404"/>
      <c r="E334" s="404"/>
      <c r="F334" s="404"/>
      <c r="G334" s="404"/>
      <c r="H334" s="404"/>
      <c r="I334" s="404"/>
      <c r="J334" s="404"/>
      <c r="K334" s="404"/>
      <c r="L334" s="404"/>
      <c r="M334" s="404"/>
      <c r="N334" s="404"/>
      <c r="O334" s="404"/>
      <c r="P334" s="404"/>
      <c r="Q334" s="404"/>
      <c r="R334" s="404"/>
      <c r="S334" s="404"/>
      <c r="T334" s="404"/>
      <c r="U334" s="404"/>
      <c r="V334" s="404"/>
      <c r="W334" s="404"/>
      <c r="X334" s="404"/>
      <c r="Y334" s="404"/>
      <c r="Z334" s="404"/>
      <c r="AA334" s="404"/>
      <c r="AB334" s="404"/>
      <c r="AC334" s="404"/>
    </row>
    <row r="335" spans="1:29" ht="15.75" customHeight="1">
      <c r="A335" s="404"/>
      <c r="B335" s="404"/>
      <c r="C335" s="404"/>
      <c r="D335" s="404"/>
      <c r="E335" s="404"/>
      <c r="F335" s="404"/>
      <c r="G335" s="404"/>
      <c r="H335" s="404"/>
      <c r="I335" s="404"/>
      <c r="J335" s="404"/>
      <c r="K335" s="404"/>
      <c r="L335" s="404"/>
      <c r="M335" s="404"/>
      <c r="N335" s="404"/>
      <c r="O335" s="404"/>
      <c r="P335" s="404"/>
      <c r="Q335" s="404"/>
      <c r="R335" s="404"/>
      <c r="S335" s="404"/>
      <c r="T335" s="404"/>
      <c r="U335" s="404"/>
      <c r="V335" s="404"/>
      <c r="W335" s="404"/>
      <c r="X335" s="404"/>
      <c r="Y335" s="404"/>
      <c r="Z335" s="404"/>
      <c r="AA335" s="404"/>
      <c r="AB335" s="404"/>
      <c r="AC335" s="404"/>
    </row>
    <row r="336" spans="1:29" ht="15.75" customHeight="1">
      <c r="A336" s="404"/>
      <c r="B336" s="404"/>
      <c r="C336" s="404"/>
      <c r="D336" s="404"/>
      <c r="E336" s="404"/>
      <c r="F336" s="404"/>
      <c r="G336" s="404"/>
      <c r="H336" s="404"/>
      <c r="I336" s="404"/>
      <c r="J336" s="404"/>
      <c r="K336" s="404"/>
      <c r="L336" s="404"/>
      <c r="M336" s="404"/>
      <c r="N336" s="404"/>
      <c r="O336" s="404"/>
      <c r="P336" s="404"/>
      <c r="Q336" s="404"/>
      <c r="R336" s="404"/>
      <c r="S336" s="404"/>
      <c r="T336" s="404"/>
      <c r="U336" s="404"/>
      <c r="V336" s="404"/>
      <c r="W336" s="404"/>
      <c r="X336" s="404"/>
      <c r="Y336" s="404"/>
      <c r="Z336" s="404"/>
      <c r="AA336" s="404"/>
      <c r="AB336" s="404"/>
      <c r="AC336" s="404"/>
    </row>
    <row r="337" spans="1:29" ht="15.75" customHeight="1">
      <c r="A337" s="404"/>
      <c r="B337" s="404"/>
      <c r="C337" s="404"/>
      <c r="D337" s="404"/>
      <c r="E337" s="404"/>
      <c r="F337" s="404"/>
      <c r="G337" s="404"/>
      <c r="H337" s="404"/>
      <c r="I337" s="404"/>
      <c r="J337" s="404"/>
      <c r="K337" s="404"/>
      <c r="L337" s="404"/>
      <c r="M337" s="404"/>
      <c r="N337" s="404"/>
      <c r="O337" s="404"/>
      <c r="P337" s="404"/>
      <c r="Q337" s="404"/>
      <c r="R337" s="404"/>
      <c r="S337" s="404"/>
      <c r="T337" s="404"/>
      <c r="U337" s="404"/>
      <c r="V337" s="404"/>
      <c r="W337" s="404"/>
      <c r="X337" s="404"/>
      <c r="Y337" s="404"/>
      <c r="Z337" s="404"/>
      <c r="AA337" s="404"/>
      <c r="AB337" s="404"/>
      <c r="AC337" s="404"/>
    </row>
    <row r="338" spans="1:29" ht="15.75" customHeight="1">
      <c r="A338" s="404"/>
      <c r="B338" s="404"/>
      <c r="C338" s="404"/>
      <c r="D338" s="404"/>
      <c r="E338" s="404"/>
      <c r="F338" s="404"/>
      <c r="G338" s="404"/>
      <c r="H338" s="404"/>
      <c r="I338" s="404"/>
      <c r="J338" s="404"/>
      <c r="K338" s="404"/>
      <c r="L338" s="404"/>
      <c r="M338" s="404"/>
      <c r="N338" s="404"/>
      <c r="O338" s="404"/>
      <c r="P338" s="404"/>
      <c r="Q338" s="404"/>
      <c r="R338" s="404"/>
      <c r="S338" s="404"/>
      <c r="T338" s="404"/>
      <c r="U338" s="404"/>
      <c r="V338" s="404"/>
      <c r="W338" s="404"/>
      <c r="X338" s="404"/>
      <c r="Y338" s="404"/>
      <c r="Z338" s="404"/>
      <c r="AA338" s="404"/>
      <c r="AB338" s="404"/>
      <c r="AC338" s="404"/>
    </row>
    <row r="339" spans="1:29" ht="15.75" customHeight="1">
      <c r="A339" s="404"/>
      <c r="B339" s="404"/>
      <c r="C339" s="404"/>
      <c r="D339" s="404"/>
      <c r="E339" s="404"/>
      <c r="F339" s="404"/>
      <c r="G339" s="404"/>
      <c r="H339" s="404"/>
      <c r="I339" s="404"/>
      <c r="J339" s="404"/>
      <c r="K339" s="404"/>
      <c r="L339" s="404"/>
      <c r="M339" s="404"/>
      <c r="N339" s="404"/>
      <c r="O339" s="404"/>
      <c r="P339" s="404"/>
      <c r="Q339" s="404"/>
      <c r="R339" s="404"/>
      <c r="S339" s="404"/>
      <c r="T339" s="404"/>
      <c r="U339" s="404"/>
      <c r="V339" s="404"/>
      <c r="W339" s="404"/>
      <c r="X339" s="404"/>
      <c r="Y339" s="404"/>
      <c r="Z339" s="404"/>
      <c r="AA339" s="404"/>
      <c r="AB339" s="404"/>
      <c r="AC339" s="404"/>
    </row>
    <row r="340" spans="1:29" ht="15.75" customHeight="1">
      <c r="A340" s="404"/>
      <c r="B340" s="404"/>
      <c r="C340" s="404"/>
      <c r="D340" s="404"/>
      <c r="E340" s="404"/>
      <c r="F340" s="404"/>
      <c r="G340" s="404"/>
      <c r="H340" s="404"/>
      <c r="I340" s="404"/>
      <c r="J340" s="404"/>
      <c r="K340" s="404"/>
      <c r="L340" s="404"/>
      <c r="M340" s="404"/>
      <c r="N340" s="404"/>
      <c r="O340" s="404"/>
      <c r="P340" s="404"/>
      <c r="Q340" s="404"/>
      <c r="R340" s="404"/>
      <c r="S340" s="404"/>
      <c r="T340" s="404"/>
      <c r="U340" s="404"/>
      <c r="V340" s="404"/>
      <c r="W340" s="404"/>
      <c r="X340" s="404"/>
      <c r="Y340" s="404"/>
      <c r="Z340" s="404"/>
      <c r="AA340" s="404"/>
      <c r="AB340" s="404"/>
      <c r="AC340" s="404"/>
    </row>
    <row r="341" spans="1:29" ht="15.75" customHeight="1">
      <c r="A341" s="404"/>
      <c r="B341" s="404"/>
      <c r="C341" s="404"/>
      <c r="D341" s="404"/>
      <c r="E341" s="404"/>
      <c r="F341" s="404"/>
      <c r="G341" s="404"/>
      <c r="H341" s="404"/>
      <c r="I341" s="404"/>
      <c r="J341" s="404"/>
      <c r="K341" s="404"/>
      <c r="L341" s="404"/>
      <c r="M341" s="404"/>
      <c r="N341" s="404"/>
      <c r="O341" s="404"/>
      <c r="P341" s="404"/>
      <c r="Q341" s="404"/>
      <c r="R341" s="404"/>
      <c r="S341" s="404"/>
      <c r="T341" s="404"/>
      <c r="U341" s="404"/>
      <c r="V341" s="404"/>
      <c r="W341" s="404"/>
      <c r="X341" s="404"/>
      <c r="Y341" s="404"/>
      <c r="Z341" s="404"/>
      <c r="AA341" s="404"/>
      <c r="AB341" s="404"/>
      <c r="AC341" s="404"/>
    </row>
    <row r="342" spans="1:29" ht="15.75" customHeight="1">
      <c r="A342" s="404"/>
      <c r="B342" s="404"/>
      <c r="C342" s="404"/>
      <c r="D342" s="404"/>
      <c r="E342" s="404"/>
      <c r="F342" s="404"/>
      <c r="G342" s="404"/>
      <c r="H342" s="404"/>
      <c r="I342" s="404"/>
      <c r="J342" s="404"/>
      <c r="K342" s="404"/>
      <c r="L342" s="404"/>
      <c r="M342" s="404"/>
      <c r="N342" s="404"/>
      <c r="O342" s="404"/>
      <c r="P342" s="404"/>
      <c r="Q342" s="404"/>
      <c r="R342" s="404"/>
      <c r="S342" s="404"/>
      <c r="T342" s="404"/>
      <c r="U342" s="404"/>
      <c r="V342" s="404"/>
      <c r="W342" s="404"/>
      <c r="X342" s="404"/>
      <c r="Y342" s="404"/>
      <c r="Z342" s="404"/>
      <c r="AA342" s="404"/>
      <c r="AB342" s="404"/>
      <c r="AC342" s="404"/>
    </row>
    <row r="343" spans="1:29" ht="15.75" customHeight="1">
      <c r="A343" s="404"/>
      <c r="B343" s="404"/>
      <c r="C343" s="404"/>
      <c r="D343" s="404"/>
      <c r="E343" s="404"/>
      <c r="F343" s="404"/>
      <c r="G343" s="404"/>
      <c r="H343" s="404"/>
      <c r="I343" s="404"/>
      <c r="J343" s="404"/>
      <c r="K343" s="404"/>
      <c r="L343" s="404"/>
      <c r="M343" s="404"/>
      <c r="N343" s="404"/>
      <c r="O343" s="404"/>
      <c r="P343" s="404"/>
      <c r="Q343" s="404"/>
      <c r="R343" s="404"/>
      <c r="S343" s="404"/>
      <c r="T343" s="404"/>
      <c r="U343" s="404"/>
      <c r="V343" s="404"/>
      <c r="W343" s="404"/>
      <c r="X343" s="404"/>
      <c r="Y343" s="404"/>
      <c r="Z343" s="404"/>
      <c r="AA343" s="404"/>
      <c r="AB343" s="404"/>
      <c r="AC343" s="404"/>
    </row>
    <row r="344" spans="1:29" ht="15.75" customHeight="1">
      <c r="A344" s="404"/>
      <c r="B344" s="404"/>
      <c r="C344" s="404"/>
      <c r="D344" s="404"/>
      <c r="E344" s="404"/>
      <c r="F344" s="404"/>
      <c r="G344" s="404"/>
      <c r="H344" s="404"/>
      <c r="I344" s="404"/>
      <c r="J344" s="404"/>
      <c r="K344" s="404"/>
      <c r="L344" s="404"/>
      <c r="M344" s="404"/>
      <c r="N344" s="404"/>
      <c r="O344" s="404"/>
      <c r="P344" s="404"/>
      <c r="Q344" s="404"/>
      <c r="R344" s="404"/>
      <c r="S344" s="404"/>
      <c r="T344" s="404"/>
      <c r="U344" s="404"/>
      <c r="V344" s="404"/>
      <c r="W344" s="404"/>
      <c r="X344" s="404"/>
      <c r="Y344" s="404"/>
      <c r="Z344" s="404"/>
      <c r="AA344" s="404"/>
      <c r="AB344" s="404"/>
      <c r="AC344" s="404"/>
    </row>
    <row r="345" spans="1:29" ht="15.75" customHeight="1">
      <c r="A345" s="404"/>
      <c r="B345" s="404"/>
      <c r="C345" s="404"/>
      <c r="D345" s="404"/>
      <c r="E345" s="404"/>
      <c r="F345" s="404"/>
      <c r="G345" s="404"/>
      <c r="H345" s="404"/>
      <c r="I345" s="404"/>
      <c r="J345" s="404"/>
      <c r="K345" s="404"/>
      <c r="L345" s="404"/>
      <c r="M345" s="404"/>
      <c r="N345" s="404"/>
      <c r="O345" s="404"/>
      <c r="P345" s="404"/>
      <c r="Q345" s="404"/>
      <c r="R345" s="404"/>
      <c r="S345" s="404"/>
      <c r="T345" s="404"/>
      <c r="U345" s="404"/>
      <c r="V345" s="404"/>
      <c r="W345" s="404"/>
      <c r="X345" s="404"/>
      <c r="Y345" s="404"/>
      <c r="Z345" s="404"/>
      <c r="AA345" s="404"/>
      <c r="AB345" s="404"/>
      <c r="AC345" s="404"/>
    </row>
    <row r="346" spans="1:29" ht="15.75" customHeight="1">
      <c r="A346" s="404"/>
      <c r="B346" s="404"/>
      <c r="C346" s="404"/>
      <c r="D346" s="404"/>
      <c r="E346" s="404"/>
      <c r="F346" s="404"/>
      <c r="G346" s="404"/>
      <c r="H346" s="404"/>
      <c r="I346" s="404"/>
      <c r="J346" s="404"/>
      <c r="K346" s="404"/>
      <c r="L346" s="404"/>
      <c r="M346" s="404"/>
      <c r="N346" s="404"/>
      <c r="O346" s="404"/>
      <c r="P346" s="404"/>
      <c r="Q346" s="404"/>
      <c r="R346" s="404"/>
      <c r="S346" s="404"/>
      <c r="T346" s="404"/>
      <c r="U346" s="404"/>
      <c r="V346" s="404"/>
      <c r="W346" s="404"/>
      <c r="X346" s="404"/>
      <c r="Y346" s="404"/>
      <c r="Z346" s="404"/>
      <c r="AA346" s="404"/>
      <c r="AB346" s="404"/>
      <c r="AC346" s="404"/>
    </row>
    <row r="347" spans="1:29" ht="15.75" customHeight="1">
      <c r="A347" s="404"/>
      <c r="B347" s="404"/>
      <c r="C347" s="404"/>
      <c r="D347" s="404"/>
      <c r="E347" s="404"/>
      <c r="F347" s="404"/>
      <c r="G347" s="404"/>
      <c r="H347" s="404"/>
      <c r="I347" s="404"/>
      <c r="J347" s="404"/>
      <c r="K347" s="404"/>
      <c r="L347" s="404"/>
      <c r="M347" s="404"/>
      <c r="N347" s="404"/>
      <c r="O347" s="404"/>
      <c r="P347" s="404"/>
      <c r="Q347" s="404"/>
      <c r="R347" s="404"/>
      <c r="S347" s="404"/>
      <c r="T347" s="404"/>
      <c r="U347" s="404"/>
      <c r="V347" s="404"/>
      <c r="W347" s="404"/>
      <c r="X347" s="404"/>
      <c r="Y347" s="404"/>
      <c r="Z347" s="404"/>
      <c r="AA347" s="404"/>
      <c r="AB347" s="404"/>
      <c r="AC347" s="404"/>
    </row>
    <row r="348" spans="1:29" ht="15.75" customHeight="1">
      <c r="A348" s="404"/>
      <c r="B348" s="404"/>
      <c r="C348" s="404"/>
      <c r="D348" s="404"/>
      <c r="E348" s="404"/>
      <c r="F348" s="404"/>
      <c r="G348" s="404"/>
      <c r="H348" s="404"/>
      <c r="I348" s="404"/>
      <c r="J348" s="404"/>
      <c r="K348" s="404"/>
      <c r="L348" s="404"/>
      <c r="M348" s="404"/>
      <c r="N348" s="404"/>
      <c r="O348" s="404"/>
      <c r="P348" s="404"/>
      <c r="Q348" s="404"/>
      <c r="R348" s="404"/>
      <c r="S348" s="404"/>
      <c r="T348" s="404"/>
      <c r="U348" s="404"/>
      <c r="V348" s="404"/>
      <c r="W348" s="404"/>
      <c r="X348" s="404"/>
      <c r="Y348" s="404"/>
      <c r="Z348" s="404"/>
      <c r="AA348" s="404"/>
      <c r="AB348" s="404"/>
      <c r="AC348" s="404"/>
    </row>
    <row r="349" spans="1:29" ht="15.75" customHeight="1">
      <c r="A349" s="404"/>
      <c r="B349" s="404"/>
      <c r="C349" s="404"/>
      <c r="D349" s="404"/>
      <c r="E349" s="404"/>
      <c r="F349" s="404"/>
      <c r="G349" s="404"/>
      <c r="H349" s="404"/>
      <c r="I349" s="404"/>
      <c r="J349" s="404"/>
      <c r="K349" s="404"/>
      <c r="L349" s="404"/>
      <c r="M349" s="404"/>
      <c r="N349" s="404"/>
      <c r="O349" s="404"/>
      <c r="P349" s="404"/>
      <c r="Q349" s="404"/>
      <c r="R349" s="404"/>
      <c r="S349" s="404"/>
      <c r="T349" s="404"/>
      <c r="U349" s="404"/>
      <c r="V349" s="404"/>
      <c r="W349" s="404"/>
      <c r="X349" s="404"/>
      <c r="Y349" s="404"/>
      <c r="Z349" s="404"/>
      <c r="AA349" s="404"/>
      <c r="AB349" s="404"/>
      <c r="AC349" s="404"/>
    </row>
    <row r="350" spans="1:29" ht="15.75" customHeight="1">
      <c r="A350" s="404"/>
      <c r="B350" s="404"/>
      <c r="C350" s="404"/>
      <c r="D350" s="404"/>
      <c r="E350" s="404"/>
      <c r="F350" s="404"/>
      <c r="G350" s="404"/>
      <c r="H350" s="404"/>
      <c r="I350" s="404"/>
      <c r="J350" s="404"/>
      <c r="K350" s="404"/>
      <c r="L350" s="404"/>
      <c r="M350" s="404"/>
      <c r="N350" s="404"/>
      <c r="O350" s="404"/>
      <c r="P350" s="404"/>
      <c r="Q350" s="404"/>
      <c r="R350" s="404"/>
      <c r="S350" s="404"/>
      <c r="T350" s="404"/>
      <c r="U350" s="404"/>
      <c r="V350" s="404"/>
      <c r="W350" s="404"/>
      <c r="X350" s="404"/>
      <c r="Y350" s="404"/>
      <c r="Z350" s="404"/>
      <c r="AA350" s="404"/>
      <c r="AB350" s="404"/>
      <c r="AC350" s="404"/>
    </row>
    <row r="351" spans="1:29" ht="15.75" customHeight="1">
      <c r="A351" s="404"/>
      <c r="B351" s="404"/>
      <c r="C351" s="404"/>
      <c r="D351" s="404"/>
      <c r="E351" s="404"/>
      <c r="F351" s="404"/>
      <c r="G351" s="404"/>
      <c r="H351" s="404"/>
      <c r="I351" s="404"/>
      <c r="J351" s="404"/>
      <c r="K351" s="404"/>
      <c r="L351" s="404"/>
      <c r="M351" s="404"/>
      <c r="N351" s="404"/>
      <c r="O351" s="404"/>
      <c r="P351" s="404"/>
      <c r="Q351" s="404"/>
      <c r="R351" s="404"/>
      <c r="S351" s="404"/>
      <c r="T351" s="404"/>
      <c r="U351" s="404"/>
      <c r="V351" s="404"/>
      <c r="W351" s="404"/>
      <c r="X351" s="404"/>
      <c r="Y351" s="404"/>
      <c r="Z351" s="404"/>
      <c r="AA351" s="404"/>
      <c r="AB351" s="404"/>
      <c r="AC351" s="404"/>
    </row>
    <row r="352" spans="1:29" ht="15.75" customHeight="1">
      <c r="A352" s="404"/>
      <c r="B352" s="404"/>
      <c r="C352" s="404"/>
      <c r="D352" s="404"/>
      <c r="E352" s="404"/>
      <c r="F352" s="404"/>
      <c r="G352" s="404"/>
      <c r="H352" s="404"/>
      <c r="I352" s="404"/>
      <c r="J352" s="404"/>
      <c r="K352" s="404"/>
      <c r="L352" s="404"/>
      <c r="M352" s="404"/>
      <c r="N352" s="404"/>
      <c r="O352" s="404"/>
      <c r="P352" s="404"/>
      <c r="Q352" s="404"/>
      <c r="R352" s="404"/>
      <c r="S352" s="404"/>
      <c r="T352" s="404"/>
      <c r="U352" s="404"/>
      <c r="V352" s="404"/>
      <c r="W352" s="404"/>
      <c r="X352" s="404"/>
      <c r="Y352" s="404"/>
      <c r="Z352" s="404"/>
      <c r="AA352" s="404"/>
      <c r="AB352" s="404"/>
      <c r="AC352" s="404"/>
    </row>
    <row r="353" spans="1:29" ht="15.75" customHeight="1">
      <c r="A353" s="404"/>
      <c r="B353" s="404"/>
      <c r="C353" s="404"/>
      <c r="D353" s="404"/>
      <c r="E353" s="404"/>
      <c r="F353" s="404"/>
      <c r="G353" s="404"/>
      <c r="H353" s="404"/>
      <c r="I353" s="404"/>
      <c r="J353" s="404"/>
      <c r="K353" s="404"/>
      <c r="L353" s="404"/>
      <c r="M353" s="404"/>
      <c r="N353" s="404"/>
      <c r="O353" s="404"/>
      <c r="P353" s="404"/>
      <c r="Q353" s="404"/>
      <c r="R353" s="404"/>
      <c r="S353" s="404"/>
      <c r="T353" s="404"/>
      <c r="U353" s="404"/>
      <c r="V353" s="404"/>
      <c r="W353" s="404"/>
      <c r="X353" s="404"/>
      <c r="Y353" s="404"/>
      <c r="Z353" s="404"/>
      <c r="AA353" s="404"/>
      <c r="AB353" s="404"/>
      <c r="AC353" s="404"/>
    </row>
    <row r="354" spans="1:29" ht="15.75" customHeight="1">
      <c r="A354" s="404"/>
      <c r="B354" s="404"/>
      <c r="C354" s="404"/>
      <c r="D354" s="404"/>
      <c r="E354" s="404"/>
      <c r="F354" s="404"/>
      <c r="G354" s="404"/>
      <c r="H354" s="404"/>
      <c r="I354" s="404"/>
      <c r="J354" s="404"/>
      <c r="K354" s="404"/>
      <c r="L354" s="404"/>
      <c r="M354" s="404"/>
      <c r="N354" s="404"/>
      <c r="O354" s="404"/>
      <c r="P354" s="404"/>
      <c r="Q354" s="404"/>
      <c r="R354" s="404"/>
      <c r="S354" s="404"/>
      <c r="T354" s="404"/>
      <c r="U354" s="404"/>
      <c r="V354" s="404"/>
      <c r="W354" s="404"/>
      <c r="X354" s="404"/>
      <c r="Y354" s="404"/>
      <c r="Z354" s="404"/>
      <c r="AA354" s="404"/>
      <c r="AB354" s="404"/>
      <c r="AC354" s="404"/>
    </row>
    <row r="355" spans="1:29" ht="15.75" customHeight="1">
      <c r="A355" s="404"/>
      <c r="B355" s="404"/>
      <c r="C355" s="404"/>
      <c r="D355" s="404"/>
      <c r="E355" s="404"/>
      <c r="F355" s="404"/>
      <c r="G355" s="404"/>
      <c r="H355" s="404"/>
      <c r="I355" s="404"/>
      <c r="J355" s="404"/>
      <c r="K355" s="404"/>
      <c r="L355" s="404"/>
      <c r="M355" s="404"/>
      <c r="N355" s="404"/>
      <c r="O355" s="404"/>
      <c r="P355" s="404"/>
      <c r="Q355" s="404"/>
      <c r="R355" s="404"/>
      <c r="S355" s="404"/>
      <c r="T355" s="404"/>
      <c r="U355" s="404"/>
      <c r="V355" s="404"/>
      <c r="W355" s="404"/>
      <c r="X355" s="404"/>
      <c r="Y355" s="404"/>
      <c r="Z355" s="404"/>
      <c r="AA355" s="404"/>
      <c r="AB355" s="404"/>
      <c r="AC355" s="404"/>
    </row>
    <row r="356" spans="1:29" ht="15.75" customHeight="1">
      <c r="A356" s="404"/>
      <c r="B356" s="404"/>
      <c r="C356" s="404"/>
      <c r="D356" s="404"/>
      <c r="E356" s="404"/>
      <c r="F356" s="404"/>
      <c r="G356" s="404"/>
      <c r="H356" s="404"/>
      <c r="I356" s="404"/>
      <c r="J356" s="404"/>
      <c r="K356" s="404"/>
      <c r="L356" s="404"/>
      <c r="M356" s="404"/>
      <c r="N356" s="404"/>
      <c r="O356" s="404"/>
      <c r="P356" s="404"/>
      <c r="Q356" s="404"/>
      <c r="R356" s="404"/>
      <c r="S356" s="404"/>
      <c r="T356" s="404"/>
      <c r="U356" s="404"/>
      <c r="V356" s="404"/>
      <c r="W356" s="404"/>
      <c r="X356" s="404"/>
      <c r="Y356" s="404"/>
      <c r="Z356" s="404"/>
      <c r="AA356" s="404"/>
      <c r="AB356" s="404"/>
      <c r="AC356" s="404"/>
    </row>
    <row r="357" spans="1:29" ht="15.75" customHeight="1">
      <c r="A357" s="404"/>
      <c r="B357" s="404"/>
      <c r="C357" s="404"/>
      <c r="D357" s="404"/>
      <c r="E357" s="404"/>
      <c r="F357" s="404"/>
      <c r="G357" s="404"/>
      <c r="H357" s="404"/>
      <c r="I357" s="404"/>
      <c r="J357" s="404"/>
      <c r="K357" s="404"/>
      <c r="L357" s="404"/>
      <c r="M357" s="404"/>
      <c r="N357" s="404"/>
      <c r="O357" s="404"/>
      <c r="P357" s="404"/>
      <c r="Q357" s="404"/>
      <c r="R357" s="404"/>
      <c r="S357" s="404"/>
      <c r="T357" s="404"/>
      <c r="U357" s="404"/>
      <c r="V357" s="404"/>
      <c r="W357" s="404"/>
      <c r="X357" s="404"/>
      <c r="Y357" s="404"/>
      <c r="Z357" s="404"/>
      <c r="AA357" s="404"/>
      <c r="AB357" s="404"/>
      <c r="AC357" s="404"/>
    </row>
    <row r="358" spans="1:29" ht="15.75" customHeight="1">
      <c r="A358" s="404"/>
      <c r="B358" s="404"/>
      <c r="C358" s="404"/>
      <c r="D358" s="404"/>
      <c r="E358" s="404"/>
      <c r="F358" s="404"/>
      <c r="G358" s="404"/>
      <c r="H358" s="404"/>
      <c r="I358" s="404"/>
      <c r="J358" s="404"/>
      <c r="K358" s="404"/>
      <c r="L358" s="404"/>
      <c r="M358" s="404"/>
      <c r="N358" s="404"/>
      <c r="O358" s="404"/>
      <c r="P358" s="404"/>
      <c r="Q358" s="404"/>
      <c r="R358" s="404"/>
      <c r="S358" s="404"/>
      <c r="T358" s="404"/>
      <c r="U358" s="404"/>
      <c r="V358" s="404"/>
      <c r="W358" s="404"/>
      <c r="X358" s="404"/>
      <c r="Y358" s="404"/>
      <c r="Z358" s="404"/>
      <c r="AA358" s="404"/>
      <c r="AB358" s="404"/>
      <c r="AC358" s="404"/>
    </row>
    <row r="359" spans="1:29" ht="15.75" customHeight="1">
      <c r="A359" s="404"/>
      <c r="B359" s="404"/>
      <c r="C359" s="404"/>
      <c r="D359" s="404"/>
      <c r="E359" s="404"/>
      <c r="F359" s="404"/>
      <c r="G359" s="404"/>
      <c r="H359" s="404"/>
      <c r="I359" s="404"/>
      <c r="J359" s="404"/>
      <c r="K359" s="404"/>
      <c r="L359" s="404"/>
      <c r="M359" s="404"/>
      <c r="N359" s="404"/>
      <c r="O359" s="404"/>
      <c r="P359" s="404"/>
      <c r="Q359" s="404"/>
      <c r="R359" s="404"/>
      <c r="S359" s="404"/>
      <c r="T359" s="404"/>
      <c r="U359" s="404"/>
      <c r="V359" s="404"/>
      <c r="W359" s="404"/>
      <c r="X359" s="404"/>
      <c r="Y359" s="404"/>
      <c r="Z359" s="404"/>
      <c r="AA359" s="404"/>
      <c r="AB359" s="404"/>
      <c r="AC359" s="404"/>
    </row>
    <row r="360" spans="1:29" ht="15.75" customHeight="1">
      <c r="A360" s="404"/>
      <c r="B360" s="404"/>
      <c r="C360" s="404"/>
      <c r="D360" s="404"/>
      <c r="E360" s="404"/>
      <c r="F360" s="404"/>
      <c r="G360" s="404"/>
      <c r="H360" s="404"/>
      <c r="I360" s="404"/>
      <c r="J360" s="404"/>
      <c r="K360" s="404"/>
      <c r="L360" s="404"/>
      <c r="M360" s="404"/>
      <c r="N360" s="404"/>
      <c r="O360" s="404"/>
      <c r="P360" s="404"/>
      <c r="Q360" s="404"/>
      <c r="R360" s="404"/>
      <c r="S360" s="404"/>
      <c r="T360" s="404"/>
      <c r="U360" s="404"/>
      <c r="V360" s="404"/>
      <c r="W360" s="404"/>
      <c r="X360" s="404"/>
      <c r="Y360" s="404"/>
      <c r="Z360" s="404"/>
      <c r="AA360" s="404"/>
      <c r="AB360" s="404"/>
      <c r="AC360" s="404"/>
    </row>
    <row r="361" spans="1:29" ht="15.75" customHeight="1">
      <c r="A361" s="404"/>
      <c r="B361" s="404"/>
      <c r="C361" s="404"/>
      <c r="D361" s="404"/>
      <c r="E361" s="404"/>
      <c r="F361" s="404"/>
      <c r="G361" s="404"/>
      <c r="H361" s="404"/>
      <c r="I361" s="404"/>
      <c r="J361" s="404"/>
      <c r="K361" s="404"/>
      <c r="L361" s="404"/>
      <c r="M361" s="404"/>
      <c r="N361" s="404"/>
      <c r="O361" s="404"/>
      <c r="P361" s="404"/>
      <c r="Q361" s="404"/>
      <c r="R361" s="404"/>
      <c r="S361" s="404"/>
      <c r="T361" s="404"/>
      <c r="U361" s="404"/>
      <c r="V361" s="404"/>
      <c r="W361" s="404"/>
      <c r="X361" s="404"/>
      <c r="Y361" s="404"/>
      <c r="Z361" s="404"/>
      <c r="AA361" s="404"/>
      <c r="AB361" s="404"/>
      <c r="AC361" s="404"/>
    </row>
    <row r="362" spans="1:29" ht="15.75" customHeight="1">
      <c r="A362" s="404"/>
      <c r="B362" s="404"/>
      <c r="C362" s="404"/>
      <c r="D362" s="404"/>
      <c r="E362" s="404"/>
      <c r="F362" s="404"/>
      <c r="G362" s="404"/>
      <c r="H362" s="404"/>
      <c r="I362" s="404"/>
      <c r="J362" s="404"/>
      <c r="K362" s="404"/>
      <c r="L362" s="404"/>
      <c r="M362" s="404"/>
      <c r="N362" s="404"/>
      <c r="O362" s="404"/>
      <c r="P362" s="404"/>
      <c r="Q362" s="404"/>
      <c r="R362" s="404"/>
      <c r="S362" s="404"/>
      <c r="T362" s="404"/>
      <c r="U362" s="404"/>
      <c r="V362" s="404"/>
      <c r="W362" s="404"/>
      <c r="X362" s="404"/>
      <c r="Y362" s="404"/>
      <c r="Z362" s="404"/>
      <c r="AA362" s="404"/>
      <c r="AB362" s="404"/>
      <c r="AC362" s="404"/>
    </row>
    <row r="363" spans="1:29" ht="15.75" customHeight="1">
      <c r="A363" s="404"/>
      <c r="B363" s="404"/>
      <c r="C363" s="404"/>
      <c r="D363" s="404"/>
      <c r="E363" s="404"/>
      <c r="F363" s="404"/>
      <c r="G363" s="404"/>
      <c r="H363" s="404"/>
      <c r="I363" s="404"/>
      <c r="J363" s="404"/>
      <c r="K363" s="404"/>
      <c r="L363" s="404"/>
      <c r="M363" s="404"/>
      <c r="N363" s="404"/>
      <c r="O363" s="404"/>
      <c r="P363" s="404"/>
      <c r="Q363" s="404"/>
      <c r="R363" s="404"/>
      <c r="S363" s="404"/>
      <c r="T363" s="404"/>
      <c r="U363" s="404"/>
      <c r="V363" s="404"/>
      <c r="W363" s="404"/>
      <c r="X363" s="404"/>
      <c r="Y363" s="404"/>
      <c r="Z363" s="404"/>
      <c r="AA363" s="404"/>
      <c r="AB363" s="404"/>
      <c r="AC363" s="404"/>
    </row>
    <row r="364" spans="1:29" ht="15.75" customHeight="1">
      <c r="A364" s="404"/>
      <c r="B364" s="404"/>
      <c r="C364" s="404"/>
      <c r="D364" s="404"/>
      <c r="E364" s="404"/>
      <c r="F364" s="404"/>
      <c r="G364" s="404"/>
      <c r="H364" s="404"/>
      <c r="I364" s="404"/>
      <c r="J364" s="404"/>
      <c r="K364" s="404"/>
      <c r="L364" s="404"/>
      <c r="M364" s="404"/>
      <c r="N364" s="404"/>
      <c r="O364" s="404"/>
      <c r="P364" s="404"/>
      <c r="Q364" s="404"/>
      <c r="R364" s="404"/>
      <c r="S364" s="404"/>
      <c r="T364" s="404"/>
      <c r="U364" s="404"/>
      <c r="V364" s="404"/>
      <c r="W364" s="404"/>
      <c r="X364" s="404"/>
      <c r="Y364" s="404"/>
      <c r="Z364" s="404"/>
      <c r="AA364" s="404"/>
      <c r="AB364" s="404"/>
      <c r="AC364" s="404"/>
    </row>
    <row r="365" spans="1:29" ht="15.75" customHeight="1">
      <c r="A365" s="404"/>
      <c r="B365" s="404"/>
      <c r="C365" s="404"/>
      <c r="D365" s="404"/>
      <c r="E365" s="404"/>
      <c r="F365" s="404"/>
      <c r="G365" s="404"/>
      <c r="H365" s="404"/>
      <c r="I365" s="404"/>
      <c r="J365" s="404"/>
      <c r="K365" s="404"/>
      <c r="L365" s="404"/>
      <c r="M365" s="404"/>
      <c r="N365" s="404"/>
      <c r="O365" s="404"/>
      <c r="P365" s="404"/>
      <c r="Q365" s="404"/>
      <c r="R365" s="404"/>
      <c r="S365" s="404"/>
      <c r="T365" s="404"/>
      <c r="U365" s="404"/>
      <c r="V365" s="404"/>
      <c r="W365" s="404"/>
      <c r="X365" s="404"/>
      <c r="Y365" s="404"/>
      <c r="Z365" s="404"/>
      <c r="AA365" s="404"/>
      <c r="AB365" s="404"/>
      <c r="AC365" s="404"/>
    </row>
    <row r="366" spans="1:29" ht="15.75" customHeight="1">
      <c r="A366" s="404"/>
      <c r="B366" s="404"/>
      <c r="C366" s="404"/>
      <c r="D366" s="404"/>
      <c r="E366" s="404"/>
      <c r="F366" s="404"/>
      <c r="G366" s="404"/>
      <c r="H366" s="404"/>
      <c r="I366" s="404"/>
      <c r="J366" s="404"/>
      <c r="K366" s="404"/>
      <c r="L366" s="404"/>
      <c r="M366" s="404"/>
      <c r="N366" s="404"/>
      <c r="O366" s="404"/>
      <c r="P366" s="404"/>
      <c r="Q366" s="404"/>
      <c r="R366" s="404"/>
      <c r="S366" s="404"/>
      <c r="T366" s="404"/>
      <c r="U366" s="404"/>
      <c r="V366" s="404"/>
      <c r="W366" s="404"/>
      <c r="X366" s="404"/>
      <c r="Y366" s="404"/>
      <c r="Z366" s="404"/>
      <c r="AA366" s="404"/>
      <c r="AB366" s="404"/>
      <c r="AC366" s="404"/>
    </row>
    <row r="367" spans="1:29" ht="15.75" customHeight="1">
      <c r="A367" s="404"/>
      <c r="B367" s="404"/>
      <c r="C367" s="404"/>
      <c r="D367" s="404"/>
      <c r="E367" s="404"/>
      <c r="F367" s="404"/>
      <c r="G367" s="404"/>
      <c r="H367" s="404"/>
      <c r="I367" s="404"/>
      <c r="J367" s="404"/>
      <c r="K367" s="404"/>
      <c r="L367" s="404"/>
      <c r="M367" s="404"/>
      <c r="N367" s="404"/>
      <c r="O367" s="404"/>
      <c r="P367" s="404"/>
      <c r="Q367" s="404"/>
      <c r="R367" s="404"/>
      <c r="S367" s="404"/>
      <c r="T367" s="404"/>
      <c r="U367" s="404"/>
      <c r="V367" s="404"/>
      <c r="W367" s="404"/>
      <c r="X367" s="404"/>
      <c r="Y367" s="404"/>
      <c r="Z367" s="404"/>
      <c r="AA367" s="404"/>
      <c r="AB367" s="404"/>
      <c r="AC367" s="404"/>
    </row>
    <row r="368" spans="1:29" ht="15.75" customHeight="1">
      <c r="A368" s="404"/>
      <c r="B368" s="404"/>
      <c r="C368" s="404"/>
      <c r="D368" s="404"/>
      <c r="E368" s="404"/>
      <c r="F368" s="404"/>
      <c r="G368" s="404"/>
      <c r="H368" s="404"/>
      <c r="I368" s="404"/>
      <c r="J368" s="404"/>
      <c r="K368" s="404"/>
      <c r="L368" s="404"/>
      <c r="M368" s="404"/>
      <c r="N368" s="404"/>
      <c r="O368" s="404"/>
      <c r="P368" s="404"/>
      <c r="Q368" s="404"/>
      <c r="R368" s="404"/>
      <c r="S368" s="404"/>
      <c r="T368" s="404"/>
      <c r="U368" s="404"/>
      <c r="V368" s="404"/>
      <c r="W368" s="404"/>
      <c r="X368" s="404"/>
      <c r="Y368" s="404"/>
      <c r="Z368" s="404"/>
      <c r="AA368" s="404"/>
      <c r="AB368" s="404"/>
      <c r="AC368" s="404"/>
    </row>
    <row r="369" spans="1:29" ht="15.75" customHeight="1">
      <c r="A369" s="404"/>
      <c r="B369" s="404"/>
      <c r="C369" s="404"/>
      <c r="D369" s="404"/>
      <c r="E369" s="404"/>
      <c r="F369" s="404"/>
      <c r="G369" s="404"/>
      <c r="H369" s="404"/>
      <c r="I369" s="404"/>
      <c r="J369" s="404"/>
      <c r="K369" s="404"/>
      <c r="L369" s="404"/>
      <c r="M369" s="404"/>
      <c r="N369" s="404"/>
      <c r="O369" s="404"/>
      <c r="P369" s="404"/>
      <c r="Q369" s="404"/>
      <c r="R369" s="404"/>
      <c r="S369" s="404"/>
      <c r="T369" s="404"/>
      <c r="U369" s="404"/>
      <c r="V369" s="404"/>
      <c r="W369" s="404"/>
      <c r="X369" s="404"/>
      <c r="Y369" s="404"/>
      <c r="Z369" s="404"/>
      <c r="AA369" s="404"/>
      <c r="AB369" s="404"/>
      <c r="AC369" s="404"/>
    </row>
    <row r="370" spans="1:29" ht="15.75" customHeight="1">
      <c r="A370" s="404"/>
      <c r="B370" s="404"/>
      <c r="C370" s="404"/>
      <c r="D370" s="404"/>
      <c r="E370" s="404"/>
      <c r="F370" s="404"/>
      <c r="G370" s="404"/>
      <c r="H370" s="404"/>
      <c r="I370" s="404"/>
      <c r="J370" s="404"/>
      <c r="K370" s="404"/>
      <c r="L370" s="404"/>
      <c r="M370" s="404"/>
      <c r="N370" s="404"/>
      <c r="O370" s="404"/>
      <c r="P370" s="404"/>
      <c r="Q370" s="404"/>
      <c r="R370" s="404"/>
      <c r="S370" s="404"/>
      <c r="T370" s="404"/>
      <c r="U370" s="404"/>
      <c r="V370" s="404"/>
      <c r="W370" s="404"/>
      <c r="X370" s="404"/>
      <c r="Y370" s="404"/>
      <c r="Z370" s="404"/>
      <c r="AA370" s="404"/>
      <c r="AB370" s="404"/>
      <c r="AC370" s="404"/>
    </row>
    <row r="371" spans="1:29" ht="15.75" customHeight="1">
      <c r="A371" s="404"/>
      <c r="B371" s="404"/>
      <c r="C371" s="404"/>
      <c r="D371" s="404"/>
      <c r="E371" s="404"/>
      <c r="F371" s="404"/>
      <c r="G371" s="404"/>
      <c r="H371" s="404"/>
      <c r="I371" s="404"/>
      <c r="J371" s="404"/>
      <c r="K371" s="404"/>
      <c r="L371" s="404"/>
      <c r="M371" s="404"/>
      <c r="N371" s="404"/>
      <c r="O371" s="404"/>
      <c r="P371" s="404"/>
      <c r="Q371" s="404"/>
      <c r="R371" s="404"/>
      <c r="S371" s="404"/>
      <c r="T371" s="404"/>
      <c r="U371" s="404"/>
      <c r="V371" s="404"/>
      <c r="W371" s="404"/>
      <c r="X371" s="404"/>
      <c r="Y371" s="404"/>
      <c r="Z371" s="404"/>
      <c r="AA371" s="404"/>
      <c r="AB371" s="404"/>
      <c r="AC371" s="404"/>
    </row>
    <row r="372" spans="1:29" ht="15.75" customHeight="1">
      <c r="A372" s="404"/>
      <c r="B372" s="404"/>
      <c r="C372" s="404"/>
      <c r="D372" s="404"/>
      <c r="E372" s="404"/>
      <c r="F372" s="404"/>
      <c r="G372" s="404"/>
      <c r="H372" s="404"/>
      <c r="I372" s="404"/>
      <c r="J372" s="404"/>
      <c r="K372" s="404"/>
      <c r="L372" s="404"/>
      <c r="M372" s="404"/>
      <c r="N372" s="404"/>
      <c r="O372" s="404"/>
      <c r="P372" s="404"/>
      <c r="Q372" s="404"/>
      <c r="R372" s="404"/>
      <c r="S372" s="404"/>
      <c r="T372" s="404"/>
      <c r="U372" s="404"/>
      <c r="V372" s="404"/>
      <c r="W372" s="404"/>
      <c r="X372" s="404"/>
      <c r="Y372" s="404"/>
      <c r="Z372" s="404"/>
      <c r="AA372" s="404"/>
      <c r="AB372" s="404"/>
      <c r="AC372" s="404"/>
    </row>
    <row r="373" spans="1:29" ht="15.75" customHeight="1">
      <c r="A373" s="404"/>
      <c r="B373" s="404"/>
      <c r="C373" s="404"/>
      <c r="D373" s="404"/>
      <c r="E373" s="404"/>
      <c r="F373" s="404"/>
      <c r="G373" s="404"/>
      <c r="H373" s="404"/>
      <c r="I373" s="404"/>
      <c r="J373" s="404"/>
      <c r="K373" s="404"/>
      <c r="L373" s="404"/>
      <c r="M373" s="404"/>
      <c r="N373" s="404"/>
      <c r="O373" s="404"/>
      <c r="P373" s="404"/>
      <c r="Q373" s="404"/>
      <c r="R373" s="404"/>
      <c r="S373" s="404"/>
      <c r="T373" s="404"/>
      <c r="U373" s="404"/>
      <c r="V373" s="404"/>
      <c r="W373" s="404"/>
      <c r="X373" s="404"/>
      <c r="Y373" s="404"/>
      <c r="Z373" s="404"/>
      <c r="AA373" s="404"/>
      <c r="AB373" s="404"/>
      <c r="AC373" s="404"/>
    </row>
    <row r="374" spans="1:29" ht="15.75" customHeight="1">
      <c r="A374" s="404"/>
      <c r="B374" s="404"/>
      <c r="C374" s="404"/>
      <c r="D374" s="404"/>
      <c r="E374" s="404"/>
      <c r="F374" s="404"/>
      <c r="G374" s="404"/>
      <c r="H374" s="404"/>
      <c r="I374" s="404"/>
      <c r="J374" s="404"/>
      <c r="K374" s="404"/>
      <c r="L374" s="404"/>
      <c r="M374" s="404"/>
      <c r="N374" s="404"/>
      <c r="O374" s="404"/>
      <c r="P374" s="404"/>
      <c r="Q374" s="404"/>
      <c r="R374" s="404"/>
      <c r="S374" s="404"/>
      <c r="T374" s="404"/>
      <c r="U374" s="404"/>
      <c r="V374" s="404"/>
      <c r="W374" s="404"/>
      <c r="X374" s="404"/>
      <c r="Y374" s="404"/>
      <c r="Z374" s="404"/>
      <c r="AA374" s="404"/>
      <c r="AB374" s="404"/>
      <c r="AC374" s="404"/>
    </row>
    <row r="375" spans="1:29" ht="15.75" customHeight="1">
      <c r="A375" s="404"/>
      <c r="B375" s="404"/>
      <c r="C375" s="404"/>
      <c r="D375" s="404"/>
      <c r="E375" s="404"/>
      <c r="F375" s="404"/>
      <c r="G375" s="404"/>
      <c r="H375" s="404"/>
      <c r="I375" s="404"/>
      <c r="J375" s="404"/>
      <c r="K375" s="404"/>
      <c r="L375" s="404"/>
      <c r="M375" s="404"/>
      <c r="N375" s="404"/>
      <c r="O375" s="404"/>
      <c r="P375" s="404"/>
      <c r="Q375" s="404"/>
      <c r="R375" s="404"/>
      <c r="S375" s="404"/>
      <c r="T375" s="404"/>
      <c r="U375" s="404"/>
      <c r="V375" s="404"/>
      <c r="W375" s="404"/>
      <c r="X375" s="404"/>
      <c r="Y375" s="404"/>
      <c r="Z375" s="404"/>
      <c r="AA375" s="404"/>
      <c r="AB375" s="404"/>
      <c r="AC375" s="404"/>
    </row>
    <row r="376" spans="1:29" ht="15.75" customHeight="1">
      <c r="A376" s="404"/>
      <c r="B376" s="404"/>
      <c r="C376" s="404"/>
      <c r="D376" s="404"/>
      <c r="E376" s="404"/>
      <c r="F376" s="404"/>
      <c r="G376" s="404"/>
      <c r="H376" s="404"/>
      <c r="I376" s="404"/>
      <c r="J376" s="404"/>
      <c r="K376" s="404"/>
      <c r="L376" s="404"/>
      <c r="M376" s="404"/>
      <c r="N376" s="404"/>
      <c r="O376" s="404"/>
      <c r="P376" s="404"/>
      <c r="Q376" s="404"/>
      <c r="R376" s="404"/>
      <c r="S376" s="404"/>
      <c r="T376" s="404"/>
      <c r="U376" s="404"/>
      <c r="V376" s="404"/>
      <c r="W376" s="404"/>
      <c r="X376" s="404"/>
      <c r="Y376" s="404"/>
      <c r="Z376" s="404"/>
      <c r="AA376" s="404"/>
      <c r="AB376" s="404"/>
      <c r="AC376" s="404"/>
    </row>
    <row r="377" spans="1:29" ht="15.75" customHeight="1">
      <c r="A377" s="404"/>
      <c r="B377" s="404"/>
      <c r="C377" s="404"/>
      <c r="D377" s="404"/>
      <c r="E377" s="404"/>
      <c r="F377" s="404"/>
      <c r="G377" s="404"/>
      <c r="H377" s="404"/>
      <c r="I377" s="404"/>
      <c r="J377" s="404"/>
      <c r="K377" s="404"/>
      <c r="L377" s="404"/>
      <c r="M377" s="404"/>
      <c r="N377" s="404"/>
      <c r="O377" s="404"/>
      <c r="P377" s="404"/>
      <c r="Q377" s="404"/>
      <c r="R377" s="404"/>
      <c r="S377" s="404"/>
      <c r="T377" s="404"/>
      <c r="U377" s="404"/>
      <c r="V377" s="404"/>
      <c r="W377" s="404"/>
      <c r="X377" s="404"/>
      <c r="Y377" s="404"/>
      <c r="Z377" s="404"/>
      <c r="AA377" s="404"/>
      <c r="AB377" s="404"/>
      <c r="AC377" s="404"/>
    </row>
    <row r="378" spans="1:29" ht="15.75" customHeight="1">
      <c r="A378" s="404"/>
      <c r="B378" s="404"/>
      <c r="C378" s="404"/>
      <c r="D378" s="404"/>
      <c r="E378" s="404"/>
      <c r="F378" s="404"/>
      <c r="G378" s="404"/>
      <c r="H378" s="404"/>
      <c r="I378" s="404"/>
      <c r="J378" s="404"/>
      <c r="K378" s="404"/>
      <c r="L378" s="404"/>
      <c r="M378" s="404"/>
      <c r="N378" s="404"/>
      <c r="O378" s="404"/>
      <c r="P378" s="404"/>
      <c r="Q378" s="404"/>
      <c r="R378" s="404"/>
      <c r="S378" s="404"/>
      <c r="T378" s="404"/>
      <c r="U378" s="404"/>
      <c r="V378" s="404"/>
      <c r="W378" s="404"/>
      <c r="X378" s="404"/>
      <c r="Y378" s="404"/>
      <c r="Z378" s="404"/>
      <c r="AA378" s="404"/>
      <c r="AB378" s="404"/>
      <c r="AC378" s="404"/>
    </row>
    <row r="379" spans="1:29" ht="15.75" customHeight="1">
      <c r="A379" s="404"/>
      <c r="B379" s="404"/>
      <c r="C379" s="404"/>
      <c r="D379" s="404"/>
      <c r="E379" s="404"/>
      <c r="F379" s="404"/>
      <c r="G379" s="404"/>
      <c r="H379" s="404"/>
      <c r="I379" s="404"/>
      <c r="J379" s="404"/>
      <c r="K379" s="404"/>
      <c r="L379" s="404"/>
      <c r="M379" s="404"/>
      <c r="N379" s="404"/>
      <c r="O379" s="404"/>
      <c r="P379" s="404"/>
      <c r="Q379" s="404"/>
      <c r="R379" s="404"/>
      <c r="S379" s="404"/>
      <c r="T379" s="404"/>
      <c r="U379" s="404"/>
      <c r="V379" s="404"/>
      <c r="W379" s="404"/>
      <c r="X379" s="404"/>
      <c r="Y379" s="404"/>
      <c r="Z379" s="404"/>
      <c r="AA379" s="404"/>
      <c r="AB379" s="404"/>
      <c r="AC379" s="404"/>
    </row>
    <row r="380" spans="1:29" ht="15.75" customHeight="1">
      <c r="A380" s="404"/>
      <c r="B380" s="404"/>
      <c r="C380" s="404"/>
      <c r="D380" s="404"/>
      <c r="E380" s="404"/>
      <c r="F380" s="404"/>
      <c r="G380" s="404"/>
      <c r="H380" s="404"/>
      <c r="I380" s="404"/>
      <c r="J380" s="404"/>
      <c r="K380" s="404"/>
      <c r="L380" s="404"/>
      <c r="M380" s="404"/>
      <c r="N380" s="404"/>
      <c r="O380" s="404"/>
      <c r="P380" s="404"/>
      <c r="Q380" s="404"/>
      <c r="R380" s="404"/>
      <c r="S380" s="404"/>
      <c r="T380" s="404"/>
      <c r="U380" s="404"/>
      <c r="V380" s="404"/>
      <c r="W380" s="404"/>
      <c r="X380" s="404"/>
      <c r="Y380" s="404"/>
      <c r="Z380" s="404"/>
      <c r="AA380" s="404"/>
      <c r="AB380" s="404"/>
      <c r="AC380" s="404"/>
    </row>
    <row r="381" spans="1:29" ht="15.75" customHeight="1">
      <c r="A381" s="404"/>
      <c r="B381" s="404"/>
      <c r="C381" s="404"/>
      <c r="D381" s="404"/>
      <c r="E381" s="404"/>
      <c r="F381" s="404"/>
      <c r="G381" s="404"/>
      <c r="H381" s="404"/>
      <c r="I381" s="404"/>
      <c r="J381" s="404"/>
      <c r="K381" s="404"/>
      <c r="L381" s="404"/>
      <c r="M381" s="404"/>
      <c r="N381" s="404"/>
      <c r="O381" s="404"/>
      <c r="P381" s="404"/>
      <c r="Q381" s="404"/>
      <c r="R381" s="404"/>
      <c r="S381" s="404"/>
      <c r="T381" s="404"/>
      <c r="U381" s="404"/>
      <c r="V381" s="404"/>
      <c r="W381" s="404"/>
      <c r="X381" s="404"/>
      <c r="Y381" s="404"/>
      <c r="Z381" s="404"/>
      <c r="AA381" s="404"/>
      <c r="AB381" s="404"/>
      <c r="AC381" s="404"/>
    </row>
    <row r="382" spans="1:29" ht="15.75" customHeight="1">
      <c r="A382" s="404"/>
      <c r="B382" s="404"/>
      <c r="C382" s="404"/>
      <c r="D382" s="404"/>
      <c r="E382" s="404"/>
      <c r="F382" s="404"/>
      <c r="G382" s="404"/>
      <c r="H382" s="404"/>
      <c r="I382" s="404"/>
      <c r="J382" s="404"/>
      <c r="K382" s="404"/>
      <c r="L382" s="404"/>
      <c r="M382" s="404"/>
      <c r="N382" s="404"/>
      <c r="O382" s="404"/>
      <c r="P382" s="404"/>
      <c r="Q382" s="404"/>
      <c r="R382" s="404"/>
      <c r="S382" s="404"/>
      <c r="T382" s="404"/>
      <c r="U382" s="404"/>
      <c r="V382" s="404"/>
      <c r="W382" s="404"/>
      <c r="X382" s="404"/>
      <c r="Y382" s="404"/>
      <c r="Z382" s="404"/>
      <c r="AA382" s="404"/>
      <c r="AB382" s="404"/>
      <c r="AC382" s="404"/>
    </row>
    <row r="383" spans="1:29" ht="15.75" customHeight="1">
      <c r="A383" s="404"/>
      <c r="B383" s="404"/>
      <c r="C383" s="404"/>
      <c r="D383" s="404"/>
      <c r="E383" s="404"/>
      <c r="F383" s="404"/>
      <c r="G383" s="404"/>
      <c r="H383" s="404"/>
      <c r="I383" s="404"/>
      <c r="J383" s="404"/>
      <c r="K383" s="404"/>
      <c r="L383" s="404"/>
      <c r="M383" s="404"/>
      <c r="N383" s="404"/>
      <c r="O383" s="404"/>
      <c r="P383" s="404"/>
      <c r="Q383" s="404"/>
      <c r="R383" s="404"/>
      <c r="S383" s="404"/>
      <c r="T383" s="404"/>
      <c r="U383" s="404"/>
      <c r="V383" s="404"/>
      <c r="W383" s="404"/>
      <c r="X383" s="404"/>
      <c r="Y383" s="404"/>
      <c r="Z383" s="404"/>
      <c r="AA383" s="404"/>
      <c r="AB383" s="404"/>
      <c r="AC383" s="404"/>
    </row>
    <row r="384" spans="1:29" ht="15.75" customHeight="1">
      <c r="A384" s="404"/>
      <c r="B384" s="404"/>
      <c r="C384" s="404"/>
      <c r="D384" s="404"/>
      <c r="E384" s="404"/>
      <c r="F384" s="404"/>
      <c r="G384" s="404"/>
      <c r="H384" s="404"/>
      <c r="I384" s="404"/>
      <c r="J384" s="404"/>
      <c r="K384" s="404"/>
      <c r="L384" s="404"/>
      <c r="M384" s="404"/>
      <c r="N384" s="404"/>
      <c r="O384" s="404"/>
      <c r="P384" s="404"/>
      <c r="Q384" s="404"/>
      <c r="R384" s="404"/>
      <c r="S384" s="404"/>
      <c r="T384" s="404"/>
      <c r="U384" s="404"/>
      <c r="V384" s="404"/>
      <c r="W384" s="404"/>
      <c r="X384" s="404"/>
      <c r="Y384" s="404"/>
      <c r="Z384" s="404"/>
      <c r="AA384" s="404"/>
      <c r="AB384" s="404"/>
      <c r="AC384" s="404"/>
    </row>
    <row r="385" spans="1:29" ht="15.75" customHeight="1">
      <c r="A385" s="404"/>
      <c r="B385" s="404"/>
      <c r="C385" s="404"/>
      <c r="D385" s="404"/>
      <c r="E385" s="404"/>
      <c r="F385" s="404"/>
      <c r="G385" s="404"/>
      <c r="H385" s="404"/>
      <c r="I385" s="404"/>
      <c r="J385" s="404"/>
      <c r="K385" s="404"/>
      <c r="L385" s="404"/>
      <c r="M385" s="404"/>
      <c r="N385" s="404"/>
      <c r="O385" s="404"/>
      <c r="P385" s="404"/>
      <c r="Q385" s="404"/>
      <c r="R385" s="404"/>
      <c r="S385" s="404"/>
      <c r="T385" s="404"/>
      <c r="U385" s="404"/>
      <c r="V385" s="404"/>
      <c r="W385" s="404"/>
      <c r="X385" s="404"/>
      <c r="Y385" s="404"/>
      <c r="Z385" s="404"/>
      <c r="AA385" s="404"/>
      <c r="AB385" s="404"/>
      <c r="AC385" s="404"/>
    </row>
    <row r="386" spans="1:29" ht="15.75" customHeight="1">
      <c r="A386" s="404"/>
      <c r="B386" s="404"/>
      <c r="C386" s="404"/>
      <c r="D386" s="404"/>
      <c r="E386" s="404"/>
      <c r="F386" s="404"/>
      <c r="G386" s="404"/>
      <c r="H386" s="404"/>
      <c r="I386" s="404"/>
      <c r="J386" s="404"/>
      <c r="K386" s="404"/>
      <c r="L386" s="404"/>
      <c r="M386" s="404"/>
      <c r="N386" s="404"/>
      <c r="O386" s="404"/>
      <c r="P386" s="404"/>
      <c r="Q386" s="404"/>
      <c r="R386" s="404"/>
      <c r="S386" s="404"/>
      <c r="T386" s="404"/>
      <c r="U386" s="404"/>
      <c r="V386" s="404"/>
      <c r="W386" s="404"/>
      <c r="X386" s="404"/>
      <c r="Y386" s="404"/>
      <c r="Z386" s="404"/>
      <c r="AA386" s="404"/>
      <c r="AB386" s="404"/>
      <c r="AC386" s="404"/>
    </row>
    <row r="387" spans="1:29" ht="15.75" customHeight="1">
      <c r="A387" s="404"/>
      <c r="B387" s="404"/>
      <c r="C387" s="404"/>
      <c r="D387" s="404"/>
      <c r="E387" s="404"/>
      <c r="F387" s="404"/>
      <c r="G387" s="404"/>
      <c r="H387" s="404"/>
      <c r="I387" s="404"/>
      <c r="J387" s="404"/>
      <c r="K387" s="404"/>
      <c r="L387" s="404"/>
      <c r="M387" s="404"/>
      <c r="N387" s="404"/>
      <c r="O387" s="404"/>
      <c r="P387" s="404"/>
      <c r="Q387" s="404"/>
      <c r="R387" s="404"/>
      <c r="S387" s="404"/>
      <c r="T387" s="404"/>
      <c r="U387" s="404"/>
      <c r="V387" s="404"/>
      <c r="W387" s="404"/>
      <c r="X387" s="404"/>
      <c r="Y387" s="404"/>
      <c r="Z387" s="404"/>
      <c r="AA387" s="404"/>
      <c r="AB387" s="404"/>
      <c r="AC387" s="404"/>
    </row>
    <row r="388" spans="1:29" ht="15.75" customHeight="1">
      <c r="A388" s="404"/>
      <c r="B388" s="404"/>
      <c r="C388" s="404"/>
      <c r="D388" s="404"/>
      <c r="E388" s="404"/>
      <c r="F388" s="404"/>
      <c r="G388" s="404"/>
      <c r="H388" s="404"/>
      <c r="I388" s="404"/>
      <c r="J388" s="404"/>
      <c r="K388" s="404"/>
      <c r="L388" s="404"/>
      <c r="M388" s="404"/>
      <c r="N388" s="404"/>
      <c r="O388" s="404"/>
      <c r="P388" s="404"/>
      <c r="Q388" s="404"/>
      <c r="R388" s="404"/>
      <c r="S388" s="404"/>
      <c r="T388" s="404"/>
      <c r="U388" s="404"/>
      <c r="V388" s="404"/>
      <c r="W388" s="404"/>
      <c r="X388" s="404"/>
      <c r="Y388" s="404"/>
      <c r="Z388" s="404"/>
      <c r="AA388" s="404"/>
      <c r="AB388" s="404"/>
      <c r="AC388" s="404"/>
    </row>
    <row r="389" spans="1:29" ht="15.75" customHeight="1">
      <c r="A389" s="404"/>
      <c r="B389" s="404"/>
      <c r="C389" s="404"/>
      <c r="D389" s="404"/>
      <c r="E389" s="404"/>
      <c r="F389" s="404"/>
      <c r="G389" s="404"/>
      <c r="H389" s="404"/>
      <c r="I389" s="404"/>
      <c r="J389" s="404"/>
      <c r="K389" s="404"/>
      <c r="L389" s="404"/>
      <c r="M389" s="404"/>
      <c r="N389" s="404"/>
      <c r="O389" s="404"/>
      <c r="P389" s="404"/>
      <c r="Q389" s="404"/>
      <c r="R389" s="404"/>
      <c r="S389" s="404"/>
      <c r="T389" s="404"/>
      <c r="U389" s="404"/>
      <c r="V389" s="404"/>
      <c r="W389" s="404"/>
      <c r="X389" s="404"/>
      <c r="Y389" s="404"/>
      <c r="Z389" s="404"/>
      <c r="AA389" s="404"/>
      <c r="AB389" s="404"/>
      <c r="AC389" s="404"/>
    </row>
    <row r="390" spans="1:29" ht="15.75" customHeight="1">
      <c r="A390" s="404"/>
      <c r="B390" s="404"/>
      <c r="C390" s="404"/>
      <c r="D390" s="404"/>
      <c r="E390" s="404"/>
      <c r="F390" s="404"/>
      <c r="G390" s="404"/>
      <c r="H390" s="404"/>
      <c r="I390" s="404"/>
      <c r="J390" s="404"/>
      <c r="K390" s="404"/>
      <c r="L390" s="404"/>
      <c r="M390" s="404"/>
      <c r="N390" s="404"/>
      <c r="O390" s="404"/>
      <c r="P390" s="404"/>
      <c r="Q390" s="404"/>
      <c r="R390" s="404"/>
      <c r="S390" s="404"/>
      <c r="T390" s="404"/>
      <c r="U390" s="404"/>
      <c r="V390" s="404"/>
      <c r="W390" s="404"/>
      <c r="X390" s="404"/>
      <c r="Y390" s="404"/>
      <c r="Z390" s="404"/>
      <c r="AA390" s="404"/>
      <c r="AB390" s="404"/>
      <c r="AC390" s="404"/>
    </row>
    <row r="391" spans="1:29" ht="15.75" customHeight="1">
      <c r="A391" s="404"/>
      <c r="B391" s="404"/>
      <c r="C391" s="404"/>
      <c r="D391" s="404"/>
      <c r="E391" s="404"/>
      <c r="F391" s="404"/>
      <c r="G391" s="404"/>
      <c r="H391" s="404"/>
      <c r="I391" s="404"/>
      <c r="J391" s="404"/>
      <c r="K391" s="404"/>
      <c r="L391" s="404"/>
      <c r="M391" s="404"/>
      <c r="N391" s="404"/>
      <c r="O391" s="404"/>
      <c r="P391" s="404"/>
      <c r="Q391" s="404"/>
      <c r="R391" s="404"/>
      <c r="S391" s="404"/>
      <c r="T391" s="404"/>
      <c r="U391" s="404"/>
      <c r="V391" s="404"/>
      <c r="W391" s="404"/>
      <c r="X391" s="404"/>
      <c r="Y391" s="404"/>
      <c r="Z391" s="404"/>
      <c r="AA391" s="404"/>
      <c r="AB391" s="404"/>
      <c r="AC391" s="404"/>
    </row>
    <row r="392" spans="1:29" ht="15.75" customHeight="1">
      <c r="A392" s="404"/>
      <c r="B392" s="404"/>
      <c r="C392" s="404"/>
      <c r="D392" s="404"/>
      <c r="E392" s="404"/>
      <c r="F392" s="404"/>
      <c r="G392" s="404"/>
      <c r="H392" s="404"/>
      <c r="I392" s="404"/>
      <c r="J392" s="404"/>
      <c r="K392" s="404"/>
      <c r="L392" s="404"/>
      <c r="M392" s="404"/>
      <c r="N392" s="404"/>
      <c r="O392" s="404"/>
      <c r="P392" s="404"/>
      <c r="Q392" s="404"/>
      <c r="R392" s="404"/>
      <c r="S392" s="404"/>
      <c r="T392" s="404"/>
      <c r="U392" s="404"/>
      <c r="V392" s="404"/>
      <c r="W392" s="404"/>
      <c r="X392" s="404"/>
      <c r="Y392" s="404"/>
      <c r="Z392" s="404"/>
      <c r="AA392" s="404"/>
      <c r="AB392" s="404"/>
      <c r="AC392" s="404"/>
    </row>
    <row r="393" spans="1:29" ht="15.75" customHeight="1">
      <c r="A393" s="404"/>
      <c r="B393" s="404"/>
      <c r="C393" s="404"/>
      <c r="D393" s="404"/>
      <c r="E393" s="404"/>
      <c r="F393" s="404"/>
      <c r="G393" s="404"/>
      <c r="H393" s="404"/>
      <c r="I393" s="404"/>
      <c r="J393" s="404"/>
      <c r="K393" s="404"/>
      <c r="L393" s="404"/>
      <c r="M393" s="404"/>
      <c r="N393" s="404"/>
      <c r="O393" s="404"/>
      <c r="P393" s="404"/>
      <c r="Q393" s="404"/>
      <c r="R393" s="404"/>
      <c r="S393" s="404"/>
      <c r="T393" s="404"/>
      <c r="U393" s="404"/>
      <c r="V393" s="404"/>
      <c r="W393" s="404"/>
      <c r="X393" s="404"/>
      <c r="Y393" s="404"/>
      <c r="Z393" s="404"/>
      <c r="AA393" s="404"/>
      <c r="AB393" s="404"/>
      <c r="AC393" s="404"/>
    </row>
    <row r="394" spans="1:29" ht="15.75" customHeight="1">
      <c r="A394" s="404"/>
      <c r="B394" s="404"/>
      <c r="C394" s="404"/>
      <c r="D394" s="404"/>
      <c r="E394" s="404"/>
      <c r="F394" s="404"/>
      <c r="G394" s="404"/>
      <c r="H394" s="404"/>
      <c r="I394" s="404"/>
      <c r="J394" s="404"/>
      <c r="K394" s="404"/>
      <c r="L394" s="404"/>
      <c r="M394" s="404"/>
      <c r="N394" s="404"/>
      <c r="O394" s="404"/>
      <c r="P394" s="404"/>
      <c r="Q394" s="404"/>
      <c r="R394" s="404"/>
      <c r="S394" s="404"/>
      <c r="T394" s="404"/>
      <c r="U394" s="404"/>
      <c r="V394" s="404"/>
      <c r="W394" s="404"/>
      <c r="X394" s="404"/>
      <c r="Y394" s="404"/>
      <c r="Z394" s="404"/>
      <c r="AA394" s="404"/>
      <c r="AB394" s="404"/>
      <c r="AC394" s="404"/>
    </row>
    <row r="395" spans="1:29" ht="15.75" customHeight="1">
      <c r="A395" s="404"/>
      <c r="B395" s="404"/>
      <c r="C395" s="404"/>
      <c r="D395" s="404"/>
      <c r="E395" s="404"/>
      <c r="F395" s="404"/>
      <c r="G395" s="404"/>
      <c r="H395" s="404"/>
      <c r="I395" s="404"/>
      <c r="J395" s="404"/>
      <c r="K395" s="404"/>
      <c r="L395" s="404"/>
      <c r="M395" s="404"/>
      <c r="N395" s="404"/>
      <c r="O395" s="404"/>
      <c r="P395" s="404"/>
      <c r="Q395" s="404"/>
      <c r="R395" s="404"/>
      <c r="S395" s="404"/>
      <c r="T395" s="404"/>
      <c r="U395" s="404"/>
      <c r="V395" s="404"/>
      <c r="W395" s="404"/>
      <c r="X395" s="404"/>
      <c r="Y395" s="404"/>
      <c r="Z395" s="404"/>
      <c r="AA395" s="404"/>
      <c r="AB395" s="404"/>
      <c r="AC395" s="404"/>
    </row>
    <row r="396" spans="1:29" ht="15.75" customHeight="1">
      <c r="A396" s="404"/>
      <c r="B396" s="404"/>
      <c r="C396" s="404"/>
      <c r="D396" s="404"/>
      <c r="E396" s="404"/>
      <c r="F396" s="404"/>
      <c r="G396" s="404"/>
      <c r="H396" s="404"/>
      <c r="I396" s="404"/>
      <c r="J396" s="404"/>
      <c r="K396" s="404"/>
      <c r="L396" s="404"/>
      <c r="M396" s="404"/>
      <c r="N396" s="404"/>
      <c r="O396" s="404"/>
      <c r="P396" s="404"/>
      <c r="Q396" s="404"/>
      <c r="R396" s="404"/>
      <c r="S396" s="404"/>
      <c r="T396" s="404"/>
      <c r="U396" s="404"/>
      <c r="V396" s="404"/>
      <c r="W396" s="404"/>
      <c r="X396" s="404"/>
      <c r="Y396" s="404"/>
      <c r="Z396" s="404"/>
      <c r="AA396" s="404"/>
      <c r="AB396" s="404"/>
      <c r="AC396" s="404"/>
    </row>
    <row r="397" spans="1:29" ht="15.75" customHeight="1">
      <c r="A397" s="404"/>
      <c r="B397" s="404"/>
      <c r="C397" s="404"/>
      <c r="D397" s="404"/>
      <c r="E397" s="404"/>
      <c r="F397" s="404"/>
      <c r="G397" s="404"/>
      <c r="H397" s="404"/>
      <c r="I397" s="404"/>
      <c r="J397" s="404"/>
      <c r="K397" s="404"/>
      <c r="L397" s="404"/>
      <c r="M397" s="404"/>
      <c r="N397" s="404"/>
      <c r="O397" s="404"/>
      <c r="P397" s="404"/>
      <c r="Q397" s="404"/>
      <c r="R397" s="404"/>
      <c r="S397" s="404"/>
      <c r="T397" s="404"/>
      <c r="U397" s="404"/>
      <c r="V397" s="404"/>
      <c r="W397" s="404"/>
      <c r="X397" s="404"/>
      <c r="Y397" s="404"/>
      <c r="Z397" s="404"/>
      <c r="AA397" s="404"/>
      <c r="AB397" s="404"/>
      <c r="AC397" s="404"/>
    </row>
    <row r="398" spans="1:29" ht="15.75" customHeight="1">
      <c r="A398" s="404"/>
      <c r="B398" s="404"/>
      <c r="C398" s="404"/>
      <c r="D398" s="404"/>
      <c r="E398" s="404"/>
      <c r="F398" s="404"/>
      <c r="G398" s="404"/>
      <c r="H398" s="404"/>
      <c r="I398" s="404"/>
      <c r="J398" s="404"/>
      <c r="K398" s="404"/>
      <c r="L398" s="404"/>
      <c r="M398" s="404"/>
      <c r="N398" s="404"/>
      <c r="O398" s="404"/>
      <c r="P398" s="404"/>
      <c r="Q398" s="404"/>
      <c r="R398" s="404"/>
      <c r="S398" s="404"/>
      <c r="T398" s="404"/>
      <c r="U398" s="404"/>
      <c r="V398" s="404"/>
      <c r="W398" s="404"/>
      <c r="X398" s="404"/>
      <c r="Y398" s="404"/>
      <c r="Z398" s="404"/>
      <c r="AA398" s="404"/>
      <c r="AB398" s="404"/>
      <c r="AC398" s="404"/>
    </row>
    <row r="399" spans="1:29" ht="15.75" customHeight="1">
      <c r="A399" s="404"/>
      <c r="B399" s="404"/>
      <c r="C399" s="404"/>
      <c r="D399" s="404"/>
      <c r="E399" s="404"/>
      <c r="F399" s="404"/>
      <c r="G399" s="404"/>
      <c r="H399" s="404"/>
      <c r="I399" s="404"/>
      <c r="J399" s="404"/>
      <c r="K399" s="404"/>
      <c r="L399" s="404"/>
      <c r="M399" s="404"/>
      <c r="N399" s="404"/>
      <c r="O399" s="404"/>
      <c r="P399" s="404"/>
      <c r="Q399" s="404"/>
      <c r="R399" s="404"/>
      <c r="S399" s="404"/>
      <c r="T399" s="404"/>
      <c r="U399" s="404"/>
      <c r="V399" s="404"/>
      <c r="W399" s="404"/>
      <c r="X399" s="404"/>
      <c r="Y399" s="404"/>
      <c r="Z399" s="404"/>
      <c r="AA399" s="404"/>
      <c r="AB399" s="404"/>
      <c r="AC399" s="404"/>
    </row>
    <row r="400" spans="1:29" ht="15.75" customHeight="1">
      <c r="A400" s="404"/>
      <c r="B400" s="404"/>
      <c r="C400" s="404"/>
      <c r="D400" s="404"/>
      <c r="E400" s="404"/>
      <c r="F400" s="404"/>
      <c r="G400" s="404"/>
      <c r="H400" s="404"/>
      <c r="I400" s="404"/>
      <c r="J400" s="404"/>
      <c r="K400" s="404"/>
      <c r="L400" s="404"/>
      <c r="M400" s="404"/>
      <c r="N400" s="404"/>
      <c r="O400" s="404"/>
      <c r="P400" s="404"/>
      <c r="Q400" s="404"/>
      <c r="R400" s="404"/>
      <c r="S400" s="404"/>
      <c r="T400" s="404"/>
      <c r="U400" s="404"/>
      <c r="V400" s="404"/>
      <c r="W400" s="404"/>
      <c r="X400" s="404"/>
      <c r="Y400" s="404"/>
      <c r="Z400" s="404"/>
      <c r="AA400" s="404"/>
      <c r="AB400" s="404"/>
      <c r="AC400" s="404"/>
    </row>
    <row r="401" spans="1:29" ht="15.75" customHeight="1">
      <c r="A401" s="404"/>
      <c r="B401" s="404"/>
      <c r="C401" s="404"/>
      <c r="D401" s="404"/>
      <c r="E401" s="404"/>
      <c r="F401" s="404"/>
      <c r="G401" s="404"/>
      <c r="H401" s="404"/>
      <c r="I401" s="404"/>
      <c r="J401" s="404"/>
      <c r="K401" s="404"/>
      <c r="L401" s="404"/>
      <c r="M401" s="404"/>
      <c r="N401" s="404"/>
      <c r="O401" s="404"/>
      <c r="P401" s="404"/>
      <c r="Q401" s="404"/>
      <c r="R401" s="404"/>
      <c r="S401" s="404"/>
      <c r="T401" s="404"/>
      <c r="U401" s="404"/>
      <c r="V401" s="404"/>
      <c r="W401" s="404"/>
      <c r="X401" s="404"/>
      <c r="Y401" s="404"/>
      <c r="Z401" s="404"/>
      <c r="AA401" s="404"/>
      <c r="AB401" s="404"/>
      <c r="AC401" s="404"/>
    </row>
    <row r="402" spans="1:29" ht="15.75" customHeight="1">
      <c r="A402" s="404"/>
      <c r="B402" s="404"/>
      <c r="C402" s="404"/>
      <c r="D402" s="404"/>
      <c r="E402" s="404"/>
      <c r="F402" s="404"/>
      <c r="G402" s="404"/>
      <c r="H402" s="404"/>
      <c r="I402" s="404"/>
      <c r="J402" s="404"/>
      <c r="K402" s="404"/>
      <c r="L402" s="404"/>
      <c r="M402" s="404"/>
      <c r="N402" s="404"/>
      <c r="O402" s="404"/>
      <c r="P402" s="404"/>
      <c r="Q402" s="404"/>
      <c r="R402" s="404"/>
      <c r="S402" s="404"/>
      <c r="T402" s="404"/>
      <c r="U402" s="404"/>
      <c r="V402" s="404"/>
      <c r="W402" s="404"/>
      <c r="X402" s="404"/>
      <c r="Y402" s="404"/>
      <c r="Z402" s="404"/>
      <c r="AA402" s="404"/>
      <c r="AB402" s="404"/>
      <c r="AC402" s="404"/>
    </row>
    <row r="403" spans="1:29" ht="15.75" customHeight="1">
      <c r="A403" s="404"/>
      <c r="B403" s="404"/>
      <c r="C403" s="404"/>
      <c r="D403" s="404"/>
      <c r="E403" s="404"/>
      <c r="F403" s="404"/>
      <c r="G403" s="404"/>
      <c r="H403" s="404"/>
      <c r="I403" s="404"/>
      <c r="J403" s="404"/>
      <c r="K403" s="404"/>
      <c r="L403" s="404"/>
      <c r="M403" s="404"/>
      <c r="N403" s="404"/>
      <c r="O403" s="404"/>
      <c r="P403" s="404"/>
      <c r="Q403" s="404"/>
      <c r="R403" s="404"/>
      <c r="S403" s="404"/>
      <c r="T403" s="404"/>
      <c r="U403" s="404"/>
      <c r="V403" s="404"/>
      <c r="W403" s="404"/>
      <c r="X403" s="404"/>
      <c r="Y403" s="404"/>
      <c r="Z403" s="404"/>
      <c r="AA403" s="404"/>
      <c r="AB403" s="404"/>
      <c r="AC403" s="404"/>
    </row>
    <row r="404" spans="1:29" ht="15.75" customHeight="1">
      <c r="A404" s="404"/>
      <c r="B404" s="404"/>
      <c r="C404" s="404"/>
      <c r="D404" s="404"/>
      <c r="E404" s="404"/>
      <c r="F404" s="404"/>
      <c r="G404" s="404"/>
      <c r="H404" s="404"/>
      <c r="I404" s="404"/>
      <c r="J404" s="404"/>
      <c r="K404" s="404"/>
      <c r="L404" s="404"/>
      <c r="M404" s="404"/>
      <c r="N404" s="404"/>
      <c r="O404" s="404"/>
      <c r="P404" s="404"/>
      <c r="Q404" s="404"/>
      <c r="R404" s="404"/>
      <c r="S404" s="404"/>
      <c r="T404" s="404"/>
      <c r="U404" s="404"/>
      <c r="V404" s="404"/>
      <c r="W404" s="404"/>
      <c r="X404" s="404"/>
      <c r="Y404" s="404"/>
      <c r="Z404" s="404"/>
      <c r="AA404" s="404"/>
      <c r="AB404" s="404"/>
      <c r="AC404" s="404"/>
    </row>
    <row r="405" spans="1:29" ht="15.75" customHeight="1">
      <c r="A405" s="404"/>
      <c r="B405" s="404"/>
      <c r="C405" s="404"/>
      <c r="D405" s="404"/>
      <c r="E405" s="404"/>
      <c r="F405" s="404"/>
      <c r="G405" s="404"/>
      <c r="H405" s="404"/>
      <c r="I405" s="404"/>
      <c r="J405" s="404"/>
      <c r="K405" s="404"/>
      <c r="L405" s="404"/>
      <c r="M405" s="404"/>
      <c r="N405" s="404"/>
      <c r="O405" s="404"/>
      <c r="P405" s="404"/>
      <c r="Q405" s="404"/>
      <c r="R405" s="404"/>
      <c r="S405" s="404"/>
      <c r="T405" s="404"/>
      <c r="U405" s="404"/>
      <c r="V405" s="404"/>
      <c r="W405" s="404"/>
      <c r="X405" s="404"/>
      <c r="Y405" s="404"/>
      <c r="Z405" s="404"/>
      <c r="AA405" s="404"/>
      <c r="AB405" s="404"/>
      <c r="AC405" s="404"/>
    </row>
    <row r="406" spans="1:29" ht="15.75" customHeight="1">
      <c r="A406" s="404"/>
      <c r="B406" s="404"/>
      <c r="C406" s="404"/>
      <c r="D406" s="404"/>
      <c r="E406" s="404"/>
      <c r="F406" s="404"/>
      <c r="G406" s="404"/>
      <c r="H406" s="404"/>
      <c r="I406" s="404"/>
      <c r="J406" s="404"/>
      <c r="K406" s="404"/>
      <c r="L406" s="404"/>
      <c r="M406" s="404"/>
      <c r="N406" s="404"/>
      <c r="O406" s="404"/>
      <c r="P406" s="404"/>
      <c r="Q406" s="404"/>
      <c r="R406" s="404"/>
      <c r="S406" s="404"/>
      <c r="T406" s="404"/>
      <c r="U406" s="404"/>
      <c r="V406" s="404"/>
      <c r="W406" s="404"/>
      <c r="X406" s="404"/>
      <c r="Y406" s="404"/>
      <c r="Z406" s="404"/>
      <c r="AA406" s="404"/>
      <c r="AB406" s="404"/>
      <c r="AC406" s="404"/>
    </row>
    <row r="407" spans="1:29" ht="15.75" customHeight="1">
      <c r="A407" s="404"/>
      <c r="B407" s="404"/>
      <c r="C407" s="404"/>
      <c r="D407" s="404"/>
      <c r="E407" s="404"/>
      <c r="F407" s="404"/>
      <c r="G407" s="404"/>
      <c r="H407" s="404"/>
      <c r="I407" s="404"/>
      <c r="J407" s="404"/>
      <c r="K407" s="404"/>
      <c r="L407" s="404"/>
      <c r="M407" s="404"/>
      <c r="N407" s="404"/>
      <c r="O407" s="404"/>
      <c r="P407" s="404"/>
      <c r="Q407" s="404"/>
      <c r="R407" s="404"/>
      <c r="S407" s="404"/>
      <c r="T407" s="404"/>
      <c r="U407" s="404"/>
      <c r="V407" s="404"/>
      <c r="W407" s="404"/>
      <c r="X407" s="404"/>
      <c r="Y407" s="404"/>
      <c r="Z407" s="404"/>
      <c r="AA407" s="404"/>
      <c r="AB407" s="404"/>
      <c r="AC407" s="404"/>
    </row>
    <row r="408" spans="1:29" ht="15.75" customHeight="1">
      <c r="A408" s="404"/>
      <c r="B408" s="404"/>
      <c r="C408" s="404"/>
      <c r="D408" s="404"/>
      <c r="E408" s="404"/>
      <c r="F408" s="404"/>
      <c r="G408" s="404"/>
      <c r="H408" s="404"/>
      <c r="I408" s="404"/>
      <c r="J408" s="404"/>
      <c r="K408" s="404"/>
      <c r="L408" s="404"/>
      <c r="M408" s="404"/>
      <c r="N408" s="404"/>
      <c r="O408" s="404"/>
      <c r="P408" s="404"/>
      <c r="Q408" s="404"/>
      <c r="R408" s="404"/>
      <c r="S408" s="404"/>
      <c r="T408" s="404"/>
      <c r="U408" s="404"/>
      <c r="V408" s="404"/>
      <c r="W408" s="404"/>
      <c r="X408" s="404"/>
      <c r="Y408" s="404"/>
      <c r="Z408" s="404"/>
      <c r="AA408" s="404"/>
      <c r="AB408" s="404"/>
      <c r="AC408" s="404"/>
    </row>
    <row r="409" spans="1:29" ht="15.75" customHeight="1">
      <c r="A409" s="404"/>
      <c r="B409" s="404"/>
      <c r="C409" s="404"/>
      <c r="D409" s="404"/>
      <c r="E409" s="404"/>
      <c r="F409" s="404"/>
      <c r="G409" s="404"/>
      <c r="H409" s="404"/>
      <c r="I409" s="404"/>
      <c r="J409" s="404"/>
      <c r="K409" s="404"/>
      <c r="L409" s="404"/>
      <c r="M409" s="404"/>
      <c r="N409" s="404"/>
      <c r="O409" s="404"/>
      <c r="P409" s="404"/>
      <c r="Q409" s="404"/>
      <c r="R409" s="404"/>
      <c r="S409" s="404"/>
      <c r="T409" s="404"/>
      <c r="U409" s="404"/>
      <c r="V409" s="404"/>
      <c r="W409" s="404"/>
      <c r="X409" s="404"/>
      <c r="Y409" s="404"/>
      <c r="Z409" s="404"/>
      <c r="AA409" s="404"/>
      <c r="AB409" s="404"/>
      <c r="AC409" s="404"/>
    </row>
    <row r="410" spans="1:29" ht="15.75" customHeight="1">
      <c r="A410" s="404"/>
      <c r="B410" s="404"/>
      <c r="C410" s="404"/>
      <c r="D410" s="404"/>
      <c r="E410" s="404"/>
      <c r="F410" s="404"/>
      <c r="G410" s="404"/>
      <c r="H410" s="404"/>
      <c r="I410" s="404"/>
      <c r="J410" s="404"/>
      <c r="K410" s="404"/>
      <c r="L410" s="404"/>
      <c r="M410" s="404"/>
      <c r="N410" s="404"/>
      <c r="O410" s="404"/>
      <c r="P410" s="404"/>
      <c r="Q410" s="404"/>
      <c r="R410" s="404"/>
      <c r="S410" s="404"/>
      <c r="T410" s="404"/>
      <c r="U410" s="404"/>
      <c r="V410" s="404"/>
      <c r="W410" s="404"/>
      <c r="X410" s="404"/>
      <c r="Y410" s="404"/>
      <c r="Z410" s="404"/>
      <c r="AA410" s="404"/>
      <c r="AB410" s="404"/>
      <c r="AC410" s="404"/>
    </row>
    <row r="411" spans="1:29" ht="15.75" customHeight="1">
      <c r="A411" s="404"/>
      <c r="B411" s="404"/>
      <c r="C411" s="404"/>
      <c r="D411" s="404"/>
      <c r="E411" s="404"/>
      <c r="F411" s="404"/>
      <c r="G411" s="404"/>
      <c r="H411" s="404"/>
      <c r="I411" s="404"/>
      <c r="J411" s="404"/>
      <c r="K411" s="404"/>
      <c r="L411" s="404"/>
      <c r="M411" s="404"/>
      <c r="N411" s="404"/>
      <c r="O411" s="404"/>
      <c r="P411" s="404"/>
      <c r="Q411" s="404"/>
      <c r="R411" s="404"/>
      <c r="S411" s="404"/>
      <c r="T411" s="404"/>
      <c r="U411" s="404"/>
      <c r="V411" s="404"/>
      <c r="W411" s="404"/>
      <c r="X411" s="404"/>
      <c r="Y411" s="404"/>
      <c r="Z411" s="404"/>
      <c r="AA411" s="404"/>
      <c r="AB411" s="404"/>
      <c r="AC411" s="404"/>
    </row>
    <row r="412" spans="1:29" ht="15.75" customHeight="1">
      <c r="A412" s="404"/>
      <c r="B412" s="404"/>
      <c r="C412" s="404"/>
      <c r="D412" s="404"/>
      <c r="E412" s="404"/>
      <c r="F412" s="404"/>
      <c r="G412" s="404"/>
      <c r="H412" s="404"/>
      <c r="I412" s="404"/>
      <c r="J412" s="404"/>
      <c r="K412" s="404"/>
      <c r="L412" s="404"/>
      <c r="M412" s="404"/>
      <c r="N412" s="404"/>
      <c r="O412" s="404"/>
      <c r="P412" s="404"/>
      <c r="Q412" s="404"/>
      <c r="R412" s="404"/>
      <c r="S412" s="404"/>
      <c r="T412" s="404"/>
      <c r="U412" s="404"/>
      <c r="V412" s="404"/>
      <c r="W412" s="404"/>
      <c r="X412" s="404"/>
      <c r="Y412" s="404"/>
      <c r="Z412" s="404"/>
      <c r="AA412" s="404"/>
      <c r="AB412" s="404"/>
      <c r="AC412" s="404"/>
    </row>
    <row r="413" spans="1:29" ht="15.75" customHeight="1">
      <c r="A413" s="404"/>
      <c r="B413" s="404"/>
      <c r="C413" s="404"/>
      <c r="D413" s="404"/>
      <c r="E413" s="404"/>
      <c r="F413" s="404"/>
      <c r="G413" s="404"/>
      <c r="H413" s="404"/>
      <c r="I413" s="404"/>
      <c r="J413" s="404"/>
      <c r="K413" s="404"/>
      <c r="L413" s="404"/>
      <c r="M413" s="404"/>
      <c r="N413" s="404"/>
      <c r="O413" s="404"/>
      <c r="P413" s="404"/>
      <c r="Q413" s="404"/>
      <c r="R413" s="404"/>
      <c r="S413" s="404"/>
      <c r="T413" s="404"/>
      <c r="U413" s="404"/>
      <c r="V413" s="404"/>
      <c r="W413" s="404"/>
      <c r="X413" s="404"/>
      <c r="Y413" s="404"/>
      <c r="Z413" s="404"/>
      <c r="AA413" s="404"/>
      <c r="AB413" s="404"/>
      <c r="AC413" s="404"/>
    </row>
    <row r="414" spans="1:29" ht="15.75" customHeight="1">
      <c r="A414" s="404"/>
      <c r="B414" s="404"/>
      <c r="C414" s="404"/>
      <c r="D414" s="404"/>
      <c r="E414" s="404"/>
      <c r="F414" s="404"/>
      <c r="G414" s="404"/>
      <c r="H414" s="404"/>
      <c r="I414" s="404"/>
      <c r="J414" s="404"/>
      <c r="K414" s="404"/>
      <c r="L414" s="404"/>
      <c r="M414" s="404"/>
      <c r="N414" s="404"/>
      <c r="O414" s="404"/>
      <c r="P414" s="404"/>
      <c r="Q414" s="404"/>
      <c r="R414" s="404"/>
      <c r="S414" s="404"/>
      <c r="T414" s="404"/>
      <c r="U414" s="404"/>
      <c r="V414" s="404"/>
      <c r="W414" s="404"/>
      <c r="X414" s="404"/>
      <c r="Y414" s="404"/>
      <c r="Z414" s="404"/>
      <c r="AA414" s="404"/>
      <c r="AB414" s="404"/>
      <c r="AC414" s="404"/>
    </row>
    <row r="415" spans="1:29" ht="15.75" customHeight="1">
      <c r="A415" s="404"/>
      <c r="B415" s="404"/>
      <c r="C415" s="404"/>
      <c r="D415" s="404"/>
      <c r="E415" s="404"/>
      <c r="F415" s="404"/>
      <c r="G415" s="404"/>
      <c r="H415" s="404"/>
      <c r="I415" s="404"/>
      <c r="J415" s="404"/>
      <c r="K415" s="404"/>
      <c r="L415" s="404"/>
      <c r="M415" s="404"/>
      <c r="N415" s="404"/>
      <c r="O415" s="404"/>
      <c r="P415" s="404"/>
      <c r="Q415" s="404"/>
      <c r="R415" s="404"/>
      <c r="S415" s="404"/>
      <c r="T415" s="404"/>
      <c r="U415" s="404"/>
      <c r="V415" s="404"/>
      <c r="W415" s="404"/>
      <c r="X415" s="404"/>
      <c r="Y415" s="404"/>
      <c r="Z415" s="404"/>
      <c r="AA415" s="404"/>
      <c r="AB415" s="404"/>
      <c r="AC415" s="404"/>
    </row>
    <row r="416" spans="1:29" ht="15.75" customHeight="1">
      <c r="A416" s="404"/>
      <c r="B416" s="404"/>
      <c r="C416" s="404"/>
      <c r="D416" s="404"/>
      <c r="E416" s="404"/>
      <c r="F416" s="404"/>
      <c r="G416" s="404"/>
      <c r="H416" s="404"/>
      <c r="I416" s="404"/>
      <c r="J416" s="404"/>
      <c r="K416" s="404"/>
      <c r="L416" s="404"/>
      <c r="M416" s="404"/>
      <c r="N416" s="404"/>
      <c r="O416" s="404"/>
      <c r="P416" s="404"/>
      <c r="Q416" s="404"/>
      <c r="R416" s="404"/>
      <c r="S416" s="404"/>
      <c r="T416" s="404"/>
      <c r="U416" s="404"/>
      <c r="V416" s="404"/>
      <c r="W416" s="404"/>
      <c r="X416" s="404"/>
      <c r="Y416" s="404"/>
      <c r="Z416" s="404"/>
      <c r="AA416" s="404"/>
      <c r="AB416" s="404"/>
      <c r="AC416" s="404"/>
    </row>
    <row r="417" spans="1:29" ht="15.75" customHeight="1">
      <c r="A417" s="404"/>
      <c r="B417" s="404"/>
      <c r="C417" s="404"/>
      <c r="D417" s="404"/>
      <c r="E417" s="404"/>
      <c r="F417" s="404"/>
      <c r="G417" s="404"/>
      <c r="H417" s="404"/>
      <c r="I417" s="404"/>
      <c r="J417" s="404"/>
      <c r="K417" s="404"/>
      <c r="L417" s="404"/>
      <c r="M417" s="404"/>
      <c r="N417" s="404"/>
      <c r="O417" s="404"/>
      <c r="P417" s="404"/>
      <c r="Q417" s="404"/>
      <c r="R417" s="404"/>
      <c r="S417" s="404"/>
      <c r="T417" s="404"/>
      <c r="U417" s="404"/>
      <c r="V417" s="404"/>
      <c r="W417" s="404"/>
      <c r="X417" s="404"/>
      <c r="Y417" s="404"/>
      <c r="Z417" s="404"/>
      <c r="AA417" s="404"/>
      <c r="AB417" s="404"/>
      <c r="AC417" s="404"/>
    </row>
    <row r="418" spans="1:29" ht="15.75" customHeight="1">
      <c r="A418" s="404"/>
      <c r="B418" s="404"/>
      <c r="C418" s="404"/>
      <c r="D418" s="404"/>
      <c r="E418" s="404"/>
      <c r="F418" s="404"/>
      <c r="G418" s="404"/>
      <c r="H418" s="404"/>
      <c r="I418" s="404"/>
      <c r="J418" s="404"/>
      <c r="K418" s="404"/>
      <c r="L418" s="404"/>
      <c r="M418" s="404"/>
      <c r="N418" s="404"/>
      <c r="O418" s="404"/>
      <c r="P418" s="404"/>
      <c r="Q418" s="404"/>
      <c r="R418" s="404"/>
      <c r="S418" s="404"/>
      <c r="T418" s="404"/>
      <c r="U418" s="404"/>
      <c r="V418" s="404"/>
      <c r="W418" s="404"/>
      <c r="X418" s="404"/>
      <c r="Y418" s="404"/>
      <c r="Z418" s="404"/>
      <c r="AA418" s="404"/>
      <c r="AB418" s="404"/>
      <c r="AC418" s="404"/>
    </row>
    <row r="419" spans="1:29" ht="15.75" customHeight="1">
      <c r="A419" s="404"/>
      <c r="B419" s="404"/>
      <c r="C419" s="404"/>
      <c r="D419" s="404"/>
      <c r="E419" s="404"/>
      <c r="F419" s="404"/>
      <c r="G419" s="404"/>
      <c r="H419" s="404"/>
      <c r="I419" s="404"/>
      <c r="J419" s="404"/>
      <c r="K419" s="404"/>
      <c r="L419" s="404"/>
      <c r="M419" s="404"/>
      <c r="N419" s="404"/>
      <c r="O419" s="404"/>
      <c r="P419" s="404"/>
      <c r="Q419" s="404"/>
      <c r="R419" s="404"/>
      <c r="S419" s="404"/>
      <c r="T419" s="404"/>
      <c r="U419" s="404"/>
      <c r="V419" s="404"/>
      <c r="W419" s="404"/>
      <c r="X419" s="404"/>
      <c r="Y419" s="404"/>
      <c r="Z419" s="404"/>
      <c r="AA419" s="404"/>
      <c r="AB419" s="404"/>
      <c r="AC419" s="404"/>
    </row>
    <row r="420" spans="1:29" ht="15.75" customHeight="1">
      <c r="A420" s="404"/>
      <c r="B420" s="404"/>
      <c r="C420" s="404"/>
      <c r="D420" s="404"/>
      <c r="E420" s="404"/>
      <c r="F420" s="404"/>
      <c r="G420" s="404"/>
      <c r="H420" s="404"/>
      <c r="I420" s="404"/>
      <c r="J420" s="404"/>
      <c r="K420" s="404"/>
      <c r="L420" s="404"/>
      <c r="M420" s="404"/>
      <c r="N420" s="404"/>
      <c r="O420" s="404"/>
      <c r="P420" s="404"/>
      <c r="Q420" s="404"/>
      <c r="R420" s="404"/>
      <c r="S420" s="404"/>
      <c r="T420" s="404"/>
      <c r="U420" s="404"/>
      <c r="V420" s="404"/>
      <c r="W420" s="404"/>
      <c r="X420" s="404"/>
      <c r="Y420" s="404"/>
      <c r="Z420" s="404"/>
      <c r="AA420" s="404"/>
      <c r="AB420" s="404"/>
      <c r="AC420" s="404"/>
    </row>
    <row r="421" spans="1:29" ht="15.75" customHeight="1">
      <c r="A421" s="404"/>
      <c r="B421" s="404"/>
      <c r="C421" s="404"/>
      <c r="D421" s="404"/>
      <c r="E421" s="404"/>
      <c r="F421" s="404"/>
      <c r="G421" s="404"/>
      <c r="H421" s="404"/>
      <c r="I421" s="404"/>
      <c r="J421" s="404"/>
      <c r="K421" s="404"/>
      <c r="L421" s="404"/>
      <c r="M421" s="404"/>
      <c r="N421" s="404"/>
      <c r="O421" s="404"/>
      <c r="P421" s="404"/>
      <c r="Q421" s="404"/>
      <c r="R421" s="404"/>
      <c r="S421" s="404"/>
      <c r="T421" s="404"/>
      <c r="U421" s="404"/>
      <c r="V421" s="404"/>
      <c r="W421" s="404"/>
      <c r="X421" s="404"/>
      <c r="Y421" s="404"/>
      <c r="Z421" s="404"/>
      <c r="AA421" s="404"/>
      <c r="AB421" s="404"/>
      <c r="AC421" s="404"/>
    </row>
    <row r="422" spans="1:29" ht="15.75" customHeight="1">
      <c r="A422" s="404"/>
      <c r="B422" s="404"/>
      <c r="C422" s="404"/>
      <c r="D422" s="404"/>
      <c r="E422" s="404"/>
      <c r="F422" s="404"/>
      <c r="G422" s="404"/>
      <c r="H422" s="404"/>
      <c r="I422" s="404"/>
      <c r="J422" s="404"/>
      <c r="K422" s="404"/>
      <c r="L422" s="404"/>
      <c r="M422" s="404"/>
      <c r="N422" s="404"/>
      <c r="O422" s="404"/>
      <c r="P422" s="404"/>
      <c r="Q422" s="404"/>
      <c r="R422" s="404"/>
      <c r="S422" s="404"/>
      <c r="T422" s="404"/>
      <c r="U422" s="404"/>
      <c r="V422" s="404"/>
      <c r="W422" s="404"/>
      <c r="X422" s="404"/>
      <c r="Y422" s="404"/>
      <c r="Z422" s="404"/>
      <c r="AA422" s="404"/>
      <c r="AB422" s="404"/>
      <c r="AC422" s="404"/>
    </row>
    <row r="423" spans="1:29" ht="15.75" customHeight="1">
      <c r="A423" s="404"/>
      <c r="B423" s="404"/>
      <c r="C423" s="404"/>
      <c r="D423" s="404"/>
      <c r="E423" s="404"/>
      <c r="F423" s="404"/>
      <c r="G423" s="404"/>
      <c r="H423" s="404"/>
      <c r="I423" s="404"/>
      <c r="J423" s="404"/>
      <c r="K423" s="404"/>
      <c r="L423" s="404"/>
      <c r="M423" s="404"/>
      <c r="N423" s="404"/>
      <c r="O423" s="404"/>
      <c r="P423" s="404"/>
      <c r="Q423" s="404"/>
      <c r="R423" s="404"/>
      <c r="S423" s="404"/>
      <c r="T423" s="404"/>
      <c r="U423" s="404"/>
      <c r="V423" s="404"/>
      <c r="W423" s="404"/>
      <c r="X423" s="404"/>
      <c r="Y423" s="404"/>
      <c r="Z423" s="404"/>
      <c r="AA423" s="404"/>
      <c r="AB423" s="404"/>
      <c r="AC423" s="404"/>
    </row>
    <row r="424" spans="1:29" ht="15.75" customHeight="1">
      <c r="A424" s="404"/>
      <c r="B424" s="404"/>
      <c r="C424" s="404"/>
      <c r="D424" s="404"/>
      <c r="E424" s="404"/>
      <c r="F424" s="404"/>
      <c r="G424" s="404"/>
      <c r="H424" s="404"/>
      <c r="I424" s="404"/>
      <c r="J424" s="404"/>
      <c r="K424" s="404"/>
      <c r="L424" s="404"/>
      <c r="M424" s="404"/>
      <c r="N424" s="404"/>
      <c r="O424" s="404"/>
      <c r="P424" s="404"/>
      <c r="Q424" s="404"/>
      <c r="R424" s="404"/>
      <c r="S424" s="404"/>
      <c r="T424" s="404"/>
      <c r="U424" s="404"/>
      <c r="V424" s="404"/>
      <c r="W424" s="404"/>
      <c r="X424" s="404"/>
      <c r="Y424" s="404"/>
      <c r="Z424" s="404"/>
      <c r="AA424" s="404"/>
      <c r="AB424" s="404"/>
      <c r="AC424" s="404"/>
    </row>
    <row r="425" spans="1:29" ht="15.75" customHeight="1">
      <c r="A425" s="404"/>
      <c r="B425" s="404"/>
      <c r="C425" s="404"/>
      <c r="D425" s="404"/>
      <c r="E425" s="404"/>
      <c r="F425" s="404"/>
      <c r="G425" s="404"/>
      <c r="H425" s="404"/>
      <c r="I425" s="404"/>
      <c r="J425" s="404"/>
      <c r="K425" s="404"/>
      <c r="L425" s="404"/>
      <c r="M425" s="404"/>
      <c r="N425" s="404"/>
      <c r="O425" s="404"/>
      <c r="P425" s="404"/>
      <c r="Q425" s="404"/>
      <c r="R425" s="404"/>
      <c r="S425" s="404"/>
      <c r="T425" s="404"/>
      <c r="U425" s="404"/>
      <c r="V425" s="404"/>
      <c r="W425" s="404"/>
      <c r="X425" s="404"/>
      <c r="Y425" s="404"/>
      <c r="Z425" s="404"/>
      <c r="AA425" s="404"/>
      <c r="AB425" s="404"/>
      <c r="AC425" s="404"/>
    </row>
    <row r="426" spans="1:29" ht="15.75" customHeight="1">
      <c r="A426" s="404"/>
      <c r="B426" s="404"/>
      <c r="C426" s="404"/>
      <c r="D426" s="404"/>
      <c r="E426" s="404"/>
      <c r="F426" s="404"/>
      <c r="G426" s="404"/>
      <c r="H426" s="404"/>
      <c r="I426" s="404"/>
      <c r="J426" s="404"/>
      <c r="K426" s="404"/>
      <c r="L426" s="404"/>
      <c r="M426" s="404"/>
      <c r="N426" s="404"/>
      <c r="O426" s="404"/>
      <c r="P426" s="404"/>
      <c r="Q426" s="404"/>
      <c r="R426" s="404"/>
      <c r="S426" s="404"/>
      <c r="T426" s="404"/>
      <c r="U426" s="404"/>
      <c r="V426" s="404"/>
      <c r="W426" s="404"/>
      <c r="X426" s="404"/>
      <c r="Y426" s="404"/>
      <c r="Z426" s="404"/>
      <c r="AA426" s="404"/>
      <c r="AB426" s="404"/>
      <c r="AC426" s="404"/>
    </row>
    <row r="427" spans="1:29" ht="15.75" customHeight="1">
      <c r="A427" s="404"/>
      <c r="B427" s="404"/>
      <c r="C427" s="404"/>
      <c r="D427" s="404"/>
      <c r="E427" s="404"/>
      <c r="F427" s="404"/>
      <c r="G427" s="404"/>
      <c r="H427" s="404"/>
      <c r="I427" s="404"/>
      <c r="J427" s="404"/>
      <c r="K427" s="404"/>
      <c r="L427" s="404"/>
      <c r="M427" s="404"/>
      <c r="N427" s="404"/>
      <c r="O427" s="404"/>
      <c r="P427" s="404"/>
      <c r="Q427" s="404"/>
      <c r="R427" s="404"/>
      <c r="S427" s="404"/>
      <c r="T427" s="404"/>
      <c r="U427" s="404"/>
      <c r="V427" s="404"/>
      <c r="W427" s="404"/>
      <c r="X427" s="404"/>
      <c r="Y427" s="404"/>
      <c r="Z427" s="404"/>
      <c r="AA427" s="404"/>
      <c r="AB427" s="404"/>
      <c r="AC427" s="404"/>
    </row>
    <row r="428" spans="1:29" ht="15.75" customHeight="1">
      <c r="A428" s="404"/>
      <c r="B428" s="404"/>
      <c r="C428" s="404"/>
      <c r="D428" s="404"/>
      <c r="E428" s="404"/>
      <c r="F428" s="404"/>
      <c r="G428" s="404"/>
      <c r="H428" s="404"/>
      <c r="I428" s="404"/>
      <c r="J428" s="404"/>
      <c r="K428" s="404"/>
      <c r="L428" s="404"/>
      <c r="M428" s="404"/>
      <c r="N428" s="404"/>
      <c r="O428" s="404"/>
      <c r="P428" s="404"/>
      <c r="Q428" s="404"/>
      <c r="R428" s="404"/>
      <c r="S428" s="404"/>
      <c r="T428" s="404"/>
      <c r="U428" s="404"/>
      <c r="V428" s="404"/>
      <c r="W428" s="404"/>
      <c r="X428" s="404"/>
      <c r="Y428" s="404"/>
      <c r="Z428" s="404"/>
      <c r="AA428" s="404"/>
      <c r="AB428" s="404"/>
      <c r="AC428" s="404"/>
    </row>
    <row r="429" spans="1:29" ht="15.75" customHeight="1">
      <c r="A429" s="404"/>
      <c r="B429" s="404"/>
      <c r="C429" s="404"/>
      <c r="D429" s="404"/>
      <c r="E429" s="404"/>
      <c r="F429" s="404"/>
      <c r="G429" s="404"/>
      <c r="H429" s="404"/>
      <c r="I429" s="404"/>
      <c r="J429" s="404"/>
      <c r="K429" s="404"/>
      <c r="L429" s="404"/>
      <c r="M429" s="404"/>
      <c r="N429" s="404"/>
      <c r="O429" s="404"/>
      <c r="P429" s="404"/>
      <c r="Q429" s="404"/>
      <c r="R429" s="404"/>
      <c r="S429" s="404"/>
      <c r="T429" s="404"/>
      <c r="U429" s="404"/>
      <c r="V429" s="404"/>
      <c r="W429" s="404"/>
      <c r="X429" s="404"/>
      <c r="Y429" s="404"/>
      <c r="Z429" s="404"/>
      <c r="AA429" s="404"/>
      <c r="AB429" s="404"/>
      <c r="AC429" s="404"/>
    </row>
    <row r="430" spans="1:29" ht="15.75" customHeight="1">
      <c r="A430" s="404"/>
      <c r="B430" s="404"/>
      <c r="C430" s="404"/>
      <c r="D430" s="404"/>
      <c r="E430" s="404"/>
      <c r="F430" s="404"/>
      <c r="G430" s="404"/>
      <c r="H430" s="404"/>
      <c r="I430" s="404"/>
      <c r="J430" s="404"/>
      <c r="K430" s="404"/>
      <c r="L430" s="404"/>
      <c r="M430" s="404"/>
      <c r="N430" s="404"/>
      <c r="O430" s="404"/>
      <c r="P430" s="404"/>
      <c r="Q430" s="404"/>
      <c r="R430" s="404"/>
      <c r="S430" s="404"/>
      <c r="T430" s="404"/>
      <c r="U430" s="404"/>
      <c r="V430" s="404"/>
      <c r="W430" s="404"/>
      <c r="X430" s="404"/>
      <c r="Y430" s="404"/>
      <c r="Z430" s="404"/>
      <c r="AA430" s="404"/>
      <c r="AB430" s="404"/>
      <c r="AC430" s="404"/>
    </row>
    <row r="431" spans="1:29" ht="15.75" customHeight="1">
      <c r="A431" s="404"/>
      <c r="B431" s="404"/>
      <c r="C431" s="404"/>
      <c r="D431" s="404"/>
      <c r="E431" s="404"/>
      <c r="F431" s="404"/>
      <c r="G431" s="404"/>
      <c r="H431" s="404"/>
      <c r="I431" s="404"/>
      <c r="J431" s="404"/>
      <c r="K431" s="404"/>
      <c r="L431" s="404"/>
      <c r="M431" s="404"/>
      <c r="N431" s="404"/>
      <c r="O431" s="404"/>
      <c r="P431" s="404"/>
      <c r="Q431" s="404"/>
      <c r="R431" s="404"/>
      <c r="S431" s="404"/>
      <c r="T431" s="404"/>
      <c r="U431" s="404"/>
      <c r="V431" s="404"/>
      <c r="W431" s="404"/>
      <c r="X431" s="404"/>
      <c r="Y431" s="404"/>
      <c r="Z431" s="404"/>
      <c r="AA431" s="404"/>
      <c r="AB431" s="404"/>
      <c r="AC431" s="404"/>
    </row>
    <row r="432" spans="1:29" ht="15.75" customHeight="1">
      <c r="A432" s="404"/>
      <c r="B432" s="404"/>
      <c r="C432" s="404"/>
      <c r="D432" s="404"/>
      <c r="E432" s="404"/>
      <c r="F432" s="404"/>
      <c r="G432" s="404"/>
      <c r="H432" s="404"/>
      <c r="I432" s="404"/>
      <c r="J432" s="404"/>
      <c r="K432" s="404"/>
      <c r="L432" s="404"/>
      <c r="M432" s="404"/>
      <c r="N432" s="404"/>
      <c r="O432" s="404"/>
      <c r="P432" s="404"/>
      <c r="Q432" s="404"/>
      <c r="R432" s="404"/>
      <c r="S432" s="404"/>
      <c r="T432" s="404"/>
      <c r="U432" s="404"/>
      <c r="V432" s="404"/>
      <c r="W432" s="404"/>
      <c r="X432" s="404"/>
      <c r="Y432" s="404"/>
      <c r="Z432" s="404"/>
      <c r="AA432" s="404"/>
      <c r="AB432" s="404"/>
      <c r="AC432" s="404"/>
    </row>
    <row r="433" spans="1:29" ht="15.75" customHeight="1">
      <c r="A433" s="404"/>
      <c r="B433" s="404"/>
      <c r="C433" s="404"/>
      <c r="D433" s="404"/>
      <c r="E433" s="404"/>
      <c r="F433" s="404"/>
      <c r="G433" s="404"/>
      <c r="H433" s="404"/>
      <c r="I433" s="404"/>
      <c r="J433" s="404"/>
      <c r="K433" s="404"/>
      <c r="L433" s="404"/>
      <c r="M433" s="404"/>
      <c r="N433" s="404"/>
      <c r="O433" s="404"/>
      <c r="P433" s="404"/>
      <c r="Q433" s="404"/>
      <c r="R433" s="404"/>
      <c r="S433" s="404"/>
      <c r="T433" s="404"/>
      <c r="U433" s="404"/>
      <c r="V433" s="404"/>
      <c r="W433" s="404"/>
      <c r="X433" s="404"/>
      <c r="Y433" s="404"/>
      <c r="Z433" s="404"/>
      <c r="AA433" s="404"/>
      <c r="AB433" s="404"/>
      <c r="AC433" s="404"/>
    </row>
    <row r="434" spans="1:29" ht="15.75" customHeight="1">
      <c r="A434" s="404"/>
      <c r="B434" s="404"/>
      <c r="C434" s="404"/>
      <c r="D434" s="404"/>
      <c r="E434" s="404"/>
      <c r="F434" s="404"/>
      <c r="G434" s="404"/>
      <c r="H434" s="404"/>
      <c r="I434" s="404"/>
      <c r="J434" s="404"/>
      <c r="K434" s="404"/>
      <c r="L434" s="404"/>
      <c r="M434" s="404"/>
      <c r="N434" s="404"/>
      <c r="O434" s="404"/>
      <c r="P434" s="404"/>
      <c r="Q434" s="404"/>
      <c r="R434" s="404"/>
      <c r="S434" s="404"/>
      <c r="T434" s="404"/>
      <c r="U434" s="404"/>
      <c r="V434" s="404"/>
      <c r="W434" s="404"/>
      <c r="X434" s="404"/>
      <c r="Y434" s="404"/>
      <c r="Z434" s="404"/>
      <c r="AA434" s="404"/>
      <c r="AB434" s="404"/>
      <c r="AC434" s="404"/>
    </row>
    <row r="435" spans="1:29" ht="15.75" customHeight="1">
      <c r="A435" s="404"/>
      <c r="B435" s="404"/>
      <c r="C435" s="404"/>
      <c r="D435" s="404"/>
      <c r="E435" s="404"/>
      <c r="F435" s="404"/>
      <c r="G435" s="404"/>
      <c r="H435" s="404"/>
      <c r="I435" s="404"/>
      <c r="J435" s="404"/>
      <c r="K435" s="404"/>
      <c r="L435" s="404"/>
      <c r="M435" s="404"/>
      <c r="N435" s="404"/>
      <c r="O435" s="404"/>
      <c r="P435" s="404"/>
      <c r="Q435" s="404"/>
      <c r="R435" s="404"/>
      <c r="S435" s="404"/>
      <c r="T435" s="404"/>
      <c r="U435" s="404"/>
      <c r="V435" s="404"/>
      <c r="W435" s="404"/>
      <c r="X435" s="404"/>
      <c r="Y435" s="404"/>
      <c r="Z435" s="404"/>
      <c r="AA435" s="404"/>
      <c r="AB435" s="404"/>
      <c r="AC435" s="404"/>
    </row>
    <row r="436" spans="1:29" ht="15.75" customHeight="1">
      <c r="A436" s="404"/>
      <c r="B436" s="404"/>
      <c r="C436" s="404"/>
      <c r="D436" s="404"/>
      <c r="E436" s="404"/>
      <c r="F436" s="404"/>
      <c r="G436" s="404"/>
      <c r="H436" s="404"/>
      <c r="I436" s="404"/>
      <c r="J436" s="404"/>
      <c r="K436" s="404"/>
      <c r="L436" s="404"/>
      <c r="M436" s="404"/>
      <c r="N436" s="404"/>
      <c r="O436" s="404"/>
      <c r="P436" s="404"/>
      <c r="Q436" s="404"/>
      <c r="R436" s="404"/>
      <c r="S436" s="404"/>
      <c r="T436" s="404"/>
      <c r="U436" s="404"/>
      <c r="V436" s="404"/>
      <c r="W436" s="404"/>
      <c r="X436" s="404"/>
      <c r="Y436" s="404"/>
      <c r="Z436" s="404"/>
      <c r="AA436" s="404"/>
      <c r="AB436" s="404"/>
      <c r="AC436" s="404"/>
    </row>
    <row r="437" spans="1:29" ht="15.75" customHeight="1">
      <c r="A437" s="404"/>
      <c r="B437" s="404"/>
      <c r="C437" s="404"/>
      <c r="D437" s="404"/>
      <c r="E437" s="404"/>
      <c r="F437" s="404"/>
      <c r="G437" s="404"/>
      <c r="H437" s="404"/>
      <c r="I437" s="404"/>
      <c r="J437" s="404"/>
      <c r="K437" s="404"/>
      <c r="L437" s="404"/>
      <c r="M437" s="404"/>
      <c r="N437" s="404"/>
      <c r="O437" s="404"/>
      <c r="P437" s="404"/>
      <c r="Q437" s="404"/>
      <c r="R437" s="404"/>
      <c r="S437" s="404"/>
      <c r="T437" s="404"/>
      <c r="U437" s="404"/>
      <c r="V437" s="404"/>
      <c r="W437" s="404"/>
      <c r="X437" s="404"/>
      <c r="Y437" s="404"/>
      <c r="Z437" s="404"/>
      <c r="AA437" s="404"/>
      <c r="AB437" s="404"/>
      <c r="AC437" s="404"/>
    </row>
    <row r="438" spans="1:29" ht="15.75" customHeight="1">
      <c r="A438" s="404"/>
      <c r="B438" s="404"/>
      <c r="C438" s="404"/>
      <c r="D438" s="404"/>
      <c r="E438" s="404"/>
      <c r="F438" s="404"/>
      <c r="G438" s="404"/>
      <c r="H438" s="404"/>
      <c r="I438" s="404"/>
      <c r="J438" s="404"/>
      <c r="K438" s="404"/>
      <c r="L438" s="404"/>
      <c r="M438" s="404"/>
      <c r="N438" s="404"/>
      <c r="O438" s="404"/>
      <c r="P438" s="404"/>
      <c r="Q438" s="404"/>
      <c r="R438" s="404"/>
      <c r="S438" s="404"/>
      <c r="T438" s="404"/>
      <c r="U438" s="404"/>
      <c r="V438" s="404"/>
      <c r="W438" s="404"/>
      <c r="X438" s="404"/>
      <c r="Y438" s="404"/>
      <c r="Z438" s="404"/>
      <c r="AA438" s="404"/>
      <c r="AB438" s="404"/>
      <c r="AC438" s="404"/>
    </row>
    <row r="439" spans="1:29" ht="15.75" customHeight="1">
      <c r="A439" s="404"/>
      <c r="B439" s="404"/>
      <c r="C439" s="404"/>
      <c r="D439" s="404"/>
      <c r="E439" s="404"/>
      <c r="F439" s="404"/>
      <c r="G439" s="404"/>
      <c r="H439" s="404"/>
      <c r="I439" s="404"/>
      <c r="J439" s="404"/>
      <c r="K439" s="404"/>
      <c r="L439" s="404"/>
      <c r="M439" s="404"/>
      <c r="N439" s="404"/>
      <c r="O439" s="404"/>
      <c r="P439" s="404"/>
      <c r="Q439" s="404"/>
      <c r="R439" s="404"/>
      <c r="S439" s="404"/>
      <c r="T439" s="404"/>
      <c r="U439" s="404"/>
      <c r="V439" s="404"/>
      <c r="W439" s="404"/>
      <c r="X439" s="404"/>
      <c r="Y439" s="404"/>
      <c r="Z439" s="404"/>
      <c r="AA439" s="404"/>
      <c r="AB439" s="404"/>
      <c r="AC439" s="404"/>
    </row>
    <row r="440" spans="1:29" ht="15.75" customHeight="1">
      <c r="A440" s="404"/>
      <c r="B440" s="404"/>
      <c r="C440" s="404"/>
      <c r="D440" s="404"/>
      <c r="E440" s="404"/>
      <c r="F440" s="404"/>
      <c r="G440" s="404"/>
      <c r="H440" s="404"/>
      <c r="I440" s="404"/>
      <c r="J440" s="404"/>
      <c r="K440" s="404"/>
      <c r="L440" s="404"/>
      <c r="M440" s="404"/>
      <c r="N440" s="404"/>
      <c r="O440" s="404"/>
      <c r="P440" s="404"/>
      <c r="Q440" s="404"/>
      <c r="R440" s="404"/>
      <c r="S440" s="404"/>
      <c r="T440" s="404"/>
      <c r="U440" s="404"/>
      <c r="V440" s="404"/>
      <c r="W440" s="404"/>
      <c r="X440" s="404"/>
      <c r="Y440" s="404"/>
      <c r="Z440" s="404"/>
      <c r="AA440" s="404"/>
      <c r="AB440" s="404"/>
      <c r="AC440" s="404"/>
    </row>
    <row r="441" spans="1:29" ht="15.75" customHeight="1">
      <c r="A441" s="404"/>
      <c r="B441" s="404"/>
      <c r="C441" s="404"/>
      <c r="D441" s="404"/>
      <c r="E441" s="404"/>
      <c r="F441" s="404"/>
      <c r="G441" s="404"/>
      <c r="H441" s="404"/>
      <c r="I441" s="404"/>
      <c r="J441" s="404"/>
      <c r="K441" s="404"/>
      <c r="L441" s="404"/>
      <c r="M441" s="404"/>
      <c r="N441" s="404"/>
      <c r="O441" s="404"/>
      <c r="P441" s="404"/>
      <c r="Q441" s="404"/>
      <c r="R441" s="404"/>
      <c r="S441" s="404"/>
      <c r="T441" s="404"/>
      <c r="U441" s="404"/>
      <c r="V441" s="404"/>
      <c r="W441" s="404"/>
      <c r="X441" s="404"/>
      <c r="Y441" s="404"/>
      <c r="Z441" s="404"/>
      <c r="AA441" s="404"/>
      <c r="AB441" s="404"/>
      <c r="AC441" s="404"/>
    </row>
    <row r="442" spans="1:29" ht="15.75" customHeight="1">
      <c r="A442" s="404"/>
      <c r="B442" s="404"/>
      <c r="C442" s="404"/>
      <c r="D442" s="404"/>
      <c r="E442" s="404"/>
      <c r="F442" s="404"/>
      <c r="G442" s="404"/>
      <c r="H442" s="404"/>
      <c r="I442" s="404"/>
      <c r="J442" s="404"/>
      <c r="K442" s="404"/>
      <c r="L442" s="404"/>
      <c r="M442" s="404"/>
      <c r="N442" s="404"/>
      <c r="O442" s="404"/>
      <c r="P442" s="404"/>
      <c r="Q442" s="404"/>
      <c r="R442" s="404"/>
      <c r="S442" s="404"/>
      <c r="T442" s="404"/>
      <c r="U442" s="404"/>
      <c r="V442" s="404"/>
      <c r="W442" s="404"/>
      <c r="X442" s="404"/>
      <c r="Y442" s="404"/>
      <c r="Z442" s="404"/>
      <c r="AA442" s="404"/>
      <c r="AB442" s="404"/>
      <c r="AC442" s="404"/>
    </row>
    <row r="443" spans="1:29" ht="15.75" customHeight="1">
      <c r="A443" s="404"/>
      <c r="B443" s="404"/>
      <c r="C443" s="404"/>
      <c r="D443" s="404"/>
      <c r="E443" s="404"/>
      <c r="F443" s="404"/>
      <c r="G443" s="404"/>
      <c r="H443" s="404"/>
      <c r="I443" s="404"/>
      <c r="J443" s="404"/>
      <c r="K443" s="404"/>
      <c r="L443" s="404"/>
      <c r="M443" s="404"/>
      <c r="N443" s="404"/>
      <c r="O443" s="404"/>
      <c r="P443" s="404"/>
      <c r="Q443" s="404"/>
      <c r="R443" s="404"/>
      <c r="S443" s="404"/>
      <c r="T443" s="404"/>
      <c r="U443" s="404"/>
      <c r="V443" s="404"/>
      <c r="W443" s="404"/>
      <c r="X443" s="404"/>
      <c r="Y443" s="404"/>
      <c r="Z443" s="404"/>
      <c r="AA443" s="404"/>
      <c r="AB443" s="404"/>
      <c r="AC443" s="404"/>
    </row>
    <row r="444" spans="1:29" ht="15.75" customHeight="1">
      <c r="A444" s="404"/>
      <c r="B444" s="404"/>
      <c r="C444" s="404"/>
      <c r="D444" s="404"/>
      <c r="E444" s="404"/>
      <c r="F444" s="404"/>
      <c r="G444" s="404"/>
      <c r="H444" s="404"/>
      <c r="I444" s="404"/>
      <c r="J444" s="404"/>
      <c r="K444" s="404"/>
      <c r="L444" s="404"/>
      <c r="M444" s="404"/>
      <c r="N444" s="404"/>
      <c r="O444" s="404"/>
      <c r="P444" s="404"/>
      <c r="Q444" s="404"/>
      <c r="R444" s="404"/>
      <c r="S444" s="404"/>
      <c r="T444" s="404"/>
      <c r="U444" s="404"/>
      <c r="V444" s="404"/>
      <c r="W444" s="404"/>
      <c r="X444" s="404"/>
      <c r="Y444" s="404"/>
      <c r="Z444" s="404"/>
      <c r="AA444" s="404"/>
      <c r="AB444" s="404"/>
      <c r="AC444" s="404"/>
    </row>
    <row r="445" spans="1:29" ht="15.75" customHeight="1">
      <c r="A445" s="404"/>
      <c r="B445" s="404"/>
      <c r="C445" s="404"/>
      <c r="D445" s="404"/>
      <c r="E445" s="404"/>
      <c r="F445" s="404"/>
      <c r="G445" s="404"/>
      <c r="H445" s="404"/>
      <c r="I445" s="404"/>
      <c r="J445" s="404"/>
      <c r="K445" s="404"/>
      <c r="L445" s="404"/>
      <c r="M445" s="404"/>
      <c r="N445" s="404"/>
      <c r="O445" s="404"/>
      <c r="P445" s="404"/>
      <c r="Q445" s="404"/>
      <c r="R445" s="404"/>
      <c r="S445" s="404"/>
      <c r="T445" s="404"/>
      <c r="U445" s="404"/>
      <c r="V445" s="404"/>
      <c r="W445" s="404"/>
      <c r="X445" s="404"/>
      <c r="Y445" s="404"/>
      <c r="Z445" s="404"/>
      <c r="AA445" s="404"/>
      <c r="AB445" s="404"/>
      <c r="AC445" s="404"/>
    </row>
    <row r="446" spans="1:29" ht="15.75" customHeight="1">
      <c r="A446" s="404"/>
      <c r="B446" s="404"/>
      <c r="C446" s="404"/>
      <c r="D446" s="404"/>
      <c r="E446" s="404"/>
      <c r="F446" s="404"/>
      <c r="G446" s="404"/>
      <c r="H446" s="404"/>
      <c r="I446" s="404"/>
      <c r="J446" s="404"/>
      <c r="K446" s="404"/>
      <c r="L446" s="404"/>
      <c r="M446" s="404"/>
      <c r="N446" s="404"/>
      <c r="O446" s="404"/>
      <c r="P446" s="404"/>
      <c r="Q446" s="404"/>
      <c r="R446" s="404"/>
      <c r="S446" s="404"/>
      <c r="T446" s="404"/>
      <c r="U446" s="404"/>
      <c r="V446" s="404"/>
      <c r="W446" s="404"/>
      <c r="X446" s="404"/>
      <c r="Y446" s="404"/>
      <c r="Z446" s="404"/>
      <c r="AA446" s="404"/>
      <c r="AB446" s="404"/>
      <c r="AC446" s="404"/>
    </row>
    <row r="447" spans="1:29" ht="15.75" customHeight="1">
      <c r="A447" s="404"/>
      <c r="B447" s="404"/>
      <c r="C447" s="404"/>
      <c r="D447" s="404"/>
      <c r="E447" s="404"/>
      <c r="F447" s="404"/>
      <c r="G447" s="404"/>
      <c r="H447" s="404"/>
      <c r="I447" s="404"/>
      <c r="J447" s="404"/>
      <c r="K447" s="404"/>
      <c r="L447" s="404"/>
      <c r="M447" s="404"/>
      <c r="N447" s="404"/>
      <c r="O447" s="404"/>
      <c r="P447" s="404"/>
      <c r="Q447" s="404"/>
      <c r="R447" s="404"/>
      <c r="S447" s="404"/>
      <c r="T447" s="404"/>
      <c r="U447" s="404"/>
      <c r="V447" s="404"/>
      <c r="W447" s="404"/>
      <c r="X447" s="404"/>
      <c r="Y447" s="404"/>
      <c r="Z447" s="404"/>
      <c r="AA447" s="404"/>
      <c r="AB447" s="404"/>
      <c r="AC447" s="404"/>
    </row>
    <row r="448" spans="1:29" ht="15.75" customHeight="1">
      <c r="A448" s="404"/>
      <c r="B448" s="404"/>
      <c r="C448" s="404"/>
      <c r="D448" s="404"/>
      <c r="E448" s="404"/>
      <c r="F448" s="404"/>
      <c r="G448" s="404"/>
      <c r="H448" s="404"/>
      <c r="I448" s="404"/>
      <c r="J448" s="404"/>
      <c r="K448" s="404"/>
      <c r="L448" s="404"/>
      <c r="M448" s="404"/>
      <c r="N448" s="404"/>
      <c r="O448" s="404"/>
      <c r="P448" s="404"/>
      <c r="Q448" s="404"/>
      <c r="R448" s="404"/>
      <c r="S448" s="404"/>
      <c r="T448" s="404"/>
      <c r="U448" s="404"/>
      <c r="V448" s="404"/>
      <c r="W448" s="404"/>
      <c r="X448" s="404"/>
      <c r="Y448" s="404"/>
      <c r="Z448" s="404"/>
      <c r="AA448" s="404"/>
      <c r="AB448" s="404"/>
      <c r="AC448" s="404"/>
    </row>
    <row r="449" spans="1:29" ht="15.75" customHeight="1">
      <c r="A449" s="404"/>
      <c r="B449" s="404"/>
      <c r="C449" s="404"/>
      <c r="D449" s="404"/>
      <c r="E449" s="404"/>
      <c r="F449" s="404"/>
      <c r="G449" s="404"/>
      <c r="H449" s="404"/>
      <c r="I449" s="404"/>
      <c r="J449" s="404"/>
      <c r="K449" s="404"/>
      <c r="L449" s="404"/>
      <c r="M449" s="404"/>
      <c r="N449" s="404"/>
      <c r="O449" s="404"/>
      <c r="P449" s="404"/>
      <c r="Q449" s="404"/>
      <c r="R449" s="404"/>
      <c r="S449" s="404"/>
      <c r="T449" s="404"/>
      <c r="U449" s="404"/>
      <c r="V449" s="404"/>
      <c r="W449" s="404"/>
      <c r="X449" s="404"/>
      <c r="Y449" s="404"/>
      <c r="Z449" s="404"/>
      <c r="AA449" s="404"/>
      <c r="AB449" s="404"/>
      <c r="AC449" s="404"/>
    </row>
    <row r="450" spans="1:29" ht="15.75" customHeight="1">
      <c r="A450" s="404"/>
      <c r="B450" s="404"/>
      <c r="C450" s="404"/>
      <c r="D450" s="404"/>
      <c r="E450" s="404"/>
      <c r="F450" s="404"/>
      <c r="G450" s="404"/>
      <c r="H450" s="404"/>
      <c r="I450" s="404"/>
      <c r="J450" s="404"/>
      <c r="K450" s="404"/>
      <c r="L450" s="404"/>
      <c r="M450" s="404"/>
      <c r="N450" s="404"/>
      <c r="O450" s="404"/>
      <c r="P450" s="404"/>
      <c r="Q450" s="404"/>
      <c r="R450" s="404"/>
      <c r="S450" s="404"/>
      <c r="T450" s="404"/>
      <c r="U450" s="404"/>
      <c r="V450" s="404"/>
      <c r="W450" s="404"/>
      <c r="X450" s="404"/>
      <c r="Y450" s="404"/>
      <c r="Z450" s="404"/>
      <c r="AA450" s="404"/>
      <c r="AB450" s="404"/>
      <c r="AC450" s="404"/>
    </row>
    <row r="451" spans="1:29" ht="15.75" customHeight="1">
      <c r="A451" s="404"/>
      <c r="B451" s="404"/>
      <c r="C451" s="404"/>
      <c r="D451" s="404"/>
      <c r="E451" s="404"/>
      <c r="F451" s="404"/>
      <c r="G451" s="404"/>
      <c r="H451" s="404"/>
      <c r="I451" s="404"/>
      <c r="J451" s="404"/>
      <c r="K451" s="404"/>
      <c r="L451" s="404"/>
      <c r="M451" s="404"/>
      <c r="N451" s="404"/>
      <c r="O451" s="404"/>
      <c r="P451" s="404"/>
      <c r="Q451" s="404"/>
      <c r="R451" s="404"/>
      <c r="S451" s="404"/>
      <c r="T451" s="404"/>
      <c r="U451" s="404"/>
      <c r="V451" s="404"/>
      <c r="W451" s="404"/>
      <c r="X451" s="404"/>
      <c r="Y451" s="404"/>
      <c r="Z451" s="404"/>
      <c r="AA451" s="404"/>
      <c r="AB451" s="404"/>
      <c r="AC451" s="404"/>
    </row>
    <row r="452" spans="1:29" ht="15.75" customHeight="1">
      <c r="A452" s="404"/>
      <c r="B452" s="404"/>
      <c r="C452" s="404"/>
      <c r="D452" s="404"/>
      <c r="E452" s="404"/>
      <c r="F452" s="404"/>
      <c r="G452" s="404"/>
      <c r="H452" s="404"/>
      <c r="I452" s="404"/>
      <c r="J452" s="404"/>
      <c r="K452" s="404"/>
      <c r="L452" s="404"/>
      <c r="M452" s="404"/>
      <c r="N452" s="404"/>
      <c r="O452" s="404"/>
      <c r="P452" s="404"/>
      <c r="Q452" s="404"/>
      <c r="R452" s="404"/>
      <c r="S452" s="404"/>
      <c r="T452" s="404"/>
      <c r="U452" s="404"/>
      <c r="V452" s="404"/>
      <c r="W452" s="404"/>
      <c r="X452" s="404"/>
      <c r="Y452" s="404"/>
      <c r="Z452" s="404"/>
      <c r="AA452" s="404"/>
      <c r="AB452" s="404"/>
      <c r="AC452" s="404"/>
    </row>
    <row r="453" spans="1:29" ht="15.75" customHeight="1">
      <c r="A453" s="404"/>
      <c r="B453" s="404"/>
      <c r="C453" s="404"/>
      <c r="D453" s="404"/>
      <c r="E453" s="404"/>
      <c r="F453" s="404"/>
      <c r="G453" s="404"/>
      <c r="H453" s="404"/>
      <c r="I453" s="404"/>
      <c r="J453" s="404"/>
      <c r="K453" s="404"/>
      <c r="L453" s="404"/>
      <c r="M453" s="404"/>
      <c r="N453" s="404"/>
      <c r="O453" s="404"/>
      <c r="P453" s="404"/>
      <c r="Q453" s="404"/>
      <c r="R453" s="404"/>
      <c r="S453" s="404"/>
      <c r="T453" s="404"/>
      <c r="U453" s="404"/>
      <c r="V453" s="404"/>
      <c r="W453" s="404"/>
      <c r="X453" s="404"/>
      <c r="Y453" s="404"/>
      <c r="Z453" s="404"/>
      <c r="AA453" s="404"/>
      <c r="AB453" s="404"/>
      <c r="AC453" s="404"/>
    </row>
    <row r="454" spans="1:29" ht="15.75" customHeight="1">
      <c r="A454" s="404"/>
      <c r="B454" s="404"/>
      <c r="C454" s="404"/>
      <c r="D454" s="404"/>
      <c r="E454" s="404"/>
      <c r="F454" s="404"/>
      <c r="G454" s="404"/>
      <c r="H454" s="404"/>
      <c r="I454" s="404"/>
      <c r="J454" s="404"/>
      <c r="K454" s="404"/>
      <c r="L454" s="404"/>
      <c r="M454" s="404"/>
      <c r="N454" s="404"/>
      <c r="O454" s="404"/>
      <c r="P454" s="404"/>
      <c r="Q454" s="404"/>
      <c r="R454" s="404"/>
      <c r="S454" s="404"/>
      <c r="T454" s="404"/>
      <c r="U454" s="404"/>
      <c r="V454" s="404"/>
      <c r="W454" s="404"/>
      <c r="X454" s="404"/>
      <c r="Y454" s="404"/>
      <c r="Z454" s="404"/>
      <c r="AA454" s="404"/>
      <c r="AB454" s="404"/>
      <c r="AC454" s="404"/>
    </row>
    <row r="455" spans="1:29" ht="15.75" customHeight="1">
      <c r="A455" s="404"/>
      <c r="B455" s="404"/>
      <c r="C455" s="404"/>
      <c r="D455" s="404"/>
      <c r="E455" s="404"/>
      <c r="F455" s="404"/>
      <c r="G455" s="404"/>
      <c r="H455" s="404"/>
      <c r="I455" s="404"/>
      <c r="J455" s="404"/>
      <c r="K455" s="404"/>
      <c r="L455" s="404"/>
      <c r="M455" s="404"/>
      <c r="N455" s="404"/>
      <c r="O455" s="404"/>
      <c r="P455" s="404"/>
      <c r="Q455" s="404"/>
      <c r="R455" s="404"/>
      <c r="S455" s="404"/>
      <c r="T455" s="404"/>
      <c r="U455" s="404"/>
      <c r="V455" s="404"/>
      <c r="W455" s="404"/>
      <c r="X455" s="404"/>
      <c r="Y455" s="404"/>
      <c r="Z455" s="404"/>
      <c r="AA455" s="404"/>
      <c r="AB455" s="404"/>
      <c r="AC455" s="404"/>
    </row>
    <row r="456" spans="1:29" ht="15.75" customHeight="1">
      <c r="A456" s="404"/>
      <c r="B456" s="404"/>
      <c r="C456" s="404"/>
      <c r="D456" s="404"/>
      <c r="E456" s="404"/>
      <c r="F456" s="404"/>
      <c r="G456" s="404"/>
      <c r="H456" s="404"/>
      <c r="I456" s="404"/>
      <c r="J456" s="404"/>
      <c r="K456" s="404"/>
      <c r="L456" s="404"/>
      <c r="M456" s="404"/>
      <c r="N456" s="404"/>
      <c r="O456" s="404"/>
      <c r="P456" s="404"/>
      <c r="Q456" s="404"/>
      <c r="R456" s="404"/>
      <c r="S456" s="404"/>
      <c r="T456" s="404"/>
      <c r="U456" s="404"/>
      <c r="V456" s="404"/>
      <c r="W456" s="404"/>
      <c r="X456" s="404"/>
      <c r="Y456" s="404"/>
      <c r="Z456" s="404"/>
      <c r="AA456" s="404"/>
      <c r="AB456" s="404"/>
      <c r="AC456" s="404"/>
    </row>
    <row r="457" spans="1:29" ht="15.75" customHeight="1">
      <c r="A457" s="404"/>
      <c r="B457" s="404"/>
      <c r="C457" s="404"/>
      <c r="D457" s="404"/>
      <c r="E457" s="404"/>
      <c r="F457" s="404"/>
      <c r="G457" s="404"/>
      <c r="H457" s="404"/>
      <c r="I457" s="404"/>
      <c r="J457" s="404"/>
      <c r="K457" s="404"/>
      <c r="L457" s="404"/>
      <c r="M457" s="404"/>
      <c r="N457" s="404"/>
      <c r="O457" s="404"/>
      <c r="P457" s="404"/>
      <c r="Q457" s="404"/>
      <c r="R457" s="404"/>
      <c r="S457" s="404"/>
      <c r="T457" s="404"/>
      <c r="U457" s="404"/>
      <c r="V457" s="404"/>
      <c r="W457" s="404"/>
      <c r="X457" s="404"/>
      <c r="Y457" s="404"/>
      <c r="Z457" s="404"/>
      <c r="AA457" s="404"/>
      <c r="AB457" s="404"/>
      <c r="AC457" s="404"/>
    </row>
    <row r="458" spans="1:29" ht="15.75" customHeight="1">
      <c r="A458" s="404"/>
      <c r="B458" s="404"/>
      <c r="C458" s="404"/>
      <c r="D458" s="404"/>
      <c r="E458" s="404"/>
      <c r="F458" s="404"/>
      <c r="G458" s="404"/>
      <c r="H458" s="404"/>
      <c r="I458" s="404"/>
      <c r="J458" s="404"/>
      <c r="K458" s="404"/>
      <c r="L458" s="404"/>
      <c r="M458" s="404"/>
      <c r="N458" s="404"/>
      <c r="O458" s="404"/>
      <c r="P458" s="404"/>
      <c r="Q458" s="404"/>
      <c r="R458" s="404"/>
      <c r="S458" s="404"/>
      <c r="T458" s="404"/>
      <c r="U458" s="404"/>
      <c r="V458" s="404"/>
      <c r="W458" s="404"/>
      <c r="X458" s="404"/>
      <c r="Y458" s="404"/>
      <c r="Z458" s="404"/>
      <c r="AA458" s="404"/>
      <c r="AB458" s="404"/>
      <c r="AC458" s="404"/>
    </row>
    <row r="459" spans="1:29" ht="15.75" customHeight="1">
      <c r="A459" s="404"/>
      <c r="B459" s="404"/>
      <c r="C459" s="404"/>
      <c r="D459" s="404"/>
      <c r="E459" s="404"/>
      <c r="F459" s="404"/>
      <c r="G459" s="404"/>
      <c r="H459" s="404"/>
      <c r="I459" s="404"/>
      <c r="J459" s="404"/>
      <c r="K459" s="404"/>
      <c r="L459" s="404"/>
      <c r="M459" s="404"/>
      <c r="N459" s="404"/>
      <c r="O459" s="404"/>
      <c r="P459" s="404"/>
      <c r="Q459" s="404"/>
      <c r="R459" s="404"/>
      <c r="S459" s="404"/>
      <c r="T459" s="404"/>
      <c r="U459" s="404"/>
      <c r="V459" s="404"/>
      <c r="W459" s="404"/>
      <c r="X459" s="404"/>
      <c r="Y459" s="404"/>
      <c r="Z459" s="404"/>
      <c r="AA459" s="404"/>
      <c r="AB459" s="404"/>
      <c r="AC459" s="404"/>
    </row>
    <row r="460" spans="1:29" ht="15.75" customHeight="1">
      <c r="A460" s="404"/>
      <c r="B460" s="404"/>
      <c r="C460" s="404"/>
      <c r="D460" s="404"/>
      <c r="E460" s="404"/>
      <c r="F460" s="404"/>
      <c r="G460" s="404"/>
      <c r="H460" s="404"/>
      <c r="I460" s="404"/>
      <c r="J460" s="404"/>
      <c r="K460" s="404"/>
      <c r="L460" s="404"/>
      <c r="M460" s="404"/>
      <c r="N460" s="404"/>
      <c r="O460" s="404"/>
      <c r="P460" s="404"/>
      <c r="Q460" s="404"/>
      <c r="R460" s="404"/>
      <c r="S460" s="404"/>
      <c r="T460" s="404"/>
      <c r="U460" s="404"/>
      <c r="V460" s="404"/>
      <c r="W460" s="404"/>
      <c r="X460" s="404"/>
      <c r="Y460" s="404"/>
      <c r="Z460" s="404"/>
      <c r="AA460" s="404"/>
      <c r="AB460" s="404"/>
      <c r="AC460" s="404"/>
    </row>
    <row r="461" spans="1:29" ht="15.75" customHeight="1">
      <c r="A461" s="404"/>
      <c r="B461" s="404"/>
      <c r="C461" s="404"/>
      <c r="D461" s="404"/>
      <c r="E461" s="404"/>
      <c r="F461" s="404"/>
      <c r="G461" s="404"/>
      <c r="H461" s="404"/>
      <c r="I461" s="404"/>
      <c r="J461" s="404"/>
      <c r="K461" s="404"/>
      <c r="L461" s="404"/>
      <c r="M461" s="404"/>
      <c r="N461" s="404"/>
      <c r="O461" s="404"/>
      <c r="P461" s="404"/>
      <c r="Q461" s="404"/>
      <c r="R461" s="404"/>
      <c r="S461" s="404"/>
      <c r="T461" s="404"/>
      <c r="U461" s="404"/>
      <c r="V461" s="404"/>
      <c r="W461" s="404"/>
      <c r="X461" s="404"/>
      <c r="Y461" s="404"/>
      <c r="Z461" s="404"/>
      <c r="AA461" s="404"/>
      <c r="AB461" s="404"/>
      <c r="AC461" s="404"/>
    </row>
    <row r="462" spans="1:29" ht="15.75" customHeight="1">
      <c r="A462" s="404"/>
      <c r="B462" s="404"/>
      <c r="C462" s="404"/>
      <c r="D462" s="404"/>
      <c r="E462" s="404"/>
      <c r="F462" s="404"/>
      <c r="G462" s="404"/>
      <c r="H462" s="404"/>
      <c r="I462" s="404"/>
      <c r="J462" s="404"/>
      <c r="K462" s="404"/>
      <c r="L462" s="404"/>
      <c r="M462" s="404"/>
      <c r="N462" s="404"/>
      <c r="O462" s="404"/>
      <c r="P462" s="404"/>
      <c r="Q462" s="404"/>
      <c r="R462" s="404"/>
      <c r="S462" s="404"/>
      <c r="T462" s="404"/>
      <c r="U462" s="404"/>
      <c r="V462" s="404"/>
      <c r="W462" s="404"/>
      <c r="X462" s="404"/>
      <c r="Y462" s="404"/>
      <c r="Z462" s="404"/>
      <c r="AA462" s="404"/>
      <c r="AB462" s="404"/>
      <c r="AC462" s="404"/>
    </row>
    <row r="463" spans="1:29" ht="15.75" customHeight="1">
      <c r="A463" s="404"/>
      <c r="B463" s="404"/>
      <c r="C463" s="404"/>
      <c r="D463" s="404"/>
      <c r="E463" s="404"/>
      <c r="F463" s="404"/>
      <c r="G463" s="404"/>
      <c r="H463" s="404"/>
      <c r="I463" s="404"/>
      <c r="J463" s="404"/>
      <c r="K463" s="404"/>
      <c r="L463" s="404"/>
      <c r="M463" s="404"/>
      <c r="N463" s="404"/>
      <c r="O463" s="404"/>
      <c r="P463" s="404"/>
      <c r="Q463" s="404"/>
      <c r="R463" s="404"/>
      <c r="S463" s="404"/>
      <c r="T463" s="404"/>
      <c r="U463" s="404"/>
      <c r="V463" s="404"/>
      <c r="W463" s="404"/>
      <c r="X463" s="404"/>
      <c r="Y463" s="404"/>
      <c r="Z463" s="404"/>
      <c r="AA463" s="404"/>
      <c r="AB463" s="404"/>
      <c r="AC463" s="404"/>
    </row>
    <row r="464" spans="1:29" ht="15.75" customHeight="1">
      <c r="A464" s="404"/>
      <c r="B464" s="404"/>
      <c r="C464" s="404"/>
      <c r="D464" s="404"/>
      <c r="E464" s="404"/>
      <c r="F464" s="404"/>
      <c r="G464" s="404"/>
      <c r="H464" s="404"/>
      <c r="I464" s="404"/>
      <c r="J464" s="404"/>
      <c r="K464" s="404"/>
      <c r="L464" s="404"/>
      <c r="M464" s="404"/>
      <c r="N464" s="404"/>
      <c r="O464" s="404"/>
      <c r="P464" s="404"/>
      <c r="Q464" s="404"/>
      <c r="R464" s="404"/>
      <c r="S464" s="404"/>
      <c r="T464" s="404"/>
      <c r="U464" s="404"/>
      <c r="V464" s="404"/>
      <c r="W464" s="404"/>
      <c r="X464" s="404"/>
      <c r="Y464" s="404"/>
      <c r="Z464" s="404"/>
      <c r="AA464" s="404"/>
      <c r="AB464" s="404"/>
      <c r="AC464" s="404"/>
    </row>
    <row r="465" spans="1:29" ht="15.75" customHeight="1">
      <c r="A465" s="404"/>
      <c r="B465" s="404"/>
      <c r="C465" s="404"/>
      <c r="D465" s="404"/>
      <c r="E465" s="404"/>
      <c r="F465" s="404"/>
      <c r="G465" s="404"/>
      <c r="H465" s="404"/>
      <c r="I465" s="404"/>
      <c r="J465" s="404"/>
      <c r="K465" s="404"/>
      <c r="L465" s="404"/>
      <c r="M465" s="404"/>
      <c r="N465" s="404"/>
      <c r="O465" s="404"/>
      <c r="P465" s="404"/>
      <c r="Q465" s="404"/>
      <c r="R465" s="404"/>
      <c r="S465" s="404"/>
      <c r="T465" s="404"/>
      <c r="U465" s="404"/>
      <c r="V465" s="404"/>
      <c r="W465" s="404"/>
      <c r="X465" s="404"/>
      <c r="Y465" s="404"/>
      <c r="Z465" s="404"/>
      <c r="AA465" s="404"/>
      <c r="AB465" s="404"/>
      <c r="AC465" s="404"/>
    </row>
    <row r="466" spans="1:29" ht="15.75" customHeight="1">
      <c r="A466" s="404"/>
      <c r="B466" s="404"/>
      <c r="C466" s="404"/>
      <c r="D466" s="404"/>
      <c r="E466" s="404"/>
      <c r="F466" s="404"/>
      <c r="G466" s="404"/>
      <c r="H466" s="404"/>
      <c r="I466" s="404"/>
      <c r="J466" s="404"/>
      <c r="K466" s="404"/>
      <c r="L466" s="404"/>
      <c r="M466" s="404"/>
      <c r="N466" s="404"/>
      <c r="O466" s="404"/>
      <c r="P466" s="404"/>
      <c r="Q466" s="404"/>
      <c r="R466" s="404"/>
      <c r="S466" s="404"/>
      <c r="T466" s="404"/>
      <c r="U466" s="404"/>
      <c r="V466" s="404"/>
      <c r="W466" s="404"/>
      <c r="X466" s="404"/>
      <c r="Y466" s="404"/>
      <c r="Z466" s="404"/>
      <c r="AA466" s="404"/>
      <c r="AB466" s="404"/>
      <c r="AC466" s="404"/>
    </row>
    <row r="467" spans="1:29" ht="15.75" customHeight="1">
      <c r="A467" s="404"/>
      <c r="B467" s="404"/>
      <c r="C467" s="404"/>
      <c r="D467" s="404"/>
      <c r="E467" s="404"/>
      <c r="F467" s="404"/>
      <c r="G467" s="404"/>
      <c r="H467" s="404"/>
      <c r="I467" s="404"/>
      <c r="J467" s="404"/>
      <c r="K467" s="404"/>
      <c r="L467" s="404"/>
      <c r="M467" s="404"/>
      <c r="N467" s="404"/>
      <c r="O467" s="404"/>
      <c r="P467" s="404"/>
      <c r="Q467" s="404"/>
      <c r="R467" s="404"/>
      <c r="S467" s="404"/>
      <c r="T467" s="404"/>
      <c r="U467" s="404"/>
      <c r="V467" s="404"/>
      <c r="W467" s="404"/>
      <c r="X467" s="404"/>
      <c r="Y467" s="404"/>
      <c r="Z467" s="404"/>
      <c r="AA467" s="404"/>
      <c r="AB467" s="404"/>
      <c r="AC467" s="404"/>
    </row>
    <row r="468" spans="1:29" ht="15.75" customHeight="1">
      <c r="A468" s="404"/>
      <c r="B468" s="404"/>
      <c r="C468" s="404"/>
      <c r="D468" s="404"/>
      <c r="E468" s="404"/>
      <c r="F468" s="404"/>
      <c r="G468" s="404"/>
      <c r="H468" s="404"/>
      <c r="I468" s="404"/>
      <c r="J468" s="404"/>
      <c r="K468" s="404"/>
      <c r="L468" s="404"/>
      <c r="M468" s="404"/>
      <c r="N468" s="404"/>
      <c r="O468" s="404"/>
      <c r="P468" s="404"/>
      <c r="Q468" s="404"/>
      <c r="R468" s="404"/>
      <c r="S468" s="404"/>
      <c r="T468" s="404"/>
      <c r="U468" s="404"/>
      <c r="V468" s="404"/>
      <c r="W468" s="404"/>
      <c r="X468" s="404"/>
      <c r="Y468" s="404"/>
      <c r="Z468" s="404"/>
      <c r="AA468" s="404"/>
      <c r="AB468" s="404"/>
      <c r="AC468" s="404"/>
    </row>
    <row r="469" spans="1:29" ht="15.75" customHeight="1">
      <c r="A469" s="404"/>
      <c r="B469" s="404"/>
      <c r="C469" s="404"/>
      <c r="D469" s="404"/>
      <c r="E469" s="404"/>
      <c r="F469" s="404"/>
      <c r="G469" s="404"/>
      <c r="H469" s="404"/>
      <c r="I469" s="404"/>
      <c r="J469" s="404"/>
      <c r="K469" s="404"/>
      <c r="L469" s="404"/>
      <c r="M469" s="404"/>
      <c r="N469" s="404"/>
      <c r="O469" s="404"/>
      <c r="P469" s="404"/>
      <c r="Q469" s="404"/>
      <c r="R469" s="404"/>
      <c r="S469" s="404"/>
      <c r="T469" s="404"/>
      <c r="U469" s="404"/>
      <c r="V469" s="404"/>
      <c r="W469" s="404"/>
      <c r="X469" s="404"/>
      <c r="Y469" s="404"/>
      <c r="Z469" s="404"/>
      <c r="AA469" s="404"/>
      <c r="AB469" s="404"/>
      <c r="AC469" s="404"/>
    </row>
    <row r="470" spans="1:29" ht="15.75" customHeight="1">
      <c r="A470" s="404"/>
      <c r="B470" s="404"/>
      <c r="C470" s="404"/>
      <c r="D470" s="404"/>
      <c r="E470" s="404"/>
      <c r="F470" s="404"/>
      <c r="G470" s="404"/>
      <c r="H470" s="404"/>
      <c r="I470" s="404"/>
      <c r="J470" s="404"/>
      <c r="K470" s="404"/>
      <c r="L470" s="404"/>
      <c r="M470" s="404"/>
      <c r="N470" s="404"/>
      <c r="O470" s="404"/>
      <c r="P470" s="404"/>
      <c r="Q470" s="404"/>
      <c r="R470" s="404"/>
      <c r="S470" s="404"/>
      <c r="T470" s="404"/>
      <c r="U470" s="404"/>
      <c r="V470" s="404"/>
      <c r="W470" s="404"/>
      <c r="X470" s="404"/>
      <c r="Y470" s="404"/>
      <c r="Z470" s="404"/>
      <c r="AA470" s="404"/>
      <c r="AB470" s="404"/>
      <c r="AC470" s="404"/>
    </row>
    <row r="471" spans="1:29" ht="15.75" customHeight="1">
      <c r="A471" s="404"/>
      <c r="B471" s="404"/>
      <c r="C471" s="404"/>
      <c r="D471" s="404"/>
      <c r="E471" s="404"/>
      <c r="F471" s="404"/>
      <c r="G471" s="404"/>
      <c r="H471" s="404"/>
      <c r="I471" s="404"/>
      <c r="J471" s="404"/>
      <c r="K471" s="404"/>
      <c r="L471" s="404"/>
      <c r="M471" s="404"/>
      <c r="N471" s="404"/>
      <c r="O471" s="404"/>
      <c r="P471" s="404"/>
      <c r="Q471" s="404"/>
      <c r="R471" s="404"/>
      <c r="S471" s="404"/>
      <c r="T471" s="404"/>
      <c r="U471" s="404"/>
      <c r="V471" s="404"/>
      <c r="W471" s="404"/>
      <c r="X471" s="404"/>
      <c r="Y471" s="404"/>
      <c r="Z471" s="404"/>
      <c r="AA471" s="404"/>
      <c r="AB471" s="404"/>
      <c r="AC471" s="404"/>
    </row>
    <row r="472" spans="1:29" ht="15.75" customHeight="1">
      <c r="A472" s="404"/>
      <c r="B472" s="404"/>
      <c r="C472" s="404"/>
      <c r="D472" s="404"/>
      <c r="E472" s="404"/>
      <c r="F472" s="404"/>
      <c r="G472" s="404"/>
      <c r="H472" s="404"/>
      <c r="I472" s="404"/>
      <c r="J472" s="404"/>
      <c r="K472" s="404"/>
      <c r="L472" s="404"/>
      <c r="M472" s="404"/>
      <c r="N472" s="404"/>
      <c r="O472" s="404"/>
      <c r="P472" s="404"/>
      <c r="Q472" s="404"/>
      <c r="R472" s="404"/>
      <c r="S472" s="404"/>
      <c r="T472" s="404"/>
      <c r="U472" s="404"/>
      <c r="V472" s="404"/>
      <c r="W472" s="404"/>
      <c r="X472" s="404"/>
      <c r="Y472" s="404"/>
      <c r="Z472" s="404"/>
      <c r="AA472" s="404"/>
      <c r="AB472" s="404"/>
      <c r="AC472" s="404"/>
    </row>
    <row r="473" spans="1:29" ht="15.75" customHeight="1">
      <c r="A473" s="404"/>
      <c r="B473" s="404"/>
      <c r="C473" s="404"/>
      <c r="D473" s="404"/>
      <c r="E473" s="404"/>
      <c r="F473" s="404"/>
      <c r="G473" s="404"/>
      <c r="H473" s="404"/>
      <c r="I473" s="404"/>
      <c r="J473" s="404"/>
      <c r="K473" s="404"/>
      <c r="L473" s="404"/>
      <c r="M473" s="404"/>
      <c r="N473" s="404"/>
      <c r="O473" s="404"/>
      <c r="P473" s="404"/>
      <c r="Q473" s="404"/>
      <c r="R473" s="404"/>
      <c r="S473" s="404"/>
      <c r="T473" s="404"/>
      <c r="U473" s="404"/>
      <c r="V473" s="404"/>
      <c r="W473" s="404"/>
      <c r="X473" s="404"/>
      <c r="Y473" s="404"/>
      <c r="Z473" s="404"/>
      <c r="AA473" s="404"/>
      <c r="AB473" s="404"/>
      <c r="AC473" s="404"/>
    </row>
    <row r="474" spans="1:29" ht="15.75" customHeight="1">
      <c r="A474" s="404"/>
      <c r="B474" s="404"/>
      <c r="C474" s="404"/>
      <c r="D474" s="404"/>
      <c r="E474" s="404"/>
      <c r="F474" s="404"/>
      <c r="G474" s="404"/>
      <c r="H474" s="404"/>
      <c r="I474" s="404"/>
      <c r="J474" s="404"/>
      <c r="K474" s="404"/>
      <c r="L474" s="404"/>
      <c r="M474" s="404"/>
      <c r="N474" s="404"/>
      <c r="O474" s="404"/>
      <c r="P474" s="404"/>
      <c r="Q474" s="404"/>
      <c r="R474" s="404"/>
      <c r="S474" s="404"/>
      <c r="T474" s="404"/>
      <c r="U474" s="404"/>
      <c r="V474" s="404"/>
      <c r="W474" s="404"/>
      <c r="X474" s="404"/>
      <c r="Y474" s="404"/>
      <c r="Z474" s="404"/>
      <c r="AA474" s="404"/>
      <c r="AB474" s="404"/>
      <c r="AC474" s="404"/>
    </row>
    <row r="475" spans="1:29" ht="15.75" customHeight="1">
      <c r="A475" s="404"/>
      <c r="B475" s="404"/>
      <c r="C475" s="404"/>
      <c r="D475" s="404"/>
      <c r="E475" s="404"/>
      <c r="F475" s="404"/>
      <c r="G475" s="404"/>
      <c r="H475" s="404"/>
      <c r="I475" s="404"/>
      <c r="J475" s="404"/>
      <c r="K475" s="404"/>
      <c r="L475" s="404"/>
      <c r="M475" s="404"/>
      <c r="N475" s="404"/>
      <c r="O475" s="404"/>
      <c r="P475" s="404"/>
      <c r="Q475" s="404"/>
      <c r="R475" s="404"/>
      <c r="S475" s="404"/>
      <c r="T475" s="404"/>
      <c r="U475" s="404"/>
      <c r="V475" s="404"/>
      <c r="W475" s="404"/>
      <c r="X475" s="404"/>
      <c r="Y475" s="404"/>
      <c r="Z475" s="404"/>
      <c r="AA475" s="404"/>
      <c r="AB475" s="404"/>
      <c r="AC475" s="404"/>
    </row>
    <row r="476" spans="1:29" ht="15.75" customHeight="1">
      <c r="A476" s="404"/>
      <c r="B476" s="404"/>
      <c r="C476" s="404"/>
      <c r="D476" s="404"/>
      <c r="E476" s="404"/>
      <c r="F476" s="404"/>
      <c r="G476" s="404"/>
      <c r="H476" s="404"/>
      <c r="I476" s="404"/>
      <c r="J476" s="404"/>
      <c r="K476" s="404"/>
      <c r="L476" s="404"/>
      <c r="M476" s="404"/>
      <c r="N476" s="404"/>
      <c r="O476" s="404"/>
      <c r="P476" s="404"/>
      <c r="Q476" s="404"/>
      <c r="R476" s="404"/>
      <c r="S476" s="404"/>
      <c r="T476" s="404"/>
      <c r="U476" s="404"/>
      <c r="V476" s="404"/>
      <c r="W476" s="404"/>
      <c r="X476" s="404"/>
      <c r="Y476" s="404"/>
      <c r="Z476" s="404"/>
      <c r="AA476" s="404"/>
      <c r="AB476" s="404"/>
      <c r="AC476" s="404"/>
    </row>
    <row r="477" spans="1:29" ht="15.75" customHeight="1">
      <c r="A477" s="404"/>
      <c r="B477" s="404"/>
      <c r="C477" s="404"/>
      <c r="D477" s="404"/>
      <c r="E477" s="404"/>
      <c r="F477" s="404"/>
      <c r="G477" s="404"/>
      <c r="H477" s="404"/>
      <c r="I477" s="404"/>
      <c r="J477" s="404"/>
      <c r="K477" s="404"/>
      <c r="L477" s="404"/>
      <c r="M477" s="404"/>
      <c r="N477" s="404"/>
      <c r="O477" s="404"/>
      <c r="P477" s="404"/>
      <c r="Q477" s="404"/>
      <c r="R477" s="404"/>
      <c r="S477" s="404"/>
      <c r="T477" s="404"/>
      <c r="U477" s="404"/>
      <c r="V477" s="404"/>
      <c r="W477" s="404"/>
      <c r="X477" s="404"/>
      <c r="Y477" s="404"/>
      <c r="Z477" s="404"/>
      <c r="AA477" s="404"/>
      <c r="AB477" s="404"/>
      <c r="AC477" s="404"/>
    </row>
    <row r="478" spans="1:29" ht="15.75" customHeight="1">
      <c r="A478" s="404"/>
      <c r="B478" s="404"/>
      <c r="C478" s="404"/>
      <c r="D478" s="404"/>
      <c r="E478" s="404"/>
      <c r="F478" s="404"/>
      <c r="G478" s="404"/>
      <c r="H478" s="404"/>
      <c r="I478" s="404"/>
      <c r="J478" s="404"/>
      <c r="K478" s="404"/>
      <c r="L478" s="404"/>
      <c r="M478" s="404"/>
      <c r="N478" s="404"/>
      <c r="O478" s="404"/>
      <c r="P478" s="404"/>
      <c r="Q478" s="404"/>
      <c r="R478" s="404"/>
      <c r="S478" s="404"/>
      <c r="T478" s="404"/>
      <c r="U478" s="404"/>
      <c r="V478" s="404"/>
      <c r="W478" s="404"/>
      <c r="X478" s="404"/>
      <c r="Y478" s="404"/>
      <c r="Z478" s="404"/>
      <c r="AA478" s="404"/>
      <c r="AB478" s="404"/>
      <c r="AC478" s="404"/>
    </row>
    <row r="479" spans="1:29" ht="15.75" customHeight="1">
      <c r="A479" s="404"/>
      <c r="B479" s="404"/>
      <c r="C479" s="404"/>
      <c r="D479" s="404"/>
      <c r="E479" s="404"/>
      <c r="F479" s="404"/>
      <c r="G479" s="404"/>
      <c r="H479" s="404"/>
      <c r="I479" s="404"/>
      <c r="J479" s="404"/>
      <c r="K479" s="404"/>
      <c r="L479" s="404"/>
      <c r="M479" s="404"/>
      <c r="N479" s="404"/>
      <c r="O479" s="404"/>
      <c r="P479" s="404"/>
      <c r="Q479" s="404"/>
      <c r="R479" s="404"/>
      <c r="S479" s="404"/>
      <c r="T479" s="404"/>
      <c r="U479" s="404"/>
      <c r="V479" s="404"/>
      <c r="W479" s="404"/>
      <c r="X479" s="404"/>
      <c r="Y479" s="404"/>
      <c r="Z479" s="404"/>
      <c r="AA479" s="404"/>
      <c r="AB479" s="404"/>
      <c r="AC479" s="404"/>
    </row>
    <row r="480" spans="1:29" ht="15.75" customHeight="1">
      <c r="A480" s="404"/>
      <c r="B480" s="404"/>
      <c r="C480" s="404"/>
      <c r="D480" s="404"/>
      <c r="E480" s="404"/>
      <c r="F480" s="404"/>
      <c r="G480" s="404"/>
      <c r="H480" s="404"/>
      <c r="I480" s="404"/>
      <c r="J480" s="404"/>
      <c r="K480" s="404"/>
      <c r="L480" s="404"/>
      <c r="M480" s="404"/>
      <c r="N480" s="404"/>
      <c r="O480" s="404"/>
      <c r="P480" s="404"/>
      <c r="Q480" s="404"/>
      <c r="R480" s="404"/>
      <c r="S480" s="404"/>
      <c r="T480" s="404"/>
      <c r="U480" s="404"/>
      <c r="V480" s="404"/>
      <c r="W480" s="404"/>
      <c r="X480" s="404"/>
      <c r="Y480" s="404"/>
      <c r="Z480" s="404"/>
      <c r="AA480" s="404"/>
      <c r="AB480" s="404"/>
      <c r="AC480" s="404"/>
    </row>
    <row r="481" spans="1:29" ht="15.75" customHeight="1">
      <c r="A481" s="404"/>
      <c r="B481" s="404"/>
      <c r="C481" s="404"/>
      <c r="D481" s="404"/>
      <c r="E481" s="404"/>
      <c r="F481" s="404"/>
      <c r="G481" s="404"/>
      <c r="H481" s="404"/>
      <c r="I481" s="404"/>
      <c r="J481" s="404"/>
      <c r="K481" s="404"/>
      <c r="L481" s="404"/>
      <c r="M481" s="404"/>
      <c r="N481" s="404"/>
      <c r="O481" s="404"/>
      <c r="P481" s="404"/>
      <c r="Q481" s="404"/>
      <c r="R481" s="404"/>
      <c r="S481" s="404"/>
      <c r="T481" s="404"/>
      <c r="U481" s="404"/>
      <c r="V481" s="404"/>
      <c r="W481" s="404"/>
      <c r="X481" s="404"/>
      <c r="Y481" s="404"/>
      <c r="Z481" s="404"/>
      <c r="AA481" s="404"/>
      <c r="AB481" s="404"/>
      <c r="AC481" s="404"/>
    </row>
    <row r="482" spans="1:29" ht="15.75" customHeight="1">
      <c r="A482" s="404"/>
      <c r="B482" s="404"/>
      <c r="C482" s="404"/>
      <c r="D482" s="404"/>
      <c r="E482" s="404"/>
      <c r="F482" s="404"/>
      <c r="G482" s="404"/>
      <c r="H482" s="404"/>
      <c r="I482" s="404"/>
      <c r="J482" s="404"/>
      <c r="K482" s="404"/>
      <c r="L482" s="404"/>
      <c r="M482" s="404"/>
      <c r="N482" s="404"/>
      <c r="O482" s="404"/>
      <c r="P482" s="404"/>
      <c r="Q482" s="404"/>
      <c r="R482" s="404"/>
      <c r="S482" s="404"/>
      <c r="T482" s="404"/>
      <c r="U482" s="404"/>
      <c r="V482" s="404"/>
      <c r="W482" s="404"/>
      <c r="X482" s="404"/>
      <c r="Y482" s="404"/>
      <c r="Z482" s="404"/>
      <c r="AA482" s="404"/>
      <c r="AB482" s="404"/>
      <c r="AC482" s="404"/>
    </row>
    <row r="483" spans="1:29" ht="15.75" customHeight="1">
      <c r="A483" s="404"/>
      <c r="B483" s="404"/>
      <c r="C483" s="404"/>
      <c r="D483" s="404"/>
      <c r="E483" s="404"/>
      <c r="F483" s="404"/>
      <c r="G483" s="404"/>
      <c r="H483" s="404"/>
      <c r="I483" s="404"/>
      <c r="J483" s="404"/>
      <c r="K483" s="404"/>
      <c r="L483" s="404"/>
      <c r="M483" s="404"/>
      <c r="N483" s="404"/>
      <c r="O483" s="404"/>
      <c r="P483" s="404"/>
      <c r="Q483" s="404"/>
      <c r="R483" s="404"/>
      <c r="S483" s="404"/>
      <c r="T483" s="404"/>
      <c r="U483" s="404"/>
      <c r="V483" s="404"/>
      <c r="W483" s="404"/>
      <c r="X483" s="404"/>
      <c r="Y483" s="404"/>
      <c r="Z483" s="404"/>
      <c r="AA483" s="404"/>
      <c r="AB483" s="404"/>
      <c r="AC483" s="404"/>
    </row>
    <row r="484" spans="1:29" ht="15.75" customHeight="1">
      <c r="A484" s="404"/>
      <c r="B484" s="404"/>
      <c r="C484" s="404"/>
      <c r="D484" s="404"/>
      <c r="E484" s="404"/>
      <c r="F484" s="404"/>
      <c r="G484" s="404"/>
      <c r="H484" s="404"/>
      <c r="I484" s="404"/>
      <c r="J484" s="404"/>
      <c r="K484" s="404"/>
      <c r="L484" s="404"/>
      <c r="M484" s="404"/>
      <c r="N484" s="404"/>
      <c r="O484" s="404"/>
      <c r="P484" s="404"/>
      <c r="Q484" s="404"/>
      <c r="R484" s="404"/>
      <c r="S484" s="404"/>
      <c r="T484" s="404"/>
      <c r="U484" s="404"/>
      <c r="V484" s="404"/>
      <c r="W484" s="404"/>
      <c r="X484" s="404"/>
      <c r="Y484" s="404"/>
      <c r="Z484" s="404"/>
      <c r="AA484" s="404"/>
      <c r="AB484" s="404"/>
      <c r="AC484" s="404"/>
    </row>
    <row r="485" spans="1:29" ht="15.75" customHeight="1">
      <c r="A485" s="404"/>
      <c r="B485" s="404"/>
      <c r="C485" s="404"/>
      <c r="D485" s="404"/>
      <c r="E485" s="404"/>
      <c r="F485" s="404"/>
      <c r="G485" s="404"/>
      <c r="H485" s="404"/>
      <c r="I485" s="404"/>
      <c r="J485" s="404"/>
      <c r="K485" s="404"/>
      <c r="L485" s="404"/>
      <c r="M485" s="404"/>
      <c r="N485" s="404"/>
      <c r="O485" s="404"/>
      <c r="P485" s="404"/>
      <c r="Q485" s="404"/>
      <c r="R485" s="404"/>
      <c r="S485" s="404"/>
      <c r="T485" s="404"/>
      <c r="U485" s="404"/>
      <c r="V485" s="404"/>
      <c r="W485" s="404"/>
      <c r="X485" s="404"/>
      <c r="Y485" s="404"/>
      <c r="Z485" s="404"/>
      <c r="AA485" s="404"/>
      <c r="AB485" s="404"/>
      <c r="AC485" s="404"/>
    </row>
    <row r="486" spans="1:29" ht="15.75" customHeight="1">
      <c r="A486" s="404"/>
      <c r="B486" s="404"/>
      <c r="C486" s="404"/>
      <c r="D486" s="404"/>
      <c r="E486" s="404"/>
      <c r="F486" s="404"/>
      <c r="G486" s="404"/>
      <c r="H486" s="404"/>
      <c r="I486" s="404"/>
      <c r="J486" s="404"/>
      <c r="K486" s="404"/>
      <c r="L486" s="404"/>
      <c r="M486" s="404"/>
      <c r="N486" s="404"/>
      <c r="O486" s="404"/>
      <c r="P486" s="404"/>
      <c r="Q486" s="404"/>
      <c r="R486" s="404"/>
      <c r="S486" s="404"/>
      <c r="T486" s="404"/>
      <c r="U486" s="404"/>
      <c r="V486" s="404"/>
      <c r="W486" s="404"/>
      <c r="X486" s="404"/>
      <c r="Y486" s="404"/>
      <c r="Z486" s="404"/>
      <c r="AA486" s="404"/>
      <c r="AB486" s="404"/>
      <c r="AC486" s="404"/>
    </row>
    <row r="487" spans="1:29" ht="15.75" customHeight="1">
      <c r="A487" s="404"/>
      <c r="B487" s="404"/>
      <c r="C487" s="404"/>
      <c r="D487" s="404"/>
      <c r="E487" s="404"/>
      <c r="F487" s="404"/>
      <c r="G487" s="404"/>
      <c r="H487" s="404"/>
      <c r="I487" s="404"/>
      <c r="J487" s="404"/>
      <c r="K487" s="404"/>
      <c r="L487" s="404"/>
      <c r="M487" s="404"/>
      <c r="N487" s="404"/>
      <c r="O487" s="404"/>
      <c r="P487" s="404"/>
      <c r="Q487" s="404"/>
      <c r="R487" s="404"/>
      <c r="S487" s="404"/>
      <c r="T487" s="404"/>
      <c r="U487" s="404"/>
      <c r="V487" s="404"/>
      <c r="W487" s="404"/>
      <c r="X487" s="404"/>
      <c r="Y487" s="404"/>
      <c r="Z487" s="404"/>
      <c r="AA487" s="404"/>
      <c r="AB487" s="404"/>
      <c r="AC487" s="404"/>
    </row>
    <row r="488" spans="1:29" ht="15.75" customHeight="1">
      <c r="A488" s="404"/>
      <c r="B488" s="404"/>
      <c r="C488" s="404"/>
      <c r="D488" s="404"/>
      <c r="E488" s="404"/>
      <c r="F488" s="404"/>
      <c r="G488" s="404"/>
      <c r="H488" s="404"/>
      <c r="I488" s="404"/>
      <c r="J488" s="404"/>
      <c r="K488" s="404"/>
      <c r="L488" s="404"/>
      <c r="M488" s="404"/>
      <c r="N488" s="404"/>
      <c r="O488" s="404"/>
      <c r="P488" s="404"/>
      <c r="Q488" s="404"/>
      <c r="R488" s="404"/>
      <c r="S488" s="404"/>
      <c r="T488" s="404"/>
      <c r="U488" s="404"/>
      <c r="V488" s="404"/>
      <c r="W488" s="404"/>
      <c r="X488" s="404"/>
      <c r="Y488" s="404"/>
      <c r="Z488" s="404"/>
      <c r="AA488" s="404"/>
      <c r="AB488" s="404"/>
      <c r="AC488" s="404"/>
    </row>
    <row r="489" spans="1:29" ht="15.75" customHeight="1">
      <c r="A489" s="404"/>
      <c r="B489" s="404"/>
      <c r="C489" s="404"/>
      <c r="D489" s="404"/>
      <c r="E489" s="404"/>
      <c r="F489" s="404"/>
      <c r="G489" s="404"/>
      <c r="H489" s="404"/>
      <c r="I489" s="404"/>
      <c r="J489" s="404"/>
      <c r="K489" s="404"/>
      <c r="L489" s="404"/>
      <c r="M489" s="404"/>
      <c r="N489" s="404"/>
      <c r="O489" s="404"/>
      <c r="P489" s="404"/>
      <c r="Q489" s="404"/>
      <c r="R489" s="404"/>
      <c r="S489" s="404"/>
      <c r="T489" s="404"/>
      <c r="U489" s="404"/>
      <c r="V489" s="404"/>
      <c r="W489" s="404"/>
      <c r="X489" s="404"/>
      <c r="Y489" s="404"/>
      <c r="Z489" s="404"/>
      <c r="AA489" s="404"/>
      <c r="AB489" s="404"/>
      <c r="AC489" s="404"/>
    </row>
    <row r="490" spans="1:29" ht="15.75" customHeight="1">
      <c r="A490" s="404"/>
      <c r="B490" s="404"/>
      <c r="C490" s="404"/>
      <c r="D490" s="404"/>
      <c r="E490" s="404"/>
      <c r="F490" s="404"/>
      <c r="G490" s="404"/>
      <c r="H490" s="404"/>
      <c r="I490" s="404"/>
      <c r="J490" s="404"/>
      <c r="K490" s="404"/>
      <c r="L490" s="404"/>
      <c r="M490" s="404"/>
      <c r="N490" s="404"/>
      <c r="O490" s="404"/>
      <c r="P490" s="404"/>
      <c r="Q490" s="404"/>
      <c r="R490" s="404"/>
      <c r="S490" s="404"/>
      <c r="T490" s="404"/>
      <c r="U490" s="404"/>
      <c r="V490" s="404"/>
      <c r="W490" s="404"/>
      <c r="X490" s="404"/>
      <c r="Y490" s="404"/>
      <c r="Z490" s="404"/>
      <c r="AA490" s="404"/>
      <c r="AB490" s="404"/>
      <c r="AC490" s="404"/>
    </row>
    <row r="491" spans="1:29" ht="15.75" customHeight="1">
      <c r="A491" s="404"/>
      <c r="B491" s="404"/>
      <c r="C491" s="404"/>
      <c r="D491" s="404"/>
      <c r="E491" s="404"/>
      <c r="F491" s="404"/>
      <c r="G491" s="404"/>
      <c r="H491" s="404"/>
      <c r="I491" s="404"/>
      <c r="J491" s="404"/>
      <c r="K491" s="404"/>
      <c r="L491" s="404"/>
      <c r="M491" s="404"/>
      <c r="N491" s="404"/>
      <c r="O491" s="404"/>
      <c r="P491" s="404"/>
      <c r="Q491" s="404"/>
      <c r="R491" s="404"/>
      <c r="S491" s="404"/>
      <c r="T491" s="404"/>
      <c r="U491" s="404"/>
      <c r="V491" s="404"/>
      <c r="W491" s="404"/>
      <c r="X491" s="404"/>
      <c r="Y491" s="404"/>
      <c r="Z491" s="404"/>
      <c r="AA491" s="404"/>
      <c r="AB491" s="404"/>
      <c r="AC491" s="404"/>
    </row>
    <row r="492" spans="1:29" ht="15.75" customHeight="1">
      <c r="A492" s="404"/>
      <c r="B492" s="404"/>
      <c r="C492" s="404"/>
      <c r="D492" s="404"/>
      <c r="E492" s="404"/>
      <c r="F492" s="404"/>
      <c r="G492" s="404"/>
      <c r="H492" s="404"/>
      <c r="I492" s="404"/>
      <c r="J492" s="404"/>
      <c r="K492" s="404"/>
      <c r="L492" s="404"/>
      <c r="M492" s="404"/>
      <c r="N492" s="404"/>
      <c r="O492" s="404"/>
      <c r="P492" s="404"/>
      <c r="Q492" s="404"/>
      <c r="R492" s="404"/>
      <c r="S492" s="404"/>
      <c r="T492" s="404"/>
      <c r="U492" s="404"/>
      <c r="V492" s="404"/>
      <c r="W492" s="404"/>
      <c r="X492" s="404"/>
      <c r="Y492" s="404"/>
      <c r="Z492" s="404"/>
      <c r="AA492" s="404"/>
      <c r="AB492" s="404"/>
      <c r="AC492" s="404"/>
    </row>
    <row r="493" spans="1:29" ht="15.75" customHeight="1">
      <c r="A493" s="404"/>
      <c r="B493" s="404"/>
      <c r="C493" s="404"/>
      <c r="D493" s="404"/>
      <c r="E493" s="404"/>
      <c r="F493" s="404"/>
      <c r="G493" s="404"/>
      <c r="H493" s="404"/>
      <c r="I493" s="404"/>
      <c r="J493" s="404"/>
      <c r="K493" s="404"/>
      <c r="L493" s="404"/>
      <c r="M493" s="404"/>
      <c r="N493" s="404"/>
      <c r="O493" s="404"/>
      <c r="P493" s="404"/>
      <c r="Q493" s="404"/>
      <c r="R493" s="404"/>
      <c r="S493" s="404"/>
      <c r="T493" s="404"/>
      <c r="U493" s="404"/>
      <c r="V493" s="404"/>
      <c r="W493" s="404"/>
      <c r="X493" s="404"/>
      <c r="Y493" s="404"/>
      <c r="Z493" s="404"/>
      <c r="AA493" s="404"/>
      <c r="AB493" s="404"/>
      <c r="AC493" s="404"/>
    </row>
    <row r="494" spans="1:29" ht="15.75" customHeight="1">
      <c r="A494" s="404"/>
      <c r="B494" s="404"/>
      <c r="C494" s="404"/>
      <c r="D494" s="404"/>
      <c r="E494" s="404"/>
      <c r="F494" s="404"/>
      <c r="G494" s="404"/>
      <c r="H494" s="404"/>
      <c r="I494" s="404"/>
      <c r="J494" s="404"/>
      <c r="K494" s="404"/>
      <c r="L494" s="404"/>
      <c r="M494" s="404"/>
      <c r="N494" s="404"/>
      <c r="O494" s="404"/>
      <c r="P494" s="404"/>
      <c r="Q494" s="404"/>
      <c r="R494" s="404"/>
      <c r="S494" s="404"/>
      <c r="T494" s="404"/>
      <c r="U494" s="404"/>
      <c r="V494" s="404"/>
      <c r="W494" s="404"/>
      <c r="X494" s="404"/>
      <c r="Y494" s="404"/>
      <c r="Z494" s="404"/>
      <c r="AA494" s="404"/>
      <c r="AB494" s="404"/>
      <c r="AC494" s="404"/>
    </row>
    <row r="495" spans="1:29" ht="15.75" customHeight="1">
      <c r="A495" s="404"/>
      <c r="B495" s="404"/>
      <c r="C495" s="404"/>
      <c r="D495" s="404"/>
      <c r="E495" s="404"/>
      <c r="F495" s="404"/>
      <c r="G495" s="404"/>
      <c r="H495" s="404"/>
      <c r="I495" s="404"/>
      <c r="J495" s="404"/>
      <c r="K495" s="404"/>
      <c r="L495" s="404"/>
      <c r="M495" s="404"/>
      <c r="N495" s="404"/>
      <c r="O495" s="404"/>
      <c r="P495" s="404"/>
      <c r="Q495" s="404"/>
      <c r="R495" s="404"/>
      <c r="S495" s="404"/>
      <c r="T495" s="404"/>
      <c r="U495" s="404"/>
      <c r="V495" s="404"/>
      <c r="W495" s="404"/>
      <c r="X495" s="404"/>
      <c r="Y495" s="404"/>
      <c r="Z495" s="404"/>
      <c r="AA495" s="404"/>
      <c r="AB495" s="404"/>
      <c r="AC495" s="404"/>
    </row>
    <row r="496" spans="1:29" ht="15.75" customHeight="1">
      <c r="A496" s="404"/>
      <c r="B496" s="404"/>
      <c r="C496" s="404"/>
      <c r="D496" s="404"/>
      <c r="E496" s="404"/>
      <c r="F496" s="404"/>
      <c r="G496" s="404"/>
      <c r="H496" s="404"/>
      <c r="I496" s="404"/>
      <c r="J496" s="404"/>
      <c r="K496" s="404"/>
      <c r="L496" s="404"/>
      <c r="M496" s="404"/>
      <c r="N496" s="404"/>
      <c r="O496" s="404"/>
      <c r="P496" s="404"/>
      <c r="Q496" s="404"/>
      <c r="R496" s="404"/>
      <c r="S496" s="404"/>
      <c r="T496" s="404"/>
      <c r="U496" s="404"/>
      <c r="V496" s="404"/>
      <c r="W496" s="404"/>
      <c r="X496" s="404"/>
      <c r="Y496" s="404"/>
      <c r="Z496" s="404"/>
      <c r="AA496" s="404"/>
      <c r="AB496" s="404"/>
      <c r="AC496" s="404"/>
    </row>
    <row r="497" spans="1:29" ht="15.75" customHeight="1">
      <c r="A497" s="404"/>
      <c r="B497" s="404"/>
      <c r="C497" s="404"/>
      <c r="D497" s="404"/>
      <c r="E497" s="404"/>
      <c r="F497" s="404"/>
      <c r="G497" s="404"/>
      <c r="H497" s="404"/>
      <c r="I497" s="404"/>
      <c r="J497" s="404"/>
      <c r="K497" s="404"/>
      <c r="L497" s="404"/>
      <c r="M497" s="404"/>
      <c r="N497" s="404"/>
      <c r="O497" s="404"/>
      <c r="P497" s="404"/>
      <c r="Q497" s="404"/>
      <c r="R497" s="404"/>
      <c r="S497" s="404"/>
      <c r="T497" s="404"/>
      <c r="U497" s="404"/>
      <c r="V497" s="404"/>
      <c r="W497" s="404"/>
      <c r="X497" s="404"/>
      <c r="Y497" s="404"/>
      <c r="Z497" s="404"/>
      <c r="AA497" s="404"/>
      <c r="AB497" s="404"/>
      <c r="AC497" s="404"/>
    </row>
    <row r="498" spans="1:29" ht="15.75" customHeight="1">
      <c r="A498" s="404"/>
      <c r="B498" s="404"/>
      <c r="C498" s="404"/>
      <c r="D498" s="404"/>
      <c r="E498" s="404"/>
      <c r="F498" s="404"/>
      <c r="G498" s="404"/>
      <c r="H498" s="404"/>
      <c r="I498" s="404"/>
      <c r="J498" s="404"/>
      <c r="K498" s="404"/>
      <c r="L498" s="404"/>
      <c r="M498" s="404"/>
      <c r="N498" s="404"/>
      <c r="O498" s="404"/>
      <c r="P498" s="404"/>
      <c r="Q498" s="404"/>
      <c r="R498" s="404"/>
      <c r="S498" s="404"/>
      <c r="T498" s="404"/>
      <c r="U498" s="404"/>
      <c r="V498" s="404"/>
      <c r="W498" s="404"/>
      <c r="X498" s="404"/>
      <c r="Y498" s="404"/>
      <c r="Z498" s="404"/>
      <c r="AA498" s="404"/>
      <c r="AB498" s="404"/>
      <c r="AC498" s="404"/>
    </row>
    <row r="499" spans="1:29" ht="15.75" customHeight="1">
      <c r="A499" s="404"/>
      <c r="B499" s="404"/>
      <c r="C499" s="404"/>
      <c r="D499" s="404"/>
      <c r="E499" s="404"/>
      <c r="F499" s="404"/>
      <c r="G499" s="404"/>
      <c r="H499" s="404"/>
      <c r="I499" s="404"/>
      <c r="J499" s="404"/>
      <c r="K499" s="404"/>
      <c r="L499" s="404"/>
      <c r="M499" s="404"/>
      <c r="N499" s="404"/>
      <c r="O499" s="404"/>
      <c r="P499" s="404"/>
      <c r="Q499" s="404"/>
      <c r="R499" s="404"/>
      <c r="S499" s="404"/>
      <c r="T499" s="404"/>
      <c r="U499" s="404"/>
      <c r="V499" s="404"/>
      <c r="W499" s="404"/>
      <c r="X499" s="404"/>
      <c r="Y499" s="404"/>
      <c r="Z499" s="404"/>
      <c r="AA499" s="404"/>
      <c r="AB499" s="404"/>
      <c r="AC499" s="404"/>
    </row>
    <row r="500" spans="1:29" ht="15.75" customHeight="1">
      <c r="A500" s="404"/>
      <c r="B500" s="404"/>
      <c r="C500" s="404"/>
      <c r="D500" s="404"/>
      <c r="E500" s="404"/>
      <c r="F500" s="404"/>
      <c r="G500" s="404"/>
      <c r="H500" s="404"/>
      <c r="I500" s="404"/>
      <c r="J500" s="404"/>
      <c r="K500" s="404"/>
      <c r="L500" s="404"/>
      <c r="M500" s="404"/>
      <c r="N500" s="404"/>
      <c r="O500" s="404"/>
      <c r="P500" s="404"/>
      <c r="Q500" s="404"/>
      <c r="R500" s="404"/>
      <c r="S500" s="404"/>
      <c r="T500" s="404"/>
      <c r="U500" s="404"/>
      <c r="V500" s="404"/>
      <c r="W500" s="404"/>
      <c r="X500" s="404"/>
      <c r="Y500" s="404"/>
      <c r="Z500" s="404"/>
      <c r="AA500" s="404"/>
      <c r="AB500" s="404"/>
      <c r="AC500" s="404"/>
    </row>
    <row r="501" spans="1:29" ht="15.75" customHeight="1">
      <c r="A501" s="404"/>
      <c r="B501" s="404"/>
      <c r="C501" s="404"/>
      <c r="D501" s="404"/>
      <c r="E501" s="404"/>
      <c r="F501" s="404"/>
      <c r="G501" s="404"/>
      <c r="H501" s="404"/>
      <c r="I501" s="404"/>
      <c r="J501" s="404"/>
      <c r="K501" s="404"/>
      <c r="L501" s="404"/>
      <c r="M501" s="404"/>
      <c r="N501" s="404"/>
      <c r="O501" s="404"/>
      <c r="P501" s="404"/>
      <c r="Q501" s="404"/>
      <c r="R501" s="404"/>
      <c r="S501" s="404"/>
      <c r="T501" s="404"/>
      <c r="U501" s="404"/>
      <c r="V501" s="404"/>
      <c r="W501" s="404"/>
      <c r="X501" s="404"/>
      <c r="Y501" s="404"/>
      <c r="Z501" s="404"/>
      <c r="AA501" s="404"/>
      <c r="AB501" s="404"/>
      <c r="AC501" s="404"/>
    </row>
    <row r="502" spans="1:29" ht="15.75" customHeight="1">
      <c r="A502" s="404"/>
      <c r="B502" s="404"/>
      <c r="C502" s="404"/>
      <c r="D502" s="404"/>
      <c r="E502" s="404"/>
      <c r="F502" s="404"/>
      <c r="G502" s="404"/>
      <c r="H502" s="404"/>
      <c r="I502" s="404"/>
      <c r="J502" s="404"/>
      <c r="K502" s="404"/>
      <c r="L502" s="404"/>
      <c r="M502" s="404"/>
      <c r="N502" s="404"/>
      <c r="O502" s="404"/>
      <c r="P502" s="404"/>
      <c r="Q502" s="404"/>
      <c r="R502" s="404"/>
      <c r="S502" s="404"/>
      <c r="T502" s="404"/>
      <c r="U502" s="404"/>
      <c r="V502" s="404"/>
      <c r="W502" s="404"/>
      <c r="X502" s="404"/>
      <c r="Y502" s="404"/>
      <c r="Z502" s="404"/>
      <c r="AA502" s="404"/>
      <c r="AB502" s="404"/>
      <c r="AC502" s="404"/>
    </row>
    <row r="503" spans="1:29" ht="15.75" customHeight="1">
      <c r="A503" s="404"/>
      <c r="B503" s="404"/>
      <c r="C503" s="404"/>
      <c r="D503" s="404"/>
      <c r="E503" s="404"/>
      <c r="F503" s="404"/>
      <c r="G503" s="404"/>
      <c r="H503" s="404"/>
      <c r="I503" s="404"/>
      <c r="J503" s="404"/>
      <c r="K503" s="404"/>
      <c r="L503" s="404"/>
      <c r="M503" s="404"/>
      <c r="N503" s="404"/>
      <c r="O503" s="404"/>
      <c r="P503" s="404"/>
      <c r="Q503" s="404"/>
      <c r="R503" s="404"/>
      <c r="S503" s="404"/>
      <c r="T503" s="404"/>
      <c r="U503" s="404"/>
      <c r="V503" s="404"/>
      <c r="W503" s="404"/>
      <c r="X503" s="404"/>
      <c r="Y503" s="404"/>
      <c r="Z503" s="404"/>
      <c r="AA503" s="404"/>
      <c r="AB503" s="404"/>
      <c r="AC503" s="404"/>
    </row>
    <row r="504" spans="1:29" ht="15.75" customHeight="1">
      <c r="A504" s="404"/>
      <c r="B504" s="404"/>
      <c r="C504" s="404"/>
      <c r="D504" s="404"/>
      <c r="E504" s="404"/>
      <c r="F504" s="404"/>
      <c r="G504" s="404"/>
      <c r="H504" s="404"/>
      <c r="I504" s="404"/>
      <c r="J504" s="404"/>
      <c r="K504" s="404"/>
      <c r="L504" s="404"/>
      <c r="M504" s="404"/>
      <c r="N504" s="404"/>
      <c r="O504" s="404"/>
      <c r="P504" s="404"/>
      <c r="Q504" s="404"/>
      <c r="R504" s="404"/>
      <c r="S504" s="404"/>
      <c r="T504" s="404"/>
      <c r="U504" s="404"/>
      <c r="V504" s="404"/>
      <c r="W504" s="404"/>
      <c r="X504" s="404"/>
      <c r="Y504" s="404"/>
      <c r="Z504" s="404"/>
      <c r="AA504" s="404"/>
      <c r="AB504" s="404"/>
      <c r="AC504" s="404"/>
    </row>
    <row r="505" spans="1:29" ht="15.75" customHeight="1">
      <c r="A505" s="404"/>
      <c r="B505" s="404"/>
      <c r="C505" s="404"/>
      <c r="D505" s="404"/>
      <c r="E505" s="404"/>
      <c r="F505" s="404"/>
      <c r="G505" s="404"/>
      <c r="H505" s="404"/>
      <c r="I505" s="404"/>
      <c r="J505" s="404"/>
      <c r="K505" s="404"/>
      <c r="L505" s="404"/>
      <c r="M505" s="404"/>
      <c r="N505" s="404"/>
      <c r="O505" s="404"/>
      <c r="P505" s="404"/>
      <c r="Q505" s="404"/>
      <c r="R505" s="404"/>
      <c r="S505" s="404"/>
      <c r="T505" s="404"/>
      <c r="U505" s="404"/>
      <c r="V505" s="404"/>
      <c r="W505" s="404"/>
      <c r="X505" s="404"/>
      <c r="Y505" s="404"/>
      <c r="Z505" s="404"/>
      <c r="AA505" s="404"/>
      <c r="AB505" s="404"/>
      <c r="AC505" s="404"/>
    </row>
    <row r="506" spans="1:29" ht="15.75" customHeight="1">
      <c r="A506" s="404"/>
      <c r="B506" s="404"/>
      <c r="C506" s="404"/>
      <c r="D506" s="404"/>
      <c r="E506" s="404"/>
      <c r="F506" s="404"/>
      <c r="G506" s="404"/>
      <c r="H506" s="404"/>
      <c r="I506" s="404"/>
      <c r="J506" s="404"/>
      <c r="K506" s="404"/>
      <c r="L506" s="404"/>
      <c r="M506" s="404"/>
      <c r="N506" s="404"/>
      <c r="O506" s="404"/>
      <c r="P506" s="404"/>
      <c r="Q506" s="404"/>
      <c r="R506" s="404"/>
      <c r="S506" s="404"/>
      <c r="T506" s="404"/>
      <c r="U506" s="404"/>
      <c r="V506" s="404"/>
      <c r="W506" s="404"/>
      <c r="X506" s="404"/>
      <c r="Y506" s="404"/>
      <c r="Z506" s="404"/>
      <c r="AA506" s="404"/>
      <c r="AB506" s="404"/>
      <c r="AC506" s="404"/>
    </row>
    <row r="507" spans="1:29" ht="15.75" customHeight="1">
      <c r="A507" s="404"/>
      <c r="B507" s="404"/>
      <c r="C507" s="404"/>
      <c r="D507" s="404"/>
      <c r="E507" s="404"/>
      <c r="F507" s="404"/>
      <c r="G507" s="404"/>
      <c r="H507" s="404"/>
      <c r="I507" s="404"/>
      <c r="J507" s="404"/>
      <c r="K507" s="404"/>
      <c r="L507" s="404"/>
      <c r="M507" s="404"/>
      <c r="N507" s="404"/>
      <c r="O507" s="404"/>
      <c r="P507" s="404"/>
      <c r="Q507" s="404"/>
      <c r="R507" s="404"/>
      <c r="S507" s="404"/>
      <c r="T507" s="404"/>
      <c r="U507" s="404"/>
      <c r="V507" s="404"/>
      <c r="W507" s="404"/>
      <c r="X507" s="404"/>
      <c r="Y507" s="404"/>
      <c r="Z507" s="404"/>
      <c r="AA507" s="404"/>
      <c r="AB507" s="404"/>
      <c r="AC507" s="404"/>
    </row>
    <row r="508" spans="1:29" ht="15.75" customHeight="1">
      <c r="A508" s="404"/>
      <c r="B508" s="404"/>
      <c r="C508" s="404"/>
      <c r="D508" s="404"/>
      <c r="E508" s="404"/>
      <c r="F508" s="404"/>
      <c r="G508" s="404"/>
      <c r="H508" s="404"/>
      <c r="I508" s="404"/>
      <c r="J508" s="404"/>
      <c r="K508" s="404"/>
      <c r="L508" s="404"/>
      <c r="M508" s="404"/>
      <c r="N508" s="404"/>
      <c r="O508" s="404"/>
      <c r="P508" s="404"/>
      <c r="Q508" s="404"/>
      <c r="R508" s="404"/>
      <c r="S508" s="404"/>
      <c r="T508" s="404"/>
      <c r="U508" s="404"/>
      <c r="V508" s="404"/>
      <c r="W508" s="404"/>
      <c r="X508" s="404"/>
      <c r="Y508" s="404"/>
      <c r="Z508" s="404"/>
      <c r="AA508" s="404"/>
      <c r="AB508" s="404"/>
      <c r="AC508" s="404"/>
    </row>
    <row r="509" spans="1:29" ht="15.75" customHeight="1">
      <c r="A509" s="404"/>
      <c r="B509" s="404"/>
      <c r="C509" s="404"/>
      <c r="D509" s="404"/>
      <c r="E509" s="404"/>
      <c r="F509" s="404"/>
      <c r="G509" s="404"/>
      <c r="H509" s="404"/>
      <c r="I509" s="404"/>
      <c r="J509" s="404"/>
      <c r="K509" s="404"/>
      <c r="L509" s="404"/>
      <c r="M509" s="404"/>
      <c r="N509" s="404"/>
      <c r="O509" s="404"/>
      <c r="P509" s="404"/>
      <c r="Q509" s="404"/>
      <c r="R509" s="404"/>
      <c r="S509" s="404"/>
      <c r="T509" s="404"/>
      <c r="U509" s="404"/>
      <c r="V509" s="404"/>
      <c r="W509" s="404"/>
      <c r="X509" s="404"/>
      <c r="Y509" s="404"/>
      <c r="Z509" s="404"/>
      <c r="AA509" s="404"/>
      <c r="AB509" s="404"/>
      <c r="AC509" s="404"/>
    </row>
    <row r="510" spans="1:29" ht="15.75" customHeight="1">
      <c r="A510" s="404"/>
      <c r="B510" s="404"/>
      <c r="C510" s="404"/>
      <c r="D510" s="404"/>
      <c r="E510" s="404"/>
      <c r="F510" s="404"/>
      <c r="G510" s="404"/>
      <c r="H510" s="404"/>
      <c r="I510" s="404"/>
      <c r="J510" s="404"/>
      <c r="K510" s="404"/>
      <c r="L510" s="404"/>
      <c r="M510" s="404"/>
      <c r="N510" s="404"/>
      <c r="O510" s="404"/>
      <c r="P510" s="404"/>
      <c r="Q510" s="404"/>
      <c r="R510" s="404"/>
      <c r="S510" s="404"/>
      <c r="T510" s="404"/>
      <c r="U510" s="404"/>
      <c r="V510" s="404"/>
      <c r="W510" s="404"/>
      <c r="X510" s="404"/>
      <c r="Y510" s="404"/>
      <c r="Z510" s="404"/>
      <c r="AA510" s="404"/>
      <c r="AB510" s="404"/>
      <c r="AC510" s="404"/>
    </row>
    <row r="511" spans="1:29" ht="15.75" customHeight="1">
      <c r="A511" s="404"/>
      <c r="B511" s="404"/>
      <c r="C511" s="404"/>
      <c r="D511" s="404"/>
      <c r="E511" s="404"/>
      <c r="F511" s="404"/>
      <c r="G511" s="404"/>
      <c r="H511" s="404"/>
      <c r="I511" s="404"/>
      <c r="J511" s="404"/>
      <c r="K511" s="404"/>
      <c r="L511" s="404"/>
      <c r="M511" s="404"/>
      <c r="N511" s="404"/>
      <c r="O511" s="404"/>
      <c r="P511" s="404"/>
      <c r="Q511" s="404"/>
      <c r="R511" s="404"/>
      <c r="S511" s="404"/>
      <c r="T511" s="404"/>
      <c r="U511" s="404"/>
      <c r="V511" s="404"/>
      <c r="W511" s="404"/>
      <c r="X511" s="404"/>
      <c r="Y511" s="404"/>
      <c r="Z511" s="404"/>
      <c r="AA511" s="404"/>
      <c r="AB511" s="404"/>
      <c r="AC511" s="404"/>
    </row>
    <row r="512" spans="1:29" ht="15.75" customHeight="1">
      <c r="A512" s="404"/>
      <c r="B512" s="404"/>
      <c r="C512" s="404"/>
      <c r="D512" s="404"/>
      <c r="E512" s="404"/>
      <c r="F512" s="404"/>
      <c r="G512" s="404"/>
      <c r="H512" s="404"/>
      <c r="I512" s="404"/>
      <c r="J512" s="404"/>
      <c r="K512" s="404"/>
      <c r="L512" s="404"/>
      <c r="M512" s="404"/>
      <c r="N512" s="404"/>
      <c r="O512" s="404"/>
      <c r="P512" s="404"/>
      <c r="Q512" s="404"/>
      <c r="R512" s="404"/>
      <c r="S512" s="404"/>
      <c r="T512" s="404"/>
      <c r="U512" s="404"/>
      <c r="V512" s="404"/>
      <c r="W512" s="404"/>
      <c r="X512" s="404"/>
      <c r="Y512" s="404"/>
      <c r="Z512" s="404"/>
      <c r="AA512" s="404"/>
      <c r="AB512" s="404"/>
      <c r="AC512" s="404"/>
    </row>
    <row r="513" spans="1:29" ht="15.75" customHeight="1">
      <c r="A513" s="404"/>
      <c r="B513" s="404"/>
      <c r="C513" s="404"/>
      <c r="D513" s="404"/>
      <c r="E513" s="404"/>
      <c r="F513" s="404"/>
      <c r="G513" s="404"/>
      <c r="H513" s="404"/>
      <c r="I513" s="404"/>
      <c r="J513" s="404"/>
      <c r="K513" s="404"/>
      <c r="L513" s="404"/>
      <c r="M513" s="404"/>
      <c r="N513" s="404"/>
      <c r="O513" s="404"/>
      <c r="P513" s="404"/>
      <c r="Q513" s="404"/>
      <c r="R513" s="404"/>
      <c r="S513" s="404"/>
      <c r="T513" s="404"/>
      <c r="U513" s="404"/>
      <c r="V513" s="404"/>
      <c r="W513" s="404"/>
      <c r="X513" s="404"/>
      <c r="Y513" s="404"/>
      <c r="Z513" s="404"/>
      <c r="AA513" s="404"/>
      <c r="AB513" s="404"/>
      <c r="AC513" s="404"/>
    </row>
    <row r="514" spans="1:29" ht="15.75" customHeight="1">
      <c r="A514" s="404"/>
      <c r="B514" s="404"/>
      <c r="C514" s="404"/>
      <c r="D514" s="404"/>
      <c r="E514" s="404"/>
      <c r="F514" s="404"/>
      <c r="G514" s="404"/>
      <c r="H514" s="404"/>
      <c r="I514" s="404"/>
      <c r="J514" s="404"/>
      <c r="K514" s="404"/>
      <c r="L514" s="404"/>
      <c r="M514" s="404"/>
      <c r="N514" s="404"/>
      <c r="O514" s="404"/>
      <c r="P514" s="404"/>
      <c r="Q514" s="404"/>
      <c r="R514" s="404"/>
      <c r="S514" s="404"/>
      <c r="T514" s="404"/>
      <c r="U514" s="404"/>
      <c r="V514" s="404"/>
      <c r="W514" s="404"/>
      <c r="X514" s="404"/>
      <c r="Y514" s="404"/>
      <c r="Z514" s="404"/>
      <c r="AA514" s="404"/>
      <c r="AB514" s="404"/>
      <c r="AC514" s="404"/>
    </row>
    <row r="515" spans="1:29" ht="15.75" customHeight="1">
      <c r="A515" s="404"/>
      <c r="B515" s="404"/>
      <c r="C515" s="404"/>
      <c r="D515" s="404"/>
      <c r="E515" s="404"/>
      <c r="F515" s="404"/>
      <c r="G515" s="404"/>
      <c r="H515" s="404"/>
      <c r="I515" s="404"/>
      <c r="J515" s="404"/>
      <c r="K515" s="404"/>
      <c r="L515" s="404"/>
      <c r="M515" s="404"/>
      <c r="N515" s="404"/>
      <c r="O515" s="404"/>
      <c r="P515" s="404"/>
      <c r="Q515" s="404"/>
      <c r="R515" s="404"/>
      <c r="S515" s="404"/>
      <c r="T515" s="404"/>
      <c r="U515" s="404"/>
      <c r="V515" s="404"/>
      <c r="W515" s="404"/>
      <c r="X515" s="404"/>
      <c r="Y515" s="404"/>
      <c r="Z515" s="404"/>
      <c r="AA515" s="404"/>
      <c r="AB515" s="404"/>
      <c r="AC515" s="404"/>
    </row>
    <row r="516" spans="1:29" ht="15.75" customHeight="1">
      <c r="A516" s="404"/>
      <c r="B516" s="404"/>
      <c r="C516" s="404"/>
      <c r="D516" s="404"/>
      <c r="E516" s="404"/>
      <c r="F516" s="404"/>
      <c r="G516" s="404"/>
      <c r="H516" s="404"/>
      <c r="I516" s="404"/>
      <c r="J516" s="404"/>
      <c r="K516" s="404"/>
      <c r="L516" s="404"/>
      <c r="M516" s="404"/>
      <c r="N516" s="404"/>
      <c r="O516" s="404"/>
      <c r="P516" s="404"/>
      <c r="Q516" s="404"/>
      <c r="R516" s="404"/>
      <c r="S516" s="404"/>
      <c r="T516" s="404"/>
      <c r="U516" s="404"/>
      <c r="V516" s="404"/>
      <c r="W516" s="404"/>
      <c r="X516" s="404"/>
      <c r="Y516" s="404"/>
      <c r="Z516" s="404"/>
      <c r="AA516" s="404"/>
      <c r="AB516" s="404"/>
      <c r="AC516" s="404"/>
    </row>
    <row r="517" spans="1:29" ht="15.75" customHeight="1">
      <c r="A517" s="404"/>
      <c r="B517" s="404"/>
      <c r="C517" s="404"/>
      <c r="D517" s="404"/>
      <c r="E517" s="404"/>
      <c r="F517" s="404"/>
      <c r="G517" s="404"/>
      <c r="H517" s="404"/>
      <c r="I517" s="404"/>
      <c r="J517" s="404"/>
      <c r="K517" s="404"/>
      <c r="L517" s="404"/>
      <c r="M517" s="404"/>
      <c r="N517" s="404"/>
      <c r="O517" s="404"/>
      <c r="P517" s="404"/>
      <c r="Q517" s="404"/>
      <c r="R517" s="404"/>
      <c r="S517" s="404"/>
      <c r="T517" s="404"/>
      <c r="U517" s="404"/>
      <c r="V517" s="404"/>
      <c r="W517" s="404"/>
      <c r="X517" s="404"/>
      <c r="Y517" s="404"/>
      <c r="Z517" s="404"/>
      <c r="AA517" s="404"/>
      <c r="AB517" s="404"/>
      <c r="AC517" s="404"/>
    </row>
    <row r="518" spans="1:29" ht="15.75" customHeight="1">
      <c r="A518" s="404"/>
      <c r="B518" s="404"/>
      <c r="C518" s="404"/>
      <c r="D518" s="404"/>
      <c r="E518" s="404"/>
      <c r="F518" s="404"/>
      <c r="G518" s="404"/>
      <c r="H518" s="404"/>
      <c r="I518" s="404"/>
      <c r="J518" s="404"/>
      <c r="K518" s="404"/>
      <c r="L518" s="404"/>
      <c r="M518" s="404"/>
      <c r="N518" s="404"/>
      <c r="O518" s="404"/>
      <c r="P518" s="404"/>
      <c r="Q518" s="404"/>
      <c r="R518" s="404"/>
      <c r="S518" s="404"/>
      <c r="T518" s="404"/>
      <c r="U518" s="404"/>
      <c r="V518" s="404"/>
      <c r="W518" s="404"/>
      <c r="X518" s="404"/>
      <c r="Y518" s="404"/>
      <c r="Z518" s="404"/>
      <c r="AA518" s="404"/>
      <c r="AB518" s="404"/>
      <c r="AC518" s="404"/>
    </row>
    <row r="519" spans="1:29" ht="15.75" customHeight="1">
      <c r="A519" s="404"/>
      <c r="B519" s="404"/>
      <c r="C519" s="404"/>
      <c r="D519" s="404"/>
      <c r="E519" s="404"/>
      <c r="F519" s="404"/>
      <c r="G519" s="404"/>
      <c r="H519" s="404"/>
      <c r="I519" s="404"/>
      <c r="J519" s="404"/>
      <c r="K519" s="404"/>
      <c r="L519" s="404"/>
      <c r="M519" s="404"/>
      <c r="N519" s="404"/>
      <c r="O519" s="404"/>
      <c r="P519" s="404"/>
      <c r="Q519" s="404"/>
      <c r="R519" s="404"/>
      <c r="S519" s="404"/>
      <c r="T519" s="404"/>
      <c r="U519" s="404"/>
      <c r="V519" s="404"/>
      <c r="W519" s="404"/>
      <c r="X519" s="404"/>
      <c r="Y519" s="404"/>
      <c r="Z519" s="404"/>
      <c r="AA519" s="404"/>
      <c r="AB519" s="404"/>
      <c r="AC519" s="404"/>
    </row>
    <row r="520" spans="1:29" ht="15.75" customHeight="1">
      <c r="A520" s="404"/>
      <c r="B520" s="404"/>
      <c r="C520" s="404"/>
      <c r="D520" s="404"/>
      <c r="E520" s="404"/>
      <c r="F520" s="404"/>
      <c r="G520" s="404"/>
      <c r="H520" s="404"/>
      <c r="I520" s="404"/>
      <c r="J520" s="404"/>
      <c r="K520" s="404"/>
      <c r="L520" s="404"/>
      <c r="M520" s="404"/>
      <c r="N520" s="404"/>
      <c r="O520" s="404"/>
      <c r="P520" s="404"/>
      <c r="Q520" s="404"/>
      <c r="R520" s="404"/>
      <c r="S520" s="404"/>
      <c r="T520" s="404"/>
      <c r="U520" s="404"/>
      <c r="V520" s="404"/>
      <c r="W520" s="404"/>
      <c r="X520" s="404"/>
      <c r="Y520" s="404"/>
      <c r="Z520" s="404"/>
      <c r="AA520" s="404"/>
      <c r="AB520" s="404"/>
      <c r="AC520" s="404"/>
    </row>
    <row r="521" spans="1:29" ht="15.75" customHeight="1">
      <c r="A521" s="404"/>
      <c r="B521" s="404"/>
      <c r="C521" s="404"/>
      <c r="D521" s="404"/>
      <c r="E521" s="404"/>
      <c r="F521" s="404"/>
      <c r="G521" s="404"/>
      <c r="H521" s="404"/>
      <c r="I521" s="404"/>
      <c r="J521" s="404"/>
      <c r="K521" s="404"/>
      <c r="L521" s="404"/>
      <c r="M521" s="404"/>
      <c r="N521" s="404"/>
      <c r="O521" s="404"/>
      <c r="P521" s="404"/>
      <c r="Q521" s="404"/>
      <c r="R521" s="404"/>
      <c r="S521" s="404"/>
      <c r="T521" s="404"/>
      <c r="U521" s="404"/>
      <c r="V521" s="404"/>
      <c r="W521" s="404"/>
      <c r="X521" s="404"/>
      <c r="Y521" s="404"/>
      <c r="Z521" s="404"/>
      <c r="AA521" s="404"/>
      <c r="AB521" s="404"/>
      <c r="AC521" s="404"/>
    </row>
    <row r="522" spans="1:29" ht="15.75" customHeight="1">
      <c r="A522" s="404"/>
      <c r="B522" s="404"/>
      <c r="C522" s="404"/>
      <c r="D522" s="404"/>
      <c r="E522" s="404"/>
      <c r="F522" s="404"/>
      <c r="G522" s="404"/>
      <c r="H522" s="404"/>
      <c r="I522" s="404"/>
      <c r="J522" s="404"/>
      <c r="K522" s="404"/>
      <c r="L522" s="404"/>
      <c r="M522" s="404"/>
      <c r="N522" s="404"/>
      <c r="O522" s="404"/>
      <c r="P522" s="404"/>
      <c r="Q522" s="404"/>
      <c r="R522" s="404"/>
      <c r="S522" s="404"/>
      <c r="T522" s="404"/>
      <c r="U522" s="404"/>
      <c r="V522" s="404"/>
      <c r="W522" s="404"/>
      <c r="X522" s="404"/>
      <c r="Y522" s="404"/>
      <c r="Z522" s="404"/>
      <c r="AA522" s="404"/>
      <c r="AB522" s="404"/>
      <c r="AC522" s="404"/>
    </row>
    <row r="523" spans="1:29" ht="15.75" customHeight="1">
      <c r="A523" s="404"/>
      <c r="B523" s="404"/>
      <c r="C523" s="404"/>
      <c r="D523" s="404"/>
      <c r="E523" s="404"/>
      <c r="F523" s="404"/>
      <c r="G523" s="404"/>
      <c r="H523" s="404"/>
      <c r="I523" s="404"/>
      <c r="J523" s="404"/>
      <c r="K523" s="404"/>
      <c r="L523" s="404"/>
      <c r="M523" s="404"/>
      <c r="N523" s="404"/>
      <c r="O523" s="404"/>
      <c r="P523" s="404"/>
      <c r="Q523" s="404"/>
      <c r="R523" s="404"/>
      <c r="S523" s="404"/>
      <c r="T523" s="404"/>
      <c r="U523" s="404"/>
      <c r="V523" s="404"/>
      <c r="W523" s="404"/>
      <c r="X523" s="404"/>
      <c r="Y523" s="404"/>
      <c r="Z523" s="404"/>
      <c r="AA523" s="404"/>
      <c r="AB523" s="404"/>
      <c r="AC523" s="404"/>
    </row>
    <row r="524" spans="1:29" ht="15.75" customHeight="1">
      <c r="A524" s="404"/>
      <c r="B524" s="404"/>
      <c r="C524" s="404"/>
      <c r="D524" s="404"/>
      <c r="E524" s="404"/>
      <c r="F524" s="404"/>
      <c r="G524" s="404"/>
      <c r="H524" s="404"/>
      <c r="I524" s="404"/>
      <c r="J524" s="404"/>
      <c r="K524" s="404"/>
      <c r="L524" s="404"/>
      <c r="M524" s="404"/>
      <c r="N524" s="404"/>
      <c r="O524" s="404"/>
      <c r="P524" s="404"/>
      <c r="Q524" s="404"/>
      <c r="R524" s="404"/>
      <c r="S524" s="404"/>
      <c r="T524" s="404"/>
      <c r="U524" s="404"/>
      <c r="V524" s="404"/>
      <c r="W524" s="404"/>
      <c r="X524" s="404"/>
      <c r="Y524" s="404"/>
      <c r="Z524" s="404"/>
      <c r="AA524" s="404"/>
      <c r="AB524" s="404"/>
      <c r="AC524" s="404"/>
    </row>
    <row r="525" spans="1:29" ht="15.75" customHeight="1">
      <c r="A525" s="404"/>
      <c r="B525" s="404"/>
      <c r="C525" s="404"/>
      <c r="D525" s="404"/>
      <c r="E525" s="404"/>
      <c r="F525" s="404"/>
      <c r="G525" s="404"/>
      <c r="H525" s="404"/>
      <c r="I525" s="404"/>
      <c r="J525" s="404"/>
      <c r="K525" s="404"/>
      <c r="L525" s="404"/>
      <c r="M525" s="404"/>
      <c r="N525" s="404"/>
      <c r="O525" s="404"/>
      <c r="P525" s="404"/>
      <c r="Q525" s="404"/>
      <c r="R525" s="404"/>
      <c r="S525" s="404"/>
      <c r="T525" s="404"/>
      <c r="U525" s="404"/>
      <c r="V525" s="404"/>
      <c r="W525" s="404"/>
      <c r="X525" s="404"/>
      <c r="Y525" s="404"/>
      <c r="Z525" s="404"/>
      <c r="AA525" s="404"/>
      <c r="AB525" s="404"/>
      <c r="AC525" s="404"/>
    </row>
    <row r="526" spans="1:29" ht="15.75" customHeight="1">
      <c r="A526" s="404"/>
      <c r="B526" s="404"/>
      <c r="C526" s="404"/>
      <c r="D526" s="404"/>
      <c r="E526" s="404"/>
      <c r="F526" s="404"/>
      <c r="G526" s="404"/>
      <c r="H526" s="404"/>
      <c r="I526" s="404"/>
      <c r="J526" s="404"/>
      <c r="K526" s="404"/>
      <c r="L526" s="404"/>
      <c r="M526" s="404"/>
      <c r="N526" s="404"/>
      <c r="O526" s="404"/>
      <c r="P526" s="404"/>
      <c r="Q526" s="404"/>
      <c r="R526" s="404"/>
      <c r="S526" s="404"/>
      <c r="T526" s="404"/>
      <c r="U526" s="404"/>
      <c r="V526" s="404"/>
      <c r="W526" s="404"/>
      <c r="X526" s="404"/>
      <c r="Y526" s="404"/>
      <c r="Z526" s="404"/>
      <c r="AA526" s="404"/>
      <c r="AB526" s="404"/>
      <c r="AC526" s="404"/>
    </row>
    <row r="527" spans="1:29" ht="15.75" customHeight="1">
      <c r="A527" s="404"/>
      <c r="B527" s="404"/>
      <c r="C527" s="404"/>
      <c r="D527" s="404"/>
      <c r="E527" s="404"/>
      <c r="F527" s="404"/>
      <c r="G527" s="404"/>
      <c r="H527" s="404"/>
      <c r="I527" s="404"/>
      <c r="J527" s="404"/>
      <c r="K527" s="404"/>
      <c r="L527" s="404"/>
      <c r="M527" s="404"/>
      <c r="N527" s="404"/>
      <c r="O527" s="404"/>
      <c r="P527" s="404"/>
      <c r="Q527" s="404"/>
      <c r="R527" s="404"/>
      <c r="S527" s="404"/>
      <c r="T527" s="404"/>
      <c r="U527" s="404"/>
      <c r="V527" s="404"/>
      <c r="W527" s="404"/>
      <c r="X527" s="404"/>
      <c r="Y527" s="404"/>
      <c r="Z527" s="404"/>
      <c r="AA527" s="404"/>
      <c r="AB527" s="404"/>
      <c r="AC527" s="404"/>
    </row>
    <row r="528" spans="1:29" ht="15.75" customHeight="1">
      <c r="A528" s="404"/>
      <c r="B528" s="404"/>
      <c r="C528" s="404"/>
      <c r="D528" s="404"/>
      <c r="E528" s="404"/>
      <c r="F528" s="404"/>
      <c r="G528" s="404"/>
      <c r="H528" s="404"/>
      <c r="I528" s="404"/>
      <c r="J528" s="404"/>
      <c r="K528" s="404"/>
      <c r="L528" s="404"/>
      <c r="M528" s="404"/>
      <c r="N528" s="404"/>
      <c r="O528" s="404"/>
      <c r="P528" s="404"/>
      <c r="Q528" s="404"/>
      <c r="R528" s="404"/>
      <c r="S528" s="404"/>
      <c r="T528" s="404"/>
      <c r="U528" s="404"/>
      <c r="V528" s="404"/>
      <c r="W528" s="404"/>
      <c r="X528" s="404"/>
      <c r="Y528" s="404"/>
      <c r="Z528" s="404"/>
      <c r="AA528" s="404"/>
      <c r="AB528" s="404"/>
      <c r="AC528" s="404"/>
    </row>
    <row r="529" spans="1:29" ht="15.75" customHeight="1">
      <c r="A529" s="404"/>
      <c r="B529" s="404"/>
      <c r="C529" s="404"/>
      <c r="D529" s="404"/>
      <c r="E529" s="404"/>
      <c r="F529" s="404"/>
      <c r="G529" s="404"/>
      <c r="H529" s="404"/>
      <c r="I529" s="404"/>
      <c r="J529" s="404"/>
      <c r="K529" s="404"/>
      <c r="L529" s="404"/>
      <c r="M529" s="404"/>
      <c r="N529" s="404"/>
      <c r="O529" s="404"/>
      <c r="P529" s="404"/>
      <c r="Q529" s="404"/>
      <c r="R529" s="404"/>
      <c r="S529" s="404"/>
      <c r="T529" s="404"/>
      <c r="U529" s="404"/>
      <c r="V529" s="404"/>
      <c r="W529" s="404"/>
      <c r="X529" s="404"/>
      <c r="Y529" s="404"/>
      <c r="Z529" s="404"/>
      <c r="AA529" s="404"/>
      <c r="AB529" s="404"/>
      <c r="AC529" s="404"/>
    </row>
    <row r="530" spans="1:29" ht="15.75" customHeight="1">
      <c r="A530" s="404"/>
      <c r="B530" s="404"/>
      <c r="C530" s="404"/>
      <c r="D530" s="404"/>
      <c r="E530" s="404"/>
      <c r="F530" s="404"/>
      <c r="G530" s="404"/>
      <c r="H530" s="404"/>
      <c r="I530" s="404"/>
      <c r="J530" s="404"/>
      <c r="K530" s="404"/>
      <c r="L530" s="404"/>
      <c r="M530" s="404"/>
      <c r="N530" s="404"/>
      <c r="O530" s="404"/>
      <c r="P530" s="404"/>
      <c r="Q530" s="404"/>
      <c r="R530" s="404"/>
      <c r="S530" s="404"/>
      <c r="T530" s="404"/>
      <c r="U530" s="404"/>
      <c r="V530" s="404"/>
      <c r="W530" s="404"/>
      <c r="X530" s="404"/>
      <c r="Y530" s="404"/>
      <c r="Z530" s="404"/>
      <c r="AA530" s="404"/>
      <c r="AB530" s="404"/>
      <c r="AC530" s="404"/>
    </row>
    <row r="531" spans="1:29" ht="15.75" customHeight="1">
      <c r="A531" s="404"/>
      <c r="B531" s="404"/>
      <c r="C531" s="404"/>
      <c r="D531" s="404"/>
      <c r="E531" s="404"/>
      <c r="F531" s="404"/>
      <c r="G531" s="404"/>
      <c r="H531" s="404"/>
      <c r="I531" s="404"/>
      <c r="J531" s="404"/>
      <c r="K531" s="404"/>
      <c r="L531" s="404"/>
      <c r="M531" s="404"/>
      <c r="N531" s="404"/>
      <c r="O531" s="404"/>
      <c r="P531" s="404"/>
      <c r="Q531" s="404"/>
      <c r="R531" s="404"/>
      <c r="S531" s="404"/>
      <c r="T531" s="404"/>
      <c r="U531" s="404"/>
      <c r="V531" s="404"/>
      <c r="W531" s="404"/>
      <c r="X531" s="404"/>
      <c r="Y531" s="404"/>
      <c r="Z531" s="404"/>
      <c r="AA531" s="404"/>
      <c r="AB531" s="404"/>
      <c r="AC531" s="404"/>
    </row>
    <row r="532" spans="1:29" ht="15.75" customHeight="1">
      <c r="A532" s="404"/>
      <c r="B532" s="404"/>
      <c r="C532" s="404"/>
      <c r="D532" s="404"/>
      <c r="E532" s="404"/>
      <c r="F532" s="404"/>
      <c r="G532" s="404"/>
      <c r="H532" s="404"/>
      <c r="I532" s="404"/>
      <c r="J532" s="404"/>
      <c r="K532" s="404"/>
      <c r="L532" s="404"/>
      <c r="M532" s="404"/>
      <c r="N532" s="404"/>
      <c r="O532" s="404"/>
      <c r="P532" s="404"/>
      <c r="Q532" s="404"/>
      <c r="R532" s="404"/>
      <c r="S532" s="404"/>
      <c r="T532" s="404"/>
      <c r="U532" s="404"/>
      <c r="V532" s="404"/>
      <c r="W532" s="404"/>
      <c r="X532" s="404"/>
      <c r="Y532" s="404"/>
      <c r="Z532" s="404"/>
      <c r="AA532" s="404"/>
      <c r="AB532" s="404"/>
      <c r="AC532" s="404"/>
    </row>
    <row r="533" spans="1:29" ht="15.75" customHeight="1">
      <c r="A533" s="404"/>
      <c r="B533" s="404"/>
      <c r="C533" s="404"/>
      <c r="D533" s="404"/>
      <c r="E533" s="404"/>
      <c r="F533" s="404"/>
      <c r="G533" s="404"/>
      <c r="H533" s="404"/>
      <c r="I533" s="404"/>
      <c r="J533" s="404"/>
      <c r="K533" s="404"/>
      <c r="L533" s="404"/>
      <c r="M533" s="404"/>
      <c r="N533" s="404"/>
      <c r="O533" s="404"/>
      <c r="P533" s="404"/>
      <c r="Q533" s="404"/>
      <c r="R533" s="404"/>
      <c r="S533" s="404"/>
      <c r="T533" s="404"/>
      <c r="U533" s="404"/>
      <c r="V533" s="404"/>
      <c r="W533" s="404"/>
      <c r="X533" s="404"/>
      <c r="Y533" s="404"/>
      <c r="Z533" s="404"/>
      <c r="AA533" s="404"/>
      <c r="AB533" s="404"/>
      <c r="AC533" s="404"/>
    </row>
    <row r="534" spans="1:29" ht="15.75" customHeight="1">
      <c r="A534" s="404"/>
      <c r="B534" s="404"/>
      <c r="C534" s="404"/>
      <c r="D534" s="404"/>
      <c r="E534" s="404"/>
      <c r="F534" s="404"/>
      <c r="G534" s="404"/>
      <c r="H534" s="404"/>
      <c r="I534" s="404"/>
      <c r="J534" s="404"/>
      <c r="K534" s="404"/>
      <c r="L534" s="404"/>
      <c r="M534" s="404"/>
      <c r="N534" s="404"/>
      <c r="O534" s="404"/>
      <c r="P534" s="404"/>
      <c r="Q534" s="404"/>
      <c r="R534" s="404"/>
      <c r="S534" s="404"/>
      <c r="T534" s="404"/>
      <c r="U534" s="404"/>
      <c r="V534" s="404"/>
      <c r="W534" s="404"/>
      <c r="X534" s="404"/>
      <c r="Y534" s="404"/>
      <c r="Z534" s="404"/>
      <c r="AA534" s="404"/>
      <c r="AB534" s="404"/>
      <c r="AC534" s="404"/>
    </row>
    <row r="535" spans="1:29" ht="15.75" customHeight="1">
      <c r="A535" s="404"/>
      <c r="B535" s="404"/>
      <c r="C535" s="404"/>
      <c r="D535" s="404"/>
      <c r="E535" s="404"/>
      <c r="F535" s="404"/>
      <c r="G535" s="404"/>
      <c r="H535" s="404"/>
      <c r="I535" s="404"/>
      <c r="J535" s="404"/>
      <c r="K535" s="404"/>
      <c r="L535" s="404"/>
      <c r="M535" s="404"/>
      <c r="N535" s="404"/>
      <c r="O535" s="404"/>
      <c r="P535" s="404"/>
      <c r="Q535" s="404"/>
      <c r="R535" s="404"/>
      <c r="S535" s="404"/>
      <c r="T535" s="404"/>
      <c r="U535" s="404"/>
      <c r="V535" s="404"/>
      <c r="W535" s="404"/>
      <c r="X535" s="404"/>
      <c r="Y535" s="404"/>
      <c r="Z535" s="404"/>
      <c r="AA535" s="404"/>
      <c r="AB535" s="404"/>
      <c r="AC535" s="404"/>
    </row>
    <row r="536" spans="1:29" ht="15.75" customHeight="1">
      <c r="A536" s="404"/>
      <c r="B536" s="404"/>
      <c r="C536" s="404"/>
      <c r="D536" s="404"/>
      <c r="E536" s="404"/>
      <c r="F536" s="404"/>
      <c r="G536" s="404"/>
      <c r="H536" s="404"/>
      <c r="I536" s="404"/>
      <c r="J536" s="404"/>
      <c r="K536" s="404"/>
      <c r="L536" s="404"/>
      <c r="M536" s="404"/>
      <c r="N536" s="404"/>
      <c r="O536" s="404"/>
      <c r="P536" s="404"/>
      <c r="Q536" s="404"/>
      <c r="R536" s="404"/>
      <c r="S536" s="404"/>
      <c r="T536" s="404"/>
      <c r="U536" s="404"/>
      <c r="V536" s="404"/>
      <c r="W536" s="404"/>
      <c r="X536" s="404"/>
      <c r="Y536" s="404"/>
      <c r="Z536" s="404"/>
      <c r="AA536" s="404"/>
      <c r="AB536" s="404"/>
      <c r="AC536" s="404"/>
    </row>
    <row r="537" spans="1:29" ht="15.75" customHeight="1">
      <c r="A537" s="404"/>
      <c r="B537" s="404"/>
      <c r="C537" s="404"/>
      <c r="D537" s="404"/>
      <c r="E537" s="404"/>
      <c r="F537" s="404"/>
      <c r="G537" s="404"/>
      <c r="H537" s="404"/>
      <c r="I537" s="404"/>
      <c r="J537" s="404"/>
      <c r="K537" s="404"/>
      <c r="L537" s="404"/>
      <c r="M537" s="404"/>
      <c r="N537" s="404"/>
      <c r="O537" s="404"/>
      <c r="P537" s="404"/>
      <c r="Q537" s="404"/>
      <c r="R537" s="404"/>
      <c r="S537" s="404"/>
      <c r="T537" s="404"/>
      <c r="U537" s="404"/>
      <c r="V537" s="404"/>
      <c r="W537" s="404"/>
      <c r="X537" s="404"/>
      <c r="Y537" s="404"/>
      <c r="Z537" s="404"/>
      <c r="AA537" s="404"/>
      <c r="AB537" s="404"/>
      <c r="AC537" s="404"/>
    </row>
    <row r="538" spans="1:29" ht="15.75" customHeight="1">
      <c r="A538" s="404"/>
      <c r="B538" s="404"/>
      <c r="C538" s="404"/>
      <c r="D538" s="404"/>
      <c r="E538" s="404"/>
      <c r="F538" s="404"/>
      <c r="G538" s="404"/>
      <c r="H538" s="404"/>
      <c r="I538" s="404"/>
      <c r="J538" s="404"/>
      <c r="K538" s="404"/>
      <c r="L538" s="404"/>
      <c r="M538" s="404"/>
      <c r="N538" s="404"/>
      <c r="O538" s="404"/>
      <c r="P538" s="404"/>
      <c r="Q538" s="404"/>
      <c r="R538" s="404"/>
      <c r="S538" s="404"/>
      <c r="T538" s="404"/>
      <c r="U538" s="404"/>
      <c r="V538" s="404"/>
      <c r="W538" s="404"/>
      <c r="X538" s="404"/>
      <c r="Y538" s="404"/>
      <c r="Z538" s="404"/>
      <c r="AA538" s="404"/>
      <c r="AB538" s="404"/>
      <c r="AC538" s="404"/>
    </row>
    <row r="539" spans="1:29" ht="15.75" customHeight="1">
      <c r="A539" s="404"/>
      <c r="B539" s="404"/>
      <c r="C539" s="404"/>
      <c r="D539" s="404"/>
      <c r="E539" s="404"/>
      <c r="F539" s="404"/>
      <c r="G539" s="404"/>
      <c r="H539" s="404"/>
      <c r="I539" s="404"/>
      <c r="J539" s="404"/>
      <c r="K539" s="404"/>
      <c r="L539" s="404"/>
      <c r="M539" s="404"/>
      <c r="N539" s="404"/>
      <c r="O539" s="404"/>
      <c r="P539" s="404"/>
      <c r="Q539" s="404"/>
      <c r="R539" s="404"/>
      <c r="S539" s="404"/>
      <c r="T539" s="404"/>
      <c r="U539" s="404"/>
      <c r="V539" s="404"/>
      <c r="W539" s="404"/>
      <c r="X539" s="404"/>
      <c r="Y539" s="404"/>
      <c r="Z539" s="404"/>
      <c r="AA539" s="404"/>
      <c r="AB539" s="404"/>
      <c r="AC539" s="404"/>
    </row>
    <row r="540" spans="1:29" ht="15.75" customHeight="1">
      <c r="A540" s="404"/>
      <c r="B540" s="404"/>
      <c r="C540" s="404"/>
      <c r="D540" s="404"/>
      <c r="E540" s="404"/>
      <c r="F540" s="404"/>
      <c r="G540" s="404"/>
      <c r="H540" s="404"/>
      <c r="I540" s="404"/>
      <c r="J540" s="404"/>
      <c r="K540" s="404"/>
      <c r="L540" s="404"/>
      <c r="M540" s="404"/>
      <c r="N540" s="404"/>
      <c r="O540" s="404"/>
      <c r="P540" s="404"/>
      <c r="Q540" s="404"/>
      <c r="R540" s="404"/>
      <c r="S540" s="404"/>
      <c r="T540" s="404"/>
      <c r="U540" s="404"/>
      <c r="V540" s="404"/>
      <c r="W540" s="404"/>
      <c r="X540" s="404"/>
      <c r="Y540" s="404"/>
      <c r="Z540" s="404"/>
      <c r="AA540" s="404"/>
      <c r="AB540" s="404"/>
      <c r="AC540" s="404"/>
    </row>
    <row r="541" spans="1:29" ht="15.75" customHeight="1">
      <c r="A541" s="404"/>
      <c r="B541" s="404"/>
      <c r="C541" s="404"/>
      <c r="D541" s="404"/>
      <c r="E541" s="404"/>
      <c r="F541" s="404"/>
      <c r="G541" s="404"/>
      <c r="H541" s="404"/>
      <c r="I541" s="404"/>
      <c r="J541" s="404"/>
      <c r="K541" s="404"/>
      <c r="L541" s="404"/>
      <c r="M541" s="404"/>
      <c r="N541" s="404"/>
      <c r="O541" s="404"/>
      <c r="P541" s="404"/>
      <c r="Q541" s="404"/>
      <c r="R541" s="404"/>
      <c r="S541" s="404"/>
      <c r="T541" s="404"/>
      <c r="U541" s="404"/>
      <c r="V541" s="404"/>
      <c r="W541" s="404"/>
      <c r="X541" s="404"/>
      <c r="Y541" s="404"/>
      <c r="Z541" s="404"/>
      <c r="AA541" s="404"/>
      <c r="AB541" s="404"/>
      <c r="AC541" s="404"/>
    </row>
    <row r="542" spans="1:29" ht="15.75" customHeight="1">
      <c r="A542" s="404"/>
      <c r="B542" s="404"/>
      <c r="C542" s="404"/>
      <c r="D542" s="404"/>
      <c r="E542" s="404"/>
      <c r="F542" s="404"/>
      <c r="G542" s="404"/>
      <c r="H542" s="404"/>
      <c r="I542" s="404"/>
      <c r="J542" s="404"/>
      <c r="K542" s="404"/>
      <c r="L542" s="404"/>
      <c r="M542" s="404"/>
      <c r="N542" s="404"/>
      <c r="O542" s="404"/>
      <c r="P542" s="404"/>
      <c r="Q542" s="404"/>
      <c r="R542" s="404"/>
      <c r="S542" s="404"/>
      <c r="T542" s="404"/>
      <c r="U542" s="404"/>
      <c r="V542" s="404"/>
      <c r="W542" s="404"/>
      <c r="X542" s="404"/>
      <c r="Y542" s="404"/>
      <c r="Z542" s="404"/>
      <c r="AA542" s="404"/>
      <c r="AB542" s="404"/>
      <c r="AC542" s="404"/>
    </row>
    <row r="543" spans="1:29" ht="15.75" customHeight="1">
      <c r="A543" s="404"/>
      <c r="B543" s="404"/>
      <c r="C543" s="404"/>
      <c r="D543" s="404"/>
      <c r="E543" s="404"/>
      <c r="F543" s="404"/>
      <c r="G543" s="404"/>
      <c r="H543" s="404"/>
      <c r="I543" s="404"/>
      <c r="J543" s="404"/>
      <c r="K543" s="404"/>
      <c r="L543" s="404"/>
      <c r="M543" s="404"/>
      <c r="N543" s="404"/>
      <c r="O543" s="404"/>
      <c r="P543" s="404"/>
      <c r="Q543" s="404"/>
      <c r="R543" s="404"/>
      <c r="S543" s="404"/>
      <c r="T543" s="404"/>
      <c r="U543" s="404"/>
      <c r="V543" s="404"/>
      <c r="W543" s="404"/>
      <c r="X543" s="404"/>
      <c r="Y543" s="404"/>
      <c r="Z543" s="404"/>
      <c r="AA543" s="404"/>
      <c r="AB543" s="404"/>
      <c r="AC543" s="404"/>
    </row>
    <row r="544" spans="1:29" ht="15.75" customHeight="1">
      <c r="A544" s="404"/>
      <c r="B544" s="404"/>
      <c r="C544" s="404"/>
      <c r="D544" s="404"/>
      <c r="E544" s="404"/>
      <c r="F544" s="404"/>
      <c r="G544" s="404"/>
      <c r="H544" s="404"/>
      <c r="I544" s="404"/>
      <c r="J544" s="404"/>
      <c r="K544" s="404"/>
      <c r="L544" s="404"/>
      <c r="M544" s="404"/>
      <c r="N544" s="404"/>
      <c r="O544" s="404"/>
      <c r="P544" s="404"/>
      <c r="Q544" s="404"/>
      <c r="R544" s="404"/>
      <c r="S544" s="404"/>
      <c r="T544" s="404"/>
      <c r="U544" s="404"/>
      <c r="V544" s="404"/>
      <c r="W544" s="404"/>
      <c r="X544" s="404"/>
      <c r="Y544" s="404"/>
      <c r="Z544" s="404"/>
      <c r="AA544" s="404"/>
      <c r="AB544" s="404"/>
      <c r="AC544" s="404"/>
    </row>
    <row r="545" spans="1:29" ht="15.75" customHeight="1">
      <c r="A545" s="404"/>
      <c r="B545" s="404"/>
      <c r="C545" s="404"/>
      <c r="D545" s="404"/>
      <c r="E545" s="404"/>
      <c r="F545" s="404"/>
      <c r="G545" s="404"/>
      <c r="H545" s="404"/>
      <c r="I545" s="404"/>
      <c r="J545" s="404"/>
      <c r="K545" s="404"/>
      <c r="L545" s="404"/>
      <c r="M545" s="404"/>
      <c r="N545" s="404"/>
      <c r="O545" s="404"/>
      <c r="P545" s="404"/>
      <c r="Q545" s="404"/>
      <c r="R545" s="404"/>
      <c r="S545" s="404"/>
      <c r="T545" s="404"/>
      <c r="U545" s="404"/>
      <c r="V545" s="404"/>
      <c r="W545" s="404"/>
      <c r="X545" s="404"/>
      <c r="Y545" s="404"/>
      <c r="Z545" s="404"/>
      <c r="AA545" s="404"/>
      <c r="AB545" s="404"/>
      <c r="AC545" s="404"/>
    </row>
    <row r="546" spans="1:29" ht="15.75" customHeight="1">
      <c r="A546" s="404"/>
      <c r="B546" s="404"/>
      <c r="C546" s="404"/>
      <c r="D546" s="404"/>
      <c r="E546" s="404"/>
      <c r="F546" s="404"/>
      <c r="G546" s="404"/>
      <c r="H546" s="404"/>
      <c r="I546" s="404"/>
      <c r="J546" s="404"/>
      <c r="K546" s="404"/>
      <c r="L546" s="404"/>
      <c r="M546" s="404"/>
      <c r="N546" s="404"/>
      <c r="O546" s="404"/>
      <c r="P546" s="404"/>
      <c r="Q546" s="404"/>
      <c r="R546" s="404"/>
      <c r="S546" s="404"/>
      <c r="T546" s="404"/>
      <c r="U546" s="404"/>
      <c r="V546" s="404"/>
      <c r="W546" s="404"/>
      <c r="X546" s="404"/>
      <c r="Y546" s="404"/>
      <c r="Z546" s="404"/>
      <c r="AA546" s="404"/>
      <c r="AB546" s="404"/>
      <c r="AC546" s="404"/>
    </row>
    <row r="547" spans="1:29" ht="15.75" customHeight="1">
      <c r="A547" s="404"/>
      <c r="B547" s="404"/>
      <c r="C547" s="404"/>
      <c r="D547" s="404"/>
      <c r="E547" s="404"/>
      <c r="F547" s="404"/>
      <c r="G547" s="404"/>
      <c r="H547" s="404"/>
      <c r="I547" s="404"/>
      <c r="J547" s="404"/>
      <c r="K547" s="404"/>
      <c r="L547" s="404"/>
      <c r="M547" s="404"/>
      <c r="N547" s="404"/>
      <c r="O547" s="404"/>
      <c r="P547" s="404"/>
      <c r="Q547" s="404"/>
      <c r="R547" s="404"/>
      <c r="S547" s="404"/>
      <c r="T547" s="404"/>
      <c r="U547" s="404"/>
      <c r="V547" s="404"/>
      <c r="W547" s="404"/>
      <c r="X547" s="404"/>
      <c r="Y547" s="404"/>
      <c r="Z547" s="404"/>
      <c r="AA547" s="404"/>
      <c r="AB547" s="404"/>
      <c r="AC547" s="404"/>
    </row>
    <row r="548" spans="1:29" ht="15.75" customHeight="1">
      <c r="A548" s="404"/>
      <c r="B548" s="404"/>
      <c r="C548" s="404"/>
      <c r="D548" s="404"/>
      <c r="E548" s="404"/>
      <c r="F548" s="404"/>
      <c r="G548" s="404"/>
      <c r="H548" s="404"/>
      <c r="I548" s="404"/>
      <c r="J548" s="404"/>
      <c r="K548" s="404"/>
      <c r="L548" s="404"/>
      <c r="M548" s="404"/>
      <c r="N548" s="404"/>
      <c r="O548" s="404"/>
      <c r="P548" s="404"/>
      <c r="Q548" s="404"/>
      <c r="R548" s="404"/>
      <c r="S548" s="404"/>
      <c r="T548" s="404"/>
      <c r="U548" s="404"/>
      <c r="V548" s="404"/>
      <c r="W548" s="404"/>
      <c r="X548" s="404"/>
      <c r="Y548" s="404"/>
      <c r="Z548" s="404"/>
      <c r="AA548" s="404"/>
      <c r="AB548" s="404"/>
      <c r="AC548" s="404"/>
    </row>
    <row r="549" spans="1:29" ht="15.75" customHeight="1">
      <c r="A549" s="404"/>
      <c r="B549" s="404"/>
      <c r="C549" s="404"/>
      <c r="D549" s="404"/>
      <c r="E549" s="404"/>
      <c r="F549" s="404"/>
      <c r="G549" s="404"/>
      <c r="H549" s="404"/>
      <c r="I549" s="404"/>
      <c r="J549" s="404"/>
      <c r="K549" s="404"/>
      <c r="L549" s="404"/>
      <c r="M549" s="404"/>
      <c r="N549" s="404"/>
      <c r="O549" s="404"/>
      <c r="P549" s="404"/>
      <c r="Q549" s="404"/>
      <c r="R549" s="404"/>
      <c r="S549" s="404"/>
      <c r="T549" s="404"/>
      <c r="U549" s="404"/>
      <c r="V549" s="404"/>
      <c r="W549" s="404"/>
      <c r="X549" s="404"/>
      <c r="Y549" s="404"/>
      <c r="Z549" s="404"/>
      <c r="AA549" s="404"/>
      <c r="AB549" s="404"/>
      <c r="AC549" s="404"/>
    </row>
    <row r="550" spans="1:29" ht="15.75" customHeight="1">
      <c r="A550" s="404"/>
      <c r="B550" s="404"/>
      <c r="C550" s="404"/>
      <c r="D550" s="404"/>
      <c r="E550" s="404"/>
      <c r="F550" s="404"/>
      <c r="G550" s="404"/>
      <c r="H550" s="404"/>
      <c r="I550" s="404"/>
      <c r="J550" s="404"/>
      <c r="K550" s="404"/>
      <c r="L550" s="404"/>
      <c r="M550" s="404"/>
      <c r="N550" s="404"/>
      <c r="O550" s="404"/>
      <c r="P550" s="404"/>
      <c r="Q550" s="404"/>
      <c r="R550" s="404"/>
      <c r="S550" s="404"/>
      <c r="T550" s="404"/>
      <c r="U550" s="404"/>
      <c r="V550" s="404"/>
      <c r="W550" s="404"/>
      <c r="X550" s="404"/>
      <c r="Y550" s="404"/>
      <c r="Z550" s="404"/>
      <c r="AA550" s="404"/>
      <c r="AB550" s="404"/>
      <c r="AC550" s="404"/>
    </row>
    <row r="551" spans="1:29" ht="15.75" customHeight="1">
      <c r="A551" s="404"/>
      <c r="B551" s="404"/>
      <c r="C551" s="404"/>
      <c r="D551" s="404"/>
      <c r="E551" s="404"/>
      <c r="F551" s="404"/>
      <c r="G551" s="404"/>
      <c r="H551" s="404"/>
      <c r="I551" s="404"/>
      <c r="J551" s="404"/>
      <c r="K551" s="404"/>
      <c r="L551" s="404"/>
      <c r="M551" s="404"/>
      <c r="N551" s="404"/>
      <c r="O551" s="404"/>
      <c r="P551" s="404"/>
      <c r="Q551" s="404"/>
      <c r="R551" s="404"/>
      <c r="S551" s="404"/>
      <c r="T551" s="404"/>
      <c r="U551" s="404"/>
      <c r="V551" s="404"/>
      <c r="W551" s="404"/>
      <c r="X551" s="404"/>
      <c r="Y551" s="404"/>
      <c r="Z551" s="404"/>
      <c r="AA551" s="404"/>
      <c r="AB551" s="404"/>
      <c r="AC551" s="404"/>
    </row>
    <row r="552" spans="1:29" ht="15.75" customHeight="1">
      <c r="A552" s="404"/>
      <c r="B552" s="404"/>
      <c r="C552" s="404"/>
      <c r="D552" s="404"/>
      <c r="E552" s="404"/>
      <c r="F552" s="404"/>
      <c r="G552" s="404"/>
      <c r="H552" s="404"/>
      <c r="I552" s="404"/>
      <c r="J552" s="404"/>
      <c r="K552" s="404"/>
      <c r="L552" s="404"/>
      <c r="M552" s="404"/>
      <c r="N552" s="404"/>
      <c r="O552" s="404"/>
      <c r="P552" s="404"/>
      <c r="Q552" s="404"/>
      <c r="R552" s="404"/>
      <c r="S552" s="404"/>
      <c r="T552" s="404"/>
      <c r="U552" s="404"/>
      <c r="V552" s="404"/>
      <c r="W552" s="404"/>
      <c r="X552" s="404"/>
      <c r="Y552" s="404"/>
      <c r="Z552" s="404"/>
      <c r="AA552" s="404"/>
      <c r="AB552" s="404"/>
      <c r="AC552" s="404"/>
    </row>
    <row r="553" spans="1:29" ht="15.75" customHeight="1">
      <c r="A553" s="404"/>
      <c r="B553" s="404"/>
      <c r="C553" s="404"/>
      <c r="D553" s="404"/>
      <c r="E553" s="404"/>
      <c r="F553" s="404"/>
      <c r="G553" s="404"/>
      <c r="H553" s="404"/>
      <c r="I553" s="404"/>
      <c r="J553" s="404"/>
      <c r="K553" s="404"/>
      <c r="L553" s="404"/>
      <c r="M553" s="404"/>
      <c r="N553" s="404"/>
      <c r="O553" s="404"/>
      <c r="P553" s="404"/>
      <c r="Q553" s="404"/>
      <c r="R553" s="404"/>
      <c r="S553" s="404"/>
      <c r="T553" s="404"/>
      <c r="U553" s="404"/>
      <c r="V553" s="404"/>
      <c r="W553" s="404"/>
      <c r="X553" s="404"/>
      <c r="Y553" s="404"/>
      <c r="Z553" s="404"/>
      <c r="AA553" s="404"/>
      <c r="AB553" s="404"/>
      <c r="AC553" s="404"/>
    </row>
    <row r="554" spans="1:29" ht="15.75" customHeight="1">
      <c r="A554" s="404"/>
      <c r="B554" s="404"/>
      <c r="C554" s="404"/>
      <c r="D554" s="404"/>
      <c r="E554" s="404"/>
      <c r="F554" s="404"/>
      <c r="G554" s="404"/>
      <c r="H554" s="404"/>
      <c r="I554" s="404"/>
      <c r="J554" s="404"/>
      <c r="K554" s="404"/>
      <c r="L554" s="404"/>
      <c r="M554" s="404"/>
      <c r="N554" s="404"/>
      <c r="O554" s="404"/>
      <c r="P554" s="404"/>
      <c r="Q554" s="404"/>
      <c r="R554" s="404"/>
      <c r="S554" s="404"/>
      <c r="T554" s="404"/>
      <c r="U554" s="404"/>
      <c r="V554" s="404"/>
      <c r="W554" s="404"/>
      <c r="X554" s="404"/>
      <c r="Y554" s="404"/>
      <c r="Z554" s="404"/>
      <c r="AA554" s="404"/>
      <c r="AB554" s="404"/>
      <c r="AC554" s="404"/>
    </row>
    <row r="555" spans="1:29" ht="15.75" customHeight="1">
      <c r="A555" s="404"/>
      <c r="B555" s="404"/>
      <c r="C555" s="404"/>
      <c r="D555" s="404"/>
      <c r="E555" s="404"/>
      <c r="F555" s="404"/>
      <c r="G555" s="404"/>
      <c r="H555" s="404"/>
      <c r="I555" s="404"/>
      <c r="J555" s="404"/>
      <c r="K555" s="404"/>
      <c r="L555" s="404"/>
      <c r="M555" s="404"/>
      <c r="N555" s="404"/>
      <c r="O555" s="404"/>
      <c r="P555" s="404"/>
      <c r="Q555" s="404"/>
      <c r="R555" s="404"/>
      <c r="S555" s="404"/>
      <c r="T555" s="404"/>
      <c r="U555" s="404"/>
      <c r="V555" s="404"/>
      <c r="W555" s="404"/>
      <c r="X555" s="404"/>
      <c r="Y555" s="404"/>
      <c r="Z555" s="404"/>
      <c r="AA555" s="404"/>
      <c r="AB555" s="404"/>
      <c r="AC555" s="404"/>
    </row>
    <row r="556" spans="1:29" ht="15.75" customHeight="1">
      <c r="A556" s="404"/>
      <c r="B556" s="404"/>
      <c r="C556" s="404"/>
      <c r="D556" s="404"/>
      <c r="E556" s="404"/>
      <c r="F556" s="404"/>
      <c r="G556" s="404"/>
      <c r="H556" s="404"/>
      <c r="I556" s="404"/>
      <c r="J556" s="404"/>
      <c r="K556" s="404"/>
      <c r="L556" s="404"/>
      <c r="M556" s="404"/>
      <c r="N556" s="404"/>
      <c r="O556" s="404"/>
      <c r="P556" s="404"/>
      <c r="Q556" s="404"/>
      <c r="R556" s="404"/>
      <c r="S556" s="404"/>
      <c r="T556" s="404"/>
      <c r="U556" s="404"/>
      <c r="V556" s="404"/>
      <c r="W556" s="404"/>
      <c r="X556" s="404"/>
      <c r="Y556" s="404"/>
      <c r="Z556" s="404"/>
      <c r="AA556" s="404"/>
      <c r="AB556" s="404"/>
      <c r="AC556" s="404"/>
    </row>
    <row r="557" spans="1:29" ht="15.75" customHeight="1">
      <c r="A557" s="404"/>
      <c r="B557" s="404"/>
      <c r="C557" s="404"/>
      <c r="D557" s="404"/>
      <c r="E557" s="404"/>
      <c r="F557" s="404"/>
      <c r="G557" s="404"/>
      <c r="H557" s="404"/>
      <c r="I557" s="404"/>
      <c r="J557" s="404"/>
      <c r="K557" s="404"/>
      <c r="L557" s="404"/>
      <c r="M557" s="404"/>
      <c r="N557" s="404"/>
      <c r="O557" s="404"/>
      <c r="P557" s="404"/>
      <c r="Q557" s="404"/>
      <c r="R557" s="404"/>
      <c r="S557" s="404"/>
      <c r="T557" s="404"/>
      <c r="U557" s="404"/>
      <c r="V557" s="404"/>
      <c r="W557" s="404"/>
      <c r="X557" s="404"/>
      <c r="Y557" s="404"/>
      <c r="Z557" s="404"/>
      <c r="AA557" s="404"/>
      <c r="AB557" s="404"/>
      <c r="AC557" s="404"/>
    </row>
    <row r="558" spans="1:29" ht="15.75" customHeight="1">
      <c r="A558" s="404"/>
      <c r="B558" s="404"/>
      <c r="C558" s="404"/>
      <c r="D558" s="404"/>
      <c r="E558" s="404"/>
      <c r="F558" s="404"/>
      <c r="G558" s="404"/>
      <c r="H558" s="404"/>
      <c r="I558" s="404"/>
      <c r="J558" s="404"/>
      <c r="K558" s="404"/>
      <c r="L558" s="404"/>
      <c r="M558" s="404"/>
      <c r="N558" s="404"/>
      <c r="O558" s="404"/>
      <c r="P558" s="404"/>
      <c r="Q558" s="404"/>
      <c r="R558" s="404"/>
      <c r="S558" s="404"/>
      <c r="T558" s="404"/>
      <c r="U558" s="404"/>
      <c r="V558" s="404"/>
      <c r="W558" s="404"/>
      <c r="X558" s="404"/>
      <c r="Y558" s="404"/>
      <c r="Z558" s="404"/>
      <c r="AA558" s="404"/>
      <c r="AB558" s="404"/>
      <c r="AC558" s="404"/>
    </row>
    <row r="559" spans="1:29" ht="15.75" customHeight="1">
      <c r="A559" s="404"/>
      <c r="B559" s="404"/>
      <c r="C559" s="404"/>
      <c r="D559" s="404"/>
      <c r="E559" s="404"/>
      <c r="F559" s="404"/>
      <c r="G559" s="404"/>
      <c r="H559" s="404"/>
      <c r="I559" s="404"/>
      <c r="J559" s="404"/>
      <c r="K559" s="404"/>
      <c r="L559" s="404"/>
      <c r="M559" s="404"/>
      <c r="N559" s="404"/>
      <c r="O559" s="404"/>
      <c r="P559" s="404"/>
      <c r="Q559" s="404"/>
      <c r="R559" s="404"/>
      <c r="S559" s="404"/>
      <c r="T559" s="404"/>
      <c r="U559" s="404"/>
      <c r="V559" s="404"/>
      <c r="W559" s="404"/>
      <c r="X559" s="404"/>
      <c r="Y559" s="404"/>
      <c r="Z559" s="404"/>
      <c r="AA559" s="404"/>
      <c r="AB559" s="404"/>
      <c r="AC559" s="404"/>
    </row>
    <row r="560" spans="1:29" ht="15.75" customHeight="1">
      <c r="A560" s="404"/>
      <c r="B560" s="404"/>
      <c r="C560" s="404"/>
      <c r="D560" s="404"/>
      <c r="E560" s="404"/>
      <c r="F560" s="404"/>
      <c r="G560" s="404"/>
      <c r="H560" s="404"/>
      <c r="I560" s="404"/>
      <c r="J560" s="404"/>
      <c r="K560" s="404"/>
      <c r="L560" s="404"/>
      <c r="M560" s="404"/>
      <c r="N560" s="404"/>
      <c r="O560" s="404"/>
      <c r="P560" s="404"/>
      <c r="Q560" s="404"/>
      <c r="R560" s="404"/>
      <c r="S560" s="404"/>
      <c r="T560" s="404"/>
      <c r="U560" s="404"/>
      <c r="V560" s="404"/>
      <c r="W560" s="404"/>
      <c r="X560" s="404"/>
      <c r="Y560" s="404"/>
      <c r="Z560" s="404"/>
      <c r="AA560" s="404"/>
      <c r="AB560" s="404"/>
      <c r="AC560" s="404"/>
    </row>
    <row r="561" spans="1:29" ht="15.75" customHeight="1">
      <c r="A561" s="404"/>
      <c r="B561" s="404"/>
      <c r="C561" s="404"/>
      <c r="D561" s="404"/>
      <c r="E561" s="404"/>
      <c r="F561" s="404"/>
      <c r="G561" s="404"/>
      <c r="H561" s="404"/>
      <c r="I561" s="404"/>
      <c r="J561" s="404"/>
      <c r="K561" s="404"/>
      <c r="L561" s="404"/>
      <c r="M561" s="404"/>
      <c r="N561" s="404"/>
      <c r="O561" s="404"/>
      <c r="P561" s="404"/>
      <c r="Q561" s="404"/>
      <c r="R561" s="404"/>
      <c r="S561" s="404"/>
      <c r="T561" s="404"/>
      <c r="U561" s="404"/>
      <c r="V561" s="404"/>
      <c r="W561" s="404"/>
      <c r="X561" s="404"/>
      <c r="Y561" s="404"/>
      <c r="Z561" s="404"/>
      <c r="AA561" s="404"/>
      <c r="AB561" s="404"/>
      <c r="AC561" s="404"/>
    </row>
    <row r="562" spans="1:29" ht="15.75" customHeight="1">
      <c r="A562" s="404"/>
      <c r="B562" s="404"/>
      <c r="C562" s="404"/>
      <c r="D562" s="404"/>
      <c r="E562" s="404"/>
      <c r="F562" s="404"/>
      <c r="G562" s="404"/>
      <c r="H562" s="404"/>
      <c r="I562" s="404"/>
      <c r="J562" s="404"/>
      <c r="K562" s="404"/>
      <c r="L562" s="404"/>
      <c r="M562" s="404"/>
      <c r="N562" s="404"/>
      <c r="O562" s="404"/>
      <c r="P562" s="404"/>
      <c r="Q562" s="404"/>
      <c r="R562" s="404"/>
      <c r="S562" s="404"/>
      <c r="T562" s="404"/>
      <c r="U562" s="404"/>
      <c r="V562" s="404"/>
      <c r="W562" s="404"/>
      <c r="X562" s="404"/>
      <c r="Y562" s="404"/>
      <c r="Z562" s="404"/>
      <c r="AA562" s="404"/>
      <c r="AB562" s="404"/>
      <c r="AC562" s="404"/>
    </row>
    <row r="563" spans="1:29" ht="15.75" customHeight="1">
      <c r="A563" s="404"/>
      <c r="B563" s="404"/>
      <c r="C563" s="404"/>
      <c r="D563" s="404"/>
      <c r="E563" s="404"/>
      <c r="F563" s="404"/>
      <c r="G563" s="404"/>
      <c r="H563" s="404"/>
      <c r="I563" s="404"/>
      <c r="J563" s="404"/>
      <c r="K563" s="404"/>
      <c r="L563" s="404"/>
      <c r="M563" s="404"/>
      <c r="N563" s="404"/>
      <c r="O563" s="404"/>
      <c r="P563" s="404"/>
      <c r="Q563" s="404"/>
      <c r="R563" s="404"/>
      <c r="S563" s="404"/>
      <c r="T563" s="404"/>
      <c r="U563" s="404"/>
      <c r="V563" s="404"/>
      <c r="W563" s="404"/>
      <c r="X563" s="404"/>
      <c r="Y563" s="404"/>
      <c r="Z563" s="404"/>
      <c r="AA563" s="404"/>
      <c r="AB563" s="404"/>
      <c r="AC563" s="404"/>
    </row>
    <row r="564" spans="1:29" ht="15.75" customHeight="1">
      <c r="A564" s="404"/>
      <c r="B564" s="404"/>
      <c r="C564" s="404"/>
      <c r="D564" s="404"/>
      <c r="E564" s="404"/>
      <c r="F564" s="404"/>
      <c r="G564" s="404"/>
      <c r="H564" s="404"/>
      <c r="I564" s="404"/>
      <c r="J564" s="404"/>
      <c r="K564" s="404"/>
      <c r="L564" s="404"/>
      <c r="M564" s="404"/>
      <c r="N564" s="404"/>
      <c r="O564" s="404"/>
      <c r="P564" s="404"/>
      <c r="Q564" s="404"/>
      <c r="R564" s="404"/>
      <c r="S564" s="404"/>
      <c r="T564" s="404"/>
      <c r="U564" s="404"/>
      <c r="V564" s="404"/>
      <c r="W564" s="404"/>
      <c r="X564" s="404"/>
      <c r="Y564" s="404"/>
      <c r="Z564" s="404"/>
      <c r="AA564" s="404"/>
      <c r="AB564" s="404"/>
      <c r="AC564" s="404"/>
    </row>
    <row r="565" spans="1:29" ht="15.75" customHeight="1">
      <c r="A565" s="404"/>
      <c r="B565" s="404"/>
      <c r="C565" s="404"/>
      <c r="D565" s="404"/>
      <c r="E565" s="404"/>
      <c r="F565" s="404"/>
      <c r="G565" s="404"/>
      <c r="H565" s="404"/>
      <c r="I565" s="404"/>
      <c r="J565" s="404"/>
      <c r="K565" s="404"/>
      <c r="L565" s="404"/>
      <c r="M565" s="404"/>
      <c r="N565" s="404"/>
      <c r="O565" s="404"/>
      <c r="P565" s="404"/>
      <c r="Q565" s="404"/>
      <c r="R565" s="404"/>
      <c r="S565" s="404"/>
      <c r="T565" s="404"/>
      <c r="U565" s="404"/>
      <c r="V565" s="404"/>
      <c r="W565" s="404"/>
      <c r="X565" s="404"/>
      <c r="Y565" s="404"/>
      <c r="Z565" s="404"/>
      <c r="AA565" s="404"/>
      <c r="AB565" s="404"/>
      <c r="AC565" s="404"/>
    </row>
    <row r="566" spans="1:29" ht="15.75" customHeight="1">
      <c r="A566" s="404"/>
      <c r="B566" s="404"/>
      <c r="C566" s="404"/>
      <c r="D566" s="404"/>
      <c r="E566" s="404"/>
      <c r="F566" s="404"/>
      <c r="G566" s="404"/>
      <c r="H566" s="404"/>
      <c r="I566" s="404"/>
      <c r="J566" s="404"/>
      <c r="K566" s="404"/>
      <c r="L566" s="404"/>
      <c r="M566" s="404"/>
      <c r="N566" s="404"/>
      <c r="O566" s="404"/>
      <c r="P566" s="404"/>
      <c r="Q566" s="404"/>
      <c r="R566" s="404"/>
      <c r="S566" s="404"/>
      <c r="T566" s="404"/>
      <c r="U566" s="404"/>
      <c r="V566" s="404"/>
      <c r="W566" s="404"/>
      <c r="X566" s="404"/>
      <c r="Y566" s="404"/>
      <c r="Z566" s="404"/>
      <c r="AA566" s="404"/>
      <c r="AB566" s="404"/>
      <c r="AC566" s="404"/>
    </row>
    <row r="567" spans="1:29" ht="15.75" customHeight="1">
      <c r="A567" s="404"/>
      <c r="B567" s="404"/>
      <c r="C567" s="404"/>
      <c r="D567" s="404"/>
      <c r="E567" s="404"/>
      <c r="F567" s="404"/>
      <c r="G567" s="404"/>
      <c r="H567" s="404"/>
      <c r="I567" s="404"/>
      <c r="J567" s="404"/>
      <c r="K567" s="404"/>
      <c r="L567" s="404"/>
      <c r="M567" s="404"/>
      <c r="N567" s="404"/>
      <c r="O567" s="404"/>
      <c r="P567" s="404"/>
      <c r="Q567" s="404"/>
      <c r="R567" s="404"/>
      <c r="S567" s="404"/>
      <c r="T567" s="404"/>
      <c r="U567" s="404"/>
      <c r="V567" s="404"/>
      <c r="W567" s="404"/>
      <c r="X567" s="404"/>
      <c r="Y567" s="404"/>
      <c r="Z567" s="404"/>
      <c r="AA567" s="404"/>
      <c r="AB567" s="404"/>
      <c r="AC567" s="404"/>
    </row>
    <row r="568" spans="1:29" ht="15.75" customHeight="1">
      <c r="A568" s="404"/>
      <c r="B568" s="404"/>
      <c r="C568" s="404"/>
      <c r="D568" s="404"/>
      <c r="E568" s="404"/>
      <c r="F568" s="404"/>
      <c r="G568" s="404"/>
      <c r="H568" s="404"/>
      <c r="I568" s="404"/>
      <c r="J568" s="404"/>
      <c r="K568" s="404"/>
      <c r="L568" s="404"/>
      <c r="M568" s="404"/>
      <c r="N568" s="404"/>
      <c r="O568" s="404"/>
      <c r="P568" s="404"/>
      <c r="Q568" s="404"/>
      <c r="R568" s="404"/>
      <c r="S568" s="404"/>
      <c r="T568" s="404"/>
      <c r="U568" s="404"/>
      <c r="V568" s="404"/>
      <c r="W568" s="404"/>
      <c r="X568" s="404"/>
      <c r="Y568" s="404"/>
      <c r="Z568" s="404"/>
      <c r="AA568" s="404"/>
      <c r="AB568" s="404"/>
      <c r="AC568" s="404"/>
    </row>
    <row r="569" spans="1:29" ht="15.75" customHeight="1">
      <c r="A569" s="404"/>
      <c r="B569" s="404"/>
      <c r="C569" s="404"/>
      <c r="D569" s="404"/>
      <c r="E569" s="404"/>
      <c r="F569" s="404"/>
      <c r="G569" s="404"/>
      <c r="H569" s="404"/>
      <c r="I569" s="404"/>
      <c r="J569" s="404"/>
      <c r="K569" s="404"/>
      <c r="L569" s="404"/>
      <c r="M569" s="404"/>
      <c r="N569" s="404"/>
      <c r="O569" s="404"/>
      <c r="P569" s="404"/>
      <c r="Q569" s="404"/>
      <c r="R569" s="404"/>
      <c r="S569" s="404"/>
      <c r="T569" s="404"/>
      <c r="U569" s="404"/>
      <c r="V569" s="404"/>
      <c r="W569" s="404"/>
      <c r="X569" s="404"/>
      <c r="Y569" s="404"/>
      <c r="Z569" s="404"/>
      <c r="AA569" s="404"/>
      <c r="AB569" s="404"/>
      <c r="AC569" s="404"/>
    </row>
    <row r="570" spans="1:29" ht="15.75" customHeight="1">
      <c r="A570" s="404"/>
      <c r="B570" s="404"/>
      <c r="C570" s="404"/>
      <c r="D570" s="404"/>
      <c r="E570" s="404"/>
      <c r="F570" s="404"/>
      <c r="G570" s="404"/>
      <c r="H570" s="404"/>
      <c r="I570" s="404"/>
      <c r="J570" s="404"/>
      <c r="K570" s="404"/>
      <c r="L570" s="404"/>
      <c r="M570" s="404"/>
      <c r="N570" s="404"/>
      <c r="O570" s="404"/>
      <c r="P570" s="404"/>
      <c r="Q570" s="404"/>
      <c r="R570" s="404"/>
      <c r="S570" s="404"/>
      <c r="T570" s="404"/>
      <c r="U570" s="404"/>
      <c r="V570" s="404"/>
      <c r="W570" s="404"/>
      <c r="X570" s="404"/>
      <c r="Y570" s="404"/>
      <c r="Z570" s="404"/>
      <c r="AA570" s="404"/>
      <c r="AB570" s="404"/>
      <c r="AC570" s="404"/>
    </row>
    <row r="571" spans="1:29" ht="15.75" customHeight="1">
      <c r="A571" s="404"/>
      <c r="B571" s="404"/>
      <c r="C571" s="404"/>
      <c r="D571" s="404"/>
      <c r="E571" s="404"/>
      <c r="F571" s="404"/>
      <c r="G571" s="404"/>
      <c r="H571" s="404"/>
      <c r="I571" s="404"/>
      <c r="J571" s="404"/>
      <c r="K571" s="404"/>
      <c r="L571" s="404"/>
      <c r="M571" s="404"/>
      <c r="N571" s="404"/>
      <c r="O571" s="404"/>
      <c r="P571" s="404"/>
      <c r="Q571" s="404"/>
      <c r="R571" s="404"/>
      <c r="S571" s="404"/>
      <c r="T571" s="404"/>
      <c r="U571" s="404"/>
      <c r="V571" s="404"/>
      <c r="W571" s="404"/>
      <c r="X571" s="404"/>
      <c r="Y571" s="404"/>
      <c r="Z571" s="404"/>
      <c r="AA571" s="404"/>
      <c r="AB571" s="404"/>
      <c r="AC571" s="404"/>
    </row>
    <row r="572" spans="1:29" ht="15.75" customHeight="1">
      <c r="A572" s="404"/>
      <c r="B572" s="404"/>
      <c r="C572" s="404"/>
      <c r="D572" s="404"/>
      <c r="E572" s="404"/>
      <c r="F572" s="404"/>
      <c r="G572" s="404"/>
      <c r="H572" s="404"/>
      <c r="I572" s="404"/>
      <c r="J572" s="404"/>
      <c r="K572" s="404"/>
      <c r="L572" s="404"/>
      <c r="M572" s="404"/>
      <c r="N572" s="404"/>
      <c r="O572" s="404"/>
      <c r="P572" s="404"/>
      <c r="Q572" s="404"/>
      <c r="R572" s="404"/>
      <c r="S572" s="404"/>
      <c r="T572" s="404"/>
      <c r="U572" s="404"/>
      <c r="V572" s="404"/>
      <c r="W572" s="404"/>
      <c r="X572" s="404"/>
      <c r="Y572" s="404"/>
      <c r="Z572" s="404"/>
      <c r="AA572" s="404"/>
      <c r="AB572" s="404"/>
      <c r="AC572" s="404"/>
    </row>
    <row r="573" spans="1:29" ht="15.75" customHeight="1">
      <c r="A573" s="404"/>
      <c r="B573" s="404"/>
      <c r="C573" s="404"/>
      <c r="D573" s="404"/>
      <c r="E573" s="404"/>
      <c r="F573" s="404"/>
      <c r="G573" s="404"/>
      <c r="H573" s="404"/>
      <c r="I573" s="404"/>
      <c r="J573" s="404"/>
      <c r="K573" s="404"/>
      <c r="L573" s="404"/>
      <c r="M573" s="404"/>
      <c r="N573" s="404"/>
      <c r="O573" s="404"/>
      <c r="P573" s="404"/>
      <c r="Q573" s="404"/>
      <c r="R573" s="404"/>
      <c r="S573" s="404"/>
      <c r="T573" s="404"/>
      <c r="U573" s="404"/>
      <c r="V573" s="404"/>
      <c r="W573" s="404"/>
      <c r="X573" s="404"/>
      <c r="Y573" s="404"/>
      <c r="Z573" s="404"/>
      <c r="AA573" s="404"/>
      <c r="AB573" s="404"/>
      <c r="AC573" s="404"/>
    </row>
    <row r="574" spans="1:29" ht="15.75" customHeight="1">
      <c r="A574" s="404"/>
      <c r="B574" s="404"/>
      <c r="C574" s="404"/>
      <c r="D574" s="404"/>
      <c r="E574" s="404"/>
      <c r="F574" s="404"/>
      <c r="G574" s="404"/>
      <c r="H574" s="404"/>
      <c r="I574" s="404"/>
      <c r="J574" s="404"/>
      <c r="K574" s="404"/>
      <c r="L574" s="404"/>
      <c r="M574" s="404"/>
      <c r="N574" s="404"/>
      <c r="O574" s="404"/>
      <c r="P574" s="404"/>
      <c r="Q574" s="404"/>
      <c r="R574" s="404"/>
      <c r="S574" s="404"/>
      <c r="T574" s="404"/>
      <c r="U574" s="404"/>
      <c r="V574" s="404"/>
      <c r="W574" s="404"/>
      <c r="X574" s="404"/>
      <c r="Y574" s="404"/>
      <c r="Z574" s="404"/>
      <c r="AA574" s="404"/>
      <c r="AB574" s="404"/>
      <c r="AC574" s="404"/>
    </row>
    <row r="575" spans="1:29" ht="15.75" customHeight="1">
      <c r="A575" s="404"/>
      <c r="B575" s="404"/>
      <c r="C575" s="404"/>
      <c r="D575" s="404"/>
      <c r="E575" s="404"/>
      <c r="F575" s="404"/>
      <c r="G575" s="404"/>
      <c r="H575" s="404"/>
      <c r="I575" s="404"/>
      <c r="J575" s="404"/>
      <c r="K575" s="404"/>
      <c r="L575" s="404"/>
      <c r="M575" s="404"/>
      <c r="N575" s="404"/>
      <c r="O575" s="404"/>
      <c r="P575" s="404"/>
      <c r="Q575" s="404"/>
      <c r="R575" s="404"/>
      <c r="S575" s="404"/>
      <c r="T575" s="404"/>
      <c r="U575" s="404"/>
      <c r="V575" s="404"/>
      <c r="W575" s="404"/>
      <c r="X575" s="404"/>
      <c r="Y575" s="404"/>
      <c r="Z575" s="404"/>
      <c r="AA575" s="404"/>
      <c r="AB575" s="404"/>
      <c r="AC575" s="404"/>
    </row>
    <row r="576" spans="1:29" ht="15.75" customHeight="1">
      <c r="A576" s="404"/>
      <c r="B576" s="404"/>
      <c r="C576" s="404"/>
      <c r="D576" s="404"/>
      <c r="E576" s="404"/>
      <c r="F576" s="404"/>
      <c r="G576" s="404"/>
      <c r="H576" s="404"/>
      <c r="I576" s="404"/>
      <c r="J576" s="404"/>
      <c r="K576" s="404"/>
      <c r="L576" s="404"/>
      <c r="M576" s="404"/>
      <c r="N576" s="404"/>
      <c r="O576" s="404"/>
      <c r="P576" s="404"/>
      <c r="Q576" s="404"/>
      <c r="R576" s="404"/>
      <c r="S576" s="404"/>
      <c r="T576" s="404"/>
      <c r="U576" s="404"/>
      <c r="V576" s="404"/>
      <c r="W576" s="404"/>
      <c r="X576" s="404"/>
      <c r="Y576" s="404"/>
      <c r="Z576" s="404"/>
      <c r="AA576" s="404"/>
      <c r="AB576" s="404"/>
      <c r="AC576" s="404"/>
    </row>
    <row r="577" spans="1:29" ht="15.75" customHeight="1">
      <c r="A577" s="404"/>
      <c r="B577" s="404"/>
      <c r="C577" s="404"/>
      <c r="D577" s="404"/>
      <c r="E577" s="404"/>
      <c r="F577" s="404"/>
      <c r="G577" s="404"/>
      <c r="H577" s="404"/>
      <c r="I577" s="404"/>
      <c r="J577" s="404"/>
      <c r="K577" s="404"/>
      <c r="L577" s="404"/>
      <c r="M577" s="404"/>
      <c r="N577" s="404"/>
      <c r="O577" s="404"/>
      <c r="P577" s="404"/>
      <c r="Q577" s="404"/>
      <c r="R577" s="404"/>
      <c r="S577" s="404"/>
      <c r="T577" s="404"/>
      <c r="U577" s="404"/>
      <c r="V577" s="404"/>
      <c r="W577" s="404"/>
      <c r="X577" s="404"/>
      <c r="Y577" s="404"/>
      <c r="Z577" s="404"/>
      <c r="AA577" s="404"/>
      <c r="AB577" s="404"/>
      <c r="AC577" s="404"/>
    </row>
    <row r="578" spans="1:29" ht="15.75" customHeight="1">
      <c r="A578" s="404"/>
      <c r="B578" s="404"/>
      <c r="C578" s="404"/>
      <c r="D578" s="404"/>
      <c r="E578" s="404"/>
      <c r="F578" s="404"/>
      <c r="G578" s="404"/>
      <c r="H578" s="404"/>
      <c r="I578" s="404"/>
      <c r="J578" s="404"/>
      <c r="K578" s="404"/>
      <c r="L578" s="404"/>
      <c r="M578" s="404"/>
      <c r="N578" s="404"/>
      <c r="O578" s="404"/>
      <c r="P578" s="404"/>
      <c r="Q578" s="404"/>
      <c r="R578" s="404"/>
      <c r="S578" s="404"/>
      <c r="T578" s="404"/>
      <c r="U578" s="404"/>
      <c r="V578" s="404"/>
      <c r="W578" s="404"/>
      <c r="X578" s="404"/>
      <c r="Y578" s="404"/>
      <c r="Z578" s="404"/>
      <c r="AA578" s="404"/>
      <c r="AB578" s="404"/>
      <c r="AC578" s="404"/>
    </row>
    <row r="579" spans="1:29" ht="15.75" customHeight="1">
      <c r="A579" s="404"/>
      <c r="B579" s="404"/>
      <c r="C579" s="404"/>
      <c r="D579" s="404"/>
      <c r="E579" s="404"/>
      <c r="F579" s="404"/>
      <c r="G579" s="404"/>
      <c r="H579" s="404"/>
      <c r="I579" s="404"/>
      <c r="J579" s="404"/>
      <c r="K579" s="404"/>
      <c r="L579" s="404"/>
      <c r="M579" s="404"/>
      <c r="N579" s="404"/>
      <c r="O579" s="404"/>
      <c r="P579" s="404"/>
      <c r="Q579" s="404"/>
      <c r="R579" s="404"/>
      <c r="S579" s="404"/>
      <c r="T579" s="404"/>
      <c r="U579" s="404"/>
      <c r="V579" s="404"/>
      <c r="W579" s="404"/>
      <c r="X579" s="404"/>
      <c r="Y579" s="404"/>
      <c r="Z579" s="404"/>
      <c r="AA579" s="404"/>
      <c r="AB579" s="404"/>
      <c r="AC579" s="404"/>
    </row>
    <row r="580" spans="1:29" ht="15.75" customHeight="1">
      <c r="A580" s="404"/>
      <c r="B580" s="404"/>
      <c r="C580" s="404"/>
      <c r="D580" s="404"/>
      <c r="E580" s="404"/>
      <c r="F580" s="404"/>
      <c r="G580" s="404"/>
      <c r="H580" s="404"/>
      <c r="I580" s="404"/>
      <c r="J580" s="404"/>
      <c r="K580" s="404"/>
      <c r="L580" s="404"/>
      <c r="M580" s="404"/>
      <c r="N580" s="404"/>
      <c r="O580" s="404"/>
      <c r="P580" s="404"/>
      <c r="Q580" s="404"/>
      <c r="R580" s="404"/>
      <c r="S580" s="404"/>
      <c r="T580" s="404"/>
      <c r="U580" s="404"/>
      <c r="V580" s="404"/>
      <c r="W580" s="404"/>
      <c r="X580" s="404"/>
      <c r="Y580" s="404"/>
      <c r="Z580" s="404"/>
      <c r="AA580" s="404"/>
      <c r="AB580" s="404"/>
      <c r="AC580" s="404"/>
    </row>
    <row r="581" spans="1:29" ht="15.75" customHeight="1">
      <c r="A581" s="404"/>
      <c r="B581" s="404"/>
      <c r="C581" s="404"/>
      <c r="D581" s="404"/>
      <c r="E581" s="404"/>
      <c r="F581" s="404"/>
      <c r="G581" s="404"/>
      <c r="H581" s="404"/>
      <c r="I581" s="404"/>
      <c r="J581" s="404"/>
      <c r="K581" s="404"/>
      <c r="L581" s="404"/>
      <c r="M581" s="404"/>
      <c r="N581" s="404"/>
      <c r="O581" s="404"/>
      <c r="P581" s="404"/>
      <c r="Q581" s="404"/>
      <c r="R581" s="404"/>
      <c r="S581" s="404"/>
      <c r="T581" s="404"/>
      <c r="U581" s="404"/>
      <c r="V581" s="404"/>
      <c r="W581" s="404"/>
      <c r="X581" s="404"/>
      <c r="Y581" s="404"/>
      <c r="Z581" s="404"/>
      <c r="AA581" s="404"/>
      <c r="AB581" s="404"/>
      <c r="AC581" s="404"/>
    </row>
    <row r="582" spans="1:29" ht="15.75" customHeight="1">
      <c r="A582" s="404"/>
      <c r="B582" s="404"/>
      <c r="C582" s="404"/>
      <c r="D582" s="404"/>
      <c r="E582" s="404"/>
      <c r="F582" s="404"/>
      <c r="G582" s="404"/>
      <c r="H582" s="404"/>
      <c r="I582" s="404"/>
      <c r="J582" s="404"/>
      <c r="K582" s="404"/>
      <c r="L582" s="404"/>
      <c r="M582" s="404"/>
      <c r="N582" s="404"/>
      <c r="O582" s="404"/>
      <c r="P582" s="404"/>
      <c r="Q582" s="404"/>
      <c r="R582" s="404"/>
      <c r="S582" s="404"/>
      <c r="T582" s="404"/>
      <c r="U582" s="404"/>
      <c r="V582" s="404"/>
      <c r="W582" s="404"/>
      <c r="X582" s="404"/>
      <c r="Y582" s="404"/>
      <c r="Z582" s="404"/>
      <c r="AA582" s="404"/>
      <c r="AB582" s="404"/>
      <c r="AC582" s="404"/>
    </row>
    <row r="583" spans="1:29" ht="15.75" customHeight="1">
      <c r="A583" s="404"/>
      <c r="B583" s="404"/>
      <c r="C583" s="404"/>
      <c r="D583" s="404"/>
      <c r="E583" s="404"/>
      <c r="F583" s="404"/>
      <c r="G583" s="404"/>
      <c r="H583" s="404"/>
      <c r="I583" s="404"/>
      <c r="J583" s="404"/>
      <c r="K583" s="404"/>
      <c r="L583" s="404"/>
      <c r="M583" s="404"/>
      <c r="N583" s="404"/>
      <c r="O583" s="404"/>
      <c r="P583" s="404"/>
      <c r="Q583" s="404"/>
      <c r="R583" s="404"/>
      <c r="S583" s="404"/>
      <c r="T583" s="404"/>
      <c r="U583" s="404"/>
      <c r="V583" s="404"/>
      <c r="W583" s="404"/>
      <c r="X583" s="404"/>
      <c r="Y583" s="404"/>
      <c r="Z583" s="404"/>
      <c r="AA583" s="404"/>
      <c r="AB583" s="404"/>
      <c r="AC583" s="404"/>
    </row>
    <row r="584" spans="1:29" ht="15.75" customHeight="1">
      <c r="A584" s="404"/>
      <c r="B584" s="404"/>
      <c r="C584" s="404"/>
      <c r="D584" s="404"/>
      <c r="E584" s="404"/>
      <c r="F584" s="404"/>
      <c r="G584" s="404"/>
      <c r="H584" s="404"/>
      <c r="I584" s="404"/>
      <c r="J584" s="404"/>
      <c r="K584" s="404"/>
      <c r="L584" s="404"/>
      <c r="M584" s="404"/>
      <c r="N584" s="404"/>
      <c r="O584" s="404"/>
      <c r="P584" s="404"/>
      <c r="Q584" s="404"/>
      <c r="R584" s="404"/>
      <c r="S584" s="404"/>
      <c r="T584" s="404"/>
      <c r="U584" s="404"/>
      <c r="V584" s="404"/>
      <c r="W584" s="404"/>
      <c r="X584" s="404"/>
      <c r="Y584" s="404"/>
      <c r="Z584" s="404"/>
      <c r="AA584" s="404"/>
      <c r="AB584" s="404"/>
      <c r="AC584" s="404"/>
    </row>
    <row r="585" spans="1:29" ht="15.75" customHeight="1">
      <c r="A585" s="404"/>
      <c r="B585" s="404"/>
      <c r="C585" s="404"/>
      <c r="D585" s="404"/>
      <c r="E585" s="404"/>
      <c r="F585" s="404"/>
      <c r="G585" s="404"/>
      <c r="H585" s="404"/>
      <c r="I585" s="404"/>
      <c r="J585" s="404"/>
      <c r="K585" s="404"/>
      <c r="L585" s="404"/>
      <c r="M585" s="404"/>
      <c r="N585" s="404"/>
      <c r="O585" s="404"/>
      <c r="P585" s="404"/>
      <c r="Q585" s="404"/>
      <c r="R585" s="404"/>
      <c r="S585" s="404"/>
      <c r="T585" s="404"/>
      <c r="U585" s="404"/>
      <c r="V585" s="404"/>
      <c r="W585" s="404"/>
      <c r="X585" s="404"/>
      <c r="Y585" s="404"/>
      <c r="Z585" s="404"/>
      <c r="AA585" s="404"/>
      <c r="AB585" s="404"/>
      <c r="AC585" s="404"/>
    </row>
    <row r="586" spans="1:29" ht="15.75" customHeight="1">
      <c r="A586" s="404"/>
      <c r="B586" s="404"/>
      <c r="C586" s="404"/>
      <c r="D586" s="404"/>
      <c r="E586" s="404"/>
      <c r="F586" s="404"/>
      <c r="G586" s="404"/>
      <c r="H586" s="404"/>
      <c r="I586" s="404"/>
      <c r="J586" s="404"/>
      <c r="K586" s="404"/>
      <c r="L586" s="404"/>
      <c r="M586" s="404"/>
      <c r="N586" s="404"/>
      <c r="O586" s="404"/>
      <c r="P586" s="404"/>
      <c r="Q586" s="404"/>
      <c r="R586" s="404"/>
      <c r="S586" s="404"/>
      <c r="T586" s="404"/>
      <c r="U586" s="404"/>
      <c r="V586" s="404"/>
      <c r="W586" s="404"/>
      <c r="X586" s="404"/>
      <c r="Y586" s="404"/>
      <c r="Z586" s="404"/>
      <c r="AA586" s="404"/>
      <c r="AB586" s="404"/>
      <c r="AC586" s="404"/>
    </row>
    <row r="587" spans="1:29" ht="15.75" customHeight="1">
      <c r="A587" s="404"/>
      <c r="B587" s="404"/>
      <c r="C587" s="404"/>
      <c r="D587" s="404"/>
      <c r="E587" s="404"/>
      <c r="F587" s="404"/>
      <c r="G587" s="404"/>
      <c r="H587" s="404"/>
      <c r="I587" s="404"/>
      <c r="J587" s="404"/>
      <c r="K587" s="404"/>
      <c r="L587" s="404"/>
      <c r="M587" s="404"/>
      <c r="N587" s="404"/>
      <c r="O587" s="404"/>
      <c r="P587" s="404"/>
      <c r="Q587" s="404"/>
      <c r="R587" s="404"/>
      <c r="S587" s="404"/>
      <c r="T587" s="404"/>
      <c r="U587" s="404"/>
      <c r="V587" s="404"/>
      <c r="W587" s="404"/>
      <c r="X587" s="404"/>
      <c r="Y587" s="404"/>
      <c r="Z587" s="404"/>
      <c r="AA587" s="404"/>
      <c r="AB587" s="404"/>
      <c r="AC587" s="404"/>
    </row>
    <row r="588" spans="1:29" ht="15.75" customHeight="1">
      <c r="A588" s="404"/>
      <c r="B588" s="404"/>
      <c r="C588" s="404"/>
      <c r="D588" s="404"/>
      <c r="E588" s="404"/>
      <c r="F588" s="404"/>
      <c r="G588" s="404"/>
      <c r="H588" s="404"/>
      <c r="I588" s="404"/>
      <c r="J588" s="404"/>
      <c r="K588" s="404"/>
      <c r="L588" s="404"/>
      <c r="M588" s="404"/>
      <c r="N588" s="404"/>
      <c r="O588" s="404"/>
      <c r="P588" s="404"/>
      <c r="Q588" s="404"/>
      <c r="R588" s="404"/>
      <c r="S588" s="404"/>
      <c r="T588" s="404"/>
      <c r="U588" s="404"/>
      <c r="V588" s="404"/>
      <c r="W588" s="404"/>
      <c r="X588" s="404"/>
      <c r="Y588" s="404"/>
      <c r="Z588" s="404"/>
      <c r="AA588" s="404"/>
      <c r="AB588" s="404"/>
      <c r="AC588" s="404"/>
    </row>
    <row r="589" spans="1:29" ht="15.75" customHeight="1">
      <c r="A589" s="404"/>
      <c r="B589" s="404"/>
      <c r="C589" s="404"/>
      <c r="D589" s="404"/>
      <c r="E589" s="404"/>
      <c r="F589" s="404"/>
      <c r="G589" s="404"/>
      <c r="H589" s="404"/>
      <c r="I589" s="404"/>
      <c r="J589" s="404"/>
      <c r="K589" s="404"/>
      <c r="L589" s="404"/>
      <c r="M589" s="404"/>
      <c r="N589" s="404"/>
      <c r="O589" s="404"/>
      <c r="P589" s="404"/>
      <c r="Q589" s="404"/>
      <c r="R589" s="404"/>
      <c r="S589" s="404"/>
      <c r="T589" s="404"/>
      <c r="U589" s="404"/>
      <c r="V589" s="404"/>
      <c r="W589" s="404"/>
      <c r="X589" s="404"/>
      <c r="Y589" s="404"/>
      <c r="Z589" s="404"/>
      <c r="AA589" s="404"/>
      <c r="AB589" s="404"/>
      <c r="AC589" s="404"/>
    </row>
    <row r="590" spans="1:29" ht="15.75" customHeight="1">
      <c r="A590" s="404"/>
      <c r="B590" s="404"/>
      <c r="C590" s="404"/>
      <c r="D590" s="404"/>
      <c r="E590" s="404"/>
      <c r="F590" s="404"/>
      <c r="G590" s="404"/>
      <c r="H590" s="404"/>
      <c r="I590" s="404"/>
      <c r="J590" s="404"/>
      <c r="K590" s="404"/>
      <c r="L590" s="404"/>
      <c r="M590" s="404"/>
      <c r="N590" s="404"/>
      <c r="O590" s="404"/>
      <c r="P590" s="404"/>
      <c r="Q590" s="404"/>
      <c r="R590" s="404"/>
      <c r="S590" s="404"/>
      <c r="T590" s="404"/>
      <c r="U590" s="404"/>
      <c r="V590" s="404"/>
      <c r="W590" s="404"/>
      <c r="X590" s="404"/>
      <c r="Y590" s="404"/>
      <c r="Z590" s="404"/>
      <c r="AA590" s="404"/>
      <c r="AB590" s="404"/>
      <c r="AC590" s="404"/>
    </row>
    <row r="591" spans="1:29" ht="15.75" customHeight="1">
      <c r="A591" s="404"/>
      <c r="B591" s="404"/>
      <c r="C591" s="404"/>
      <c r="D591" s="404"/>
      <c r="E591" s="404"/>
      <c r="F591" s="404"/>
      <c r="G591" s="404"/>
      <c r="H591" s="404"/>
      <c r="I591" s="404"/>
      <c r="J591" s="404"/>
      <c r="K591" s="404"/>
      <c r="L591" s="404"/>
      <c r="M591" s="404"/>
      <c r="N591" s="404"/>
      <c r="O591" s="404"/>
      <c r="P591" s="404"/>
      <c r="Q591" s="404"/>
      <c r="R591" s="404"/>
      <c r="S591" s="404"/>
      <c r="T591" s="404"/>
      <c r="U591" s="404"/>
      <c r="V591" s="404"/>
      <c r="W591" s="404"/>
      <c r="X591" s="404"/>
      <c r="Y591" s="404"/>
      <c r="Z591" s="404"/>
      <c r="AA591" s="404"/>
      <c r="AB591" s="404"/>
      <c r="AC591" s="404"/>
    </row>
    <row r="592" spans="1:29" ht="15.75" customHeight="1">
      <c r="A592" s="404"/>
      <c r="B592" s="404"/>
      <c r="C592" s="404"/>
      <c r="D592" s="404"/>
      <c r="E592" s="404"/>
      <c r="F592" s="404"/>
      <c r="G592" s="404"/>
      <c r="H592" s="404"/>
      <c r="I592" s="404"/>
      <c r="J592" s="404"/>
      <c r="K592" s="404"/>
      <c r="L592" s="404"/>
      <c r="M592" s="404"/>
      <c r="N592" s="404"/>
      <c r="O592" s="404"/>
      <c r="P592" s="404"/>
      <c r="Q592" s="404"/>
      <c r="R592" s="404"/>
      <c r="S592" s="404"/>
      <c r="T592" s="404"/>
      <c r="U592" s="404"/>
      <c r="V592" s="404"/>
      <c r="W592" s="404"/>
      <c r="X592" s="404"/>
      <c r="Y592" s="404"/>
      <c r="Z592" s="404"/>
      <c r="AA592" s="404"/>
      <c r="AB592" s="404"/>
      <c r="AC592" s="404"/>
    </row>
    <row r="593" spans="1:29" ht="15.75" customHeight="1">
      <c r="A593" s="404"/>
      <c r="B593" s="404"/>
      <c r="C593" s="404"/>
      <c r="D593" s="404"/>
      <c r="E593" s="404"/>
      <c r="F593" s="404"/>
      <c r="G593" s="404"/>
      <c r="H593" s="404"/>
      <c r="I593" s="404"/>
      <c r="J593" s="404"/>
      <c r="K593" s="404"/>
      <c r="L593" s="404"/>
      <c r="M593" s="404"/>
      <c r="N593" s="404"/>
      <c r="O593" s="404"/>
      <c r="P593" s="404"/>
      <c r="Q593" s="404"/>
      <c r="R593" s="404"/>
      <c r="S593" s="404"/>
      <c r="T593" s="404"/>
      <c r="U593" s="404"/>
      <c r="V593" s="404"/>
      <c r="W593" s="404"/>
      <c r="X593" s="404"/>
      <c r="Y593" s="404"/>
      <c r="Z593" s="404"/>
      <c r="AA593" s="404"/>
      <c r="AB593" s="404"/>
      <c r="AC593" s="404"/>
    </row>
    <row r="594" spans="1:29" ht="15.75" customHeight="1">
      <c r="A594" s="404"/>
      <c r="B594" s="404"/>
      <c r="C594" s="404"/>
      <c r="D594" s="404"/>
      <c r="E594" s="404"/>
      <c r="F594" s="404"/>
      <c r="G594" s="404"/>
      <c r="H594" s="404"/>
      <c r="I594" s="404"/>
      <c r="J594" s="404"/>
      <c r="K594" s="404"/>
      <c r="L594" s="404"/>
      <c r="M594" s="404"/>
      <c r="N594" s="404"/>
      <c r="O594" s="404"/>
      <c r="P594" s="404"/>
      <c r="Q594" s="404"/>
      <c r="R594" s="404"/>
      <c r="S594" s="404"/>
      <c r="T594" s="404"/>
      <c r="U594" s="404"/>
      <c r="V594" s="404"/>
      <c r="W594" s="404"/>
      <c r="X594" s="404"/>
      <c r="Y594" s="404"/>
      <c r="Z594" s="404"/>
      <c r="AA594" s="404"/>
      <c r="AB594" s="404"/>
      <c r="AC594" s="404"/>
    </row>
    <row r="595" spans="1:29" ht="15.75" customHeight="1">
      <c r="A595" s="404"/>
      <c r="B595" s="404"/>
      <c r="C595" s="404"/>
      <c r="D595" s="404"/>
      <c r="E595" s="404"/>
      <c r="F595" s="404"/>
      <c r="G595" s="404"/>
      <c r="H595" s="404"/>
      <c r="I595" s="404"/>
      <c r="J595" s="404"/>
      <c r="K595" s="404"/>
      <c r="L595" s="404"/>
      <c r="M595" s="404"/>
      <c r="N595" s="404"/>
      <c r="O595" s="404"/>
      <c r="P595" s="404"/>
      <c r="Q595" s="404"/>
      <c r="R595" s="404"/>
      <c r="S595" s="404"/>
      <c r="T595" s="404"/>
      <c r="U595" s="404"/>
      <c r="V595" s="404"/>
      <c r="W595" s="404"/>
      <c r="X595" s="404"/>
      <c r="Y595" s="404"/>
      <c r="Z595" s="404"/>
      <c r="AA595" s="404"/>
      <c r="AB595" s="404"/>
      <c r="AC595" s="404"/>
    </row>
    <row r="596" spans="1:29" ht="15.75" customHeight="1">
      <c r="A596" s="404"/>
      <c r="B596" s="404"/>
      <c r="C596" s="404"/>
      <c r="D596" s="404"/>
      <c r="E596" s="404"/>
      <c r="F596" s="404"/>
      <c r="G596" s="404"/>
      <c r="H596" s="404"/>
      <c r="I596" s="404"/>
      <c r="J596" s="404"/>
      <c r="K596" s="404"/>
      <c r="L596" s="404"/>
      <c r="M596" s="404"/>
      <c r="N596" s="404"/>
      <c r="O596" s="404"/>
      <c r="P596" s="404"/>
      <c r="Q596" s="404"/>
      <c r="R596" s="404"/>
      <c r="S596" s="404"/>
      <c r="T596" s="404"/>
      <c r="U596" s="404"/>
      <c r="V596" s="404"/>
      <c r="W596" s="404"/>
      <c r="X596" s="404"/>
      <c r="Y596" s="404"/>
      <c r="Z596" s="404"/>
      <c r="AA596" s="404"/>
      <c r="AB596" s="404"/>
      <c r="AC596" s="404"/>
    </row>
    <row r="597" spans="1:29" ht="15.75" customHeight="1">
      <c r="A597" s="404"/>
      <c r="B597" s="404"/>
      <c r="C597" s="404"/>
      <c r="D597" s="404"/>
      <c r="E597" s="404"/>
      <c r="F597" s="404"/>
      <c r="G597" s="404"/>
      <c r="H597" s="404"/>
      <c r="I597" s="404"/>
      <c r="J597" s="404"/>
      <c r="K597" s="404"/>
      <c r="L597" s="404"/>
      <c r="M597" s="404"/>
      <c r="N597" s="404"/>
      <c r="O597" s="404"/>
      <c r="P597" s="404"/>
      <c r="Q597" s="404"/>
      <c r="R597" s="404"/>
      <c r="S597" s="404"/>
      <c r="T597" s="404"/>
      <c r="U597" s="404"/>
      <c r="V597" s="404"/>
      <c r="W597" s="404"/>
      <c r="X597" s="404"/>
      <c r="Y597" s="404"/>
      <c r="Z597" s="404"/>
      <c r="AA597" s="404"/>
      <c r="AB597" s="404"/>
      <c r="AC597" s="404"/>
    </row>
    <row r="598" spans="1:29" ht="15.75" customHeight="1">
      <c r="A598" s="404"/>
      <c r="B598" s="404"/>
      <c r="C598" s="404"/>
      <c r="D598" s="404"/>
      <c r="E598" s="404"/>
      <c r="F598" s="404"/>
      <c r="G598" s="404"/>
      <c r="H598" s="404"/>
      <c r="I598" s="404"/>
      <c r="J598" s="404"/>
      <c r="K598" s="404"/>
      <c r="L598" s="404"/>
      <c r="M598" s="404"/>
      <c r="N598" s="404"/>
      <c r="O598" s="404"/>
      <c r="P598" s="404"/>
      <c r="Q598" s="404"/>
      <c r="R598" s="404"/>
      <c r="S598" s="404"/>
      <c r="T598" s="404"/>
      <c r="U598" s="404"/>
      <c r="V598" s="404"/>
      <c r="W598" s="404"/>
      <c r="X598" s="404"/>
      <c r="Y598" s="404"/>
      <c r="Z598" s="404"/>
      <c r="AA598" s="404"/>
      <c r="AB598" s="404"/>
      <c r="AC598" s="404"/>
    </row>
    <row r="599" spans="1:29" ht="15.75" customHeight="1">
      <c r="A599" s="404"/>
      <c r="B599" s="404"/>
      <c r="C599" s="404"/>
      <c r="D599" s="404"/>
      <c r="E599" s="404"/>
      <c r="F599" s="404"/>
      <c r="G599" s="404"/>
      <c r="H599" s="404"/>
      <c r="I599" s="404"/>
      <c r="J599" s="404"/>
      <c r="K599" s="404"/>
      <c r="L599" s="404"/>
      <c r="M599" s="404"/>
      <c r="N599" s="404"/>
      <c r="O599" s="404"/>
      <c r="P599" s="404"/>
      <c r="Q599" s="404"/>
      <c r="R599" s="404"/>
      <c r="S599" s="404"/>
      <c r="T599" s="404"/>
      <c r="U599" s="404"/>
      <c r="V599" s="404"/>
      <c r="W599" s="404"/>
      <c r="X599" s="404"/>
      <c r="Y599" s="404"/>
      <c r="Z599" s="404"/>
      <c r="AA599" s="404"/>
      <c r="AB599" s="404"/>
      <c r="AC599" s="404"/>
    </row>
    <row r="600" spans="1:29" ht="15.75" customHeight="1">
      <c r="A600" s="404"/>
      <c r="B600" s="404"/>
      <c r="C600" s="404"/>
      <c r="D600" s="404"/>
      <c r="E600" s="404"/>
      <c r="F600" s="404"/>
      <c r="G600" s="404"/>
      <c r="H600" s="404"/>
      <c r="I600" s="404"/>
      <c r="J600" s="404"/>
      <c r="K600" s="404"/>
      <c r="L600" s="404"/>
      <c r="M600" s="404"/>
      <c r="N600" s="404"/>
      <c r="O600" s="404"/>
      <c r="P600" s="404"/>
      <c r="Q600" s="404"/>
      <c r="R600" s="404"/>
      <c r="S600" s="404"/>
      <c r="T600" s="404"/>
      <c r="U600" s="404"/>
      <c r="V600" s="404"/>
      <c r="W600" s="404"/>
      <c r="X600" s="404"/>
      <c r="Y600" s="404"/>
      <c r="Z600" s="404"/>
      <c r="AA600" s="404"/>
      <c r="AB600" s="404"/>
      <c r="AC600" s="404"/>
    </row>
    <row r="601" spans="1:29" ht="15.75" customHeight="1">
      <c r="A601" s="404"/>
      <c r="B601" s="404"/>
      <c r="C601" s="404"/>
      <c r="D601" s="404"/>
      <c r="E601" s="404"/>
      <c r="F601" s="404"/>
      <c r="G601" s="404"/>
      <c r="H601" s="404"/>
      <c r="I601" s="404"/>
      <c r="J601" s="404"/>
      <c r="K601" s="404"/>
      <c r="L601" s="404"/>
      <c r="M601" s="404"/>
      <c r="N601" s="404"/>
      <c r="O601" s="404"/>
      <c r="P601" s="404"/>
      <c r="Q601" s="404"/>
      <c r="R601" s="404"/>
      <c r="S601" s="404"/>
      <c r="T601" s="404"/>
      <c r="U601" s="404"/>
      <c r="V601" s="404"/>
      <c r="W601" s="404"/>
      <c r="X601" s="404"/>
      <c r="Y601" s="404"/>
      <c r="Z601" s="404"/>
      <c r="AA601" s="404"/>
      <c r="AB601" s="404"/>
      <c r="AC601" s="404"/>
    </row>
    <row r="602" spans="1:29" ht="15.75" customHeight="1">
      <c r="A602" s="404"/>
      <c r="B602" s="404"/>
      <c r="C602" s="404"/>
      <c r="D602" s="404"/>
      <c r="E602" s="404"/>
      <c r="F602" s="404"/>
      <c r="G602" s="404"/>
      <c r="H602" s="404"/>
      <c r="I602" s="404"/>
      <c r="J602" s="404"/>
      <c r="K602" s="404"/>
      <c r="L602" s="404"/>
      <c r="M602" s="404"/>
      <c r="N602" s="404"/>
      <c r="O602" s="404"/>
      <c r="P602" s="404"/>
      <c r="Q602" s="404"/>
      <c r="R602" s="404"/>
      <c r="S602" s="404"/>
      <c r="T602" s="404"/>
      <c r="U602" s="404"/>
      <c r="V602" s="404"/>
      <c r="W602" s="404"/>
      <c r="X602" s="404"/>
      <c r="Y602" s="404"/>
      <c r="Z602" s="404"/>
      <c r="AA602" s="404"/>
      <c r="AB602" s="404"/>
      <c r="AC602" s="404"/>
    </row>
    <row r="603" spans="1:29" ht="15.75" customHeight="1">
      <c r="A603" s="404"/>
      <c r="B603" s="404"/>
      <c r="C603" s="404"/>
      <c r="D603" s="404"/>
      <c r="E603" s="404"/>
      <c r="F603" s="404"/>
      <c r="G603" s="404"/>
      <c r="H603" s="404"/>
      <c r="I603" s="404"/>
      <c r="J603" s="404"/>
      <c r="K603" s="404"/>
      <c r="L603" s="404"/>
      <c r="M603" s="404"/>
      <c r="N603" s="404"/>
      <c r="O603" s="404"/>
      <c r="P603" s="404"/>
      <c r="Q603" s="404"/>
      <c r="R603" s="404"/>
      <c r="S603" s="404"/>
      <c r="T603" s="404"/>
      <c r="U603" s="404"/>
      <c r="V603" s="404"/>
      <c r="W603" s="404"/>
      <c r="X603" s="404"/>
      <c r="Y603" s="404"/>
      <c r="Z603" s="404"/>
      <c r="AA603" s="404"/>
      <c r="AB603" s="404"/>
      <c r="AC603" s="404"/>
    </row>
    <row r="604" spans="1:29" ht="15.75" customHeight="1">
      <c r="A604" s="404"/>
      <c r="B604" s="404"/>
      <c r="C604" s="404"/>
      <c r="D604" s="404"/>
      <c r="E604" s="404"/>
      <c r="F604" s="404"/>
      <c r="G604" s="404"/>
      <c r="H604" s="404"/>
      <c r="I604" s="404"/>
      <c r="J604" s="404"/>
      <c r="K604" s="404"/>
      <c r="L604" s="404"/>
      <c r="M604" s="404"/>
      <c r="N604" s="404"/>
      <c r="O604" s="404"/>
      <c r="P604" s="404"/>
      <c r="Q604" s="404"/>
      <c r="R604" s="404"/>
      <c r="S604" s="404"/>
      <c r="T604" s="404"/>
      <c r="U604" s="404"/>
      <c r="V604" s="404"/>
      <c r="W604" s="404"/>
      <c r="X604" s="404"/>
      <c r="Y604" s="404"/>
      <c r="Z604" s="404"/>
      <c r="AA604" s="404"/>
      <c r="AB604" s="404"/>
      <c r="AC604" s="404"/>
    </row>
    <row r="605" spans="1:29" ht="15.75" customHeight="1">
      <c r="A605" s="404"/>
      <c r="B605" s="404"/>
      <c r="C605" s="404"/>
      <c r="D605" s="404"/>
      <c r="E605" s="404"/>
      <c r="F605" s="404"/>
      <c r="G605" s="404"/>
      <c r="H605" s="404"/>
      <c r="I605" s="404"/>
      <c r="J605" s="404"/>
      <c r="K605" s="404"/>
      <c r="L605" s="404"/>
      <c r="M605" s="404"/>
      <c r="N605" s="404"/>
      <c r="O605" s="404"/>
      <c r="P605" s="404"/>
      <c r="Q605" s="404"/>
      <c r="R605" s="404"/>
      <c r="S605" s="404"/>
      <c r="T605" s="404"/>
      <c r="U605" s="404"/>
      <c r="V605" s="404"/>
      <c r="W605" s="404"/>
      <c r="X605" s="404"/>
      <c r="Y605" s="404"/>
      <c r="Z605" s="404"/>
      <c r="AA605" s="404"/>
      <c r="AB605" s="404"/>
      <c r="AC605" s="404"/>
    </row>
    <row r="606" spans="1:29" ht="15.75" customHeight="1">
      <c r="A606" s="404"/>
      <c r="B606" s="404"/>
      <c r="C606" s="404"/>
      <c r="D606" s="404"/>
      <c r="E606" s="404"/>
      <c r="F606" s="404"/>
      <c r="G606" s="404"/>
      <c r="H606" s="404"/>
      <c r="I606" s="404"/>
      <c r="J606" s="404"/>
      <c r="K606" s="404"/>
      <c r="L606" s="404"/>
      <c r="M606" s="404"/>
      <c r="N606" s="404"/>
      <c r="O606" s="404"/>
      <c r="P606" s="404"/>
      <c r="Q606" s="404"/>
      <c r="R606" s="404"/>
      <c r="S606" s="404"/>
      <c r="T606" s="404"/>
      <c r="U606" s="404"/>
      <c r="V606" s="404"/>
      <c r="W606" s="404"/>
      <c r="X606" s="404"/>
      <c r="Y606" s="404"/>
      <c r="Z606" s="404"/>
      <c r="AA606" s="404"/>
      <c r="AB606" s="404"/>
      <c r="AC606" s="404"/>
    </row>
    <row r="607" spans="1:29" ht="15.75" customHeight="1">
      <c r="A607" s="404"/>
      <c r="B607" s="404"/>
      <c r="C607" s="404"/>
      <c r="D607" s="404"/>
      <c r="E607" s="404"/>
      <c r="F607" s="404"/>
      <c r="G607" s="404"/>
      <c r="H607" s="404"/>
      <c r="I607" s="404"/>
      <c r="J607" s="404"/>
      <c r="K607" s="404"/>
      <c r="L607" s="404"/>
      <c r="M607" s="404"/>
      <c r="N607" s="404"/>
      <c r="O607" s="404"/>
      <c r="P607" s="404"/>
      <c r="Q607" s="404"/>
      <c r="R607" s="404"/>
      <c r="S607" s="404"/>
      <c r="T607" s="404"/>
      <c r="U607" s="404"/>
      <c r="V607" s="404"/>
      <c r="W607" s="404"/>
      <c r="X607" s="404"/>
      <c r="Y607" s="404"/>
      <c r="Z607" s="404"/>
      <c r="AA607" s="404"/>
      <c r="AB607" s="404"/>
      <c r="AC607" s="404"/>
    </row>
    <row r="608" spans="1:29" ht="15.75" customHeight="1">
      <c r="A608" s="404"/>
      <c r="B608" s="404"/>
      <c r="C608" s="404"/>
      <c r="D608" s="404"/>
      <c r="E608" s="404"/>
      <c r="F608" s="404"/>
      <c r="G608" s="404"/>
      <c r="H608" s="404"/>
      <c r="I608" s="404"/>
      <c r="J608" s="404"/>
      <c r="K608" s="404"/>
      <c r="L608" s="404"/>
      <c r="M608" s="404"/>
      <c r="N608" s="404"/>
      <c r="O608" s="404"/>
      <c r="P608" s="404"/>
      <c r="Q608" s="404"/>
      <c r="R608" s="404"/>
      <c r="S608" s="404"/>
      <c r="T608" s="404"/>
      <c r="U608" s="404"/>
      <c r="V608" s="404"/>
      <c r="W608" s="404"/>
      <c r="X608" s="404"/>
      <c r="Y608" s="404"/>
      <c r="Z608" s="404"/>
      <c r="AA608" s="404"/>
      <c r="AB608" s="404"/>
      <c r="AC608" s="404"/>
    </row>
    <row r="609" spans="1:29" ht="15.75" customHeight="1">
      <c r="A609" s="404"/>
      <c r="B609" s="404"/>
      <c r="C609" s="404"/>
      <c r="D609" s="404"/>
      <c r="E609" s="404"/>
      <c r="F609" s="404"/>
      <c r="G609" s="404"/>
      <c r="H609" s="404"/>
      <c r="I609" s="404"/>
      <c r="J609" s="404"/>
      <c r="K609" s="404"/>
      <c r="L609" s="404"/>
      <c r="M609" s="404"/>
      <c r="N609" s="404"/>
      <c r="O609" s="404"/>
      <c r="P609" s="404"/>
      <c r="Q609" s="404"/>
      <c r="R609" s="404"/>
      <c r="S609" s="404"/>
      <c r="T609" s="404"/>
      <c r="U609" s="404"/>
      <c r="V609" s="404"/>
      <c r="W609" s="404"/>
      <c r="X609" s="404"/>
      <c r="Y609" s="404"/>
      <c r="Z609" s="404"/>
      <c r="AA609" s="404"/>
      <c r="AB609" s="404"/>
      <c r="AC609" s="404"/>
    </row>
    <row r="610" spans="1:29" ht="15.75" customHeight="1">
      <c r="A610" s="404"/>
      <c r="B610" s="404"/>
      <c r="C610" s="404"/>
      <c r="D610" s="404"/>
      <c r="E610" s="404"/>
      <c r="F610" s="404"/>
      <c r="G610" s="404"/>
      <c r="H610" s="404"/>
      <c r="I610" s="404"/>
      <c r="J610" s="404"/>
      <c r="K610" s="404"/>
      <c r="L610" s="404"/>
      <c r="M610" s="404"/>
      <c r="N610" s="404"/>
      <c r="O610" s="404"/>
      <c r="P610" s="404"/>
      <c r="Q610" s="404"/>
      <c r="R610" s="404"/>
      <c r="S610" s="404"/>
      <c r="T610" s="404"/>
      <c r="U610" s="404"/>
      <c r="V610" s="404"/>
      <c r="W610" s="404"/>
      <c r="X610" s="404"/>
      <c r="Y610" s="404"/>
      <c r="Z610" s="404"/>
      <c r="AA610" s="404"/>
      <c r="AB610" s="404"/>
      <c r="AC610" s="404"/>
    </row>
    <row r="611" spans="1:29" ht="15.75" customHeight="1">
      <c r="A611" s="404"/>
      <c r="B611" s="404"/>
      <c r="C611" s="404"/>
      <c r="D611" s="404"/>
      <c r="E611" s="404"/>
      <c r="F611" s="404"/>
      <c r="G611" s="404"/>
      <c r="H611" s="404"/>
      <c r="I611" s="404"/>
      <c r="J611" s="404"/>
      <c r="K611" s="404"/>
      <c r="L611" s="404"/>
      <c r="M611" s="404"/>
      <c r="N611" s="404"/>
      <c r="O611" s="404"/>
      <c r="P611" s="404"/>
      <c r="Q611" s="404"/>
      <c r="R611" s="404"/>
      <c r="S611" s="404"/>
      <c r="T611" s="404"/>
      <c r="U611" s="404"/>
      <c r="V611" s="404"/>
      <c r="W611" s="404"/>
      <c r="X611" s="404"/>
      <c r="Y611" s="404"/>
      <c r="Z611" s="404"/>
      <c r="AA611" s="404"/>
      <c r="AB611" s="404"/>
      <c r="AC611" s="404"/>
    </row>
    <row r="612" spans="1:29" ht="15.75" customHeight="1">
      <c r="A612" s="404"/>
      <c r="B612" s="404"/>
      <c r="C612" s="404"/>
      <c r="D612" s="404"/>
      <c r="E612" s="404"/>
      <c r="F612" s="404"/>
      <c r="G612" s="404"/>
      <c r="H612" s="404"/>
      <c r="I612" s="404"/>
      <c r="J612" s="404"/>
      <c r="K612" s="404"/>
      <c r="L612" s="404"/>
      <c r="M612" s="404"/>
      <c r="N612" s="404"/>
      <c r="O612" s="404"/>
      <c r="P612" s="404"/>
      <c r="Q612" s="404"/>
      <c r="R612" s="404"/>
      <c r="S612" s="404"/>
      <c r="T612" s="404"/>
      <c r="U612" s="404"/>
      <c r="V612" s="404"/>
      <c r="W612" s="404"/>
      <c r="X612" s="404"/>
      <c r="Y612" s="404"/>
      <c r="Z612" s="404"/>
      <c r="AA612" s="404"/>
      <c r="AB612" s="404"/>
      <c r="AC612" s="404"/>
    </row>
    <row r="613" spans="1:29" ht="15.75" customHeight="1">
      <c r="A613" s="404"/>
      <c r="B613" s="404"/>
      <c r="C613" s="404"/>
      <c r="D613" s="404"/>
      <c r="E613" s="404"/>
      <c r="F613" s="404"/>
      <c r="G613" s="404"/>
      <c r="H613" s="404"/>
      <c r="I613" s="404"/>
      <c r="J613" s="404"/>
      <c r="K613" s="404"/>
      <c r="L613" s="404"/>
      <c r="M613" s="404"/>
      <c r="N613" s="404"/>
      <c r="O613" s="404"/>
      <c r="P613" s="404"/>
      <c r="Q613" s="404"/>
      <c r="R613" s="404"/>
      <c r="S613" s="404"/>
      <c r="T613" s="404"/>
      <c r="U613" s="404"/>
      <c r="V613" s="404"/>
      <c r="W613" s="404"/>
      <c r="X613" s="404"/>
      <c r="Y613" s="404"/>
      <c r="Z613" s="404"/>
      <c r="AA613" s="404"/>
      <c r="AB613" s="404"/>
      <c r="AC613" s="404"/>
    </row>
    <row r="614" spans="1:29" ht="15.75" customHeight="1">
      <c r="A614" s="404"/>
      <c r="B614" s="404"/>
      <c r="C614" s="404"/>
      <c r="D614" s="404"/>
      <c r="E614" s="404"/>
      <c r="F614" s="404"/>
      <c r="G614" s="404"/>
      <c r="H614" s="404"/>
      <c r="I614" s="404"/>
      <c r="J614" s="404"/>
      <c r="K614" s="404"/>
      <c r="L614" s="404"/>
      <c r="M614" s="404"/>
      <c r="N614" s="404"/>
      <c r="O614" s="404"/>
      <c r="P614" s="404"/>
      <c r="Q614" s="404"/>
      <c r="R614" s="404"/>
      <c r="S614" s="404"/>
      <c r="T614" s="404"/>
      <c r="U614" s="404"/>
      <c r="V614" s="404"/>
      <c r="W614" s="404"/>
      <c r="X614" s="404"/>
      <c r="Y614" s="404"/>
      <c r="Z614" s="404"/>
      <c r="AA614" s="404"/>
      <c r="AB614" s="404"/>
      <c r="AC614" s="404"/>
    </row>
    <row r="615" spans="1:29" ht="15.75" customHeight="1">
      <c r="A615" s="404"/>
      <c r="B615" s="404"/>
      <c r="C615" s="404"/>
      <c r="D615" s="404"/>
      <c r="E615" s="404"/>
      <c r="F615" s="404"/>
      <c r="G615" s="404"/>
      <c r="H615" s="404"/>
      <c r="I615" s="404"/>
      <c r="J615" s="404"/>
      <c r="K615" s="404"/>
      <c r="L615" s="404"/>
      <c r="M615" s="404"/>
      <c r="N615" s="404"/>
      <c r="O615" s="404"/>
      <c r="P615" s="404"/>
      <c r="Q615" s="404"/>
      <c r="R615" s="404"/>
      <c r="S615" s="404"/>
      <c r="T615" s="404"/>
      <c r="U615" s="404"/>
      <c r="V615" s="404"/>
      <c r="W615" s="404"/>
      <c r="X615" s="404"/>
      <c r="Y615" s="404"/>
      <c r="Z615" s="404"/>
      <c r="AA615" s="404"/>
      <c r="AB615" s="404"/>
      <c r="AC615" s="404"/>
    </row>
    <row r="616" spans="1:29" ht="15.75" customHeight="1">
      <c r="A616" s="404"/>
      <c r="B616" s="404"/>
      <c r="C616" s="404"/>
      <c r="D616" s="404"/>
      <c r="E616" s="404"/>
      <c r="F616" s="404"/>
      <c r="G616" s="404"/>
      <c r="H616" s="404"/>
      <c r="I616" s="404"/>
      <c r="J616" s="404"/>
      <c r="K616" s="404"/>
      <c r="L616" s="404"/>
      <c r="M616" s="404"/>
      <c r="N616" s="404"/>
      <c r="O616" s="404"/>
      <c r="P616" s="404"/>
      <c r="Q616" s="404"/>
      <c r="R616" s="404"/>
      <c r="S616" s="404"/>
      <c r="T616" s="404"/>
      <c r="U616" s="404"/>
      <c r="V616" s="404"/>
      <c r="W616" s="404"/>
      <c r="X616" s="404"/>
      <c r="Y616" s="404"/>
      <c r="Z616" s="404"/>
      <c r="AA616" s="404"/>
      <c r="AB616" s="404"/>
      <c r="AC616" s="404"/>
    </row>
    <row r="617" spans="1:29" ht="15.75" customHeight="1">
      <c r="A617" s="404"/>
      <c r="B617" s="404"/>
      <c r="C617" s="404"/>
      <c r="D617" s="404"/>
      <c r="E617" s="404"/>
      <c r="F617" s="404"/>
      <c r="G617" s="404"/>
      <c r="H617" s="404"/>
      <c r="I617" s="404"/>
      <c r="J617" s="404"/>
      <c r="K617" s="404"/>
      <c r="L617" s="404"/>
      <c r="M617" s="404"/>
      <c r="N617" s="404"/>
      <c r="O617" s="404"/>
      <c r="P617" s="404"/>
      <c r="Q617" s="404"/>
      <c r="R617" s="404"/>
      <c r="S617" s="404"/>
      <c r="T617" s="404"/>
      <c r="U617" s="404"/>
      <c r="V617" s="404"/>
      <c r="W617" s="404"/>
      <c r="X617" s="404"/>
      <c r="Y617" s="404"/>
      <c r="Z617" s="404"/>
      <c r="AA617" s="404"/>
      <c r="AB617" s="404"/>
      <c r="AC617" s="404"/>
    </row>
    <row r="618" spans="1:29" ht="15.75" customHeight="1">
      <c r="A618" s="404"/>
      <c r="B618" s="404"/>
      <c r="C618" s="404"/>
      <c r="D618" s="404"/>
      <c r="E618" s="404"/>
      <c r="F618" s="404"/>
      <c r="G618" s="404"/>
      <c r="H618" s="404"/>
      <c r="I618" s="404"/>
      <c r="J618" s="404"/>
      <c r="K618" s="404"/>
      <c r="L618" s="404"/>
      <c r="M618" s="404"/>
      <c r="N618" s="404"/>
      <c r="O618" s="404"/>
      <c r="P618" s="404"/>
      <c r="Q618" s="404"/>
      <c r="R618" s="404"/>
      <c r="S618" s="404"/>
      <c r="T618" s="404"/>
      <c r="U618" s="404"/>
      <c r="V618" s="404"/>
      <c r="W618" s="404"/>
      <c r="X618" s="404"/>
      <c r="Y618" s="404"/>
      <c r="Z618" s="404"/>
      <c r="AA618" s="404"/>
      <c r="AB618" s="404"/>
      <c r="AC618" s="404"/>
    </row>
    <row r="619" spans="1:29" ht="15.75" customHeight="1">
      <c r="A619" s="404"/>
      <c r="B619" s="404"/>
      <c r="C619" s="404"/>
      <c r="D619" s="404"/>
      <c r="E619" s="404"/>
      <c r="F619" s="404"/>
      <c r="G619" s="404"/>
      <c r="H619" s="404"/>
      <c r="I619" s="404"/>
      <c r="J619" s="404"/>
      <c r="K619" s="404"/>
      <c r="L619" s="404"/>
      <c r="M619" s="404"/>
      <c r="N619" s="404"/>
      <c r="O619" s="404"/>
      <c r="P619" s="404"/>
      <c r="Q619" s="404"/>
      <c r="R619" s="404"/>
      <c r="S619" s="404"/>
      <c r="T619" s="404"/>
      <c r="U619" s="404"/>
      <c r="V619" s="404"/>
      <c r="W619" s="404"/>
      <c r="X619" s="404"/>
      <c r="Y619" s="404"/>
      <c r="Z619" s="404"/>
      <c r="AA619" s="404"/>
      <c r="AB619" s="404"/>
      <c r="AC619" s="404"/>
    </row>
    <row r="620" spans="1:29" ht="15.75" customHeight="1">
      <c r="A620" s="404"/>
      <c r="B620" s="404"/>
      <c r="C620" s="404"/>
      <c r="D620" s="404"/>
      <c r="E620" s="404"/>
      <c r="F620" s="404"/>
      <c r="G620" s="404"/>
      <c r="H620" s="404"/>
      <c r="I620" s="404"/>
      <c r="J620" s="404"/>
      <c r="K620" s="404"/>
      <c r="L620" s="404"/>
      <c r="M620" s="404"/>
      <c r="N620" s="404"/>
      <c r="O620" s="404"/>
      <c r="P620" s="404"/>
      <c r="Q620" s="404"/>
      <c r="R620" s="404"/>
      <c r="S620" s="404"/>
      <c r="T620" s="404"/>
      <c r="U620" s="404"/>
      <c r="V620" s="404"/>
      <c r="W620" s="404"/>
      <c r="X620" s="404"/>
      <c r="Y620" s="404"/>
      <c r="Z620" s="404"/>
      <c r="AA620" s="404"/>
      <c r="AB620" s="404"/>
      <c r="AC620" s="404"/>
    </row>
    <row r="621" spans="1:29" ht="15.75" customHeight="1">
      <c r="A621" s="404"/>
      <c r="B621" s="404"/>
      <c r="C621" s="404"/>
      <c r="D621" s="404"/>
      <c r="E621" s="404"/>
      <c r="F621" s="404"/>
      <c r="G621" s="404"/>
      <c r="H621" s="404"/>
      <c r="I621" s="404"/>
      <c r="J621" s="404"/>
      <c r="K621" s="404"/>
      <c r="L621" s="404"/>
      <c r="M621" s="404"/>
      <c r="N621" s="404"/>
      <c r="O621" s="404"/>
      <c r="P621" s="404"/>
      <c r="Q621" s="404"/>
      <c r="R621" s="404"/>
      <c r="S621" s="404"/>
      <c r="T621" s="404"/>
      <c r="U621" s="404"/>
      <c r="V621" s="404"/>
      <c r="W621" s="404"/>
      <c r="X621" s="404"/>
      <c r="Y621" s="404"/>
      <c r="Z621" s="404"/>
      <c r="AA621" s="404"/>
      <c r="AB621" s="404"/>
      <c r="AC621" s="404"/>
    </row>
    <row r="622" spans="1:29" ht="15.75" customHeight="1">
      <c r="A622" s="404"/>
      <c r="B622" s="404"/>
      <c r="C622" s="404"/>
      <c r="D622" s="404"/>
      <c r="E622" s="404"/>
      <c r="F622" s="404"/>
      <c r="G622" s="404"/>
      <c r="H622" s="404"/>
      <c r="I622" s="404"/>
      <c r="J622" s="404"/>
      <c r="K622" s="404"/>
      <c r="L622" s="404"/>
      <c r="M622" s="404"/>
      <c r="N622" s="404"/>
      <c r="O622" s="404"/>
      <c r="P622" s="404"/>
      <c r="Q622" s="404"/>
      <c r="R622" s="404"/>
      <c r="S622" s="404"/>
      <c r="T622" s="404"/>
      <c r="U622" s="404"/>
      <c r="V622" s="404"/>
      <c r="W622" s="404"/>
      <c r="X622" s="404"/>
      <c r="Y622" s="404"/>
      <c r="Z622" s="404"/>
      <c r="AA622" s="404"/>
      <c r="AB622" s="404"/>
      <c r="AC622" s="404"/>
    </row>
    <row r="623" spans="1:29" ht="15.75" customHeight="1">
      <c r="A623" s="404"/>
      <c r="B623" s="404"/>
      <c r="C623" s="404"/>
      <c r="D623" s="404"/>
      <c r="E623" s="404"/>
      <c r="F623" s="404"/>
      <c r="G623" s="404"/>
      <c r="H623" s="404"/>
      <c r="I623" s="404"/>
      <c r="J623" s="404"/>
      <c r="K623" s="404"/>
      <c r="L623" s="404"/>
      <c r="M623" s="404"/>
      <c r="N623" s="404"/>
      <c r="O623" s="404"/>
      <c r="P623" s="404"/>
      <c r="Q623" s="404"/>
      <c r="R623" s="404"/>
      <c r="S623" s="404"/>
      <c r="T623" s="404"/>
      <c r="U623" s="404"/>
      <c r="V623" s="404"/>
      <c r="W623" s="404"/>
      <c r="X623" s="404"/>
      <c r="Y623" s="404"/>
      <c r="Z623" s="404"/>
      <c r="AA623" s="404"/>
      <c r="AB623" s="404"/>
      <c r="AC623" s="404"/>
    </row>
    <row r="624" spans="1:29" ht="15.75" customHeight="1">
      <c r="A624" s="404"/>
      <c r="B624" s="404"/>
      <c r="C624" s="404"/>
      <c r="D624" s="404"/>
      <c r="E624" s="404"/>
      <c r="F624" s="404"/>
      <c r="G624" s="404"/>
      <c r="H624" s="404"/>
      <c r="I624" s="404"/>
      <c r="J624" s="404"/>
      <c r="K624" s="404"/>
      <c r="L624" s="404"/>
      <c r="M624" s="404"/>
      <c r="N624" s="404"/>
      <c r="O624" s="404"/>
      <c r="P624" s="404"/>
      <c r="Q624" s="404"/>
      <c r="R624" s="404"/>
      <c r="S624" s="404"/>
      <c r="T624" s="404"/>
      <c r="U624" s="404"/>
      <c r="V624" s="404"/>
      <c r="W624" s="404"/>
      <c r="X624" s="404"/>
      <c r="Y624" s="404"/>
      <c r="Z624" s="404"/>
      <c r="AA624" s="404"/>
      <c r="AB624" s="404"/>
      <c r="AC624" s="404"/>
    </row>
    <row r="625" spans="1:29" ht="15.75" customHeight="1">
      <c r="A625" s="404"/>
      <c r="B625" s="404"/>
      <c r="C625" s="404"/>
      <c r="D625" s="404"/>
      <c r="E625" s="404"/>
      <c r="F625" s="404"/>
      <c r="G625" s="404"/>
      <c r="H625" s="404"/>
      <c r="I625" s="404"/>
      <c r="J625" s="404"/>
      <c r="K625" s="404"/>
      <c r="L625" s="404"/>
      <c r="M625" s="404"/>
      <c r="N625" s="404"/>
      <c r="O625" s="404"/>
      <c r="P625" s="404"/>
      <c r="Q625" s="404"/>
      <c r="R625" s="404"/>
      <c r="S625" s="404"/>
      <c r="T625" s="404"/>
      <c r="U625" s="404"/>
      <c r="V625" s="404"/>
      <c r="W625" s="404"/>
      <c r="X625" s="404"/>
      <c r="Y625" s="404"/>
      <c r="Z625" s="404"/>
      <c r="AA625" s="404"/>
      <c r="AB625" s="404"/>
      <c r="AC625" s="404"/>
    </row>
    <row r="626" spans="1:29" ht="15.75" customHeight="1">
      <c r="A626" s="404"/>
      <c r="B626" s="404"/>
      <c r="C626" s="404"/>
      <c r="D626" s="404"/>
      <c r="E626" s="404"/>
      <c r="F626" s="404"/>
      <c r="G626" s="404"/>
      <c r="H626" s="404"/>
      <c r="I626" s="404"/>
      <c r="J626" s="404"/>
      <c r="K626" s="404"/>
      <c r="L626" s="404"/>
      <c r="M626" s="404"/>
      <c r="N626" s="404"/>
      <c r="O626" s="404"/>
      <c r="P626" s="404"/>
      <c r="Q626" s="404"/>
      <c r="R626" s="404"/>
      <c r="S626" s="404"/>
      <c r="T626" s="404"/>
      <c r="U626" s="404"/>
      <c r="V626" s="404"/>
      <c r="W626" s="404"/>
      <c r="X626" s="404"/>
      <c r="Y626" s="404"/>
      <c r="Z626" s="404"/>
      <c r="AA626" s="404"/>
      <c r="AB626" s="404"/>
      <c r="AC626" s="404"/>
    </row>
    <row r="627" spans="1:29" ht="15.75" customHeight="1">
      <c r="A627" s="404"/>
      <c r="B627" s="404"/>
      <c r="C627" s="404"/>
      <c r="D627" s="404"/>
      <c r="E627" s="404"/>
      <c r="F627" s="404"/>
      <c r="G627" s="404"/>
      <c r="H627" s="404"/>
      <c r="I627" s="404"/>
      <c r="J627" s="404"/>
      <c r="K627" s="404"/>
      <c r="L627" s="404"/>
      <c r="M627" s="404"/>
      <c r="N627" s="404"/>
      <c r="O627" s="404"/>
      <c r="P627" s="404"/>
      <c r="Q627" s="404"/>
      <c r="R627" s="404"/>
      <c r="S627" s="404"/>
      <c r="T627" s="404"/>
      <c r="U627" s="404"/>
      <c r="V627" s="404"/>
      <c r="W627" s="404"/>
      <c r="X627" s="404"/>
      <c r="Y627" s="404"/>
      <c r="Z627" s="404"/>
      <c r="AA627" s="404"/>
      <c r="AB627" s="404"/>
      <c r="AC627" s="404"/>
    </row>
    <row r="628" spans="1:29" ht="15.75" customHeight="1">
      <c r="A628" s="404"/>
      <c r="B628" s="404"/>
      <c r="C628" s="404"/>
      <c r="D628" s="404"/>
      <c r="E628" s="404"/>
      <c r="F628" s="404"/>
      <c r="G628" s="404"/>
      <c r="H628" s="404"/>
      <c r="I628" s="404"/>
      <c r="J628" s="404"/>
      <c r="K628" s="404"/>
      <c r="L628" s="404"/>
      <c r="M628" s="404"/>
      <c r="N628" s="404"/>
      <c r="O628" s="404"/>
      <c r="P628" s="404"/>
      <c r="Q628" s="404"/>
      <c r="R628" s="404"/>
      <c r="S628" s="404"/>
      <c r="T628" s="404"/>
      <c r="U628" s="404"/>
      <c r="V628" s="404"/>
      <c r="W628" s="404"/>
      <c r="X628" s="404"/>
      <c r="Y628" s="404"/>
      <c r="Z628" s="404"/>
      <c r="AA628" s="404"/>
      <c r="AB628" s="404"/>
      <c r="AC628" s="404"/>
    </row>
    <row r="629" spans="1:29" ht="15.75" customHeight="1">
      <c r="A629" s="404"/>
      <c r="B629" s="404"/>
      <c r="C629" s="404"/>
      <c r="D629" s="404"/>
      <c r="E629" s="404"/>
      <c r="F629" s="404"/>
      <c r="G629" s="404"/>
      <c r="H629" s="404"/>
      <c r="I629" s="404"/>
      <c r="J629" s="404"/>
      <c r="K629" s="404"/>
      <c r="L629" s="404"/>
      <c r="M629" s="404"/>
      <c r="N629" s="404"/>
      <c r="O629" s="404"/>
      <c r="P629" s="404"/>
      <c r="Q629" s="404"/>
      <c r="R629" s="404"/>
      <c r="S629" s="404"/>
      <c r="T629" s="404"/>
      <c r="U629" s="404"/>
      <c r="V629" s="404"/>
      <c r="W629" s="404"/>
      <c r="X629" s="404"/>
      <c r="Y629" s="404"/>
      <c r="Z629" s="404"/>
      <c r="AA629" s="404"/>
      <c r="AB629" s="404"/>
      <c r="AC629" s="404"/>
    </row>
    <row r="630" spans="1:29" ht="15.75" customHeight="1">
      <c r="A630" s="404"/>
      <c r="B630" s="404"/>
      <c r="C630" s="404"/>
      <c r="D630" s="404"/>
      <c r="E630" s="404"/>
      <c r="F630" s="404"/>
      <c r="G630" s="404"/>
      <c r="H630" s="404"/>
      <c r="I630" s="404"/>
      <c r="J630" s="404"/>
      <c r="K630" s="404"/>
      <c r="L630" s="404"/>
      <c r="M630" s="404"/>
      <c r="N630" s="404"/>
      <c r="O630" s="404"/>
      <c r="P630" s="404"/>
      <c r="Q630" s="404"/>
      <c r="R630" s="404"/>
      <c r="S630" s="404"/>
      <c r="T630" s="404"/>
      <c r="U630" s="404"/>
      <c r="V630" s="404"/>
      <c r="W630" s="404"/>
      <c r="X630" s="404"/>
      <c r="Y630" s="404"/>
      <c r="Z630" s="404"/>
      <c r="AA630" s="404"/>
      <c r="AB630" s="404"/>
      <c r="AC630" s="404"/>
    </row>
    <row r="631" spans="1:29" ht="15.75" customHeight="1">
      <c r="A631" s="404"/>
      <c r="B631" s="404"/>
      <c r="C631" s="404"/>
      <c r="D631" s="404"/>
      <c r="E631" s="404"/>
      <c r="F631" s="404"/>
      <c r="G631" s="404"/>
      <c r="H631" s="404"/>
      <c r="I631" s="404"/>
      <c r="J631" s="404"/>
      <c r="K631" s="404"/>
      <c r="L631" s="404"/>
      <c r="M631" s="404"/>
      <c r="N631" s="404"/>
      <c r="O631" s="404"/>
      <c r="P631" s="404"/>
      <c r="Q631" s="404"/>
      <c r="R631" s="404"/>
      <c r="S631" s="404"/>
      <c r="T631" s="404"/>
      <c r="U631" s="404"/>
      <c r="V631" s="404"/>
      <c r="W631" s="404"/>
      <c r="X631" s="404"/>
      <c r="Y631" s="404"/>
      <c r="Z631" s="404"/>
      <c r="AA631" s="404"/>
      <c r="AB631" s="404"/>
      <c r="AC631" s="404"/>
    </row>
    <row r="632" spans="1:29" ht="15.75" customHeight="1">
      <c r="A632" s="404"/>
      <c r="B632" s="404"/>
      <c r="C632" s="404"/>
      <c r="D632" s="404"/>
      <c r="E632" s="404"/>
      <c r="F632" s="404"/>
      <c r="G632" s="404"/>
      <c r="H632" s="404"/>
      <c r="I632" s="404"/>
      <c r="J632" s="404"/>
      <c r="K632" s="404"/>
      <c r="L632" s="404"/>
      <c r="M632" s="404"/>
      <c r="N632" s="404"/>
      <c r="O632" s="404"/>
      <c r="P632" s="404"/>
      <c r="Q632" s="404"/>
      <c r="R632" s="404"/>
      <c r="S632" s="404"/>
      <c r="T632" s="404"/>
      <c r="U632" s="404"/>
      <c r="V632" s="404"/>
      <c r="W632" s="404"/>
      <c r="X632" s="404"/>
      <c r="Y632" s="404"/>
      <c r="Z632" s="404"/>
      <c r="AA632" s="404"/>
      <c r="AB632" s="404"/>
      <c r="AC632" s="404"/>
    </row>
    <row r="633" spans="1:29" ht="15.75" customHeight="1">
      <c r="A633" s="404"/>
      <c r="B633" s="404"/>
      <c r="C633" s="404"/>
      <c r="D633" s="404"/>
      <c r="E633" s="404"/>
      <c r="F633" s="404"/>
      <c r="G633" s="404"/>
      <c r="H633" s="404"/>
      <c r="I633" s="404"/>
      <c r="J633" s="404"/>
      <c r="K633" s="404"/>
      <c r="L633" s="404"/>
      <c r="M633" s="404"/>
      <c r="N633" s="404"/>
      <c r="O633" s="404"/>
      <c r="P633" s="404"/>
      <c r="Q633" s="404"/>
      <c r="R633" s="404"/>
      <c r="S633" s="404"/>
      <c r="T633" s="404"/>
      <c r="U633" s="404"/>
      <c r="V633" s="404"/>
      <c r="W633" s="404"/>
      <c r="X633" s="404"/>
      <c r="Y633" s="404"/>
      <c r="Z633" s="404"/>
      <c r="AA633" s="404"/>
      <c r="AB633" s="404"/>
      <c r="AC633" s="404"/>
    </row>
    <row r="634" spans="1:29" ht="15.75" customHeight="1">
      <c r="A634" s="404"/>
      <c r="B634" s="404"/>
      <c r="C634" s="404"/>
      <c r="D634" s="404"/>
      <c r="E634" s="404"/>
      <c r="F634" s="404"/>
      <c r="G634" s="404"/>
      <c r="H634" s="404"/>
      <c r="I634" s="404"/>
      <c r="J634" s="404"/>
      <c r="K634" s="404"/>
      <c r="L634" s="404"/>
      <c r="M634" s="404"/>
      <c r="N634" s="404"/>
      <c r="O634" s="404"/>
      <c r="P634" s="404"/>
      <c r="Q634" s="404"/>
      <c r="R634" s="404"/>
      <c r="S634" s="404"/>
      <c r="T634" s="404"/>
      <c r="U634" s="404"/>
      <c r="V634" s="404"/>
      <c r="W634" s="404"/>
      <c r="X634" s="404"/>
      <c r="Y634" s="404"/>
      <c r="Z634" s="404"/>
      <c r="AA634" s="404"/>
      <c r="AB634" s="404"/>
      <c r="AC634" s="404"/>
    </row>
    <row r="635" spans="1:29" ht="15.75" customHeight="1">
      <c r="A635" s="404"/>
      <c r="B635" s="404"/>
      <c r="C635" s="404"/>
      <c r="D635" s="404"/>
      <c r="E635" s="404"/>
      <c r="F635" s="404"/>
      <c r="G635" s="404"/>
      <c r="H635" s="404"/>
      <c r="I635" s="404"/>
      <c r="J635" s="404"/>
      <c r="K635" s="404"/>
      <c r="L635" s="404"/>
      <c r="M635" s="404"/>
      <c r="N635" s="404"/>
      <c r="O635" s="404"/>
      <c r="P635" s="404"/>
      <c r="Q635" s="404"/>
      <c r="R635" s="404"/>
      <c r="S635" s="404"/>
      <c r="T635" s="404"/>
      <c r="U635" s="404"/>
      <c r="V635" s="404"/>
      <c r="W635" s="404"/>
      <c r="X635" s="404"/>
      <c r="Y635" s="404"/>
      <c r="Z635" s="404"/>
      <c r="AA635" s="404"/>
      <c r="AB635" s="404"/>
      <c r="AC635" s="404"/>
    </row>
    <row r="636" spans="1:29" ht="15.75" customHeight="1">
      <c r="A636" s="404"/>
      <c r="B636" s="404"/>
      <c r="C636" s="404"/>
      <c r="D636" s="404"/>
      <c r="E636" s="404"/>
      <c r="F636" s="404"/>
      <c r="G636" s="404"/>
      <c r="H636" s="404"/>
      <c r="I636" s="404"/>
      <c r="J636" s="404"/>
      <c r="K636" s="404"/>
      <c r="L636" s="404"/>
      <c r="M636" s="404"/>
      <c r="N636" s="404"/>
      <c r="O636" s="404"/>
      <c r="P636" s="404"/>
      <c r="Q636" s="404"/>
      <c r="R636" s="404"/>
      <c r="S636" s="404"/>
      <c r="T636" s="404"/>
      <c r="U636" s="404"/>
      <c r="V636" s="404"/>
      <c r="W636" s="404"/>
      <c r="X636" s="404"/>
      <c r="Y636" s="404"/>
      <c r="Z636" s="404"/>
      <c r="AA636" s="404"/>
      <c r="AB636" s="404"/>
      <c r="AC636" s="404"/>
    </row>
    <row r="637" spans="1:29" ht="15.75" customHeight="1">
      <c r="A637" s="404"/>
      <c r="B637" s="404"/>
      <c r="C637" s="404"/>
      <c r="D637" s="404"/>
      <c r="E637" s="404"/>
      <c r="F637" s="404"/>
      <c r="G637" s="404"/>
      <c r="H637" s="404"/>
      <c r="I637" s="404"/>
      <c r="J637" s="404"/>
      <c r="K637" s="404"/>
      <c r="L637" s="404"/>
      <c r="M637" s="404"/>
      <c r="N637" s="404"/>
      <c r="O637" s="404"/>
      <c r="P637" s="404"/>
      <c r="Q637" s="404"/>
      <c r="R637" s="404"/>
      <c r="S637" s="404"/>
      <c r="T637" s="404"/>
      <c r="U637" s="404"/>
      <c r="V637" s="404"/>
      <c r="W637" s="404"/>
      <c r="X637" s="404"/>
      <c r="Y637" s="404"/>
      <c r="Z637" s="404"/>
      <c r="AA637" s="404"/>
      <c r="AB637" s="404"/>
      <c r="AC637" s="404"/>
    </row>
    <row r="638" spans="1:29" ht="15.75" customHeight="1">
      <c r="A638" s="404"/>
      <c r="B638" s="404"/>
      <c r="C638" s="404"/>
      <c r="D638" s="404"/>
      <c r="E638" s="404"/>
      <c r="F638" s="404"/>
      <c r="G638" s="404"/>
      <c r="H638" s="404"/>
      <c r="I638" s="404"/>
      <c r="J638" s="404"/>
      <c r="K638" s="404"/>
      <c r="L638" s="404"/>
      <c r="M638" s="404"/>
      <c r="N638" s="404"/>
      <c r="O638" s="404"/>
      <c r="P638" s="404"/>
      <c r="Q638" s="404"/>
      <c r="R638" s="404"/>
      <c r="S638" s="404"/>
      <c r="T638" s="404"/>
      <c r="U638" s="404"/>
      <c r="V638" s="404"/>
      <c r="W638" s="404"/>
      <c r="X638" s="404"/>
      <c r="Y638" s="404"/>
      <c r="Z638" s="404"/>
      <c r="AA638" s="404"/>
      <c r="AB638" s="404"/>
      <c r="AC638" s="404"/>
    </row>
    <row r="639" spans="1:29" ht="15.75" customHeight="1">
      <c r="A639" s="404"/>
      <c r="B639" s="404"/>
      <c r="C639" s="404"/>
      <c r="D639" s="404"/>
      <c r="E639" s="404"/>
      <c r="F639" s="404"/>
      <c r="G639" s="404"/>
      <c r="H639" s="404"/>
      <c r="I639" s="404"/>
      <c r="J639" s="404"/>
      <c r="K639" s="404"/>
      <c r="L639" s="404"/>
      <c r="M639" s="404"/>
      <c r="N639" s="404"/>
      <c r="O639" s="404"/>
      <c r="P639" s="404"/>
      <c r="Q639" s="404"/>
      <c r="R639" s="404"/>
      <c r="S639" s="404"/>
      <c r="T639" s="404"/>
      <c r="U639" s="404"/>
      <c r="V639" s="404"/>
      <c r="W639" s="404"/>
      <c r="X639" s="404"/>
      <c r="Y639" s="404"/>
      <c r="Z639" s="404"/>
      <c r="AA639" s="404"/>
      <c r="AB639" s="404"/>
      <c r="AC639" s="404"/>
    </row>
    <row r="640" spans="1:29" ht="15.75" customHeight="1">
      <c r="A640" s="404"/>
      <c r="B640" s="404"/>
      <c r="C640" s="404"/>
      <c r="D640" s="404"/>
      <c r="E640" s="404"/>
      <c r="F640" s="404"/>
      <c r="G640" s="404"/>
      <c r="H640" s="404"/>
      <c r="I640" s="404"/>
      <c r="J640" s="404"/>
      <c r="K640" s="404"/>
      <c r="L640" s="404"/>
      <c r="M640" s="404"/>
      <c r="N640" s="404"/>
      <c r="O640" s="404"/>
      <c r="P640" s="404"/>
      <c r="Q640" s="404"/>
      <c r="R640" s="404"/>
      <c r="S640" s="404"/>
      <c r="T640" s="404"/>
      <c r="U640" s="404"/>
      <c r="V640" s="404"/>
      <c r="W640" s="404"/>
      <c r="X640" s="404"/>
      <c r="Y640" s="404"/>
      <c r="Z640" s="404"/>
      <c r="AA640" s="404"/>
      <c r="AB640" s="404"/>
      <c r="AC640" s="404"/>
    </row>
    <row r="641" spans="1:29" ht="15.75" customHeight="1">
      <c r="A641" s="404"/>
      <c r="B641" s="404"/>
      <c r="C641" s="404"/>
      <c r="D641" s="404"/>
      <c r="E641" s="404"/>
      <c r="F641" s="404"/>
      <c r="G641" s="404"/>
      <c r="H641" s="404"/>
      <c r="I641" s="404"/>
      <c r="J641" s="404"/>
      <c r="K641" s="404"/>
      <c r="L641" s="404"/>
      <c r="M641" s="404"/>
      <c r="N641" s="404"/>
      <c r="O641" s="404"/>
      <c r="P641" s="404"/>
      <c r="Q641" s="404"/>
      <c r="R641" s="404"/>
      <c r="S641" s="404"/>
      <c r="T641" s="404"/>
      <c r="U641" s="404"/>
      <c r="V641" s="404"/>
      <c r="W641" s="404"/>
      <c r="X641" s="404"/>
      <c r="Y641" s="404"/>
      <c r="Z641" s="404"/>
      <c r="AA641" s="404"/>
      <c r="AB641" s="404"/>
      <c r="AC641" s="404"/>
    </row>
    <row r="642" spans="1:29" ht="15.75" customHeight="1">
      <c r="A642" s="404"/>
      <c r="B642" s="404"/>
      <c r="C642" s="404"/>
      <c r="D642" s="404"/>
      <c r="E642" s="404"/>
      <c r="F642" s="404"/>
      <c r="G642" s="404"/>
      <c r="H642" s="404"/>
      <c r="I642" s="404"/>
      <c r="J642" s="404"/>
      <c r="K642" s="404"/>
      <c r="L642" s="404"/>
      <c r="M642" s="404"/>
      <c r="N642" s="404"/>
      <c r="O642" s="404"/>
      <c r="P642" s="404"/>
      <c r="Q642" s="404"/>
      <c r="R642" s="404"/>
      <c r="S642" s="404"/>
      <c r="T642" s="404"/>
      <c r="U642" s="404"/>
      <c r="V642" s="404"/>
      <c r="W642" s="404"/>
      <c r="X642" s="404"/>
      <c r="Y642" s="404"/>
      <c r="Z642" s="404"/>
      <c r="AA642" s="404"/>
      <c r="AB642" s="404"/>
      <c r="AC642" s="404"/>
    </row>
    <row r="643" spans="1:29" ht="15.75" customHeight="1">
      <c r="A643" s="404"/>
      <c r="B643" s="404"/>
      <c r="C643" s="404"/>
      <c r="D643" s="404"/>
      <c r="E643" s="404"/>
      <c r="F643" s="404"/>
      <c r="G643" s="404"/>
      <c r="H643" s="404"/>
      <c r="I643" s="404"/>
      <c r="J643" s="404"/>
      <c r="K643" s="404"/>
      <c r="L643" s="404"/>
      <c r="M643" s="404"/>
      <c r="N643" s="404"/>
      <c r="O643" s="404"/>
      <c r="P643" s="404"/>
      <c r="Q643" s="404"/>
      <c r="R643" s="404"/>
      <c r="S643" s="404"/>
      <c r="T643" s="404"/>
      <c r="U643" s="404"/>
      <c r="V643" s="404"/>
      <c r="W643" s="404"/>
      <c r="X643" s="404"/>
      <c r="Y643" s="404"/>
      <c r="Z643" s="404"/>
      <c r="AA643" s="404"/>
      <c r="AB643" s="404"/>
      <c r="AC643" s="404"/>
    </row>
    <row r="644" spans="1:29" ht="15.75" customHeight="1">
      <c r="A644" s="404"/>
      <c r="B644" s="404"/>
      <c r="C644" s="404"/>
      <c r="D644" s="404"/>
      <c r="E644" s="404"/>
      <c r="F644" s="404"/>
      <c r="G644" s="404"/>
      <c r="H644" s="404"/>
      <c r="I644" s="404"/>
      <c r="J644" s="404"/>
      <c r="K644" s="404"/>
      <c r="L644" s="404"/>
      <c r="M644" s="404"/>
      <c r="N644" s="404"/>
      <c r="O644" s="404"/>
      <c r="P644" s="404"/>
      <c r="Q644" s="404"/>
      <c r="R644" s="404"/>
      <c r="S644" s="404"/>
      <c r="T644" s="404"/>
      <c r="U644" s="404"/>
      <c r="V644" s="404"/>
      <c r="W644" s="404"/>
      <c r="X644" s="404"/>
      <c r="Y644" s="404"/>
      <c r="Z644" s="404"/>
      <c r="AA644" s="404"/>
      <c r="AB644" s="404"/>
      <c r="AC644" s="404"/>
    </row>
    <row r="645" spans="1:29" ht="15.75" customHeight="1">
      <c r="A645" s="404"/>
      <c r="B645" s="404"/>
      <c r="C645" s="404"/>
      <c r="D645" s="404"/>
      <c r="E645" s="404"/>
      <c r="F645" s="404"/>
      <c r="G645" s="404"/>
      <c r="H645" s="404"/>
      <c r="I645" s="404"/>
      <c r="J645" s="404"/>
      <c r="K645" s="404"/>
      <c r="L645" s="404"/>
      <c r="M645" s="404"/>
      <c r="N645" s="404"/>
      <c r="O645" s="404"/>
      <c r="P645" s="404"/>
      <c r="Q645" s="404"/>
      <c r="R645" s="404"/>
      <c r="S645" s="404"/>
      <c r="T645" s="404"/>
      <c r="U645" s="404"/>
      <c r="V645" s="404"/>
      <c r="W645" s="404"/>
      <c r="X645" s="404"/>
      <c r="Y645" s="404"/>
      <c r="Z645" s="404"/>
      <c r="AA645" s="404"/>
      <c r="AB645" s="404"/>
      <c r="AC645" s="404"/>
    </row>
    <row r="646" spans="1:29" ht="15.75" customHeight="1">
      <c r="A646" s="404"/>
      <c r="B646" s="404"/>
      <c r="C646" s="404"/>
      <c r="D646" s="404"/>
      <c r="E646" s="404"/>
      <c r="F646" s="404"/>
      <c r="G646" s="404"/>
      <c r="H646" s="404"/>
      <c r="I646" s="404"/>
      <c r="J646" s="404"/>
      <c r="K646" s="404"/>
      <c r="L646" s="404"/>
      <c r="M646" s="404"/>
      <c r="N646" s="404"/>
      <c r="O646" s="404"/>
      <c r="P646" s="404"/>
      <c r="Q646" s="404"/>
      <c r="R646" s="404"/>
      <c r="S646" s="404"/>
      <c r="T646" s="404"/>
      <c r="U646" s="404"/>
      <c r="V646" s="404"/>
      <c r="W646" s="404"/>
      <c r="X646" s="404"/>
      <c r="Y646" s="404"/>
      <c r="Z646" s="404"/>
      <c r="AA646" s="404"/>
      <c r="AB646" s="404"/>
      <c r="AC646" s="404"/>
    </row>
    <row r="647" spans="1:29" ht="15.75" customHeight="1">
      <c r="A647" s="404"/>
      <c r="B647" s="404"/>
      <c r="C647" s="404"/>
      <c r="D647" s="404"/>
      <c r="E647" s="404"/>
      <c r="F647" s="404"/>
      <c r="G647" s="404"/>
      <c r="H647" s="404"/>
      <c r="I647" s="404"/>
      <c r="J647" s="404"/>
      <c r="K647" s="404"/>
      <c r="L647" s="404"/>
      <c r="M647" s="404"/>
      <c r="N647" s="404"/>
      <c r="O647" s="404"/>
      <c r="P647" s="404"/>
      <c r="Q647" s="404"/>
      <c r="R647" s="404"/>
      <c r="S647" s="404"/>
      <c r="T647" s="404"/>
      <c r="U647" s="404"/>
      <c r="V647" s="404"/>
      <c r="W647" s="404"/>
      <c r="X647" s="404"/>
      <c r="Y647" s="404"/>
      <c r="Z647" s="404"/>
      <c r="AA647" s="404"/>
      <c r="AB647" s="404"/>
      <c r="AC647" s="404"/>
    </row>
    <row r="648" spans="1:29" ht="15.75" customHeight="1">
      <c r="A648" s="404"/>
      <c r="B648" s="404"/>
      <c r="C648" s="404"/>
      <c r="D648" s="404"/>
      <c r="E648" s="404"/>
      <c r="F648" s="404"/>
      <c r="G648" s="404"/>
      <c r="H648" s="404"/>
      <c r="I648" s="404"/>
      <c r="J648" s="404"/>
      <c r="K648" s="404"/>
      <c r="L648" s="404"/>
      <c r="M648" s="404"/>
      <c r="N648" s="404"/>
      <c r="O648" s="404"/>
      <c r="P648" s="404"/>
      <c r="Q648" s="404"/>
      <c r="R648" s="404"/>
      <c r="S648" s="404"/>
      <c r="T648" s="404"/>
      <c r="U648" s="404"/>
      <c r="V648" s="404"/>
      <c r="W648" s="404"/>
      <c r="X648" s="404"/>
      <c r="Y648" s="404"/>
      <c r="Z648" s="404"/>
      <c r="AA648" s="404"/>
      <c r="AB648" s="404"/>
      <c r="AC648" s="404"/>
    </row>
    <row r="649" spans="1:29" ht="15.75" customHeight="1">
      <c r="A649" s="404"/>
      <c r="B649" s="404"/>
      <c r="C649" s="404"/>
      <c r="D649" s="404"/>
      <c r="E649" s="404"/>
      <c r="F649" s="404"/>
      <c r="G649" s="404"/>
      <c r="H649" s="404"/>
      <c r="I649" s="404"/>
      <c r="J649" s="404"/>
      <c r="K649" s="404"/>
      <c r="L649" s="404"/>
      <c r="M649" s="404"/>
      <c r="N649" s="404"/>
      <c r="O649" s="404"/>
      <c r="P649" s="404"/>
      <c r="Q649" s="404"/>
      <c r="R649" s="404"/>
      <c r="S649" s="404"/>
      <c r="T649" s="404"/>
      <c r="U649" s="404"/>
      <c r="V649" s="404"/>
      <c r="W649" s="404"/>
      <c r="X649" s="404"/>
      <c r="Y649" s="404"/>
      <c r="Z649" s="404"/>
      <c r="AA649" s="404"/>
      <c r="AB649" s="404"/>
      <c r="AC649" s="404"/>
    </row>
    <row r="650" spans="1:29" ht="15.75" customHeight="1">
      <c r="A650" s="404"/>
      <c r="B650" s="404"/>
      <c r="C650" s="404"/>
      <c r="D650" s="404"/>
      <c r="E650" s="404"/>
      <c r="F650" s="404"/>
      <c r="G650" s="404"/>
      <c r="H650" s="404"/>
      <c r="I650" s="404"/>
      <c r="J650" s="404"/>
      <c r="K650" s="404"/>
      <c r="L650" s="404"/>
      <c r="M650" s="404"/>
      <c r="N650" s="404"/>
      <c r="O650" s="404"/>
      <c r="P650" s="404"/>
      <c r="Q650" s="404"/>
      <c r="R650" s="404"/>
      <c r="S650" s="404"/>
      <c r="T650" s="404"/>
      <c r="U650" s="404"/>
      <c r="V650" s="404"/>
      <c r="W650" s="404"/>
      <c r="X650" s="404"/>
      <c r="Y650" s="404"/>
      <c r="Z650" s="404"/>
      <c r="AA650" s="404"/>
      <c r="AB650" s="404"/>
      <c r="AC650" s="404"/>
    </row>
    <row r="651" spans="1:29" ht="15.75" customHeight="1">
      <c r="A651" s="404"/>
      <c r="B651" s="404"/>
      <c r="C651" s="404"/>
      <c r="D651" s="404"/>
      <c r="E651" s="404"/>
      <c r="F651" s="404"/>
      <c r="G651" s="404"/>
      <c r="H651" s="404"/>
      <c r="I651" s="404"/>
      <c r="J651" s="404"/>
      <c r="K651" s="404"/>
      <c r="L651" s="404"/>
      <c r="M651" s="404"/>
      <c r="N651" s="404"/>
      <c r="O651" s="404"/>
      <c r="P651" s="404"/>
      <c r="Q651" s="404"/>
      <c r="R651" s="404"/>
      <c r="S651" s="404"/>
      <c r="T651" s="404"/>
      <c r="U651" s="404"/>
      <c r="V651" s="404"/>
      <c r="W651" s="404"/>
      <c r="X651" s="404"/>
      <c r="Y651" s="404"/>
      <c r="Z651" s="404"/>
      <c r="AA651" s="404"/>
      <c r="AB651" s="404"/>
      <c r="AC651" s="404"/>
    </row>
    <row r="652" spans="1:29" ht="15.75" customHeight="1">
      <c r="A652" s="404"/>
      <c r="B652" s="404"/>
      <c r="C652" s="404"/>
      <c r="D652" s="404"/>
      <c r="E652" s="404"/>
      <c r="F652" s="404"/>
      <c r="G652" s="404"/>
      <c r="H652" s="404"/>
      <c r="I652" s="404"/>
      <c r="J652" s="404"/>
      <c r="K652" s="404"/>
      <c r="L652" s="404"/>
      <c r="M652" s="404"/>
      <c r="N652" s="404"/>
      <c r="O652" s="404"/>
      <c r="P652" s="404"/>
      <c r="Q652" s="404"/>
      <c r="R652" s="404"/>
      <c r="S652" s="404"/>
      <c r="T652" s="404"/>
      <c r="U652" s="404"/>
      <c r="V652" s="404"/>
      <c r="W652" s="404"/>
      <c r="X652" s="404"/>
      <c r="Y652" s="404"/>
      <c r="Z652" s="404"/>
      <c r="AA652" s="404"/>
      <c r="AB652" s="404"/>
      <c r="AC652" s="404"/>
    </row>
    <row r="653" spans="1:29" ht="15.75" customHeight="1">
      <c r="A653" s="404"/>
      <c r="B653" s="404"/>
      <c r="C653" s="404"/>
      <c r="D653" s="404"/>
      <c r="E653" s="404"/>
      <c r="F653" s="404"/>
      <c r="G653" s="404"/>
      <c r="H653" s="404"/>
      <c r="I653" s="404"/>
      <c r="J653" s="404"/>
      <c r="K653" s="404"/>
      <c r="L653" s="404"/>
      <c r="M653" s="404"/>
      <c r="N653" s="404"/>
      <c r="O653" s="404"/>
      <c r="P653" s="404"/>
      <c r="Q653" s="404"/>
      <c r="R653" s="404"/>
      <c r="S653" s="404"/>
      <c r="T653" s="404"/>
      <c r="U653" s="404"/>
      <c r="V653" s="404"/>
      <c r="W653" s="404"/>
      <c r="X653" s="404"/>
      <c r="Y653" s="404"/>
      <c r="Z653" s="404"/>
      <c r="AA653" s="404"/>
      <c r="AB653" s="404"/>
      <c r="AC653" s="404"/>
    </row>
    <row r="654" spans="1:29" ht="15.75" customHeight="1">
      <c r="A654" s="404"/>
      <c r="B654" s="404"/>
      <c r="C654" s="404"/>
      <c r="D654" s="404"/>
      <c r="E654" s="404"/>
      <c r="F654" s="404"/>
      <c r="G654" s="404"/>
      <c r="H654" s="404"/>
      <c r="I654" s="404"/>
      <c r="J654" s="404"/>
      <c r="K654" s="404"/>
      <c r="L654" s="404"/>
      <c r="M654" s="404"/>
      <c r="N654" s="404"/>
      <c r="O654" s="404"/>
      <c r="P654" s="404"/>
      <c r="Q654" s="404"/>
      <c r="R654" s="404"/>
      <c r="S654" s="404"/>
      <c r="T654" s="404"/>
      <c r="U654" s="404"/>
      <c r="V654" s="404"/>
      <c r="W654" s="404"/>
      <c r="X654" s="404"/>
      <c r="Y654" s="404"/>
      <c r="Z654" s="404"/>
      <c r="AA654" s="404"/>
      <c r="AB654" s="404"/>
      <c r="AC654" s="404"/>
    </row>
    <row r="655" spans="1:29" ht="15.75" customHeight="1">
      <c r="A655" s="404"/>
      <c r="B655" s="404"/>
      <c r="C655" s="404"/>
      <c r="D655" s="404"/>
      <c r="E655" s="404"/>
      <c r="F655" s="404"/>
      <c r="G655" s="404"/>
      <c r="H655" s="404"/>
      <c r="I655" s="404"/>
      <c r="J655" s="404"/>
      <c r="K655" s="404"/>
      <c r="L655" s="404"/>
      <c r="M655" s="404"/>
      <c r="N655" s="404"/>
      <c r="O655" s="404"/>
      <c r="P655" s="404"/>
      <c r="Q655" s="404"/>
      <c r="R655" s="404"/>
      <c r="S655" s="404"/>
      <c r="T655" s="404"/>
      <c r="U655" s="404"/>
      <c r="V655" s="404"/>
      <c r="W655" s="404"/>
      <c r="X655" s="404"/>
      <c r="Y655" s="404"/>
      <c r="Z655" s="404"/>
      <c r="AA655" s="404"/>
      <c r="AB655" s="404"/>
      <c r="AC655" s="404"/>
    </row>
    <row r="656" spans="1:29" ht="15.75" customHeight="1">
      <c r="A656" s="404"/>
      <c r="B656" s="404"/>
      <c r="C656" s="404"/>
      <c r="D656" s="404"/>
      <c r="E656" s="404"/>
      <c r="F656" s="404"/>
      <c r="G656" s="404"/>
      <c r="H656" s="404"/>
      <c r="I656" s="404"/>
      <c r="J656" s="404"/>
      <c r="K656" s="404"/>
      <c r="L656" s="404"/>
      <c r="M656" s="404"/>
      <c r="N656" s="404"/>
      <c r="O656" s="404"/>
      <c r="P656" s="404"/>
      <c r="Q656" s="404"/>
      <c r="R656" s="404"/>
      <c r="S656" s="404"/>
      <c r="T656" s="404"/>
      <c r="U656" s="404"/>
      <c r="V656" s="404"/>
      <c r="W656" s="404"/>
      <c r="X656" s="404"/>
      <c r="Y656" s="404"/>
      <c r="Z656" s="404"/>
      <c r="AA656" s="404"/>
      <c r="AB656" s="404"/>
      <c r="AC656" s="404"/>
    </row>
    <row r="657" spans="1:29" ht="15.75" customHeight="1">
      <c r="A657" s="404"/>
      <c r="B657" s="404"/>
      <c r="C657" s="404"/>
      <c r="D657" s="404"/>
      <c r="E657" s="404"/>
      <c r="F657" s="404"/>
      <c r="G657" s="404"/>
      <c r="H657" s="404"/>
      <c r="I657" s="404"/>
      <c r="J657" s="404"/>
      <c r="K657" s="404"/>
      <c r="L657" s="404"/>
      <c r="M657" s="404"/>
      <c r="N657" s="404"/>
      <c r="O657" s="404"/>
      <c r="P657" s="404"/>
      <c r="Q657" s="404"/>
      <c r="R657" s="404"/>
      <c r="S657" s="404"/>
      <c r="T657" s="404"/>
      <c r="U657" s="404"/>
      <c r="V657" s="404"/>
      <c r="W657" s="404"/>
      <c r="X657" s="404"/>
      <c r="Y657" s="404"/>
      <c r="Z657" s="404"/>
      <c r="AA657" s="404"/>
      <c r="AB657" s="404"/>
      <c r="AC657" s="404"/>
    </row>
    <row r="658" spans="1:29" ht="15.75" customHeight="1">
      <c r="A658" s="404"/>
      <c r="B658" s="404"/>
      <c r="C658" s="404"/>
      <c r="D658" s="404"/>
      <c r="E658" s="404"/>
      <c r="F658" s="404"/>
      <c r="G658" s="404"/>
      <c r="H658" s="404"/>
      <c r="I658" s="404"/>
      <c r="J658" s="404"/>
      <c r="K658" s="404"/>
      <c r="L658" s="404"/>
      <c r="M658" s="404"/>
      <c r="N658" s="404"/>
      <c r="O658" s="404"/>
      <c r="P658" s="404"/>
      <c r="Q658" s="404"/>
      <c r="R658" s="404"/>
      <c r="S658" s="404"/>
      <c r="T658" s="404"/>
      <c r="U658" s="404"/>
      <c r="V658" s="404"/>
      <c r="W658" s="404"/>
      <c r="X658" s="404"/>
      <c r="Y658" s="404"/>
      <c r="Z658" s="404"/>
      <c r="AA658" s="404"/>
      <c r="AB658" s="404"/>
      <c r="AC658" s="404"/>
    </row>
    <row r="659" spans="1:29" ht="15.75" customHeight="1">
      <c r="A659" s="404"/>
      <c r="B659" s="404"/>
      <c r="C659" s="404"/>
      <c r="D659" s="404"/>
      <c r="E659" s="404"/>
      <c r="F659" s="404"/>
      <c r="G659" s="404"/>
      <c r="H659" s="404"/>
      <c r="I659" s="404"/>
      <c r="J659" s="404"/>
      <c r="K659" s="404"/>
      <c r="L659" s="404"/>
      <c r="M659" s="404"/>
      <c r="N659" s="404"/>
      <c r="O659" s="404"/>
      <c r="P659" s="404"/>
      <c r="Q659" s="404"/>
      <c r="R659" s="404"/>
      <c r="S659" s="404"/>
      <c r="T659" s="404"/>
      <c r="U659" s="404"/>
      <c r="V659" s="404"/>
      <c r="W659" s="404"/>
      <c r="X659" s="404"/>
      <c r="Y659" s="404"/>
      <c r="Z659" s="404"/>
      <c r="AA659" s="404"/>
      <c r="AB659" s="404"/>
      <c r="AC659" s="404"/>
    </row>
    <row r="660" spans="1:29" ht="15.75" customHeight="1">
      <c r="A660" s="404"/>
      <c r="B660" s="404"/>
      <c r="C660" s="404"/>
      <c r="D660" s="404"/>
      <c r="E660" s="404"/>
      <c r="F660" s="404"/>
      <c r="G660" s="404"/>
      <c r="H660" s="404"/>
      <c r="I660" s="404"/>
      <c r="J660" s="404"/>
      <c r="K660" s="404"/>
      <c r="L660" s="404"/>
      <c r="M660" s="404"/>
      <c r="N660" s="404"/>
      <c r="O660" s="404"/>
      <c r="P660" s="404"/>
      <c r="Q660" s="404"/>
      <c r="R660" s="404"/>
      <c r="S660" s="404"/>
      <c r="T660" s="404"/>
      <c r="U660" s="404"/>
      <c r="V660" s="404"/>
      <c r="W660" s="404"/>
      <c r="X660" s="404"/>
      <c r="Y660" s="404"/>
      <c r="Z660" s="404"/>
      <c r="AA660" s="404"/>
      <c r="AB660" s="404"/>
      <c r="AC660" s="404"/>
    </row>
    <row r="661" spans="1:29" ht="15.75" customHeight="1">
      <c r="A661" s="404"/>
      <c r="B661" s="404"/>
      <c r="C661" s="404"/>
      <c r="D661" s="404"/>
      <c r="E661" s="404"/>
      <c r="F661" s="404"/>
      <c r="G661" s="404"/>
      <c r="H661" s="404"/>
      <c r="I661" s="404"/>
      <c r="J661" s="404"/>
      <c r="K661" s="404"/>
      <c r="L661" s="404"/>
      <c r="M661" s="404"/>
      <c r="N661" s="404"/>
      <c r="O661" s="404"/>
      <c r="P661" s="404"/>
      <c r="Q661" s="404"/>
      <c r="R661" s="404"/>
      <c r="S661" s="404"/>
      <c r="T661" s="404"/>
      <c r="U661" s="404"/>
      <c r="V661" s="404"/>
      <c r="W661" s="404"/>
      <c r="X661" s="404"/>
      <c r="Y661" s="404"/>
      <c r="Z661" s="404"/>
      <c r="AA661" s="404"/>
      <c r="AB661" s="404"/>
      <c r="AC661" s="404"/>
    </row>
    <row r="662" spans="1:29" ht="15.75" customHeight="1">
      <c r="A662" s="404"/>
      <c r="B662" s="404"/>
      <c r="C662" s="404"/>
      <c r="D662" s="404"/>
      <c r="E662" s="404"/>
      <c r="F662" s="404"/>
      <c r="G662" s="404"/>
      <c r="H662" s="404"/>
      <c r="I662" s="404"/>
      <c r="J662" s="404"/>
      <c r="K662" s="404"/>
      <c r="L662" s="404"/>
      <c r="M662" s="404"/>
      <c r="N662" s="404"/>
      <c r="O662" s="404"/>
      <c r="P662" s="404"/>
      <c r="Q662" s="404"/>
      <c r="R662" s="404"/>
      <c r="S662" s="404"/>
      <c r="T662" s="404"/>
      <c r="U662" s="404"/>
      <c r="V662" s="404"/>
      <c r="W662" s="404"/>
      <c r="X662" s="404"/>
      <c r="Y662" s="404"/>
      <c r="Z662" s="404"/>
      <c r="AA662" s="404"/>
      <c r="AB662" s="404"/>
      <c r="AC662" s="404"/>
    </row>
    <row r="663" spans="1:29" ht="15.75" customHeight="1">
      <c r="A663" s="404"/>
      <c r="B663" s="404"/>
      <c r="C663" s="404"/>
      <c r="D663" s="404"/>
      <c r="E663" s="404"/>
      <c r="F663" s="404"/>
      <c r="G663" s="404"/>
      <c r="H663" s="404"/>
      <c r="I663" s="404"/>
      <c r="J663" s="404"/>
      <c r="K663" s="404"/>
      <c r="L663" s="404"/>
      <c r="M663" s="404"/>
      <c r="N663" s="404"/>
      <c r="O663" s="404"/>
      <c r="P663" s="404"/>
      <c r="Q663" s="404"/>
      <c r="R663" s="404"/>
      <c r="S663" s="404"/>
      <c r="T663" s="404"/>
      <c r="U663" s="404"/>
      <c r="V663" s="404"/>
      <c r="W663" s="404"/>
      <c r="X663" s="404"/>
      <c r="Y663" s="404"/>
      <c r="Z663" s="404"/>
      <c r="AA663" s="404"/>
      <c r="AB663" s="404"/>
      <c r="AC663" s="404"/>
    </row>
    <row r="664" spans="1:29" ht="15.75" customHeight="1">
      <c r="A664" s="404"/>
      <c r="B664" s="404"/>
      <c r="C664" s="404"/>
      <c r="D664" s="404"/>
      <c r="E664" s="404"/>
      <c r="F664" s="404"/>
      <c r="G664" s="404"/>
      <c r="H664" s="404"/>
      <c r="I664" s="404"/>
      <c r="J664" s="404"/>
      <c r="K664" s="404"/>
      <c r="L664" s="404"/>
      <c r="M664" s="404"/>
      <c r="N664" s="404"/>
      <c r="O664" s="404"/>
      <c r="P664" s="404"/>
      <c r="Q664" s="404"/>
      <c r="R664" s="404"/>
      <c r="S664" s="404"/>
      <c r="T664" s="404"/>
      <c r="U664" s="404"/>
      <c r="V664" s="404"/>
      <c r="W664" s="404"/>
      <c r="X664" s="404"/>
      <c r="Y664" s="404"/>
      <c r="Z664" s="404"/>
      <c r="AA664" s="404"/>
      <c r="AB664" s="404"/>
      <c r="AC664" s="404"/>
    </row>
    <row r="665" spans="1:29" ht="15.75" customHeight="1">
      <c r="A665" s="404"/>
      <c r="B665" s="404"/>
      <c r="C665" s="404"/>
      <c r="D665" s="404"/>
      <c r="E665" s="404"/>
      <c r="F665" s="404"/>
      <c r="G665" s="404"/>
      <c r="H665" s="404"/>
      <c r="I665" s="404"/>
      <c r="J665" s="404"/>
      <c r="K665" s="404"/>
      <c r="L665" s="404"/>
      <c r="M665" s="404"/>
      <c r="N665" s="404"/>
      <c r="O665" s="404"/>
      <c r="P665" s="404"/>
      <c r="Q665" s="404"/>
      <c r="R665" s="404"/>
      <c r="S665" s="404"/>
      <c r="T665" s="404"/>
      <c r="U665" s="404"/>
      <c r="V665" s="404"/>
      <c r="W665" s="404"/>
      <c r="X665" s="404"/>
      <c r="Y665" s="404"/>
      <c r="Z665" s="404"/>
      <c r="AA665" s="404"/>
      <c r="AB665" s="404"/>
      <c r="AC665" s="404"/>
    </row>
    <row r="666" spans="1:29" ht="15.75" customHeight="1">
      <c r="A666" s="404"/>
      <c r="B666" s="404"/>
      <c r="C666" s="404"/>
      <c r="D666" s="404"/>
      <c r="E666" s="404"/>
      <c r="F666" s="404"/>
      <c r="G666" s="404"/>
      <c r="H666" s="404"/>
      <c r="I666" s="404"/>
      <c r="J666" s="404"/>
      <c r="K666" s="404"/>
      <c r="L666" s="404"/>
      <c r="M666" s="404"/>
      <c r="N666" s="404"/>
      <c r="O666" s="404"/>
      <c r="P666" s="404"/>
      <c r="Q666" s="404"/>
      <c r="R666" s="404"/>
      <c r="S666" s="404"/>
      <c r="T666" s="404"/>
      <c r="U666" s="404"/>
      <c r="V666" s="404"/>
      <c r="W666" s="404"/>
      <c r="X666" s="404"/>
      <c r="Y666" s="404"/>
      <c r="Z666" s="404"/>
      <c r="AA666" s="404"/>
      <c r="AB666" s="404"/>
      <c r="AC666" s="404"/>
    </row>
    <row r="667" spans="1:29" ht="15.75" customHeight="1">
      <c r="A667" s="404"/>
      <c r="B667" s="404"/>
      <c r="C667" s="404"/>
      <c r="D667" s="404"/>
      <c r="E667" s="404"/>
      <c r="F667" s="404"/>
      <c r="G667" s="404"/>
      <c r="H667" s="404"/>
      <c r="I667" s="404"/>
      <c r="J667" s="404"/>
      <c r="K667" s="404"/>
      <c r="L667" s="404"/>
      <c r="M667" s="404"/>
      <c r="N667" s="404"/>
      <c r="O667" s="404"/>
      <c r="P667" s="404"/>
      <c r="Q667" s="404"/>
      <c r="R667" s="404"/>
      <c r="S667" s="404"/>
      <c r="T667" s="404"/>
      <c r="U667" s="404"/>
      <c r="V667" s="404"/>
      <c r="W667" s="404"/>
      <c r="X667" s="404"/>
      <c r="Y667" s="404"/>
      <c r="Z667" s="404"/>
      <c r="AA667" s="404"/>
      <c r="AB667" s="404"/>
      <c r="AC667" s="404"/>
    </row>
    <row r="668" spans="1:29" ht="15.75" customHeight="1">
      <c r="A668" s="404"/>
      <c r="B668" s="404"/>
      <c r="C668" s="404"/>
      <c r="D668" s="404"/>
      <c r="E668" s="404"/>
      <c r="F668" s="404"/>
      <c r="G668" s="404"/>
      <c r="H668" s="404"/>
      <c r="I668" s="404"/>
      <c r="J668" s="404"/>
      <c r="K668" s="404"/>
      <c r="L668" s="404"/>
      <c r="M668" s="404"/>
      <c r="N668" s="404"/>
      <c r="O668" s="404"/>
      <c r="P668" s="404"/>
      <c r="Q668" s="404"/>
      <c r="R668" s="404"/>
      <c r="S668" s="404"/>
      <c r="T668" s="404"/>
      <c r="U668" s="404"/>
      <c r="V668" s="404"/>
      <c r="W668" s="404"/>
      <c r="X668" s="404"/>
      <c r="Y668" s="404"/>
      <c r="Z668" s="404"/>
      <c r="AA668" s="404"/>
      <c r="AB668" s="404"/>
      <c r="AC668" s="404"/>
    </row>
    <row r="669" spans="1:29" ht="15.75" customHeight="1">
      <c r="A669" s="404"/>
      <c r="B669" s="404"/>
      <c r="C669" s="404"/>
      <c r="D669" s="404"/>
      <c r="E669" s="404"/>
      <c r="F669" s="404"/>
      <c r="G669" s="404"/>
      <c r="H669" s="404"/>
      <c r="I669" s="404"/>
      <c r="J669" s="404"/>
      <c r="K669" s="404"/>
      <c r="L669" s="404"/>
      <c r="M669" s="404"/>
      <c r="N669" s="404"/>
      <c r="O669" s="404"/>
      <c r="P669" s="404"/>
      <c r="Q669" s="404"/>
      <c r="R669" s="404"/>
      <c r="S669" s="404"/>
      <c r="T669" s="404"/>
      <c r="U669" s="404"/>
      <c r="V669" s="404"/>
      <c r="W669" s="404"/>
      <c r="X669" s="404"/>
      <c r="Y669" s="404"/>
      <c r="Z669" s="404"/>
      <c r="AA669" s="404"/>
      <c r="AB669" s="404"/>
      <c r="AC669" s="404"/>
    </row>
    <row r="670" spans="1:29" ht="15.75" customHeight="1">
      <c r="A670" s="404"/>
      <c r="B670" s="404"/>
      <c r="C670" s="404"/>
      <c r="D670" s="404"/>
      <c r="E670" s="404"/>
      <c r="F670" s="404"/>
      <c r="G670" s="404"/>
      <c r="H670" s="404"/>
      <c r="I670" s="404"/>
      <c r="J670" s="404"/>
      <c r="K670" s="404"/>
      <c r="L670" s="404"/>
      <c r="M670" s="404"/>
      <c r="N670" s="404"/>
      <c r="O670" s="404"/>
      <c r="P670" s="404"/>
      <c r="Q670" s="404"/>
      <c r="R670" s="404"/>
      <c r="S670" s="404"/>
      <c r="T670" s="404"/>
      <c r="U670" s="404"/>
      <c r="V670" s="404"/>
      <c r="W670" s="404"/>
      <c r="X670" s="404"/>
      <c r="Y670" s="404"/>
      <c r="Z670" s="404"/>
      <c r="AA670" s="404"/>
      <c r="AB670" s="404"/>
      <c r="AC670" s="404"/>
    </row>
    <row r="671" spans="1:29" ht="15.75" customHeight="1">
      <c r="A671" s="404"/>
      <c r="B671" s="404"/>
      <c r="C671" s="404"/>
      <c r="D671" s="404"/>
      <c r="E671" s="404"/>
      <c r="F671" s="404"/>
      <c r="G671" s="404"/>
      <c r="H671" s="404"/>
      <c r="I671" s="404"/>
      <c r="J671" s="404"/>
      <c r="K671" s="404"/>
      <c r="L671" s="404"/>
      <c r="M671" s="404"/>
      <c r="N671" s="404"/>
      <c r="O671" s="404"/>
      <c r="P671" s="404"/>
      <c r="Q671" s="404"/>
      <c r="R671" s="404"/>
      <c r="S671" s="404"/>
      <c r="T671" s="404"/>
      <c r="U671" s="404"/>
      <c r="V671" s="404"/>
      <c r="W671" s="404"/>
      <c r="X671" s="404"/>
      <c r="Y671" s="404"/>
      <c r="Z671" s="404"/>
      <c r="AA671" s="404"/>
      <c r="AB671" s="404"/>
      <c r="AC671" s="404"/>
    </row>
    <row r="672" spans="1:29" ht="15.75" customHeight="1">
      <c r="A672" s="404"/>
      <c r="B672" s="404"/>
      <c r="C672" s="404"/>
      <c r="D672" s="404"/>
      <c r="E672" s="404"/>
      <c r="F672" s="404"/>
      <c r="G672" s="404"/>
      <c r="H672" s="404"/>
      <c r="I672" s="404"/>
      <c r="J672" s="404"/>
      <c r="K672" s="404"/>
      <c r="L672" s="404"/>
      <c r="M672" s="404"/>
      <c r="N672" s="404"/>
      <c r="O672" s="404"/>
      <c r="P672" s="404"/>
      <c r="Q672" s="404"/>
      <c r="R672" s="404"/>
      <c r="S672" s="404"/>
      <c r="T672" s="404"/>
      <c r="U672" s="404"/>
      <c r="V672" s="404"/>
      <c r="W672" s="404"/>
      <c r="X672" s="404"/>
      <c r="Y672" s="404"/>
      <c r="Z672" s="404"/>
      <c r="AA672" s="404"/>
      <c r="AB672" s="404"/>
      <c r="AC672" s="404"/>
    </row>
    <row r="673" spans="1:29" ht="15.75" customHeight="1">
      <c r="A673" s="404"/>
      <c r="B673" s="404"/>
      <c r="C673" s="404"/>
      <c r="D673" s="404"/>
      <c r="E673" s="404"/>
      <c r="F673" s="404"/>
      <c r="G673" s="404"/>
      <c r="H673" s="404"/>
      <c r="I673" s="404"/>
      <c r="J673" s="404"/>
      <c r="K673" s="404"/>
      <c r="L673" s="404"/>
      <c r="M673" s="404"/>
      <c r="N673" s="404"/>
      <c r="O673" s="404"/>
      <c r="P673" s="404"/>
      <c r="Q673" s="404"/>
      <c r="R673" s="404"/>
      <c r="S673" s="404"/>
      <c r="T673" s="404"/>
      <c r="U673" s="404"/>
      <c r="V673" s="404"/>
      <c r="W673" s="404"/>
      <c r="X673" s="404"/>
      <c r="Y673" s="404"/>
      <c r="Z673" s="404"/>
      <c r="AA673" s="404"/>
      <c r="AB673" s="404"/>
      <c r="AC673" s="404"/>
    </row>
    <row r="674" spans="1:29" ht="15.75" customHeight="1">
      <c r="A674" s="404"/>
      <c r="B674" s="404"/>
      <c r="C674" s="404"/>
      <c r="D674" s="404"/>
      <c r="E674" s="404"/>
      <c r="F674" s="404"/>
      <c r="G674" s="404"/>
      <c r="H674" s="404"/>
      <c r="I674" s="404"/>
      <c r="J674" s="404"/>
      <c r="K674" s="404"/>
      <c r="L674" s="404"/>
      <c r="M674" s="404"/>
      <c r="N674" s="404"/>
      <c r="O674" s="404"/>
      <c r="P674" s="404"/>
      <c r="Q674" s="404"/>
      <c r="R674" s="404"/>
      <c r="S674" s="404"/>
      <c r="T674" s="404"/>
      <c r="U674" s="404"/>
      <c r="V674" s="404"/>
      <c r="W674" s="404"/>
      <c r="X674" s="404"/>
      <c r="Y674" s="404"/>
      <c r="Z674" s="404"/>
      <c r="AA674" s="404"/>
      <c r="AB674" s="404"/>
      <c r="AC674" s="404"/>
    </row>
    <row r="675" spans="1:29" ht="15.75" customHeight="1">
      <c r="A675" s="404"/>
      <c r="B675" s="404"/>
      <c r="C675" s="404"/>
      <c r="D675" s="404"/>
      <c r="E675" s="404"/>
      <c r="F675" s="404"/>
      <c r="G675" s="404"/>
      <c r="H675" s="404"/>
      <c r="I675" s="404"/>
      <c r="J675" s="404"/>
      <c r="K675" s="404"/>
      <c r="L675" s="404"/>
      <c r="M675" s="404"/>
      <c r="N675" s="404"/>
      <c r="O675" s="404"/>
      <c r="P675" s="404"/>
      <c r="Q675" s="404"/>
      <c r="R675" s="404"/>
      <c r="S675" s="404"/>
      <c r="T675" s="404"/>
      <c r="U675" s="404"/>
      <c r="V675" s="404"/>
      <c r="W675" s="404"/>
      <c r="X675" s="404"/>
      <c r="Y675" s="404"/>
      <c r="Z675" s="404"/>
      <c r="AA675" s="404"/>
      <c r="AB675" s="404"/>
      <c r="AC675" s="404"/>
    </row>
    <row r="676" spans="1:29" ht="15.75" customHeight="1">
      <c r="A676" s="404"/>
      <c r="B676" s="404"/>
      <c r="C676" s="404"/>
      <c r="D676" s="404"/>
      <c r="E676" s="404"/>
      <c r="F676" s="404"/>
      <c r="G676" s="404"/>
      <c r="H676" s="404"/>
      <c r="I676" s="404"/>
      <c r="J676" s="404"/>
      <c r="K676" s="404"/>
      <c r="L676" s="404"/>
      <c r="M676" s="404"/>
      <c r="N676" s="404"/>
      <c r="O676" s="404"/>
      <c r="P676" s="404"/>
      <c r="Q676" s="404"/>
      <c r="R676" s="404"/>
      <c r="S676" s="404"/>
      <c r="T676" s="404"/>
      <c r="U676" s="404"/>
      <c r="V676" s="404"/>
      <c r="W676" s="404"/>
      <c r="X676" s="404"/>
      <c r="Y676" s="404"/>
      <c r="Z676" s="404"/>
      <c r="AA676" s="404"/>
      <c r="AB676" s="404"/>
      <c r="AC676" s="404"/>
    </row>
    <row r="677" spans="1:29" ht="15.75" customHeight="1">
      <c r="A677" s="404"/>
      <c r="B677" s="404"/>
      <c r="C677" s="404"/>
      <c r="D677" s="404"/>
      <c r="E677" s="404"/>
      <c r="F677" s="404"/>
      <c r="G677" s="404"/>
      <c r="H677" s="404"/>
      <c r="I677" s="404"/>
      <c r="J677" s="404"/>
      <c r="K677" s="404"/>
      <c r="L677" s="404"/>
      <c r="M677" s="404"/>
      <c r="N677" s="404"/>
      <c r="O677" s="404"/>
      <c r="P677" s="404"/>
      <c r="Q677" s="404"/>
      <c r="R677" s="404"/>
      <c r="S677" s="404"/>
      <c r="T677" s="404"/>
      <c r="U677" s="404"/>
      <c r="V677" s="404"/>
      <c r="W677" s="404"/>
      <c r="X677" s="404"/>
      <c r="Y677" s="404"/>
      <c r="Z677" s="404"/>
      <c r="AA677" s="404"/>
      <c r="AB677" s="404"/>
      <c r="AC677" s="404"/>
    </row>
    <row r="678" spans="1:29" ht="15.75" customHeight="1">
      <c r="A678" s="404"/>
      <c r="B678" s="404"/>
      <c r="C678" s="404"/>
      <c r="D678" s="404"/>
      <c r="E678" s="404"/>
      <c r="F678" s="404"/>
      <c r="G678" s="404"/>
      <c r="H678" s="404"/>
      <c r="I678" s="404"/>
      <c r="J678" s="404"/>
      <c r="K678" s="404"/>
      <c r="L678" s="404"/>
      <c r="M678" s="404"/>
      <c r="N678" s="404"/>
      <c r="O678" s="404"/>
      <c r="P678" s="404"/>
      <c r="Q678" s="404"/>
      <c r="R678" s="404"/>
      <c r="S678" s="404"/>
      <c r="T678" s="404"/>
      <c r="U678" s="404"/>
      <c r="V678" s="404"/>
      <c r="W678" s="404"/>
      <c r="X678" s="404"/>
      <c r="Y678" s="404"/>
      <c r="Z678" s="404"/>
      <c r="AA678" s="404"/>
      <c r="AB678" s="404"/>
      <c r="AC678" s="404"/>
    </row>
    <row r="679" spans="1:29" ht="15.75" customHeight="1">
      <c r="A679" s="404"/>
      <c r="B679" s="404"/>
      <c r="C679" s="404"/>
      <c r="D679" s="404"/>
      <c r="E679" s="404"/>
      <c r="F679" s="404"/>
      <c r="G679" s="404"/>
      <c r="H679" s="404"/>
      <c r="I679" s="404"/>
      <c r="J679" s="404"/>
      <c r="K679" s="404"/>
      <c r="L679" s="404"/>
      <c r="M679" s="404"/>
      <c r="N679" s="404"/>
      <c r="O679" s="404"/>
      <c r="P679" s="404"/>
      <c r="Q679" s="404"/>
      <c r="R679" s="404"/>
      <c r="S679" s="404"/>
      <c r="T679" s="404"/>
      <c r="U679" s="404"/>
      <c r="V679" s="404"/>
      <c r="W679" s="404"/>
      <c r="X679" s="404"/>
      <c r="Y679" s="404"/>
      <c r="Z679" s="404"/>
      <c r="AA679" s="404"/>
      <c r="AB679" s="404"/>
      <c r="AC679" s="404"/>
    </row>
    <row r="680" spans="1:29" ht="15.75" customHeight="1">
      <c r="A680" s="404"/>
      <c r="B680" s="404"/>
      <c r="C680" s="404"/>
      <c r="D680" s="404"/>
      <c r="E680" s="404"/>
      <c r="F680" s="404"/>
      <c r="G680" s="404"/>
      <c r="H680" s="404"/>
      <c r="I680" s="404"/>
      <c r="J680" s="404"/>
      <c r="K680" s="404"/>
      <c r="L680" s="404"/>
      <c r="M680" s="404"/>
      <c r="N680" s="404"/>
      <c r="O680" s="404"/>
      <c r="P680" s="404"/>
      <c r="Q680" s="404"/>
      <c r="R680" s="404"/>
      <c r="S680" s="404"/>
      <c r="T680" s="404"/>
      <c r="U680" s="404"/>
      <c r="V680" s="404"/>
      <c r="W680" s="404"/>
      <c r="X680" s="404"/>
      <c r="Y680" s="404"/>
      <c r="Z680" s="404"/>
      <c r="AA680" s="404"/>
      <c r="AB680" s="404"/>
      <c r="AC680" s="404"/>
    </row>
    <row r="681" spans="1:29" ht="15.75" customHeight="1">
      <c r="A681" s="404"/>
      <c r="B681" s="404"/>
      <c r="C681" s="404"/>
      <c r="D681" s="404"/>
      <c r="E681" s="404"/>
      <c r="F681" s="404"/>
      <c r="G681" s="404"/>
      <c r="H681" s="404"/>
      <c r="I681" s="404"/>
      <c r="J681" s="404"/>
      <c r="K681" s="404"/>
      <c r="L681" s="404"/>
      <c r="M681" s="404"/>
      <c r="N681" s="404"/>
      <c r="O681" s="404"/>
      <c r="P681" s="404"/>
      <c r="Q681" s="404"/>
      <c r="R681" s="404"/>
      <c r="S681" s="404"/>
      <c r="T681" s="404"/>
      <c r="U681" s="404"/>
      <c r="V681" s="404"/>
      <c r="W681" s="404"/>
      <c r="X681" s="404"/>
      <c r="Y681" s="404"/>
      <c r="Z681" s="404"/>
      <c r="AA681" s="404"/>
      <c r="AB681" s="404"/>
      <c r="AC681" s="404"/>
    </row>
    <row r="682" spans="1:29" ht="15.75" customHeight="1">
      <c r="A682" s="404"/>
      <c r="B682" s="404"/>
      <c r="C682" s="404"/>
      <c r="D682" s="404"/>
      <c r="E682" s="404"/>
      <c r="F682" s="404"/>
      <c r="G682" s="404"/>
      <c r="H682" s="404"/>
      <c r="I682" s="404"/>
      <c r="J682" s="404"/>
      <c r="K682" s="404"/>
      <c r="L682" s="404"/>
      <c r="M682" s="404"/>
      <c r="N682" s="404"/>
      <c r="O682" s="404"/>
      <c r="P682" s="404"/>
      <c r="Q682" s="404"/>
      <c r="R682" s="404"/>
      <c r="S682" s="404"/>
      <c r="T682" s="404"/>
      <c r="U682" s="404"/>
      <c r="V682" s="404"/>
      <c r="W682" s="404"/>
      <c r="X682" s="404"/>
      <c r="Y682" s="404"/>
      <c r="Z682" s="404"/>
      <c r="AA682" s="404"/>
      <c r="AB682" s="404"/>
      <c r="AC682" s="404"/>
    </row>
    <row r="683" spans="1:29" ht="15.75" customHeight="1">
      <c r="A683" s="404"/>
      <c r="B683" s="404"/>
      <c r="C683" s="404"/>
      <c r="D683" s="404"/>
      <c r="E683" s="404"/>
      <c r="F683" s="404"/>
      <c r="G683" s="404"/>
      <c r="H683" s="404"/>
      <c r="I683" s="404"/>
      <c r="J683" s="404"/>
      <c r="K683" s="404"/>
      <c r="L683" s="404"/>
      <c r="M683" s="404"/>
      <c r="N683" s="404"/>
      <c r="O683" s="404"/>
      <c r="P683" s="404"/>
      <c r="Q683" s="404"/>
      <c r="R683" s="404"/>
      <c r="S683" s="404"/>
      <c r="T683" s="404"/>
      <c r="U683" s="404"/>
      <c r="V683" s="404"/>
      <c r="W683" s="404"/>
      <c r="X683" s="404"/>
      <c r="Y683" s="404"/>
      <c r="Z683" s="404"/>
      <c r="AA683" s="404"/>
      <c r="AB683" s="404"/>
      <c r="AC683" s="404"/>
    </row>
    <row r="684" spans="1:29" ht="15.75" customHeight="1">
      <c r="A684" s="404"/>
      <c r="B684" s="404"/>
      <c r="C684" s="404"/>
      <c r="D684" s="404"/>
      <c r="E684" s="404"/>
      <c r="F684" s="404"/>
      <c r="G684" s="404"/>
      <c r="H684" s="404"/>
      <c r="I684" s="404"/>
      <c r="J684" s="404"/>
      <c r="K684" s="404"/>
      <c r="L684" s="404"/>
      <c r="M684" s="404"/>
      <c r="N684" s="404"/>
      <c r="O684" s="404"/>
      <c r="P684" s="404"/>
      <c r="Q684" s="404"/>
      <c r="R684" s="404"/>
      <c r="S684" s="404"/>
      <c r="T684" s="404"/>
      <c r="U684" s="404"/>
      <c r="V684" s="404"/>
      <c r="W684" s="404"/>
      <c r="X684" s="404"/>
      <c r="Y684" s="404"/>
      <c r="Z684" s="404"/>
      <c r="AA684" s="404"/>
      <c r="AB684" s="404"/>
      <c r="AC684" s="404"/>
    </row>
    <row r="685" spans="1:29" ht="15.75" customHeight="1">
      <c r="A685" s="404"/>
      <c r="B685" s="404"/>
      <c r="C685" s="404"/>
      <c r="D685" s="404"/>
      <c r="E685" s="404"/>
      <c r="F685" s="404"/>
      <c r="G685" s="404"/>
      <c r="H685" s="404"/>
      <c r="I685" s="404"/>
      <c r="J685" s="404"/>
      <c r="K685" s="404"/>
      <c r="L685" s="404"/>
      <c r="M685" s="404"/>
      <c r="N685" s="404"/>
      <c r="O685" s="404"/>
      <c r="P685" s="404"/>
      <c r="Q685" s="404"/>
      <c r="R685" s="404"/>
      <c r="S685" s="404"/>
      <c r="T685" s="404"/>
      <c r="U685" s="404"/>
      <c r="V685" s="404"/>
      <c r="W685" s="404"/>
      <c r="X685" s="404"/>
      <c r="Y685" s="404"/>
      <c r="Z685" s="404"/>
      <c r="AA685" s="404"/>
      <c r="AB685" s="404"/>
      <c r="AC685" s="404"/>
    </row>
    <row r="686" spans="1:29" ht="15.75" customHeight="1">
      <c r="A686" s="404"/>
      <c r="B686" s="404"/>
      <c r="C686" s="404"/>
      <c r="D686" s="404"/>
      <c r="E686" s="404"/>
      <c r="F686" s="404"/>
      <c r="G686" s="404"/>
      <c r="H686" s="404"/>
      <c r="I686" s="404"/>
      <c r="J686" s="404"/>
      <c r="K686" s="404"/>
      <c r="L686" s="404"/>
      <c r="M686" s="404"/>
      <c r="N686" s="404"/>
      <c r="O686" s="404"/>
      <c r="P686" s="404"/>
      <c r="Q686" s="404"/>
      <c r="R686" s="404"/>
      <c r="S686" s="404"/>
      <c r="T686" s="404"/>
      <c r="U686" s="404"/>
      <c r="V686" s="404"/>
      <c r="W686" s="404"/>
      <c r="X686" s="404"/>
      <c r="Y686" s="404"/>
      <c r="Z686" s="404"/>
      <c r="AA686" s="404"/>
      <c r="AB686" s="404"/>
      <c r="AC686" s="404"/>
    </row>
    <row r="687" spans="1:29" ht="15.75" customHeight="1">
      <c r="A687" s="404"/>
      <c r="B687" s="404"/>
      <c r="C687" s="404"/>
      <c r="D687" s="404"/>
      <c r="E687" s="404"/>
      <c r="F687" s="404"/>
      <c r="G687" s="404"/>
      <c r="H687" s="404"/>
      <c r="I687" s="404"/>
      <c r="J687" s="404"/>
      <c r="K687" s="404"/>
      <c r="L687" s="404"/>
      <c r="M687" s="404"/>
      <c r="N687" s="404"/>
      <c r="O687" s="404"/>
      <c r="P687" s="404"/>
      <c r="Q687" s="404"/>
      <c r="R687" s="404"/>
      <c r="S687" s="404"/>
      <c r="T687" s="404"/>
      <c r="U687" s="404"/>
      <c r="V687" s="404"/>
      <c r="W687" s="404"/>
      <c r="X687" s="404"/>
      <c r="Y687" s="404"/>
      <c r="Z687" s="404"/>
      <c r="AA687" s="404"/>
      <c r="AB687" s="404"/>
      <c r="AC687" s="404"/>
    </row>
    <row r="688" spans="1:29" ht="15.75" customHeight="1">
      <c r="A688" s="404"/>
      <c r="B688" s="404"/>
      <c r="C688" s="404"/>
      <c r="D688" s="404"/>
      <c r="E688" s="404"/>
      <c r="F688" s="404"/>
      <c r="G688" s="404"/>
      <c r="H688" s="404"/>
      <c r="I688" s="404"/>
      <c r="J688" s="404"/>
      <c r="K688" s="404"/>
      <c r="L688" s="404"/>
      <c r="M688" s="404"/>
      <c r="N688" s="404"/>
      <c r="O688" s="404"/>
      <c r="P688" s="404"/>
      <c r="Q688" s="404"/>
      <c r="R688" s="404"/>
      <c r="S688" s="404"/>
      <c r="T688" s="404"/>
      <c r="U688" s="404"/>
      <c r="V688" s="404"/>
      <c r="W688" s="404"/>
      <c r="X688" s="404"/>
      <c r="Y688" s="404"/>
      <c r="Z688" s="404"/>
      <c r="AA688" s="404"/>
      <c r="AB688" s="404"/>
      <c r="AC688" s="404"/>
    </row>
    <row r="689" spans="1:29" ht="15.75" customHeight="1">
      <c r="A689" s="404"/>
      <c r="B689" s="404"/>
      <c r="C689" s="404"/>
      <c r="D689" s="404"/>
      <c r="E689" s="404"/>
      <c r="F689" s="404"/>
      <c r="G689" s="404"/>
      <c r="H689" s="404"/>
      <c r="I689" s="404"/>
      <c r="J689" s="404"/>
      <c r="K689" s="404"/>
      <c r="L689" s="404"/>
      <c r="M689" s="404"/>
      <c r="N689" s="404"/>
      <c r="O689" s="404"/>
      <c r="P689" s="404"/>
      <c r="Q689" s="404"/>
      <c r="R689" s="404"/>
      <c r="S689" s="404"/>
      <c r="T689" s="404"/>
      <c r="U689" s="404"/>
      <c r="V689" s="404"/>
      <c r="W689" s="404"/>
      <c r="X689" s="404"/>
      <c r="Y689" s="404"/>
      <c r="Z689" s="404"/>
      <c r="AA689" s="404"/>
      <c r="AB689" s="404"/>
      <c r="AC689" s="404"/>
    </row>
    <row r="690" spans="1:29" ht="15.75" customHeight="1">
      <c r="A690" s="404"/>
      <c r="B690" s="404"/>
      <c r="C690" s="404"/>
      <c r="D690" s="404"/>
      <c r="E690" s="404"/>
      <c r="F690" s="404"/>
      <c r="G690" s="404"/>
      <c r="H690" s="404"/>
      <c r="I690" s="404"/>
      <c r="J690" s="404"/>
      <c r="K690" s="404"/>
      <c r="L690" s="404"/>
      <c r="M690" s="404"/>
      <c r="N690" s="404"/>
      <c r="O690" s="404"/>
      <c r="P690" s="404"/>
      <c r="Q690" s="404"/>
      <c r="R690" s="404"/>
      <c r="S690" s="404"/>
      <c r="T690" s="404"/>
      <c r="U690" s="404"/>
      <c r="V690" s="404"/>
      <c r="W690" s="404"/>
      <c r="X690" s="404"/>
      <c r="Y690" s="404"/>
      <c r="Z690" s="404"/>
      <c r="AA690" s="404"/>
      <c r="AB690" s="404"/>
      <c r="AC690" s="404"/>
    </row>
    <row r="691" spans="1:29" ht="15.75" customHeight="1">
      <c r="A691" s="404"/>
      <c r="B691" s="404"/>
      <c r="C691" s="404"/>
      <c r="D691" s="404"/>
      <c r="E691" s="404"/>
      <c r="F691" s="404"/>
      <c r="G691" s="404"/>
      <c r="H691" s="404"/>
      <c r="I691" s="404"/>
      <c r="J691" s="404"/>
      <c r="K691" s="404"/>
      <c r="L691" s="404"/>
      <c r="M691" s="404"/>
      <c r="N691" s="404"/>
      <c r="O691" s="404"/>
      <c r="P691" s="404"/>
      <c r="Q691" s="404"/>
      <c r="R691" s="404"/>
      <c r="S691" s="404"/>
      <c r="T691" s="404"/>
      <c r="U691" s="404"/>
      <c r="V691" s="404"/>
      <c r="W691" s="404"/>
      <c r="X691" s="404"/>
      <c r="Y691" s="404"/>
      <c r="Z691" s="404"/>
      <c r="AA691" s="404"/>
      <c r="AB691" s="404"/>
      <c r="AC691" s="404"/>
    </row>
    <row r="692" spans="1:29" ht="15.75" customHeight="1">
      <c r="A692" s="404"/>
      <c r="B692" s="404"/>
      <c r="C692" s="404"/>
      <c r="D692" s="404"/>
      <c r="E692" s="404"/>
      <c r="F692" s="404"/>
      <c r="G692" s="404"/>
      <c r="H692" s="404"/>
      <c r="I692" s="404"/>
      <c r="J692" s="404"/>
      <c r="K692" s="404"/>
      <c r="L692" s="404"/>
      <c r="M692" s="404"/>
      <c r="N692" s="404"/>
      <c r="O692" s="404"/>
      <c r="P692" s="404"/>
      <c r="Q692" s="404"/>
      <c r="R692" s="404"/>
      <c r="S692" s="404"/>
      <c r="T692" s="404"/>
      <c r="U692" s="404"/>
      <c r="V692" s="404"/>
      <c r="W692" s="404"/>
      <c r="X692" s="404"/>
      <c r="Y692" s="404"/>
      <c r="Z692" s="404"/>
      <c r="AA692" s="404"/>
      <c r="AB692" s="404"/>
      <c r="AC692" s="404"/>
    </row>
    <row r="693" spans="1:29" ht="15.75" customHeight="1">
      <c r="A693" s="404"/>
      <c r="B693" s="404"/>
      <c r="C693" s="404"/>
      <c r="D693" s="404"/>
      <c r="E693" s="404"/>
      <c r="F693" s="404"/>
      <c r="G693" s="404"/>
      <c r="H693" s="404"/>
      <c r="I693" s="404"/>
      <c r="J693" s="404"/>
      <c r="K693" s="404"/>
      <c r="L693" s="404"/>
      <c r="M693" s="404"/>
      <c r="N693" s="404"/>
      <c r="O693" s="404"/>
      <c r="P693" s="404"/>
      <c r="Q693" s="404"/>
      <c r="R693" s="404"/>
      <c r="S693" s="404"/>
      <c r="T693" s="404"/>
      <c r="U693" s="404"/>
      <c r="V693" s="404"/>
      <c r="W693" s="404"/>
      <c r="X693" s="404"/>
      <c r="Y693" s="404"/>
      <c r="Z693" s="404"/>
      <c r="AA693" s="404"/>
      <c r="AB693" s="404"/>
      <c r="AC693" s="404"/>
    </row>
    <row r="694" spans="1:29" ht="15.75" customHeight="1">
      <c r="A694" s="404"/>
      <c r="B694" s="404"/>
      <c r="C694" s="404"/>
      <c r="D694" s="404"/>
      <c r="E694" s="404"/>
      <c r="F694" s="404"/>
      <c r="G694" s="404"/>
      <c r="H694" s="404"/>
      <c r="I694" s="404"/>
      <c r="J694" s="404"/>
      <c r="K694" s="404"/>
      <c r="L694" s="404"/>
      <c r="M694" s="404"/>
      <c r="N694" s="404"/>
      <c r="O694" s="404"/>
      <c r="P694" s="404"/>
      <c r="Q694" s="404"/>
      <c r="R694" s="404"/>
      <c r="S694" s="404"/>
      <c r="T694" s="404"/>
      <c r="U694" s="404"/>
      <c r="V694" s="404"/>
      <c r="W694" s="404"/>
      <c r="X694" s="404"/>
      <c r="Y694" s="404"/>
      <c r="Z694" s="404"/>
      <c r="AA694" s="404"/>
      <c r="AB694" s="404"/>
      <c r="AC694" s="404"/>
    </row>
    <row r="695" spans="1:29" ht="15.75" customHeight="1">
      <c r="A695" s="404"/>
      <c r="B695" s="404"/>
      <c r="C695" s="404"/>
      <c r="D695" s="404"/>
      <c r="E695" s="404"/>
      <c r="F695" s="404"/>
      <c r="G695" s="404"/>
      <c r="H695" s="404"/>
      <c r="I695" s="404"/>
      <c r="J695" s="404"/>
      <c r="K695" s="404"/>
      <c r="L695" s="404"/>
      <c r="M695" s="404"/>
      <c r="N695" s="404"/>
      <c r="O695" s="404"/>
      <c r="P695" s="404"/>
      <c r="Q695" s="404"/>
      <c r="R695" s="404"/>
      <c r="S695" s="404"/>
      <c r="T695" s="404"/>
      <c r="U695" s="404"/>
      <c r="V695" s="404"/>
      <c r="W695" s="404"/>
      <c r="X695" s="404"/>
      <c r="Y695" s="404"/>
      <c r="Z695" s="404"/>
      <c r="AA695" s="404"/>
      <c r="AB695" s="404"/>
      <c r="AC695" s="404"/>
    </row>
    <row r="696" spans="1:29" ht="15.75" customHeight="1">
      <c r="A696" s="404"/>
      <c r="B696" s="404"/>
      <c r="C696" s="404"/>
      <c r="D696" s="404"/>
      <c r="E696" s="404"/>
      <c r="F696" s="404"/>
      <c r="G696" s="404"/>
      <c r="H696" s="404"/>
      <c r="I696" s="404"/>
      <c r="J696" s="404"/>
      <c r="K696" s="404"/>
      <c r="L696" s="404"/>
      <c r="M696" s="404"/>
      <c r="N696" s="404"/>
      <c r="O696" s="404"/>
      <c r="P696" s="404"/>
      <c r="Q696" s="404"/>
      <c r="R696" s="404"/>
      <c r="S696" s="404"/>
      <c r="T696" s="404"/>
      <c r="U696" s="404"/>
      <c r="V696" s="404"/>
      <c r="W696" s="404"/>
      <c r="X696" s="404"/>
      <c r="Y696" s="404"/>
      <c r="Z696" s="404"/>
      <c r="AA696" s="404"/>
      <c r="AB696" s="404"/>
      <c r="AC696" s="404"/>
    </row>
    <row r="697" spans="1:29" ht="15.75" customHeight="1">
      <c r="A697" s="404"/>
      <c r="B697" s="404"/>
      <c r="C697" s="404"/>
      <c r="D697" s="404"/>
      <c r="E697" s="404"/>
      <c r="F697" s="404"/>
      <c r="G697" s="404"/>
      <c r="H697" s="404"/>
      <c r="I697" s="404"/>
      <c r="J697" s="404"/>
      <c r="K697" s="404"/>
      <c r="L697" s="404"/>
      <c r="M697" s="404"/>
      <c r="N697" s="404"/>
      <c r="O697" s="404"/>
      <c r="P697" s="404"/>
      <c r="Q697" s="404"/>
      <c r="R697" s="404"/>
      <c r="S697" s="404"/>
      <c r="T697" s="404"/>
      <c r="U697" s="404"/>
      <c r="V697" s="404"/>
      <c r="W697" s="404"/>
      <c r="X697" s="404"/>
      <c r="Y697" s="404"/>
      <c r="Z697" s="404"/>
      <c r="AA697" s="404"/>
      <c r="AB697" s="404"/>
      <c r="AC697" s="404"/>
    </row>
    <row r="698" spans="1:29" ht="15.75" customHeight="1">
      <c r="A698" s="404"/>
      <c r="B698" s="404"/>
      <c r="C698" s="404"/>
      <c r="D698" s="404"/>
      <c r="E698" s="404"/>
      <c r="F698" s="404"/>
      <c r="G698" s="404"/>
      <c r="H698" s="404"/>
      <c r="I698" s="404"/>
      <c r="J698" s="404"/>
      <c r="K698" s="404"/>
      <c r="L698" s="404"/>
      <c r="M698" s="404"/>
      <c r="N698" s="404"/>
      <c r="O698" s="404"/>
      <c r="P698" s="404"/>
      <c r="Q698" s="404"/>
      <c r="R698" s="404"/>
      <c r="S698" s="404"/>
      <c r="T698" s="404"/>
      <c r="U698" s="404"/>
      <c r="V698" s="404"/>
      <c r="W698" s="404"/>
      <c r="X698" s="404"/>
      <c r="Y698" s="404"/>
      <c r="Z698" s="404"/>
      <c r="AA698" s="404"/>
      <c r="AB698" s="404"/>
      <c r="AC698" s="404"/>
    </row>
    <row r="699" spans="1:29" ht="15.75" customHeight="1">
      <c r="A699" s="404"/>
      <c r="B699" s="404"/>
      <c r="C699" s="404"/>
      <c r="D699" s="404"/>
      <c r="E699" s="404"/>
      <c r="F699" s="404"/>
      <c r="G699" s="404"/>
      <c r="H699" s="404"/>
      <c r="I699" s="404"/>
      <c r="J699" s="404"/>
      <c r="K699" s="404"/>
      <c r="L699" s="404"/>
      <c r="M699" s="404"/>
      <c r="N699" s="404"/>
      <c r="O699" s="404"/>
      <c r="P699" s="404"/>
      <c r="Q699" s="404"/>
      <c r="R699" s="404"/>
      <c r="S699" s="404"/>
      <c r="T699" s="404"/>
      <c r="U699" s="404"/>
      <c r="V699" s="404"/>
      <c r="W699" s="404"/>
      <c r="X699" s="404"/>
      <c r="Y699" s="404"/>
      <c r="Z699" s="404"/>
      <c r="AA699" s="404"/>
      <c r="AB699" s="404"/>
      <c r="AC699" s="404"/>
    </row>
    <row r="700" spans="1:29" ht="15.75" customHeight="1">
      <c r="A700" s="404"/>
      <c r="B700" s="404"/>
      <c r="C700" s="404"/>
      <c r="D700" s="404"/>
      <c r="E700" s="404"/>
      <c r="F700" s="404"/>
      <c r="G700" s="404"/>
      <c r="H700" s="404"/>
      <c r="I700" s="404"/>
      <c r="J700" s="404"/>
      <c r="K700" s="404"/>
      <c r="L700" s="404"/>
      <c r="M700" s="404"/>
      <c r="N700" s="404"/>
      <c r="O700" s="404"/>
      <c r="P700" s="404"/>
      <c r="Q700" s="404"/>
      <c r="R700" s="404"/>
      <c r="S700" s="404"/>
      <c r="T700" s="404"/>
      <c r="U700" s="404"/>
      <c r="V700" s="404"/>
      <c r="W700" s="404"/>
      <c r="X700" s="404"/>
      <c r="Y700" s="404"/>
      <c r="Z700" s="404"/>
      <c r="AA700" s="404"/>
      <c r="AB700" s="404"/>
      <c r="AC700" s="404"/>
    </row>
    <row r="701" spans="1:29" ht="15.75" customHeight="1">
      <c r="A701" s="404"/>
      <c r="B701" s="404"/>
      <c r="C701" s="404"/>
      <c r="D701" s="404"/>
      <c r="E701" s="404"/>
      <c r="F701" s="404"/>
      <c r="G701" s="404"/>
      <c r="H701" s="404"/>
      <c r="I701" s="404"/>
      <c r="J701" s="404"/>
      <c r="K701" s="404"/>
      <c r="L701" s="404"/>
      <c r="M701" s="404"/>
      <c r="N701" s="404"/>
      <c r="O701" s="404"/>
      <c r="P701" s="404"/>
      <c r="Q701" s="404"/>
      <c r="R701" s="404"/>
      <c r="S701" s="404"/>
      <c r="T701" s="404"/>
      <c r="U701" s="404"/>
      <c r="V701" s="404"/>
      <c r="W701" s="404"/>
      <c r="X701" s="404"/>
      <c r="Y701" s="404"/>
      <c r="Z701" s="404"/>
      <c r="AA701" s="404"/>
      <c r="AB701" s="404"/>
      <c r="AC701" s="404"/>
    </row>
    <row r="702" spans="1:29" ht="15.75" customHeight="1">
      <c r="A702" s="404"/>
      <c r="B702" s="404"/>
      <c r="C702" s="404"/>
      <c r="D702" s="404"/>
      <c r="E702" s="404"/>
      <c r="F702" s="404"/>
      <c r="G702" s="404"/>
      <c r="H702" s="404"/>
      <c r="I702" s="404"/>
      <c r="J702" s="404"/>
      <c r="K702" s="404"/>
      <c r="L702" s="404"/>
      <c r="M702" s="404"/>
      <c r="N702" s="404"/>
      <c r="O702" s="404"/>
      <c r="P702" s="404"/>
      <c r="Q702" s="404"/>
      <c r="R702" s="404"/>
      <c r="S702" s="404"/>
      <c r="T702" s="404"/>
      <c r="U702" s="404"/>
      <c r="V702" s="404"/>
      <c r="W702" s="404"/>
      <c r="X702" s="404"/>
      <c r="Y702" s="404"/>
      <c r="Z702" s="404"/>
      <c r="AA702" s="404"/>
      <c r="AB702" s="404"/>
      <c r="AC702" s="404"/>
    </row>
    <row r="703" spans="1:29" ht="15.75" customHeight="1">
      <c r="A703" s="404"/>
      <c r="B703" s="404"/>
      <c r="C703" s="404"/>
      <c r="D703" s="404"/>
      <c r="E703" s="404"/>
      <c r="F703" s="404"/>
      <c r="G703" s="404"/>
      <c r="H703" s="404"/>
      <c r="I703" s="404"/>
      <c r="J703" s="404"/>
      <c r="K703" s="404"/>
      <c r="L703" s="404"/>
      <c r="M703" s="404"/>
      <c r="N703" s="404"/>
      <c r="O703" s="404"/>
      <c r="P703" s="404"/>
      <c r="Q703" s="404"/>
      <c r="R703" s="404"/>
      <c r="S703" s="404"/>
      <c r="T703" s="404"/>
      <c r="U703" s="404"/>
      <c r="V703" s="404"/>
      <c r="W703" s="404"/>
      <c r="X703" s="404"/>
      <c r="Y703" s="404"/>
      <c r="Z703" s="404"/>
      <c r="AA703" s="404"/>
      <c r="AB703" s="404"/>
      <c r="AC703" s="404"/>
    </row>
    <row r="704" spans="1:29" ht="15.75" customHeight="1">
      <c r="A704" s="404"/>
      <c r="B704" s="404"/>
      <c r="C704" s="404"/>
      <c r="D704" s="404"/>
      <c r="E704" s="404"/>
      <c r="F704" s="404"/>
      <c r="G704" s="404"/>
      <c r="H704" s="404"/>
      <c r="I704" s="404"/>
      <c r="J704" s="404"/>
      <c r="K704" s="404"/>
      <c r="L704" s="404"/>
      <c r="M704" s="404"/>
      <c r="N704" s="404"/>
      <c r="O704" s="404"/>
      <c r="P704" s="404"/>
      <c r="Q704" s="404"/>
      <c r="R704" s="404"/>
      <c r="S704" s="404"/>
      <c r="T704" s="404"/>
      <c r="U704" s="404"/>
      <c r="V704" s="404"/>
      <c r="W704" s="404"/>
      <c r="X704" s="404"/>
      <c r="Y704" s="404"/>
      <c r="Z704" s="404"/>
      <c r="AA704" s="404"/>
      <c r="AB704" s="404"/>
      <c r="AC704" s="404"/>
    </row>
    <row r="705" spans="1:29" ht="15.75" customHeight="1">
      <c r="A705" s="404"/>
      <c r="B705" s="404"/>
      <c r="C705" s="404"/>
      <c r="D705" s="404"/>
      <c r="E705" s="404"/>
      <c r="F705" s="404"/>
      <c r="G705" s="404"/>
      <c r="H705" s="404"/>
      <c r="I705" s="404"/>
      <c r="J705" s="404"/>
      <c r="K705" s="404"/>
      <c r="L705" s="404"/>
      <c r="M705" s="404"/>
      <c r="N705" s="404"/>
      <c r="O705" s="404"/>
      <c r="P705" s="404"/>
      <c r="Q705" s="404"/>
      <c r="R705" s="404"/>
      <c r="S705" s="404"/>
      <c r="T705" s="404"/>
      <c r="U705" s="404"/>
      <c r="V705" s="404"/>
      <c r="W705" s="404"/>
      <c r="X705" s="404"/>
      <c r="Y705" s="404"/>
      <c r="Z705" s="404"/>
      <c r="AA705" s="404"/>
      <c r="AB705" s="404"/>
      <c r="AC705" s="404"/>
    </row>
    <row r="706" spans="1:29" ht="15.75" customHeight="1">
      <c r="A706" s="404"/>
      <c r="B706" s="404"/>
      <c r="C706" s="404"/>
      <c r="D706" s="404"/>
      <c r="E706" s="404"/>
      <c r="F706" s="404"/>
      <c r="G706" s="404"/>
      <c r="H706" s="404"/>
      <c r="I706" s="404"/>
      <c r="J706" s="404"/>
      <c r="K706" s="404"/>
      <c r="L706" s="404"/>
      <c r="M706" s="404"/>
      <c r="N706" s="404"/>
      <c r="O706" s="404"/>
      <c r="P706" s="404"/>
      <c r="Q706" s="404"/>
      <c r="R706" s="404"/>
      <c r="S706" s="404"/>
      <c r="T706" s="404"/>
      <c r="U706" s="404"/>
      <c r="V706" s="404"/>
      <c r="W706" s="404"/>
      <c r="X706" s="404"/>
      <c r="Y706" s="404"/>
      <c r="Z706" s="404"/>
      <c r="AA706" s="404"/>
      <c r="AB706" s="404"/>
      <c r="AC706" s="404"/>
    </row>
    <row r="707" spans="1:29" ht="15.75" customHeight="1">
      <c r="A707" s="404"/>
      <c r="B707" s="404"/>
      <c r="C707" s="404"/>
      <c r="D707" s="404"/>
      <c r="E707" s="404"/>
      <c r="F707" s="404"/>
      <c r="G707" s="404"/>
      <c r="H707" s="404"/>
      <c r="I707" s="404"/>
      <c r="J707" s="404"/>
      <c r="K707" s="404"/>
      <c r="L707" s="404"/>
      <c r="M707" s="404"/>
      <c r="N707" s="404"/>
      <c r="O707" s="404"/>
      <c r="P707" s="404"/>
      <c r="Q707" s="404"/>
      <c r="R707" s="404"/>
      <c r="S707" s="404"/>
      <c r="T707" s="404"/>
      <c r="U707" s="404"/>
      <c r="V707" s="404"/>
      <c r="W707" s="404"/>
      <c r="X707" s="404"/>
      <c r="Y707" s="404"/>
      <c r="Z707" s="404"/>
      <c r="AA707" s="404"/>
      <c r="AB707" s="404"/>
      <c r="AC707" s="404"/>
    </row>
    <row r="708" spans="1:29" ht="15.75" customHeight="1">
      <c r="A708" s="404"/>
      <c r="B708" s="404"/>
      <c r="C708" s="404"/>
      <c r="D708" s="404"/>
      <c r="E708" s="404"/>
      <c r="F708" s="404"/>
      <c r="G708" s="404"/>
      <c r="H708" s="404"/>
      <c r="I708" s="404"/>
      <c r="J708" s="404"/>
      <c r="K708" s="404"/>
      <c r="L708" s="404"/>
      <c r="M708" s="404"/>
      <c r="N708" s="404"/>
      <c r="O708" s="404"/>
      <c r="P708" s="404"/>
      <c r="Q708" s="404"/>
      <c r="R708" s="404"/>
      <c r="S708" s="404"/>
      <c r="T708" s="404"/>
      <c r="U708" s="404"/>
      <c r="V708" s="404"/>
      <c r="W708" s="404"/>
      <c r="X708" s="404"/>
      <c r="Y708" s="404"/>
      <c r="Z708" s="404"/>
      <c r="AA708" s="404"/>
      <c r="AB708" s="404"/>
      <c r="AC708" s="404"/>
    </row>
    <row r="709" spans="1:29" ht="15.75" customHeight="1">
      <c r="A709" s="404"/>
      <c r="B709" s="404"/>
      <c r="C709" s="404"/>
      <c r="D709" s="404"/>
      <c r="E709" s="404"/>
      <c r="F709" s="404"/>
      <c r="G709" s="404"/>
      <c r="H709" s="404"/>
      <c r="I709" s="404"/>
      <c r="J709" s="404"/>
      <c r="K709" s="404"/>
      <c r="L709" s="404"/>
      <c r="M709" s="404"/>
      <c r="N709" s="404"/>
      <c r="O709" s="404"/>
      <c r="P709" s="404"/>
      <c r="Q709" s="404"/>
      <c r="R709" s="404"/>
      <c r="S709" s="404"/>
      <c r="T709" s="404"/>
      <c r="U709" s="404"/>
      <c r="V709" s="404"/>
      <c r="W709" s="404"/>
      <c r="X709" s="404"/>
      <c r="Y709" s="404"/>
      <c r="Z709" s="404"/>
      <c r="AA709" s="404"/>
      <c r="AB709" s="404"/>
      <c r="AC709" s="404"/>
    </row>
    <row r="710" spans="1:29" ht="15.75" customHeight="1">
      <c r="A710" s="404"/>
      <c r="B710" s="404"/>
      <c r="C710" s="404"/>
      <c r="D710" s="404"/>
      <c r="E710" s="404"/>
      <c r="F710" s="404"/>
      <c r="G710" s="404"/>
      <c r="H710" s="404"/>
      <c r="I710" s="404"/>
      <c r="J710" s="404"/>
      <c r="K710" s="404"/>
      <c r="L710" s="404"/>
      <c r="M710" s="404"/>
      <c r="N710" s="404"/>
      <c r="O710" s="404"/>
      <c r="P710" s="404"/>
      <c r="Q710" s="404"/>
      <c r="R710" s="404"/>
      <c r="S710" s="404"/>
      <c r="T710" s="404"/>
      <c r="U710" s="404"/>
      <c r="V710" s="404"/>
      <c r="W710" s="404"/>
      <c r="X710" s="404"/>
      <c r="Y710" s="404"/>
      <c r="Z710" s="404"/>
      <c r="AA710" s="404"/>
      <c r="AB710" s="404"/>
      <c r="AC710" s="404"/>
    </row>
    <row r="711" spans="1:29" ht="15.75" customHeight="1">
      <c r="A711" s="404"/>
      <c r="B711" s="404"/>
      <c r="C711" s="404"/>
      <c r="D711" s="404"/>
      <c r="E711" s="404"/>
      <c r="F711" s="404"/>
      <c r="G711" s="404"/>
      <c r="H711" s="404"/>
      <c r="I711" s="404"/>
      <c r="J711" s="404"/>
      <c r="K711" s="404"/>
      <c r="L711" s="404"/>
      <c r="M711" s="404"/>
      <c r="N711" s="404"/>
      <c r="O711" s="404"/>
      <c r="P711" s="404"/>
      <c r="Q711" s="404"/>
      <c r="R711" s="404"/>
      <c r="S711" s="404"/>
      <c r="T711" s="404"/>
      <c r="U711" s="404"/>
      <c r="V711" s="404"/>
      <c r="W711" s="404"/>
      <c r="X711" s="404"/>
      <c r="Y711" s="404"/>
      <c r="Z711" s="404"/>
      <c r="AA711" s="404"/>
      <c r="AB711" s="404"/>
      <c r="AC711" s="404"/>
    </row>
    <row r="712" spans="1:29" ht="15.75" customHeight="1">
      <c r="A712" s="404"/>
      <c r="B712" s="404"/>
      <c r="C712" s="404"/>
      <c r="D712" s="404"/>
      <c r="E712" s="404"/>
      <c r="F712" s="404"/>
      <c r="G712" s="404"/>
      <c r="H712" s="404"/>
      <c r="I712" s="404"/>
      <c r="J712" s="404"/>
      <c r="K712" s="404"/>
      <c r="L712" s="404"/>
      <c r="M712" s="404"/>
      <c r="N712" s="404"/>
      <c r="O712" s="404"/>
      <c r="P712" s="404"/>
      <c r="Q712" s="404"/>
      <c r="R712" s="404"/>
      <c r="S712" s="404"/>
      <c r="T712" s="404"/>
      <c r="U712" s="404"/>
      <c r="V712" s="404"/>
      <c r="W712" s="404"/>
      <c r="X712" s="404"/>
      <c r="Y712" s="404"/>
      <c r="Z712" s="404"/>
      <c r="AA712" s="404"/>
      <c r="AB712" s="404"/>
      <c r="AC712" s="404"/>
    </row>
    <row r="713" spans="1:29" ht="15.75" customHeight="1">
      <c r="A713" s="404"/>
      <c r="B713" s="404"/>
      <c r="C713" s="404"/>
      <c r="D713" s="404"/>
      <c r="E713" s="404"/>
      <c r="F713" s="404"/>
      <c r="G713" s="404"/>
      <c r="H713" s="404"/>
      <c r="I713" s="404"/>
      <c r="J713" s="404"/>
      <c r="K713" s="404"/>
      <c r="L713" s="404"/>
      <c r="M713" s="404"/>
      <c r="N713" s="404"/>
      <c r="O713" s="404"/>
      <c r="P713" s="404"/>
      <c r="Q713" s="404"/>
      <c r="R713" s="404"/>
      <c r="S713" s="404"/>
      <c r="T713" s="404"/>
      <c r="U713" s="404"/>
      <c r="V713" s="404"/>
      <c r="W713" s="404"/>
      <c r="X713" s="404"/>
      <c r="Y713" s="404"/>
      <c r="Z713" s="404"/>
      <c r="AA713" s="404"/>
      <c r="AB713" s="404"/>
      <c r="AC713" s="404"/>
    </row>
    <row r="714" spans="1:29" ht="15.75" customHeight="1">
      <c r="A714" s="404"/>
      <c r="B714" s="404"/>
      <c r="C714" s="404"/>
      <c r="D714" s="404"/>
      <c r="E714" s="404"/>
      <c r="F714" s="404"/>
      <c r="G714" s="404"/>
      <c r="H714" s="404"/>
      <c r="I714" s="404"/>
      <c r="J714" s="404"/>
      <c r="K714" s="404"/>
      <c r="L714" s="404"/>
      <c r="M714" s="404"/>
      <c r="N714" s="404"/>
      <c r="O714" s="404"/>
      <c r="P714" s="404"/>
      <c r="Q714" s="404"/>
      <c r="R714" s="404"/>
      <c r="S714" s="404"/>
      <c r="T714" s="404"/>
      <c r="U714" s="404"/>
      <c r="V714" s="404"/>
      <c r="W714" s="404"/>
      <c r="X714" s="404"/>
      <c r="Y714" s="404"/>
      <c r="Z714" s="404"/>
      <c r="AA714" s="404"/>
      <c r="AB714" s="404"/>
      <c r="AC714" s="404"/>
    </row>
    <row r="715" spans="1:29" ht="15.75" customHeight="1">
      <c r="A715" s="404"/>
      <c r="B715" s="404"/>
      <c r="C715" s="404"/>
      <c r="D715" s="404"/>
      <c r="E715" s="404"/>
      <c r="F715" s="404"/>
      <c r="G715" s="404"/>
      <c r="H715" s="404"/>
      <c r="I715" s="404"/>
      <c r="J715" s="404"/>
      <c r="K715" s="404"/>
      <c r="L715" s="404"/>
      <c r="M715" s="404"/>
      <c r="N715" s="404"/>
      <c r="O715" s="404"/>
      <c r="P715" s="404"/>
      <c r="Q715" s="404"/>
      <c r="R715" s="404"/>
      <c r="S715" s="404"/>
      <c r="T715" s="404"/>
      <c r="U715" s="404"/>
      <c r="V715" s="404"/>
      <c r="W715" s="404"/>
      <c r="X715" s="404"/>
      <c r="Y715" s="404"/>
      <c r="Z715" s="404"/>
      <c r="AA715" s="404"/>
      <c r="AB715" s="404"/>
      <c r="AC715" s="404"/>
    </row>
    <row r="716" spans="1:29" ht="15.75" customHeight="1">
      <c r="A716" s="404"/>
      <c r="B716" s="404"/>
      <c r="C716" s="404"/>
      <c r="D716" s="404"/>
      <c r="E716" s="404"/>
      <c r="F716" s="404"/>
      <c r="G716" s="404"/>
      <c r="H716" s="404"/>
      <c r="I716" s="404"/>
      <c r="J716" s="404"/>
      <c r="K716" s="404"/>
      <c r="L716" s="404"/>
      <c r="M716" s="404"/>
      <c r="N716" s="404"/>
      <c r="O716" s="404"/>
      <c r="P716" s="404"/>
      <c r="Q716" s="404"/>
      <c r="R716" s="404"/>
      <c r="S716" s="404"/>
      <c r="T716" s="404"/>
      <c r="U716" s="404"/>
      <c r="V716" s="404"/>
      <c r="W716" s="404"/>
      <c r="X716" s="404"/>
      <c r="Y716" s="404"/>
      <c r="Z716" s="404"/>
      <c r="AA716" s="404"/>
      <c r="AB716" s="404"/>
      <c r="AC716" s="404"/>
    </row>
    <row r="717" spans="1:29" ht="15.75" customHeight="1">
      <c r="A717" s="404"/>
      <c r="B717" s="404"/>
      <c r="C717" s="404"/>
      <c r="D717" s="404"/>
      <c r="E717" s="404"/>
      <c r="F717" s="404"/>
      <c r="G717" s="404"/>
      <c r="H717" s="404"/>
      <c r="I717" s="404"/>
      <c r="J717" s="404"/>
      <c r="K717" s="404"/>
      <c r="L717" s="404"/>
      <c r="M717" s="404"/>
      <c r="N717" s="404"/>
      <c r="O717" s="404"/>
      <c r="P717" s="404"/>
      <c r="Q717" s="404"/>
      <c r="R717" s="404"/>
      <c r="S717" s="404"/>
      <c r="T717" s="404"/>
      <c r="U717" s="404"/>
      <c r="V717" s="404"/>
      <c r="W717" s="404"/>
      <c r="X717" s="404"/>
      <c r="Y717" s="404"/>
      <c r="Z717" s="404"/>
      <c r="AA717" s="404"/>
      <c r="AB717" s="404"/>
      <c r="AC717" s="404"/>
    </row>
    <row r="718" spans="1:29" ht="15.75" customHeight="1">
      <c r="A718" s="404"/>
      <c r="B718" s="404"/>
      <c r="C718" s="404"/>
      <c r="D718" s="404"/>
      <c r="E718" s="404"/>
      <c r="F718" s="404"/>
      <c r="G718" s="404"/>
      <c r="H718" s="404"/>
      <c r="I718" s="404"/>
      <c r="J718" s="404"/>
      <c r="K718" s="404"/>
      <c r="L718" s="404"/>
      <c r="M718" s="404"/>
      <c r="N718" s="404"/>
      <c r="O718" s="404"/>
      <c r="P718" s="404"/>
      <c r="Q718" s="404"/>
      <c r="R718" s="404"/>
      <c r="S718" s="404"/>
      <c r="T718" s="404"/>
      <c r="U718" s="404"/>
      <c r="V718" s="404"/>
      <c r="W718" s="404"/>
      <c r="X718" s="404"/>
      <c r="Y718" s="404"/>
      <c r="Z718" s="404"/>
      <c r="AA718" s="404"/>
      <c r="AB718" s="404"/>
      <c r="AC718" s="404"/>
    </row>
    <row r="719" spans="1:29" ht="15.75" customHeight="1">
      <c r="A719" s="404"/>
      <c r="B719" s="404"/>
      <c r="C719" s="404"/>
      <c r="D719" s="404"/>
      <c r="E719" s="404"/>
      <c r="F719" s="404"/>
      <c r="G719" s="404"/>
      <c r="H719" s="404"/>
      <c r="I719" s="404"/>
      <c r="J719" s="404"/>
      <c r="K719" s="404"/>
      <c r="L719" s="404"/>
      <c r="M719" s="404"/>
      <c r="N719" s="404"/>
      <c r="O719" s="404"/>
      <c r="P719" s="404"/>
      <c r="Q719" s="404"/>
      <c r="R719" s="404"/>
      <c r="S719" s="404"/>
      <c r="T719" s="404"/>
      <c r="U719" s="404"/>
      <c r="V719" s="404"/>
      <c r="W719" s="404"/>
      <c r="X719" s="404"/>
      <c r="Y719" s="404"/>
      <c r="Z719" s="404"/>
      <c r="AA719" s="404"/>
      <c r="AB719" s="404"/>
      <c r="AC719" s="404"/>
    </row>
    <row r="720" spans="1:29" ht="15.75" customHeight="1">
      <c r="A720" s="404"/>
      <c r="B720" s="404"/>
      <c r="C720" s="404"/>
      <c r="D720" s="404"/>
      <c r="E720" s="404"/>
      <c r="F720" s="404"/>
      <c r="G720" s="404"/>
      <c r="H720" s="404"/>
      <c r="I720" s="404"/>
      <c r="J720" s="404"/>
      <c r="K720" s="404"/>
      <c r="L720" s="404"/>
      <c r="M720" s="404"/>
      <c r="N720" s="404"/>
      <c r="O720" s="404"/>
      <c r="P720" s="404"/>
      <c r="Q720" s="404"/>
      <c r="R720" s="404"/>
      <c r="S720" s="404"/>
      <c r="T720" s="404"/>
      <c r="U720" s="404"/>
      <c r="V720" s="404"/>
      <c r="W720" s="404"/>
      <c r="X720" s="404"/>
      <c r="Y720" s="404"/>
      <c r="Z720" s="404"/>
      <c r="AA720" s="404"/>
      <c r="AB720" s="404"/>
      <c r="AC720" s="404"/>
    </row>
    <row r="721" spans="1:29" ht="15.75" customHeight="1">
      <c r="A721" s="404"/>
      <c r="B721" s="404"/>
      <c r="C721" s="404"/>
      <c r="D721" s="404"/>
      <c r="E721" s="404"/>
      <c r="F721" s="404"/>
      <c r="G721" s="404"/>
      <c r="H721" s="404"/>
      <c r="I721" s="404"/>
      <c r="J721" s="404"/>
      <c r="K721" s="404"/>
      <c r="L721" s="404"/>
      <c r="M721" s="404"/>
      <c r="N721" s="404"/>
      <c r="O721" s="404"/>
      <c r="P721" s="404"/>
      <c r="Q721" s="404"/>
      <c r="R721" s="404"/>
      <c r="S721" s="404"/>
      <c r="T721" s="404"/>
      <c r="U721" s="404"/>
      <c r="V721" s="404"/>
      <c r="W721" s="404"/>
      <c r="X721" s="404"/>
      <c r="Y721" s="404"/>
      <c r="Z721" s="404"/>
      <c r="AA721" s="404"/>
      <c r="AB721" s="404"/>
      <c r="AC721" s="404"/>
    </row>
    <row r="722" spans="1:29" ht="15.75" customHeight="1">
      <c r="A722" s="404"/>
      <c r="B722" s="404"/>
      <c r="C722" s="404"/>
      <c r="D722" s="404"/>
      <c r="E722" s="404"/>
      <c r="F722" s="404"/>
      <c r="G722" s="404"/>
      <c r="H722" s="404"/>
      <c r="I722" s="404"/>
      <c r="J722" s="404"/>
      <c r="K722" s="404"/>
      <c r="L722" s="404"/>
      <c r="M722" s="404"/>
      <c r="N722" s="404"/>
      <c r="O722" s="404"/>
      <c r="P722" s="404"/>
      <c r="Q722" s="404"/>
      <c r="R722" s="404"/>
      <c r="S722" s="404"/>
      <c r="T722" s="404"/>
      <c r="U722" s="404"/>
      <c r="V722" s="404"/>
      <c r="W722" s="404"/>
      <c r="X722" s="404"/>
      <c r="Y722" s="404"/>
      <c r="Z722" s="404"/>
      <c r="AA722" s="404"/>
      <c r="AB722" s="404"/>
      <c r="AC722" s="404"/>
    </row>
    <row r="723" spans="1:29" ht="15.75" customHeight="1">
      <c r="A723" s="404"/>
      <c r="B723" s="404"/>
      <c r="C723" s="404"/>
      <c r="D723" s="404"/>
      <c r="E723" s="404"/>
      <c r="F723" s="404"/>
      <c r="G723" s="404"/>
      <c r="H723" s="404"/>
      <c r="I723" s="404"/>
      <c r="J723" s="404"/>
      <c r="K723" s="404"/>
      <c r="L723" s="404"/>
      <c r="M723" s="404"/>
      <c r="N723" s="404"/>
      <c r="O723" s="404"/>
      <c r="P723" s="404"/>
      <c r="Q723" s="404"/>
      <c r="R723" s="404"/>
      <c r="S723" s="404"/>
      <c r="T723" s="404"/>
      <c r="U723" s="404"/>
      <c r="V723" s="404"/>
      <c r="W723" s="404"/>
      <c r="X723" s="404"/>
      <c r="Y723" s="404"/>
      <c r="Z723" s="404"/>
      <c r="AA723" s="404"/>
      <c r="AB723" s="404"/>
      <c r="AC723" s="404"/>
    </row>
    <row r="724" spans="1:29" ht="15.75" customHeight="1">
      <c r="A724" s="404"/>
      <c r="B724" s="404"/>
      <c r="C724" s="404"/>
      <c r="D724" s="404"/>
      <c r="E724" s="404"/>
      <c r="F724" s="404"/>
      <c r="G724" s="404"/>
      <c r="H724" s="404"/>
      <c r="I724" s="404"/>
      <c r="J724" s="404"/>
      <c r="K724" s="404"/>
      <c r="L724" s="404"/>
      <c r="M724" s="404"/>
      <c r="N724" s="404"/>
      <c r="O724" s="404"/>
      <c r="P724" s="404"/>
      <c r="Q724" s="404"/>
      <c r="R724" s="404"/>
      <c r="S724" s="404"/>
      <c r="T724" s="404"/>
      <c r="U724" s="404"/>
      <c r="V724" s="404"/>
      <c r="W724" s="404"/>
      <c r="X724" s="404"/>
      <c r="Y724" s="404"/>
      <c r="Z724" s="404"/>
      <c r="AA724" s="404"/>
      <c r="AB724" s="404"/>
      <c r="AC724" s="404"/>
    </row>
    <row r="725" spans="1:29" ht="15.75" customHeight="1">
      <c r="A725" s="404"/>
      <c r="B725" s="404"/>
      <c r="C725" s="404"/>
      <c r="D725" s="404"/>
      <c r="E725" s="404"/>
      <c r="F725" s="404"/>
      <c r="G725" s="404"/>
      <c r="H725" s="404"/>
      <c r="I725" s="404"/>
      <c r="J725" s="404"/>
      <c r="K725" s="404"/>
      <c r="L725" s="404"/>
      <c r="M725" s="404"/>
      <c r="N725" s="404"/>
      <c r="O725" s="404"/>
      <c r="P725" s="404"/>
      <c r="Q725" s="404"/>
      <c r="R725" s="404"/>
      <c r="S725" s="404"/>
      <c r="T725" s="404"/>
      <c r="U725" s="404"/>
      <c r="V725" s="404"/>
      <c r="W725" s="404"/>
      <c r="X725" s="404"/>
      <c r="Y725" s="404"/>
      <c r="Z725" s="404"/>
      <c r="AA725" s="404"/>
      <c r="AB725" s="404"/>
      <c r="AC725" s="404"/>
    </row>
    <row r="726" spans="1:29" ht="15.75" customHeight="1">
      <c r="A726" s="404"/>
      <c r="B726" s="404"/>
      <c r="C726" s="404"/>
      <c r="D726" s="404"/>
      <c r="E726" s="404"/>
      <c r="F726" s="404"/>
      <c r="G726" s="404"/>
      <c r="H726" s="404"/>
      <c r="I726" s="404"/>
      <c r="J726" s="404"/>
      <c r="K726" s="404"/>
      <c r="L726" s="404"/>
      <c r="M726" s="404"/>
      <c r="N726" s="404"/>
      <c r="O726" s="404"/>
      <c r="P726" s="404"/>
      <c r="Q726" s="404"/>
      <c r="R726" s="404"/>
      <c r="S726" s="404"/>
      <c r="T726" s="404"/>
      <c r="U726" s="404"/>
      <c r="V726" s="404"/>
      <c r="W726" s="404"/>
      <c r="X726" s="404"/>
      <c r="Y726" s="404"/>
      <c r="Z726" s="404"/>
      <c r="AA726" s="404"/>
      <c r="AB726" s="404"/>
      <c r="AC726" s="404"/>
    </row>
    <row r="727" spans="1:29" ht="15.75" customHeight="1">
      <c r="A727" s="404"/>
      <c r="B727" s="404"/>
      <c r="C727" s="404"/>
      <c r="D727" s="404"/>
      <c r="E727" s="404"/>
      <c r="F727" s="404"/>
      <c r="G727" s="404"/>
      <c r="H727" s="404"/>
      <c r="I727" s="404"/>
      <c r="J727" s="404"/>
      <c r="K727" s="404"/>
      <c r="L727" s="404"/>
      <c r="M727" s="404"/>
      <c r="N727" s="404"/>
      <c r="O727" s="404"/>
      <c r="P727" s="404"/>
      <c r="Q727" s="404"/>
      <c r="R727" s="404"/>
      <c r="S727" s="404"/>
      <c r="T727" s="404"/>
      <c r="U727" s="404"/>
      <c r="V727" s="404"/>
      <c r="W727" s="404"/>
      <c r="X727" s="404"/>
      <c r="Y727" s="404"/>
      <c r="Z727" s="404"/>
      <c r="AA727" s="404"/>
      <c r="AB727" s="404"/>
      <c r="AC727" s="404"/>
    </row>
    <row r="728" spans="1:29" ht="15.75" customHeight="1">
      <c r="A728" s="404"/>
      <c r="B728" s="404"/>
      <c r="C728" s="404"/>
      <c r="D728" s="404"/>
      <c r="E728" s="404"/>
      <c r="F728" s="404"/>
      <c r="G728" s="404"/>
      <c r="H728" s="404"/>
      <c r="I728" s="404"/>
      <c r="J728" s="404"/>
      <c r="K728" s="404"/>
      <c r="L728" s="404"/>
      <c r="M728" s="404"/>
      <c r="N728" s="404"/>
      <c r="O728" s="404"/>
      <c r="P728" s="404"/>
      <c r="Q728" s="404"/>
      <c r="R728" s="404"/>
      <c r="S728" s="404"/>
      <c r="T728" s="404"/>
      <c r="U728" s="404"/>
      <c r="V728" s="404"/>
      <c r="W728" s="404"/>
      <c r="X728" s="404"/>
      <c r="Y728" s="404"/>
      <c r="Z728" s="404"/>
      <c r="AA728" s="404"/>
      <c r="AB728" s="404"/>
      <c r="AC728" s="404"/>
    </row>
    <row r="729" spans="1:29" ht="15.75" customHeight="1">
      <c r="A729" s="404"/>
      <c r="B729" s="404"/>
      <c r="C729" s="404"/>
      <c r="D729" s="404"/>
      <c r="E729" s="404"/>
      <c r="F729" s="404"/>
      <c r="G729" s="404"/>
      <c r="H729" s="404"/>
      <c r="I729" s="404"/>
      <c r="J729" s="404"/>
      <c r="K729" s="404"/>
      <c r="L729" s="404"/>
      <c r="M729" s="404"/>
      <c r="N729" s="404"/>
      <c r="O729" s="404"/>
      <c r="P729" s="404"/>
      <c r="Q729" s="404"/>
      <c r="R729" s="404"/>
      <c r="S729" s="404"/>
      <c r="T729" s="404"/>
      <c r="U729" s="404"/>
      <c r="V729" s="404"/>
      <c r="W729" s="404"/>
      <c r="X729" s="404"/>
      <c r="Y729" s="404"/>
      <c r="Z729" s="404"/>
      <c r="AA729" s="404"/>
      <c r="AB729" s="404"/>
      <c r="AC729" s="404"/>
    </row>
    <row r="730" spans="1:29" ht="15.75" customHeight="1">
      <c r="A730" s="404"/>
      <c r="B730" s="404"/>
      <c r="C730" s="404"/>
      <c r="D730" s="404"/>
      <c r="E730" s="404"/>
      <c r="F730" s="404"/>
      <c r="G730" s="404"/>
      <c r="H730" s="404"/>
      <c r="I730" s="404"/>
      <c r="J730" s="404"/>
      <c r="K730" s="404"/>
      <c r="L730" s="404"/>
      <c r="M730" s="404"/>
      <c r="N730" s="404"/>
      <c r="O730" s="404"/>
      <c r="P730" s="404"/>
      <c r="Q730" s="404"/>
      <c r="R730" s="404"/>
      <c r="S730" s="404"/>
      <c r="T730" s="404"/>
      <c r="U730" s="404"/>
      <c r="V730" s="404"/>
      <c r="W730" s="404"/>
      <c r="X730" s="404"/>
      <c r="Y730" s="404"/>
      <c r="Z730" s="404"/>
      <c r="AA730" s="404"/>
      <c r="AB730" s="404"/>
      <c r="AC730" s="404"/>
    </row>
    <row r="731" spans="1:29" ht="15.75" customHeight="1">
      <c r="A731" s="404"/>
      <c r="B731" s="404"/>
      <c r="C731" s="404"/>
      <c r="D731" s="404"/>
      <c r="E731" s="404"/>
      <c r="F731" s="404"/>
      <c r="G731" s="404"/>
      <c r="H731" s="404"/>
      <c r="I731" s="404"/>
      <c r="J731" s="404"/>
      <c r="K731" s="404"/>
      <c r="L731" s="404"/>
      <c r="M731" s="404"/>
      <c r="N731" s="404"/>
      <c r="O731" s="404"/>
      <c r="P731" s="404"/>
      <c r="Q731" s="404"/>
      <c r="R731" s="404"/>
      <c r="S731" s="404"/>
      <c r="T731" s="404"/>
      <c r="U731" s="404"/>
      <c r="V731" s="404"/>
      <c r="W731" s="404"/>
      <c r="X731" s="404"/>
      <c r="Y731" s="404"/>
      <c r="Z731" s="404"/>
      <c r="AA731" s="404"/>
      <c r="AB731" s="404"/>
      <c r="AC731" s="404"/>
    </row>
    <row r="732" spans="1:29" ht="15.75" customHeight="1">
      <c r="A732" s="404"/>
      <c r="B732" s="404"/>
      <c r="C732" s="404"/>
      <c r="D732" s="404"/>
      <c r="E732" s="404"/>
      <c r="F732" s="404"/>
      <c r="G732" s="404"/>
      <c r="H732" s="404"/>
      <c r="I732" s="404"/>
      <c r="J732" s="404"/>
      <c r="K732" s="404"/>
      <c r="L732" s="404"/>
      <c r="M732" s="404"/>
      <c r="N732" s="404"/>
      <c r="O732" s="404"/>
      <c r="P732" s="404"/>
      <c r="Q732" s="404"/>
      <c r="R732" s="404"/>
      <c r="S732" s="404"/>
      <c r="T732" s="404"/>
      <c r="U732" s="404"/>
      <c r="V732" s="404"/>
      <c r="W732" s="404"/>
      <c r="X732" s="404"/>
      <c r="Y732" s="404"/>
      <c r="Z732" s="404"/>
      <c r="AA732" s="404"/>
      <c r="AB732" s="404"/>
      <c r="AC732" s="404"/>
    </row>
    <row r="733" spans="1:29" ht="15.75" customHeight="1">
      <c r="A733" s="404"/>
      <c r="B733" s="404"/>
      <c r="C733" s="404"/>
      <c r="D733" s="404"/>
      <c r="E733" s="404"/>
      <c r="F733" s="404"/>
      <c r="G733" s="404"/>
      <c r="H733" s="404"/>
      <c r="I733" s="404"/>
      <c r="J733" s="404"/>
      <c r="K733" s="404"/>
      <c r="L733" s="404"/>
      <c r="M733" s="404"/>
      <c r="N733" s="404"/>
      <c r="O733" s="404"/>
      <c r="P733" s="404"/>
      <c r="Q733" s="404"/>
      <c r="R733" s="404"/>
      <c r="S733" s="404"/>
      <c r="T733" s="404"/>
      <c r="U733" s="404"/>
      <c r="V733" s="404"/>
      <c r="W733" s="404"/>
      <c r="X733" s="404"/>
      <c r="Y733" s="404"/>
      <c r="Z733" s="404"/>
      <c r="AA733" s="404"/>
      <c r="AB733" s="404"/>
      <c r="AC733" s="404"/>
    </row>
    <row r="734" spans="1:29" ht="15.75" customHeight="1">
      <c r="A734" s="404"/>
      <c r="B734" s="404"/>
      <c r="C734" s="404"/>
      <c r="D734" s="404"/>
      <c r="E734" s="404"/>
      <c r="F734" s="404"/>
      <c r="G734" s="404"/>
      <c r="H734" s="404"/>
      <c r="I734" s="404"/>
      <c r="J734" s="404"/>
      <c r="K734" s="404"/>
      <c r="L734" s="404"/>
      <c r="M734" s="404"/>
      <c r="N734" s="404"/>
      <c r="O734" s="404"/>
      <c r="P734" s="404"/>
      <c r="Q734" s="404"/>
      <c r="R734" s="404"/>
      <c r="S734" s="404"/>
      <c r="T734" s="404"/>
      <c r="U734" s="404"/>
      <c r="V734" s="404"/>
      <c r="W734" s="404"/>
      <c r="X734" s="404"/>
      <c r="Y734" s="404"/>
      <c r="Z734" s="404"/>
      <c r="AA734" s="404"/>
      <c r="AB734" s="404"/>
      <c r="AC734" s="404"/>
    </row>
    <row r="735" spans="1:29" ht="15.75" customHeight="1">
      <c r="A735" s="404"/>
      <c r="B735" s="404"/>
      <c r="C735" s="404"/>
      <c r="D735" s="404"/>
      <c r="E735" s="404"/>
      <c r="F735" s="404"/>
      <c r="G735" s="404"/>
      <c r="H735" s="404"/>
      <c r="I735" s="404"/>
      <c r="J735" s="404"/>
      <c r="K735" s="404"/>
      <c r="L735" s="404"/>
      <c r="M735" s="404"/>
      <c r="N735" s="404"/>
      <c r="O735" s="404"/>
      <c r="P735" s="404"/>
      <c r="Q735" s="404"/>
      <c r="R735" s="404"/>
      <c r="S735" s="404"/>
      <c r="T735" s="404"/>
      <c r="U735" s="404"/>
      <c r="V735" s="404"/>
      <c r="W735" s="404"/>
      <c r="X735" s="404"/>
      <c r="Y735" s="404"/>
      <c r="Z735" s="404"/>
      <c r="AA735" s="404"/>
      <c r="AB735" s="404"/>
      <c r="AC735" s="404"/>
    </row>
    <row r="736" spans="1:29" ht="15.75" customHeight="1">
      <c r="A736" s="404"/>
      <c r="B736" s="404"/>
      <c r="C736" s="404"/>
      <c r="D736" s="404"/>
      <c r="E736" s="404"/>
      <c r="F736" s="404"/>
      <c r="G736" s="404"/>
      <c r="H736" s="404"/>
      <c r="I736" s="404"/>
      <c r="J736" s="404"/>
      <c r="K736" s="404"/>
      <c r="L736" s="404"/>
      <c r="M736" s="404"/>
      <c r="N736" s="404"/>
      <c r="O736" s="404"/>
      <c r="P736" s="404"/>
      <c r="Q736" s="404"/>
      <c r="R736" s="404"/>
      <c r="S736" s="404"/>
      <c r="T736" s="404"/>
      <c r="U736" s="404"/>
      <c r="V736" s="404"/>
      <c r="W736" s="404"/>
      <c r="X736" s="404"/>
      <c r="Y736" s="404"/>
      <c r="Z736" s="404"/>
      <c r="AA736" s="404"/>
      <c r="AB736" s="404"/>
      <c r="AC736" s="404"/>
    </row>
    <row r="737" spans="1:29" ht="15.75" customHeight="1">
      <c r="A737" s="404"/>
      <c r="B737" s="404"/>
      <c r="C737" s="404"/>
      <c r="D737" s="404"/>
      <c r="E737" s="404"/>
      <c r="F737" s="404"/>
      <c r="G737" s="404"/>
      <c r="H737" s="404"/>
      <c r="I737" s="404"/>
      <c r="J737" s="404"/>
      <c r="K737" s="404"/>
      <c r="L737" s="404"/>
      <c r="M737" s="404"/>
      <c r="N737" s="404"/>
      <c r="O737" s="404"/>
      <c r="P737" s="404"/>
      <c r="Q737" s="404"/>
      <c r="R737" s="404"/>
      <c r="S737" s="404"/>
      <c r="T737" s="404"/>
      <c r="U737" s="404"/>
      <c r="V737" s="404"/>
      <c r="W737" s="404"/>
      <c r="X737" s="404"/>
      <c r="Y737" s="404"/>
      <c r="Z737" s="404"/>
      <c r="AA737" s="404"/>
      <c r="AB737" s="404"/>
      <c r="AC737" s="404"/>
    </row>
    <row r="738" spans="1:29" ht="15.75" customHeight="1">
      <c r="A738" s="404"/>
      <c r="B738" s="404"/>
      <c r="C738" s="404"/>
      <c r="D738" s="404"/>
      <c r="E738" s="404"/>
      <c r="F738" s="404"/>
      <c r="G738" s="404"/>
      <c r="H738" s="404"/>
      <c r="I738" s="404"/>
      <c r="J738" s="404"/>
      <c r="K738" s="404"/>
      <c r="L738" s="404"/>
      <c r="M738" s="404"/>
      <c r="N738" s="404"/>
      <c r="O738" s="404"/>
      <c r="P738" s="404"/>
      <c r="Q738" s="404"/>
      <c r="R738" s="404"/>
      <c r="S738" s="404"/>
      <c r="T738" s="404"/>
      <c r="U738" s="404"/>
      <c r="V738" s="404"/>
      <c r="W738" s="404"/>
      <c r="X738" s="404"/>
      <c r="Y738" s="404"/>
      <c r="Z738" s="404"/>
      <c r="AA738" s="404"/>
      <c r="AB738" s="404"/>
      <c r="AC738" s="404"/>
    </row>
    <row r="739" spans="1:29" ht="15.75" customHeight="1">
      <c r="A739" s="404"/>
      <c r="B739" s="404"/>
      <c r="C739" s="404"/>
      <c r="D739" s="404"/>
      <c r="E739" s="404"/>
      <c r="F739" s="404"/>
      <c r="G739" s="404"/>
      <c r="H739" s="404"/>
      <c r="I739" s="404"/>
      <c r="J739" s="404"/>
      <c r="K739" s="404"/>
      <c r="L739" s="404"/>
      <c r="M739" s="404"/>
      <c r="N739" s="404"/>
      <c r="O739" s="404"/>
      <c r="P739" s="404"/>
      <c r="Q739" s="404"/>
      <c r="R739" s="404"/>
      <c r="S739" s="404"/>
      <c r="T739" s="404"/>
      <c r="U739" s="404"/>
      <c r="V739" s="404"/>
      <c r="W739" s="404"/>
      <c r="X739" s="404"/>
      <c r="Y739" s="404"/>
      <c r="Z739" s="404"/>
      <c r="AA739" s="404"/>
      <c r="AB739" s="404"/>
      <c r="AC739" s="404"/>
    </row>
    <row r="740" spans="1:29" ht="15.75" customHeight="1">
      <c r="A740" s="404"/>
      <c r="B740" s="404"/>
      <c r="C740" s="404"/>
      <c r="D740" s="404"/>
      <c r="E740" s="404"/>
      <c r="F740" s="404"/>
      <c r="G740" s="404"/>
      <c r="H740" s="404"/>
      <c r="I740" s="404"/>
      <c r="J740" s="404"/>
      <c r="K740" s="404"/>
      <c r="L740" s="404"/>
      <c r="M740" s="404"/>
      <c r="N740" s="404"/>
      <c r="O740" s="404"/>
      <c r="P740" s="404"/>
      <c r="Q740" s="404"/>
      <c r="R740" s="404"/>
      <c r="S740" s="404"/>
      <c r="T740" s="404"/>
      <c r="U740" s="404"/>
      <c r="V740" s="404"/>
      <c r="W740" s="404"/>
      <c r="X740" s="404"/>
      <c r="Y740" s="404"/>
      <c r="Z740" s="404"/>
      <c r="AA740" s="404"/>
      <c r="AB740" s="404"/>
      <c r="AC740" s="404"/>
    </row>
    <row r="741" spans="1:29" ht="15.75" customHeight="1">
      <c r="A741" s="404"/>
      <c r="B741" s="404"/>
      <c r="C741" s="404"/>
      <c r="D741" s="404"/>
      <c r="E741" s="404"/>
      <c r="F741" s="404"/>
      <c r="G741" s="404"/>
      <c r="H741" s="404"/>
      <c r="I741" s="404"/>
      <c r="J741" s="404"/>
      <c r="K741" s="404"/>
      <c r="L741" s="404"/>
      <c r="M741" s="404"/>
      <c r="N741" s="404"/>
      <c r="O741" s="404"/>
      <c r="P741" s="404"/>
      <c r="Q741" s="404"/>
      <c r="R741" s="404"/>
      <c r="S741" s="404"/>
      <c r="T741" s="404"/>
      <c r="U741" s="404"/>
      <c r="V741" s="404"/>
      <c r="W741" s="404"/>
      <c r="X741" s="404"/>
      <c r="Y741" s="404"/>
      <c r="Z741" s="404"/>
      <c r="AA741" s="404"/>
      <c r="AB741" s="404"/>
      <c r="AC741" s="404"/>
    </row>
    <row r="742" spans="1:29" ht="15.75" customHeight="1">
      <c r="A742" s="404"/>
      <c r="B742" s="404"/>
      <c r="C742" s="404"/>
      <c r="D742" s="404"/>
      <c r="E742" s="404"/>
      <c r="F742" s="404"/>
      <c r="G742" s="404"/>
      <c r="H742" s="404"/>
      <c r="I742" s="404"/>
      <c r="J742" s="404"/>
      <c r="K742" s="404"/>
      <c r="L742" s="404"/>
      <c r="M742" s="404"/>
      <c r="N742" s="404"/>
      <c r="O742" s="404"/>
      <c r="P742" s="404"/>
      <c r="Q742" s="404"/>
      <c r="R742" s="404"/>
      <c r="S742" s="404"/>
      <c r="T742" s="404"/>
      <c r="U742" s="404"/>
      <c r="V742" s="404"/>
      <c r="W742" s="404"/>
      <c r="X742" s="404"/>
      <c r="Y742" s="404"/>
      <c r="Z742" s="404"/>
      <c r="AA742" s="404"/>
      <c r="AB742" s="404"/>
      <c r="AC742" s="404"/>
    </row>
    <row r="743" spans="1:29" ht="15.75" customHeight="1">
      <c r="A743" s="404"/>
      <c r="B743" s="404"/>
      <c r="C743" s="404"/>
      <c r="D743" s="404"/>
      <c r="E743" s="404"/>
      <c r="F743" s="404"/>
      <c r="G743" s="404"/>
      <c r="H743" s="404"/>
      <c r="I743" s="404"/>
      <c r="J743" s="404"/>
      <c r="K743" s="404"/>
      <c r="L743" s="404"/>
      <c r="M743" s="404"/>
      <c r="N743" s="404"/>
      <c r="O743" s="404"/>
      <c r="P743" s="404"/>
      <c r="Q743" s="404"/>
      <c r="R743" s="404"/>
      <c r="S743" s="404"/>
      <c r="T743" s="404"/>
      <c r="U743" s="404"/>
      <c r="V743" s="404"/>
      <c r="W743" s="404"/>
      <c r="X743" s="404"/>
      <c r="Y743" s="404"/>
      <c r="Z743" s="404"/>
      <c r="AA743" s="404"/>
      <c r="AB743" s="404"/>
      <c r="AC743" s="404"/>
    </row>
    <row r="744" spans="1:29" ht="15.75" customHeight="1">
      <c r="A744" s="404"/>
      <c r="B744" s="404"/>
      <c r="C744" s="404"/>
      <c r="D744" s="404"/>
      <c r="E744" s="404"/>
      <c r="F744" s="404"/>
      <c r="G744" s="404"/>
      <c r="H744" s="404"/>
      <c r="I744" s="404"/>
      <c r="J744" s="404"/>
      <c r="K744" s="404"/>
      <c r="L744" s="404"/>
      <c r="M744" s="404"/>
      <c r="N744" s="404"/>
      <c r="O744" s="404"/>
      <c r="P744" s="404"/>
      <c r="Q744" s="404"/>
      <c r="R744" s="404"/>
      <c r="S744" s="404"/>
      <c r="T744" s="404"/>
      <c r="U744" s="404"/>
      <c r="V744" s="404"/>
      <c r="W744" s="404"/>
      <c r="X744" s="404"/>
      <c r="Y744" s="404"/>
      <c r="Z744" s="404"/>
      <c r="AA744" s="404"/>
      <c r="AB744" s="404"/>
      <c r="AC744" s="404"/>
    </row>
    <row r="745" spans="1:29" ht="15.75" customHeight="1">
      <c r="A745" s="404"/>
      <c r="B745" s="404"/>
      <c r="C745" s="404"/>
      <c r="D745" s="404"/>
      <c r="E745" s="404"/>
      <c r="F745" s="404"/>
      <c r="G745" s="404"/>
      <c r="H745" s="404"/>
      <c r="I745" s="404"/>
      <c r="J745" s="404"/>
      <c r="K745" s="404"/>
      <c r="L745" s="404"/>
      <c r="M745" s="404"/>
      <c r="N745" s="404"/>
      <c r="O745" s="404"/>
      <c r="P745" s="404"/>
      <c r="Q745" s="404"/>
      <c r="R745" s="404"/>
      <c r="S745" s="404"/>
      <c r="T745" s="404"/>
      <c r="U745" s="404"/>
      <c r="V745" s="404"/>
      <c r="W745" s="404"/>
      <c r="X745" s="404"/>
      <c r="Y745" s="404"/>
      <c r="Z745" s="404"/>
      <c r="AA745" s="404"/>
      <c r="AB745" s="404"/>
      <c r="AC745" s="404"/>
    </row>
    <row r="746" spans="1:29" ht="15.75" customHeight="1">
      <c r="A746" s="404"/>
      <c r="B746" s="404"/>
      <c r="C746" s="404"/>
      <c r="D746" s="404"/>
      <c r="E746" s="404"/>
      <c r="F746" s="404"/>
      <c r="G746" s="404"/>
      <c r="H746" s="404"/>
      <c r="I746" s="404"/>
      <c r="J746" s="404"/>
      <c r="K746" s="404"/>
      <c r="L746" s="404"/>
      <c r="M746" s="404"/>
      <c r="N746" s="404"/>
      <c r="O746" s="404"/>
      <c r="P746" s="404"/>
      <c r="Q746" s="404"/>
      <c r="R746" s="404"/>
      <c r="S746" s="404"/>
      <c r="T746" s="404"/>
      <c r="U746" s="404"/>
      <c r="V746" s="404"/>
      <c r="W746" s="404"/>
      <c r="X746" s="404"/>
      <c r="Y746" s="404"/>
      <c r="Z746" s="404"/>
      <c r="AA746" s="404"/>
      <c r="AB746" s="404"/>
      <c r="AC746" s="404"/>
    </row>
    <row r="747" spans="1:29" ht="15.75" customHeight="1">
      <c r="A747" s="404"/>
      <c r="B747" s="404"/>
      <c r="C747" s="404"/>
      <c r="D747" s="404"/>
      <c r="E747" s="404"/>
      <c r="F747" s="404"/>
      <c r="G747" s="404"/>
      <c r="H747" s="404"/>
      <c r="I747" s="404"/>
      <c r="J747" s="404"/>
      <c r="K747" s="404"/>
      <c r="L747" s="404"/>
      <c r="M747" s="404"/>
      <c r="N747" s="404"/>
      <c r="O747" s="404"/>
      <c r="P747" s="404"/>
      <c r="Q747" s="404"/>
      <c r="R747" s="404"/>
      <c r="S747" s="404"/>
      <c r="T747" s="404"/>
      <c r="U747" s="404"/>
      <c r="V747" s="404"/>
      <c r="W747" s="404"/>
      <c r="X747" s="404"/>
      <c r="Y747" s="404"/>
      <c r="Z747" s="404"/>
      <c r="AA747" s="404"/>
      <c r="AB747" s="404"/>
      <c r="AC747" s="404"/>
    </row>
    <row r="748" spans="1:29" ht="15.75" customHeight="1">
      <c r="A748" s="404"/>
      <c r="B748" s="404"/>
      <c r="C748" s="404"/>
      <c r="D748" s="404"/>
      <c r="E748" s="404"/>
      <c r="F748" s="404"/>
      <c r="G748" s="404"/>
      <c r="H748" s="404"/>
      <c r="I748" s="404"/>
      <c r="J748" s="404"/>
      <c r="K748" s="404"/>
      <c r="L748" s="404"/>
      <c r="M748" s="404"/>
      <c r="N748" s="404"/>
      <c r="O748" s="404"/>
      <c r="P748" s="404"/>
      <c r="Q748" s="404"/>
      <c r="R748" s="404"/>
      <c r="S748" s="404"/>
      <c r="T748" s="404"/>
      <c r="U748" s="404"/>
      <c r="V748" s="404"/>
      <c r="W748" s="404"/>
      <c r="X748" s="404"/>
      <c r="Y748" s="404"/>
      <c r="Z748" s="404"/>
      <c r="AA748" s="404"/>
      <c r="AB748" s="404"/>
      <c r="AC748" s="404"/>
    </row>
    <row r="749" spans="1:29" ht="15.75" customHeight="1">
      <c r="A749" s="404"/>
      <c r="B749" s="404"/>
      <c r="C749" s="404"/>
      <c r="D749" s="404"/>
      <c r="E749" s="404"/>
      <c r="F749" s="404"/>
      <c r="G749" s="404"/>
      <c r="H749" s="404"/>
      <c r="I749" s="404"/>
      <c r="J749" s="404"/>
      <c r="K749" s="404"/>
      <c r="L749" s="404"/>
      <c r="M749" s="404"/>
      <c r="N749" s="404"/>
      <c r="O749" s="404"/>
      <c r="P749" s="404"/>
      <c r="Q749" s="404"/>
      <c r="R749" s="404"/>
      <c r="S749" s="404"/>
      <c r="T749" s="404"/>
      <c r="U749" s="404"/>
      <c r="V749" s="404"/>
      <c r="W749" s="404"/>
      <c r="X749" s="404"/>
      <c r="Y749" s="404"/>
      <c r="Z749" s="404"/>
      <c r="AA749" s="404"/>
      <c r="AB749" s="404"/>
      <c r="AC749" s="404"/>
    </row>
    <row r="750" spans="1:29" ht="15.75" customHeight="1">
      <c r="A750" s="404"/>
      <c r="B750" s="404"/>
      <c r="C750" s="404"/>
      <c r="D750" s="404"/>
      <c r="E750" s="404"/>
      <c r="F750" s="404"/>
      <c r="G750" s="404"/>
      <c r="H750" s="404"/>
      <c r="I750" s="404"/>
      <c r="J750" s="404"/>
      <c r="K750" s="404"/>
      <c r="L750" s="404"/>
      <c r="M750" s="404"/>
      <c r="N750" s="404"/>
      <c r="O750" s="404"/>
      <c r="P750" s="404"/>
      <c r="Q750" s="404"/>
      <c r="R750" s="404"/>
      <c r="S750" s="404"/>
      <c r="T750" s="404"/>
      <c r="U750" s="404"/>
      <c r="V750" s="404"/>
      <c r="W750" s="404"/>
      <c r="X750" s="404"/>
      <c r="Y750" s="404"/>
      <c r="Z750" s="404"/>
      <c r="AA750" s="404"/>
      <c r="AB750" s="404"/>
      <c r="AC750" s="404"/>
    </row>
    <row r="751" spans="1:29" ht="15.75" customHeight="1">
      <c r="A751" s="404"/>
      <c r="B751" s="404"/>
      <c r="C751" s="404"/>
      <c r="D751" s="404"/>
      <c r="E751" s="404"/>
      <c r="F751" s="404"/>
      <c r="G751" s="404"/>
      <c r="H751" s="404"/>
      <c r="I751" s="404"/>
      <c r="J751" s="404"/>
      <c r="K751" s="404"/>
      <c r="L751" s="404"/>
      <c r="M751" s="404"/>
      <c r="N751" s="404"/>
      <c r="O751" s="404"/>
      <c r="P751" s="404"/>
      <c r="Q751" s="404"/>
      <c r="R751" s="404"/>
      <c r="S751" s="404"/>
      <c r="T751" s="404"/>
      <c r="U751" s="404"/>
      <c r="V751" s="404"/>
      <c r="W751" s="404"/>
      <c r="X751" s="404"/>
      <c r="Y751" s="404"/>
      <c r="Z751" s="404"/>
      <c r="AA751" s="404"/>
      <c r="AB751" s="404"/>
      <c r="AC751" s="404"/>
    </row>
    <row r="752" spans="1:29" ht="15.75" customHeight="1">
      <c r="A752" s="404"/>
      <c r="B752" s="404"/>
      <c r="C752" s="404"/>
      <c r="D752" s="404"/>
      <c r="E752" s="404"/>
      <c r="F752" s="404"/>
      <c r="G752" s="404"/>
      <c r="H752" s="404"/>
      <c r="I752" s="404"/>
      <c r="J752" s="404"/>
      <c r="K752" s="404"/>
      <c r="L752" s="404"/>
      <c r="M752" s="404"/>
      <c r="N752" s="404"/>
      <c r="O752" s="404"/>
      <c r="P752" s="404"/>
      <c r="Q752" s="404"/>
      <c r="R752" s="404"/>
      <c r="S752" s="404"/>
      <c r="T752" s="404"/>
      <c r="U752" s="404"/>
      <c r="V752" s="404"/>
      <c r="W752" s="404"/>
      <c r="X752" s="404"/>
      <c r="Y752" s="404"/>
      <c r="Z752" s="404"/>
      <c r="AA752" s="404"/>
      <c r="AB752" s="404"/>
      <c r="AC752" s="404"/>
    </row>
    <row r="753" spans="1:29" ht="15.75" customHeight="1">
      <c r="A753" s="404"/>
      <c r="B753" s="404"/>
      <c r="C753" s="404"/>
      <c r="D753" s="404"/>
      <c r="E753" s="404"/>
      <c r="F753" s="404"/>
      <c r="G753" s="404"/>
      <c r="H753" s="404"/>
      <c r="I753" s="404"/>
      <c r="J753" s="404"/>
      <c r="K753" s="404"/>
      <c r="L753" s="404"/>
      <c r="M753" s="404"/>
      <c r="N753" s="404"/>
      <c r="O753" s="404"/>
      <c r="P753" s="404"/>
      <c r="Q753" s="404"/>
      <c r="R753" s="404"/>
      <c r="S753" s="404"/>
      <c r="T753" s="404"/>
      <c r="U753" s="404"/>
      <c r="V753" s="404"/>
      <c r="W753" s="404"/>
      <c r="X753" s="404"/>
      <c r="Y753" s="404"/>
      <c r="Z753" s="404"/>
      <c r="AA753" s="404"/>
      <c r="AB753" s="404"/>
      <c r="AC753" s="404"/>
    </row>
    <row r="754" spans="1:29" ht="15.75" customHeight="1">
      <c r="A754" s="404"/>
      <c r="B754" s="404"/>
      <c r="C754" s="404"/>
      <c r="D754" s="404"/>
      <c r="E754" s="404"/>
      <c r="F754" s="404"/>
      <c r="G754" s="404"/>
      <c r="H754" s="404"/>
      <c r="I754" s="404"/>
      <c r="J754" s="404"/>
      <c r="K754" s="404"/>
      <c r="L754" s="404"/>
      <c r="M754" s="404"/>
      <c r="N754" s="404"/>
      <c r="O754" s="404"/>
      <c r="P754" s="404"/>
      <c r="Q754" s="404"/>
      <c r="R754" s="404"/>
      <c r="S754" s="404"/>
      <c r="T754" s="404"/>
      <c r="U754" s="404"/>
      <c r="V754" s="404"/>
      <c r="W754" s="404"/>
      <c r="X754" s="404"/>
      <c r="Y754" s="404"/>
      <c r="Z754" s="404"/>
      <c r="AA754" s="404"/>
      <c r="AB754" s="404"/>
      <c r="AC754" s="404"/>
    </row>
    <row r="755" spans="1:29" ht="15.75" customHeight="1">
      <c r="A755" s="404"/>
      <c r="B755" s="404"/>
      <c r="C755" s="404"/>
      <c r="D755" s="404"/>
      <c r="E755" s="404"/>
      <c r="F755" s="404"/>
      <c r="G755" s="404"/>
      <c r="H755" s="404"/>
      <c r="I755" s="404"/>
      <c r="J755" s="404"/>
      <c r="K755" s="404"/>
      <c r="L755" s="404"/>
      <c r="M755" s="404"/>
      <c r="N755" s="404"/>
      <c r="O755" s="404"/>
      <c r="P755" s="404"/>
      <c r="Q755" s="404"/>
      <c r="R755" s="404"/>
      <c r="S755" s="404"/>
      <c r="T755" s="404"/>
      <c r="U755" s="404"/>
      <c r="V755" s="404"/>
      <c r="W755" s="404"/>
      <c r="X755" s="404"/>
      <c r="Y755" s="404"/>
      <c r="Z755" s="404"/>
      <c r="AA755" s="404"/>
      <c r="AB755" s="404"/>
      <c r="AC755" s="404"/>
    </row>
    <row r="756" spans="1:29" ht="15.75" customHeight="1">
      <c r="A756" s="404"/>
      <c r="B756" s="404"/>
      <c r="C756" s="404"/>
      <c r="D756" s="404"/>
      <c r="E756" s="404"/>
      <c r="F756" s="404"/>
      <c r="G756" s="404"/>
      <c r="H756" s="404"/>
      <c r="I756" s="404"/>
      <c r="J756" s="404"/>
      <c r="K756" s="404"/>
      <c r="L756" s="404"/>
      <c r="M756" s="404"/>
      <c r="N756" s="404"/>
      <c r="O756" s="404"/>
      <c r="P756" s="404"/>
      <c r="Q756" s="404"/>
      <c r="R756" s="404"/>
      <c r="S756" s="404"/>
      <c r="T756" s="404"/>
      <c r="U756" s="404"/>
      <c r="V756" s="404"/>
      <c r="W756" s="404"/>
      <c r="X756" s="404"/>
      <c r="Y756" s="404"/>
      <c r="Z756" s="404"/>
      <c r="AA756" s="404"/>
      <c r="AB756" s="404"/>
      <c r="AC756" s="404"/>
    </row>
    <row r="757" spans="1:29" ht="15.75" customHeight="1">
      <c r="A757" s="404"/>
      <c r="B757" s="404"/>
      <c r="C757" s="404"/>
      <c r="D757" s="404"/>
      <c r="E757" s="404"/>
      <c r="F757" s="404"/>
      <c r="G757" s="404"/>
      <c r="H757" s="404"/>
      <c r="I757" s="404"/>
      <c r="J757" s="404"/>
      <c r="K757" s="404"/>
      <c r="L757" s="404"/>
      <c r="M757" s="404"/>
      <c r="N757" s="404"/>
      <c r="O757" s="404"/>
      <c r="P757" s="404"/>
      <c r="Q757" s="404"/>
      <c r="R757" s="404"/>
      <c r="S757" s="404"/>
      <c r="T757" s="404"/>
      <c r="U757" s="404"/>
      <c r="V757" s="404"/>
      <c r="W757" s="404"/>
      <c r="X757" s="404"/>
      <c r="Y757" s="404"/>
      <c r="Z757" s="404"/>
      <c r="AA757" s="404"/>
      <c r="AB757" s="404"/>
      <c r="AC757" s="404"/>
    </row>
    <row r="758" spans="1:29" ht="15.75" customHeight="1">
      <c r="A758" s="404"/>
      <c r="B758" s="404"/>
      <c r="C758" s="404"/>
      <c r="D758" s="404"/>
      <c r="E758" s="404"/>
      <c r="F758" s="404"/>
      <c r="G758" s="404"/>
      <c r="H758" s="404"/>
      <c r="I758" s="404"/>
      <c r="J758" s="404"/>
      <c r="K758" s="404"/>
      <c r="L758" s="404"/>
      <c r="M758" s="404"/>
      <c r="N758" s="404"/>
      <c r="O758" s="404"/>
      <c r="P758" s="404"/>
      <c r="Q758" s="404"/>
      <c r="R758" s="404"/>
      <c r="S758" s="404"/>
      <c r="T758" s="404"/>
      <c r="U758" s="404"/>
      <c r="V758" s="404"/>
      <c r="W758" s="404"/>
      <c r="X758" s="404"/>
      <c r="Y758" s="404"/>
      <c r="Z758" s="404"/>
      <c r="AA758" s="404"/>
      <c r="AB758" s="404"/>
      <c r="AC758" s="404"/>
    </row>
    <row r="759" spans="1:29" ht="15.75" customHeight="1">
      <c r="A759" s="404"/>
      <c r="B759" s="404"/>
      <c r="C759" s="404"/>
      <c r="D759" s="404"/>
      <c r="E759" s="404"/>
      <c r="F759" s="404"/>
      <c r="G759" s="404"/>
      <c r="H759" s="404"/>
      <c r="I759" s="404"/>
      <c r="J759" s="404"/>
      <c r="K759" s="404"/>
      <c r="L759" s="404"/>
      <c r="M759" s="404"/>
      <c r="N759" s="404"/>
      <c r="O759" s="404"/>
      <c r="P759" s="404"/>
      <c r="Q759" s="404"/>
      <c r="R759" s="404"/>
      <c r="S759" s="404"/>
      <c r="T759" s="404"/>
      <c r="U759" s="404"/>
      <c r="V759" s="404"/>
      <c r="W759" s="404"/>
      <c r="X759" s="404"/>
      <c r="Y759" s="404"/>
      <c r="Z759" s="404"/>
      <c r="AA759" s="404"/>
      <c r="AB759" s="404"/>
      <c r="AC759" s="404"/>
    </row>
    <row r="760" spans="1:29" ht="15.75" customHeight="1">
      <c r="A760" s="404"/>
      <c r="B760" s="404"/>
      <c r="C760" s="404"/>
      <c r="D760" s="404"/>
      <c r="E760" s="404"/>
      <c r="F760" s="404"/>
      <c r="G760" s="404"/>
      <c r="H760" s="404"/>
      <c r="I760" s="404"/>
      <c r="J760" s="404"/>
      <c r="K760" s="404"/>
      <c r="L760" s="404"/>
      <c r="M760" s="404"/>
      <c r="N760" s="404"/>
      <c r="O760" s="404"/>
      <c r="P760" s="404"/>
      <c r="Q760" s="404"/>
      <c r="R760" s="404"/>
      <c r="S760" s="404"/>
      <c r="T760" s="404"/>
      <c r="U760" s="404"/>
      <c r="V760" s="404"/>
      <c r="W760" s="404"/>
      <c r="X760" s="404"/>
      <c r="Y760" s="404"/>
      <c r="Z760" s="404"/>
      <c r="AA760" s="404"/>
      <c r="AB760" s="404"/>
      <c r="AC760" s="404"/>
    </row>
    <row r="761" spans="1:29" ht="15.75" customHeight="1">
      <c r="A761" s="404"/>
      <c r="B761" s="404"/>
      <c r="C761" s="404"/>
      <c r="D761" s="404"/>
      <c r="E761" s="404"/>
      <c r="F761" s="404"/>
      <c r="G761" s="404"/>
      <c r="H761" s="404"/>
      <c r="I761" s="404"/>
      <c r="J761" s="404"/>
      <c r="K761" s="404"/>
      <c r="L761" s="404"/>
      <c r="M761" s="404"/>
      <c r="N761" s="404"/>
      <c r="O761" s="404"/>
      <c r="P761" s="404"/>
      <c r="Q761" s="404"/>
      <c r="R761" s="404"/>
      <c r="S761" s="404"/>
      <c r="T761" s="404"/>
      <c r="U761" s="404"/>
      <c r="V761" s="404"/>
      <c r="W761" s="404"/>
      <c r="X761" s="404"/>
      <c r="Y761" s="404"/>
      <c r="Z761" s="404"/>
      <c r="AA761" s="404"/>
      <c r="AB761" s="404"/>
      <c r="AC761" s="404"/>
    </row>
    <row r="762" spans="1:29" ht="15.75" customHeight="1">
      <c r="A762" s="404"/>
      <c r="B762" s="404"/>
      <c r="C762" s="404"/>
      <c r="D762" s="404"/>
      <c r="E762" s="404"/>
      <c r="F762" s="404"/>
      <c r="G762" s="404"/>
      <c r="H762" s="404"/>
      <c r="I762" s="404"/>
      <c r="J762" s="404"/>
      <c r="K762" s="404"/>
      <c r="L762" s="404"/>
      <c r="M762" s="404"/>
      <c r="N762" s="404"/>
      <c r="O762" s="404"/>
      <c r="P762" s="404"/>
      <c r="Q762" s="404"/>
      <c r="R762" s="404"/>
      <c r="S762" s="404"/>
      <c r="T762" s="404"/>
      <c r="U762" s="404"/>
      <c r="V762" s="404"/>
      <c r="W762" s="404"/>
      <c r="X762" s="404"/>
      <c r="Y762" s="404"/>
      <c r="Z762" s="404"/>
      <c r="AA762" s="404"/>
      <c r="AB762" s="404"/>
      <c r="AC762" s="404"/>
    </row>
    <row r="763" spans="1:29" ht="15.75" customHeight="1">
      <c r="A763" s="404"/>
      <c r="B763" s="404"/>
      <c r="C763" s="404"/>
      <c r="D763" s="404"/>
      <c r="E763" s="404"/>
      <c r="F763" s="404"/>
      <c r="G763" s="404"/>
      <c r="H763" s="404"/>
      <c r="I763" s="404"/>
      <c r="J763" s="404"/>
      <c r="K763" s="404"/>
      <c r="L763" s="404"/>
      <c r="M763" s="404"/>
      <c r="N763" s="404"/>
      <c r="O763" s="404"/>
      <c r="P763" s="404"/>
      <c r="Q763" s="404"/>
      <c r="R763" s="404"/>
      <c r="S763" s="404"/>
      <c r="T763" s="404"/>
      <c r="U763" s="404"/>
      <c r="V763" s="404"/>
      <c r="W763" s="404"/>
      <c r="X763" s="404"/>
      <c r="Y763" s="404"/>
      <c r="Z763" s="404"/>
      <c r="AA763" s="404"/>
      <c r="AB763" s="404"/>
      <c r="AC763" s="404"/>
    </row>
    <row r="764" spans="1:29" ht="15.75" customHeight="1">
      <c r="A764" s="404"/>
      <c r="B764" s="404"/>
      <c r="C764" s="404"/>
      <c r="D764" s="404"/>
      <c r="E764" s="404"/>
      <c r="F764" s="404"/>
      <c r="G764" s="404"/>
      <c r="H764" s="404"/>
      <c r="I764" s="404"/>
      <c r="J764" s="404"/>
      <c r="K764" s="404"/>
      <c r="L764" s="404"/>
      <c r="M764" s="404"/>
      <c r="N764" s="404"/>
      <c r="O764" s="404"/>
      <c r="P764" s="404"/>
      <c r="Q764" s="404"/>
      <c r="R764" s="404"/>
      <c r="S764" s="404"/>
      <c r="T764" s="404"/>
      <c r="U764" s="404"/>
      <c r="V764" s="404"/>
      <c r="W764" s="404"/>
      <c r="X764" s="404"/>
      <c r="Y764" s="404"/>
      <c r="Z764" s="404"/>
      <c r="AA764" s="404"/>
      <c r="AB764" s="404"/>
      <c r="AC764" s="404"/>
    </row>
    <row r="765" spans="1:29" ht="15.75" customHeight="1">
      <c r="A765" s="404"/>
      <c r="B765" s="404"/>
      <c r="C765" s="404"/>
      <c r="D765" s="404"/>
      <c r="E765" s="404"/>
      <c r="F765" s="404"/>
      <c r="G765" s="404"/>
      <c r="H765" s="404"/>
      <c r="I765" s="404"/>
      <c r="J765" s="404"/>
      <c r="K765" s="404"/>
      <c r="L765" s="404"/>
      <c r="M765" s="404"/>
      <c r="N765" s="404"/>
      <c r="O765" s="404"/>
      <c r="P765" s="404"/>
      <c r="Q765" s="404"/>
      <c r="R765" s="404"/>
      <c r="S765" s="404"/>
      <c r="T765" s="404"/>
      <c r="U765" s="404"/>
      <c r="V765" s="404"/>
      <c r="W765" s="404"/>
      <c r="X765" s="404"/>
      <c r="Y765" s="404"/>
      <c r="Z765" s="404"/>
      <c r="AA765" s="404"/>
      <c r="AB765" s="404"/>
      <c r="AC765" s="404"/>
    </row>
    <row r="766" spans="1:29" ht="15.75" customHeight="1">
      <c r="A766" s="404"/>
      <c r="B766" s="404"/>
      <c r="C766" s="404"/>
      <c r="D766" s="404"/>
      <c r="E766" s="404"/>
      <c r="F766" s="404"/>
      <c r="G766" s="404"/>
      <c r="H766" s="404"/>
      <c r="I766" s="404"/>
      <c r="J766" s="404"/>
      <c r="K766" s="404"/>
      <c r="L766" s="404"/>
      <c r="M766" s="404"/>
      <c r="N766" s="404"/>
      <c r="O766" s="404"/>
      <c r="P766" s="404"/>
      <c r="Q766" s="404"/>
      <c r="R766" s="404"/>
      <c r="S766" s="404"/>
      <c r="T766" s="404"/>
      <c r="U766" s="404"/>
      <c r="V766" s="404"/>
      <c r="W766" s="404"/>
      <c r="X766" s="404"/>
      <c r="Y766" s="404"/>
      <c r="Z766" s="404"/>
      <c r="AA766" s="404"/>
      <c r="AB766" s="404"/>
      <c r="AC766" s="404"/>
    </row>
    <row r="767" spans="1:29" ht="15.75" customHeight="1">
      <c r="A767" s="404"/>
      <c r="B767" s="404"/>
      <c r="C767" s="404"/>
      <c r="D767" s="404"/>
      <c r="E767" s="404"/>
      <c r="F767" s="404"/>
      <c r="G767" s="404"/>
      <c r="H767" s="404"/>
      <c r="I767" s="404"/>
      <c r="J767" s="404"/>
      <c r="K767" s="404"/>
      <c r="L767" s="404"/>
      <c r="M767" s="404"/>
      <c r="N767" s="404"/>
      <c r="O767" s="404"/>
      <c r="P767" s="404"/>
      <c r="Q767" s="404"/>
      <c r="R767" s="404"/>
      <c r="S767" s="404"/>
      <c r="T767" s="404"/>
      <c r="U767" s="404"/>
      <c r="V767" s="404"/>
      <c r="W767" s="404"/>
      <c r="X767" s="404"/>
      <c r="Y767" s="404"/>
      <c r="Z767" s="404"/>
      <c r="AA767" s="404"/>
      <c r="AB767" s="404"/>
      <c r="AC767" s="404"/>
    </row>
    <row r="768" spans="1:29" ht="15.75" customHeight="1">
      <c r="A768" s="404"/>
      <c r="B768" s="404"/>
      <c r="C768" s="404"/>
      <c r="D768" s="404"/>
      <c r="E768" s="404"/>
      <c r="F768" s="404"/>
      <c r="G768" s="404"/>
      <c r="H768" s="404"/>
      <c r="I768" s="404"/>
      <c r="J768" s="404"/>
      <c r="K768" s="404"/>
      <c r="L768" s="404"/>
      <c r="M768" s="404"/>
      <c r="N768" s="404"/>
      <c r="O768" s="404"/>
      <c r="P768" s="404"/>
      <c r="Q768" s="404"/>
      <c r="R768" s="404"/>
      <c r="S768" s="404"/>
      <c r="T768" s="404"/>
      <c r="U768" s="404"/>
      <c r="V768" s="404"/>
      <c r="W768" s="404"/>
      <c r="X768" s="404"/>
      <c r="Y768" s="404"/>
      <c r="Z768" s="404"/>
      <c r="AA768" s="404"/>
      <c r="AB768" s="404"/>
      <c r="AC768" s="404"/>
    </row>
    <row r="769" spans="1:29" ht="15.75" customHeight="1">
      <c r="A769" s="404"/>
      <c r="B769" s="404"/>
      <c r="C769" s="404"/>
      <c r="D769" s="404"/>
      <c r="E769" s="404"/>
      <c r="F769" s="404"/>
      <c r="G769" s="404"/>
      <c r="H769" s="404"/>
      <c r="I769" s="404"/>
      <c r="J769" s="404"/>
      <c r="K769" s="404"/>
      <c r="L769" s="404"/>
      <c r="M769" s="404"/>
      <c r="N769" s="404"/>
      <c r="O769" s="404"/>
      <c r="P769" s="404"/>
      <c r="Q769" s="404"/>
      <c r="R769" s="404"/>
      <c r="S769" s="404"/>
      <c r="T769" s="404"/>
      <c r="U769" s="404"/>
      <c r="V769" s="404"/>
      <c r="W769" s="404"/>
      <c r="X769" s="404"/>
      <c r="Y769" s="404"/>
      <c r="Z769" s="404"/>
      <c r="AA769" s="404"/>
      <c r="AB769" s="404"/>
      <c r="AC769" s="404"/>
    </row>
    <row r="770" spans="1:29" ht="15.75" customHeight="1">
      <c r="A770" s="404"/>
      <c r="B770" s="404"/>
      <c r="C770" s="404"/>
      <c r="D770" s="404"/>
      <c r="E770" s="404"/>
      <c r="F770" s="404"/>
      <c r="G770" s="404"/>
      <c r="H770" s="404"/>
      <c r="I770" s="404"/>
      <c r="J770" s="404"/>
      <c r="K770" s="404"/>
      <c r="L770" s="404"/>
      <c r="M770" s="404"/>
      <c r="N770" s="404"/>
      <c r="O770" s="404"/>
      <c r="P770" s="404"/>
      <c r="Q770" s="404"/>
      <c r="R770" s="404"/>
      <c r="S770" s="404"/>
      <c r="T770" s="404"/>
      <c r="U770" s="404"/>
      <c r="V770" s="404"/>
      <c r="W770" s="404"/>
      <c r="X770" s="404"/>
      <c r="Y770" s="404"/>
      <c r="Z770" s="404"/>
      <c r="AA770" s="404"/>
      <c r="AB770" s="404"/>
      <c r="AC770" s="404"/>
    </row>
    <row r="771" spans="1:29" ht="15.75" customHeight="1">
      <c r="A771" s="404"/>
      <c r="B771" s="404"/>
      <c r="C771" s="404"/>
      <c r="D771" s="404"/>
      <c r="E771" s="404"/>
      <c r="F771" s="404"/>
      <c r="G771" s="404"/>
      <c r="H771" s="404"/>
      <c r="I771" s="404"/>
      <c r="J771" s="404"/>
      <c r="K771" s="404"/>
      <c r="L771" s="404"/>
      <c r="M771" s="404"/>
      <c r="N771" s="404"/>
      <c r="O771" s="404"/>
      <c r="P771" s="404"/>
      <c r="Q771" s="404"/>
      <c r="R771" s="404"/>
      <c r="S771" s="404"/>
      <c r="T771" s="404"/>
      <c r="U771" s="404"/>
      <c r="V771" s="404"/>
      <c r="W771" s="404"/>
      <c r="X771" s="404"/>
      <c r="Y771" s="404"/>
      <c r="Z771" s="404"/>
      <c r="AA771" s="404"/>
      <c r="AB771" s="404"/>
      <c r="AC771" s="404"/>
    </row>
    <row r="772" spans="1:29" ht="15.75" customHeight="1">
      <c r="A772" s="404"/>
      <c r="B772" s="404"/>
      <c r="C772" s="404"/>
      <c r="D772" s="404"/>
      <c r="E772" s="404"/>
      <c r="F772" s="404"/>
      <c r="G772" s="404"/>
      <c r="H772" s="404"/>
      <c r="I772" s="404"/>
      <c r="J772" s="404"/>
      <c r="K772" s="404"/>
      <c r="L772" s="404"/>
      <c r="M772" s="404"/>
      <c r="N772" s="404"/>
      <c r="O772" s="404"/>
      <c r="P772" s="404"/>
      <c r="Q772" s="404"/>
      <c r="R772" s="404"/>
      <c r="S772" s="404"/>
      <c r="T772" s="404"/>
      <c r="U772" s="404"/>
      <c r="V772" s="404"/>
      <c r="W772" s="404"/>
      <c r="X772" s="404"/>
      <c r="Y772" s="404"/>
      <c r="Z772" s="404"/>
      <c r="AA772" s="404"/>
      <c r="AB772" s="404"/>
      <c r="AC772" s="404"/>
    </row>
    <row r="773" spans="1:29" ht="15.75" customHeight="1">
      <c r="A773" s="404"/>
      <c r="B773" s="404"/>
      <c r="C773" s="404"/>
      <c r="D773" s="404"/>
      <c r="E773" s="404"/>
      <c r="F773" s="404"/>
      <c r="G773" s="404"/>
      <c r="H773" s="404"/>
      <c r="I773" s="404"/>
      <c r="J773" s="404"/>
      <c r="K773" s="404"/>
      <c r="L773" s="404"/>
      <c r="M773" s="404"/>
      <c r="N773" s="404"/>
      <c r="O773" s="404"/>
      <c r="P773" s="404"/>
      <c r="Q773" s="404"/>
      <c r="R773" s="404"/>
      <c r="S773" s="404"/>
      <c r="T773" s="404"/>
      <c r="U773" s="404"/>
      <c r="V773" s="404"/>
      <c r="W773" s="404"/>
      <c r="X773" s="404"/>
      <c r="Y773" s="404"/>
      <c r="Z773" s="404"/>
      <c r="AA773" s="404"/>
      <c r="AB773" s="404"/>
      <c r="AC773" s="404"/>
    </row>
    <row r="774" spans="1:29" ht="15.75" customHeight="1">
      <c r="A774" s="404"/>
      <c r="B774" s="404"/>
      <c r="C774" s="404"/>
      <c r="D774" s="404"/>
      <c r="E774" s="404"/>
      <c r="F774" s="404"/>
      <c r="G774" s="404"/>
      <c r="H774" s="404"/>
      <c r="I774" s="404"/>
      <c r="J774" s="404"/>
      <c r="K774" s="404"/>
      <c r="L774" s="404"/>
      <c r="M774" s="404"/>
      <c r="N774" s="404"/>
      <c r="O774" s="404"/>
      <c r="P774" s="404"/>
      <c r="Q774" s="404"/>
      <c r="R774" s="404"/>
      <c r="S774" s="404"/>
      <c r="T774" s="404"/>
      <c r="U774" s="404"/>
      <c r="V774" s="404"/>
      <c r="W774" s="404"/>
      <c r="X774" s="404"/>
      <c r="Y774" s="404"/>
      <c r="Z774" s="404"/>
      <c r="AA774" s="404"/>
      <c r="AB774" s="404"/>
      <c r="AC774" s="404"/>
    </row>
    <row r="775" spans="1:29" ht="15.75" customHeight="1">
      <c r="A775" s="404"/>
      <c r="B775" s="404"/>
      <c r="C775" s="404"/>
      <c r="D775" s="404"/>
      <c r="E775" s="404"/>
      <c r="F775" s="404"/>
      <c r="G775" s="404"/>
      <c r="H775" s="404"/>
      <c r="I775" s="404"/>
      <c r="J775" s="404"/>
      <c r="K775" s="404"/>
      <c r="L775" s="404"/>
      <c r="M775" s="404"/>
      <c r="N775" s="404"/>
      <c r="O775" s="404"/>
      <c r="P775" s="404"/>
      <c r="Q775" s="404"/>
      <c r="R775" s="404"/>
      <c r="S775" s="404"/>
      <c r="T775" s="404"/>
      <c r="U775" s="404"/>
      <c r="V775" s="404"/>
      <c r="W775" s="404"/>
      <c r="X775" s="404"/>
      <c r="Y775" s="404"/>
      <c r="Z775" s="404"/>
      <c r="AA775" s="404"/>
      <c r="AB775" s="404"/>
      <c r="AC775" s="404"/>
    </row>
    <row r="776" spans="1:29" ht="15.75" customHeight="1">
      <c r="A776" s="404"/>
      <c r="B776" s="404"/>
      <c r="C776" s="404"/>
      <c r="D776" s="404"/>
      <c r="E776" s="404"/>
      <c r="F776" s="404"/>
      <c r="G776" s="404"/>
      <c r="H776" s="404"/>
      <c r="I776" s="404"/>
      <c r="J776" s="404"/>
      <c r="K776" s="404"/>
      <c r="L776" s="404"/>
      <c r="M776" s="404"/>
      <c r="N776" s="404"/>
      <c r="O776" s="404"/>
      <c r="P776" s="404"/>
      <c r="Q776" s="404"/>
      <c r="R776" s="404"/>
      <c r="S776" s="404"/>
      <c r="T776" s="404"/>
      <c r="U776" s="404"/>
      <c r="V776" s="404"/>
      <c r="W776" s="404"/>
      <c r="X776" s="404"/>
      <c r="Y776" s="404"/>
      <c r="Z776" s="404"/>
      <c r="AA776" s="404"/>
      <c r="AB776" s="404"/>
      <c r="AC776" s="404"/>
    </row>
    <row r="777" spans="1:29" ht="15.75" customHeight="1">
      <c r="A777" s="404"/>
      <c r="B777" s="404"/>
      <c r="C777" s="404"/>
      <c r="D777" s="404"/>
      <c r="E777" s="404"/>
      <c r="F777" s="404"/>
      <c r="G777" s="404"/>
      <c r="H777" s="404"/>
      <c r="I777" s="404"/>
      <c r="J777" s="404"/>
      <c r="K777" s="404"/>
      <c r="L777" s="404"/>
      <c r="M777" s="404"/>
      <c r="N777" s="404"/>
      <c r="O777" s="404"/>
      <c r="P777" s="404"/>
      <c r="Q777" s="404"/>
      <c r="R777" s="404"/>
      <c r="S777" s="404"/>
      <c r="T777" s="404"/>
      <c r="U777" s="404"/>
      <c r="V777" s="404"/>
      <c r="W777" s="404"/>
      <c r="X777" s="404"/>
      <c r="Y777" s="404"/>
      <c r="Z777" s="404"/>
      <c r="AA777" s="404"/>
      <c r="AB777" s="404"/>
      <c r="AC777" s="404"/>
    </row>
    <row r="778" spans="1:29" ht="15.75" customHeight="1">
      <c r="A778" s="404"/>
      <c r="B778" s="404"/>
      <c r="C778" s="404"/>
      <c r="D778" s="404"/>
      <c r="E778" s="404"/>
      <c r="F778" s="404"/>
      <c r="G778" s="404"/>
      <c r="H778" s="404"/>
      <c r="I778" s="404"/>
      <c r="J778" s="404"/>
      <c r="K778" s="404"/>
      <c r="L778" s="404"/>
      <c r="M778" s="404"/>
      <c r="N778" s="404"/>
      <c r="O778" s="404"/>
      <c r="P778" s="404"/>
      <c r="Q778" s="404"/>
      <c r="R778" s="404"/>
      <c r="S778" s="404"/>
      <c r="T778" s="404"/>
      <c r="U778" s="404"/>
      <c r="V778" s="404"/>
      <c r="W778" s="404"/>
      <c r="X778" s="404"/>
      <c r="Y778" s="404"/>
      <c r="Z778" s="404"/>
      <c r="AA778" s="404"/>
      <c r="AB778" s="404"/>
      <c r="AC778" s="404"/>
    </row>
    <row r="779" spans="1:29" ht="15.75" customHeight="1">
      <c r="A779" s="404"/>
      <c r="B779" s="404"/>
      <c r="C779" s="404"/>
      <c r="D779" s="404"/>
      <c r="E779" s="404"/>
      <c r="F779" s="404"/>
      <c r="G779" s="404"/>
      <c r="H779" s="404"/>
      <c r="I779" s="404"/>
      <c r="J779" s="404"/>
      <c r="K779" s="404"/>
      <c r="L779" s="404"/>
      <c r="M779" s="404"/>
      <c r="N779" s="404"/>
      <c r="O779" s="404"/>
      <c r="P779" s="404"/>
      <c r="Q779" s="404"/>
      <c r="R779" s="404"/>
      <c r="S779" s="404"/>
      <c r="T779" s="404"/>
      <c r="U779" s="404"/>
      <c r="V779" s="404"/>
      <c r="W779" s="404"/>
      <c r="X779" s="404"/>
      <c r="Y779" s="404"/>
      <c r="Z779" s="404"/>
      <c r="AA779" s="404"/>
      <c r="AB779" s="404"/>
      <c r="AC779" s="404"/>
    </row>
    <row r="780" spans="1:29" ht="15.75" customHeight="1">
      <c r="A780" s="404"/>
      <c r="B780" s="404"/>
      <c r="C780" s="404"/>
      <c r="D780" s="404"/>
      <c r="E780" s="404"/>
      <c r="F780" s="404"/>
      <c r="G780" s="404"/>
      <c r="H780" s="404"/>
      <c r="I780" s="404"/>
      <c r="J780" s="404"/>
      <c r="K780" s="404"/>
      <c r="L780" s="404"/>
      <c r="M780" s="404"/>
      <c r="N780" s="404"/>
      <c r="O780" s="404"/>
      <c r="P780" s="404"/>
      <c r="Q780" s="404"/>
      <c r="R780" s="404"/>
      <c r="S780" s="404"/>
      <c r="T780" s="404"/>
      <c r="U780" s="404"/>
      <c r="V780" s="404"/>
      <c r="W780" s="404"/>
      <c r="X780" s="404"/>
      <c r="Y780" s="404"/>
      <c r="Z780" s="404"/>
      <c r="AA780" s="404"/>
      <c r="AB780" s="404"/>
      <c r="AC780" s="404"/>
    </row>
    <row r="781" spans="1:29" ht="15.75" customHeight="1">
      <c r="A781" s="404"/>
      <c r="B781" s="404"/>
      <c r="C781" s="404"/>
      <c r="D781" s="404"/>
      <c r="E781" s="404"/>
      <c r="F781" s="404"/>
      <c r="G781" s="404"/>
      <c r="H781" s="404"/>
      <c r="I781" s="404"/>
      <c r="J781" s="404"/>
      <c r="K781" s="404"/>
      <c r="L781" s="404"/>
      <c r="M781" s="404"/>
      <c r="N781" s="404"/>
      <c r="O781" s="404"/>
      <c r="P781" s="404"/>
      <c r="Q781" s="404"/>
      <c r="R781" s="404"/>
      <c r="S781" s="404"/>
      <c r="T781" s="404"/>
      <c r="U781" s="404"/>
      <c r="V781" s="404"/>
      <c r="W781" s="404"/>
      <c r="X781" s="404"/>
      <c r="Y781" s="404"/>
      <c r="Z781" s="404"/>
      <c r="AA781" s="404"/>
      <c r="AB781" s="404"/>
      <c r="AC781" s="404"/>
    </row>
    <row r="782" spans="1:29" ht="15.75" customHeight="1">
      <c r="A782" s="404"/>
      <c r="B782" s="404"/>
      <c r="C782" s="404"/>
      <c r="D782" s="404"/>
      <c r="E782" s="404"/>
      <c r="F782" s="404"/>
      <c r="G782" s="404"/>
      <c r="H782" s="404"/>
      <c r="I782" s="404"/>
      <c r="J782" s="404"/>
      <c r="K782" s="404"/>
      <c r="L782" s="404"/>
      <c r="M782" s="404"/>
      <c r="N782" s="404"/>
      <c r="O782" s="404"/>
      <c r="P782" s="404"/>
      <c r="Q782" s="404"/>
      <c r="R782" s="404"/>
      <c r="S782" s="404"/>
      <c r="T782" s="404"/>
      <c r="U782" s="404"/>
      <c r="V782" s="404"/>
      <c r="W782" s="404"/>
      <c r="X782" s="404"/>
      <c r="Y782" s="404"/>
      <c r="Z782" s="404"/>
      <c r="AA782" s="404"/>
      <c r="AB782" s="404"/>
      <c r="AC782" s="404"/>
    </row>
    <row r="783" spans="1:29" ht="15.75" customHeight="1">
      <c r="A783" s="404"/>
      <c r="B783" s="404"/>
      <c r="C783" s="404"/>
      <c r="D783" s="404"/>
      <c r="E783" s="404"/>
      <c r="F783" s="404"/>
      <c r="G783" s="404"/>
      <c r="H783" s="404"/>
      <c r="I783" s="404"/>
      <c r="J783" s="404"/>
      <c r="K783" s="404"/>
      <c r="L783" s="404"/>
      <c r="M783" s="404"/>
      <c r="N783" s="404"/>
      <c r="O783" s="404"/>
      <c r="P783" s="404"/>
      <c r="Q783" s="404"/>
      <c r="R783" s="404"/>
      <c r="S783" s="404"/>
      <c r="T783" s="404"/>
      <c r="U783" s="404"/>
      <c r="V783" s="404"/>
      <c r="W783" s="404"/>
      <c r="X783" s="404"/>
      <c r="Y783" s="404"/>
      <c r="Z783" s="404"/>
      <c r="AA783" s="404"/>
      <c r="AB783" s="404"/>
      <c r="AC783" s="404"/>
    </row>
    <row r="784" spans="1:29" ht="15.75" customHeight="1">
      <c r="A784" s="404"/>
      <c r="B784" s="404"/>
      <c r="C784" s="404"/>
      <c r="D784" s="404"/>
      <c r="E784" s="404"/>
      <c r="F784" s="404"/>
      <c r="G784" s="404"/>
      <c r="H784" s="404"/>
      <c r="I784" s="404"/>
      <c r="J784" s="404"/>
      <c r="K784" s="404"/>
      <c r="L784" s="404"/>
      <c r="M784" s="404"/>
      <c r="N784" s="404"/>
      <c r="O784" s="404"/>
      <c r="P784" s="404"/>
      <c r="Q784" s="404"/>
      <c r="R784" s="404"/>
      <c r="S784" s="404"/>
      <c r="T784" s="404"/>
      <c r="U784" s="404"/>
      <c r="V784" s="404"/>
      <c r="W784" s="404"/>
      <c r="X784" s="404"/>
      <c r="Y784" s="404"/>
      <c r="Z784" s="404"/>
      <c r="AA784" s="404"/>
      <c r="AB784" s="404"/>
      <c r="AC784" s="404"/>
    </row>
    <row r="785" spans="1:29" ht="15.75" customHeight="1">
      <c r="A785" s="404"/>
      <c r="B785" s="404"/>
      <c r="C785" s="404"/>
      <c r="D785" s="404"/>
      <c r="E785" s="404"/>
      <c r="F785" s="404"/>
      <c r="G785" s="404"/>
      <c r="H785" s="404"/>
      <c r="I785" s="404"/>
      <c r="J785" s="404"/>
      <c r="K785" s="404"/>
      <c r="L785" s="404"/>
      <c r="M785" s="404"/>
      <c r="N785" s="404"/>
      <c r="O785" s="404"/>
      <c r="P785" s="404"/>
      <c r="Q785" s="404"/>
      <c r="R785" s="404"/>
      <c r="S785" s="404"/>
      <c r="T785" s="404"/>
      <c r="U785" s="404"/>
      <c r="V785" s="404"/>
      <c r="W785" s="404"/>
      <c r="X785" s="404"/>
      <c r="Y785" s="404"/>
      <c r="Z785" s="404"/>
      <c r="AA785" s="404"/>
      <c r="AB785" s="404"/>
      <c r="AC785" s="404"/>
    </row>
    <row r="786" spans="1:29" ht="15.75" customHeight="1">
      <c r="A786" s="404"/>
      <c r="B786" s="404"/>
      <c r="C786" s="404"/>
      <c r="D786" s="404"/>
      <c r="E786" s="404"/>
      <c r="F786" s="404"/>
      <c r="G786" s="404"/>
      <c r="H786" s="404"/>
      <c r="I786" s="404"/>
      <c r="J786" s="404"/>
      <c r="K786" s="404"/>
      <c r="L786" s="404"/>
      <c r="M786" s="404"/>
      <c r="N786" s="404"/>
      <c r="O786" s="404"/>
      <c r="P786" s="404"/>
      <c r="Q786" s="404"/>
      <c r="R786" s="404"/>
      <c r="S786" s="404"/>
      <c r="T786" s="404"/>
      <c r="U786" s="404"/>
      <c r="V786" s="404"/>
      <c r="W786" s="404"/>
      <c r="X786" s="404"/>
      <c r="Y786" s="404"/>
      <c r="Z786" s="404"/>
      <c r="AA786" s="404"/>
      <c r="AB786" s="404"/>
      <c r="AC786" s="404"/>
    </row>
    <row r="787" spans="1:29" ht="15.75" customHeight="1">
      <c r="A787" s="404"/>
      <c r="B787" s="404"/>
      <c r="C787" s="404"/>
      <c r="D787" s="404"/>
      <c r="E787" s="404"/>
      <c r="F787" s="404"/>
      <c r="G787" s="404"/>
      <c r="H787" s="404"/>
      <c r="I787" s="404"/>
      <c r="J787" s="404"/>
      <c r="K787" s="404"/>
      <c r="L787" s="404"/>
      <c r="M787" s="404"/>
      <c r="N787" s="404"/>
      <c r="O787" s="404"/>
      <c r="P787" s="404"/>
      <c r="Q787" s="404"/>
      <c r="R787" s="404"/>
      <c r="S787" s="404"/>
      <c r="T787" s="404"/>
      <c r="U787" s="404"/>
      <c r="V787" s="404"/>
      <c r="W787" s="404"/>
      <c r="X787" s="404"/>
      <c r="Y787" s="404"/>
      <c r="Z787" s="404"/>
      <c r="AA787" s="404"/>
      <c r="AB787" s="404"/>
      <c r="AC787" s="404"/>
    </row>
    <row r="788" spans="1:29" ht="15.75" customHeight="1">
      <c r="A788" s="404"/>
      <c r="B788" s="404"/>
      <c r="C788" s="404"/>
      <c r="D788" s="404"/>
      <c r="E788" s="404"/>
      <c r="F788" s="404"/>
      <c r="G788" s="404"/>
      <c r="H788" s="404"/>
      <c r="I788" s="404"/>
      <c r="J788" s="404"/>
      <c r="K788" s="404"/>
      <c r="L788" s="404"/>
      <c r="M788" s="404"/>
      <c r="N788" s="404"/>
      <c r="O788" s="404"/>
      <c r="P788" s="404"/>
      <c r="Q788" s="404"/>
      <c r="R788" s="404"/>
      <c r="S788" s="404"/>
      <c r="T788" s="404"/>
      <c r="U788" s="404"/>
      <c r="V788" s="404"/>
      <c r="W788" s="404"/>
      <c r="X788" s="404"/>
      <c r="Y788" s="404"/>
      <c r="Z788" s="404"/>
      <c r="AA788" s="404"/>
      <c r="AB788" s="404"/>
      <c r="AC788" s="404"/>
    </row>
    <row r="789" spans="1:29" ht="15.75" customHeight="1">
      <c r="A789" s="404"/>
      <c r="B789" s="404"/>
      <c r="C789" s="404"/>
      <c r="D789" s="404"/>
      <c r="E789" s="404"/>
      <c r="F789" s="404"/>
      <c r="G789" s="404"/>
      <c r="H789" s="404"/>
      <c r="I789" s="404"/>
      <c r="J789" s="404"/>
      <c r="K789" s="404"/>
      <c r="L789" s="404"/>
      <c r="M789" s="404"/>
      <c r="N789" s="404"/>
      <c r="O789" s="404"/>
      <c r="P789" s="404"/>
      <c r="Q789" s="404"/>
      <c r="R789" s="404"/>
      <c r="S789" s="404"/>
      <c r="T789" s="404"/>
      <c r="U789" s="404"/>
      <c r="V789" s="404"/>
      <c r="W789" s="404"/>
      <c r="X789" s="404"/>
      <c r="Y789" s="404"/>
      <c r="Z789" s="404"/>
      <c r="AA789" s="404"/>
      <c r="AB789" s="404"/>
      <c r="AC789" s="404"/>
    </row>
    <row r="790" spans="1:29" ht="15.75" customHeight="1">
      <c r="A790" s="404"/>
      <c r="B790" s="404"/>
      <c r="C790" s="404"/>
      <c r="D790" s="404"/>
      <c r="E790" s="404"/>
      <c r="F790" s="404"/>
      <c r="G790" s="404"/>
      <c r="H790" s="404"/>
      <c r="I790" s="404"/>
      <c r="J790" s="404"/>
      <c r="K790" s="404"/>
      <c r="L790" s="404"/>
      <c r="M790" s="404"/>
      <c r="N790" s="404"/>
      <c r="O790" s="404"/>
      <c r="P790" s="404"/>
      <c r="Q790" s="404"/>
      <c r="R790" s="404"/>
      <c r="S790" s="404"/>
      <c r="T790" s="404"/>
      <c r="U790" s="404"/>
      <c r="V790" s="404"/>
      <c r="W790" s="404"/>
      <c r="X790" s="404"/>
      <c r="Y790" s="404"/>
      <c r="Z790" s="404"/>
      <c r="AA790" s="404"/>
      <c r="AB790" s="404"/>
      <c r="AC790" s="404"/>
    </row>
    <row r="791" spans="1:29" ht="15.75" customHeight="1">
      <c r="A791" s="404"/>
      <c r="B791" s="404"/>
      <c r="C791" s="404"/>
      <c r="D791" s="404"/>
      <c r="E791" s="404"/>
      <c r="F791" s="404"/>
      <c r="G791" s="404"/>
      <c r="H791" s="404"/>
      <c r="I791" s="404"/>
      <c r="J791" s="404"/>
      <c r="K791" s="404"/>
      <c r="L791" s="404"/>
      <c r="M791" s="404"/>
      <c r="N791" s="404"/>
      <c r="O791" s="404"/>
      <c r="P791" s="404"/>
      <c r="Q791" s="404"/>
      <c r="R791" s="404"/>
      <c r="S791" s="404"/>
      <c r="T791" s="404"/>
      <c r="U791" s="404"/>
      <c r="V791" s="404"/>
      <c r="W791" s="404"/>
      <c r="X791" s="404"/>
      <c r="Y791" s="404"/>
      <c r="Z791" s="404"/>
      <c r="AA791" s="404"/>
      <c r="AB791" s="404"/>
      <c r="AC791" s="404"/>
    </row>
    <row r="792" spans="1:29" ht="15.75" customHeight="1">
      <c r="A792" s="404"/>
      <c r="B792" s="404"/>
      <c r="C792" s="404"/>
      <c r="D792" s="404"/>
      <c r="E792" s="404"/>
      <c r="F792" s="404"/>
      <c r="G792" s="404"/>
      <c r="H792" s="404"/>
      <c r="I792" s="404"/>
      <c r="J792" s="404"/>
      <c r="K792" s="404"/>
      <c r="L792" s="404"/>
      <c r="M792" s="404"/>
      <c r="N792" s="404"/>
      <c r="O792" s="404"/>
      <c r="P792" s="404"/>
      <c r="Q792" s="404"/>
      <c r="R792" s="404"/>
      <c r="S792" s="404"/>
      <c r="T792" s="404"/>
      <c r="U792" s="404"/>
      <c r="V792" s="404"/>
      <c r="W792" s="404"/>
      <c r="X792" s="404"/>
      <c r="Y792" s="404"/>
      <c r="Z792" s="404"/>
      <c r="AA792" s="404"/>
      <c r="AB792" s="404"/>
      <c r="AC792" s="404"/>
    </row>
    <row r="793" spans="1:29" ht="15.75" customHeight="1">
      <c r="A793" s="404"/>
      <c r="B793" s="404"/>
      <c r="C793" s="404"/>
      <c r="D793" s="404"/>
      <c r="E793" s="404"/>
      <c r="F793" s="404"/>
      <c r="G793" s="404"/>
      <c r="H793" s="404"/>
      <c r="I793" s="404"/>
      <c r="J793" s="404"/>
      <c r="K793" s="404"/>
      <c r="L793" s="404"/>
      <c r="M793" s="404"/>
      <c r="N793" s="404"/>
      <c r="O793" s="404"/>
      <c r="P793" s="404"/>
      <c r="Q793" s="404"/>
      <c r="R793" s="404"/>
      <c r="S793" s="404"/>
      <c r="T793" s="404"/>
      <c r="U793" s="404"/>
      <c r="V793" s="404"/>
      <c r="W793" s="404"/>
      <c r="X793" s="404"/>
      <c r="Y793" s="404"/>
      <c r="Z793" s="404"/>
      <c r="AA793" s="404"/>
      <c r="AB793" s="404"/>
      <c r="AC793" s="404"/>
    </row>
    <row r="794" spans="1:29" ht="15.75" customHeight="1">
      <c r="A794" s="404"/>
      <c r="B794" s="404"/>
      <c r="C794" s="404"/>
      <c r="D794" s="404"/>
      <c r="E794" s="404"/>
      <c r="F794" s="404"/>
      <c r="G794" s="404"/>
      <c r="H794" s="404"/>
      <c r="I794" s="404"/>
      <c r="J794" s="404"/>
      <c r="K794" s="404"/>
      <c r="L794" s="404"/>
      <c r="M794" s="404"/>
      <c r="N794" s="404"/>
      <c r="O794" s="404"/>
      <c r="P794" s="404"/>
      <c r="Q794" s="404"/>
      <c r="R794" s="404"/>
      <c r="S794" s="404"/>
      <c r="T794" s="404"/>
      <c r="U794" s="404"/>
      <c r="V794" s="404"/>
      <c r="W794" s="404"/>
      <c r="X794" s="404"/>
      <c r="Y794" s="404"/>
      <c r="Z794" s="404"/>
      <c r="AA794" s="404"/>
      <c r="AB794" s="404"/>
      <c r="AC794" s="404"/>
    </row>
    <row r="795" spans="1:29" ht="15.75" customHeight="1">
      <c r="A795" s="404"/>
      <c r="B795" s="404"/>
      <c r="C795" s="404"/>
      <c r="D795" s="404"/>
      <c r="E795" s="404"/>
      <c r="F795" s="404"/>
      <c r="G795" s="404"/>
      <c r="H795" s="404"/>
      <c r="I795" s="404"/>
      <c r="J795" s="404"/>
      <c r="K795" s="404"/>
      <c r="L795" s="404"/>
      <c r="M795" s="404"/>
      <c r="N795" s="404"/>
      <c r="O795" s="404"/>
      <c r="P795" s="404"/>
      <c r="Q795" s="404"/>
      <c r="R795" s="404"/>
      <c r="S795" s="404"/>
      <c r="T795" s="404"/>
      <c r="U795" s="404"/>
      <c r="V795" s="404"/>
      <c r="W795" s="404"/>
      <c r="X795" s="404"/>
      <c r="Y795" s="404"/>
      <c r="Z795" s="404"/>
      <c r="AA795" s="404"/>
      <c r="AB795" s="404"/>
      <c r="AC795" s="404"/>
    </row>
    <row r="796" spans="1:29" ht="15.75" customHeight="1">
      <c r="A796" s="404"/>
      <c r="B796" s="404"/>
      <c r="C796" s="404"/>
      <c r="D796" s="404"/>
      <c r="E796" s="404"/>
      <c r="F796" s="404"/>
      <c r="G796" s="404"/>
      <c r="H796" s="404"/>
      <c r="I796" s="404"/>
      <c r="J796" s="404"/>
      <c r="K796" s="404"/>
      <c r="L796" s="404"/>
      <c r="M796" s="404"/>
      <c r="N796" s="404"/>
      <c r="O796" s="404"/>
      <c r="P796" s="404"/>
      <c r="Q796" s="404"/>
      <c r="R796" s="404"/>
      <c r="S796" s="404"/>
      <c r="T796" s="404"/>
      <c r="U796" s="404"/>
      <c r="V796" s="404"/>
      <c r="W796" s="404"/>
      <c r="X796" s="404"/>
      <c r="Y796" s="404"/>
      <c r="Z796" s="404"/>
      <c r="AA796" s="404"/>
      <c r="AB796" s="404"/>
      <c r="AC796" s="404"/>
    </row>
    <row r="797" spans="1:29" ht="15.75" customHeight="1">
      <c r="A797" s="404"/>
      <c r="B797" s="404"/>
      <c r="C797" s="404"/>
      <c r="D797" s="404"/>
      <c r="E797" s="404"/>
      <c r="F797" s="404"/>
      <c r="G797" s="404"/>
      <c r="H797" s="404"/>
      <c r="I797" s="404"/>
      <c r="J797" s="404"/>
      <c r="K797" s="404"/>
      <c r="L797" s="404"/>
      <c r="M797" s="404"/>
      <c r="N797" s="404"/>
      <c r="O797" s="404"/>
      <c r="P797" s="404"/>
      <c r="Q797" s="404"/>
      <c r="R797" s="404"/>
      <c r="S797" s="404"/>
      <c r="T797" s="404"/>
      <c r="U797" s="404"/>
      <c r="V797" s="404"/>
      <c r="W797" s="404"/>
      <c r="X797" s="404"/>
      <c r="Y797" s="404"/>
      <c r="Z797" s="404"/>
      <c r="AA797" s="404"/>
      <c r="AB797" s="404"/>
      <c r="AC797" s="404"/>
    </row>
    <row r="798" spans="1:29" ht="15.75" customHeight="1">
      <c r="A798" s="404"/>
      <c r="B798" s="404"/>
      <c r="C798" s="404"/>
      <c r="D798" s="404"/>
      <c r="E798" s="404"/>
      <c r="F798" s="404"/>
      <c r="G798" s="404"/>
      <c r="H798" s="404"/>
      <c r="I798" s="404"/>
      <c r="J798" s="404"/>
      <c r="K798" s="404"/>
      <c r="L798" s="404"/>
      <c r="M798" s="404"/>
      <c r="N798" s="404"/>
      <c r="O798" s="404"/>
      <c r="P798" s="404"/>
      <c r="Q798" s="404"/>
      <c r="R798" s="404"/>
      <c r="S798" s="404"/>
      <c r="T798" s="404"/>
      <c r="U798" s="404"/>
      <c r="V798" s="404"/>
      <c r="W798" s="404"/>
      <c r="X798" s="404"/>
      <c r="Y798" s="404"/>
      <c r="Z798" s="404"/>
      <c r="AA798" s="404"/>
      <c r="AB798" s="404"/>
      <c r="AC798" s="404"/>
    </row>
    <row r="799" spans="1:29" ht="15.75" customHeight="1">
      <c r="A799" s="404"/>
      <c r="B799" s="404"/>
      <c r="C799" s="404"/>
      <c r="D799" s="404"/>
      <c r="E799" s="404"/>
      <c r="F799" s="404"/>
      <c r="G799" s="404"/>
      <c r="H799" s="404"/>
      <c r="I799" s="404"/>
      <c r="J799" s="404"/>
      <c r="K799" s="404"/>
      <c r="L799" s="404"/>
      <c r="M799" s="404"/>
      <c r="N799" s="404"/>
      <c r="O799" s="404"/>
      <c r="P799" s="404"/>
      <c r="Q799" s="404"/>
      <c r="R799" s="404"/>
      <c r="S799" s="404"/>
      <c r="T799" s="404"/>
      <c r="U799" s="404"/>
      <c r="V799" s="404"/>
      <c r="W799" s="404"/>
      <c r="X799" s="404"/>
      <c r="Y799" s="404"/>
      <c r="Z799" s="404"/>
      <c r="AA799" s="404"/>
      <c r="AB799" s="404"/>
      <c r="AC799" s="404"/>
    </row>
    <row r="800" spans="1:29" ht="15.75" customHeight="1">
      <c r="A800" s="404"/>
      <c r="B800" s="404"/>
      <c r="C800" s="404"/>
      <c r="D800" s="404"/>
      <c r="E800" s="404"/>
      <c r="F800" s="404"/>
      <c r="G800" s="404"/>
      <c r="H800" s="404"/>
      <c r="I800" s="404"/>
      <c r="J800" s="404"/>
      <c r="K800" s="404"/>
      <c r="L800" s="404"/>
      <c r="M800" s="404"/>
      <c r="N800" s="404"/>
      <c r="O800" s="404"/>
      <c r="P800" s="404"/>
      <c r="Q800" s="404"/>
      <c r="R800" s="404"/>
      <c r="S800" s="404"/>
      <c r="T800" s="404"/>
      <c r="U800" s="404"/>
      <c r="V800" s="404"/>
      <c r="W800" s="404"/>
      <c r="X800" s="404"/>
      <c r="Y800" s="404"/>
      <c r="Z800" s="404"/>
      <c r="AA800" s="404"/>
      <c r="AB800" s="404"/>
      <c r="AC800" s="404"/>
    </row>
    <row r="801" spans="1:29" ht="15.75" customHeight="1">
      <c r="A801" s="404"/>
      <c r="B801" s="404"/>
      <c r="C801" s="404"/>
      <c r="D801" s="404"/>
      <c r="E801" s="404"/>
      <c r="F801" s="404"/>
      <c r="G801" s="404"/>
      <c r="H801" s="404"/>
      <c r="I801" s="404"/>
      <c r="J801" s="404"/>
      <c r="K801" s="404"/>
      <c r="L801" s="404"/>
      <c r="M801" s="404"/>
      <c r="N801" s="404"/>
      <c r="O801" s="404"/>
      <c r="P801" s="404"/>
      <c r="Q801" s="404"/>
      <c r="R801" s="404"/>
      <c r="S801" s="404"/>
      <c r="T801" s="404"/>
      <c r="U801" s="404"/>
      <c r="V801" s="404"/>
      <c r="W801" s="404"/>
      <c r="X801" s="404"/>
      <c r="Y801" s="404"/>
      <c r="Z801" s="404"/>
      <c r="AA801" s="404"/>
      <c r="AB801" s="404"/>
      <c r="AC801" s="404"/>
    </row>
    <row r="802" spans="1:29" ht="15.75" customHeight="1">
      <c r="A802" s="404"/>
      <c r="B802" s="404"/>
      <c r="C802" s="404"/>
      <c r="D802" s="404"/>
      <c r="E802" s="404"/>
      <c r="F802" s="404"/>
      <c r="G802" s="404"/>
      <c r="H802" s="404"/>
      <c r="I802" s="404"/>
      <c r="J802" s="404"/>
      <c r="K802" s="404"/>
      <c r="L802" s="404"/>
      <c r="M802" s="404"/>
      <c r="N802" s="404"/>
      <c r="O802" s="404"/>
      <c r="P802" s="404"/>
      <c r="Q802" s="404"/>
      <c r="R802" s="404"/>
      <c r="S802" s="404"/>
      <c r="T802" s="404"/>
      <c r="U802" s="404"/>
      <c r="V802" s="404"/>
      <c r="W802" s="404"/>
      <c r="X802" s="404"/>
      <c r="Y802" s="404"/>
      <c r="Z802" s="404"/>
      <c r="AA802" s="404"/>
      <c r="AB802" s="404"/>
      <c r="AC802" s="404"/>
    </row>
    <row r="803" spans="1:29" ht="15.75" customHeight="1">
      <c r="A803" s="404"/>
      <c r="B803" s="404"/>
      <c r="C803" s="404"/>
      <c r="D803" s="404"/>
      <c r="E803" s="404"/>
      <c r="F803" s="404"/>
      <c r="G803" s="404"/>
      <c r="H803" s="404"/>
      <c r="I803" s="404"/>
      <c r="J803" s="404"/>
      <c r="K803" s="404"/>
      <c r="L803" s="404"/>
      <c r="M803" s="404"/>
      <c r="N803" s="404"/>
      <c r="O803" s="404"/>
      <c r="P803" s="404"/>
      <c r="Q803" s="404"/>
      <c r="R803" s="404"/>
      <c r="S803" s="404"/>
      <c r="T803" s="404"/>
      <c r="U803" s="404"/>
      <c r="V803" s="404"/>
      <c r="W803" s="404"/>
      <c r="X803" s="404"/>
      <c r="Y803" s="404"/>
      <c r="Z803" s="404"/>
      <c r="AA803" s="404"/>
      <c r="AB803" s="404"/>
      <c r="AC803" s="404"/>
    </row>
    <row r="804" spans="1:29" ht="15.75" customHeight="1">
      <c r="A804" s="404"/>
      <c r="B804" s="404"/>
      <c r="C804" s="404"/>
      <c r="D804" s="404"/>
      <c r="E804" s="404"/>
      <c r="F804" s="404"/>
      <c r="G804" s="404"/>
      <c r="H804" s="404"/>
      <c r="I804" s="404"/>
      <c r="J804" s="404"/>
      <c r="K804" s="404"/>
      <c r="L804" s="404"/>
      <c r="M804" s="404"/>
      <c r="N804" s="404"/>
      <c r="O804" s="404"/>
      <c r="P804" s="404"/>
      <c r="Q804" s="404"/>
      <c r="R804" s="404"/>
      <c r="S804" s="404"/>
      <c r="T804" s="404"/>
      <c r="U804" s="404"/>
      <c r="V804" s="404"/>
      <c r="W804" s="404"/>
      <c r="X804" s="404"/>
      <c r="Y804" s="404"/>
      <c r="Z804" s="404"/>
      <c r="AA804" s="404"/>
      <c r="AB804" s="404"/>
      <c r="AC804" s="404"/>
    </row>
    <row r="805" spans="1:29" ht="15.75" customHeight="1">
      <c r="A805" s="404"/>
      <c r="B805" s="404"/>
      <c r="C805" s="404"/>
      <c r="D805" s="404"/>
      <c r="E805" s="404"/>
      <c r="F805" s="404"/>
      <c r="G805" s="404"/>
      <c r="H805" s="404"/>
      <c r="I805" s="404"/>
      <c r="J805" s="404"/>
      <c r="K805" s="404"/>
      <c r="L805" s="404"/>
      <c r="M805" s="404"/>
      <c r="N805" s="404"/>
      <c r="O805" s="404"/>
      <c r="P805" s="404"/>
      <c r="Q805" s="404"/>
      <c r="R805" s="404"/>
      <c r="S805" s="404"/>
      <c r="T805" s="404"/>
      <c r="U805" s="404"/>
      <c r="V805" s="404"/>
      <c r="W805" s="404"/>
      <c r="X805" s="404"/>
      <c r="Y805" s="404"/>
      <c r="Z805" s="404"/>
      <c r="AA805" s="404"/>
      <c r="AB805" s="404"/>
      <c r="AC805" s="404"/>
    </row>
    <row r="806" spans="1:29" ht="15.75" customHeight="1">
      <c r="A806" s="404"/>
      <c r="B806" s="404"/>
      <c r="C806" s="404"/>
      <c r="D806" s="404"/>
      <c r="E806" s="404"/>
      <c r="F806" s="404"/>
      <c r="G806" s="404"/>
      <c r="H806" s="404"/>
      <c r="I806" s="404"/>
      <c r="J806" s="404"/>
      <c r="K806" s="404"/>
      <c r="L806" s="404"/>
      <c r="M806" s="404"/>
      <c r="N806" s="404"/>
      <c r="O806" s="404"/>
      <c r="P806" s="404"/>
      <c r="Q806" s="404"/>
      <c r="R806" s="404"/>
      <c r="S806" s="404"/>
      <c r="T806" s="404"/>
      <c r="U806" s="404"/>
      <c r="V806" s="404"/>
      <c r="W806" s="404"/>
      <c r="X806" s="404"/>
      <c r="Y806" s="404"/>
      <c r="Z806" s="404"/>
      <c r="AA806" s="404"/>
      <c r="AB806" s="404"/>
      <c r="AC806" s="404"/>
    </row>
    <row r="807" spans="1:29" ht="15.75" customHeight="1">
      <c r="A807" s="404"/>
      <c r="B807" s="404"/>
      <c r="C807" s="404"/>
      <c r="D807" s="404"/>
      <c r="E807" s="404"/>
      <c r="F807" s="404"/>
      <c r="G807" s="404"/>
      <c r="H807" s="404"/>
      <c r="I807" s="404"/>
      <c r="J807" s="404"/>
      <c r="K807" s="404"/>
      <c r="L807" s="404"/>
      <c r="M807" s="404"/>
      <c r="N807" s="404"/>
      <c r="O807" s="404"/>
      <c r="P807" s="404"/>
      <c r="Q807" s="404"/>
      <c r="R807" s="404"/>
      <c r="S807" s="404"/>
      <c r="T807" s="404"/>
      <c r="U807" s="404"/>
      <c r="V807" s="404"/>
      <c r="W807" s="404"/>
      <c r="X807" s="404"/>
      <c r="Y807" s="404"/>
      <c r="Z807" s="404"/>
      <c r="AA807" s="404"/>
      <c r="AB807" s="404"/>
      <c r="AC807" s="404"/>
    </row>
    <row r="808" spans="1:29" ht="15.75" customHeight="1">
      <c r="A808" s="404"/>
      <c r="B808" s="404"/>
      <c r="C808" s="404"/>
      <c r="D808" s="404"/>
      <c r="E808" s="404"/>
      <c r="F808" s="404"/>
      <c r="G808" s="404"/>
      <c r="H808" s="404"/>
      <c r="I808" s="404"/>
      <c r="J808" s="404"/>
      <c r="K808" s="404"/>
      <c r="L808" s="404"/>
      <c r="M808" s="404"/>
      <c r="N808" s="404"/>
      <c r="O808" s="404"/>
      <c r="P808" s="404"/>
      <c r="Q808" s="404"/>
      <c r="R808" s="404"/>
      <c r="S808" s="404"/>
      <c r="T808" s="404"/>
      <c r="U808" s="404"/>
      <c r="V808" s="404"/>
      <c r="W808" s="404"/>
      <c r="X808" s="404"/>
      <c r="Y808" s="404"/>
      <c r="Z808" s="404"/>
      <c r="AA808" s="404"/>
      <c r="AB808" s="404"/>
      <c r="AC808" s="404"/>
    </row>
    <row r="809" spans="1:29" ht="15.75" customHeight="1">
      <c r="A809" s="404"/>
      <c r="B809" s="404"/>
      <c r="C809" s="404"/>
      <c r="D809" s="404"/>
      <c r="E809" s="404"/>
      <c r="F809" s="404"/>
      <c r="G809" s="404"/>
      <c r="H809" s="404"/>
      <c r="I809" s="404"/>
      <c r="J809" s="404"/>
      <c r="K809" s="404"/>
      <c r="L809" s="404"/>
      <c r="M809" s="404"/>
      <c r="N809" s="404"/>
      <c r="O809" s="404"/>
      <c r="P809" s="404"/>
      <c r="Q809" s="404"/>
      <c r="R809" s="404"/>
      <c r="S809" s="404"/>
      <c r="T809" s="404"/>
      <c r="U809" s="404"/>
      <c r="V809" s="404"/>
      <c r="W809" s="404"/>
      <c r="X809" s="404"/>
      <c r="Y809" s="404"/>
      <c r="Z809" s="404"/>
      <c r="AA809" s="404"/>
      <c r="AB809" s="404"/>
      <c r="AC809" s="404"/>
    </row>
    <row r="810" spans="1:29" ht="15.75" customHeight="1">
      <c r="A810" s="404"/>
      <c r="B810" s="404"/>
      <c r="C810" s="404"/>
      <c r="D810" s="404"/>
      <c r="E810" s="404"/>
      <c r="F810" s="404"/>
      <c r="G810" s="404"/>
      <c r="H810" s="404"/>
      <c r="I810" s="404"/>
      <c r="J810" s="404"/>
      <c r="K810" s="404"/>
      <c r="L810" s="404"/>
      <c r="M810" s="404"/>
      <c r="N810" s="404"/>
      <c r="O810" s="404"/>
      <c r="P810" s="404"/>
      <c r="Q810" s="404"/>
      <c r="R810" s="404"/>
      <c r="S810" s="404"/>
      <c r="T810" s="404"/>
      <c r="U810" s="404"/>
      <c r="V810" s="404"/>
      <c r="W810" s="404"/>
      <c r="X810" s="404"/>
      <c r="Y810" s="404"/>
      <c r="Z810" s="404"/>
      <c r="AA810" s="404"/>
      <c r="AB810" s="404"/>
      <c r="AC810" s="404"/>
    </row>
    <row r="811" spans="1:29" ht="15.75" customHeight="1">
      <c r="A811" s="404"/>
      <c r="B811" s="404"/>
      <c r="C811" s="404"/>
      <c r="D811" s="404"/>
      <c r="E811" s="404"/>
      <c r="F811" s="404"/>
      <c r="G811" s="404"/>
      <c r="H811" s="404"/>
      <c r="I811" s="404"/>
      <c r="J811" s="404"/>
      <c r="K811" s="404"/>
      <c r="L811" s="404"/>
      <c r="M811" s="404"/>
      <c r="N811" s="404"/>
      <c r="O811" s="404"/>
      <c r="P811" s="404"/>
      <c r="Q811" s="404"/>
      <c r="R811" s="404"/>
      <c r="S811" s="404"/>
      <c r="T811" s="404"/>
      <c r="U811" s="404"/>
      <c r="V811" s="404"/>
      <c r="W811" s="404"/>
      <c r="X811" s="404"/>
      <c r="Y811" s="404"/>
      <c r="Z811" s="404"/>
      <c r="AA811" s="404"/>
      <c r="AB811" s="404"/>
      <c r="AC811" s="404"/>
    </row>
    <row r="812" spans="1:29" ht="15.75" customHeight="1">
      <c r="A812" s="404"/>
      <c r="B812" s="404"/>
      <c r="C812" s="404"/>
      <c r="D812" s="404"/>
      <c r="E812" s="404"/>
      <c r="F812" s="404"/>
      <c r="G812" s="404"/>
      <c r="H812" s="404"/>
      <c r="I812" s="404"/>
      <c r="J812" s="404"/>
      <c r="K812" s="404"/>
      <c r="L812" s="404"/>
      <c r="M812" s="404"/>
      <c r="N812" s="404"/>
      <c r="O812" s="404"/>
      <c r="P812" s="404"/>
      <c r="Q812" s="404"/>
      <c r="R812" s="404"/>
      <c r="S812" s="404"/>
      <c r="T812" s="404"/>
      <c r="U812" s="404"/>
      <c r="V812" s="404"/>
      <c r="W812" s="404"/>
      <c r="X812" s="404"/>
      <c r="Y812" s="404"/>
      <c r="Z812" s="404"/>
      <c r="AA812" s="404"/>
      <c r="AB812" s="404"/>
      <c r="AC812" s="404"/>
    </row>
    <row r="813" spans="1:29" ht="15.75" customHeight="1">
      <c r="A813" s="404"/>
      <c r="B813" s="404"/>
      <c r="C813" s="404"/>
      <c r="D813" s="404"/>
      <c r="E813" s="404"/>
      <c r="F813" s="404"/>
      <c r="G813" s="404"/>
      <c r="H813" s="404"/>
      <c r="I813" s="404"/>
      <c r="J813" s="404"/>
      <c r="K813" s="404"/>
      <c r="L813" s="404"/>
      <c r="M813" s="404"/>
      <c r="N813" s="404"/>
      <c r="O813" s="404"/>
      <c r="P813" s="404"/>
      <c r="Q813" s="404"/>
      <c r="R813" s="404"/>
      <c r="S813" s="404"/>
      <c r="T813" s="404"/>
      <c r="U813" s="404"/>
      <c r="V813" s="404"/>
      <c r="W813" s="404"/>
      <c r="X813" s="404"/>
      <c r="Y813" s="404"/>
      <c r="Z813" s="404"/>
      <c r="AA813" s="404"/>
      <c r="AB813" s="404"/>
      <c r="AC813" s="404"/>
    </row>
    <row r="814" spans="1:29" ht="15.75" customHeight="1">
      <c r="A814" s="404"/>
      <c r="B814" s="404"/>
      <c r="C814" s="404"/>
      <c r="D814" s="404"/>
      <c r="E814" s="404"/>
      <c r="F814" s="404"/>
      <c r="G814" s="404"/>
      <c r="H814" s="404"/>
      <c r="I814" s="404"/>
      <c r="J814" s="404"/>
      <c r="K814" s="404"/>
      <c r="L814" s="404"/>
      <c r="M814" s="404"/>
      <c r="N814" s="404"/>
      <c r="O814" s="404"/>
      <c r="P814" s="404"/>
      <c r="Q814" s="404"/>
      <c r="R814" s="404"/>
      <c r="S814" s="404"/>
      <c r="T814" s="404"/>
      <c r="U814" s="404"/>
      <c r="V814" s="404"/>
      <c r="W814" s="404"/>
      <c r="X814" s="404"/>
      <c r="Y814" s="404"/>
      <c r="Z814" s="404"/>
      <c r="AA814" s="404"/>
      <c r="AB814" s="404"/>
      <c r="AC814" s="404"/>
    </row>
    <row r="815" spans="1:29" ht="15.75" customHeight="1">
      <c r="A815" s="404"/>
      <c r="B815" s="404"/>
      <c r="C815" s="404"/>
      <c r="D815" s="404"/>
      <c r="E815" s="404"/>
      <c r="F815" s="404"/>
      <c r="G815" s="404"/>
      <c r="H815" s="404"/>
      <c r="I815" s="404"/>
      <c r="J815" s="404"/>
      <c r="K815" s="404"/>
      <c r="L815" s="404"/>
      <c r="M815" s="404"/>
      <c r="N815" s="404"/>
      <c r="O815" s="404"/>
      <c r="P815" s="404"/>
      <c r="Q815" s="404"/>
      <c r="R815" s="404"/>
      <c r="S815" s="404"/>
      <c r="T815" s="404"/>
      <c r="U815" s="404"/>
      <c r="V815" s="404"/>
      <c r="W815" s="404"/>
      <c r="X815" s="404"/>
      <c r="Y815" s="404"/>
      <c r="Z815" s="404"/>
      <c r="AA815" s="404"/>
      <c r="AB815" s="404"/>
      <c r="AC815" s="404"/>
    </row>
    <row r="816" spans="1:29" ht="15.75" customHeight="1">
      <c r="A816" s="404"/>
      <c r="B816" s="404"/>
      <c r="C816" s="404"/>
      <c r="D816" s="404"/>
      <c r="E816" s="404"/>
      <c r="F816" s="404"/>
      <c r="G816" s="404"/>
      <c r="H816" s="404"/>
      <c r="I816" s="404"/>
      <c r="J816" s="404"/>
      <c r="K816" s="404"/>
      <c r="L816" s="404"/>
      <c r="M816" s="404"/>
      <c r="N816" s="404"/>
      <c r="O816" s="404"/>
      <c r="P816" s="404"/>
      <c r="Q816" s="404"/>
      <c r="R816" s="404"/>
      <c r="S816" s="404"/>
      <c r="T816" s="404"/>
      <c r="U816" s="404"/>
      <c r="V816" s="404"/>
      <c r="W816" s="404"/>
      <c r="X816" s="404"/>
      <c r="Y816" s="404"/>
      <c r="Z816" s="404"/>
      <c r="AA816" s="404"/>
      <c r="AB816" s="404"/>
      <c r="AC816" s="404"/>
    </row>
    <row r="817" spans="1:29" ht="15.75" customHeight="1">
      <c r="A817" s="404"/>
      <c r="B817" s="404"/>
      <c r="C817" s="404"/>
      <c r="D817" s="404"/>
      <c r="E817" s="404"/>
      <c r="F817" s="404"/>
      <c r="G817" s="404"/>
      <c r="H817" s="404"/>
      <c r="I817" s="404"/>
      <c r="J817" s="404"/>
      <c r="K817" s="404"/>
      <c r="L817" s="404"/>
      <c r="M817" s="404"/>
      <c r="N817" s="404"/>
      <c r="O817" s="404"/>
      <c r="P817" s="404"/>
      <c r="Q817" s="404"/>
      <c r="R817" s="404"/>
      <c r="S817" s="404"/>
      <c r="T817" s="404"/>
      <c r="U817" s="404"/>
      <c r="V817" s="404"/>
      <c r="W817" s="404"/>
      <c r="X817" s="404"/>
      <c r="Y817" s="404"/>
      <c r="Z817" s="404"/>
      <c r="AA817" s="404"/>
      <c r="AB817" s="404"/>
      <c r="AC817" s="404"/>
    </row>
    <row r="818" spans="1:29" ht="15.75" customHeight="1">
      <c r="A818" s="404"/>
      <c r="B818" s="404"/>
      <c r="C818" s="404"/>
      <c r="D818" s="404"/>
      <c r="E818" s="404"/>
      <c r="F818" s="404"/>
      <c r="G818" s="404"/>
      <c r="H818" s="404"/>
      <c r="I818" s="404"/>
      <c r="J818" s="404"/>
      <c r="K818" s="404"/>
      <c r="L818" s="404"/>
      <c r="M818" s="404"/>
      <c r="N818" s="404"/>
      <c r="O818" s="404"/>
      <c r="P818" s="404"/>
      <c r="Q818" s="404"/>
      <c r="R818" s="404"/>
      <c r="S818" s="404"/>
      <c r="T818" s="404"/>
      <c r="U818" s="404"/>
      <c r="V818" s="404"/>
      <c r="W818" s="404"/>
      <c r="X818" s="404"/>
      <c r="Y818" s="404"/>
      <c r="Z818" s="404"/>
      <c r="AA818" s="404"/>
      <c r="AB818" s="404"/>
      <c r="AC818" s="404"/>
    </row>
    <row r="819" spans="1:29" ht="15.75" customHeight="1">
      <c r="A819" s="404"/>
      <c r="B819" s="404"/>
      <c r="C819" s="404"/>
      <c r="D819" s="404"/>
      <c r="E819" s="404"/>
      <c r="F819" s="404"/>
      <c r="G819" s="404"/>
      <c r="H819" s="404"/>
      <c r="I819" s="404"/>
      <c r="J819" s="404"/>
      <c r="K819" s="404"/>
      <c r="L819" s="404"/>
      <c r="M819" s="404"/>
      <c r="N819" s="404"/>
      <c r="O819" s="404"/>
      <c r="P819" s="404"/>
      <c r="Q819" s="404"/>
      <c r="R819" s="404"/>
      <c r="S819" s="404"/>
      <c r="T819" s="404"/>
      <c r="U819" s="404"/>
      <c r="V819" s="404"/>
      <c r="W819" s="404"/>
      <c r="X819" s="404"/>
      <c r="Y819" s="404"/>
      <c r="Z819" s="404"/>
      <c r="AA819" s="404"/>
      <c r="AB819" s="404"/>
      <c r="AC819" s="404"/>
    </row>
    <row r="820" spans="1:29" ht="15.75" customHeight="1">
      <c r="A820" s="404"/>
      <c r="B820" s="404"/>
      <c r="C820" s="404"/>
      <c r="D820" s="404"/>
      <c r="E820" s="404"/>
      <c r="F820" s="404"/>
      <c r="G820" s="404"/>
      <c r="H820" s="404"/>
      <c r="I820" s="404"/>
      <c r="J820" s="404"/>
      <c r="K820" s="404"/>
      <c r="L820" s="404"/>
      <c r="M820" s="404"/>
      <c r="N820" s="404"/>
      <c r="O820" s="404"/>
      <c r="P820" s="404"/>
      <c r="Q820" s="404"/>
      <c r="R820" s="404"/>
      <c r="S820" s="404"/>
      <c r="T820" s="404"/>
      <c r="U820" s="404"/>
      <c r="V820" s="404"/>
      <c r="W820" s="404"/>
      <c r="X820" s="404"/>
      <c r="Y820" s="404"/>
      <c r="Z820" s="404"/>
      <c r="AA820" s="404"/>
      <c r="AB820" s="404"/>
      <c r="AC820" s="404"/>
    </row>
    <row r="821" spans="1:29" ht="15.75" customHeight="1">
      <c r="A821" s="404"/>
      <c r="B821" s="404"/>
      <c r="C821" s="404"/>
      <c r="D821" s="404"/>
      <c r="E821" s="404"/>
      <c r="F821" s="404"/>
      <c r="G821" s="404"/>
      <c r="H821" s="404"/>
      <c r="I821" s="404"/>
      <c r="J821" s="404"/>
      <c r="K821" s="404"/>
      <c r="L821" s="404"/>
      <c r="M821" s="404"/>
      <c r="N821" s="404"/>
      <c r="O821" s="404"/>
      <c r="P821" s="404"/>
      <c r="Q821" s="404"/>
      <c r="R821" s="404"/>
      <c r="S821" s="404"/>
      <c r="T821" s="404"/>
      <c r="U821" s="404"/>
      <c r="V821" s="404"/>
      <c r="W821" s="404"/>
      <c r="X821" s="404"/>
      <c r="Y821" s="404"/>
      <c r="Z821" s="404"/>
      <c r="AA821" s="404"/>
      <c r="AB821" s="404"/>
      <c r="AC821" s="404"/>
    </row>
    <row r="822" spans="1:29" ht="15.75" customHeight="1">
      <c r="A822" s="404"/>
      <c r="B822" s="404"/>
      <c r="C822" s="404"/>
      <c r="D822" s="404"/>
      <c r="E822" s="404"/>
      <c r="F822" s="404"/>
      <c r="G822" s="404"/>
      <c r="H822" s="404"/>
      <c r="I822" s="404"/>
      <c r="J822" s="404"/>
      <c r="K822" s="404"/>
      <c r="L822" s="404"/>
      <c r="M822" s="404"/>
      <c r="N822" s="404"/>
      <c r="O822" s="404"/>
      <c r="P822" s="404"/>
      <c r="Q822" s="404"/>
      <c r="R822" s="404"/>
      <c r="S822" s="404"/>
      <c r="T822" s="404"/>
      <c r="U822" s="404"/>
      <c r="V822" s="404"/>
      <c r="W822" s="404"/>
      <c r="X822" s="404"/>
      <c r="Y822" s="404"/>
      <c r="Z822" s="404"/>
      <c r="AA822" s="404"/>
      <c r="AB822" s="404"/>
      <c r="AC822" s="404"/>
    </row>
    <row r="823" spans="1:29" ht="15.75" customHeight="1">
      <c r="A823" s="404"/>
      <c r="B823" s="404"/>
      <c r="C823" s="404"/>
      <c r="D823" s="404"/>
      <c r="E823" s="404"/>
      <c r="F823" s="404"/>
      <c r="G823" s="404"/>
      <c r="H823" s="404"/>
      <c r="I823" s="404"/>
      <c r="J823" s="404"/>
      <c r="K823" s="404"/>
      <c r="L823" s="404"/>
      <c r="M823" s="404"/>
      <c r="N823" s="404"/>
      <c r="O823" s="404"/>
      <c r="P823" s="404"/>
      <c r="Q823" s="404"/>
      <c r="R823" s="404"/>
      <c r="S823" s="404"/>
      <c r="T823" s="404"/>
      <c r="U823" s="404"/>
      <c r="V823" s="404"/>
      <c r="W823" s="404"/>
      <c r="X823" s="404"/>
      <c r="Y823" s="404"/>
      <c r="Z823" s="404"/>
      <c r="AA823" s="404"/>
      <c r="AB823" s="404"/>
      <c r="AC823" s="404"/>
    </row>
    <row r="824" spans="1:29" ht="15.75" customHeight="1">
      <c r="A824" s="404"/>
      <c r="B824" s="404"/>
      <c r="C824" s="404"/>
      <c r="D824" s="404"/>
      <c r="E824" s="404"/>
      <c r="F824" s="404"/>
      <c r="G824" s="404"/>
      <c r="H824" s="404"/>
      <c r="I824" s="404"/>
      <c r="J824" s="404"/>
      <c r="K824" s="404"/>
      <c r="L824" s="404"/>
      <c r="M824" s="404"/>
      <c r="N824" s="404"/>
      <c r="O824" s="404"/>
      <c r="P824" s="404"/>
      <c r="Q824" s="404"/>
      <c r="R824" s="404"/>
      <c r="S824" s="404"/>
      <c r="T824" s="404"/>
      <c r="U824" s="404"/>
      <c r="V824" s="404"/>
      <c r="W824" s="404"/>
      <c r="X824" s="404"/>
      <c r="Y824" s="404"/>
      <c r="Z824" s="404"/>
      <c r="AA824" s="404"/>
      <c r="AB824" s="404"/>
      <c r="AC824" s="404"/>
    </row>
    <row r="825" spans="1:29" ht="15.75" customHeight="1">
      <c r="A825" s="404"/>
      <c r="B825" s="404"/>
      <c r="C825" s="404"/>
      <c r="D825" s="404"/>
      <c r="E825" s="404"/>
      <c r="F825" s="404"/>
      <c r="G825" s="404"/>
      <c r="H825" s="404"/>
      <c r="I825" s="404"/>
      <c r="J825" s="404"/>
      <c r="K825" s="404"/>
      <c r="L825" s="404"/>
      <c r="M825" s="404"/>
      <c r="N825" s="404"/>
      <c r="O825" s="404"/>
      <c r="P825" s="404"/>
      <c r="Q825" s="404"/>
      <c r="R825" s="404"/>
      <c r="S825" s="404"/>
      <c r="T825" s="404"/>
      <c r="U825" s="404"/>
      <c r="V825" s="404"/>
      <c r="W825" s="404"/>
      <c r="X825" s="404"/>
      <c r="Y825" s="404"/>
      <c r="Z825" s="404"/>
      <c r="AA825" s="404"/>
      <c r="AB825" s="404"/>
      <c r="AC825" s="404"/>
    </row>
    <row r="826" spans="1:29" ht="15.75" customHeight="1">
      <c r="A826" s="404"/>
      <c r="B826" s="404"/>
      <c r="C826" s="404"/>
      <c r="D826" s="404"/>
      <c r="E826" s="404"/>
      <c r="F826" s="404"/>
      <c r="G826" s="404"/>
      <c r="H826" s="404"/>
      <c r="I826" s="404"/>
      <c r="J826" s="404"/>
      <c r="K826" s="404"/>
      <c r="L826" s="404"/>
      <c r="M826" s="404"/>
      <c r="N826" s="404"/>
      <c r="O826" s="404"/>
      <c r="P826" s="404"/>
      <c r="Q826" s="404"/>
      <c r="R826" s="404"/>
      <c r="S826" s="404"/>
      <c r="T826" s="404"/>
      <c r="U826" s="404"/>
      <c r="V826" s="404"/>
      <c r="W826" s="404"/>
      <c r="X826" s="404"/>
      <c r="Y826" s="404"/>
      <c r="Z826" s="404"/>
      <c r="AA826" s="404"/>
      <c r="AB826" s="404"/>
      <c r="AC826" s="404"/>
    </row>
    <row r="827" spans="1:29" ht="15.75" customHeight="1">
      <c r="A827" s="404"/>
      <c r="B827" s="404"/>
      <c r="C827" s="404"/>
      <c r="D827" s="404"/>
      <c r="E827" s="404"/>
      <c r="F827" s="404"/>
      <c r="G827" s="404"/>
      <c r="H827" s="404"/>
      <c r="I827" s="404"/>
      <c r="J827" s="404"/>
      <c r="K827" s="404"/>
      <c r="L827" s="404"/>
      <c r="M827" s="404"/>
      <c r="N827" s="404"/>
      <c r="O827" s="404"/>
      <c r="P827" s="404"/>
      <c r="Q827" s="404"/>
      <c r="R827" s="404"/>
      <c r="S827" s="404"/>
      <c r="T827" s="404"/>
      <c r="U827" s="404"/>
      <c r="V827" s="404"/>
      <c r="W827" s="404"/>
      <c r="X827" s="404"/>
      <c r="Y827" s="404"/>
      <c r="Z827" s="404"/>
      <c r="AA827" s="404"/>
      <c r="AB827" s="404"/>
      <c r="AC827" s="404"/>
    </row>
    <row r="828" spans="1:29" ht="15.75" customHeight="1">
      <c r="A828" s="404"/>
      <c r="B828" s="404"/>
      <c r="C828" s="404"/>
      <c r="D828" s="404"/>
      <c r="E828" s="404"/>
      <c r="F828" s="404"/>
      <c r="G828" s="404"/>
      <c r="H828" s="404"/>
      <c r="I828" s="404"/>
      <c r="J828" s="404"/>
      <c r="K828" s="404"/>
      <c r="L828" s="404"/>
      <c r="M828" s="404"/>
      <c r="N828" s="404"/>
      <c r="O828" s="404"/>
      <c r="P828" s="404"/>
      <c r="Q828" s="404"/>
      <c r="R828" s="404"/>
      <c r="S828" s="404"/>
      <c r="T828" s="404"/>
      <c r="U828" s="404"/>
      <c r="V828" s="404"/>
      <c r="W828" s="404"/>
      <c r="X828" s="404"/>
      <c r="Y828" s="404"/>
      <c r="Z828" s="404"/>
      <c r="AA828" s="404"/>
      <c r="AB828" s="404"/>
      <c r="AC828" s="404"/>
    </row>
    <row r="829" spans="1:29" ht="15.75" customHeight="1">
      <c r="A829" s="404"/>
      <c r="B829" s="404"/>
      <c r="C829" s="404"/>
      <c r="D829" s="404"/>
      <c r="E829" s="404"/>
      <c r="F829" s="404"/>
      <c r="G829" s="404"/>
      <c r="H829" s="404"/>
      <c r="I829" s="404"/>
      <c r="J829" s="404"/>
      <c r="K829" s="404"/>
      <c r="L829" s="404"/>
      <c r="M829" s="404"/>
      <c r="N829" s="404"/>
      <c r="O829" s="404"/>
      <c r="P829" s="404"/>
      <c r="Q829" s="404"/>
      <c r="R829" s="404"/>
      <c r="S829" s="404"/>
      <c r="T829" s="404"/>
      <c r="U829" s="404"/>
      <c r="V829" s="404"/>
      <c r="W829" s="404"/>
      <c r="X829" s="404"/>
      <c r="Y829" s="404"/>
      <c r="Z829" s="404"/>
      <c r="AA829" s="404"/>
      <c r="AB829" s="404"/>
      <c r="AC829" s="404"/>
    </row>
    <row r="830" spans="1:29" ht="15.75" customHeight="1">
      <c r="A830" s="404"/>
      <c r="B830" s="404"/>
      <c r="C830" s="404"/>
      <c r="D830" s="404"/>
      <c r="E830" s="404"/>
      <c r="F830" s="404"/>
      <c r="G830" s="404"/>
      <c r="H830" s="404"/>
      <c r="I830" s="404"/>
      <c r="J830" s="404"/>
      <c r="K830" s="404"/>
      <c r="L830" s="404"/>
      <c r="M830" s="404"/>
      <c r="N830" s="404"/>
      <c r="O830" s="404"/>
      <c r="P830" s="404"/>
      <c r="Q830" s="404"/>
      <c r="R830" s="404"/>
      <c r="S830" s="404"/>
      <c r="T830" s="404"/>
      <c r="U830" s="404"/>
      <c r="V830" s="404"/>
      <c r="W830" s="404"/>
      <c r="X830" s="404"/>
      <c r="Y830" s="404"/>
      <c r="Z830" s="404"/>
      <c r="AA830" s="404"/>
      <c r="AB830" s="404"/>
      <c r="AC830" s="404"/>
    </row>
    <row r="831" spans="1:29" ht="15.75" customHeight="1">
      <c r="A831" s="404"/>
      <c r="B831" s="404"/>
      <c r="C831" s="404"/>
      <c r="D831" s="404"/>
      <c r="E831" s="404"/>
      <c r="F831" s="404"/>
      <c r="G831" s="404"/>
      <c r="H831" s="404"/>
      <c r="I831" s="404"/>
      <c r="J831" s="404"/>
      <c r="K831" s="404"/>
      <c r="L831" s="404"/>
      <c r="M831" s="404"/>
      <c r="N831" s="404"/>
      <c r="O831" s="404"/>
      <c r="P831" s="404"/>
      <c r="Q831" s="404"/>
      <c r="R831" s="404"/>
      <c r="S831" s="404"/>
      <c r="T831" s="404"/>
      <c r="U831" s="404"/>
      <c r="V831" s="404"/>
      <c r="W831" s="404"/>
      <c r="X831" s="404"/>
      <c r="Y831" s="404"/>
      <c r="Z831" s="404"/>
      <c r="AA831" s="404"/>
      <c r="AB831" s="404"/>
      <c r="AC831" s="404"/>
    </row>
    <row r="832" spans="1:29" ht="15.75" customHeight="1">
      <c r="A832" s="404"/>
      <c r="B832" s="404"/>
      <c r="C832" s="404"/>
      <c r="D832" s="404"/>
      <c r="E832" s="404"/>
      <c r="F832" s="404"/>
      <c r="G832" s="404"/>
      <c r="H832" s="404"/>
      <c r="I832" s="404"/>
      <c r="J832" s="404"/>
      <c r="K832" s="404"/>
      <c r="L832" s="404"/>
      <c r="M832" s="404"/>
      <c r="N832" s="404"/>
      <c r="O832" s="404"/>
      <c r="P832" s="404"/>
      <c r="Q832" s="404"/>
      <c r="R832" s="404"/>
      <c r="S832" s="404"/>
      <c r="T832" s="404"/>
      <c r="U832" s="404"/>
      <c r="V832" s="404"/>
      <c r="W832" s="404"/>
      <c r="X832" s="404"/>
      <c r="Y832" s="404"/>
      <c r="Z832" s="404"/>
      <c r="AA832" s="404"/>
      <c r="AB832" s="404"/>
      <c r="AC832" s="404"/>
    </row>
    <row r="833" spans="1:29" ht="15.75" customHeight="1">
      <c r="A833" s="404"/>
      <c r="B833" s="404"/>
      <c r="C833" s="404"/>
      <c r="D833" s="404"/>
      <c r="E833" s="404"/>
      <c r="F833" s="404"/>
      <c r="G833" s="404"/>
      <c r="H833" s="404"/>
      <c r="I833" s="404"/>
      <c r="J833" s="404"/>
      <c r="K833" s="404"/>
      <c r="L833" s="404"/>
      <c r="M833" s="404"/>
      <c r="N833" s="404"/>
      <c r="O833" s="404"/>
      <c r="P833" s="404"/>
      <c r="Q833" s="404"/>
      <c r="R833" s="404"/>
      <c r="S833" s="404"/>
      <c r="T833" s="404"/>
      <c r="U833" s="404"/>
      <c r="V833" s="404"/>
      <c r="W833" s="404"/>
      <c r="X833" s="404"/>
      <c r="Y833" s="404"/>
      <c r="Z833" s="404"/>
      <c r="AA833" s="404"/>
      <c r="AB833" s="404"/>
      <c r="AC833" s="404"/>
    </row>
    <row r="834" spans="1:29" ht="15.75" customHeight="1">
      <c r="A834" s="404"/>
      <c r="B834" s="404"/>
      <c r="C834" s="404"/>
      <c r="D834" s="404"/>
      <c r="E834" s="404"/>
      <c r="F834" s="404"/>
      <c r="G834" s="404"/>
      <c r="H834" s="404"/>
      <c r="I834" s="404"/>
      <c r="J834" s="404"/>
      <c r="K834" s="404"/>
      <c r="L834" s="404"/>
      <c r="M834" s="404"/>
      <c r="N834" s="404"/>
      <c r="O834" s="404"/>
      <c r="P834" s="404"/>
      <c r="Q834" s="404"/>
      <c r="R834" s="404"/>
      <c r="S834" s="404"/>
      <c r="T834" s="404"/>
      <c r="U834" s="404"/>
      <c r="V834" s="404"/>
      <c r="W834" s="404"/>
      <c r="X834" s="404"/>
      <c r="Y834" s="404"/>
      <c r="Z834" s="404"/>
      <c r="AA834" s="404"/>
      <c r="AB834" s="404"/>
      <c r="AC834" s="404"/>
    </row>
    <row r="835" spans="1:29" ht="15.75" customHeight="1">
      <c r="A835" s="404"/>
      <c r="B835" s="404"/>
      <c r="C835" s="404"/>
      <c r="D835" s="404"/>
      <c r="E835" s="404"/>
      <c r="F835" s="404"/>
      <c r="G835" s="404"/>
      <c r="H835" s="404"/>
      <c r="I835" s="404"/>
      <c r="J835" s="404"/>
      <c r="K835" s="404"/>
      <c r="L835" s="404"/>
      <c r="M835" s="404"/>
      <c r="N835" s="404"/>
      <c r="O835" s="404"/>
      <c r="P835" s="404"/>
      <c r="Q835" s="404"/>
      <c r="R835" s="404"/>
      <c r="S835" s="404"/>
      <c r="T835" s="404"/>
      <c r="U835" s="404"/>
      <c r="V835" s="404"/>
      <c r="W835" s="404"/>
      <c r="X835" s="404"/>
      <c r="Y835" s="404"/>
      <c r="Z835" s="404"/>
      <c r="AA835" s="404"/>
      <c r="AB835" s="404"/>
      <c r="AC835" s="404"/>
    </row>
    <row r="836" spans="1:29" ht="15.75" customHeight="1">
      <c r="A836" s="404"/>
      <c r="B836" s="404"/>
      <c r="C836" s="404"/>
      <c r="D836" s="404"/>
      <c r="E836" s="404"/>
      <c r="F836" s="404"/>
      <c r="G836" s="404"/>
      <c r="H836" s="404"/>
      <c r="I836" s="404"/>
      <c r="J836" s="404"/>
      <c r="K836" s="404"/>
      <c r="L836" s="404"/>
      <c r="M836" s="404"/>
      <c r="N836" s="404"/>
      <c r="O836" s="404"/>
      <c r="P836" s="404"/>
      <c r="Q836" s="404"/>
      <c r="R836" s="404"/>
      <c r="S836" s="404"/>
      <c r="T836" s="404"/>
      <c r="U836" s="404"/>
      <c r="V836" s="404"/>
      <c r="W836" s="404"/>
      <c r="X836" s="404"/>
      <c r="Y836" s="404"/>
      <c r="Z836" s="404"/>
      <c r="AA836" s="404"/>
      <c r="AB836" s="404"/>
      <c r="AC836" s="404"/>
    </row>
    <row r="837" spans="1:29" ht="15.75" customHeight="1">
      <c r="A837" s="404"/>
      <c r="B837" s="404"/>
      <c r="C837" s="404"/>
      <c r="D837" s="404"/>
      <c r="E837" s="404"/>
      <c r="F837" s="404"/>
      <c r="G837" s="404"/>
      <c r="H837" s="404"/>
      <c r="I837" s="404"/>
      <c r="J837" s="404"/>
      <c r="K837" s="404"/>
      <c r="L837" s="404"/>
      <c r="M837" s="404"/>
      <c r="N837" s="404"/>
      <c r="O837" s="404"/>
      <c r="P837" s="404"/>
      <c r="Q837" s="404"/>
      <c r="R837" s="404"/>
      <c r="S837" s="404"/>
      <c r="T837" s="404"/>
      <c r="U837" s="404"/>
      <c r="V837" s="404"/>
      <c r="W837" s="404"/>
      <c r="X837" s="404"/>
      <c r="Y837" s="404"/>
      <c r="Z837" s="404"/>
      <c r="AA837" s="404"/>
      <c r="AB837" s="404"/>
      <c r="AC837" s="404"/>
    </row>
    <row r="838" spans="1:29" ht="15.75" customHeight="1">
      <c r="A838" s="404"/>
      <c r="B838" s="404"/>
      <c r="C838" s="404"/>
      <c r="D838" s="404"/>
      <c r="E838" s="404"/>
      <c r="F838" s="404"/>
      <c r="G838" s="404"/>
      <c r="H838" s="404"/>
      <c r="I838" s="404"/>
      <c r="J838" s="404"/>
      <c r="K838" s="404"/>
      <c r="L838" s="404"/>
      <c r="M838" s="404"/>
      <c r="N838" s="404"/>
      <c r="O838" s="404"/>
      <c r="P838" s="404"/>
      <c r="Q838" s="404"/>
      <c r="R838" s="404"/>
      <c r="S838" s="404"/>
      <c r="T838" s="404"/>
      <c r="U838" s="404"/>
      <c r="V838" s="404"/>
      <c r="W838" s="404"/>
      <c r="X838" s="404"/>
      <c r="Y838" s="404"/>
      <c r="Z838" s="404"/>
      <c r="AA838" s="404"/>
      <c r="AB838" s="404"/>
      <c r="AC838" s="404"/>
    </row>
    <row r="839" spans="1:29" ht="15.75" customHeight="1">
      <c r="A839" s="404"/>
      <c r="B839" s="404"/>
      <c r="C839" s="404"/>
      <c r="D839" s="404"/>
      <c r="E839" s="404"/>
      <c r="F839" s="404"/>
      <c r="G839" s="404"/>
      <c r="H839" s="404"/>
      <c r="I839" s="404"/>
      <c r="J839" s="404"/>
      <c r="K839" s="404"/>
      <c r="L839" s="404"/>
      <c r="M839" s="404"/>
      <c r="N839" s="404"/>
      <c r="O839" s="404"/>
      <c r="P839" s="404"/>
      <c r="Q839" s="404"/>
      <c r="R839" s="404"/>
      <c r="S839" s="404"/>
      <c r="T839" s="404"/>
      <c r="U839" s="404"/>
      <c r="V839" s="404"/>
      <c r="W839" s="404"/>
      <c r="X839" s="404"/>
      <c r="Y839" s="404"/>
      <c r="Z839" s="404"/>
      <c r="AA839" s="404"/>
      <c r="AB839" s="404"/>
      <c r="AC839" s="404"/>
    </row>
    <row r="840" spans="1:29" ht="15.75" customHeight="1">
      <c r="A840" s="404"/>
      <c r="B840" s="404"/>
      <c r="C840" s="404"/>
      <c r="D840" s="404"/>
      <c r="E840" s="404"/>
      <c r="F840" s="404"/>
      <c r="G840" s="404"/>
      <c r="H840" s="404"/>
      <c r="I840" s="404"/>
      <c r="J840" s="404"/>
      <c r="K840" s="404"/>
      <c r="L840" s="404"/>
      <c r="M840" s="404"/>
      <c r="N840" s="404"/>
      <c r="O840" s="404"/>
      <c r="P840" s="404"/>
      <c r="Q840" s="404"/>
      <c r="R840" s="404"/>
      <c r="S840" s="404"/>
      <c r="T840" s="404"/>
      <c r="U840" s="404"/>
      <c r="V840" s="404"/>
      <c r="W840" s="404"/>
      <c r="X840" s="404"/>
      <c r="Y840" s="404"/>
      <c r="Z840" s="404"/>
      <c r="AA840" s="404"/>
      <c r="AB840" s="404"/>
      <c r="AC840" s="404"/>
    </row>
    <row r="841" spans="1:29" ht="15.75" customHeight="1">
      <c r="A841" s="404"/>
      <c r="B841" s="404"/>
      <c r="C841" s="404"/>
      <c r="D841" s="404"/>
      <c r="E841" s="404"/>
      <c r="F841" s="404"/>
      <c r="G841" s="404"/>
      <c r="H841" s="404"/>
      <c r="I841" s="404"/>
      <c r="J841" s="404"/>
      <c r="K841" s="404"/>
      <c r="L841" s="404"/>
      <c r="M841" s="404"/>
      <c r="N841" s="404"/>
      <c r="O841" s="404"/>
      <c r="P841" s="404"/>
      <c r="Q841" s="404"/>
      <c r="R841" s="404"/>
      <c r="S841" s="404"/>
      <c r="T841" s="404"/>
      <c r="U841" s="404"/>
      <c r="V841" s="404"/>
      <c r="W841" s="404"/>
      <c r="X841" s="404"/>
      <c r="Y841" s="404"/>
      <c r="Z841" s="404"/>
      <c r="AA841" s="404"/>
      <c r="AB841" s="404"/>
      <c r="AC841" s="404"/>
    </row>
    <row r="842" spans="1:29" ht="15.75" customHeight="1">
      <c r="A842" s="404"/>
      <c r="B842" s="404"/>
      <c r="C842" s="404"/>
      <c r="D842" s="404"/>
      <c r="E842" s="404"/>
      <c r="F842" s="404"/>
      <c r="G842" s="404"/>
      <c r="H842" s="404"/>
      <c r="I842" s="404"/>
      <c r="J842" s="404"/>
      <c r="K842" s="404"/>
      <c r="L842" s="404"/>
      <c r="M842" s="404"/>
      <c r="N842" s="404"/>
      <c r="O842" s="404"/>
      <c r="P842" s="404"/>
      <c r="Q842" s="404"/>
      <c r="R842" s="404"/>
      <c r="S842" s="404"/>
      <c r="T842" s="404"/>
      <c r="U842" s="404"/>
      <c r="V842" s="404"/>
      <c r="W842" s="404"/>
      <c r="X842" s="404"/>
      <c r="Y842" s="404"/>
      <c r="Z842" s="404"/>
      <c r="AA842" s="404"/>
      <c r="AB842" s="404"/>
      <c r="AC842" s="404"/>
    </row>
    <row r="843" spans="1:29" ht="15.75" customHeight="1">
      <c r="A843" s="404"/>
      <c r="B843" s="404"/>
      <c r="C843" s="404"/>
      <c r="D843" s="404"/>
      <c r="E843" s="404"/>
      <c r="F843" s="404"/>
      <c r="G843" s="404"/>
      <c r="H843" s="404"/>
      <c r="I843" s="404"/>
      <c r="J843" s="404"/>
      <c r="K843" s="404"/>
      <c r="L843" s="404"/>
      <c r="M843" s="404"/>
      <c r="N843" s="404"/>
      <c r="O843" s="404"/>
      <c r="P843" s="404"/>
      <c r="Q843" s="404"/>
      <c r="R843" s="404"/>
      <c r="S843" s="404"/>
      <c r="T843" s="404"/>
      <c r="U843" s="404"/>
      <c r="V843" s="404"/>
      <c r="W843" s="404"/>
      <c r="X843" s="404"/>
      <c r="Y843" s="404"/>
      <c r="Z843" s="404"/>
      <c r="AA843" s="404"/>
      <c r="AB843" s="404"/>
      <c r="AC843" s="404"/>
    </row>
    <row r="844" spans="1:29" ht="15.75" customHeight="1">
      <c r="A844" s="404"/>
      <c r="B844" s="404"/>
      <c r="C844" s="404"/>
      <c r="D844" s="404"/>
      <c r="E844" s="404"/>
      <c r="F844" s="404"/>
      <c r="G844" s="404"/>
      <c r="H844" s="404"/>
      <c r="I844" s="404"/>
      <c r="J844" s="404"/>
      <c r="K844" s="404"/>
      <c r="L844" s="404"/>
      <c r="M844" s="404"/>
      <c r="N844" s="404"/>
      <c r="O844" s="404"/>
      <c r="P844" s="404"/>
      <c r="Q844" s="404"/>
      <c r="R844" s="404"/>
      <c r="S844" s="404"/>
      <c r="T844" s="404"/>
      <c r="U844" s="404"/>
      <c r="V844" s="404"/>
      <c r="W844" s="404"/>
      <c r="X844" s="404"/>
      <c r="Y844" s="404"/>
      <c r="Z844" s="404"/>
      <c r="AA844" s="404"/>
      <c r="AB844" s="404"/>
      <c r="AC844" s="404"/>
    </row>
    <row r="845" spans="1:29" ht="15.75" customHeight="1">
      <c r="A845" s="404"/>
      <c r="B845" s="404"/>
      <c r="C845" s="404"/>
      <c r="D845" s="404"/>
      <c r="E845" s="404"/>
      <c r="F845" s="404"/>
      <c r="G845" s="404"/>
      <c r="H845" s="404"/>
      <c r="I845" s="404"/>
      <c r="J845" s="404"/>
      <c r="K845" s="404"/>
      <c r="L845" s="404"/>
      <c r="M845" s="404"/>
      <c r="N845" s="404"/>
      <c r="O845" s="404"/>
      <c r="P845" s="404"/>
      <c r="Q845" s="404"/>
      <c r="R845" s="404"/>
      <c r="S845" s="404"/>
      <c r="T845" s="404"/>
      <c r="U845" s="404"/>
      <c r="V845" s="404"/>
      <c r="W845" s="404"/>
      <c r="X845" s="404"/>
      <c r="Y845" s="404"/>
      <c r="Z845" s="404"/>
      <c r="AA845" s="404"/>
      <c r="AB845" s="404"/>
      <c r="AC845" s="404"/>
    </row>
    <row r="846" spans="1:29" ht="15.75" customHeight="1">
      <c r="A846" s="404"/>
      <c r="B846" s="404"/>
      <c r="C846" s="404"/>
      <c r="D846" s="404"/>
      <c r="E846" s="404"/>
      <c r="F846" s="404"/>
      <c r="G846" s="404"/>
      <c r="H846" s="404"/>
      <c r="I846" s="404"/>
      <c r="J846" s="404"/>
      <c r="K846" s="404"/>
      <c r="L846" s="404"/>
      <c r="M846" s="404"/>
      <c r="N846" s="404"/>
      <c r="O846" s="404"/>
      <c r="P846" s="404"/>
      <c r="Q846" s="404"/>
      <c r="R846" s="404"/>
      <c r="S846" s="404"/>
      <c r="T846" s="404"/>
      <c r="U846" s="404"/>
      <c r="V846" s="404"/>
      <c r="W846" s="404"/>
      <c r="X846" s="404"/>
      <c r="Y846" s="404"/>
      <c r="Z846" s="404"/>
      <c r="AA846" s="404"/>
      <c r="AB846" s="404"/>
      <c r="AC846" s="404"/>
    </row>
    <row r="847" spans="1:29" ht="15.75" customHeight="1">
      <c r="A847" s="404"/>
      <c r="B847" s="404"/>
      <c r="C847" s="404"/>
      <c r="D847" s="404"/>
      <c r="E847" s="404"/>
      <c r="F847" s="404"/>
      <c r="G847" s="404"/>
      <c r="H847" s="404"/>
      <c r="I847" s="404"/>
      <c r="J847" s="404"/>
      <c r="K847" s="404"/>
      <c r="L847" s="404"/>
      <c r="M847" s="404"/>
      <c r="N847" s="404"/>
      <c r="O847" s="404"/>
      <c r="P847" s="404"/>
      <c r="Q847" s="404"/>
      <c r="R847" s="404"/>
      <c r="S847" s="404"/>
      <c r="T847" s="404"/>
      <c r="U847" s="404"/>
      <c r="V847" s="404"/>
      <c r="W847" s="404"/>
      <c r="X847" s="404"/>
      <c r="Y847" s="404"/>
      <c r="Z847" s="404"/>
      <c r="AA847" s="404"/>
      <c r="AB847" s="404"/>
      <c r="AC847" s="404"/>
    </row>
    <row r="848" spans="1:29" ht="15.75" customHeight="1">
      <c r="A848" s="404"/>
      <c r="B848" s="404"/>
      <c r="C848" s="404"/>
      <c r="D848" s="404"/>
      <c r="E848" s="404"/>
      <c r="F848" s="404"/>
      <c r="G848" s="404"/>
      <c r="H848" s="404"/>
      <c r="I848" s="404"/>
      <c r="J848" s="404"/>
      <c r="K848" s="404"/>
      <c r="L848" s="404"/>
      <c r="M848" s="404"/>
      <c r="N848" s="404"/>
      <c r="O848" s="404"/>
      <c r="P848" s="404"/>
      <c r="Q848" s="404"/>
      <c r="R848" s="404"/>
      <c r="S848" s="404"/>
      <c r="T848" s="404"/>
      <c r="U848" s="404"/>
      <c r="V848" s="404"/>
      <c r="W848" s="404"/>
      <c r="X848" s="404"/>
      <c r="Y848" s="404"/>
      <c r="Z848" s="404"/>
      <c r="AA848" s="404"/>
      <c r="AB848" s="404"/>
      <c r="AC848" s="404"/>
    </row>
    <row r="849" spans="1:29" ht="15.75" customHeight="1">
      <c r="A849" s="404"/>
      <c r="B849" s="404"/>
      <c r="C849" s="404"/>
      <c r="D849" s="404"/>
      <c r="E849" s="404"/>
      <c r="F849" s="404"/>
      <c r="G849" s="404"/>
      <c r="H849" s="404"/>
      <c r="I849" s="404"/>
      <c r="J849" s="404"/>
      <c r="K849" s="404"/>
      <c r="L849" s="404"/>
      <c r="M849" s="404"/>
      <c r="N849" s="404"/>
      <c r="O849" s="404"/>
      <c r="P849" s="404"/>
      <c r="Q849" s="404"/>
      <c r="R849" s="404"/>
      <c r="S849" s="404"/>
      <c r="T849" s="404"/>
      <c r="U849" s="404"/>
      <c r="V849" s="404"/>
      <c r="W849" s="404"/>
      <c r="X849" s="404"/>
      <c r="Y849" s="404"/>
      <c r="Z849" s="404"/>
      <c r="AA849" s="404"/>
      <c r="AB849" s="404"/>
      <c r="AC849" s="404"/>
    </row>
    <row r="850" spans="1:29" ht="15.75" customHeight="1">
      <c r="A850" s="404"/>
      <c r="B850" s="404"/>
      <c r="C850" s="404"/>
      <c r="D850" s="404"/>
      <c r="E850" s="404"/>
      <c r="F850" s="404"/>
      <c r="G850" s="404"/>
      <c r="H850" s="404"/>
      <c r="I850" s="404"/>
      <c r="J850" s="404"/>
      <c r="K850" s="404"/>
      <c r="L850" s="404"/>
      <c r="M850" s="404"/>
      <c r="N850" s="404"/>
      <c r="O850" s="404"/>
      <c r="P850" s="404"/>
      <c r="Q850" s="404"/>
      <c r="R850" s="404"/>
      <c r="S850" s="404"/>
      <c r="T850" s="404"/>
      <c r="U850" s="404"/>
      <c r="V850" s="404"/>
      <c r="W850" s="404"/>
      <c r="X850" s="404"/>
      <c r="Y850" s="404"/>
      <c r="Z850" s="404"/>
      <c r="AA850" s="404"/>
      <c r="AB850" s="404"/>
      <c r="AC850" s="404"/>
    </row>
    <row r="851" spans="1:29" ht="15.75" customHeight="1">
      <c r="A851" s="404"/>
      <c r="B851" s="404"/>
      <c r="C851" s="404"/>
      <c r="D851" s="404"/>
      <c r="E851" s="404"/>
      <c r="F851" s="404"/>
      <c r="G851" s="404"/>
      <c r="H851" s="404"/>
      <c r="I851" s="404"/>
      <c r="J851" s="404"/>
      <c r="K851" s="404"/>
      <c r="L851" s="404"/>
      <c r="M851" s="404"/>
      <c r="N851" s="404"/>
      <c r="O851" s="404"/>
      <c r="P851" s="404"/>
      <c r="Q851" s="404"/>
      <c r="R851" s="404"/>
      <c r="S851" s="404"/>
      <c r="T851" s="404"/>
      <c r="U851" s="404"/>
      <c r="V851" s="404"/>
      <c r="W851" s="404"/>
      <c r="X851" s="404"/>
      <c r="Y851" s="404"/>
      <c r="Z851" s="404"/>
      <c r="AA851" s="404"/>
      <c r="AB851" s="404"/>
      <c r="AC851" s="404"/>
    </row>
    <row r="852" spans="1:29" ht="15.75" customHeight="1">
      <c r="A852" s="404"/>
      <c r="B852" s="404"/>
      <c r="C852" s="404"/>
      <c r="D852" s="404"/>
      <c r="E852" s="404"/>
      <c r="F852" s="404"/>
      <c r="G852" s="404"/>
      <c r="H852" s="404"/>
      <c r="I852" s="404"/>
      <c r="J852" s="404"/>
      <c r="K852" s="404"/>
      <c r="L852" s="404"/>
      <c r="M852" s="404"/>
      <c r="N852" s="404"/>
      <c r="O852" s="404"/>
      <c r="P852" s="404"/>
      <c r="Q852" s="404"/>
      <c r="R852" s="404"/>
      <c r="S852" s="404"/>
      <c r="T852" s="404"/>
      <c r="U852" s="404"/>
      <c r="V852" s="404"/>
      <c r="W852" s="404"/>
      <c r="X852" s="404"/>
      <c r="Y852" s="404"/>
      <c r="Z852" s="404"/>
      <c r="AA852" s="404"/>
      <c r="AB852" s="404"/>
      <c r="AC852" s="404"/>
    </row>
    <row r="853" spans="1:29" ht="15.75" customHeight="1">
      <c r="A853" s="404"/>
      <c r="B853" s="404"/>
      <c r="C853" s="404"/>
      <c r="D853" s="404"/>
      <c r="E853" s="404"/>
      <c r="F853" s="404"/>
      <c r="G853" s="404"/>
      <c r="H853" s="404"/>
      <c r="I853" s="404"/>
      <c r="J853" s="404"/>
      <c r="K853" s="404"/>
      <c r="L853" s="404"/>
      <c r="M853" s="404"/>
      <c r="N853" s="404"/>
      <c r="O853" s="404"/>
      <c r="P853" s="404"/>
      <c r="Q853" s="404"/>
      <c r="R853" s="404"/>
      <c r="S853" s="404"/>
      <c r="T853" s="404"/>
      <c r="U853" s="404"/>
      <c r="V853" s="404"/>
      <c r="W853" s="404"/>
      <c r="X853" s="404"/>
      <c r="Y853" s="404"/>
      <c r="Z853" s="404"/>
      <c r="AA853" s="404"/>
      <c r="AB853" s="404"/>
      <c r="AC853" s="404"/>
    </row>
    <row r="854" spans="1:29" ht="15.75" customHeight="1">
      <c r="A854" s="404"/>
      <c r="B854" s="404"/>
      <c r="C854" s="404"/>
      <c r="D854" s="404"/>
      <c r="E854" s="404"/>
      <c r="F854" s="404"/>
      <c r="G854" s="404"/>
      <c r="H854" s="404"/>
      <c r="I854" s="404"/>
      <c r="J854" s="404"/>
      <c r="K854" s="404"/>
      <c r="L854" s="404"/>
      <c r="M854" s="404"/>
      <c r="N854" s="404"/>
      <c r="O854" s="404"/>
      <c r="P854" s="404"/>
      <c r="Q854" s="404"/>
      <c r="R854" s="404"/>
      <c r="S854" s="404"/>
      <c r="T854" s="404"/>
      <c r="U854" s="404"/>
      <c r="V854" s="404"/>
      <c r="W854" s="404"/>
      <c r="X854" s="404"/>
      <c r="Y854" s="404"/>
      <c r="Z854" s="404"/>
      <c r="AA854" s="404"/>
      <c r="AB854" s="404"/>
      <c r="AC854" s="404"/>
    </row>
    <row r="855" spans="1:29" ht="15.75" customHeight="1">
      <c r="A855" s="404"/>
      <c r="B855" s="404"/>
      <c r="C855" s="404"/>
      <c r="D855" s="404"/>
      <c r="E855" s="404"/>
      <c r="F855" s="404"/>
      <c r="G855" s="404"/>
      <c r="H855" s="404"/>
      <c r="I855" s="404"/>
      <c r="J855" s="404"/>
      <c r="K855" s="404"/>
      <c r="L855" s="404"/>
      <c r="M855" s="404"/>
      <c r="N855" s="404"/>
      <c r="O855" s="404"/>
      <c r="P855" s="404"/>
      <c r="Q855" s="404"/>
      <c r="R855" s="404"/>
      <c r="S855" s="404"/>
      <c r="T855" s="404"/>
      <c r="U855" s="404"/>
      <c r="V855" s="404"/>
      <c r="W855" s="404"/>
      <c r="X855" s="404"/>
      <c r="Y855" s="404"/>
      <c r="Z855" s="404"/>
      <c r="AA855" s="404"/>
      <c r="AB855" s="404"/>
      <c r="AC855" s="404"/>
    </row>
    <row r="856" spans="1:29" ht="15.75" customHeight="1">
      <c r="A856" s="404"/>
      <c r="B856" s="404"/>
      <c r="C856" s="404"/>
      <c r="D856" s="404"/>
      <c r="E856" s="404"/>
      <c r="F856" s="404"/>
      <c r="G856" s="404"/>
      <c r="H856" s="404"/>
      <c r="I856" s="404"/>
      <c r="J856" s="404"/>
      <c r="K856" s="404"/>
      <c r="L856" s="404"/>
      <c r="M856" s="404"/>
      <c r="N856" s="404"/>
      <c r="O856" s="404"/>
      <c r="P856" s="404"/>
      <c r="Q856" s="404"/>
      <c r="R856" s="404"/>
      <c r="S856" s="404"/>
      <c r="T856" s="404"/>
      <c r="U856" s="404"/>
      <c r="V856" s="404"/>
      <c r="W856" s="404"/>
      <c r="X856" s="404"/>
      <c r="Y856" s="404"/>
      <c r="Z856" s="404"/>
      <c r="AA856" s="404"/>
      <c r="AB856" s="404"/>
      <c r="AC856" s="404"/>
    </row>
    <row r="857" spans="1:29" ht="15.75" customHeight="1">
      <c r="A857" s="404"/>
      <c r="B857" s="404"/>
      <c r="C857" s="404"/>
      <c r="D857" s="404"/>
      <c r="E857" s="404"/>
      <c r="F857" s="404"/>
      <c r="G857" s="404"/>
      <c r="H857" s="404"/>
      <c r="I857" s="404"/>
      <c r="J857" s="404"/>
      <c r="K857" s="404"/>
      <c r="L857" s="404"/>
      <c r="M857" s="404"/>
      <c r="N857" s="404"/>
      <c r="O857" s="404"/>
      <c r="P857" s="404"/>
      <c r="Q857" s="404"/>
      <c r="R857" s="404"/>
      <c r="S857" s="404"/>
      <c r="T857" s="404"/>
      <c r="U857" s="404"/>
      <c r="V857" s="404"/>
      <c r="W857" s="404"/>
      <c r="X857" s="404"/>
      <c r="Y857" s="404"/>
      <c r="Z857" s="404"/>
      <c r="AA857" s="404"/>
      <c r="AB857" s="404"/>
      <c r="AC857" s="404"/>
    </row>
    <row r="858" spans="1:29" ht="15.75" customHeight="1">
      <c r="A858" s="404"/>
      <c r="B858" s="404"/>
      <c r="C858" s="404"/>
      <c r="D858" s="404"/>
      <c r="E858" s="404"/>
      <c r="F858" s="404"/>
      <c r="G858" s="404"/>
      <c r="H858" s="404"/>
      <c r="I858" s="404"/>
      <c r="J858" s="404"/>
      <c r="K858" s="404"/>
      <c r="L858" s="404"/>
      <c r="M858" s="404"/>
      <c r="N858" s="404"/>
      <c r="O858" s="404"/>
      <c r="P858" s="404"/>
      <c r="Q858" s="404"/>
      <c r="R858" s="404"/>
      <c r="S858" s="404"/>
      <c r="T858" s="404"/>
      <c r="U858" s="404"/>
      <c r="V858" s="404"/>
      <c r="W858" s="404"/>
      <c r="X858" s="404"/>
      <c r="Y858" s="404"/>
      <c r="Z858" s="404"/>
      <c r="AA858" s="404"/>
      <c r="AB858" s="404"/>
      <c r="AC858" s="404"/>
    </row>
    <row r="859" spans="1:29" ht="15.75" customHeight="1">
      <c r="A859" s="404"/>
      <c r="B859" s="404"/>
      <c r="C859" s="404"/>
      <c r="D859" s="404"/>
      <c r="E859" s="404"/>
      <c r="F859" s="404"/>
      <c r="G859" s="404"/>
      <c r="H859" s="404"/>
      <c r="I859" s="404"/>
      <c r="J859" s="404"/>
      <c r="K859" s="404"/>
      <c r="L859" s="404"/>
      <c r="M859" s="404"/>
      <c r="N859" s="404"/>
      <c r="O859" s="404"/>
      <c r="P859" s="404"/>
      <c r="Q859" s="404"/>
      <c r="R859" s="404"/>
      <c r="S859" s="404"/>
      <c r="T859" s="404"/>
      <c r="U859" s="404"/>
      <c r="V859" s="404"/>
      <c r="W859" s="404"/>
      <c r="X859" s="404"/>
      <c r="Y859" s="404"/>
      <c r="Z859" s="404"/>
      <c r="AA859" s="404"/>
      <c r="AB859" s="404"/>
      <c r="AC859" s="404"/>
    </row>
    <row r="860" spans="1:29" ht="15.75" customHeight="1">
      <c r="A860" s="404"/>
      <c r="B860" s="404"/>
      <c r="C860" s="404"/>
      <c r="D860" s="404"/>
      <c r="E860" s="404"/>
      <c r="F860" s="404"/>
      <c r="G860" s="404"/>
      <c r="H860" s="404"/>
      <c r="I860" s="404"/>
      <c r="J860" s="404"/>
      <c r="K860" s="404"/>
      <c r="L860" s="404"/>
      <c r="M860" s="404"/>
      <c r="N860" s="404"/>
      <c r="O860" s="404"/>
      <c r="P860" s="404"/>
      <c r="Q860" s="404"/>
      <c r="R860" s="404"/>
      <c r="S860" s="404"/>
      <c r="T860" s="404"/>
      <c r="U860" s="404"/>
      <c r="V860" s="404"/>
      <c r="W860" s="404"/>
      <c r="X860" s="404"/>
      <c r="Y860" s="404"/>
      <c r="Z860" s="404"/>
      <c r="AA860" s="404"/>
      <c r="AB860" s="404"/>
      <c r="AC860" s="404"/>
    </row>
    <row r="861" spans="1:29" ht="15.75" customHeight="1">
      <c r="A861" s="404"/>
      <c r="B861" s="404"/>
      <c r="C861" s="404"/>
      <c r="D861" s="404"/>
      <c r="E861" s="404"/>
      <c r="F861" s="404"/>
      <c r="G861" s="404"/>
      <c r="H861" s="404"/>
      <c r="I861" s="404"/>
      <c r="J861" s="404"/>
      <c r="K861" s="404"/>
      <c r="L861" s="404"/>
      <c r="M861" s="404"/>
      <c r="N861" s="404"/>
      <c r="O861" s="404"/>
      <c r="P861" s="404"/>
      <c r="Q861" s="404"/>
      <c r="R861" s="404"/>
      <c r="S861" s="404"/>
      <c r="T861" s="404"/>
      <c r="U861" s="404"/>
      <c r="V861" s="404"/>
      <c r="W861" s="404"/>
      <c r="X861" s="404"/>
      <c r="Y861" s="404"/>
      <c r="Z861" s="404"/>
      <c r="AA861" s="404"/>
      <c r="AB861" s="404"/>
      <c r="AC861" s="404"/>
    </row>
    <row r="862" spans="1:29" ht="15.75" customHeight="1">
      <c r="A862" s="404"/>
      <c r="B862" s="404"/>
      <c r="C862" s="404"/>
      <c r="D862" s="404"/>
      <c r="E862" s="404"/>
      <c r="F862" s="404"/>
      <c r="G862" s="404"/>
      <c r="H862" s="404"/>
      <c r="I862" s="404"/>
      <c r="J862" s="404"/>
      <c r="K862" s="404"/>
      <c r="L862" s="404"/>
      <c r="M862" s="404"/>
      <c r="N862" s="404"/>
      <c r="O862" s="404"/>
      <c r="P862" s="404"/>
      <c r="Q862" s="404"/>
      <c r="R862" s="404"/>
      <c r="S862" s="404"/>
      <c r="T862" s="404"/>
      <c r="U862" s="404"/>
      <c r="V862" s="404"/>
      <c r="W862" s="404"/>
      <c r="X862" s="404"/>
      <c r="Y862" s="404"/>
      <c r="Z862" s="404"/>
      <c r="AA862" s="404"/>
      <c r="AB862" s="404"/>
      <c r="AC862" s="404"/>
    </row>
    <row r="863" spans="1:29" ht="15.75" customHeight="1">
      <c r="A863" s="404"/>
      <c r="B863" s="404"/>
      <c r="C863" s="404"/>
      <c r="D863" s="404"/>
      <c r="E863" s="404"/>
      <c r="F863" s="404"/>
      <c r="G863" s="404"/>
      <c r="H863" s="404"/>
      <c r="I863" s="404"/>
      <c r="J863" s="404"/>
      <c r="K863" s="404"/>
      <c r="L863" s="404"/>
      <c r="M863" s="404"/>
      <c r="N863" s="404"/>
      <c r="O863" s="404"/>
      <c r="P863" s="404"/>
      <c r="Q863" s="404"/>
      <c r="R863" s="404"/>
      <c r="S863" s="404"/>
      <c r="T863" s="404"/>
      <c r="U863" s="404"/>
      <c r="V863" s="404"/>
      <c r="W863" s="404"/>
      <c r="X863" s="404"/>
      <c r="Y863" s="404"/>
      <c r="Z863" s="404"/>
      <c r="AA863" s="404"/>
      <c r="AB863" s="404"/>
      <c r="AC863" s="404"/>
    </row>
    <row r="864" spans="1:29" ht="15.75" customHeight="1">
      <c r="A864" s="404"/>
      <c r="B864" s="404"/>
      <c r="C864" s="404"/>
      <c r="D864" s="404"/>
      <c r="E864" s="404"/>
      <c r="F864" s="404"/>
      <c r="G864" s="404"/>
      <c r="H864" s="404"/>
      <c r="I864" s="404"/>
      <c r="J864" s="404"/>
      <c r="K864" s="404"/>
      <c r="L864" s="404"/>
      <c r="M864" s="404"/>
      <c r="N864" s="404"/>
      <c r="O864" s="404"/>
      <c r="P864" s="404"/>
      <c r="Q864" s="404"/>
      <c r="R864" s="404"/>
      <c r="S864" s="404"/>
      <c r="T864" s="404"/>
      <c r="U864" s="404"/>
      <c r="V864" s="404"/>
      <c r="W864" s="404"/>
      <c r="X864" s="404"/>
      <c r="Y864" s="404"/>
      <c r="Z864" s="404"/>
      <c r="AA864" s="404"/>
      <c r="AB864" s="404"/>
      <c r="AC864" s="404"/>
    </row>
    <row r="865" spans="1:29" ht="15.75" customHeight="1">
      <c r="A865" s="404"/>
      <c r="B865" s="404"/>
      <c r="C865" s="404"/>
      <c r="D865" s="404"/>
      <c r="E865" s="404"/>
      <c r="F865" s="404"/>
      <c r="G865" s="404"/>
      <c r="H865" s="404"/>
      <c r="I865" s="404"/>
      <c r="J865" s="404"/>
      <c r="K865" s="404"/>
      <c r="L865" s="404"/>
      <c r="M865" s="404"/>
      <c r="N865" s="404"/>
      <c r="O865" s="404"/>
      <c r="P865" s="404"/>
      <c r="Q865" s="404"/>
      <c r="R865" s="404"/>
      <c r="S865" s="404"/>
      <c r="T865" s="404"/>
      <c r="U865" s="404"/>
      <c r="V865" s="404"/>
      <c r="W865" s="404"/>
      <c r="X865" s="404"/>
      <c r="Y865" s="404"/>
      <c r="Z865" s="404"/>
      <c r="AA865" s="404"/>
      <c r="AB865" s="404"/>
      <c r="AC865" s="404"/>
    </row>
    <row r="866" spans="1:29" ht="15.75" customHeight="1">
      <c r="A866" s="404"/>
      <c r="B866" s="404"/>
      <c r="C866" s="404"/>
      <c r="D866" s="404"/>
      <c r="E866" s="404"/>
      <c r="F866" s="404"/>
      <c r="G866" s="404"/>
      <c r="H866" s="404"/>
      <c r="I866" s="404"/>
      <c r="J866" s="404"/>
      <c r="K866" s="404"/>
      <c r="L866" s="404"/>
      <c r="M866" s="404"/>
      <c r="N866" s="404"/>
      <c r="O866" s="404"/>
      <c r="P866" s="404"/>
      <c r="Q866" s="404"/>
      <c r="R866" s="404"/>
      <c r="S866" s="404"/>
      <c r="T866" s="404"/>
      <c r="U866" s="404"/>
      <c r="V866" s="404"/>
      <c r="W866" s="404"/>
      <c r="X866" s="404"/>
      <c r="Y866" s="404"/>
      <c r="Z866" s="404"/>
      <c r="AA866" s="404"/>
      <c r="AB866" s="404"/>
      <c r="AC866" s="404"/>
    </row>
    <row r="867" spans="1:29" ht="15.75" customHeight="1">
      <c r="A867" s="404"/>
      <c r="B867" s="404"/>
      <c r="C867" s="404"/>
      <c r="D867" s="404"/>
      <c r="E867" s="404"/>
      <c r="F867" s="404"/>
      <c r="G867" s="404"/>
      <c r="H867" s="404"/>
      <c r="I867" s="404"/>
      <c r="J867" s="404"/>
      <c r="K867" s="404"/>
      <c r="L867" s="404"/>
      <c r="M867" s="404"/>
      <c r="N867" s="404"/>
      <c r="O867" s="404"/>
      <c r="P867" s="404"/>
      <c r="Q867" s="404"/>
      <c r="R867" s="404"/>
      <c r="S867" s="404"/>
      <c r="T867" s="404"/>
      <c r="U867" s="404"/>
      <c r="V867" s="404"/>
      <c r="W867" s="404"/>
      <c r="X867" s="404"/>
      <c r="Y867" s="404"/>
      <c r="Z867" s="404"/>
      <c r="AA867" s="404"/>
      <c r="AB867" s="404"/>
      <c r="AC867" s="404"/>
    </row>
    <row r="868" spans="1:29" ht="15.75" customHeight="1">
      <c r="A868" s="404"/>
      <c r="B868" s="404"/>
      <c r="C868" s="404"/>
      <c r="D868" s="404"/>
      <c r="E868" s="404"/>
      <c r="F868" s="404"/>
      <c r="G868" s="404"/>
      <c r="H868" s="404"/>
      <c r="I868" s="404"/>
      <c r="J868" s="404"/>
      <c r="K868" s="404"/>
      <c r="L868" s="404"/>
      <c r="M868" s="404"/>
      <c r="N868" s="404"/>
      <c r="O868" s="404"/>
      <c r="P868" s="404"/>
      <c r="Q868" s="404"/>
      <c r="R868" s="404"/>
      <c r="S868" s="404"/>
      <c r="T868" s="404"/>
      <c r="U868" s="404"/>
      <c r="V868" s="404"/>
      <c r="W868" s="404"/>
      <c r="X868" s="404"/>
      <c r="Y868" s="404"/>
      <c r="Z868" s="404"/>
      <c r="AA868" s="404"/>
      <c r="AB868" s="404"/>
      <c r="AC868" s="404"/>
    </row>
    <row r="869" spans="1:29" ht="15.75" customHeight="1">
      <c r="A869" s="404"/>
      <c r="B869" s="404"/>
      <c r="C869" s="404"/>
      <c r="D869" s="404"/>
      <c r="E869" s="404"/>
      <c r="F869" s="404"/>
      <c r="G869" s="404"/>
      <c r="H869" s="404"/>
      <c r="I869" s="404"/>
      <c r="J869" s="404"/>
      <c r="K869" s="404"/>
      <c r="L869" s="404"/>
      <c r="M869" s="404"/>
      <c r="N869" s="404"/>
      <c r="O869" s="404"/>
      <c r="P869" s="404"/>
      <c r="Q869" s="404"/>
      <c r="R869" s="404"/>
      <c r="S869" s="404"/>
      <c r="T869" s="404"/>
      <c r="U869" s="404"/>
      <c r="V869" s="404"/>
      <c r="W869" s="404"/>
      <c r="X869" s="404"/>
      <c r="Y869" s="404"/>
      <c r="Z869" s="404"/>
      <c r="AA869" s="404"/>
      <c r="AB869" s="404"/>
      <c r="AC869" s="404"/>
    </row>
    <row r="870" spans="1:29" ht="15.75" customHeight="1">
      <c r="A870" s="404"/>
      <c r="B870" s="404"/>
      <c r="C870" s="404"/>
      <c r="D870" s="404"/>
      <c r="E870" s="404"/>
      <c r="F870" s="404"/>
      <c r="G870" s="404"/>
      <c r="H870" s="404"/>
      <c r="I870" s="404"/>
      <c r="J870" s="404"/>
      <c r="K870" s="404"/>
      <c r="L870" s="404"/>
      <c r="M870" s="404"/>
      <c r="N870" s="404"/>
      <c r="O870" s="404"/>
      <c r="P870" s="404"/>
      <c r="Q870" s="404"/>
      <c r="R870" s="404"/>
      <c r="S870" s="404"/>
      <c r="T870" s="404"/>
      <c r="U870" s="404"/>
      <c r="V870" s="404"/>
      <c r="W870" s="404"/>
      <c r="X870" s="404"/>
      <c r="Y870" s="404"/>
      <c r="Z870" s="404"/>
      <c r="AA870" s="404"/>
      <c r="AB870" s="404"/>
      <c r="AC870" s="404"/>
    </row>
    <row r="871" spans="1:29" ht="15.75" customHeight="1">
      <c r="A871" s="404"/>
      <c r="B871" s="404"/>
      <c r="C871" s="404"/>
      <c r="D871" s="404"/>
      <c r="E871" s="404"/>
      <c r="F871" s="404"/>
      <c r="G871" s="404"/>
      <c r="H871" s="404"/>
      <c r="I871" s="404"/>
      <c r="J871" s="404"/>
      <c r="K871" s="404"/>
      <c r="L871" s="404"/>
      <c r="M871" s="404"/>
      <c r="N871" s="404"/>
      <c r="O871" s="404"/>
      <c r="P871" s="404"/>
      <c r="Q871" s="404"/>
      <c r="R871" s="404"/>
      <c r="S871" s="404"/>
      <c r="T871" s="404"/>
      <c r="U871" s="404"/>
      <c r="V871" s="404"/>
      <c r="W871" s="404"/>
      <c r="X871" s="404"/>
      <c r="Y871" s="404"/>
      <c r="Z871" s="404"/>
      <c r="AA871" s="404"/>
      <c r="AB871" s="404"/>
      <c r="AC871" s="404"/>
    </row>
    <row r="872" spans="1:29" ht="15.75" customHeight="1">
      <c r="A872" s="404"/>
      <c r="B872" s="404"/>
      <c r="C872" s="404"/>
      <c r="D872" s="404"/>
      <c r="E872" s="404"/>
      <c r="F872" s="404"/>
      <c r="G872" s="404"/>
      <c r="H872" s="404"/>
      <c r="I872" s="404"/>
      <c r="J872" s="404"/>
      <c r="K872" s="404"/>
      <c r="L872" s="404"/>
      <c r="M872" s="404"/>
      <c r="N872" s="404"/>
      <c r="O872" s="404"/>
      <c r="P872" s="404"/>
      <c r="Q872" s="404"/>
      <c r="R872" s="404"/>
      <c r="S872" s="404"/>
      <c r="T872" s="404"/>
      <c r="U872" s="404"/>
      <c r="V872" s="404"/>
      <c r="W872" s="404"/>
      <c r="X872" s="404"/>
      <c r="Y872" s="404"/>
      <c r="Z872" s="404"/>
      <c r="AA872" s="404"/>
      <c r="AB872" s="404"/>
      <c r="AC872" s="404"/>
    </row>
    <row r="873" spans="1:29" ht="15.75" customHeight="1">
      <c r="A873" s="404"/>
      <c r="B873" s="404"/>
      <c r="C873" s="404"/>
      <c r="D873" s="404"/>
      <c r="E873" s="404"/>
      <c r="F873" s="404"/>
      <c r="G873" s="404"/>
      <c r="H873" s="404"/>
      <c r="I873" s="404"/>
      <c r="J873" s="404"/>
      <c r="K873" s="404"/>
      <c r="L873" s="404"/>
      <c r="M873" s="404"/>
      <c r="N873" s="404"/>
      <c r="O873" s="404"/>
      <c r="P873" s="404"/>
      <c r="Q873" s="404"/>
      <c r="R873" s="404"/>
      <c r="S873" s="404"/>
      <c r="T873" s="404"/>
      <c r="U873" s="404"/>
      <c r="V873" s="404"/>
      <c r="W873" s="404"/>
      <c r="X873" s="404"/>
      <c r="Y873" s="404"/>
      <c r="Z873" s="404"/>
      <c r="AA873" s="404"/>
      <c r="AB873" s="404"/>
      <c r="AC873" s="404"/>
    </row>
    <row r="874" spans="1:29" ht="15.75" customHeight="1">
      <c r="A874" s="404"/>
      <c r="B874" s="404"/>
      <c r="C874" s="404"/>
      <c r="D874" s="404"/>
      <c r="E874" s="404"/>
      <c r="F874" s="404"/>
      <c r="G874" s="404"/>
      <c r="H874" s="404"/>
      <c r="I874" s="404"/>
      <c r="J874" s="404"/>
      <c r="K874" s="404"/>
      <c r="L874" s="404"/>
      <c r="M874" s="404"/>
      <c r="N874" s="404"/>
      <c r="O874" s="404"/>
      <c r="P874" s="404"/>
      <c r="Q874" s="404"/>
      <c r="R874" s="404"/>
      <c r="S874" s="404"/>
      <c r="T874" s="404"/>
      <c r="U874" s="404"/>
      <c r="V874" s="404"/>
      <c r="W874" s="404"/>
      <c r="X874" s="404"/>
      <c r="Y874" s="404"/>
      <c r="Z874" s="404"/>
      <c r="AA874" s="404"/>
      <c r="AB874" s="404"/>
      <c r="AC874" s="404"/>
    </row>
    <row r="875" spans="1:29" ht="15.75" customHeight="1">
      <c r="A875" s="404"/>
      <c r="B875" s="404"/>
      <c r="C875" s="404"/>
      <c r="D875" s="404"/>
      <c r="E875" s="404"/>
      <c r="F875" s="404"/>
      <c r="G875" s="404"/>
      <c r="H875" s="404"/>
      <c r="I875" s="404"/>
      <c r="J875" s="404"/>
      <c r="K875" s="404"/>
      <c r="L875" s="404"/>
      <c r="M875" s="404"/>
      <c r="N875" s="404"/>
      <c r="O875" s="404"/>
      <c r="P875" s="404"/>
      <c r="Q875" s="404"/>
      <c r="R875" s="404"/>
      <c r="S875" s="404"/>
      <c r="T875" s="404"/>
      <c r="U875" s="404"/>
      <c r="V875" s="404"/>
      <c r="W875" s="404"/>
      <c r="X875" s="404"/>
      <c r="Y875" s="404"/>
      <c r="Z875" s="404"/>
      <c r="AA875" s="404"/>
      <c r="AB875" s="404"/>
      <c r="AC875" s="404"/>
    </row>
    <row r="876" spans="1:29" ht="15.75" customHeight="1">
      <c r="A876" s="404"/>
      <c r="B876" s="404"/>
      <c r="C876" s="404"/>
      <c r="D876" s="404"/>
      <c r="E876" s="404"/>
      <c r="F876" s="404"/>
      <c r="G876" s="404"/>
      <c r="H876" s="404"/>
      <c r="I876" s="404"/>
      <c r="J876" s="404"/>
      <c r="K876" s="404"/>
      <c r="L876" s="404"/>
      <c r="M876" s="404"/>
      <c r="N876" s="404"/>
      <c r="O876" s="404"/>
      <c r="P876" s="404"/>
      <c r="Q876" s="404"/>
      <c r="R876" s="404"/>
      <c r="S876" s="404"/>
      <c r="T876" s="404"/>
      <c r="U876" s="404"/>
      <c r="V876" s="404"/>
      <c r="W876" s="404"/>
      <c r="X876" s="404"/>
      <c r="Y876" s="404"/>
      <c r="Z876" s="404"/>
      <c r="AA876" s="404"/>
      <c r="AB876" s="404"/>
      <c r="AC876" s="404"/>
    </row>
    <row r="877" spans="1:29" ht="15.75" customHeight="1">
      <c r="A877" s="404"/>
      <c r="B877" s="404"/>
      <c r="C877" s="404"/>
      <c r="D877" s="404"/>
      <c r="E877" s="404"/>
      <c r="F877" s="404"/>
      <c r="G877" s="404"/>
      <c r="H877" s="404"/>
      <c r="I877" s="404"/>
      <c r="J877" s="404"/>
      <c r="K877" s="404"/>
      <c r="L877" s="404"/>
      <c r="M877" s="404"/>
      <c r="N877" s="404"/>
      <c r="O877" s="404"/>
      <c r="P877" s="404"/>
      <c r="Q877" s="404"/>
      <c r="R877" s="404"/>
      <c r="S877" s="404"/>
      <c r="T877" s="404"/>
      <c r="U877" s="404"/>
      <c r="V877" s="404"/>
      <c r="W877" s="404"/>
      <c r="X877" s="404"/>
      <c r="Y877" s="404"/>
      <c r="Z877" s="404"/>
      <c r="AA877" s="404"/>
      <c r="AB877" s="404"/>
      <c r="AC877" s="404"/>
    </row>
    <row r="878" spans="1:29" ht="15.75" customHeight="1">
      <c r="A878" s="404"/>
      <c r="B878" s="404"/>
      <c r="C878" s="404"/>
      <c r="D878" s="404"/>
      <c r="E878" s="404"/>
      <c r="F878" s="404"/>
      <c r="G878" s="404"/>
      <c r="H878" s="404"/>
      <c r="I878" s="404"/>
      <c r="J878" s="404"/>
      <c r="K878" s="404"/>
      <c r="L878" s="404"/>
      <c r="M878" s="404"/>
      <c r="N878" s="404"/>
      <c r="O878" s="404"/>
      <c r="P878" s="404"/>
      <c r="Q878" s="404"/>
      <c r="R878" s="404"/>
      <c r="S878" s="404"/>
      <c r="T878" s="404"/>
      <c r="U878" s="404"/>
      <c r="V878" s="404"/>
      <c r="W878" s="404"/>
      <c r="X878" s="404"/>
      <c r="Y878" s="404"/>
      <c r="Z878" s="404"/>
      <c r="AA878" s="404"/>
      <c r="AB878" s="404"/>
      <c r="AC878" s="404"/>
    </row>
    <row r="879" spans="1:29" ht="15.75" customHeight="1">
      <c r="A879" s="404"/>
      <c r="B879" s="404"/>
      <c r="C879" s="404"/>
      <c r="D879" s="404"/>
      <c r="E879" s="404"/>
      <c r="F879" s="404"/>
      <c r="G879" s="404"/>
      <c r="H879" s="404"/>
      <c r="I879" s="404"/>
      <c r="J879" s="404"/>
      <c r="K879" s="404"/>
      <c r="L879" s="404"/>
      <c r="M879" s="404"/>
      <c r="N879" s="404"/>
      <c r="O879" s="404"/>
      <c r="P879" s="404"/>
      <c r="Q879" s="404"/>
      <c r="R879" s="404"/>
      <c r="S879" s="404"/>
      <c r="T879" s="404"/>
      <c r="U879" s="404"/>
      <c r="V879" s="404"/>
      <c r="W879" s="404"/>
      <c r="X879" s="404"/>
      <c r="Y879" s="404"/>
      <c r="Z879" s="404"/>
      <c r="AA879" s="404"/>
      <c r="AB879" s="404"/>
      <c r="AC879" s="404"/>
    </row>
    <row r="880" spans="1:29" ht="15.75" customHeight="1">
      <c r="A880" s="404"/>
      <c r="B880" s="404"/>
      <c r="C880" s="404"/>
      <c r="D880" s="404"/>
      <c r="E880" s="404"/>
      <c r="F880" s="404"/>
      <c r="G880" s="404"/>
      <c r="H880" s="404"/>
      <c r="I880" s="404"/>
      <c r="J880" s="404"/>
      <c r="K880" s="404"/>
      <c r="L880" s="404"/>
      <c r="M880" s="404"/>
      <c r="N880" s="404"/>
      <c r="O880" s="404"/>
      <c r="P880" s="404"/>
      <c r="Q880" s="404"/>
      <c r="R880" s="404"/>
      <c r="S880" s="404"/>
      <c r="T880" s="404"/>
      <c r="U880" s="404"/>
      <c r="V880" s="404"/>
      <c r="W880" s="404"/>
      <c r="X880" s="404"/>
      <c r="Y880" s="404"/>
      <c r="Z880" s="404"/>
      <c r="AA880" s="404"/>
      <c r="AB880" s="404"/>
      <c r="AC880" s="404"/>
    </row>
    <row r="881" spans="1:29" ht="15.75" customHeight="1">
      <c r="A881" s="404"/>
      <c r="B881" s="404"/>
      <c r="C881" s="404"/>
      <c r="D881" s="404"/>
      <c r="E881" s="404"/>
      <c r="F881" s="404"/>
      <c r="G881" s="404"/>
      <c r="H881" s="404"/>
      <c r="I881" s="404"/>
      <c r="J881" s="404"/>
      <c r="K881" s="404"/>
      <c r="L881" s="404"/>
      <c r="M881" s="404"/>
      <c r="N881" s="404"/>
      <c r="O881" s="404"/>
      <c r="P881" s="404"/>
      <c r="Q881" s="404"/>
      <c r="R881" s="404"/>
      <c r="S881" s="404"/>
      <c r="T881" s="404"/>
      <c r="U881" s="404"/>
      <c r="V881" s="404"/>
      <c r="W881" s="404"/>
      <c r="X881" s="404"/>
      <c r="Y881" s="404"/>
      <c r="Z881" s="404"/>
      <c r="AA881" s="404"/>
      <c r="AB881" s="404"/>
      <c r="AC881" s="404"/>
    </row>
    <row r="882" spans="1:29" ht="15.75" customHeight="1">
      <c r="A882" s="404"/>
      <c r="B882" s="404"/>
      <c r="C882" s="404"/>
      <c r="D882" s="404"/>
      <c r="E882" s="404"/>
      <c r="F882" s="404"/>
      <c r="G882" s="404"/>
      <c r="H882" s="404"/>
      <c r="I882" s="404"/>
      <c r="J882" s="404"/>
      <c r="K882" s="404"/>
      <c r="L882" s="404"/>
      <c r="M882" s="404"/>
      <c r="N882" s="404"/>
      <c r="O882" s="404"/>
      <c r="P882" s="404"/>
      <c r="Q882" s="404"/>
      <c r="R882" s="404"/>
      <c r="S882" s="404"/>
      <c r="T882" s="404"/>
      <c r="U882" s="404"/>
      <c r="V882" s="404"/>
      <c r="W882" s="404"/>
      <c r="X882" s="404"/>
      <c r="Y882" s="404"/>
      <c r="Z882" s="404"/>
      <c r="AA882" s="404"/>
      <c r="AB882" s="404"/>
      <c r="AC882" s="404"/>
    </row>
    <row r="883" spans="1:29" ht="15.75" customHeight="1">
      <c r="A883" s="404"/>
      <c r="B883" s="404"/>
      <c r="C883" s="404"/>
      <c r="D883" s="404"/>
      <c r="E883" s="404"/>
      <c r="F883" s="404"/>
      <c r="G883" s="404"/>
      <c r="H883" s="404"/>
      <c r="I883" s="404"/>
      <c r="J883" s="404"/>
      <c r="K883" s="404"/>
      <c r="L883" s="404"/>
      <c r="M883" s="404"/>
      <c r="N883" s="404"/>
      <c r="O883" s="404"/>
      <c r="P883" s="404"/>
      <c r="Q883" s="404"/>
      <c r="R883" s="404"/>
      <c r="S883" s="404"/>
      <c r="T883" s="404"/>
      <c r="U883" s="404"/>
      <c r="V883" s="404"/>
      <c r="W883" s="404"/>
      <c r="X883" s="404"/>
      <c r="Y883" s="404"/>
      <c r="Z883" s="404"/>
      <c r="AA883" s="404"/>
      <c r="AB883" s="404"/>
      <c r="AC883" s="404"/>
    </row>
    <row r="884" spans="1:29" ht="15.75" customHeight="1">
      <c r="A884" s="404"/>
      <c r="B884" s="404"/>
      <c r="C884" s="404"/>
      <c r="D884" s="404"/>
      <c r="E884" s="404"/>
      <c r="F884" s="404"/>
      <c r="G884" s="404"/>
      <c r="H884" s="404"/>
      <c r="I884" s="404"/>
      <c r="J884" s="404"/>
      <c r="K884" s="404"/>
      <c r="L884" s="404"/>
      <c r="M884" s="404"/>
      <c r="N884" s="404"/>
      <c r="O884" s="404"/>
      <c r="P884" s="404"/>
      <c r="Q884" s="404"/>
      <c r="R884" s="404"/>
      <c r="S884" s="404"/>
      <c r="T884" s="404"/>
      <c r="U884" s="404"/>
      <c r="V884" s="404"/>
      <c r="W884" s="404"/>
      <c r="X884" s="404"/>
      <c r="Y884" s="404"/>
      <c r="Z884" s="404"/>
      <c r="AA884" s="404"/>
      <c r="AB884" s="404"/>
      <c r="AC884" s="404"/>
    </row>
    <row r="885" spans="1:29" ht="15.75" customHeight="1">
      <c r="A885" s="404"/>
      <c r="B885" s="404"/>
      <c r="C885" s="404"/>
      <c r="D885" s="404"/>
      <c r="E885" s="404"/>
      <c r="F885" s="404"/>
      <c r="G885" s="404"/>
      <c r="H885" s="404"/>
      <c r="I885" s="404"/>
      <c r="J885" s="404"/>
      <c r="K885" s="404"/>
      <c r="L885" s="404"/>
      <c r="M885" s="404"/>
      <c r="N885" s="404"/>
      <c r="O885" s="404"/>
      <c r="P885" s="404"/>
      <c r="Q885" s="404"/>
      <c r="R885" s="404"/>
      <c r="S885" s="404"/>
      <c r="T885" s="404"/>
      <c r="U885" s="404"/>
      <c r="V885" s="404"/>
      <c r="W885" s="404"/>
      <c r="X885" s="404"/>
      <c r="Y885" s="404"/>
      <c r="Z885" s="404"/>
      <c r="AA885" s="404"/>
      <c r="AB885" s="404"/>
      <c r="AC885" s="404"/>
    </row>
    <row r="886" spans="1:29" ht="15.75" customHeight="1">
      <c r="A886" s="404"/>
      <c r="B886" s="404"/>
      <c r="C886" s="404"/>
      <c r="D886" s="404"/>
      <c r="E886" s="404"/>
      <c r="F886" s="404"/>
      <c r="G886" s="404"/>
      <c r="H886" s="404"/>
      <c r="I886" s="404"/>
      <c r="J886" s="404"/>
      <c r="K886" s="404"/>
      <c r="L886" s="404"/>
      <c r="M886" s="404"/>
      <c r="N886" s="404"/>
      <c r="O886" s="404"/>
      <c r="P886" s="404"/>
      <c r="Q886" s="404"/>
      <c r="R886" s="404"/>
      <c r="S886" s="404"/>
      <c r="T886" s="404"/>
      <c r="U886" s="404"/>
      <c r="V886" s="404"/>
      <c r="W886" s="404"/>
      <c r="X886" s="404"/>
      <c r="Y886" s="404"/>
      <c r="Z886" s="404"/>
      <c r="AA886" s="404"/>
      <c r="AB886" s="404"/>
      <c r="AC886" s="404"/>
    </row>
    <row r="887" spans="1:29" ht="15.75" customHeight="1">
      <c r="A887" s="404"/>
      <c r="B887" s="404"/>
      <c r="C887" s="404"/>
      <c r="D887" s="404"/>
      <c r="E887" s="404"/>
      <c r="F887" s="404"/>
      <c r="G887" s="404"/>
      <c r="H887" s="404"/>
      <c r="I887" s="404"/>
      <c r="J887" s="404"/>
      <c r="K887" s="404"/>
      <c r="L887" s="404"/>
      <c r="M887" s="404"/>
      <c r="N887" s="404"/>
      <c r="O887" s="404"/>
      <c r="P887" s="404"/>
      <c r="Q887" s="404"/>
      <c r="R887" s="404"/>
      <c r="S887" s="404"/>
      <c r="T887" s="404"/>
      <c r="U887" s="404"/>
      <c r="V887" s="404"/>
      <c r="W887" s="404"/>
      <c r="X887" s="404"/>
      <c r="Y887" s="404"/>
      <c r="Z887" s="404"/>
      <c r="AA887" s="404"/>
      <c r="AB887" s="404"/>
      <c r="AC887" s="404"/>
    </row>
    <row r="888" spans="1:29" ht="15.75" customHeight="1">
      <c r="A888" s="404"/>
      <c r="B888" s="404"/>
      <c r="C888" s="404"/>
      <c r="D888" s="404"/>
      <c r="E888" s="404"/>
      <c r="F888" s="404"/>
      <c r="G888" s="404"/>
      <c r="H888" s="404"/>
      <c r="I888" s="404"/>
      <c r="J888" s="404"/>
      <c r="K888" s="404"/>
      <c r="L888" s="404"/>
      <c r="M888" s="404"/>
      <c r="N888" s="404"/>
      <c r="O888" s="404"/>
      <c r="P888" s="404"/>
      <c r="Q888" s="404"/>
      <c r="R888" s="404"/>
      <c r="S888" s="404"/>
      <c r="T888" s="404"/>
      <c r="U888" s="404"/>
      <c r="V888" s="404"/>
      <c r="W888" s="404"/>
      <c r="X888" s="404"/>
      <c r="Y888" s="404"/>
      <c r="Z888" s="404"/>
      <c r="AA888" s="404"/>
      <c r="AB888" s="404"/>
      <c r="AC888" s="404"/>
    </row>
    <row r="889" spans="1:29" ht="15.75" customHeight="1">
      <c r="A889" s="404"/>
      <c r="B889" s="404"/>
      <c r="C889" s="404"/>
      <c r="D889" s="404"/>
      <c r="E889" s="404"/>
      <c r="F889" s="404"/>
      <c r="G889" s="404"/>
      <c r="H889" s="404"/>
      <c r="I889" s="404"/>
      <c r="J889" s="404"/>
      <c r="K889" s="404"/>
      <c r="L889" s="404"/>
      <c r="M889" s="404"/>
      <c r="N889" s="404"/>
      <c r="O889" s="404"/>
      <c r="P889" s="404"/>
      <c r="Q889" s="404"/>
      <c r="R889" s="404"/>
      <c r="S889" s="404"/>
      <c r="T889" s="404"/>
      <c r="U889" s="404"/>
      <c r="V889" s="404"/>
      <c r="W889" s="404"/>
      <c r="X889" s="404"/>
      <c r="Y889" s="404"/>
      <c r="Z889" s="404"/>
      <c r="AA889" s="404"/>
      <c r="AB889" s="404"/>
      <c r="AC889" s="404"/>
    </row>
    <row r="890" spans="1:29" ht="15.75" customHeight="1">
      <c r="A890" s="404"/>
      <c r="B890" s="404"/>
      <c r="C890" s="404"/>
      <c r="D890" s="404"/>
      <c r="E890" s="404"/>
      <c r="F890" s="404"/>
      <c r="G890" s="404"/>
      <c r="H890" s="404"/>
      <c r="I890" s="404"/>
      <c r="J890" s="404"/>
      <c r="K890" s="404"/>
      <c r="L890" s="404"/>
      <c r="M890" s="404"/>
      <c r="N890" s="404"/>
      <c r="O890" s="404"/>
      <c r="P890" s="404"/>
      <c r="Q890" s="404"/>
      <c r="R890" s="404"/>
      <c r="S890" s="404"/>
      <c r="T890" s="404"/>
      <c r="U890" s="404"/>
      <c r="V890" s="404"/>
      <c r="W890" s="404"/>
      <c r="X890" s="404"/>
      <c r="Y890" s="404"/>
      <c r="Z890" s="404"/>
      <c r="AA890" s="404"/>
      <c r="AB890" s="404"/>
      <c r="AC890" s="404"/>
    </row>
    <row r="891" spans="1:29" ht="15.75" customHeight="1">
      <c r="A891" s="404"/>
      <c r="B891" s="404"/>
      <c r="C891" s="404"/>
      <c r="D891" s="404"/>
      <c r="E891" s="404"/>
      <c r="F891" s="404"/>
      <c r="G891" s="404"/>
      <c r="H891" s="404"/>
      <c r="I891" s="404"/>
      <c r="J891" s="404"/>
      <c r="K891" s="404"/>
      <c r="L891" s="404"/>
      <c r="M891" s="404"/>
      <c r="N891" s="404"/>
      <c r="O891" s="404"/>
      <c r="P891" s="404"/>
      <c r="Q891" s="404"/>
      <c r="R891" s="404"/>
      <c r="S891" s="404"/>
      <c r="T891" s="404"/>
      <c r="U891" s="404"/>
      <c r="V891" s="404"/>
      <c r="W891" s="404"/>
      <c r="X891" s="404"/>
      <c r="Y891" s="404"/>
      <c r="Z891" s="404"/>
      <c r="AA891" s="404"/>
      <c r="AB891" s="404"/>
      <c r="AC891" s="404"/>
    </row>
    <row r="892" spans="1:29" ht="15.75" customHeight="1">
      <c r="A892" s="404"/>
      <c r="B892" s="404"/>
      <c r="C892" s="404"/>
      <c r="D892" s="404"/>
      <c r="E892" s="404"/>
      <c r="F892" s="404"/>
      <c r="G892" s="404"/>
      <c r="H892" s="404"/>
      <c r="I892" s="404"/>
      <c r="J892" s="404"/>
      <c r="K892" s="404"/>
      <c r="L892" s="404"/>
      <c r="M892" s="404"/>
      <c r="N892" s="404"/>
      <c r="O892" s="404"/>
      <c r="P892" s="404"/>
      <c r="Q892" s="404"/>
      <c r="R892" s="404"/>
      <c r="S892" s="404"/>
      <c r="T892" s="404"/>
      <c r="U892" s="404"/>
      <c r="V892" s="404"/>
      <c r="W892" s="404"/>
      <c r="X892" s="404"/>
      <c r="Y892" s="404"/>
      <c r="Z892" s="404"/>
      <c r="AA892" s="404"/>
      <c r="AB892" s="404"/>
      <c r="AC892" s="404"/>
    </row>
    <row r="893" spans="1:29" ht="15.75" customHeight="1">
      <c r="A893" s="404"/>
      <c r="B893" s="404"/>
      <c r="C893" s="404"/>
      <c r="D893" s="404"/>
      <c r="E893" s="404"/>
      <c r="F893" s="404"/>
      <c r="G893" s="404"/>
      <c r="H893" s="404"/>
      <c r="I893" s="404"/>
      <c r="J893" s="404"/>
      <c r="K893" s="404"/>
      <c r="L893" s="404"/>
      <c r="M893" s="404"/>
      <c r="N893" s="404"/>
      <c r="O893" s="404"/>
      <c r="P893" s="404"/>
      <c r="Q893" s="404"/>
      <c r="R893" s="404"/>
      <c r="S893" s="404"/>
      <c r="T893" s="404"/>
      <c r="U893" s="404"/>
      <c r="V893" s="404"/>
      <c r="W893" s="404"/>
      <c r="X893" s="404"/>
      <c r="Y893" s="404"/>
      <c r="Z893" s="404"/>
      <c r="AA893" s="404"/>
      <c r="AB893" s="404"/>
      <c r="AC893" s="404"/>
    </row>
    <row r="894" spans="1:29" ht="15.75" customHeight="1">
      <c r="A894" s="404"/>
      <c r="B894" s="404"/>
      <c r="C894" s="404"/>
      <c r="D894" s="404"/>
      <c r="E894" s="404"/>
      <c r="F894" s="404"/>
      <c r="G894" s="404"/>
      <c r="H894" s="404"/>
      <c r="I894" s="404"/>
      <c r="J894" s="404"/>
      <c r="K894" s="404"/>
      <c r="L894" s="404"/>
      <c r="M894" s="404"/>
      <c r="N894" s="404"/>
      <c r="O894" s="404"/>
      <c r="P894" s="404"/>
      <c r="Q894" s="404"/>
      <c r="R894" s="404"/>
      <c r="S894" s="404"/>
      <c r="T894" s="404"/>
      <c r="U894" s="404"/>
      <c r="V894" s="404"/>
      <c r="W894" s="404"/>
      <c r="X894" s="404"/>
      <c r="Y894" s="404"/>
      <c r="Z894" s="404"/>
      <c r="AA894" s="404"/>
      <c r="AB894" s="404"/>
      <c r="AC894" s="404"/>
    </row>
    <row r="895" spans="1:29" ht="15.75" customHeight="1">
      <c r="A895" s="404"/>
      <c r="B895" s="404"/>
      <c r="C895" s="404"/>
      <c r="D895" s="404"/>
      <c r="E895" s="404"/>
      <c r="F895" s="404"/>
      <c r="G895" s="404"/>
      <c r="H895" s="404"/>
      <c r="I895" s="404"/>
      <c r="J895" s="404"/>
      <c r="K895" s="404"/>
      <c r="L895" s="404"/>
      <c r="M895" s="404"/>
      <c r="N895" s="404"/>
      <c r="O895" s="404"/>
      <c r="P895" s="404"/>
      <c r="Q895" s="404"/>
      <c r="R895" s="404"/>
      <c r="S895" s="404"/>
      <c r="T895" s="404"/>
      <c r="U895" s="404"/>
      <c r="V895" s="404"/>
      <c r="W895" s="404"/>
      <c r="X895" s="404"/>
      <c r="Y895" s="404"/>
      <c r="Z895" s="404"/>
      <c r="AA895" s="404"/>
      <c r="AB895" s="404"/>
      <c r="AC895" s="404"/>
    </row>
    <row r="896" spans="1:29" ht="15.75" customHeight="1">
      <c r="A896" s="404"/>
      <c r="B896" s="404"/>
      <c r="C896" s="404"/>
      <c r="D896" s="404"/>
      <c r="E896" s="404"/>
      <c r="F896" s="404"/>
      <c r="G896" s="404"/>
      <c r="H896" s="404"/>
      <c r="I896" s="404"/>
      <c r="J896" s="404"/>
      <c r="K896" s="404"/>
      <c r="L896" s="404"/>
      <c r="M896" s="404"/>
      <c r="N896" s="404"/>
      <c r="O896" s="404"/>
      <c r="P896" s="404"/>
      <c r="Q896" s="404"/>
      <c r="R896" s="404"/>
      <c r="S896" s="404"/>
      <c r="T896" s="404"/>
      <c r="U896" s="404"/>
      <c r="V896" s="404"/>
      <c r="W896" s="404"/>
      <c r="X896" s="404"/>
      <c r="Y896" s="404"/>
      <c r="Z896" s="404"/>
      <c r="AA896" s="404"/>
      <c r="AB896" s="404"/>
      <c r="AC896" s="404"/>
    </row>
    <row r="897" spans="1:29" ht="15.75" customHeight="1">
      <c r="A897" s="404"/>
      <c r="B897" s="404"/>
      <c r="C897" s="404"/>
      <c r="D897" s="404"/>
      <c r="E897" s="404"/>
      <c r="F897" s="404"/>
      <c r="G897" s="404"/>
      <c r="H897" s="404"/>
      <c r="I897" s="404"/>
      <c r="J897" s="404"/>
      <c r="K897" s="404"/>
      <c r="L897" s="404"/>
      <c r="M897" s="404"/>
      <c r="N897" s="404"/>
      <c r="O897" s="404"/>
      <c r="P897" s="404"/>
      <c r="Q897" s="404"/>
      <c r="R897" s="404"/>
      <c r="S897" s="404"/>
      <c r="T897" s="404"/>
      <c r="U897" s="404"/>
      <c r="V897" s="404"/>
      <c r="W897" s="404"/>
      <c r="X897" s="404"/>
      <c r="Y897" s="404"/>
      <c r="Z897" s="404"/>
      <c r="AA897" s="404"/>
      <c r="AB897" s="404"/>
      <c r="AC897" s="404"/>
    </row>
    <row r="898" spans="1:29" ht="15.75" customHeight="1">
      <c r="A898" s="404"/>
      <c r="B898" s="404"/>
      <c r="C898" s="404"/>
      <c r="D898" s="404"/>
      <c r="E898" s="404"/>
      <c r="F898" s="404"/>
      <c r="G898" s="404"/>
      <c r="H898" s="404"/>
      <c r="I898" s="404"/>
      <c r="J898" s="404"/>
      <c r="K898" s="404"/>
      <c r="L898" s="404"/>
      <c r="M898" s="404"/>
      <c r="N898" s="404"/>
      <c r="O898" s="404"/>
      <c r="P898" s="404"/>
      <c r="Q898" s="404"/>
      <c r="R898" s="404"/>
      <c r="S898" s="404"/>
      <c r="T898" s="404"/>
      <c r="U898" s="404"/>
      <c r="V898" s="404"/>
      <c r="W898" s="404"/>
      <c r="X898" s="404"/>
      <c r="Y898" s="404"/>
      <c r="Z898" s="404"/>
      <c r="AA898" s="404"/>
      <c r="AB898" s="404"/>
      <c r="AC898" s="404"/>
    </row>
    <row r="899" spans="1:29" ht="15.75" customHeight="1">
      <c r="A899" s="404"/>
      <c r="B899" s="404"/>
      <c r="C899" s="404"/>
      <c r="D899" s="404"/>
      <c r="E899" s="404"/>
      <c r="F899" s="404"/>
      <c r="G899" s="404"/>
      <c r="H899" s="404"/>
      <c r="I899" s="404"/>
      <c r="J899" s="404"/>
      <c r="K899" s="404"/>
      <c r="L899" s="404"/>
      <c r="M899" s="404"/>
      <c r="N899" s="404"/>
      <c r="O899" s="404"/>
      <c r="P899" s="404"/>
      <c r="Q899" s="404"/>
      <c r="R899" s="404"/>
      <c r="S899" s="404"/>
      <c r="T899" s="404"/>
      <c r="U899" s="404"/>
      <c r="V899" s="404"/>
      <c r="W899" s="404"/>
      <c r="X899" s="404"/>
      <c r="Y899" s="404"/>
      <c r="Z899" s="404"/>
      <c r="AA899" s="404"/>
      <c r="AB899" s="404"/>
      <c r="AC899" s="404"/>
    </row>
    <row r="900" spans="1:29" ht="15.75" customHeight="1">
      <c r="A900" s="404"/>
      <c r="B900" s="404"/>
      <c r="C900" s="404"/>
      <c r="D900" s="404"/>
      <c r="E900" s="404"/>
      <c r="F900" s="404"/>
      <c r="G900" s="404"/>
      <c r="H900" s="404"/>
      <c r="I900" s="404"/>
      <c r="J900" s="404"/>
      <c r="K900" s="404"/>
      <c r="L900" s="404"/>
      <c r="M900" s="404"/>
      <c r="N900" s="404"/>
      <c r="O900" s="404"/>
      <c r="P900" s="404"/>
      <c r="Q900" s="404"/>
      <c r="R900" s="404"/>
      <c r="S900" s="404"/>
      <c r="T900" s="404"/>
      <c r="U900" s="404"/>
      <c r="V900" s="404"/>
      <c r="W900" s="404"/>
      <c r="X900" s="404"/>
      <c r="Y900" s="404"/>
      <c r="Z900" s="404"/>
      <c r="AA900" s="404"/>
      <c r="AB900" s="404"/>
      <c r="AC900" s="404"/>
    </row>
    <row r="901" spans="1:29" ht="15.75" customHeight="1">
      <c r="A901" s="404"/>
      <c r="B901" s="404"/>
      <c r="C901" s="404"/>
      <c r="D901" s="404"/>
      <c r="E901" s="404"/>
      <c r="F901" s="404"/>
      <c r="G901" s="404"/>
      <c r="H901" s="404"/>
      <c r="I901" s="404"/>
      <c r="J901" s="404"/>
      <c r="K901" s="404"/>
      <c r="L901" s="404"/>
      <c r="M901" s="404"/>
      <c r="N901" s="404"/>
      <c r="O901" s="404"/>
      <c r="P901" s="404"/>
      <c r="Q901" s="404"/>
      <c r="R901" s="404"/>
      <c r="S901" s="404"/>
      <c r="T901" s="404"/>
      <c r="U901" s="404"/>
      <c r="V901" s="404"/>
      <c r="W901" s="404"/>
      <c r="X901" s="404"/>
      <c r="Y901" s="404"/>
      <c r="Z901" s="404"/>
      <c r="AA901" s="404"/>
      <c r="AB901" s="404"/>
      <c r="AC901" s="404"/>
    </row>
    <row r="902" spans="1:29" ht="15.75" customHeight="1">
      <c r="A902" s="404"/>
      <c r="B902" s="404"/>
      <c r="C902" s="404"/>
      <c r="D902" s="404"/>
      <c r="E902" s="404"/>
      <c r="F902" s="404"/>
      <c r="G902" s="404"/>
      <c r="H902" s="404"/>
      <c r="I902" s="404"/>
      <c r="J902" s="404"/>
      <c r="K902" s="404"/>
      <c r="L902" s="404"/>
      <c r="M902" s="404"/>
      <c r="N902" s="404"/>
      <c r="O902" s="404"/>
      <c r="P902" s="404"/>
      <c r="Q902" s="404"/>
      <c r="R902" s="404"/>
      <c r="S902" s="404"/>
      <c r="T902" s="404"/>
      <c r="U902" s="404"/>
      <c r="V902" s="404"/>
      <c r="W902" s="404"/>
      <c r="X902" s="404"/>
      <c r="Y902" s="404"/>
      <c r="Z902" s="404"/>
      <c r="AA902" s="404"/>
      <c r="AB902" s="404"/>
      <c r="AC902" s="404"/>
    </row>
    <row r="903" spans="1:29" ht="15.75" customHeight="1">
      <c r="A903" s="404"/>
      <c r="B903" s="404"/>
      <c r="C903" s="404"/>
      <c r="D903" s="404"/>
      <c r="E903" s="404"/>
      <c r="F903" s="404"/>
      <c r="G903" s="404"/>
      <c r="H903" s="404"/>
      <c r="I903" s="404"/>
      <c r="J903" s="404"/>
      <c r="K903" s="404"/>
      <c r="L903" s="404"/>
      <c r="M903" s="404"/>
      <c r="N903" s="404"/>
      <c r="O903" s="404"/>
      <c r="P903" s="404"/>
      <c r="Q903" s="404"/>
      <c r="R903" s="404"/>
      <c r="S903" s="404"/>
      <c r="T903" s="404"/>
      <c r="U903" s="404"/>
      <c r="V903" s="404"/>
      <c r="W903" s="404"/>
      <c r="X903" s="404"/>
      <c r="Y903" s="404"/>
      <c r="Z903" s="404"/>
      <c r="AA903" s="404"/>
      <c r="AB903" s="404"/>
      <c r="AC903" s="404"/>
    </row>
    <row r="904" spans="1:29" ht="15.75" customHeight="1">
      <c r="A904" s="404"/>
      <c r="B904" s="404"/>
      <c r="C904" s="404"/>
      <c r="D904" s="404"/>
      <c r="E904" s="404"/>
      <c r="F904" s="404"/>
      <c r="G904" s="404"/>
      <c r="H904" s="404"/>
      <c r="I904" s="404"/>
      <c r="J904" s="404"/>
      <c r="K904" s="404"/>
      <c r="L904" s="404"/>
      <c r="M904" s="404"/>
      <c r="N904" s="404"/>
      <c r="O904" s="404"/>
      <c r="P904" s="404"/>
      <c r="Q904" s="404"/>
      <c r="R904" s="404"/>
      <c r="S904" s="404"/>
      <c r="T904" s="404"/>
      <c r="U904" s="404"/>
      <c r="V904" s="404"/>
      <c r="W904" s="404"/>
      <c r="X904" s="404"/>
      <c r="Y904" s="404"/>
      <c r="Z904" s="404"/>
      <c r="AA904" s="404"/>
      <c r="AB904" s="404"/>
      <c r="AC904" s="404"/>
    </row>
    <row r="905" spans="1:29" ht="15.75" customHeight="1">
      <c r="A905" s="404"/>
      <c r="B905" s="404"/>
      <c r="C905" s="404"/>
      <c r="D905" s="404"/>
      <c r="E905" s="404"/>
      <c r="F905" s="404"/>
      <c r="G905" s="404"/>
      <c r="H905" s="404"/>
      <c r="I905" s="404"/>
      <c r="J905" s="404"/>
      <c r="K905" s="404"/>
      <c r="L905" s="404"/>
      <c r="M905" s="404"/>
      <c r="N905" s="404"/>
      <c r="O905" s="404"/>
      <c r="P905" s="404"/>
      <c r="Q905" s="404"/>
      <c r="R905" s="404"/>
      <c r="S905" s="404"/>
      <c r="T905" s="404"/>
      <c r="U905" s="404"/>
      <c r="V905" s="404"/>
      <c r="W905" s="404"/>
      <c r="X905" s="404"/>
      <c r="Y905" s="404"/>
      <c r="Z905" s="404"/>
      <c r="AA905" s="404"/>
      <c r="AB905" s="404"/>
      <c r="AC905" s="404"/>
    </row>
    <row r="906" spans="1:29" ht="15.75" customHeight="1">
      <c r="A906" s="404"/>
      <c r="B906" s="404"/>
      <c r="C906" s="404"/>
      <c r="D906" s="404"/>
      <c r="E906" s="404"/>
      <c r="F906" s="404"/>
      <c r="G906" s="404"/>
      <c r="H906" s="404"/>
      <c r="I906" s="404"/>
      <c r="J906" s="404"/>
      <c r="K906" s="404"/>
      <c r="L906" s="404"/>
      <c r="M906" s="404"/>
      <c r="N906" s="404"/>
      <c r="O906" s="404"/>
      <c r="P906" s="404"/>
      <c r="Q906" s="404"/>
      <c r="R906" s="404"/>
      <c r="S906" s="404"/>
      <c r="T906" s="404"/>
      <c r="U906" s="404"/>
      <c r="V906" s="404"/>
      <c r="W906" s="404"/>
      <c r="X906" s="404"/>
      <c r="Y906" s="404"/>
      <c r="Z906" s="404"/>
      <c r="AA906" s="404"/>
      <c r="AB906" s="404"/>
      <c r="AC906" s="404"/>
    </row>
    <row r="907" spans="1:29" ht="15.75" customHeight="1">
      <c r="A907" s="404"/>
      <c r="B907" s="404"/>
      <c r="C907" s="404"/>
      <c r="D907" s="404"/>
      <c r="E907" s="404"/>
      <c r="F907" s="404"/>
      <c r="G907" s="404"/>
      <c r="H907" s="404"/>
      <c r="I907" s="404"/>
      <c r="J907" s="404"/>
      <c r="K907" s="404"/>
      <c r="L907" s="404"/>
      <c r="M907" s="404"/>
      <c r="N907" s="404"/>
      <c r="O907" s="404"/>
      <c r="P907" s="404"/>
      <c r="Q907" s="404"/>
      <c r="R907" s="404"/>
      <c r="S907" s="404"/>
      <c r="T907" s="404"/>
      <c r="U907" s="404"/>
      <c r="V907" s="404"/>
      <c r="W907" s="404"/>
      <c r="X907" s="404"/>
      <c r="Y907" s="404"/>
      <c r="Z907" s="404"/>
      <c r="AA907" s="404"/>
      <c r="AB907" s="404"/>
      <c r="AC907" s="404"/>
    </row>
    <row r="908" spans="1:29" ht="15.75" customHeight="1">
      <c r="A908" s="404"/>
      <c r="B908" s="404"/>
      <c r="C908" s="404"/>
      <c r="D908" s="404"/>
      <c r="E908" s="404"/>
      <c r="F908" s="404"/>
      <c r="G908" s="404"/>
      <c r="H908" s="404"/>
      <c r="I908" s="404"/>
      <c r="J908" s="404"/>
      <c r="K908" s="404"/>
      <c r="L908" s="404"/>
      <c r="M908" s="404"/>
      <c r="N908" s="404"/>
      <c r="O908" s="404"/>
      <c r="P908" s="404"/>
      <c r="Q908" s="404"/>
      <c r="R908" s="404"/>
      <c r="S908" s="404"/>
      <c r="T908" s="404"/>
      <c r="U908" s="404"/>
      <c r="V908" s="404"/>
      <c r="W908" s="404"/>
      <c r="X908" s="404"/>
      <c r="Y908" s="404"/>
      <c r="Z908" s="404"/>
      <c r="AA908" s="404"/>
      <c r="AB908" s="404"/>
      <c r="AC908" s="404"/>
    </row>
    <row r="909" spans="1:29" ht="15.75" customHeight="1">
      <c r="A909" s="404"/>
      <c r="B909" s="404"/>
      <c r="C909" s="404"/>
      <c r="D909" s="404"/>
      <c r="E909" s="404"/>
      <c r="F909" s="404"/>
      <c r="G909" s="404"/>
      <c r="H909" s="404"/>
      <c r="I909" s="404"/>
      <c r="J909" s="404"/>
      <c r="K909" s="404"/>
      <c r="L909" s="404"/>
      <c r="M909" s="404"/>
      <c r="N909" s="404"/>
      <c r="O909" s="404"/>
      <c r="P909" s="404"/>
      <c r="Q909" s="404"/>
      <c r="R909" s="404"/>
      <c r="S909" s="404"/>
      <c r="T909" s="404"/>
      <c r="U909" s="404"/>
      <c r="V909" s="404"/>
      <c r="W909" s="404"/>
      <c r="X909" s="404"/>
      <c r="Y909" s="404"/>
      <c r="Z909" s="404"/>
      <c r="AA909" s="404"/>
      <c r="AB909" s="404"/>
      <c r="AC909" s="404"/>
    </row>
    <row r="910" spans="1:29" ht="15.75" customHeight="1">
      <c r="A910" s="404"/>
      <c r="B910" s="404"/>
      <c r="C910" s="404"/>
      <c r="D910" s="404"/>
      <c r="E910" s="404"/>
      <c r="F910" s="404"/>
      <c r="G910" s="404"/>
      <c r="H910" s="404"/>
      <c r="I910" s="404"/>
      <c r="J910" s="404"/>
      <c r="K910" s="404"/>
      <c r="L910" s="404"/>
      <c r="M910" s="404"/>
      <c r="N910" s="404"/>
      <c r="O910" s="404"/>
      <c r="P910" s="404"/>
      <c r="Q910" s="404"/>
      <c r="R910" s="404"/>
      <c r="S910" s="404"/>
      <c r="T910" s="404"/>
      <c r="U910" s="404"/>
      <c r="V910" s="404"/>
      <c r="W910" s="404"/>
      <c r="X910" s="404"/>
      <c r="Y910" s="404"/>
      <c r="Z910" s="404"/>
      <c r="AA910" s="404"/>
      <c r="AB910" s="404"/>
      <c r="AC910" s="404"/>
    </row>
    <row r="911" spans="1:29" ht="15.75" customHeight="1">
      <c r="A911" s="404"/>
      <c r="B911" s="404"/>
      <c r="C911" s="404"/>
      <c r="D911" s="404"/>
      <c r="E911" s="404"/>
      <c r="F911" s="404"/>
      <c r="G911" s="404"/>
      <c r="H911" s="404"/>
      <c r="I911" s="404"/>
      <c r="J911" s="404"/>
      <c r="K911" s="404"/>
      <c r="L911" s="404"/>
      <c r="M911" s="404"/>
      <c r="N911" s="404"/>
      <c r="O911" s="404"/>
      <c r="P911" s="404"/>
      <c r="Q911" s="404"/>
      <c r="R911" s="404"/>
      <c r="S911" s="404"/>
      <c r="T911" s="404"/>
      <c r="U911" s="404"/>
      <c r="V911" s="404"/>
      <c r="W911" s="404"/>
      <c r="X911" s="404"/>
      <c r="Y911" s="404"/>
      <c r="Z911" s="404"/>
      <c r="AA911" s="404"/>
      <c r="AB911" s="404"/>
      <c r="AC911" s="404"/>
    </row>
    <row r="912" spans="1:29" ht="15.75" customHeight="1">
      <c r="A912" s="404"/>
      <c r="B912" s="404"/>
      <c r="C912" s="404"/>
      <c r="D912" s="404"/>
      <c r="E912" s="404"/>
      <c r="F912" s="404"/>
      <c r="G912" s="404"/>
      <c r="H912" s="404"/>
      <c r="I912" s="404"/>
      <c r="J912" s="404"/>
      <c r="K912" s="404"/>
      <c r="L912" s="404"/>
      <c r="M912" s="404"/>
      <c r="N912" s="404"/>
      <c r="O912" s="404"/>
      <c r="P912" s="404"/>
      <c r="Q912" s="404"/>
      <c r="R912" s="404"/>
      <c r="S912" s="404"/>
      <c r="T912" s="404"/>
      <c r="U912" s="404"/>
      <c r="V912" s="404"/>
      <c r="W912" s="404"/>
      <c r="X912" s="404"/>
      <c r="Y912" s="404"/>
      <c r="Z912" s="404"/>
      <c r="AA912" s="404"/>
      <c r="AB912" s="404"/>
      <c r="AC912" s="404"/>
    </row>
    <row r="913" spans="1:29" ht="15.75" customHeight="1">
      <c r="A913" s="404"/>
      <c r="B913" s="404"/>
      <c r="C913" s="404"/>
      <c r="D913" s="404"/>
      <c r="E913" s="404"/>
      <c r="F913" s="404"/>
      <c r="G913" s="404"/>
      <c r="H913" s="404"/>
      <c r="I913" s="404"/>
      <c r="J913" s="404"/>
      <c r="K913" s="404"/>
      <c r="L913" s="404"/>
      <c r="M913" s="404"/>
      <c r="N913" s="404"/>
      <c r="O913" s="404"/>
      <c r="P913" s="404"/>
      <c r="Q913" s="404"/>
      <c r="R913" s="404"/>
      <c r="S913" s="404"/>
      <c r="T913" s="404"/>
      <c r="U913" s="404"/>
      <c r="V913" s="404"/>
      <c r="W913" s="404"/>
      <c r="X913" s="404"/>
      <c r="Y913" s="404"/>
      <c r="Z913" s="404"/>
      <c r="AA913" s="404"/>
      <c r="AB913" s="404"/>
      <c r="AC913" s="404"/>
    </row>
    <row r="914" spans="1:29" ht="15.75" customHeight="1">
      <c r="A914" s="404"/>
      <c r="B914" s="404"/>
      <c r="C914" s="404"/>
      <c r="D914" s="404"/>
      <c r="E914" s="404"/>
      <c r="F914" s="404"/>
      <c r="G914" s="404"/>
      <c r="H914" s="404"/>
      <c r="I914" s="404"/>
      <c r="J914" s="404"/>
      <c r="K914" s="404"/>
      <c r="L914" s="404"/>
      <c r="M914" s="404"/>
      <c r="N914" s="404"/>
      <c r="O914" s="404"/>
      <c r="P914" s="404"/>
      <c r="Q914" s="404"/>
      <c r="R914" s="404"/>
      <c r="S914" s="404"/>
      <c r="T914" s="404"/>
      <c r="U914" s="404"/>
      <c r="V914" s="404"/>
      <c r="W914" s="404"/>
      <c r="X914" s="404"/>
      <c r="Y914" s="404"/>
      <c r="Z914" s="404"/>
      <c r="AA914" s="404"/>
      <c r="AB914" s="404"/>
      <c r="AC914" s="404"/>
    </row>
    <row r="915" spans="1:29" ht="15.75" customHeight="1">
      <c r="A915" s="404"/>
      <c r="B915" s="404"/>
      <c r="C915" s="404"/>
      <c r="D915" s="404"/>
      <c r="E915" s="404"/>
      <c r="F915" s="404"/>
      <c r="G915" s="404"/>
      <c r="H915" s="404"/>
      <c r="I915" s="404"/>
      <c r="J915" s="404"/>
      <c r="K915" s="404"/>
      <c r="L915" s="404"/>
      <c r="M915" s="404"/>
      <c r="N915" s="404"/>
      <c r="O915" s="404"/>
      <c r="P915" s="404"/>
      <c r="Q915" s="404"/>
      <c r="R915" s="404"/>
      <c r="S915" s="404"/>
      <c r="T915" s="404"/>
      <c r="U915" s="404"/>
      <c r="V915" s="404"/>
      <c r="W915" s="404"/>
      <c r="X915" s="404"/>
      <c r="Y915" s="404"/>
      <c r="Z915" s="404"/>
      <c r="AA915" s="404"/>
      <c r="AB915" s="404"/>
      <c r="AC915" s="404"/>
    </row>
    <row r="916" spans="1:29" ht="15.75" customHeight="1">
      <c r="A916" s="404"/>
      <c r="B916" s="404"/>
      <c r="C916" s="404"/>
      <c r="D916" s="404"/>
      <c r="E916" s="404"/>
      <c r="F916" s="404"/>
      <c r="G916" s="404"/>
      <c r="H916" s="404"/>
      <c r="I916" s="404"/>
      <c r="J916" s="404"/>
      <c r="K916" s="404"/>
      <c r="L916" s="404"/>
      <c r="M916" s="404"/>
      <c r="N916" s="404"/>
      <c r="O916" s="404"/>
      <c r="P916" s="404"/>
      <c r="Q916" s="404"/>
      <c r="R916" s="404"/>
      <c r="S916" s="404"/>
      <c r="T916" s="404"/>
      <c r="U916" s="404"/>
      <c r="V916" s="404"/>
      <c r="W916" s="404"/>
      <c r="X916" s="404"/>
      <c r="Y916" s="404"/>
      <c r="Z916" s="404"/>
      <c r="AA916" s="404"/>
      <c r="AB916" s="404"/>
      <c r="AC916" s="404"/>
    </row>
    <row r="917" spans="1:29" ht="15.75" customHeight="1">
      <c r="A917" s="404"/>
      <c r="B917" s="404"/>
      <c r="C917" s="404"/>
      <c r="D917" s="404"/>
      <c r="E917" s="404"/>
      <c r="F917" s="404"/>
      <c r="G917" s="404"/>
      <c r="H917" s="404"/>
      <c r="I917" s="404"/>
      <c r="J917" s="404"/>
      <c r="K917" s="404"/>
      <c r="L917" s="404"/>
      <c r="M917" s="404"/>
      <c r="N917" s="404"/>
      <c r="O917" s="404"/>
      <c r="P917" s="404"/>
      <c r="Q917" s="404"/>
      <c r="R917" s="404"/>
      <c r="S917" s="404"/>
      <c r="T917" s="404"/>
      <c r="U917" s="404"/>
      <c r="V917" s="404"/>
      <c r="W917" s="404"/>
      <c r="X917" s="404"/>
      <c r="Y917" s="404"/>
      <c r="Z917" s="404"/>
      <c r="AA917" s="404"/>
      <c r="AB917" s="404"/>
      <c r="AC917" s="404"/>
    </row>
    <row r="918" spans="1:29" ht="15.75" customHeight="1">
      <c r="A918" s="404"/>
      <c r="B918" s="404"/>
      <c r="C918" s="404"/>
      <c r="D918" s="404"/>
      <c r="E918" s="404"/>
      <c r="F918" s="404"/>
      <c r="G918" s="404"/>
      <c r="H918" s="404"/>
      <c r="I918" s="404"/>
      <c r="J918" s="404"/>
      <c r="K918" s="404"/>
      <c r="L918" s="404"/>
      <c r="M918" s="404"/>
      <c r="N918" s="404"/>
      <c r="O918" s="404"/>
      <c r="P918" s="404"/>
      <c r="Q918" s="404"/>
      <c r="R918" s="404"/>
      <c r="S918" s="404"/>
      <c r="T918" s="404"/>
      <c r="U918" s="404"/>
      <c r="V918" s="404"/>
      <c r="W918" s="404"/>
      <c r="X918" s="404"/>
      <c r="Y918" s="404"/>
      <c r="Z918" s="404"/>
      <c r="AA918" s="404"/>
      <c r="AB918" s="404"/>
      <c r="AC918" s="404"/>
    </row>
    <row r="919" spans="1:29" ht="15.75" customHeight="1">
      <c r="A919" s="404"/>
      <c r="B919" s="404"/>
      <c r="C919" s="404"/>
      <c r="D919" s="404"/>
      <c r="E919" s="404"/>
      <c r="F919" s="404"/>
      <c r="G919" s="404"/>
      <c r="H919" s="404"/>
      <c r="I919" s="404"/>
      <c r="J919" s="404"/>
      <c r="K919" s="404"/>
      <c r="L919" s="404"/>
      <c r="M919" s="404"/>
      <c r="N919" s="404"/>
      <c r="O919" s="404"/>
      <c r="P919" s="404"/>
      <c r="Q919" s="404"/>
      <c r="R919" s="404"/>
      <c r="S919" s="404"/>
      <c r="T919" s="404"/>
      <c r="U919" s="404"/>
      <c r="V919" s="404"/>
      <c r="W919" s="404"/>
      <c r="X919" s="404"/>
      <c r="Y919" s="404"/>
      <c r="Z919" s="404"/>
      <c r="AA919" s="404"/>
      <c r="AB919" s="404"/>
      <c r="AC919" s="404"/>
    </row>
    <row r="920" spans="1:29" ht="15.75" customHeight="1">
      <c r="A920" s="404"/>
      <c r="B920" s="404"/>
      <c r="C920" s="404"/>
      <c r="D920" s="404"/>
      <c r="E920" s="404"/>
      <c r="F920" s="404"/>
      <c r="G920" s="404"/>
      <c r="H920" s="404"/>
      <c r="I920" s="404"/>
      <c r="J920" s="404"/>
      <c r="K920" s="404"/>
      <c r="L920" s="404"/>
      <c r="M920" s="404"/>
      <c r="N920" s="404"/>
      <c r="O920" s="404"/>
      <c r="P920" s="404"/>
      <c r="Q920" s="404"/>
      <c r="R920" s="404"/>
      <c r="S920" s="404"/>
      <c r="T920" s="404"/>
      <c r="U920" s="404"/>
      <c r="V920" s="404"/>
      <c r="W920" s="404"/>
      <c r="X920" s="404"/>
      <c r="Y920" s="404"/>
      <c r="Z920" s="404"/>
      <c r="AA920" s="404"/>
      <c r="AB920" s="404"/>
      <c r="AC920" s="404"/>
    </row>
    <row r="921" spans="1:29" ht="15.75" customHeight="1">
      <c r="A921" s="404"/>
      <c r="B921" s="404"/>
      <c r="C921" s="404"/>
      <c r="D921" s="404"/>
      <c r="E921" s="404"/>
      <c r="F921" s="404"/>
      <c r="G921" s="404"/>
      <c r="H921" s="404"/>
      <c r="I921" s="404"/>
      <c r="J921" s="404"/>
      <c r="K921" s="404"/>
      <c r="L921" s="404"/>
      <c r="M921" s="404"/>
      <c r="N921" s="404"/>
      <c r="O921" s="404"/>
      <c r="P921" s="404"/>
      <c r="Q921" s="404"/>
      <c r="R921" s="404"/>
      <c r="S921" s="404"/>
      <c r="T921" s="404"/>
      <c r="U921" s="404"/>
      <c r="V921" s="404"/>
      <c r="W921" s="404"/>
      <c r="X921" s="404"/>
      <c r="Y921" s="404"/>
      <c r="Z921" s="404"/>
      <c r="AA921" s="404"/>
      <c r="AB921" s="404"/>
      <c r="AC921" s="404"/>
    </row>
    <row r="922" spans="1:29" ht="15.75" customHeight="1">
      <c r="A922" s="404"/>
      <c r="B922" s="404"/>
      <c r="C922" s="404"/>
      <c r="D922" s="404"/>
      <c r="E922" s="404"/>
      <c r="F922" s="404"/>
      <c r="G922" s="404"/>
      <c r="H922" s="404"/>
      <c r="I922" s="404"/>
      <c r="J922" s="404"/>
      <c r="K922" s="404"/>
      <c r="L922" s="404"/>
      <c r="M922" s="404"/>
      <c r="N922" s="404"/>
      <c r="O922" s="404"/>
      <c r="P922" s="404"/>
      <c r="Q922" s="404"/>
      <c r="R922" s="404"/>
      <c r="S922" s="404"/>
      <c r="T922" s="404"/>
      <c r="U922" s="404"/>
      <c r="V922" s="404"/>
      <c r="W922" s="404"/>
      <c r="X922" s="404"/>
      <c r="Y922" s="404"/>
      <c r="Z922" s="404"/>
      <c r="AA922" s="404"/>
      <c r="AB922" s="404"/>
      <c r="AC922" s="404"/>
    </row>
    <row r="923" spans="1:29" ht="15.75" customHeight="1">
      <c r="A923" s="404"/>
      <c r="B923" s="404"/>
      <c r="C923" s="404"/>
      <c r="D923" s="404"/>
      <c r="E923" s="404"/>
      <c r="F923" s="404"/>
      <c r="G923" s="404"/>
      <c r="H923" s="404"/>
      <c r="I923" s="404"/>
      <c r="J923" s="404"/>
      <c r="K923" s="404"/>
      <c r="L923" s="404"/>
      <c r="M923" s="404"/>
      <c r="N923" s="404"/>
      <c r="O923" s="404"/>
      <c r="P923" s="404"/>
      <c r="Q923" s="404"/>
      <c r="R923" s="404"/>
      <c r="S923" s="404"/>
      <c r="T923" s="404"/>
      <c r="U923" s="404"/>
      <c r="V923" s="404"/>
      <c r="W923" s="404"/>
      <c r="X923" s="404"/>
      <c r="Y923" s="404"/>
      <c r="Z923" s="404"/>
      <c r="AA923" s="404"/>
      <c r="AB923" s="404"/>
      <c r="AC923" s="404"/>
    </row>
    <row r="924" spans="1:29" ht="15.75" customHeight="1">
      <c r="A924" s="404"/>
      <c r="B924" s="404"/>
      <c r="C924" s="404"/>
      <c r="D924" s="404"/>
      <c r="E924" s="404"/>
      <c r="F924" s="404"/>
      <c r="G924" s="404"/>
      <c r="H924" s="404"/>
      <c r="I924" s="404"/>
      <c r="J924" s="404"/>
      <c r="K924" s="404"/>
      <c r="L924" s="404"/>
      <c r="M924" s="404"/>
      <c r="N924" s="404"/>
      <c r="O924" s="404"/>
      <c r="P924" s="404"/>
      <c r="Q924" s="404"/>
      <c r="R924" s="404"/>
      <c r="S924" s="404"/>
      <c r="T924" s="404"/>
      <c r="U924" s="404"/>
      <c r="V924" s="404"/>
      <c r="W924" s="404"/>
      <c r="X924" s="404"/>
      <c r="Y924" s="404"/>
      <c r="Z924" s="404"/>
      <c r="AA924" s="404"/>
      <c r="AB924" s="404"/>
      <c r="AC924" s="404"/>
    </row>
    <row r="925" spans="1:29" ht="15.75" customHeight="1">
      <c r="A925" s="404"/>
      <c r="B925" s="404"/>
      <c r="C925" s="404"/>
      <c r="D925" s="404"/>
      <c r="E925" s="404"/>
      <c r="F925" s="404"/>
      <c r="G925" s="404"/>
      <c r="H925" s="404"/>
      <c r="I925" s="404"/>
      <c r="J925" s="404"/>
      <c r="K925" s="404"/>
      <c r="L925" s="404"/>
      <c r="M925" s="404"/>
      <c r="N925" s="404"/>
      <c r="O925" s="404"/>
      <c r="P925" s="404"/>
      <c r="Q925" s="404"/>
      <c r="R925" s="404"/>
      <c r="S925" s="404"/>
      <c r="T925" s="404"/>
      <c r="U925" s="404"/>
      <c r="V925" s="404"/>
      <c r="W925" s="404"/>
      <c r="X925" s="404"/>
      <c r="Y925" s="404"/>
      <c r="Z925" s="404"/>
      <c r="AA925" s="404"/>
      <c r="AB925" s="404"/>
      <c r="AC925" s="404"/>
    </row>
    <row r="926" spans="1:29" ht="15.75" customHeight="1">
      <c r="A926" s="404"/>
      <c r="B926" s="404"/>
      <c r="C926" s="404"/>
      <c r="D926" s="404"/>
      <c r="E926" s="404"/>
      <c r="F926" s="404"/>
      <c r="G926" s="404"/>
      <c r="H926" s="404"/>
      <c r="I926" s="404"/>
      <c r="J926" s="404"/>
      <c r="K926" s="404"/>
      <c r="L926" s="404"/>
      <c r="M926" s="404"/>
      <c r="N926" s="404"/>
      <c r="O926" s="404"/>
      <c r="P926" s="404"/>
      <c r="Q926" s="404"/>
      <c r="R926" s="404"/>
      <c r="S926" s="404"/>
      <c r="T926" s="404"/>
      <c r="U926" s="404"/>
      <c r="V926" s="404"/>
      <c r="W926" s="404"/>
      <c r="X926" s="404"/>
      <c r="Y926" s="404"/>
      <c r="Z926" s="404"/>
      <c r="AA926" s="404"/>
      <c r="AB926" s="404"/>
      <c r="AC926" s="404"/>
    </row>
    <row r="927" spans="1:29" ht="15.75" customHeight="1">
      <c r="A927" s="404"/>
      <c r="B927" s="404"/>
      <c r="C927" s="404"/>
      <c r="D927" s="404"/>
      <c r="E927" s="404"/>
      <c r="F927" s="404"/>
      <c r="G927" s="404"/>
      <c r="H927" s="404"/>
      <c r="I927" s="404"/>
      <c r="J927" s="404"/>
      <c r="K927" s="404"/>
      <c r="L927" s="404"/>
      <c r="M927" s="404"/>
      <c r="N927" s="404"/>
      <c r="O927" s="404"/>
      <c r="P927" s="404"/>
      <c r="Q927" s="404"/>
      <c r="R927" s="404"/>
      <c r="S927" s="404"/>
      <c r="T927" s="404"/>
      <c r="U927" s="404"/>
      <c r="V927" s="404"/>
      <c r="W927" s="404"/>
      <c r="X927" s="404"/>
      <c r="Y927" s="404"/>
      <c r="Z927" s="404"/>
      <c r="AA927" s="404"/>
      <c r="AB927" s="404"/>
      <c r="AC927" s="404"/>
    </row>
    <row r="928" spans="1:29" ht="15.75" customHeight="1">
      <c r="A928" s="404"/>
      <c r="B928" s="404"/>
      <c r="C928" s="404"/>
      <c r="D928" s="404"/>
      <c r="E928" s="404"/>
      <c r="F928" s="404"/>
      <c r="G928" s="404"/>
      <c r="H928" s="404"/>
      <c r="I928" s="404"/>
      <c r="J928" s="404"/>
      <c r="K928" s="404"/>
      <c r="L928" s="404"/>
      <c r="M928" s="404"/>
      <c r="N928" s="404"/>
      <c r="O928" s="404"/>
      <c r="P928" s="404"/>
      <c r="Q928" s="404"/>
      <c r="R928" s="404"/>
      <c r="S928" s="404"/>
      <c r="T928" s="404"/>
      <c r="U928" s="404"/>
      <c r="V928" s="404"/>
      <c r="W928" s="404"/>
      <c r="X928" s="404"/>
      <c r="Y928" s="404"/>
      <c r="Z928" s="404"/>
      <c r="AA928" s="404"/>
      <c r="AB928" s="404"/>
      <c r="AC928" s="404"/>
    </row>
    <row r="929" spans="1:29" ht="15.75" customHeight="1">
      <c r="A929" s="404"/>
      <c r="B929" s="404"/>
      <c r="C929" s="404"/>
      <c r="D929" s="404"/>
      <c r="E929" s="404"/>
      <c r="F929" s="404"/>
      <c r="G929" s="404"/>
      <c r="H929" s="404"/>
      <c r="I929" s="404"/>
      <c r="J929" s="404"/>
      <c r="K929" s="404"/>
      <c r="L929" s="404"/>
      <c r="M929" s="404"/>
      <c r="N929" s="404"/>
      <c r="O929" s="404"/>
      <c r="P929" s="404"/>
      <c r="Q929" s="404"/>
      <c r="R929" s="404"/>
      <c r="S929" s="404"/>
      <c r="T929" s="404"/>
      <c r="U929" s="404"/>
      <c r="V929" s="404"/>
      <c r="W929" s="404"/>
      <c r="X929" s="404"/>
      <c r="Y929" s="404"/>
      <c r="Z929" s="404"/>
      <c r="AA929" s="404"/>
      <c r="AB929" s="404"/>
      <c r="AC929" s="404"/>
    </row>
    <row r="930" spans="1:29" ht="15.75" customHeight="1">
      <c r="A930" s="404"/>
      <c r="B930" s="404"/>
      <c r="C930" s="404"/>
      <c r="D930" s="404"/>
      <c r="E930" s="404"/>
      <c r="F930" s="404"/>
      <c r="G930" s="404"/>
      <c r="H930" s="404"/>
      <c r="I930" s="404"/>
      <c r="J930" s="404"/>
      <c r="K930" s="404"/>
      <c r="L930" s="404"/>
      <c r="M930" s="404"/>
      <c r="N930" s="404"/>
      <c r="O930" s="404"/>
      <c r="P930" s="404"/>
      <c r="Q930" s="404"/>
      <c r="R930" s="404"/>
      <c r="S930" s="404"/>
      <c r="T930" s="404"/>
      <c r="U930" s="404"/>
      <c r="V930" s="404"/>
      <c r="W930" s="404"/>
      <c r="X930" s="404"/>
      <c r="Y930" s="404"/>
      <c r="Z930" s="404"/>
      <c r="AA930" s="404"/>
      <c r="AB930" s="404"/>
      <c r="AC930" s="404"/>
    </row>
    <row r="931" spans="1:29" ht="15.75" customHeight="1">
      <c r="A931" s="404"/>
      <c r="B931" s="404"/>
      <c r="C931" s="404"/>
      <c r="D931" s="404"/>
      <c r="E931" s="404"/>
      <c r="F931" s="404"/>
      <c r="G931" s="404"/>
      <c r="H931" s="404"/>
      <c r="I931" s="404"/>
      <c r="J931" s="404"/>
      <c r="K931" s="404"/>
      <c r="L931" s="404"/>
      <c r="M931" s="404"/>
      <c r="N931" s="404"/>
      <c r="O931" s="404"/>
      <c r="P931" s="404"/>
      <c r="Q931" s="404"/>
      <c r="R931" s="404"/>
      <c r="S931" s="404"/>
      <c r="T931" s="404"/>
      <c r="U931" s="404"/>
      <c r="V931" s="404"/>
      <c r="W931" s="404"/>
      <c r="X931" s="404"/>
      <c r="Y931" s="404"/>
      <c r="Z931" s="404"/>
      <c r="AA931" s="404"/>
      <c r="AB931" s="404"/>
      <c r="AC931" s="404"/>
    </row>
    <row r="932" spans="1:29" ht="15.75" customHeight="1">
      <c r="A932" s="404"/>
      <c r="B932" s="404"/>
      <c r="C932" s="404"/>
      <c r="D932" s="404"/>
      <c r="E932" s="404"/>
      <c r="F932" s="404"/>
      <c r="G932" s="404"/>
      <c r="H932" s="404"/>
      <c r="I932" s="404"/>
      <c r="J932" s="404"/>
      <c r="K932" s="404"/>
      <c r="L932" s="404"/>
      <c r="M932" s="404"/>
      <c r="N932" s="404"/>
      <c r="O932" s="404"/>
      <c r="P932" s="404"/>
      <c r="Q932" s="404"/>
      <c r="R932" s="404"/>
      <c r="S932" s="404"/>
      <c r="T932" s="404"/>
      <c r="U932" s="404"/>
      <c r="V932" s="404"/>
      <c r="W932" s="404"/>
      <c r="X932" s="404"/>
      <c r="Y932" s="404"/>
      <c r="Z932" s="404"/>
      <c r="AA932" s="404"/>
      <c r="AB932" s="404"/>
      <c r="AC932" s="404"/>
    </row>
    <row r="933" spans="1:29" ht="15.75" customHeight="1">
      <c r="A933" s="404"/>
      <c r="B933" s="404"/>
      <c r="C933" s="404"/>
      <c r="D933" s="404"/>
      <c r="E933" s="404"/>
      <c r="F933" s="404"/>
      <c r="G933" s="404"/>
      <c r="H933" s="404"/>
      <c r="I933" s="404"/>
      <c r="J933" s="404"/>
      <c r="K933" s="404"/>
      <c r="L933" s="404"/>
      <c r="M933" s="404"/>
      <c r="N933" s="404"/>
      <c r="O933" s="404"/>
      <c r="P933" s="404"/>
      <c r="Q933" s="404"/>
      <c r="R933" s="404"/>
      <c r="S933" s="404"/>
      <c r="T933" s="404"/>
      <c r="U933" s="404"/>
      <c r="V933" s="404"/>
      <c r="W933" s="404"/>
      <c r="X933" s="404"/>
      <c r="Y933" s="404"/>
      <c r="Z933" s="404"/>
      <c r="AA933" s="404"/>
      <c r="AB933" s="404"/>
      <c r="AC933" s="404"/>
    </row>
    <row r="934" spans="1:29" ht="15.75" customHeight="1">
      <c r="A934" s="404"/>
      <c r="B934" s="404"/>
      <c r="C934" s="404"/>
      <c r="D934" s="404"/>
      <c r="E934" s="404"/>
      <c r="F934" s="404"/>
      <c r="G934" s="404"/>
      <c r="H934" s="404"/>
      <c r="I934" s="404"/>
      <c r="J934" s="404"/>
      <c r="K934" s="404"/>
      <c r="L934" s="404"/>
      <c r="M934" s="404"/>
      <c r="N934" s="404"/>
      <c r="O934" s="404"/>
      <c r="P934" s="404"/>
      <c r="Q934" s="404"/>
      <c r="R934" s="404"/>
      <c r="S934" s="404"/>
      <c r="T934" s="404"/>
      <c r="U934" s="404"/>
      <c r="V934" s="404"/>
      <c r="W934" s="404"/>
      <c r="X934" s="404"/>
      <c r="Y934" s="404"/>
      <c r="Z934" s="404"/>
      <c r="AA934" s="404"/>
      <c r="AB934" s="404"/>
      <c r="AC934" s="404"/>
    </row>
    <row r="935" spans="1:29" ht="15.75" customHeight="1">
      <c r="A935" s="404"/>
      <c r="B935" s="404"/>
      <c r="C935" s="404"/>
      <c r="D935" s="404"/>
      <c r="E935" s="404"/>
      <c r="F935" s="404"/>
      <c r="G935" s="404"/>
      <c r="H935" s="404"/>
      <c r="I935" s="404"/>
      <c r="J935" s="404"/>
      <c r="K935" s="404"/>
      <c r="L935" s="404"/>
      <c r="M935" s="404"/>
      <c r="N935" s="404"/>
      <c r="O935" s="404"/>
      <c r="P935" s="404"/>
      <c r="Q935" s="404"/>
      <c r="R935" s="404"/>
      <c r="S935" s="404"/>
      <c r="T935" s="404"/>
      <c r="U935" s="404"/>
      <c r="V935" s="404"/>
      <c r="W935" s="404"/>
      <c r="X935" s="404"/>
      <c r="Y935" s="404"/>
      <c r="Z935" s="404"/>
      <c r="AA935" s="404"/>
      <c r="AB935" s="404"/>
      <c r="AC935" s="404"/>
    </row>
    <row r="936" spans="1:29" ht="15.75" customHeight="1">
      <c r="A936" s="404"/>
      <c r="B936" s="404"/>
      <c r="C936" s="404"/>
      <c r="D936" s="404"/>
      <c r="E936" s="404"/>
      <c r="F936" s="404"/>
      <c r="G936" s="404"/>
      <c r="H936" s="404"/>
      <c r="I936" s="404"/>
      <c r="J936" s="404"/>
      <c r="K936" s="404"/>
      <c r="L936" s="404"/>
      <c r="M936" s="404"/>
      <c r="N936" s="404"/>
      <c r="O936" s="404"/>
      <c r="P936" s="404"/>
      <c r="Q936" s="404"/>
      <c r="R936" s="404"/>
      <c r="S936" s="404"/>
      <c r="T936" s="404"/>
      <c r="U936" s="404"/>
      <c r="V936" s="404"/>
      <c r="W936" s="404"/>
      <c r="X936" s="404"/>
      <c r="Y936" s="404"/>
      <c r="Z936" s="404"/>
      <c r="AA936" s="404"/>
      <c r="AB936" s="404"/>
      <c r="AC936" s="404"/>
    </row>
    <row r="937" spans="1:29" ht="15.75" customHeight="1">
      <c r="A937" s="404"/>
      <c r="B937" s="404"/>
      <c r="C937" s="404"/>
      <c r="D937" s="404"/>
      <c r="E937" s="404"/>
      <c r="F937" s="404"/>
      <c r="G937" s="404"/>
      <c r="H937" s="404"/>
      <c r="I937" s="404"/>
      <c r="J937" s="404"/>
      <c r="K937" s="404"/>
      <c r="L937" s="404"/>
      <c r="M937" s="404"/>
      <c r="N937" s="404"/>
      <c r="O937" s="404"/>
      <c r="P937" s="404"/>
      <c r="Q937" s="404"/>
      <c r="R937" s="404"/>
      <c r="S937" s="404"/>
      <c r="T937" s="404"/>
      <c r="U937" s="404"/>
      <c r="V937" s="404"/>
      <c r="W937" s="404"/>
      <c r="X937" s="404"/>
      <c r="Y937" s="404"/>
      <c r="Z937" s="404"/>
      <c r="AA937" s="404"/>
      <c r="AB937" s="404"/>
      <c r="AC937" s="404"/>
    </row>
    <row r="938" spans="1:29" ht="15.75" customHeight="1">
      <c r="A938" s="404"/>
      <c r="B938" s="404"/>
      <c r="C938" s="404"/>
      <c r="D938" s="404"/>
      <c r="E938" s="404"/>
      <c r="F938" s="404"/>
      <c r="G938" s="404"/>
      <c r="H938" s="404"/>
      <c r="I938" s="404"/>
      <c r="J938" s="404"/>
      <c r="K938" s="404"/>
      <c r="L938" s="404"/>
      <c r="M938" s="404"/>
      <c r="N938" s="404"/>
      <c r="O938" s="404"/>
      <c r="P938" s="404"/>
      <c r="Q938" s="404"/>
      <c r="R938" s="404"/>
      <c r="S938" s="404"/>
      <c r="T938" s="404"/>
      <c r="U938" s="404"/>
      <c r="V938" s="404"/>
      <c r="W938" s="404"/>
      <c r="X938" s="404"/>
      <c r="Y938" s="404"/>
      <c r="Z938" s="404"/>
      <c r="AA938" s="404"/>
      <c r="AB938" s="404"/>
      <c r="AC938" s="404"/>
    </row>
    <row r="939" spans="1:29" ht="15.75" customHeight="1">
      <c r="A939" s="404"/>
      <c r="B939" s="404"/>
      <c r="C939" s="404"/>
      <c r="D939" s="404"/>
      <c r="E939" s="404"/>
      <c r="F939" s="404"/>
      <c r="G939" s="404"/>
      <c r="H939" s="404"/>
      <c r="I939" s="404"/>
      <c r="J939" s="404"/>
      <c r="K939" s="404"/>
      <c r="L939" s="404"/>
      <c r="M939" s="404"/>
      <c r="N939" s="404"/>
      <c r="O939" s="404"/>
      <c r="P939" s="404"/>
      <c r="Q939" s="404"/>
      <c r="R939" s="404"/>
      <c r="S939" s="404"/>
      <c r="T939" s="404"/>
      <c r="U939" s="404"/>
      <c r="V939" s="404"/>
      <c r="W939" s="404"/>
      <c r="X939" s="404"/>
      <c r="Y939" s="404"/>
      <c r="Z939" s="404"/>
      <c r="AA939" s="404"/>
      <c r="AB939" s="404"/>
      <c r="AC939" s="404"/>
    </row>
    <row r="940" spans="1:29" ht="15.75" customHeight="1">
      <c r="A940" s="404"/>
      <c r="B940" s="404"/>
      <c r="C940" s="404"/>
      <c r="D940" s="404"/>
      <c r="E940" s="404"/>
      <c r="F940" s="404"/>
      <c r="G940" s="404"/>
      <c r="H940" s="404"/>
      <c r="I940" s="404"/>
      <c r="J940" s="404"/>
      <c r="K940" s="404"/>
      <c r="L940" s="404"/>
      <c r="M940" s="404"/>
      <c r="N940" s="404"/>
      <c r="O940" s="404"/>
      <c r="P940" s="404"/>
      <c r="Q940" s="404"/>
      <c r="R940" s="404"/>
      <c r="S940" s="404"/>
      <c r="T940" s="404"/>
      <c r="U940" s="404"/>
      <c r="V940" s="404"/>
      <c r="W940" s="404"/>
      <c r="X940" s="404"/>
      <c r="Y940" s="404"/>
      <c r="Z940" s="404"/>
      <c r="AA940" s="404"/>
      <c r="AB940" s="404"/>
      <c r="AC940" s="404"/>
    </row>
    <row r="941" spans="1:29" ht="15.75" customHeight="1">
      <c r="A941" s="404"/>
      <c r="B941" s="404"/>
      <c r="C941" s="404"/>
      <c r="D941" s="404"/>
      <c r="E941" s="404"/>
      <c r="F941" s="404"/>
      <c r="G941" s="404"/>
      <c r="H941" s="404"/>
      <c r="I941" s="404"/>
      <c r="J941" s="404"/>
      <c r="K941" s="404"/>
      <c r="L941" s="404"/>
      <c r="M941" s="404"/>
      <c r="N941" s="404"/>
      <c r="O941" s="404"/>
      <c r="P941" s="404"/>
      <c r="Q941" s="404"/>
      <c r="R941" s="404"/>
      <c r="S941" s="404"/>
      <c r="T941" s="404"/>
      <c r="U941" s="404"/>
      <c r="V941" s="404"/>
      <c r="W941" s="404"/>
      <c r="X941" s="404"/>
      <c r="Y941" s="404"/>
      <c r="Z941" s="404"/>
      <c r="AA941" s="404"/>
      <c r="AB941" s="404"/>
      <c r="AC941" s="404"/>
    </row>
    <row r="942" spans="1:29" ht="15.75" customHeight="1">
      <c r="A942" s="404"/>
      <c r="B942" s="404"/>
      <c r="C942" s="404"/>
      <c r="D942" s="404"/>
      <c r="E942" s="404"/>
      <c r="F942" s="404"/>
      <c r="G942" s="404"/>
      <c r="H942" s="404"/>
      <c r="I942" s="404"/>
      <c r="J942" s="404"/>
      <c r="K942" s="404"/>
      <c r="L942" s="404"/>
      <c r="M942" s="404"/>
      <c r="N942" s="404"/>
      <c r="O942" s="404"/>
      <c r="P942" s="404"/>
      <c r="Q942" s="404"/>
      <c r="R942" s="404"/>
      <c r="S942" s="404"/>
      <c r="T942" s="404"/>
      <c r="U942" s="404"/>
      <c r="V942" s="404"/>
      <c r="W942" s="404"/>
      <c r="X942" s="404"/>
      <c r="Y942" s="404"/>
      <c r="Z942" s="404"/>
      <c r="AA942" s="404"/>
      <c r="AB942" s="404"/>
      <c r="AC942" s="404"/>
    </row>
    <row r="943" spans="1:29" ht="15.75" customHeight="1">
      <c r="A943" s="404"/>
      <c r="B943" s="404"/>
      <c r="C943" s="404"/>
      <c r="D943" s="404"/>
      <c r="E943" s="404"/>
      <c r="F943" s="404"/>
      <c r="G943" s="404"/>
      <c r="H943" s="404"/>
      <c r="I943" s="404"/>
      <c r="J943" s="404"/>
      <c r="K943" s="404"/>
      <c r="L943" s="404"/>
      <c r="M943" s="404"/>
      <c r="N943" s="404"/>
      <c r="O943" s="404"/>
      <c r="P943" s="404"/>
      <c r="Q943" s="404"/>
      <c r="R943" s="404"/>
      <c r="S943" s="404"/>
      <c r="T943" s="404"/>
      <c r="U943" s="404"/>
      <c r="V943" s="404"/>
      <c r="W943" s="404"/>
      <c r="X943" s="404"/>
      <c r="Y943" s="404"/>
      <c r="Z943" s="404"/>
      <c r="AA943" s="404"/>
      <c r="AB943" s="404"/>
      <c r="AC943" s="404"/>
    </row>
    <row r="944" spans="1:29" ht="15.75" customHeight="1">
      <c r="A944" s="404"/>
      <c r="B944" s="404"/>
      <c r="C944" s="404"/>
      <c r="D944" s="404"/>
      <c r="E944" s="404"/>
      <c r="F944" s="404"/>
      <c r="G944" s="404"/>
      <c r="H944" s="404"/>
      <c r="I944" s="404"/>
      <c r="J944" s="404"/>
      <c r="K944" s="404"/>
      <c r="L944" s="404"/>
      <c r="M944" s="404"/>
      <c r="N944" s="404"/>
      <c r="O944" s="404"/>
      <c r="P944" s="404"/>
      <c r="Q944" s="404"/>
      <c r="R944" s="404"/>
      <c r="S944" s="404"/>
      <c r="T944" s="404"/>
      <c r="U944" s="404"/>
      <c r="V944" s="404"/>
      <c r="W944" s="404"/>
      <c r="X944" s="404"/>
      <c r="Y944" s="404"/>
      <c r="Z944" s="404"/>
      <c r="AA944" s="404"/>
      <c r="AB944" s="404"/>
      <c r="AC944" s="404"/>
    </row>
    <row r="945" spans="1:29" ht="15.75" customHeight="1">
      <c r="A945" s="404"/>
      <c r="B945" s="404"/>
      <c r="C945" s="404"/>
      <c r="D945" s="404"/>
      <c r="E945" s="404"/>
      <c r="F945" s="404"/>
      <c r="G945" s="404"/>
      <c r="H945" s="404"/>
      <c r="I945" s="404"/>
      <c r="J945" s="404"/>
      <c r="K945" s="404"/>
      <c r="L945" s="404"/>
      <c r="M945" s="404"/>
      <c r="N945" s="404"/>
      <c r="O945" s="404"/>
      <c r="P945" s="404"/>
      <c r="Q945" s="404"/>
      <c r="R945" s="404"/>
      <c r="S945" s="404"/>
      <c r="T945" s="404"/>
      <c r="U945" s="404"/>
      <c r="V945" s="404"/>
      <c r="W945" s="404"/>
      <c r="X945" s="404"/>
      <c r="Y945" s="404"/>
      <c r="Z945" s="404"/>
      <c r="AA945" s="404"/>
      <c r="AB945" s="404"/>
      <c r="AC945" s="404"/>
    </row>
    <row r="946" spans="1:29" ht="15.75" customHeight="1">
      <c r="A946" s="404"/>
      <c r="B946" s="404"/>
      <c r="C946" s="404"/>
      <c r="D946" s="404"/>
      <c r="E946" s="404"/>
      <c r="F946" s="404"/>
      <c r="G946" s="404"/>
      <c r="H946" s="404"/>
      <c r="I946" s="404"/>
      <c r="J946" s="404"/>
      <c r="K946" s="404"/>
      <c r="L946" s="404"/>
      <c r="M946" s="404"/>
      <c r="N946" s="404"/>
      <c r="O946" s="404"/>
      <c r="P946" s="404"/>
      <c r="Q946" s="404"/>
      <c r="R946" s="404"/>
      <c r="S946" s="404"/>
      <c r="T946" s="404"/>
      <c r="U946" s="404"/>
      <c r="V946" s="404"/>
      <c r="W946" s="404"/>
      <c r="X946" s="404"/>
      <c r="Y946" s="404"/>
      <c r="Z946" s="404"/>
      <c r="AA946" s="404"/>
      <c r="AB946" s="404"/>
      <c r="AC946" s="404"/>
    </row>
    <row r="947" spans="1:29" ht="15.75" customHeight="1">
      <c r="A947" s="404"/>
      <c r="B947" s="404"/>
      <c r="C947" s="404"/>
      <c r="D947" s="404"/>
      <c r="E947" s="404"/>
      <c r="F947" s="404"/>
      <c r="G947" s="404"/>
      <c r="H947" s="404"/>
      <c r="I947" s="404"/>
      <c r="J947" s="404"/>
      <c r="K947" s="404"/>
      <c r="L947" s="404"/>
      <c r="M947" s="404"/>
      <c r="N947" s="404"/>
      <c r="O947" s="404"/>
      <c r="P947" s="404"/>
      <c r="Q947" s="404"/>
      <c r="R947" s="404"/>
      <c r="S947" s="404"/>
      <c r="T947" s="404"/>
      <c r="U947" s="404"/>
      <c r="V947" s="404"/>
      <c r="W947" s="404"/>
      <c r="X947" s="404"/>
      <c r="Y947" s="404"/>
      <c r="Z947" s="404"/>
      <c r="AA947" s="404"/>
      <c r="AB947" s="404"/>
      <c r="AC947" s="404"/>
    </row>
    <row r="948" spans="1:29" ht="15.75" customHeight="1">
      <c r="A948" s="404"/>
      <c r="B948" s="404"/>
      <c r="C948" s="404"/>
      <c r="D948" s="404"/>
      <c r="E948" s="404"/>
      <c r="F948" s="404"/>
      <c r="G948" s="404"/>
      <c r="H948" s="404"/>
      <c r="I948" s="404"/>
      <c r="J948" s="404"/>
      <c r="K948" s="404"/>
      <c r="L948" s="404"/>
      <c r="M948" s="404"/>
      <c r="N948" s="404"/>
      <c r="O948" s="404"/>
      <c r="P948" s="404"/>
      <c r="Q948" s="404"/>
      <c r="R948" s="404"/>
      <c r="S948" s="404"/>
      <c r="T948" s="404"/>
      <c r="U948" s="404"/>
      <c r="V948" s="404"/>
      <c r="W948" s="404"/>
      <c r="X948" s="404"/>
      <c r="Y948" s="404"/>
      <c r="Z948" s="404"/>
      <c r="AA948" s="404"/>
      <c r="AB948" s="404"/>
      <c r="AC948" s="404"/>
    </row>
    <row r="949" spans="1:29" ht="15.75" customHeight="1">
      <c r="A949" s="404"/>
      <c r="B949" s="404"/>
      <c r="C949" s="404"/>
      <c r="D949" s="404"/>
      <c r="E949" s="404"/>
      <c r="F949" s="404"/>
      <c r="G949" s="404"/>
      <c r="H949" s="404"/>
      <c r="I949" s="404"/>
      <c r="J949" s="404"/>
      <c r="K949" s="404"/>
      <c r="L949" s="404"/>
      <c r="M949" s="404"/>
      <c r="N949" s="404"/>
      <c r="O949" s="404"/>
      <c r="P949" s="404"/>
      <c r="Q949" s="404"/>
      <c r="R949" s="404"/>
      <c r="S949" s="404"/>
      <c r="T949" s="404"/>
      <c r="U949" s="404"/>
      <c r="V949" s="404"/>
      <c r="W949" s="404"/>
      <c r="X949" s="404"/>
      <c r="Y949" s="404"/>
      <c r="Z949" s="404"/>
      <c r="AA949" s="404"/>
      <c r="AB949" s="404"/>
      <c r="AC949" s="404"/>
    </row>
    <row r="950" spans="1:29" ht="15.75" customHeight="1">
      <c r="A950" s="404"/>
      <c r="B950" s="404"/>
      <c r="C950" s="404"/>
      <c r="D950" s="404"/>
      <c r="E950" s="404"/>
      <c r="F950" s="404"/>
      <c r="G950" s="404"/>
      <c r="H950" s="404"/>
      <c r="I950" s="404"/>
      <c r="J950" s="404"/>
      <c r="K950" s="404"/>
      <c r="L950" s="404"/>
      <c r="M950" s="404"/>
      <c r="N950" s="404"/>
      <c r="O950" s="404"/>
      <c r="P950" s="404"/>
      <c r="Q950" s="404"/>
      <c r="R950" s="404"/>
      <c r="S950" s="404"/>
      <c r="T950" s="404"/>
      <c r="U950" s="404"/>
      <c r="V950" s="404"/>
      <c r="W950" s="404"/>
      <c r="X950" s="404"/>
      <c r="Y950" s="404"/>
      <c r="Z950" s="404"/>
      <c r="AA950" s="404"/>
      <c r="AB950" s="404"/>
      <c r="AC950" s="404"/>
    </row>
    <row r="951" spans="1:29" ht="15.75" customHeight="1">
      <c r="A951" s="404"/>
      <c r="B951" s="404"/>
      <c r="C951" s="404"/>
      <c r="D951" s="404"/>
      <c r="E951" s="404"/>
      <c r="F951" s="404"/>
      <c r="G951" s="404"/>
      <c r="H951" s="404"/>
      <c r="I951" s="404"/>
      <c r="J951" s="404"/>
      <c r="K951" s="404"/>
      <c r="L951" s="404"/>
      <c r="M951" s="404"/>
      <c r="N951" s="404"/>
      <c r="O951" s="404"/>
      <c r="P951" s="404"/>
      <c r="Q951" s="404"/>
      <c r="R951" s="404"/>
      <c r="S951" s="404"/>
      <c r="T951" s="404"/>
      <c r="U951" s="404"/>
      <c r="V951" s="404"/>
      <c r="W951" s="404"/>
      <c r="X951" s="404"/>
      <c r="Y951" s="404"/>
      <c r="Z951" s="404"/>
      <c r="AA951" s="404"/>
      <c r="AB951" s="404"/>
      <c r="AC951" s="404"/>
    </row>
    <row r="952" spans="1:29" ht="15.75" customHeight="1">
      <c r="A952" s="404"/>
      <c r="B952" s="404"/>
      <c r="C952" s="404"/>
      <c r="D952" s="404"/>
      <c r="E952" s="404"/>
      <c r="F952" s="404"/>
      <c r="G952" s="404"/>
      <c r="H952" s="404"/>
      <c r="I952" s="404"/>
      <c r="J952" s="404"/>
      <c r="K952" s="404"/>
      <c r="L952" s="404"/>
      <c r="M952" s="404"/>
      <c r="N952" s="404"/>
      <c r="O952" s="404"/>
      <c r="P952" s="404"/>
      <c r="Q952" s="404"/>
      <c r="R952" s="404"/>
      <c r="S952" s="404"/>
      <c r="T952" s="404"/>
      <c r="U952" s="404"/>
      <c r="V952" s="404"/>
      <c r="W952" s="404"/>
      <c r="X952" s="404"/>
      <c r="Y952" s="404"/>
      <c r="Z952" s="404"/>
      <c r="AA952" s="404"/>
      <c r="AB952" s="404"/>
      <c r="AC952" s="404"/>
    </row>
    <row r="953" spans="1:29" ht="15.75" customHeight="1">
      <c r="A953" s="404"/>
      <c r="B953" s="404"/>
      <c r="C953" s="404"/>
      <c r="D953" s="404"/>
      <c r="E953" s="404"/>
      <c r="F953" s="404"/>
      <c r="G953" s="404"/>
      <c r="H953" s="404"/>
      <c r="I953" s="404"/>
      <c r="J953" s="404"/>
      <c r="K953" s="404"/>
      <c r="L953" s="404"/>
      <c r="M953" s="404"/>
      <c r="N953" s="404"/>
      <c r="O953" s="404"/>
      <c r="P953" s="404"/>
      <c r="Q953" s="404"/>
      <c r="R953" s="404"/>
      <c r="S953" s="404"/>
      <c r="T953" s="404"/>
      <c r="U953" s="404"/>
      <c r="V953" s="404"/>
      <c r="W953" s="404"/>
      <c r="X953" s="404"/>
      <c r="Y953" s="404"/>
      <c r="Z953" s="404"/>
      <c r="AA953" s="404"/>
      <c r="AB953" s="404"/>
      <c r="AC953" s="404"/>
    </row>
    <row r="954" spans="1:29" ht="15.75" customHeight="1">
      <c r="A954" s="404"/>
      <c r="B954" s="404"/>
      <c r="C954" s="404"/>
      <c r="D954" s="404"/>
      <c r="E954" s="404"/>
      <c r="F954" s="404"/>
      <c r="G954" s="404"/>
      <c r="H954" s="404"/>
      <c r="I954" s="404"/>
      <c r="J954" s="404"/>
      <c r="K954" s="404"/>
      <c r="L954" s="404"/>
      <c r="M954" s="404"/>
      <c r="N954" s="404"/>
      <c r="O954" s="404"/>
      <c r="P954" s="404"/>
      <c r="Q954" s="404"/>
      <c r="R954" s="404"/>
      <c r="S954" s="404"/>
      <c r="T954" s="404"/>
      <c r="U954" s="404"/>
      <c r="V954" s="404"/>
      <c r="W954" s="404"/>
      <c r="X954" s="404"/>
      <c r="Y954" s="404"/>
      <c r="Z954" s="404"/>
      <c r="AA954" s="404"/>
      <c r="AB954" s="404"/>
      <c r="AC954" s="404"/>
    </row>
    <row r="955" spans="1:29" ht="15.75" customHeight="1">
      <c r="A955" s="404"/>
      <c r="B955" s="404"/>
      <c r="C955" s="404"/>
      <c r="D955" s="404"/>
      <c r="E955" s="404"/>
      <c r="F955" s="404"/>
      <c r="G955" s="404"/>
      <c r="H955" s="404"/>
      <c r="I955" s="404"/>
      <c r="J955" s="404"/>
      <c r="K955" s="404"/>
      <c r="L955" s="404"/>
      <c r="M955" s="404"/>
      <c r="N955" s="404"/>
      <c r="O955" s="404"/>
      <c r="P955" s="404"/>
      <c r="Q955" s="404"/>
      <c r="R955" s="404"/>
      <c r="S955" s="404"/>
      <c r="T955" s="404"/>
      <c r="U955" s="404"/>
      <c r="V955" s="404"/>
      <c r="W955" s="404"/>
      <c r="X955" s="404"/>
      <c r="Y955" s="404"/>
      <c r="Z955" s="404"/>
      <c r="AA955" s="404"/>
      <c r="AB955" s="404"/>
      <c r="AC955" s="404"/>
    </row>
    <row r="956" spans="1:29" ht="15.75" customHeight="1">
      <c r="A956" s="404"/>
      <c r="B956" s="404"/>
      <c r="C956" s="404"/>
      <c r="D956" s="404"/>
      <c r="E956" s="404"/>
      <c r="F956" s="404"/>
      <c r="G956" s="404"/>
      <c r="H956" s="404"/>
      <c r="I956" s="404"/>
      <c r="J956" s="404"/>
      <c r="K956" s="404"/>
      <c r="L956" s="404"/>
      <c r="M956" s="404"/>
      <c r="N956" s="404"/>
      <c r="O956" s="404"/>
      <c r="P956" s="404"/>
      <c r="Q956" s="404"/>
      <c r="R956" s="404"/>
      <c r="S956" s="404"/>
      <c r="T956" s="404"/>
      <c r="U956" s="404"/>
      <c r="V956" s="404"/>
      <c r="W956" s="404"/>
      <c r="X956" s="404"/>
      <c r="Y956" s="404"/>
      <c r="Z956" s="404"/>
      <c r="AA956" s="404"/>
      <c r="AB956" s="404"/>
      <c r="AC956" s="404"/>
    </row>
    <row r="957" spans="1:29" ht="15.75" customHeight="1">
      <c r="A957" s="404"/>
      <c r="B957" s="404"/>
      <c r="C957" s="404"/>
      <c r="D957" s="404"/>
      <c r="E957" s="404"/>
      <c r="F957" s="404"/>
      <c r="G957" s="404"/>
      <c r="H957" s="404"/>
      <c r="I957" s="404"/>
      <c r="J957" s="404"/>
      <c r="K957" s="404"/>
      <c r="L957" s="404"/>
      <c r="M957" s="404"/>
      <c r="N957" s="404"/>
      <c r="O957" s="404"/>
      <c r="P957" s="404"/>
      <c r="Q957" s="404"/>
      <c r="R957" s="404"/>
      <c r="S957" s="404"/>
      <c r="T957" s="404"/>
      <c r="U957" s="404"/>
      <c r="V957" s="404"/>
      <c r="W957" s="404"/>
      <c r="X957" s="404"/>
      <c r="Y957" s="404"/>
      <c r="Z957" s="404"/>
      <c r="AA957" s="404"/>
      <c r="AB957" s="404"/>
      <c r="AC957" s="404"/>
    </row>
    <row r="958" spans="1:29" ht="15.75" customHeight="1">
      <c r="A958" s="404"/>
      <c r="B958" s="404"/>
      <c r="C958" s="404"/>
      <c r="D958" s="404"/>
      <c r="E958" s="404"/>
      <c r="F958" s="404"/>
      <c r="G958" s="404"/>
      <c r="H958" s="404"/>
      <c r="I958" s="404"/>
      <c r="J958" s="404"/>
      <c r="K958" s="404"/>
      <c r="L958" s="404"/>
      <c r="M958" s="404"/>
      <c r="N958" s="404"/>
      <c r="O958" s="404"/>
      <c r="P958" s="404"/>
      <c r="Q958" s="404"/>
      <c r="R958" s="404"/>
      <c r="S958" s="404"/>
      <c r="T958" s="404"/>
      <c r="U958" s="404"/>
      <c r="V958" s="404"/>
      <c r="W958" s="404"/>
      <c r="X958" s="404"/>
      <c r="Y958" s="404"/>
      <c r="Z958" s="404"/>
      <c r="AA958" s="404"/>
      <c r="AB958" s="404"/>
      <c r="AC958" s="404"/>
    </row>
    <row r="959" spans="1:29" ht="15.75" customHeight="1">
      <c r="A959" s="404"/>
      <c r="B959" s="404"/>
      <c r="C959" s="404"/>
      <c r="D959" s="404"/>
      <c r="E959" s="404"/>
      <c r="F959" s="404"/>
      <c r="G959" s="404"/>
      <c r="H959" s="404"/>
      <c r="I959" s="404"/>
      <c r="J959" s="404"/>
      <c r="K959" s="404"/>
      <c r="L959" s="404"/>
      <c r="M959" s="404"/>
      <c r="N959" s="404"/>
      <c r="O959" s="404"/>
      <c r="P959" s="404"/>
      <c r="Q959" s="404"/>
      <c r="R959" s="404"/>
      <c r="S959" s="404"/>
      <c r="T959" s="404"/>
      <c r="U959" s="404"/>
      <c r="V959" s="404"/>
      <c r="W959" s="404"/>
      <c r="X959" s="404"/>
      <c r="Y959" s="404"/>
      <c r="Z959" s="404"/>
      <c r="AA959" s="404"/>
      <c r="AB959" s="404"/>
      <c r="AC959" s="404"/>
    </row>
    <row r="960" spans="1:29" ht="15.75" customHeight="1">
      <c r="A960" s="404"/>
      <c r="B960" s="404"/>
      <c r="C960" s="404"/>
      <c r="D960" s="404"/>
      <c r="E960" s="404"/>
      <c r="F960" s="404"/>
      <c r="G960" s="404"/>
      <c r="H960" s="404"/>
      <c r="I960" s="404"/>
      <c r="J960" s="404"/>
      <c r="K960" s="404"/>
      <c r="L960" s="404"/>
      <c r="M960" s="404"/>
      <c r="N960" s="404"/>
      <c r="O960" s="404"/>
      <c r="P960" s="404"/>
      <c r="Q960" s="404"/>
      <c r="R960" s="404"/>
      <c r="S960" s="404"/>
      <c r="T960" s="404"/>
      <c r="U960" s="404"/>
      <c r="V960" s="404"/>
      <c r="W960" s="404"/>
      <c r="X960" s="404"/>
      <c r="Y960" s="404"/>
      <c r="Z960" s="404"/>
      <c r="AA960" s="404"/>
      <c r="AB960" s="404"/>
      <c r="AC960" s="404"/>
    </row>
    <row r="961" spans="1:29" ht="15.75" customHeight="1">
      <c r="A961" s="404"/>
      <c r="B961" s="404"/>
      <c r="C961" s="404"/>
      <c r="D961" s="404"/>
      <c r="E961" s="404"/>
      <c r="F961" s="404"/>
      <c r="G961" s="404"/>
      <c r="H961" s="404"/>
      <c r="I961" s="404"/>
      <c r="J961" s="404"/>
      <c r="K961" s="404"/>
      <c r="L961" s="404"/>
      <c r="M961" s="404"/>
      <c r="N961" s="404"/>
      <c r="O961" s="404"/>
      <c r="P961" s="404"/>
      <c r="Q961" s="404"/>
      <c r="R961" s="404"/>
      <c r="S961" s="404"/>
      <c r="T961" s="404"/>
      <c r="U961" s="404"/>
      <c r="V961" s="404"/>
      <c r="W961" s="404"/>
      <c r="X961" s="404"/>
      <c r="Y961" s="404"/>
      <c r="Z961" s="404"/>
      <c r="AA961" s="404"/>
      <c r="AB961" s="404"/>
      <c r="AC961" s="404"/>
    </row>
    <row r="962" spans="1:29" ht="15.75" customHeight="1">
      <c r="A962" s="404"/>
      <c r="B962" s="404"/>
      <c r="C962" s="404"/>
      <c r="D962" s="404"/>
      <c r="E962" s="404"/>
      <c r="F962" s="404"/>
      <c r="G962" s="404"/>
      <c r="H962" s="404"/>
      <c r="I962" s="404"/>
      <c r="J962" s="404"/>
      <c r="K962" s="404"/>
      <c r="L962" s="404"/>
      <c r="M962" s="404"/>
      <c r="N962" s="404"/>
      <c r="O962" s="404"/>
      <c r="P962" s="404"/>
      <c r="Q962" s="404"/>
      <c r="R962" s="404"/>
      <c r="S962" s="404"/>
      <c r="T962" s="404"/>
      <c r="U962" s="404"/>
      <c r="V962" s="404"/>
      <c r="W962" s="404"/>
      <c r="X962" s="404"/>
      <c r="Y962" s="404"/>
      <c r="Z962" s="404"/>
      <c r="AA962" s="404"/>
      <c r="AB962" s="404"/>
      <c r="AC962" s="404"/>
    </row>
    <row r="963" spans="1:29" ht="15.75" customHeight="1">
      <c r="A963" s="404"/>
      <c r="B963" s="404"/>
      <c r="C963" s="404"/>
      <c r="D963" s="404"/>
      <c r="E963" s="404"/>
      <c r="F963" s="404"/>
      <c r="G963" s="404"/>
      <c r="H963" s="404"/>
      <c r="I963" s="404"/>
      <c r="J963" s="404"/>
      <c r="K963" s="404"/>
      <c r="L963" s="404"/>
      <c r="M963" s="404"/>
      <c r="N963" s="404"/>
      <c r="O963" s="404"/>
      <c r="P963" s="404"/>
      <c r="Q963" s="404"/>
      <c r="R963" s="404"/>
      <c r="S963" s="404"/>
      <c r="T963" s="404"/>
      <c r="U963" s="404"/>
      <c r="V963" s="404"/>
      <c r="W963" s="404"/>
      <c r="X963" s="404"/>
      <c r="Y963" s="404"/>
      <c r="Z963" s="404"/>
      <c r="AA963" s="404"/>
      <c r="AB963" s="404"/>
      <c r="AC963" s="404"/>
    </row>
    <row r="964" spans="1:29" ht="15.75" customHeight="1">
      <c r="A964" s="404"/>
      <c r="B964" s="404"/>
      <c r="C964" s="404"/>
      <c r="D964" s="404"/>
      <c r="E964" s="404"/>
      <c r="F964" s="404"/>
      <c r="G964" s="404"/>
      <c r="H964" s="404"/>
      <c r="I964" s="404"/>
      <c r="J964" s="404"/>
      <c r="K964" s="404"/>
      <c r="L964" s="404"/>
      <c r="M964" s="404"/>
      <c r="N964" s="404"/>
      <c r="O964" s="404"/>
      <c r="P964" s="404"/>
      <c r="Q964" s="404"/>
      <c r="R964" s="404"/>
      <c r="S964" s="404"/>
      <c r="T964" s="404"/>
      <c r="U964" s="404"/>
      <c r="V964" s="404"/>
      <c r="W964" s="404"/>
      <c r="X964" s="404"/>
      <c r="Y964" s="404"/>
      <c r="Z964" s="404"/>
      <c r="AA964" s="404"/>
      <c r="AB964" s="404"/>
      <c r="AC964" s="404"/>
    </row>
    <row r="965" spans="1:29" ht="15.75" customHeight="1">
      <c r="A965" s="404"/>
      <c r="B965" s="404"/>
      <c r="C965" s="404"/>
      <c r="D965" s="404"/>
      <c r="E965" s="404"/>
      <c r="F965" s="404"/>
      <c r="G965" s="404"/>
      <c r="H965" s="404"/>
      <c r="I965" s="404"/>
      <c r="J965" s="404"/>
      <c r="K965" s="404"/>
      <c r="L965" s="404"/>
      <c r="M965" s="404"/>
      <c r="N965" s="404"/>
      <c r="O965" s="404"/>
      <c r="P965" s="404"/>
      <c r="Q965" s="404"/>
      <c r="R965" s="404"/>
      <c r="S965" s="404"/>
      <c r="T965" s="404"/>
      <c r="U965" s="404"/>
      <c r="V965" s="404"/>
      <c r="W965" s="404"/>
      <c r="X965" s="404"/>
      <c r="Y965" s="404"/>
      <c r="Z965" s="404"/>
      <c r="AA965" s="404"/>
      <c r="AB965" s="404"/>
      <c r="AC965" s="404"/>
    </row>
    <row r="966" spans="1:29" ht="15.75" customHeight="1">
      <c r="A966" s="404"/>
      <c r="B966" s="404"/>
      <c r="C966" s="404"/>
      <c r="D966" s="404"/>
      <c r="E966" s="404"/>
      <c r="F966" s="404"/>
      <c r="G966" s="404"/>
      <c r="H966" s="404"/>
      <c r="I966" s="404"/>
      <c r="J966" s="404"/>
      <c r="K966" s="404"/>
      <c r="L966" s="404"/>
      <c r="M966" s="404"/>
      <c r="N966" s="404"/>
      <c r="O966" s="404"/>
      <c r="P966" s="404"/>
      <c r="Q966" s="404"/>
      <c r="R966" s="404"/>
      <c r="S966" s="404"/>
      <c r="T966" s="404"/>
      <c r="U966" s="404"/>
      <c r="V966" s="404"/>
      <c r="W966" s="404"/>
      <c r="X966" s="404"/>
      <c r="Y966" s="404"/>
      <c r="Z966" s="404"/>
      <c r="AA966" s="404"/>
      <c r="AB966" s="404"/>
      <c r="AC966" s="404"/>
    </row>
    <row r="967" spans="1:29" ht="15.75" customHeight="1">
      <c r="A967" s="404"/>
      <c r="B967" s="404"/>
      <c r="C967" s="404"/>
      <c r="D967" s="404"/>
      <c r="E967" s="404"/>
      <c r="F967" s="404"/>
      <c r="G967" s="404"/>
      <c r="H967" s="404"/>
      <c r="I967" s="404"/>
      <c r="J967" s="404"/>
      <c r="K967" s="404"/>
      <c r="L967" s="404"/>
      <c r="M967" s="404"/>
      <c r="N967" s="404"/>
      <c r="O967" s="404"/>
      <c r="P967" s="404"/>
      <c r="Q967" s="404"/>
      <c r="R967" s="404"/>
      <c r="S967" s="404"/>
      <c r="T967" s="404"/>
      <c r="U967" s="404"/>
      <c r="V967" s="404"/>
      <c r="W967" s="404"/>
      <c r="X967" s="404"/>
      <c r="Y967" s="404"/>
      <c r="Z967" s="404"/>
      <c r="AA967" s="404"/>
      <c r="AB967" s="404"/>
      <c r="AC967" s="404"/>
    </row>
    <row r="968" spans="1:29" ht="15.75" customHeight="1">
      <c r="A968" s="404"/>
      <c r="B968" s="404"/>
      <c r="C968" s="404"/>
      <c r="D968" s="404"/>
      <c r="E968" s="404"/>
      <c r="F968" s="404"/>
      <c r="G968" s="404"/>
      <c r="H968" s="404"/>
      <c r="I968" s="404"/>
      <c r="J968" s="404"/>
      <c r="K968" s="404"/>
      <c r="L968" s="404"/>
      <c r="M968" s="404"/>
      <c r="N968" s="404"/>
      <c r="O968" s="404"/>
      <c r="P968" s="404"/>
      <c r="Q968" s="404"/>
      <c r="R968" s="404"/>
      <c r="S968" s="404"/>
      <c r="T968" s="404"/>
      <c r="U968" s="404"/>
      <c r="V968" s="404"/>
      <c r="W968" s="404"/>
      <c r="X968" s="404"/>
      <c r="Y968" s="404"/>
      <c r="Z968" s="404"/>
      <c r="AA968" s="404"/>
      <c r="AB968" s="404"/>
      <c r="AC968" s="404"/>
    </row>
    <row r="969" spans="1:29" ht="15.75" customHeight="1">
      <c r="A969" s="404"/>
      <c r="B969" s="404"/>
      <c r="C969" s="404"/>
      <c r="D969" s="404"/>
      <c r="E969" s="404"/>
      <c r="F969" s="404"/>
      <c r="G969" s="404"/>
      <c r="H969" s="404"/>
      <c r="I969" s="404"/>
      <c r="J969" s="404"/>
      <c r="K969" s="404"/>
      <c r="L969" s="404"/>
      <c r="M969" s="404"/>
      <c r="N969" s="404"/>
      <c r="O969" s="404"/>
      <c r="P969" s="404"/>
      <c r="Q969" s="404"/>
      <c r="R969" s="404"/>
      <c r="S969" s="404"/>
      <c r="T969" s="404"/>
      <c r="U969" s="404"/>
      <c r="V969" s="404"/>
      <c r="W969" s="404"/>
      <c r="X969" s="404"/>
      <c r="Y969" s="404"/>
      <c r="Z969" s="404"/>
      <c r="AA969" s="404"/>
      <c r="AB969" s="404"/>
      <c r="AC969" s="404"/>
    </row>
    <row r="970" spans="1:29" ht="15.75" customHeight="1">
      <c r="A970" s="404"/>
      <c r="B970" s="404"/>
      <c r="C970" s="404"/>
      <c r="D970" s="404"/>
      <c r="E970" s="404"/>
      <c r="F970" s="404"/>
      <c r="G970" s="404"/>
      <c r="H970" s="404"/>
      <c r="I970" s="404"/>
      <c r="J970" s="404"/>
      <c r="K970" s="404"/>
      <c r="L970" s="404"/>
      <c r="M970" s="404"/>
      <c r="N970" s="404"/>
      <c r="O970" s="404"/>
      <c r="P970" s="404"/>
      <c r="Q970" s="404"/>
      <c r="R970" s="404"/>
      <c r="S970" s="404"/>
      <c r="T970" s="404"/>
      <c r="U970" s="404"/>
      <c r="V970" s="404"/>
      <c r="W970" s="404"/>
      <c r="X970" s="404"/>
      <c r="Y970" s="404"/>
      <c r="Z970" s="404"/>
      <c r="AA970" s="404"/>
      <c r="AB970" s="404"/>
      <c r="AC970" s="404"/>
    </row>
    <row r="971" spans="1:29" ht="15.75" customHeight="1">
      <c r="A971" s="404"/>
      <c r="B971" s="404"/>
      <c r="C971" s="404"/>
      <c r="D971" s="404"/>
      <c r="E971" s="404"/>
      <c r="F971" s="404"/>
      <c r="G971" s="404"/>
      <c r="H971" s="404"/>
      <c r="I971" s="404"/>
      <c r="J971" s="404"/>
      <c r="K971" s="404"/>
      <c r="L971" s="404"/>
      <c r="M971" s="404"/>
      <c r="N971" s="404"/>
      <c r="O971" s="404"/>
      <c r="P971" s="404"/>
      <c r="Q971" s="404"/>
      <c r="R971" s="404"/>
      <c r="S971" s="404"/>
      <c r="T971" s="404"/>
      <c r="U971" s="404"/>
      <c r="V971" s="404"/>
      <c r="W971" s="404"/>
      <c r="X971" s="404"/>
      <c r="Y971" s="404"/>
      <c r="Z971" s="404"/>
      <c r="AA971" s="404"/>
      <c r="AB971" s="404"/>
      <c r="AC971" s="404"/>
    </row>
    <row r="972" spans="1:29" ht="15.75" customHeight="1">
      <c r="A972" s="404"/>
      <c r="B972" s="404"/>
      <c r="C972" s="404"/>
      <c r="D972" s="404"/>
      <c r="E972" s="404"/>
      <c r="F972" s="404"/>
      <c r="G972" s="404"/>
      <c r="H972" s="404"/>
      <c r="I972" s="404"/>
      <c r="J972" s="404"/>
      <c r="K972" s="404"/>
      <c r="L972" s="404"/>
      <c r="M972" s="404"/>
      <c r="N972" s="404"/>
      <c r="O972" s="404"/>
      <c r="P972" s="404"/>
      <c r="Q972" s="404"/>
      <c r="R972" s="404"/>
      <c r="S972" s="404"/>
      <c r="T972" s="404"/>
      <c r="U972" s="404"/>
      <c r="V972" s="404"/>
      <c r="W972" s="404"/>
      <c r="X972" s="404"/>
      <c r="Y972" s="404"/>
      <c r="Z972" s="404"/>
      <c r="AA972" s="404"/>
      <c r="AB972" s="404"/>
      <c r="AC972" s="404"/>
    </row>
    <row r="973" spans="1:29" ht="15.75" customHeight="1">
      <c r="A973" s="404"/>
      <c r="B973" s="404"/>
      <c r="C973" s="404"/>
      <c r="D973" s="404"/>
      <c r="E973" s="404"/>
      <c r="F973" s="404"/>
      <c r="G973" s="404"/>
      <c r="H973" s="404"/>
      <c r="I973" s="404"/>
      <c r="J973" s="404"/>
      <c r="K973" s="404"/>
      <c r="L973" s="404"/>
      <c r="M973" s="404"/>
      <c r="N973" s="404"/>
      <c r="O973" s="404"/>
      <c r="P973" s="404"/>
      <c r="Q973" s="404"/>
      <c r="R973" s="404"/>
      <c r="S973" s="404"/>
      <c r="T973" s="404"/>
      <c r="U973" s="404"/>
      <c r="V973" s="404"/>
      <c r="W973" s="404"/>
      <c r="X973" s="404"/>
      <c r="Y973" s="404"/>
      <c r="Z973" s="404"/>
      <c r="AA973" s="404"/>
      <c r="AB973" s="404"/>
      <c r="AC973" s="404"/>
    </row>
    <row r="974" spans="1:29" ht="15.75" customHeight="1">
      <c r="A974" s="404"/>
      <c r="B974" s="404"/>
      <c r="C974" s="404"/>
      <c r="D974" s="404"/>
      <c r="E974" s="404"/>
      <c r="F974" s="404"/>
      <c r="G974" s="404"/>
      <c r="H974" s="404"/>
      <c r="I974" s="404"/>
      <c r="J974" s="404"/>
      <c r="K974" s="404"/>
      <c r="L974" s="404"/>
      <c r="M974" s="404"/>
      <c r="N974" s="404"/>
      <c r="O974" s="404"/>
      <c r="P974" s="404"/>
      <c r="Q974" s="404"/>
      <c r="R974" s="404"/>
      <c r="S974" s="404"/>
      <c r="T974" s="404"/>
      <c r="U974" s="404"/>
      <c r="V974" s="404"/>
      <c r="W974" s="404"/>
      <c r="X974" s="404"/>
      <c r="Y974" s="404"/>
      <c r="Z974" s="404"/>
      <c r="AA974" s="404"/>
      <c r="AB974" s="404"/>
      <c r="AC974" s="404"/>
    </row>
    <row r="975" spans="1:29" ht="15.75" customHeight="1">
      <c r="A975" s="404"/>
      <c r="B975" s="404"/>
      <c r="C975" s="404"/>
      <c r="D975" s="404"/>
      <c r="E975" s="404"/>
      <c r="F975" s="404"/>
      <c r="G975" s="404"/>
      <c r="H975" s="404"/>
      <c r="I975" s="404"/>
      <c r="J975" s="404"/>
      <c r="K975" s="404"/>
      <c r="L975" s="404"/>
      <c r="M975" s="404"/>
      <c r="N975" s="404"/>
      <c r="O975" s="404"/>
      <c r="P975" s="404"/>
      <c r="Q975" s="404"/>
      <c r="R975" s="404"/>
      <c r="S975" s="404"/>
      <c r="T975" s="404"/>
      <c r="U975" s="404"/>
      <c r="V975" s="404"/>
      <c r="W975" s="404"/>
      <c r="X975" s="404"/>
      <c r="Y975" s="404"/>
      <c r="Z975" s="404"/>
      <c r="AA975" s="404"/>
      <c r="AB975" s="404"/>
      <c r="AC975" s="404"/>
    </row>
    <row r="976" spans="1:29" ht="15.75" customHeight="1">
      <c r="A976" s="404"/>
      <c r="B976" s="404"/>
      <c r="C976" s="404"/>
      <c r="D976" s="404"/>
      <c r="E976" s="404"/>
      <c r="F976" s="404"/>
      <c r="G976" s="404"/>
      <c r="H976" s="404"/>
      <c r="I976" s="404"/>
      <c r="J976" s="404"/>
      <c r="K976" s="404"/>
      <c r="L976" s="404"/>
      <c r="M976" s="404"/>
      <c r="N976" s="404"/>
      <c r="O976" s="404"/>
      <c r="P976" s="404"/>
      <c r="Q976" s="404"/>
      <c r="R976" s="404"/>
      <c r="S976" s="404"/>
      <c r="T976" s="404"/>
      <c r="U976" s="404"/>
      <c r="V976" s="404"/>
      <c r="W976" s="404"/>
      <c r="X976" s="404"/>
      <c r="Y976" s="404"/>
      <c r="Z976" s="404"/>
      <c r="AA976" s="404"/>
      <c r="AB976" s="404"/>
      <c r="AC976" s="404"/>
    </row>
    <row r="977" spans="1:29" ht="15.75" customHeight="1">
      <c r="A977" s="404"/>
      <c r="B977" s="404"/>
      <c r="C977" s="404"/>
      <c r="D977" s="404"/>
      <c r="E977" s="404"/>
      <c r="F977" s="404"/>
      <c r="G977" s="404"/>
      <c r="H977" s="404"/>
      <c r="I977" s="404"/>
      <c r="J977" s="404"/>
      <c r="K977" s="404"/>
      <c r="L977" s="404"/>
      <c r="M977" s="404"/>
      <c r="N977" s="404"/>
      <c r="O977" s="404"/>
      <c r="P977" s="404"/>
      <c r="Q977" s="404"/>
      <c r="R977" s="404"/>
      <c r="S977" s="404"/>
      <c r="T977" s="404"/>
      <c r="U977" s="404"/>
      <c r="V977" s="404"/>
      <c r="W977" s="404"/>
      <c r="X977" s="404"/>
      <c r="Y977" s="404"/>
      <c r="Z977" s="404"/>
      <c r="AA977" s="404"/>
      <c r="AB977" s="404"/>
      <c r="AC977" s="404"/>
    </row>
    <row r="978" spans="1:29" ht="15.75" customHeight="1">
      <c r="A978" s="404"/>
      <c r="B978" s="404"/>
      <c r="C978" s="404"/>
      <c r="D978" s="404"/>
      <c r="E978" s="404"/>
      <c r="F978" s="404"/>
      <c r="G978" s="404"/>
      <c r="H978" s="404"/>
      <c r="I978" s="404"/>
      <c r="J978" s="404"/>
      <c r="K978" s="404"/>
      <c r="L978" s="404"/>
      <c r="M978" s="404"/>
      <c r="N978" s="404"/>
      <c r="O978" s="404"/>
      <c r="P978" s="404"/>
      <c r="Q978" s="404"/>
      <c r="R978" s="404"/>
      <c r="S978" s="404"/>
      <c r="T978" s="404"/>
      <c r="U978" s="404"/>
      <c r="V978" s="404"/>
      <c r="W978" s="404"/>
      <c r="X978" s="404"/>
      <c r="Y978" s="404"/>
      <c r="Z978" s="404"/>
      <c r="AA978" s="404"/>
      <c r="AB978" s="404"/>
      <c r="AC978" s="404"/>
    </row>
    <row r="979" spans="1:29" ht="15.75" customHeight="1">
      <c r="A979" s="404"/>
      <c r="B979" s="404"/>
      <c r="C979" s="404"/>
      <c r="D979" s="404"/>
      <c r="E979" s="404"/>
      <c r="F979" s="404"/>
      <c r="G979" s="404"/>
      <c r="H979" s="404"/>
      <c r="I979" s="404"/>
      <c r="J979" s="404"/>
      <c r="K979" s="404"/>
      <c r="L979" s="404"/>
      <c r="M979" s="404"/>
      <c r="N979" s="404"/>
      <c r="O979" s="404"/>
      <c r="P979" s="404"/>
      <c r="Q979" s="404"/>
      <c r="R979" s="404"/>
      <c r="S979" s="404"/>
      <c r="T979" s="404"/>
      <c r="U979" s="404"/>
      <c r="V979" s="404"/>
      <c r="W979" s="404"/>
      <c r="X979" s="404"/>
      <c r="Y979" s="404"/>
      <c r="Z979" s="404"/>
      <c r="AA979" s="404"/>
      <c r="AB979" s="404"/>
      <c r="AC979" s="404"/>
    </row>
    <row r="980" spans="1:29" ht="15.75" customHeight="1">
      <c r="A980" s="404"/>
      <c r="B980" s="404"/>
      <c r="C980" s="404"/>
      <c r="D980" s="404"/>
      <c r="E980" s="404"/>
      <c r="F980" s="404"/>
      <c r="G980" s="404"/>
      <c r="H980" s="404"/>
      <c r="I980" s="404"/>
      <c r="J980" s="404"/>
      <c r="K980" s="404"/>
      <c r="L980" s="404"/>
      <c r="M980" s="404"/>
      <c r="N980" s="404"/>
      <c r="O980" s="404"/>
      <c r="P980" s="404"/>
      <c r="Q980" s="404"/>
      <c r="R980" s="404"/>
      <c r="S980" s="404"/>
      <c r="T980" s="404"/>
      <c r="U980" s="404"/>
      <c r="V980" s="404"/>
      <c r="W980" s="404"/>
      <c r="X980" s="404"/>
      <c r="Y980" s="404"/>
      <c r="Z980" s="404"/>
      <c r="AA980" s="404"/>
      <c r="AB980" s="404"/>
      <c r="AC980" s="404"/>
    </row>
    <row r="981" spans="1:29" ht="15.75" customHeight="1">
      <c r="A981" s="404"/>
      <c r="B981" s="404"/>
      <c r="C981" s="404"/>
      <c r="D981" s="404"/>
      <c r="E981" s="404"/>
      <c r="F981" s="404"/>
      <c r="G981" s="404"/>
      <c r="H981" s="404"/>
      <c r="I981" s="404"/>
      <c r="J981" s="404"/>
      <c r="K981" s="404"/>
      <c r="L981" s="404"/>
      <c r="M981" s="404"/>
      <c r="N981" s="404"/>
      <c r="O981" s="404"/>
      <c r="P981" s="404"/>
      <c r="Q981" s="404"/>
      <c r="R981" s="404"/>
      <c r="S981" s="404"/>
      <c r="T981" s="404"/>
      <c r="U981" s="404"/>
      <c r="V981" s="404"/>
      <c r="W981" s="404"/>
      <c r="X981" s="404"/>
      <c r="Y981" s="404"/>
      <c r="Z981" s="404"/>
      <c r="AA981" s="404"/>
      <c r="AB981" s="404"/>
      <c r="AC981" s="404"/>
    </row>
    <row r="982" spans="1:29" ht="15.75" customHeight="1">
      <c r="A982" s="404"/>
      <c r="B982" s="404"/>
      <c r="C982" s="404"/>
      <c r="D982" s="404"/>
      <c r="E982" s="404"/>
      <c r="F982" s="404"/>
      <c r="G982" s="404"/>
      <c r="H982" s="404"/>
      <c r="I982" s="404"/>
      <c r="J982" s="404"/>
      <c r="K982" s="404"/>
      <c r="L982" s="404"/>
      <c r="M982" s="404"/>
      <c r="N982" s="404"/>
      <c r="O982" s="404"/>
      <c r="P982" s="404"/>
      <c r="Q982" s="404"/>
      <c r="R982" s="404"/>
      <c r="S982" s="404"/>
      <c r="T982" s="404"/>
      <c r="U982" s="404"/>
      <c r="V982" s="404"/>
      <c r="W982" s="404"/>
      <c r="X982" s="404"/>
      <c r="Y982" s="404"/>
      <c r="Z982" s="404"/>
      <c r="AA982" s="404"/>
      <c r="AB982" s="404"/>
      <c r="AC982" s="404"/>
    </row>
    <row r="983" spans="1:29" ht="15.75" customHeight="1">
      <c r="A983" s="404"/>
      <c r="B983" s="404"/>
      <c r="C983" s="404"/>
      <c r="D983" s="404"/>
      <c r="E983" s="404"/>
      <c r="F983" s="404"/>
      <c r="G983" s="404"/>
      <c r="H983" s="404"/>
      <c r="I983" s="404"/>
      <c r="J983" s="404"/>
      <c r="K983" s="404"/>
      <c r="L983" s="404"/>
      <c r="M983" s="404"/>
      <c r="N983" s="404"/>
      <c r="O983" s="404"/>
      <c r="P983" s="404"/>
      <c r="Q983" s="404"/>
      <c r="R983" s="404"/>
      <c r="S983" s="404"/>
      <c r="T983" s="404"/>
      <c r="U983" s="404"/>
      <c r="V983" s="404"/>
      <c r="W983" s="404"/>
      <c r="X983" s="404"/>
      <c r="Y983" s="404"/>
      <c r="Z983" s="404"/>
      <c r="AA983" s="404"/>
      <c r="AB983" s="404"/>
      <c r="AC983" s="404"/>
    </row>
    <row r="984" spans="1:29" ht="15.75" customHeight="1">
      <c r="A984" s="404"/>
      <c r="B984" s="404"/>
      <c r="C984" s="404"/>
      <c r="D984" s="404"/>
      <c r="E984" s="404"/>
      <c r="F984" s="404"/>
      <c r="G984" s="404"/>
      <c r="H984" s="404"/>
      <c r="I984" s="404"/>
      <c r="J984" s="404"/>
      <c r="K984" s="404"/>
      <c r="L984" s="404"/>
      <c r="M984" s="404"/>
      <c r="N984" s="404"/>
      <c r="O984" s="404"/>
      <c r="P984" s="404"/>
      <c r="Q984" s="404"/>
      <c r="R984" s="404"/>
      <c r="S984" s="404"/>
      <c r="T984" s="404"/>
      <c r="U984" s="404"/>
      <c r="V984" s="404"/>
      <c r="W984" s="404"/>
      <c r="X984" s="404"/>
      <c r="Y984" s="404"/>
      <c r="Z984" s="404"/>
      <c r="AA984" s="404"/>
      <c r="AB984" s="404"/>
      <c r="AC984" s="404"/>
    </row>
    <row r="985" spans="1:29" ht="15.75" customHeight="1">
      <c r="A985" s="404"/>
      <c r="B985" s="404"/>
      <c r="C985" s="404"/>
      <c r="D985" s="404"/>
      <c r="E985" s="404"/>
      <c r="F985" s="404"/>
      <c r="G985" s="404"/>
      <c r="H985" s="404"/>
      <c r="I985" s="404"/>
      <c r="J985" s="404"/>
      <c r="K985" s="404"/>
      <c r="L985" s="404"/>
      <c r="M985" s="404"/>
      <c r="N985" s="404"/>
      <c r="O985" s="404"/>
      <c r="P985" s="404"/>
      <c r="Q985" s="404"/>
      <c r="R985" s="404"/>
      <c r="S985" s="404"/>
      <c r="T985" s="404"/>
      <c r="U985" s="404"/>
      <c r="V985" s="404"/>
      <c r="W985" s="404"/>
      <c r="X985" s="404"/>
      <c r="Y985" s="404"/>
      <c r="Z985" s="404"/>
      <c r="AA985" s="404"/>
      <c r="AB985" s="404"/>
      <c r="AC985" s="404"/>
    </row>
    <row r="986" spans="1:29" ht="15.75" customHeight="1">
      <c r="A986" s="404"/>
      <c r="B986" s="404"/>
      <c r="C986" s="404"/>
      <c r="D986" s="404"/>
      <c r="E986" s="404"/>
      <c r="F986" s="404"/>
      <c r="G986" s="404"/>
      <c r="H986" s="404"/>
      <c r="I986" s="404"/>
      <c r="J986" s="404"/>
      <c r="K986" s="404"/>
      <c r="L986" s="404"/>
      <c r="M986" s="404"/>
      <c r="N986" s="404"/>
      <c r="O986" s="404"/>
      <c r="P986" s="404"/>
      <c r="Q986" s="404"/>
      <c r="R986" s="404"/>
      <c r="S986" s="404"/>
      <c r="T986" s="404"/>
      <c r="U986" s="404"/>
      <c r="V986" s="404"/>
      <c r="W986" s="404"/>
      <c r="X986" s="404"/>
      <c r="Y986" s="404"/>
      <c r="Z986" s="404"/>
      <c r="AA986" s="404"/>
      <c r="AB986" s="404"/>
      <c r="AC986" s="404"/>
    </row>
    <row r="987" spans="1:29" ht="15.75" customHeight="1">
      <c r="A987" s="404"/>
      <c r="B987" s="404"/>
      <c r="C987" s="404"/>
      <c r="D987" s="404"/>
      <c r="E987" s="404"/>
      <c r="F987" s="404"/>
      <c r="G987" s="404"/>
      <c r="H987" s="404"/>
      <c r="I987" s="404"/>
      <c r="J987" s="404"/>
      <c r="K987" s="404"/>
      <c r="L987" s="404"/>
      <c r="M987" s="404"/>
      <c r="N987" s="404"/>
      <c r="O987" s="404"/>
      <c r="P987" s="404"/>
      <c r="Q987" s="404"/>
      <c r="R987" s="404"/>
      <c r="S987" s="404"/>
      <c r="T987" s="404"/>
      <c r="U987" s="404"/>
      <c r="V987" s="404"/>
      <c r="W987" s="404"/>
      <c r="X987" s="404"/>
      <c r="Y987" s="404"/>
      <c r="Z987" s="404"/>
      <c r="AA987" s="404"/>
      <c r="AB987" s="404"/>
      <c r="AC987" s="404"/>
    </row>
    <row r="988" spans="1:29" ht="15.75" customHeight="1">
      <c r="A988" s="404"/>
      <c r="B988" s="404"/>
      <c r="C988" s="404"/>
      <c r="D988" s="404"/>
      <c r="E988" s="404"/>
      <c r="F988" s="404"/>
      <c r="G988" s="404"/>
      <c r="H988" s="404"/>
      <c r="I988" s="404"/>
      <c r="J988" s="404"/>
      <c r="K988" s="404"/>
      <c r="L988" s="404"/>
      <c r="M988" s="404"/>
      <c r="N988" s="404"/>
      <c r="O988" s="404"/>
      <c r="P988" s="404"/>
      <c r="Q988" s="404"/>
      <c r="R988" s="404"/>
      <c r="S988" s="404"/>
      <c r="T988" s="404"/>
      <c r="U988" s="404"/>
      <c r="V988" s="404"/>
      <c r="W988" s="404"/>
      <c r="X988" s="404"/>
      <c r="Y988" s="404"/>
      <c r="Z988" s="404"/>
      <c r="AA988" s="404"/>
      <c r="AB988" s="404"/>
      <c r="AC988" s="404"/>
    </row>
    <row r="989" spans="1:29" ht="15.75" customHeight="1">
      <c r="A989" s="404"/>
      <c r="B989" s="404"/>
      <c r="C989" s="404"/>
      <c r="D989" s="404"/>
      <c r="E989" s="404"/>
      <c r="F989" s="404"/>
      <c r="G989" s="404"/>
      <c r="H989" s="404"/>
      <c r="I989" s="404"/>
      <c r="J989" s="404"/>
      <c r="K989" s="404"/>
      <c r="L989" s="404"/>
      <c r="M989" s="404"/>
      <c r="N989" s="404"/>
      <c r="O989" s="404"/>
      <c r="P989" s="404"/>
      <c r="Q989" s="404"/>
      <c r="R989" s="404"/>
      <c r="S989" s="404"/>
      <c r="T989" s="404"/>
      <c r="U989" s="404"/>
      <c r="V989" s="404"/>
      <c r="W989" s="404"/>
      <c r="X989" s="404"/>
      <c r="Y989" s="404"/>
      <c r="Z989" s="404"/>
      <c r="AA989" s="404"/>
      <c r="AB989" s="404"/>
      <c r="AC989" s="404"/>
    </row>
    <row r="990" spans="1:29" ht="15.75" customHeight="1">
      <c r="A990" s="404"/>
      <c r="B990" s="404"/>
      <c r="C990" s="404"/>
      <c r="D990" s="404"/>
      <c r="E990" s="404"/>
      <c r="F990" s="404"/>
      <c r="G990" s="404"/>
      <c r="H990" s="404"/>
      <c r="I990" s="404"/>
      <c r="J990" s="404"/>
      <c r="K990" s="404"/>
      <c r="L990" s="404"/>
      <c r="M990" s="404"/>
      <c r="N990" s="404"/>
      <c r="O990" s="404"/>
      <c r="P990" s="404"/>
      <c r="Q990" s="404"/>
      <c r="R990" s="404"/>
      <c r="S990" s="404"/>
      <c r="T990" s="404"/>
      <c r="U990" s="404"/>
      <c r="V990" s="404"/>
      <c r="W990" s="404"/>
      <c r="X990" s="404"/>
      <c r="Y990" s="404"/>
      <c r="Z990" s="404"/>
      <c r="AA990" s="404"/>
      <c r="AB990" s="404"/>
      <c r="AC990" s="404"/>
    </row>
    <row r="991" spans="1:29" ht="15.75" customHeight="1">
      <c r="A991" s="404"/>
      <c r="B991" s="404"/>
      <c r="C991" s="404"/>
      <c r="D991" s="404"/>
      <c r="E991" s="404"/>
      <c r="F991" s="404"/>
      <c r="G991" s="404"/>
      <c r="H991" s="404"/>
      <c r="I991" s="404"/>
      <c r="J991" s="404"/>
      <c r="K991" s="404"/>
      <c r="L991" s="404"/>
      <c r="M991" s="404"/>
      <c r="N991" s="404"/>
      <c r="O991" s="404"/>
      <c r="P991" s="404"/>
      <c r="Q991" s="404"/>
      <c r="R991" s="404"/>
      <c r="S991" s="404"/>
      <c r="T991" s="404"/>
      <c r="U991" s="404"/>
      <c r="V991" s="404"/>
      <c r="W991" s="404"/>
      <c r="X991" s="404"/>
      <c r="Y991" s="404"/>
      <c r="Z991" s="404"/>
      <c r="AA991" s="404"/>
      <c r="AB991" s="404"/>
      <c r="AC991" s="404"/>
    </row>
    <row r="992" spans="1:29" ht="15.75" customHeight="1">
      <c r="A992" s="404"/>
      <c r="B992" s="404"/>
      <c r="C992" s="404"/>
      <c r="D992" s="404"/>
      <c r="E992" s="404"/>
      <c r="F992" s="404"/>
      <c r="G992" s="404"/>
      <c r="H992" s="404"/>
      <c r="I992" s="404"/>
      <c r="J992" s="404"/>
      <c r="K992" s="404"/>
      <c r="L992" s="404"/>
      <c r="M992" s="404"/>
      <c r="N992" s="404"/>
      <c r="O992" s="404"/>
      <c r="P992" s="404"/>
      <c r="Q992" s="404"/>
      <c r="R992" s="404"/>
      <c r="S992" s="404"/>
      <c r="T992" s="404"/>
      <c r="U992" s="404"/>
      <c r="V992" s="404"/>
      <c r="W992" s="404"/>
      <c r="X992" s="404"/>
      <c r="Y992" s="404"/>
      <c r="Z992" s="404"/>
      <c r="AA992" s="404"/>
      <c r="AB992" s="404"/>
      <c r="AC992" s="404"/>
    </row>
    <row r="993" spans="1:29" ht="15.75" customHeight="1">
      <c r="A993" s="404"/>
      <c r="B993" s="404"/>
      <c r="C993" s="404"/>
      <c r="D993" s="404"/>
      <c r="E993" s="404"/>
      <c r="F993" s="404"/>
      <c r="G993" s="404"/>
      <c r="H993" s="404"/>
      <c r="I993" s="404"/>
      <c r="J993" s="404"/>
      <c r="K993" s="404"/>
      <c r="L993" s="404"/>
      <c r="M993" s="404"/>
      <c r="N993" s="404"/>
      <c r="O993" s="404"/>
      <c r="P993" s="404"/>
      <c r="Q993" s="404"/>
      <c r="R993" s="404"/>
      <c r="S993" s="404"/>
      <c r="T993" s="404"/>
      <c r="U993" s="404"/>
      <c r="V993" s="404"/>
      <c r="W993" s="404"/>
      <c r="X993" s="404"/>
      <c r="Y993" s="404"/>
      <c r="Z993" s="404"/>
      <c r="AA993" s="404"/>
      <c r="AB993" s="404"/>
      <c r="AC993" s="404"/>
    </row>
    <row r="994" spans="1:29" ht="15.75" customHeight="1">
      <c r="A994" s="404"/>
      <c r="B994" s="404"/>
      <c r="C994" s="404"/>
      <c r="D994" s="404"/>
      <c r="E994" s="404"/>
      <c r="F994" s="404"/>
      <c r="G994" s="404"/>
      <c r="H994" s="404"/>
      <c r="I994" s="404"/>
      <c r="J994" s="404"/>
      <c r="K994" s="404"/>
      <c r="L994" s="404"/>
      <c r="M994" s="404"/>
      <c r="N994" s="404"/>
      <c r="O994" s="404"/>
      <c r="P994" s="404"/>
      <c r="Q994" s="404"/>
      <c r="R994" s="404"/>
      <c r="S994" s="404"/>
      <c r="T994" s="404"/>
      <c r="U994" s="404"/>
      <c r="V994" s="404"/>
      <c r="W994" s="404"/>
      <c r="X994" s="404"/>
      <c r="Y994" s="404"/>
      <c r="Z994" s="404"/>
      <c r="AA994" s="404"/>
      <c r="AB994" s="404"/>
      <c r="AC994" s="404"/>
    </row>
    <row r="995" spans="1:29" ht="15.75" customHeight="1">
      <c r="A995" s="404"/>
      <c r="B995" s="404"/>
      <c r="C995" s="404"/>
      <c r="D995" s="404"/>
      <c r="E995" s="404"/>
      <c r="F995" s="404"/>
      <c r="G995" s="404"/>
      <c r="H995" s="404"/>
      <c r="I995" s="404"/>
      <c r="J995" s="404"/>
      <c r="K995" s="404"/>
      <c r="L995" s="404"/>
      <c r="M995" s="404"/>
      <c r="N995" s="404"/>
      <c r="O995" s="404"/>
      <c r="P995" s="404"/>
      <c r="Q995" s="404"/>
      <c r="R995" s="404"/>
      <c r="S995" s="404"/>
      <c r="T995" s="404"/>
      <c r="U995" s="404"/>
      <c r="V995" s="404"/>
      <c r="W995" s="404"/>
      <c r="X995" s="404"/>
      <c r="Y995" s="404"/>
      <c r="Z995" s="404"/>
      <c r="AA995" s="404"/>
      <c r="AB995" s="404"/>
      <c r="AC995" s="404"/>
    </row>
    <row r="996" spans="1:29" ht="15.75" customHeight="1">
      <c r="A996" s="404"/>
      <c r="B996" s="404"/>
      <c r="C996" s="404"/>
      <c r="D996" s="404"/>
      <c r="E996" s="404"/>
      <c r="F996" s="404"/>
      <c r="G996" s="404"/>
      <c r="H996" s="404"/>
      <c r="I996" s="404"/>
      <c r="J996" s="404"/>
      <c r="K996" s="404"/>
      <c r="L996" s="404"/>
      <c r="M996" s="404"/>
      <c r="N996" s="404"/>
      <c r="O996" s="404"/>
      <c r="P996" s="404"/>
      <c r="Q996" s="404"/>
      <c r="R996" s="404"/>
      <c r="S996" s="404"/>
      <c r="T996" s="404"/>
      <c r="U996" s="404"/>
      <c r="V996" s="404"/>
      <c r="W996" s="404"/>
      <c r="X996" s="404"/>
      <c r="Y996" s="404"/>
      <c r="Z996" s="404"/>
      <c r="AA996" s="404"/>
      <c r="AB996" s="404"/>
      <c r="AC996" s="404"/>
    </row>
    <row r="997" spans="1:29" ht="15.75" customHeight="1">
      <c r="A997" s="404"/>
      <c r="B997" s="404"/>
      <c r="C997" s="404"/>
      <c r="D997" s="404"/>
      <c r="E997" s="404"/>
      <c r="F997" s="404"/>
      <c r="G997" s="404"/>
      <c r="H997" s="404"/>
      <c r="I997" s="404"/>
      <c r="J997" s="404"/>
      <c r="K997" s="404"/>
      <c r="L997" s="404"/>
      <c r="M997" s="404"/>
      <c r="N997" s="404"/>
      <c r="O997" s="404"/>
      <c r="P997" s="404"/>
      <c r="Q997" s="404"/>
      <c r="R997" s="404"/>
      <c r="S997" s="404"/>
      <c r="T997" s="404"/>
      <c r="U997" s="404"/>
      <c r="V997" s="404"/>
      <c r="W997" s="404"/>
      <c r="X997" s="404"/>
      <c r="Y997" s="404"/>
      <c r="Z997" s="404"/>
      <c r="AA997" s="404"/>
      <c r="AB997" s="404"/>
      <c r="AC997" s="404"/>
    </row>
    <row r="998" spans="1:29" ht="15.75" customHeight="1">
      <c r="A998" s="404"/>
      <c r="B998" s="404"/>
      <c r="C998" s="404"/>
      <c r="D998" s="404"/>
      <c r="E998" s="404"/>
      <c r="F998" s="404"/>
      <c r="G998" s="404"/>
      <c r="H998" s="404"/>
      <c r="I998" s="404"/>
      <c r="J998" s="404"/>
      <c r="K998" s="404"/>
      <c r="L998" s="404"/>
      <c r="M998" s="404"/>
      <c r="N998" s="404"/>
      <c r="O998" s="404"/>
      <c r="P998" s="404"/>
      <c r="Q998" s="404"/>
      <c r="R998" s="404"/>
      <c r="S998" s="404"/>
      <c r="T998" s="404"/>
      <c r="U998" s="404"/>
      <c r="V998" s="404"/>
      <c r="W998" s="404"/>
      <c r="X998" s="404"/>
      <c r="Y998" s="404"/>
      <c r="Z998" s="404"/>
      <c r="AA998" s="404"/>
      <c r="AB998" s="404"/>
      <c r="AC998" s="404"/>
    </row>
    <row r="999" spans="1:29" ht="15.75" customHeight="1">
      <c r="A999" s="404"/>
      <c r="B999" s="404"/>
      <c r="C999" s="404"/>
      <c r="D999" s="404"/>
      <c r="E999" s="404"/>
      <c r="F999" s="404"/>
      <c r="G999" s="404"/>
      <c r="H999" s="404"/>
      <c r="I999" s="404"/>
      <c r="J999" s="404"/>
      <c r="K999" s="404"/>
      <c r="L999" s="404"/>
      <c r="M999" s="404"/>
      <c r="N999" s="404"/>
      <c r="O999" s="404"/>
      <c r="P999" s="404"/>
      <c r="Q999" s="404"/>
      <c r="R999" s="404"/>
      <c r="S999" s="404"/>
      <c r="T999" s="404"/>
      <c r="U999" s="404"/>
      <c r="V999" s="404"/>
      <c r="W999" s="404"/>
      <c r="X999" s="404"/>
      <c r="Y999" s="404"/>
      <c r="Z999" s="404"/>
      <c r="AA999" s="404"/>
      <c r="AB999" s="404"/>
      <c r="AC999" s="404"/>
    </row>
    <row r="1000" spans="1:29" ht="15.75" customHeight="1">
      <c r="A1000" s="404"/>
      <c r="B1000" s="404"/>
      <c r="C1000" s="404"/>
      <c r="D1000" s="404"/>
      <c r="E1000" s="404"/>
      <c r="F1000" s="404"/>
      <c r="G1000" s="404"/>
      <c r="H1000" s="404"/>
      <c r="I1000" s="404"/>
      <c r="J1000" s="404"/>
      <c r="K1000" s="404"/>
      <c r="L1000" s="404"/>
      <c r="M1000" s="404"/>
      <c r="N1000" s="404"/>
      <c r="O1000" s="404"/>
      <c r="P1000" s="404"/>
      <c r="Q1000" s="404"/>
      <c r="R1000" s="404"/>
      <c r="S1000" s="404"/>
      <c r="T1000" s="404"/>
      <c r="U1000" s="404"/>
      <c r="V1000" s="404"/>
      <c r="W1000" s="404"/>
      <c r="X1000" s="404"/>
      <c r="Y1000" s="404"/>
      <c r="Z1000" s="404"/>
      <c r="AA1000" s="404"/>
      <c r="AB1000" s="404"/>
      <c r="AC1000" s="404"/>
    </row>
  </sheetData>
  <mergeCells count="98">
    <mergeCell ref="A52:D52"/>
    <mergeCell ref="A53:D53"/>
    <mergeCell ref="A54:D54"/>
    <mergeCell ref="C33:C34"/>
    <mergeCell ref="D33:D34"/>
    <mergeCell ref="A29:A30"/>
    <mergeCell ref="A31:A32"/>
    <mergeCell ref="B31:B32"/>
    <mergeCell ref="C31:C32"/>
    <mergeCell ref="D31:D32"/>
    <mergeCell ref="A33:A34"/>
    <mergeCell ref="B33:B34"/>
    <mergeCell ref="B27:B28"/>
    <mergeCell ref="C27:C28"/>
    <mergeCell ref="D27:D28"/>
    <mergeCell ref="B29:B30"/>
    <mergeCell ref="C29:C30"/>
    <mergeCell ref="D29:D3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A47:A48"/>
    <mergeCell ref="B47:B48"/>
    <mergeCell ref="C47:C48"/>
    <mergeCell ref="D47:D48"/>
    <mergeCell ref="A49:A50"/>
    <mergeCell ref="B49:B50"/>
    <mergeCell ref="C49:C50"/>
    <mergeCell ref="D49:D50"/>
    <mergeCell ref="A43:A44"/>
    <mergeCell ref="B43:B44"/>
    <mergeCell ref="C43:C44"/>
    <mergeCell ref="D43:D44"/>
    <mergeCell ref="B45:B46"/>
    <mergeCell ref="C45:C46"/>
    <mergeCell ref="D45:D46"/>
    <mergeCell ref="A45:A46"/>
    <mergeCell ref="A39:A40"/>
    <mergeCell ref="B39:B40"/>
    <mergeCell ref="C39:C40"/>
    <mergeCell ref="D39:D40"/>
    <mergeCell ref="A41:A42"/>
    <mergeCell ref="B41:B42"/>
    <mergeCell ref="C41:C42"/>
    <mergeCell ref="D41:D42"/>
    <mergeCell ref="A35:A36"/>
    <mergeCell ref="B35:B36"/>
    <mergeCell ref="C35:C36"/>
    <mergeCell ref="D35:D36"/>
    <mergeCell ref="B37:B38"/>
    <mergeCell ref="C37:C38"/>
    <mergeCell ref="D37:D38"/>
    <mergeCell ref="A37:A38"/>
    <mergeCell ref="C23:C24"/>
    <mergeCell ref="D23:D24"/>
    <mergeCell ref="A25:A26"/>
    <mergeCell ref="B25:B26"/>
    <mergeCell ref="C25:C26"/>
    <mergeCell ref="D25:D26"/>
    <mergeCell ref="C15:C16"/>
    <mergeCell ref="D15:D16"/>
    <mergeCell ref="A11:A12"/>
    <mergeCell ref="A13:A14"/>
    <mergeCell ref="B13:B14"/>
    <mergeCell ref="C13:C14"/>
    <mergeCell ref="D13:D14"/>
    <mergeCell ref="A15:A16"/>
    <mergeCell ref="B15:B16"/>
    <mergeCell ref="A7:A8"/>
    <mergeCell ref="D7:D8"/>
    <mergeCell ref="B11:B12"/>
    <mergeCell ref="C11:C12"/>
    <mergeCell ref="B7:B8"/>
    <mergeCell ref="C7:C8"/>
    <mergeCell ref="A9:A10"/>
    <mergeCell ref="B9:B10"/>
    <mergeCell ref="C9:C10"/>
    <mergeCell ref="D9:D10"/>
    <mergeCell ref="D11:D12"/>
    <mergeCell ref="A1:R1"/>
    <mergeCell ref="A3:V3"/>
    <mergeCell ref="A5:A6"/>
    <mergeCell ref="B5:B6"/>
    <mergeCell ref="C5:C6"/>
    <mergeCell ref="D5:D6"/>
  </mergeCells>
  <pageMargins left="0.511811024" right="0.511811024" top="0.78740157499999996" bottom="0.78740157499999996" header="0" footer="0"/>
  <pageSetup paperSize="9" orientation="landscape"/>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outlinePr summaryBelow="0" summaryRight="0"/>
    <pageSetUpPr fitToPage="1"/>
  </sheetPr>
  <dimension ref="A1:AG1000"/>
  <sheetViews>
    <sheetView workbookViewId="0"/>
  </sheetViews>
  <sheetFormatPr defaultColWidth="14.44140625" defaultRowHeight="15" customHeight="1"/>
  <cols>
    <col min="2" max="2" width="47.5546875" customWidth="1"/>
    <col min="3" max="3" width="24.88671875" customWidth="1"/>
    <col min="5" max="5" width="19.44140625" customWidth="1"/>
    <col min="6" max="6" width="16" customWidth="1"/>
    <col min="7" max="12" width="15.6640625" customWidth="1"/>
    <col min="13" max="26" width="17.44140625" customWidth="1"/>
    <col min="28" max="28" width="17.44140625" customWidth="1"/>
    <col min="29" max="29" width="15.88671875" customWidth="1"/>
    <col min="31" max="31" width="15.5546875" customWidth="1"/>
  </cols>
  <sheetData>
    <row r="1" spans="1:33" ht="124.5" customHeight="1">
      <c r="A1" s="551"/>
      <c r="B1" s="552"/>
      <c r="C1" s="552"/>
      <c r="D1" s="552"/>
      <c r="E1" s="552"/>
      <c r="F1" s="552"/>
      <c r="G1" s="552"/>
      <c r="H1" s="552"/>
      <c r="I1" s="552"/>
      <c r="J1" s="552"/>
      <c r="K1" s="552"/>
      <c r="L1" s="552"/>
      <c r="M1" s="552"/>
      <c r="N1" s="552"/>
      <c r="O1" s="552"/>
      <c r="P1" s="552"/>
      <c r="Q1" s="552"/>
      <c r="R1" s="552"/>
      <c r="S1" s="406"/>
      <c r="T1" s="406"/>
      <c r="U1" s="406"/>
      <c r="V1" s="423"/>
      <c r="W1" s="423"/>
      <c r="X1" s="423"/>
      <c r="Y1" s="423"/>
      <c r="Z1" s="407"/>
      <c r="AA1" s="358"/>
      <c r="AB1" s="359"/>
      <c r="AC1" s="359"/>
      <c r="AD1" s="359"/>
      <c r="AE1" s="359"/>
      <c r="AF1" s="404"/>
      <c r="AG1" s="404"/>
    </row>
    <row r="2" spans="1:33" ht="14.4">
      <c r="A2" s="408"/>
      <c r="B2" s="359"/>
      <c r="C2" s="359"/>
      <c r="D2" s="359"/>
      <c r="E2" s="359"/>
      <c r="F2" s="359"/>
      <c r="G2" s="359"/>
      <c r="H2" s="359"/>
      <c r="I2" s="359"/>
      <c r="J2" s="359"/>
      <c r="K2" s="359"/>
      <c r="L2" s="359"/>
      <c r="M2" s="359"/>
      <c r="N2" s="359"/>
      <c r="O2" s="359"/>
      <c r="P2" s="359"/>
      <c r="Q2" s="359"/>
      <c r="R2" s="359"/>
      <c r="S2" s="359"/>
      <c r="T2" s="359"/>
      <c r="U2" s="359"/>
      <c r="V2" s="358"/>
      <c r="W2" s="358"/>
      <c r="X2" s="358"/>
      <c r="Y2" s="358"/>
      <c r="Z2" s="409"/>
      <c r="AA2" s="358"/>
      <c r="AB2" s="359"/>
      <c r="AC2" s="359"/>
      <c r="AD2" s="359"/>
      <c r="AE2" s="359"/>
      <c r="AF2" s="404"/>
      <c r="AG2" s="404"/>
    </row>
    <row r="3" spans="1:33" ht="36" customHeight="1">
      <c r="A3" s="545" t="s">
        <v>1245</v>
      </c>
      <c r="B3" s="546"/>
      <c r="C3" s="546"/>
      <c r="D3" s="546"/>
      <c r="E3" s="546"/>
      <c r="F3" s="546"/>
      <c r="G3" s="546"/>
      <c r="H3" s="546"/>
      <c r="I3" s="546"/>
      <c r="J3" s="546"/>
      <c r="K3" s="546"/>
      <c r="L3" s="546"/>
      <c r="M3" s="546"/>
      <c r="N3" s="546"/>
      <c r="O3" s="546"/>
      <c r="P3" s="546"/>
      <c r="Q3" s="546"/>
      <c r="R3" s="546"/>
      <c r="S3" s="546"/>
      <c r="T3" s="546"/>
      <c r="U3" s="546"/>
      <c r="V3" s="546"/>
      <c r="W3" s="546"/>
      <c r="X3" s="546"/>
      <c r="Y3" s="546"/>
      <c r="Z3" s="553"/>
      <c r="AA3" s="360"/>
      <c r="AB3" s="144"/>
      <c r="AC3" s="144"/>
      <c r="AD3" s="144"/>
      <c r="AE3" s="144"/>
      <c r="AF3" s="144"/>
      <c r="AG3" s="144"/>
    </row>
    <row r="4" spans="1:33" ht="24.75" customHeight="1">
      <c r="A4" s="361" t="s">
        <v>7</v>
      </c>
      <c r="B4" s="362" t="s">
        <v>1246</v>
      </c>
      <c r="C4" s="362" t="s">
        <v>1247</v>
      </c>
      <c r="D4" s="148" t="s">
        <v>1248</v>
      </c>
      <c r="E4" s="148" t="s">
        <v>1249</v>
      </c>
      <c r="F4" s="148" t="s">
        <v>1250</v>
      </c>
      <c r="G4" s="148" t="s">
        <v>1251</v>
      </c>
      <c r="H4" s="148" t="s">
        <v>1252</v>
      </c>
      <c r="I4" s="405" t="s">
        <v>1253</v>
      </c>
      <c r="J4" s="148" t="s">
        <v>1254</v>
      </c>
      <c r="K4" s="148" t="s">
        <v>1255</v>
      </c>
      <c r="L4" s="405" t="s">
        <v>1256</v>
      </c>
      <c r="M4" s="405" t="s">
        <v>1257</v>
      </c>
      <c r="N4" s="148" t="s">
        <v>1258</v>
      </c>
      <c r="O4" s="148" t="s">
        <v>1259</v>
      </c>
      <c r="P4" s="148" t="s">
        <v>1260</v>
      </c>
      <c r="Q4" s="148" t="s">
        <v>1408</v>
      </c>
      <c r="R4" s="148" t="s">
        <v>1409</v>
      </c>
      <c r="S4" s="148" t="s">
        <v>1413</v>
      </c>
      <c r="T4" s="148" t="s">
        <v>1414</v>
      </c>
      <c r="U4" s="148" t="s">
        <v>1415</v>
      </c>
      <c r="V4" s="148" t="s">
        <v>1418</v>
      </c>
      <c r="W4" s="148" t="s">
        <v>1419</v>
      </c>
      <c r="X4" s="148" t="s">
        <v>1420</v>
      </c>
      <c r="Y4" s="148" t="s">
        <v>1421</v>
      </c>
      <c r="Z4" s="410" t="s">
        <v>1422</v>
      </c>
      <c r="AA4" s="411"/>
      <c r="AB4" s="144" t="s">
        <v>1411</v>
      </c>
      <c r="AC4" s="144"/>
      <c r="AD4" s="144"/>
      <c r="AE4" s="144"/>
      <c r="AF4" s="144"/>
      <c r="AG4" s="144"/>
    </row>
    <row r="5" spans="1:33" ht="14.4">
      <c r="A5" s="486" t="s">
        <v>1262</v>
      </c>
      <c r="B5" s="488" t="str">
        <f>'ORÇ ABART CONSOLIDADA ADITIVO 1'!D5</f>
        <v>ADMINISTRAÇÃO DE OBRA</v>
      </c>
      <c r="C5" s="490">
        <f>'ORÇ ABART CONSOLIDADA ADITIVO 1'!I5</f>
        <v>172855.2</v>
      </c>
      <c r="D5" s="491">
        <f>C5/$C$51</f>
        <v>7.0972607187933787E-2</v>
      </c>
      <c r="E5" s="364">
        <v>9403.32</v>
      </c>
      <c r="F5" s="364">
        <v>3232.39</v>
      </c>
      <c r="G5" s="364">
        <v>3457.1</v>
      </c>
      <c r="H5" s="364">
        <v>3370.68</v>
      </c>
      <c r="I5" s="364">
        <v>5805.05</v>
      </c>
      <c r="J5" s="365">
        <v>11595.7</v>
      </c>
      <c r="K5" s="365">
        <v>9218.94</v>
      </c>
      <c r="L5" s="365">
        <v>3975.67</v>
      </c>
      <c r="M5" s="365">
        <v>2839.1475</v>
      </c>
      <c r="N5" s="365">
        <v>2839.1475</v>
      </c>
      <c r="O5" s="365">
        <v>2839.1475</v>
      </c>
      <c r="P5" s="365">
        <v>2839.1475</v>
      </c>
      <c r="Q5" s="366">
        <v>8089.62</v>
      </c>
      <c r="R5" s="366">
        <v>8469.9</v>
      </c>
      <c r="S5" s="366">
        <v>10457.74</v>
      </c>
      <c r="T5" s="366">
        <f t="shared" ref="T5:U5" si="0">8141.48/2</f>
        <v>4070.74</v>
      </c>
      <c r="U5" s="366">
        <f t="shared" si="0"/>
        <v>4070.74</v>
      </c>
      <c r="V5" s="366">
        <v>9870.0300000000007</v>
      </c>
      <c r="W5" s="366">
        <v>13119.71</v>
      </c>
      <c r="X5" s="366">
        <v>14001.27</v>
      </c>
      <c r="Y5" s="366">
        <v>18910.36</v>
      </c>
      <c r="Z5" s="412">
        <v>20379.63</v>
      </c>
      <c r="AA5" s="413"/>
      <c r="AB5" s="132">
        <f t="shared" ref="AB5:AB51" si="1">SUM(E5:Z5)</f>
        <v>172855.18</v>
      </c>
      <c r="AC5" s="132">
        <f t="shared" ref="AC5:AC52" si="2">C5-AB5</f>
        <v>2.0000000018626451E-2</v>
      </c>
      <c r="AD5" s="359"/>
      <c r="AE5" s="359"/>
      <c r="AF5" s="404"/>
      <c r="AG5" s="404"/>
    </row>
    <row r="6" spans="1:33" ht="14.4">
      <c r="A6" s="487"/>
      <c r="B6" s="489"/>
      <c r="C6" s="489"/>
      <c r="D6" s="489"/>
      <c r="E6" s="155">
        <f t="shared" ref="E6:Z6" si="3">E5/$C5</f>
        <v>5.43999833386557E-2</v>
      </c>
      <c r="F6" s="155">
        <f t="shared" si="3"/>
        <v>1.8699987041176661E-2</v>
      </c>
      <c r="G6" s="155">
        <f t="shared" si="3"/>
        <v>1.9999976859244036E-2</v>
      </c>
      <c r="H6" s="155">
        <f t="shared" si="3"/>
        <v>1.9500020826680363E-2</v>
      </c>
      <c r="I6" s="155">
        <f t="shared" si="3"/>
        <v>3.3583311349615168E-2</v>
      </c>
      <c r="J6" s="155">
        <f t="shared" si="3"/>
        <v>6.7083315977766358E-2</v>
      </c>
      <c r="K6" s="155">
        <f t="shared" si="3"/>
        <v>5.3333310192577373E-2</v>
      </c>
      <c r="L6" s="155">
        <f t="shared" si="3"/>
        <v>2.3000002314075594E-2</v>
      </c>
      <c r="M6" s="155">
        <f t="shared" si="3"/>
        <v>1.6425004859558751E-2</v>
      </c>
      <c r="N6" s="155">
        <f t="shared" si="3"/>
        <v>1.6425004859558751E-2</v>
      </c>
      <c r="O6" s="155">
        <f t="shared" si="3"/>
        <v>1.6425004859558751E-2</v>
      </c>
      <c r="P6" s="155">
        <f t="shared" si="3"/>
        <v>1.6425004859558751E-2</v>
      </c>
      <c r="Q6" s="155">
        <f t="shared" si="3"/>
        <v>4.6799980561764987E-2</v>
      </c>
      <c r="R6" s="155">
        <f t="shared" si="3"/>
        <v>4.8999972231092842E-2</v>
      </c>
      <c r="S6" s="155">
        <f t="shared" si="3"/>
        <v>6.0500002314075589E-2</v>
      </c>
      <c r="T6" s="155">
        <f t="shared" si="3"/>
        <v>2.3550000231407558E-2</v>
      </c>
      <c r="U6" s="155">
        <f t="shared" si="3"/>
        <v>2.3550000231407558E-2</v>
      </c>
      <c r="V6" s="155">
        <f t="shared" si="3"/>
        <v>5.7099988892437135E-2</v>
      </c>
      <c r="W6" s="155">
        <f t="shared" si="3"/>
        <v>7.5900001851260473E-2</v>
      </c>
      <c r="X6" s="155">
        <f t="shared" si="3"/>
        <v>8.0999993057773209E-2</v>
      </c>
      <c r="Y6" s="155">
        <f t="shared" si="3"/>
        <v>0.10940000647941167</v>
      </c>
      <c r="Z6" s="414">
        <f t="shared" si="3"/>
        <v>0.11790001110756286</v>
      </c>
      <c r="AA6" s="415">
        <f>SUM(E6:Z6)</f>
        <v>0.99999988429622022</v>
      </c>
      <c r="AB6" s="369">
        <f t="shared" si="1"/>
        <v>0.99999988429622022</v>
      </c>
      <c r="AC6" s="132">
        <f t="shared" si="2"/>
        <v>-0.99999988429622022</v>
      </c>
      <c r="AD6" s="359"/>
      <c r="AE6" s="359"/>
      <c r="AF6" s="404"/>
      <c r="AG6" s="404"/>
    </row>
    <row r="7" spans="1:33" ht="14.4">
      <c r="A7" s="486" t="s">
        <v>1263</v>
      </c>
      <c r="B7" s="488" t="str">
        <f>'ORÇ ABART CONSOLIDADA ADITIVO 1'!D7</f>
        <v>MOBILIZAÇÃO</v>
      </c>
      <c r="C7" s="490">
        <f>'ORÇ ABART CONSOLIDADA ADITIVO 1'!I7</f>
        <v>4778.3999999999996</v>
      </c>
      <c r="D7" s="492">
        <f>C7/$C$51</f>
        <v>1.9619629966979458E-3</v>
      </c>
      <c r="E7" s="364">
        <v>259.94</v>
      </c>
      <c r="F7" s="364">
        <v>89.36</v>
      </c>
      <c r="G7" s="364">
        <v>95.57</v>
      </c>
      <c r="H7" s="364">
        <v>93.18</v>
      </c>
      <c r="I7" s="364">
        <v>160.87</v>
      </c>
      <c r="J7" s="364">
        <v>320.55</v>
      </c>
      <c r="K7" s="364">
        <v>254.85</v>
      </c>
      <c r="L7" s="364">
        <v>109.9</v>
      </c>
      <c r="M7" s="364">
        <v>78.484999999999999</v>
      </c>
      <c r="N7" s="364">
        <v>78.484999999999999</v>
      </c>
      <c r="O7" s="364">
        <v>78.484999999999999</v>
      </c>
      <c r="P7" s="364">
        <v>78.484999999999999</v>
      </c>
      <c r="Q7" s="366">
        <v>223.63</v>
      </c>
      <c r="R7" s="366">
        <v>234.14</v>
      </c>
      <c r="S7" s="366">
        <v>289.08999999999997</v>
      </c>
      <c r="T7" s="366">
        <f t="shared" ref="T7:U7" si="4">225.06/2</f>
        <v>112.53</v>
      </c>
      <c r="U7" s="366">
        <f t="shared" si="4"/>
        <v>112.53</v>
      </c>
      <c r="V7" s="366">
        <v>272.85000000000002</v>
      </c>
      <c r="W7" s="366">
        <v>362.68</v>
      </c>
      <c r="X7" s="366">
        <v>387.05</v>
      </c>
      <c r="Y7" s="366">
        <v>522.76</v>
      </c>
      <c r="Z7" s="412">
        <v>563.13</v>
      </c>
      <c r="AA7" s="413"/>
      <c r="AB7" s="132">
        <f t="shared" si="1"/>
        <v>4778.55</v>
      </c>
      <c r="AC7" s="132">
        <f t="shared" si="2"/>
        <v>-0.1500000000005457</v>
      </c>
      <c r="AD7" s="359"/>
      <c r="AE7" s="359"/>
      <c r="AF7" s="404"/>
      <c r="AG7" s="404"/>
    </row>
    <row r="8" spans="1:33" ht="14.4">
      <c r="A8" s="487"/>
      <c r="B8" s="489"/>
      <c r="C8" s="489"/>
      <c r="D8" s="489"/>
      <c r="E8" s="155">
        <f t="shared" ref="E8:Z8" si="5">E7/$C7</f>
        <v>5.4398961995647081E-2</v>
      </c>
      <c r="F8" s="155">
        <f t="shared" si="5"/>
        <v>1.8700820358278924E-2</v>
      </c>
      <c r="G8" s="155">
        <f t="shared" si="5"/>
        <v>2.0000418550142306E-2</v>
      </c>
      <c r="H8" s="155">
        <f t="shared" si="5"/>
        <v>1.9500251130085387E-2</v>
      </c>
      <c r="I8" s="155">
        <f t="shared" si="5"/>
        <v>3.366608069646744E-2</v>
      </c>
      <c r="J8" s="155">
        <f t="shared" si="5"/>
        <v>6.7083124058262181E-2</v>
      </c>
      <c r="K8" s="155">
        <f t="shared" si="5"/>
        <v>5.3333751883475645E-2</v>
      </c>
      <c r="L8" s="155">
        <f t="shared" si="5"/>
        <v>2.2999330319772311E-2</v>
      </c>
      <c r="M8" s="155">
        <f t="shared" si="5"/>
        <v>1.6424953959484349E-2</v>
      </c>
      <c r="N8" s="155">
        <f t="shared" si="5"/>
        <v>1.6424953959484349E-2</v>
      </c>
      <c r="O8" s="155">
        <f t="shared" si="5"/>
        <v>1.6424953959484349E-2</v>
      </c>
      <c r="P8" s="155">
        <f t="shared" si="5"/>
        <v>1.6424953959484349E-2</v>
      </c>
      <c r="Q8" s="155">
        <f t="shared" si="5"/>
        <v>4.6800184162062615E-2</v>
      </c>
      <c r="R8" s="155">
        <f t="shared" si="5"/>
        <v>4.8999665159886158E-2</v>
      </c>
      <c r="S8" s="155">
        <f t="shared" si="5"/>
        <v>6.049933031977231E-2</v>
      </c>
      <c r="T8" s="155">
        <f t="shared" si="5"/>
        <v>2.3549723756906081E-2</v>
      </c>
      <c r="U8" s="155">
        <f t="shared" si="5"/>
        <v>2.3549723756906081E-2</v>
      </c>
      <c r="V8" s="155">
        <f t="shared" si="5"/>
        <v>5.7100703164239083E-2</v>
      </c>
      <c r="W8" s="155">
        <f t="shared" si="5"/>
        <v>7.5899882805960162E-2</v>
      </c>
      <c r="X8" s="155">
        <f t="shared" si="5"/>
        <v>8.0999916289971552E-2</v>
      </c>
      <c r="Y8" s="155">
        <f t="shared" si="5"/>
        <v>0.10940063619621632</v>
      </c>
      <c r="Z8" s="414">
        <f t="shared" si="5"/>
        <v>0.11784907081868409</v>
      </c>
      <c r="AA8" s="415">
        <f>SUM(E8:Z8)</f>
        <v>1.0000313912606731</v>
      </c>
      <c r="AB8" s="369">
        <f t="shared" si="1"/>
        <v>1.0000313912606731</v>
      </c>
      <c r="AC8" s="132">
        <f t="shared" si="2"/>
        <v>-1.0000313912606731</v>
      </c>
      <c r="AD8" s="359"/>
      <c r="AE8" s="359"/>
      <c r="AF8" s="404"/>
      <c r="AG8" s="404"/>
    </row>
    <row r="9" spans="1:33" ht="14.4">
      <c r="A9" s="486" t="s">
        <v>1264</v>
      </c>
      <c r="B9" s="488" t="str">
        <f>'ORÇ ABART CONSOLIDADA ADITIVO 1'!D9</f>
        <v>SERVIÇOS PRELIMINARES</v>
      </c>
      <c r="C9" s="490">
        <f>'ORÇ ABART CONSOLIDADA ADITIVO 1'!I9</f>
        <v>76367.260000000009</v>
      </c>
      <c r="D9" s="492">
        <f>C9/$C$51</f>
        <v>3.1355629139295828E-2</v>
      </c>
      <c r="E9" s="364">
        <v>72458.92</v>
      </c>
      <c r="F9" s="364">
        <v>1720.25</v>
      </c>
      <c r="G9" s="364">
        <v>1344.11</v>
      </c>
      <c r="H9" s="364">
        <v>843.81</v>
      </c>
      <c r="I9" s="370">
        <f t="shared" ref="I9:P9" si="6">I10*$C$11</f>
        <v>0</v>
      </c>
      <c r="J9" s="370">
        <f t="shared" si="6"/>
        <v>0</v>
      </c>
      <c r="K9" s="370">
        <f t="shared" si="6"/>
        <v>0</v>
      </c>
      <c r="L9" s="370">
        <f t="shared" si="6"/>
        <v>0</v>
      </c>
      <c r="M9" s="370">
        <f t="shared" si="6"/>
        <v>0</v>
      </c>
      <c r="N9" s="370">
        <f t="shared" si="6"/>
        <v>0</v>
      </c>
      <c r="O9" s="370">
        <f t="shared" si="6"/>
        <v>0</v>
      </c>
      <c r="P9" s="370">
        <f t="shared" si="6"/>
        <v>0</v>
      </c>
      <c r="Q9" s="371">
        <f t="shared" ref="Q9:Z9" si="7">Q10*$C9</f>
        <v>0</v>
      </c>
      <c r="R9" s="371">
        <f t="shared" si="7"/>
        <v>0</v>
      </c>
      <c r="S9" s="371">
        <f t="shared" si="7"/>
        <v>0</v>
      </c>
      <c r="T9" s="371">
        <f t="shared" si="7"/>
        <v>0</v>
      </c>
      <c r="U9" s="371">
        <f t="shared" si="7"/>
        <v>0</v>
      </c>
      <c r="V9" s="371">
        <f t="shared" si="7"/>
        <v>0</v>
      </c>
      <c r="W9" s="371">
        <f t="shared" si="7"/>
        <v>0</v>
      </c>
      <c r="X9" s="371">
        <f t="shared" si="7"/>
        <v>0</v>
      </c>
      <c r="Y9" s="371">
        <f t="shared" si="7"/>
        <v>0</v>
      </c>
      <c r="Z9" s="416">
        <f t="shared" si="7"/>
        <v>0</v>
      </c>
      <c r="AA9" s="413"/>
      <c r="AB9" s="132">
        <f t="shared" si="1"/>
        <v>76367.09</v>
      </c>
      <c r="AC9" s="132">
        <f t="shared" si="2"/>
        <v>0.17000000001280569</v>
      </c>
      <c r="AD9" s="359"/>
      <c r="AE9" s="359"/>
      <c r="AF9" s="404"/>
      <c r="AG9" s="404"/>
    </row>
    <row r="10" spans="1:33" ht="14.4">
      <c r="A10" s="487"/>
      <c r="B10" s="489"/>
      <c r="C10" s="489"/>
      <c r="D10" s="489"/>
      <c r="E10" s="155">
        <f t="shared" ref="E10:H10" si="8">E9/$C9</f>
        <v>0.94882178567097986</v>
      </c>
      <c r="F10" s="155">
        <f t="shared" si="8"/>
        <v>2.252601442031572E-2</v>
      </c>
      <c r="G10" s="155">
        <f t="shared" si="8"/>
        <v>1.7600605285563471E-2</v>
      </c>
      <c r="H10" s="155">
        <f t="shared" si="8"/>
        <v>1.1049368538297693E-2</v>
      </c>
      <c r="I10" s="372"/>
      <c r="J10" s="372"/>
      <c r="K10" s="372"/>
      <c r="L10" s="372"/>
      <c r="M10" s="372"/>
      <c r="N10" s="372"/>
      <c r="O10" s="372"/>
      <c r="P10" s="372"/>
      <c r="Q10" s="373"/>
      <c r="R10" s="373"/>
      <c r="S10" s="373"/>
      <c r="T10" s="373"/>
      <c r="U10" s="373"/>
      <c r="V10" s="373"/>
      <c r="W10" s="373"/>
      <c r="X10" s="373"/>
      <c r="Y10" s="373"/>
      <c r="Z10" s="417"/>
      <c r="AA10" s="415">
        <f>SUM(E10:Z10)</f>
        <v>0.99999777391515687</v>
      </c>
      <c r="AB10" s="369">
        <f t="shared" si="1"/>
        <v>0.99999777391515687</v>
      </c>
      <c r="AC10" s="132">
        <f t="shared" si="2"/>
        <v>-0.99999777391515687</v>
      </c>
      <c r="AD10" s="359"/>
      <c r="AE10" s="359"/>
      <c r="AF10" s="404"/>
      <c r="AG10" s="404"/>
    </row>
    <row r="11" spans="1:33" ht="14.4">
      <c r="A11" s="486" t="s">
        <v>1265</v>
      </c>
      <c r="B11" s="488" t="str">
        <f>'ORÇ ABART CONSOLIDADA ADITIVO 1'!D24</f>
        <v>TERRAPLANAGEM</v>
      </c>
      <c r="C11" s="493">
        <f>'ORÇ ABART CONSOLIDADA ADITIVO 1'!I24</f>
        <v>58839.91</v>
      </c>
      <c r="D11" s="492">
        <f>C11/$C$51</f>
        <v>2.4159075453925462E-2</v>
      </c>
      <c r="E11" s="364">
        <v>47137</v>
      </c>
      <c r="F11" s="370">
        <f>F12*$C$11</f>
        <v>0</v>
      </c>
      <c r="G11" s="374">
        <v>1997.16</v>
      </c>
      <c r="H11" s="374">
        <v>1003.4</v>
      </c>
      <c r="I11" s="370">
        <f t="shared" ref="I11:P11" si="9">I12*$C$11</f>
        <v>0</v>
      </c>
      <c r="J11" s="370">
        <f t="shared" si="9"/>
        <v>0</v>
      </c>
      <c r="K11" s="370">
        <f t="shared" si="9"/>
        <v>0</v>
      </c>
      <c r="L11" s="370">
        <f t="shared" si="9"/>
        <v>0</v>
      </c>
      <c r="M11" s="370">
        <f t="shared" si="9"/>
        <v>0</v>
      </c>
      <c r="N11" s="370">
        <f t="shared" si="9"/>
        <v>0</v>
      </c>
      <c r="O11" s="370">
        <f t="shared" si="9"/>
        <v>0</v>
      </c>
      <c r="P11" s="370">
        <f t="shared" si="9"/>
        <v>0</v>
      </c>
      <c r="Q11" s="365">
        <v>501.7</v>
      </c>
      <c r="R11" s="365">
        <v>1254.25</v>
      </c>
      <c r="S11" s="371">
        <f>S12*$C11</f>
        <v>0</v>
      </c>
      <c r="T11" s="366">
        <f t="shared" ref="T11:U11" si="10">3708.32/2</f>
        <v>1854.16</v>
      </c>
      <c r="U11" s="366">
        <f t="shared" si="10"/>
        <v>1854.16</v>
      </c>
      <c r="V11" s="366">
        <v>2236.44</v>
      </c>
      <c r="W11" s="366">
        <v>1001.66</v>
      </c>
      <c r="X11" s="371">
        <f t="shared" ref="X11:Z11" si="11">X12*$C11</f>
        <v>0</v>
      </c>
      <c r="Y11" s="371">
        <f t="shared" si="11"/>
        <v>0</v>
      </c>
      <c r="Z11" s="416">
        <f t="shared" si="11"/>
        <v>0</v>
      </c>
      <c r="AA11" s="413"/>
      <c r="AB11" s="132">
        <f t="shared" si="1"/>
        <v>58839.930000000015</v>
      </c>
      <c r="AC11" s="132">
        <f t="shared" si="2"/>
        <v>-2.0000000011350494E-2</v>
      </c>
      <c r="AD11" s="359"/>
      <c r="AE11" s="359"/>
      <c r="AF11" s="404"/>
      <c r="AG11" s="404"/>
    </row>
    <row r="12" spans="1:33" ht="14.4">
      <c r="A12" s="487"/>
      <c r="B12" s="489"/>
      <c r="C12" s="489"/>
      <c r="D12" s="489"/>
      <c r="E12" s="155">
        <f>E11/$C11</f>
        <v>0.80110591603556158</v>
      </c>
      <c r="F12" s="372"/>
      <c r="G12" s="164">
        <f t="shared" ref="G12:H12" si="12">G11/$C11</f>
        <v>3.394226809660314E-2</v>
      </c>
      <c r="H12" s="164">
        <f t="shared" si="12"/>
        <v>1.7053051236822082E-2</v>
      </c>
      <c r="I12" s="372"/>
      <c r="J12" s="372"/>
      <c r="K12" s="372"/>
      <c r="L12" s="372"/>
      <c r="M12" s="372"/>
      <c r="N12" s="372"/>
      <c r="O12" s="372"/>
      <c r="P12" s="372"/>
      <c r="Q12" s="155">
        <f t="shared" ref="Q12:R12" si="13">Q11/$C11</f>
        <v>8.5265256184110412E-3</v>
      </c>
      <c r="R12" s="155">
        <f t="shared" si="13"/>
        <v>2.1316314046027601E-2</v>
      </c>
      <c r="S12" s="373"/>
      <c r="T12" s="155">
        <f t="shared" ref="T12:W12" si="14">T11/$C11</f>
        <v>3.1511944868712408E-2</v>
      </c>
      <c r="U12" s="155">
        <f t="shared" si="14"/>
        <v>3.1511944868712408E-2</v>
      </c>
      <c r="V12" s="155">
        <f t="shared" si="14"/>
        <v>3.8008895662824775E-2</v>
      </c>
      <c r="W12" s="155">
        <f t="shared" si="14"/>
        <v>1.7023479471671522E-2</v>
      </c>
      <c r="X12" s="373"/>
      <c r="Y12" s="373"/>
      <c r="Z12" s="417"/>
      <c r="AA12" s="415">
        <f>SUM(E12:Z12)</f>
        <v>1.0000003399053468</v>
      </c>
      <c r="AB12" s="369">
        <f t="shared" si="1"/>
        <v>1.0000003399053468</v>
      </c>
      <c r="AC12" s="132">
        <f t="shared" si="2"/>
        <v>-1.0000003399053468</v>
      </c>
      <c r="AD12" s="359"/>
      <c r="AE12" s="359"/>
      <c r="AF12" s="404"/>
      <c r="AG12" s="404"/>
    </row>
    <row r="13" spans="1:33" ht="14.4">
      <c r="A13" s="486" t="s">
        <v>1266</v>
      </c>
      <c r="B13" s="488" t="str">
        <f>'ORÇ ABART CONSOLIDADA ADITIVO 1'!D33</f>
        <v>ESTRUTURA</v>
      </c>
      <c r="C13" s="493">
        <f>'ORÇ ABART CONSOLIDADA ADITIVO 1'!I33</f>
        <v>753145.36</v>
      </c>
      <c r="D13" s="492">
        <f>C13/$C$51</f>
        <v>0.30923391249262372</v>
      </c>
      <c r="E13" s="364">
        <v>6754.82</v>
      </c>
      <c r="F13" s="364">
        <v>43655.05</v>
      </c>
      <c r="G13" s="364">
        <v>38394.47</v>
      </c>
      <c r="H13" s="364">
        <v>35636.400000000001</v>
      </c>
      <c r="I13" s="364">
        <v>48617.760000000002</v>
      </c>
      <c r="J13" s="364">
        <v>150450.60999999999</v>
      </c>
      <c r="K13" s="364">
        <v>113900.46</v>
      </c>
      <c r="L13" s="364">
        <v>51550.92</v>
      </c>
      <c r="M13" s="364">
        <v>35812.272499999999</v>
      </c>
      <c r="N13" s="364">
        <v>35812.272499999999</v>
      </c>
      <c r="O13" s="364">
        <v>35812.272499999999</v>
      </c>
      <c r="P13" s="364">
        <v>35812.272499999999</v>
      </c>
      <c r="Q13" s="365">
        <v>79193.89</v>
      </c>
      <c r="R13" s="366">
        <v>12526.86</v>
      </c>
      <c r="S13" s="371">
        <f>S14*$C13</f>
        <v>0</v>
      </c>
      <c r="T13" s="366">
        <f t="shared" ref="T13:U13" si="15">2038.49/2</f>
        <v>1019.245</v>
      </c>
      <c r="U13" s="366">
        <f t="shared" si="15"/>
        <v>1019.245</v>
      </c>
      <c r="V13" s="366">
        <v>15594.41</v>
      </c>
      <c r="W13" s="366">
        <v>11581.46</v>
      </c>
      <c r="X13" s="371">
        <f t="shared" ref="X13:Z13" si="16">X14*$C13</f>
        <v>0</v>
      </c>
      <c r="Y13" s="371">
        <f t="shared" si="16"/>
        <v>0</v>
      </c>
      <c r="Z13" s="416">
        <f t="shared" si="16"/>
        <v>0</v>
      </c>
      <c r="AA13" s="413"/>
      <c r="AB13" s="132">
        <f t="shared" si="1"/>
        <v>753144.68999999983</v>
      </c>
      <c r="AC13" s="132">
        <f t="shared" si="2"/>
        <v>0.67000000015832484</v>
      </c>
      <c r="AD13" s="359"/>
      <c r="AE13" s="359"/>
      <c r="AF13" s="404"/>
      <c r="AG13" s="404"/>
    </row>
    <row r="14" spans="1:33" ht="14.4">
      <c r="A14" s="487"/>
      <c r="B14" s="489"/>
      <c r="C14" s="489"/>
      <c r="D14" s="489"/>
      <c r="E14" s="155">
        <f t="shared" ref="E14:R14" si="17">E13/$C13</f>
        <v>8.9688131385420727E-3</v>
      </c>
      <c r="F14" s="155">
        <f t="shared" si="17"/>
        <v>5.7963644627645326E-2</v>
      </c>
      <c r="G14" s="155">
        <f t="shared" si="17"/>
        <v>5.0978830965645199E-2</v>
      </c>
      <c r="H14" s="155">
        <f t="shared" si="17"/>
        <v>4.7316762331245064E-2</v>
      </c>
      <c r="I14" s="155">
        <f t="shared" si="17"/>
        <v>6.4552956948443527E-2</v>
      </c>
      <c r="J14" s="155">
        <f t="shared" si="17"/>
        <v>0.19976304441416196</v>
      </c>
      <c r="K14" s="155">
        <f t="shared" si="17"/>
        <v>0.15123303687351936</v>
      </c>
      <c r="L14" s="155">
        <f t="shared" si="17"/>
        <v>6.8447503945320731E-2</v>
      </c>
      <c r="M14" s="155">
        <f t="shared" si="17"/>
        <v>4.7550279669783799E-2</v>
      </c>
      <c r="N14" s="155">
        <f t="shared" si="17"/>
        <v>4.7550279669783799E-2</v>
      </c>
      <c r="O14" s="155">
        <f t="shared" si="17"/>
        <v>4.7550279669783799E-2</v>
      </c>
      <c r="P14" s="155">
        <f t="shared" si="17"/>
        <v>4.7550279669783799E-2</v>
      </c>
      <c r="Q14" s="155">
        <f t="shared" si="17"/>
        <v>0.10515087021182737</v>
      </c>
      <c r="R14" s="155">
        <f t="shared" si="17"/>
        <v>1.6632725454220419E-2</v>
      </c>
      <c r="S14" s="373"/>
      <c r="T14" s="155">
        <f t="shared" ref="T14:W14" si="18">T13/$C13</f>
        <v>1.3533177712201534E-3</v>
      </c>
      <c r="U14" s="155">
        <f t="shared" si="18"/>
        <v>1.3533177712201534E-3</v>
      </c>
      <c r="V14" s="155">
        <f t="shared" si="18"/>
        <v>2.0705710780718346E-2</v>
      </c>
      <c r="W14" s="155">
        <f t="shared" si="18"/>
        <v>1.5377456484628677E-2</v>
      </c>
      <c r="X14" s="373"/>
      <c r="Y14" s="373"/>
      <c r="Z14" s="417"/>
      <c r="AA14" s="415">
        <f>SUM(E14:Z14)</f>
        <v>0.99999911039749345</v>
      </c>
      <c r="AB14" s="369">
        <f t="shared" si="1"/>
        <v>0.99999911039749345</v>
      </c>
      <c r="AC14" s="132">
        <f t="shared" si="2"/>
        <v>-0.99999911039749345</v>
      </c>
      <c r="AD14" s="359"/>
      <c r="AE14" s="359"/>
      <c r="AF14" s="404"/>
      <c r="AG14" s="404"/>
    </row>
    <row r="15" spans="1:33" ht="14.4">
      <c r="A15" s="486" t="s">
        <v>1267</v>
      </c>
      <c r="B15" s="488" t="str">
        <f>'ORÇ ABART CONSOLIDADA ADITIVO 1'!D141</f>
        <v>VEDAÇÃO E ELEVAÇÕES INTERNAS E EXTERNAS</v>
      </c>
      <c r="C15" s="493">
        <f>'ORÇ ABART CONSOLIDADA ADITIVO 1'!I141</f>
        <v>211436.5</v>
      </c>
      <c r="D15" s="492">
        <f>C15/$C$51</f>
        <v>8.6813701061301943E-2</v>
      </c>
      <c r="E15" s="370">
        <f t="shared" ref="E15:F15" si="19">E16*$C$47</f>
        <v>0</v>
      </c>
      <c r="F15" s="370">
        <f t="shared" si="19"/>
        <v>0</v>
      </c>
      <c r="G15" s="364">
        <v>6241.95</v>
      </c>
      <c r="H15" s="364">
        <v>6432.93</v>
      </c>
      <c r="I15" s="364">
        <v>17767.990000000002</v>
      </c>
      <c r="J15" s="364">
        <v>946.46</v>
      </c>
      <c r="K15" s="370">
        <f>K16*$C$47</f>
        <v>0</v>
      </c>
      <c r="L15" s="364">
        <v>70.84</v>
      </c>
      <c r="M15" s="364">
        <v>1098.615</v>
      </c>
      <c r="N15" s="364">
        <v>1098.615</v>
      </c>
      <c r="O15" s="364">
        <v>1098.615</v>
      </c>
      <c r="P15" s="364">
        <v>1098.615</v>
      </c>
      <c r="Q15" s="365">
        <v>22409.91</v>
      </c>
      <c r="R15" s="366">
        <v>66541.539999999994</v>
      </c>
      <c r="S15" s="366">
        <v>25492.49</v>
      </c>
      <c r="T15" s="366">
        <f t="shared" ref="T15:U15" si="20">15064.45/2</f>
        <v>7532.2250000000004</v>
      </c>
      <c r="U15" s="366">
        <f t="shared" si="20"/>
        <v>7532.2250000000004</v>
      </c>
      <c r="V15" s="366">
        <v>3508.66</v>
      </c>
      <c r="W15" s="366">
        <v>21056.73</v>
      </c>
      <c r="X15" s="366">
        <v>21508.11</v>
      </c>
      <c r="Y15" s="371">
        <f t="shared" ref="Y15:Z15" si="21">Y16*$C15</f>
        <v>0</v>
      </c>
      <c r="Z15" s="416">
        <f t="shared" si="21"/>
        <v>0</v>
      </c>
      <c r="AA15" s="413"/>
      <c r="AB15" s="132">
        <f t="shared" si="1"/>
        <v>211436.52000000002</v>
      </c>
      <c r="AC15" s="132">
        <f t="shared" si="2"/>
        <v>-2.0000000018626451E-2</v>
      </c>
      <c r="AD15" s="359"/>
      <c r="AE15" s="359"/>
      <c r="AF15" s="404"/>
      <c r="AG15" s="404"/>
    </row>
    <row r="16" spans="1:33" ht="14.4">
      <c r="A16" s="487"/>
      <c r="B16" s="489"/>
      <c r="C16" s="489"/>
      <c r="D16" s="489"/>
      <c r="E16" s="372"/>
      <c r="F16" s="372"/>
      <c r="G16" s="155">
        <f t="shared" ref="G16:I16" si="22">G15/$C15</f>
        <v>2.9521629425383035E-2</v>
      </c>
      <c r="H16" s="155">
        <f t="shared" si="22"/>
        <v>3.0424879337295124E-2</v>
      </c>
      <c r="I16" s="155">
        <f t="shared" si="22"/>
        <v>8.4034639241568995E-2</v>
      </c>
      <c r="J16" s="384">
        <f>J15/C15</f>
        <v>4.4763321375448422E-3</v>
      </c>
      <c r="K16" s="372"/>
      <c r="L16" s="155">
        <f t="shared" ref="L16:X16" si="23">L15/$C15</f>
        <v>3.3504148999817914E-4</v>
      </c>
      <c r="M16" s="155">
        <f t="shared" si="23"/>
        <v>5.1959571786328283E-3</v>
      </c>
      <c r="N16" s="155">
        <f t="shared" si="23"/>
        <v>5.1959571786328283E-3</v>
      </c>
      <c r="O16" s="155">
        <f t="shared" si="23"/>
        <v>5.1959571786328283E-3</v>
      </c>
      <c r="P16" s="155">
        <f t="shared" si="23"/>
        <v>5.1959571786328283E-3</v>
      </c>
      <c r="Q16" s="155">
        <f t="shared" si="23"/>
        <v>0.10598884298595559</v>
      </c>
      <c r="R16" s="155">
        <f t="shared" si="23"/>
        <v>0.31471169831131329</v>
      </c>
      <c r="S16" s="155">
        <f t="shared" si="23"/>
        <v>0.12056806653534277</v>
      </c>
      <c r="T16" s="155">
        <f t="shared" si="23"/>
        <v>3.5624052611540585E-2</v>
      </c>
      <c r="U16" s="155">
        <f t="shared" si="23"/>
        <v>3.5624052611540585E-2</v>
      </c>
      <c r="V16" s="155">
        <f t="shared" si="23"/>
        <v>1.6594391223842618E-2</v>
      </c>
      <c r="W16" s="155">
        <f t="shared" si="23"/>
        <v>9.9588907307867847E-2</v>
      </c>
      <c r="X16" s="155">
        <f t="shared" si="23"/>
        <v>0.10172373265732265</v>
      </c>
      <c r="Y16" s="373"/>
      <c r="Z16" s="417"/>
      <c r="AA16" s="415">
        <f>SUM(E16:Z16)</f>
        <v>1.0000000945910474</v>
      </c>
      <c r="AB16" s="369">
        <f t="shared" si="1"/>
        <v>1.0000000945910474</v>
      </c>
      <c r="AC16" s="132">
        <f t="shared" si="2"/>
        <v>-1.0000000945910474</v>
      </c>
      <c r="AD16" s="359"/>
      <c r="AE16" s="359"/>
      <c r="AF16" s="404"/>
      <c r="AG16" s="404"/>
    </row>
    <row r="17" spans="1:33" ht="14.4">
      <c r="A17" s="486" t="s">
        <v>1268</v>
      </c>
      <c r="B17" s="488" t="str">
        <f>'ORÇ ABART CONSOLIDADA ADITIVO 1'!D166</f>
        <v>COBERTURA</v>
      </c>
      <c r="C17" s="494">
        <f>'ORÇ ABART CONSOLIDADA ADITIVO 1'!I166</f>
        <v>42440.759999999995</v>
      </c>
      <c r="D17" s="492">
        <f>C17/$C$51</f>
        <v>1.7425749345332808E-2</v>
      </c>
      <c r="E17" s="370">
        <f t="shared" ref="E17:K17" si="24">E18*$C$47</f>
        <v>0</v>
      </c>
      <c r="F17" s="370">
        <f t="shared" si="24"/>
        <v>0</v>
      </c>
      <c r="G17" s="370">
        <f t="shared" si="24"/>
        <v>0</v>
      </c>
      <c r="H17" s="370">
        <f t="shared" si="24"/>
        <v>0</v>
      </c>
      <c r="I17" s="370">
        <f t="shared" si="24"/>
        <v>0</v>
      </c>
      <c r="J17" s="370">
        <f t="shared" si="24"/>
        <v>0</v>
      </c>
      <c r="K17" s="370">
        <f t="shared" si="24"/>
        <v>0</v>
      </c>
      <c r="L17" s="370">
        <f t="shared" ref="L17:R17" si="25">L18*$C$11</f>
        <v>0</v>
      </c>
      <c r="M17" s="370">
        <f t="shared" si="25"/>
        <v>0</v>
      </c>
      <c r="N17" s="370">
        <f t="shared" si="25"/>
        <v>0</v>
      </c>
      <c r="O17" s="370">
        <f t="shared" si="25"/>
        <v>0</v>
      </c>
      <c r="P17" s="370">
        <f t="shared" si="25"/>
        <v>0</v>
      </c>
      <c r="Q17" s="370">
        <f t="shared" si="25"/>
        <v>0</v>
      </c>
      <c r="R17" s="370">
        <f t="shared" si="25"/>
        <v>0</v>
      </c>
      <c r="S17" s="365">
        <v>36360.65</v>
      </c>
      <c r="T17" s="366">
        <f t="shared" ref="T17:U17" si="26">3638.73/2</f>
        <v>1819.365</v>
      </c>
      <c r="U17" s="366">
        <f t="shared" si="26"/>
        <v>1819.365</v>
      </c>
      <c r="V17" s="371">
        <f>V18*$C17</f>
        <v>0</v>
      </c>
      <c r="W17" s="366">
        <v>2441.38</v>
      </c>
      <c r="X17" s="371">
        <f t="shared" ref="X17:Z17" si="27">X18*$C17</f>
        <v>0</v>
      </c>
      <c r="Y17" s="371">
        <f t="shared" si="27"/>
        <v>0</v>
      </c>
      <c r="Z17" s="416">
        <f t="shared" si="27"/>
        <v>0</v>
      </c>
      <c r="AA17" s="413"/>
      <c r="AB17" s="132">
        <f t="shared" si="1"/>
        <v>42440.759999999995</v>
      </c>
      <c r="AC17" s="132">
        <f t="shared" si="2"/>
        <v>0</v>
      </c>
      <c r="AD17" s="359"/>
      <c r="AE17" s="359"/>
      <c r="AF17" s="404"/>
      <c r="AG17" s="404"/>
    </row>
    <row r="18" spans="1:33" ht="14.4">
      <c r="A18" s="487"/>
      <c r="B18" s="489"/>
      <c r="C18" s="489"/>
      <c r="D18" s="489"/>
      <c r="E18" s="372"/>
      <c r="F18" s="372"/>
      <c r="G18" s="372"/>
      <c r="H18" s="372"/>
      <c r="I18" s="372"/>
      <c r="J18" s="372"/>
      <c r="K18" s="372"/>
      <c r="L18" s="372"/>
      <c r="M18" s="372"/>
      <c r="N18" s="372"/>
      <c r="O18" s="372"/>
      <c r="P18" s="372"/>
      <c r="Q18" s="372"/>
      <c r="R18" s="372"/>
      <c r="S18" s="155">
        <f t="shared" ref="S18:U18" si="28">S17/$C17</f>
        <v>0.85673889911490764</v>
      </c>
      <c r="T18" s="155">
        <f t="shared" si="28"/>
        <v>4.2868341660234177E-2</v>
      </c>
      <c r="U18" s="155">
        <f t="shared" si="28"/>
        <v>4.2868341660234177E-2</v>
      </c>
      <c r="V18" s="373"/>
      <c r="W18" s="155">
        <f>W17/$C17</f>
        <v>5.7524417564624203E-2</v>
      </c>
      <c r="X18" s="373"/>
      <c r="Y18" s="373"/>
      <c r="Z18" s="417"/>
      <c r="AA18" s="415">
        <f>SUM(E18:Z18)</f>
        <v>1.0000000000000002</v>
      </c>
      <c r="AB18" s="369">
        <f t="shared" si="1"/>
        <v>1.0000000000000002</v>
      </c>
      <c r="AC18" s="132">
        <f t="shared" si="2"/>
        <v>-1.0000000000000002</v>
      </c>
      <c r="AD18" s="359"/>
      <c r="AE18" s="359"/>
      <c r="AF18" s="404"/>
      <c r="AG18" s="404"/>
    </row>
    <row r="19" spans="1:33" ht="14.4">
      <c r="A19" s="486" t="s">
        <v>1269</v>
      </c>
      <c r="B19" s="488" t="str">
        <f>'ORÇ ABART CONSOLIDADA ADITIVO 1'!D172</f>
        <v>IMPERMEABILIZAÇÃO</v>
      </c>
      <c r="C19" s="494">
        <f>'ORÇ ABART CONSOLIDADA ADITIVO 1'!I172</f>
        <v>35324.53</v>
      </c>
      <c r="D19" s="492">
        <f>C19/$C$51</f>
        <v>1.4503896855798276E-2</v>
      </c>
      <c r="E19" s="370">
        <f t="shared" ref="E19:K19" si="29">E20*$C$47</f>
        <v>0</v>
      </c>
      <c r="F19" s="370">
        <f t="shared" si="29"/>
        <v>0</v>
      </c>
      <c r="G19" s="370">
        <f t="shared" si="29"/>
        <v>0</v>
      </c>
      <c r="H19" s="370">
        <f t="shared" si="29"/>
        <v>0</v>
      </c>
      <c r="I19" s="370">
        <f t="shared" si="29"/>
        <v>0</v>
      </c>
      <c r="J19" s="370">
        <f t="shared" si="29"/>
        <v>0</v>
      </c>
      <c r="K19" s="370">
        <f t="shared" si="29"/>
        <v>0</v>
      </c>
      <c r="L19" s="370">
        <f>L20*$C$19</f>
        <v>0</v>
      </c>
      <c r="M19" s="370">
        <f t="shared" ref="M19:Q19" si="30">M20*$C$11</f>
        <v>0</v>
      </c>
      <c r="N19" s="370">
        <f t="shared" si="30"/>
        <v>0</v>
      </c>
      <c r="O19" s="370">
        <f t="shared" si="30"/>
        <v>0</v>
      </c>
      <c r="P19" s="370">
        <f t="shared" si="30"/>
        <v>0</v>
      </c>
      <c r="Q19" s="370">
        <f t="shared" si="30"/>
        <v>0</v>
      </c>
      <c r="R19" s="365">
        <v>1036.22</v>
      </c>
      <c r="S19" s="365">
        <v>2189.4899999999998</v>
      </c>
      <c r="T19" s="366">
        <f t="shared" ref="T19:U19" si="31">11899.35/2</f>
        <v>5949.6750000000002</v>
      </c>
      <c r="U19" s="366">
        <f t="shared" si="31"/>
        <v>5949.6750000000002</v>
      </c>
      <c r="V19" s="366">
        <v>20199.47</v>
      </c>
      <c r="W19" s="371">
        <f t="shared" ref="W19:Z19" si="32">W20*$C19</f>
        <v>0</v>
      </c>
      <c r="X19" s="371">
        <f t="shared" si="32"/>
        <v>0</v>
      </c>
      <c r="Y19" s="371">
        <f t="shared" si="32"/>
        <v>0</v>
      </c>
      <c r="Z19" s="416">
        <f t="shared" si="32"/>
        <v>0</v>
      </c>
      <c r="AA19" s="413"/>
      <c r="AB19" s="132">
        <f t="shared" si="1"/>
        <v>35324.53</v>
      </c>
      <c r="AC19" s="132">
        <f t="shared" si="2"/>
        <v>0</v>
      </c>
      <c r="AD19" s="359"/>
      <c r="AE19" s="359"/>
      <c r="AF19" s="404"/>
      <c r="AG19" s="404"/>
    </row>
    <row r="20" spans="1:33" ht="14.4">
      <c r="A20" s="487"/>
      <c r="B20" s="489"/>
      <c r="C20" s="489"/>
      <c r="D20" s="489"/>
      <c r="E20" s="372"/>
      <c r="F20" s="372"/>
      <c r="G20" s="372"/>
      <c r="H20" s="372"/>
      <c r="I20" s="372"/>
      <c r="J20" s="372"/>
      <c r="K20" s="372"/>
      <c r="L20" s="381"/>
      <c r="M20" s="372"/>
      <c r="N20" s="372"/>
      <c r="O20" s="372"/>
      <c r="P20" s="372"/>
      <c r="Q20" s="372"/>
      <c r="R20" s="155">
        <f t="shared" ref="R20:V20" si="33">R19/$C19</f>
        <v>2.9334289798052516E-2</v>
      </c>
      <c r="S20" s="155">
        <f t="shared" si="33"/>
        <v>6.1982141022116924E-2</v>
      </c>
      <c r="T20" s="155">
        <f t="shared" si="33"/>
        <v>0.16842899254427449</v>
      </c>
      <c r="U20" s="155">
        <f t="shared" si="33"/>
        <v>0.16842899254427449</v>
      </c>
      <c r="V20" s="155">
        <f t="shared" si="33"/>
        <v>0.5718255840912817</v>
      </c>
      <c r="W20" s="373"/>
      <c r="X20" s="373"/>
      <c r="Y20" s="373"/>
      <c r="Z20" s="417"/>
      <c r="AA20" s="415">
        <f>SUM(E20:Z20)</f>
        <v>1</v>
      </c>
      <c r="AB20" s="369">
        <f t="shared" si="1"/>
        <v>1</v>
      </c>
      <c r="AC20" s="132">
        <f t="shared" si="2"/>
        <v>-1</v>
      </c>
      <c r="AD20" s="359"/>
      <c r="AE20" s="359"/>
      <c r="AF20" s="404"/>
      <c r="AG20" s="404"/>
    </row>
    <row r="21" spans="1:33" ht="15.75" customHeight="1">
      <c r="A21" s="486" t="s">
        <v>1270</v>
      </c>
      <c r="B21" s="488" t="str">
        <f>'ORÇ ABART CONSOLIDADA ADITIVO 1'!D180</f>
        <v>PAVIMENTAÇÃO</v>
      </c>
      <c r="C21" s="494">
        <f>'ORÇ ABART CONSOLIDADA ADITIVO 1'!I180</f>
        <v>83931.8</v>
      </c>
      <c r="D21" s="492">
        <f>C21/$C$51</f>
        <v>3.4461553207402615E-2</v>
      </c>
      <c r="E21" s="370">
        <f t="shared" ref="E21:K21" si="34">E22*$C$47</f>
        <v>0</v>
      </c>
      <c r="F21" s="370">
        <f t="shared" si="34"/>
        <v>0</v>
      </c>
      <c r="G21" s="370">
        <f t="shared" si="34"/>
        <v>0</v>
      </c>
      <c r="H21" s="370">
        <f t="shared" si="34"/>
        <v>0</v>
      </c>
      <c r="I21" s="370">
        <f t="shared" si="34"/>
        <v>0</v>
      </c>
      <c r="J21" s="370">
        <f t="shared" si="34"/>
        <v>0</v>
      </c>
      <c r="K21" s="370">
        <f t="shared" si="34"/>
        <v>0</v>
      </c>
      <c r="L21" s="364">
        <v>302.11</v>
      </c>
      <c r="M21" s="370">
        <f>M22*$C$11</f>
        <v>0</v>
      </c>
      <c r="N21" s="371">
        <f t="shared" ref="N21:O21" si="35">N22*$C21</f>
        <v>0</v>
      </c>
      <c r="O21" s="371">
        <f t="shared" si="35"/>
        <v>0</v>
      </c>
      <c r="P21" s="370">
        <f t="shared" ref="P21:R21" si="36">P22*$C$11</f>
        <v>0</v>
      </c>
      <c r="Q21" s="370">
        <f t="shared" si="36"/>
        <v>0</v>
      </c>
      <c r="R21" s="370">
        <f t="shared" si="36"/>
        <v>0</v>
      </c>
      <c r="S21" s="365">
        <v>14240.04</v>
      </c>
      <c r="T21" s="365">
        <f t="shared" ref="T21:U21" si="37">1669.53/2</f>
        <v>834.76499999999999</v>
      </c>
      <c r="U21" s="365">
        <f t="shared" si="37"/>
        <v>834.76499999999999</v>
      </c>
      <c r="V21" s="365">
        <v>7494.05</v>
      </c>
      <c r="W21" s="371">
        <f t="shared" ref="W21:X21" si="38">W22*$C21</f>
        <v>0</v>
      </c>
      <c r="X21" s="371">
        <f t="shared" si="38"/>
        <v>0</v>
      </c>
      <c r="Y21" s="364">
        <v>60226.07</v>
      </c>
      <c r="Z21" s="416">
        <f>Z22*$C21</f>
        <v>0</v>
      </c>
      <c r="AA21" s="413"/>
      <c r="AB21" s="132">
        <f t="shared" si="1"/>
        <v>83931.8</v>
      </c>
      <c r="AC21" s="132">
        <f t="shared" si="2"/>
        <v>0</v>
      </c>
      <c r="AD21" s="359"/>
      <c r="AE21" s="359"/>
      <c r="AF21" s="404"/>
      <c r="AG21" s="404"/>
    </row>
    <row r="22" spans="1:33" ht="15.75" customHeight="1">
      <c r="A22" s="487"/>
      <c r="B22" s="489"/>
      <c r="C22" s="489"/>
      <c r="D22" s="489"/>
      <c r="E22" s="372"/>
      <c r="F22" s="372"/>
      <c r="G22" s="372"/>
      <c r="H22" s="372"/>
      <c r="I22" s="372"/>
      <c r="J22" s="372"/>
      <c r="K22" s="372"/>
      <c r="L22" s="155">
        <f>L21/$C21</f>
        <v>3.5994700459182336E-3</v>
      </c>
      <c r="M22" s="372"/>
      <c r="N22" s="373"/>
      <c r="O22" s="373"/>
      <c r="P22" s="372"/>
      <c r="Q22" s="372"/>
      <c r="R22" s="372"/>
      <c r="S22" s="155">
        <f t="shared" ref="S22:V22" si="39">S21/$C21</f>
        <v>0.16966203512852102</v>
      </c>
      <c r="T22" s="155">
        <f t="shared" si="39"/>
        <v>9.9457535761177523E-3</v>
      </c>
      <c r="U22" s="155">
        <f t="shared" si="39"/>
        <v>9.9457535761177523E-3</v>
      </c>
      <c r="V22" s="155">
        <f t="shared" si="39"/>
        <v>8.9287373796344174E-2</v>
      </c>
      <c r="W22" s="373"/>
      <c r="X22" s="373"/>
      <c r="Y22" s="155">
        <f>Y21/$C21</f>
        <v>0.71755961387698108</v>
      </c>
      <c r="Z22" s="417"/>
      <c r="AA22" s="415">
        <f>SUM(E22:Z22)</f>
        <v>1</v>
      </c>
      <c r="AB22" s="369">
        <f t="shared" si="1"/>
        <v>1</v>
      </c>
      <c r="AC22" s="132">
        <f t="shared" si="2"/>
        <v>-1</v>
      </c>
      <c r="AD22" s="359"/>
      <c r="AE22" s="359"/>
      <c r="AF22" s="404"/>
      <c r="AG22" s="404"/>
    </row>
    <row r="23" spans="1:33" ht="15.75" customHeight="1">
      <c r="A23" s="486" t="s">
        <v>1271</v>
      </c>
      <c r="B23" s="488" t="str">
        <f>'ORÇ ABART CONSOLIDADA ADITIVO 1'!D194</f>
        <v>REVESTIMENTOS INTERNOS E EXTERNOS</v>
      </c>
      <c r="C23" s="494">
        <f>'ORÇ ABART CONSOLIDADA ADITIVO 1'!I194</f>
        <v>317669.01999999996</v>
      </c>
      <c r="D23" s="492">
        <f>C23/$C$51</f>
        <v>0.13043170568334581</v>
      </c>
      <c r="E23" s="370">
        <f t="shared" ref="E23:K23" si="40">E24*$C$47</f>
        <v>0</v>
      </c>
      <c r="F23" s="370">
        <f t="shared" si="40"/>
        <v>0</v>
      </c>
      <c r="G23" s="370">
        <f t="shared" si="40"/>
        <v>0</v>
      </c>
      <c r="H23" s="370">
        <f t="shared" si="40"/>
        <v>0</v>
      </c>
      <c r="I23" s="370">
        <f t="shared" si="40"/>
        <v>0</v>
      </c>
      <c r="J23" s="370">
        <f t="shared" si="40"/>
        <v>0</v>
      </c>
      <c r="K23" s="370">
        <f t="shared" si="40"/>
        <v>0</v>
      </c>
      <c r="L23" s="370">
        <f>L24*$C$11</f>
        <v>0</v>
      </c>
      <c r="M23" s="364">
        <v>89.16</v>
      </c>
      <c r="N23" s="364">
        <v>89.16</v>
      </c>
      <c r="O23" s="364">
        <v>89.16</v>
      </c>
      <c r="P23" s="364">
        <v>89.16</v>
      </c>
      <c r="Q23" s="365">
        <v>3455.31</v>
      </c>
      <c r="R23" s="364">
        <v>28363.97</v>
      </c>
      <c r="S23" s="364">
        <v>24955.18</v>
      </c>
      <c r="T23" s="364">
        <f t="shared" ref="T23:U23" si="41">21677.6/2</f>
        <v>10838.8</v>
      </c>
      <c r="U23" s="364">
        <f t="shared" si="41"/>
        <v>10838.8</v>
      </c>
      <c r="V23" s="364">
        <v>28512.67</v>
      </c>
      <c r="W23" s="364">
        <v>65653.41</v>
      </c>
      <c r="X23" s="364">
        <v>83628.31</v>
      </c>
      <c r="Y23" s="364">
        <v>61065.95</v>
      </c>
      <c r="Z23" s="416">
        <f>Z24*$C23</f>
        <v>0</v>
      </c>
      <c r="AA23" s="413"/>
      <c r="AB23" s="132">
        <f t="shared" si="1"/>
        <v>317669.04000000004</v>
      </c>
      <c r="AC23" s="132">
        <f t="shared" si="2"/>
        <v>-2.0000000076834112E-2</v>
      </c>
      <c r="AD23" s="359"/>
      <c r="AE23" s="359"/>
      <c r="AF23" s="404"/>
      <c r="AG23" s="404"/>
    </row>
    <row r="24" spans="1:33" ht="15.75" customHeight="1">
      <c r="A24" s="487"/>
      <c r="B24" s="489"/>
      <c r="C24" s="489"/>
      <c r="D24" s="489"/>
      <c r="E24" s="372"/>
      <c r="F24" s="372"/>
      <c r="G24" s="372"/>
      <c r="H24" s="372"/>
      <c r="I24" s="372"/>
      <c r="J24" s="372"/>
      <c r="K24" s="372"/>
      <c r="L24" s="372"/>
      <c r="M24" s="155">
        <f t="shared" ref="M24:Y24" si="42">M23/$C23</f>
        <v>2.8066948423236237E-4</v>
      </c>
      <c r="N24" s="155">
        <f t="shared" si="42"/>
        <v>2.8066948423236237E-4</v>
      </c>
      <c r="O24" s="155">
        <f t="shared" si="42"/>
        <v>2.8066948423236237E-4</v>
      </c>
      <c r="P24" s="155">
        <f t="shared" si="42"/>
        <v>2.8066948423236237E-4</v>
      </c>
      <c r="Q24" s="155">
        <f t="shared" si="42"/>
        <v>1.0877075768987483E-2</v>
      </c>
      <c r="R24" s="155">
        <f t="shared" si="42"/>
        <v>8.9287806535242265E-2</v>
      </c>
      <c r="S24" s="155">
        <f t="shared" si="42"/>
        <v>7.8557172493559507E-2</v>
      </c>
      <c r="T24" s="155">
        <f t="shared" si="42"/>
        <v>3.4119789207018046E-2</v>
      </c>
      <c r="U24" s="155">
        <f t="shared" si="42"/>
        <v>3.4119789207018046E-2</v>
      </c>
      <c r="V24" s="155">
        <f t="shared" si="42"/>
        <v>8.9755903802013814E-2</v>
      </c>
      <c r="W24" s="155">
        <f t="shared" si="42"/>
        <v>0.20667237239564629</v>
      </c>
      <c r="X24" s="155">
        <f t="shared" si="42"/>
        <v>0.26325610851193487</v>
      </c>
      <c r="Y24" s="155">
        <f t="shared" si="42"/>
        <v>0.19223136710026054</v>
      </c>
      <c r="Z24" s="417"/>
      <c r="AA24" s="415">
        <f>SUM(E24:Z24)</f>
        <v>1.0000000629586103</v>
      </c>
      <c r="AB24" s="369">
        <f t="shared" si="1"/>
        <v>1.0000000629586103</v>
      </c>
      <c r="AC24" s="132">
        <f t="shared" si="2"/>
        <v>-1.0000000629586103</v>
      </c>
      <c r="AD24" s="359"/>
      <c r="AE24" s="359"/>
      <c r="AF24" s="404"/>
      <c r="AG24" s="404"/>
    </row>
    <row r="25" spans="1:33" ht="15.75" customHeight="1">
      <c r="A25" s="486" t="s">
        <v>1272</v>
      </c>
      <c r="B25" s="488" t="str">
        <f>'ORÇ ABART CONSOLIDADA ADITIVO 1'!D214</f>
        <v>ESQUADRIAS</v>
      </c>
      <c r="C25" s="494">
        <f>'ORÇ ABART CONSOLIDADA ADITIVO 1'!I214</f>
        <v>85836.62</v>
      </c>
      <c r="D25" s="492">
        <f>C25/$C$51</f>
        <v>3.5243653147836687E-2</v>
      </c>
      <c r="E25" s="370">
        <f t="shared" ref="E25:K25" si="43">E26*$C$47</f>
        <v>0</v>
      </c>
      <c r="F25" s="370">
        <f t="shared" si="43"/>
        <v>0</v>
      </c>
      <c r="G25" s="370">
        <f t="shared" si="43"/>
        <v>0</v>
      </c>
      <c r="H25" s="370">
        <f t="shared" si="43"/>
        <v>0</v>
      </c>
      <c r="I25" s="370">
        <f t="shared" si="43"/>
        <v>0</v>
      </c>
      <c r="J25" s="370">
        <f t="shared" si="43"/>
        <v>0</v>
      </c>
      <c r="K25" s="370">
        <f t="shared" si="43"/>
        <v>0</v>
      </c>
      <c r="L25" s="370">
        <f t="shared" ref="L25:M25" si="44">L26*$C$11</f>
        <v>0</v>
      </c>
      <c r="M25" s="370">
        <f t="shared" si="44"/>
        <v>0</v>
      </c>
      <c r="N25" s="370">
        <f t="shared" ref="N25:O25" si="45">N26*$C$23</f>
        <v>0</v>
      </c>
      <c r="O25" s="370">
        <f t="shared" si="45"/>
        <v>0</v>
      </c>
      <c r="P25" s="370">
        <f t="shared" ref="P25:U25" si="46">P26*$C$11</f>
        <v>0</v>
      </c>
      <c r="Q25" s="370">
        <f t="shared" si="46"/>
        <v>0</v>
      </c>
      <c r="R25" s="370">
        <f t="shared" si="46"/>
        <v>0</v>
      </c>
      <c r="S25" s="370">
        <f t="shared" si="46"/>
        <v>0</v>
      </c>
      <c r="T25" s="370">
        <f t="shared" si="46"/>
        <v>0</v>
      </c>
      <c r="U25" s="370">
        <f t="shared" si="46"/>
        <v>0</v>
      </c>
      <c r="V25" s="364">
        <v>2485.7800000000002</v>
      </c>
      <c r="W25" s="364">
        <v>23454.97</v>
      </c>
      <c r="X25" s="364">
        <v>24722.799999999999</v>
      </c>
      <c r="Y25" s="364">
        <v>35173.08</v>
      </c>
      <c r="Z25" s="416">
        <f>Z26*$C25</f>
        <v>0</v>
      </c>
      <c r="AA25" s="413"/>
      <c r="AB25" s="132">
        <f t="shared" si="1"/>
        <v>85836.63</v>
      </c>
      <c r="AC25" s="132">
        <f t="shared" si="2"/>
        <v>-1.0000000009313226E-2</v>
      </c>
      <c r="AD25" s="359"/>
      <c r="AE25" s="359"/>
      <c r="AF25" s="404"/>
      <c r="AG25" s="404"/>
    </row>
    <row r="26" spans="1:33" ht="15.75" customHeight="1">
      <c r="A26" s="487"/>
      <c r="B26" s="489"/>
      <c r="C26" s="489"/>
      <c r="D26" s="489"/>
      <c r="E26" s="372"/>
      <c r="F26" s="372"/>
      <c r="G26" s="372"/>
      <c r="H26" s="372"/>
      <c r="I26" s="372"/>
      <c r="J26" s="372"/>
      <c r="K26" s="372"/>
      <c r="L26" s="372"/>
      <c r="M26" s="372"/>
      <c r="N26" s="382"/>
      <c r="O26" s="382"/>
      <c r="P26" s="372"/>
      <c r="Q26" s="372"/>
      <c r="R26" s="372"/>
      <c r="S26" s="372"/>
      <c r="T26" s="372"/>
      <c r="U26" s="372"/>
      <c r="V26" s="155">
        <f t="shared" ref="V26:Y26" si="47">V25/$C25</f>
        <v>2.8959434796011312E-2</v>
      </c>
      <c r="W26" s="155">
        <f t="shared" si="47"/>
        <v>0.27325132326971874</v>
      </c>
      <c r="X26" s="155">
        <f t="shared" si="47"/>
        <v>0.28802159264891836</v>
      </c>
      <c r="Y26" s="155">
        <f t="shared" si="47"/>
        <v>0.40976776578574509</v>
      </c>
      <c r="Z26" s="417"/>
      <c r="AA26" s="415">
        <f>SUM(E26:Z26)</f>
        <v>1.0000001165003936</v>
      </c>
      <c r="AB26" s="369">
        <f t="shared" si="1"/>
        <v>1.0000001165003936</v>
      </c>
      <c r="AC26" s="132">
        <f t="shared" si="2"/>
        <v>-1.0000001165003936</v>
      </c>
      <c r="AD26" s="359"/>
      <c r="AE26" s="359"/>
      <c r="AF26" s="404"/>
      <c r="AG26" s="404"/>
    </row>
    <row r="27" spans="1:33" ht="15.75" customHeight="1">
      <c r="A27" s="486" t="s">
        <v>1273</v>
      </c>
      <c r="B27" s="488" t="str">
        <f>'ORÇ ABART CONSOLIDADA ADITIVO 1'!D232</f>
        <v>INSTALAÇÕES HIDROSSANITÁRIAS</v>
      </c>
      <c r="C27" s="494">
        <f>'ORÇ ABART CONSOLIDADA ADITIVO 1'!I232</f>
        <v>45772.729999999996</v>
      </c>
      <c r="D27" s="492">
        <f>C27/$C$51</f>
        <v>1.8793822726821938E-2</v>
      </c>
      <c r="E27" s="370">
        <f t="shared" ref="E27:K27" si="48">E28*$C$47</f>
        <v>0</v>
      </c>
      <c r="F27" s="370">
        <f t="shared" si="48"/>
        <v>0</v>
      </c>
      <c r="G27" s="370">
        <f t="shared" si="48"/>
        <v>0</v>
      </c>
      <c r="H27" s="370">
        <f t="shared" si="48"/>
        <v>0</v>
      </c>
      <c r="I27" s="370">
        <f t="shared" si="48"/>
        <v>0</v>
      </c>
      <c r="J27" s="370">
        <f t="shared" si="48"/>
        <v>0</v>
      </c>
      <c r="K27" s="370">
        <f t="shared" si="48"/>
        <v>0</v>
      </c>
      <c r="L27" s="370">
        <f>L28*$C$19</f>
        <v>0</v>
      </c>
      <c r="M27" s="370">
        <f>M28*$C$11</f>
        <v>0</v>
      </c>
      <c r="N27" s="370">
        <f t="shared" ref="N27:O27" si="49">N28*$C$23</f>
        <v>0</v>
      </c>
      <c r="O27" s="370">
        <f t="shared" si="49"/>
        <v>0</v>
      </c>
      <c r="P27" s="370">
        <f t="shared" ref="P27:Q27" si="50">P28*$C$11</f>
        <v>0</v>
      </c>
      <c r="Q27" s="370">
        <f t="shared" si="50"/>
        <v>0</v>
      </c>
      <c r="R27" s="364">
        <v>788.22</v>
      </c>
      <c r="S27" s="364">
        <v>12843.93</v>
      </c>
      <c r="T27" s="364">
        <f t="shared" ref="T27:U27" si="51">11993.08/2</f>
        <v>5996.54</v>
      </c>
      <c r="U27" s="364">
        <f t="shared" si="51"/>
        <v>5996.54</v>
      </c>
      <c r="V27" s="364">
        <v>11961</v>
      </c>
      <c r="W27" s="364">
        <v>4043.92</v>
      </c>
      <c r="X27" s="364">
        <v>3616.04</v>
      </c>
      <c r="Y27" s="364">
        <v>526.55999999999995</v>
      </c>
      <c r="Z27" s="416">
        <f>Z28*$C27</f>
        <v>0</v>
      </c>
      <c r="AA27" s="413"/>
      <c r="AB27" s="132">
        <f t="shared" si="1"/>
        <v>45772.749999999993</v>
      </c>
      <c r="AC27" s="132">
        <f t="shared" si="2"/>
        <v>-1.9999999996798579E-2</v>
      </c>
      <c r="AD27" s="359"/>
      <c r="AE27" s="359"/>
      <c r="AF27" s="404"/>
      <c r="AG27" s="404"/>
    </row>
    <row r="28" spans="1:33" ht="15.75" customHeight="1">
      <c r="A28" s="487"/>
      <c r="B28" s="489"/>
      <c r="C28" s="489"/>
      <c r="D28" s="489"/>
      <c r="E28" s="372"/>
      <c r="F28" s="372"/>
      <c r="G28" s="372"/>
      <c r="H28" s="372"/>
      <c r="I28" s="372"/>
      <c r="J28" s="372"/>
      <c r="K28" s="372"/>
      <c r="L28" s="381"/>
      <c r="M28" s="372"/>
      <c r="N28" s="382"/>
      <c r="O28" s="382"/>
      <c r="P28" s="372"/>
      <c r="Q28" s="372"/>
      <c r="R28" s="155">
        <f t="shared" ref="R28:Y28" si="52">R27/$C27</f>
        <v>1.7220296888562255E-2</v>
      </c>
      <c r="S28" s="155">
        <f t="shared" si="52"/>
        <v>0.28060222757087028</v>
      </c>
      <c r="T28" s="155">
        <f t="shared" si="52"/>
        <v>0.13100682436900749</v>
      </c>
      <c r="U28" s="155">
        <f t="shared" si="52"/>
        <v>0.13100682436900749</v>
      </c>
      <c r="V28" s="155">
        <f t="shared" si="52"/>
        <v>0.26131279475792685</v>
      </c>
      <c r="W28" s="155">
        <f t="shared" si="52"/>
        <v>8.8347800098442897E-2</v>
      </c>
      <c r="X28" s="155">
        <f t="shared" si="52"/>
        <v>7.8999876127117619E-2</v>
      </c>
      <c r="Y28" s="155">
        <f t="shared" si="52"/>
        <v>1.1503792760449289E-2</v>
      </c>
      <c r="Z28" s="417"/>
      <c r="AA28" s="415">
        <f>SUM(E28:Z28)</f>
        <v>1.0000004369413842</v>
      </c>
      <c r="AB28" s="369">
        <f t="shared" si="1"/>
        <v>1.0000004369413842</v>
      </c>
      <c r="AC28" s="132">
        <f t="shared" si="2"/>
        <v>-1.0000004369413842</v>
      </c>
      <c r="AD28" s="359"/>
      <c r="AE28" s="359"/>
      <c r="AF28" s="404"/>
      <c r="AG28" s="404"/>
    </row>
    <row r="29" spans="1:33" ht="15.75" customHeight="1">
      <c r="A29" s="486" t="s">
        <v>1274</v>
      </c>
      <c r="B29" s="488" t="str">
        <f>'ORÇ ABART CONSOLIDADA ADITIVO 1'!D356</f>
        <v>BANCADAS , LOUÇAS E METAIS</v>
      </c>
      <c r="C29" s="494">
        <f>'ORÇ ABART CONSOLIDADA ADITIVO 1'!I356</f>
        <v>41036.450000000004</v>
      </c>
      <c r="D29" s="492">
        <f>C29/$C$51</f>
        <v>1.6849153778638336E-2</v>
      </c>
      <c r="E29" s="370">
        <f t="shared" ref="E29:K29" si="53">E30*$C$47</f>
        <v>0</v>
      </c>
      <c r="F29" s="370">
        <f t="shared" si="53"/>
        <v>0</v>
      </c>
      <c r="G29" s="370">
        <f t="shared" si="53"/>
        <v>0</v>
      </c>
      <c r="H29" s="370">
        <f t="shared" si="53"/>
        <v>0</v>
      </c>
      <c r="I29" s="370">
        <f t="shared" si="53"/>
        <v>0</v>
      </c>
      <c r="J29" s="370">
        <f t="shared" si="53"/>
        <v>0</v>
      </c>
      <c r="K29" s="370">
        <f t="shared" si="53"/>
        <v>0</v>
      </c>
      <c r="L29" s="370">
        <f t="shared" ref="L29:M29" si="54">L30*$C$11</f>
        <v>0</v>
      </c>
      <c r="M29" s="370">
        <f t="shared" si="54"/>
        <v>0</v>
      </c>
      <c r="N29" s="370">
        <f t="shared" ref="N29:O29" si="55">N30*$C$23</f>
        <v>0</v>
      </c>
      <c r="O29" s="370">
        <f t="shared" si="55"/>
        <v>0</v>
      </c>
      <c r="P29" s="370">
        <f t="shared" ref="P29:Q29" si="56">P30*$C$11</f>
        <v>0</v>
      </c>
      <c r="Q29" s="370">
        <f t="shared" si="56"/>
        <v>0</v>
      </c>
      <c r="R29" s="371">
        <f t="shared" ref="R29:Y29" si="57">R30*$C29</f>
        <v>0</v>
      </c>
      <c r="S29" s="371">
        <f t="shared" si="57"/>
        <v>0</v>
      </c>
      <c r="T29" s="371">
        <f t="shared" si="57"/>
        <v>0</v>
      </c>
      <c r="U29" s="371">
        <f t="shared" si="57"/>
        <v>0</v>
      </c>
      <c r="V29" s="371">
        <f t="shared" si="57"/>
        <v>0</v>
      </c>
      <c r="W29" s="371">
        <f t="shared" si="57"/>
        <v>0</v>
      </c>
      <c r="X29" s="371">
        <f t="shared" si="57"/>
        <v>0</v>
      </c>
      <c r="Y29" s="371">
        <f t="shared" si="57"/>
        <v>0</v>
      </c>
      <c r="Z29" s="418">
        <v>41036.449999999997</v>
      </c>
      <c r="AA29" s="413"/>
      <c r="AB29" s="132">
        <f t="shared" si="1"/>
        <v>41036.449999999997</v>
      </c>
      <c r="AC29" s="132">
        <f t="shared" si="2"/>
        <v>0</v>
      </c>
      <c r="AD29" s="359"/>
      <c r="AE29" s="359"/>
      <c r="AF29" s="404"/>
      <c r="AG29" s="404"/>
    </row>
    <row r="30" spans="1:33" ht="15.75" customHeight="1">
      <c r="A30" s="487"/>
      <c r="B30" s="489"/>
      <c r="C30" s="489"/>
      <c r="D30" s="489"/>
      <c r="E30" s="372"/>
      <c r="F30" s="372"/>
      <c r="G30" s="372"/>
      <c r="H30" s="372"/>
      <c r="I30" s="372"/>
      <c r="J30" s="372"/>
      <c r="K30" s="372"/>
      <c r="L30" s="372"/>
      <c r="M30" s="372"/>
      <c r="N30" s="382"/>
      <c r="O30" s="382"/>
      <c r="P30" s="372"/>
      <c r="Q30" s="372"/>
      <c r="R30" s="373"/>
      <c r="S30" s="373"/>
      <c r="T30" s="373"/>
      <c r="U30" s="373"/>
      <c r="V30" s="373"/>
      <c r="W30" s="373"/>
      <c r="X30" s="373"/>
      <c r="Y30" s="373"/>
      <c r="Z30" s="414">
        <f>Z29/$C29</f>
        <v>0.99999999999999978</v>
      </c>
      <c r="AA30" s="415">
        <f>SUM(E30:Z30)</f>
        <v>0.99999999999999978</v>
      </c>
      <c r="AB30" s="369">
        <f t="shared" si="1"/>
        <v>0.99999999999999978</v>
      </c>
      <c r="AC30" s="132">
        <f t="shared" si="2"/>
        <v>-0.99999999999999978</v>
      </c>
      <c r="AD30" s="359"/>
      <c r="AE30" s="359"/>
      <c r="AF30" s="404"/>
      <c r="AG30" s="404"/>
    </row>
    <row r="31" spans="1:33" ht="15.75" customHeight="1">
      <c r="A31" s="486" t="s">
        <v>1275</v>
      </c>
      <c r="B31" s="488" t="str">
        <f>'ORÇ ABART CONSOLIDADA ADITIVO 1'!D373</f>
        <v>INSTALAÇÕES ELÉTRICAS</v>
      </c>
      <c r="C31" s="494">
        <f>'ORÇ ABART CONSOLIDADA ADITIVO 1'!I373</f>
        <v>87693.64</v>
      </c>
      <c r="D31" s="492">
        <f>C31/$C$51</f>
        <v>3.6006126888864648E-2</v>
      </c>
      <c r="E31" s="370">
        <f t="shared" ref="E31:K31" si="58">E32*$C$47</f>
        <v>0</v>
      </c>
      <c r="F31" s="370">
        <f t="shared" si="58"/>
        <v>0</v>
      </c>
      <c r="G31" s="370">
        <f t="shared" si="58"/>
        <v>0</v>
      </c>
      <c r="H31" s="370">
        <f t="shared" si="58"/>
        <v>0</v>
      </c>
      <c r="I31" s="370">
        <f t="shared" si="58"/>
        <v>0</v>
      </c>
      <c r="J31" s="370">
        <f t="shared" si="58"/>
        <v>0</v>
      </c>
      <c r="K31" s="370">
        <f t="shared" si="58"/>
        <v>0</v>
      </c>
      <c r="L31" s="370">
        <f t="shared" ref="L31:R31" si="59">L32*$C$11</f>
        <v>0</v>
      </c>
      <c r="M31" s="370">
        <f t="shared" si="59"/>
        <v>0</v>
      </c>
      <c r="N31" s="370">
        <f t="shared" si="59"/>
        <v>0</v>
      </c>
      <c r="O31" s="370">
        <f t="shared" si="59"/>
        <v>0</v>
      </c>
      <c r="P31" s="370">
        <f t="shared" si="59"/>
        <v>0</v>
      </c>
      <c r="Q31" s="370">
        <f t="shared" si="59"/>
        <v>0</v>
      </c>
      <c r="R31" s="370">
        <f t="shared" si="59"/>
        <v>0</v>
      </c>
      <c r="S31" s="364">
        <v>3352.04</v>
      </c>
      <c r="T31" s="364">
        <f t="shared" ref="T31:U31" si="60">20426.96/2</f>
        <v>10213.48</v>
      </c>
      <c r="U31" s="364">
        <f t="shared" si="60"/>
        <v>10213.48</v>
      </c>
      <c r="V31" s="364">
        <v>2780.9</v>
      </c>
      <c r="W31" s="364">
        <v>19096.55</v>
      </c>
      <c r="X31" s="364">
        <v>18763.8</v>
      </c>
      <c r="Y31" s="364">
        <v>23273.38</v>
      </c>
      <c r="Z31" s="416">
        <f>Z32*$C31</f>
        <v>0</v>
      </c>
      <c r="AA31" s="413"/>
      <c r="AB31" s="132">
        <f t="shared" si="1"/>
        <v>87693.63</v>
      </c>
      <c r="AC31" s="132">
        <f t="shared" si="2"/>
        <v>9.9999999947613105E-3</v>
      </c>
      <c r="AD31" s="359"/>
      <c r="AE31" s="359"/>
      <c r="AF31" s="404"/>
      <c r="AG31" s="404"/>
    </row>
    <row r="32" spans="1:33" ht="15.75" customHeight="1">
      <c r="A32" s="487"/>
      <c r="B32" s="489"/>
      <c r="C32" s="495"/>
      <c r="D32" s="497"/>
      <c r="E32" s="372"/>
      <c r="F32" s="372"/>
      <c r="G32" s="372"/>
      <c r="H32" s="372"/>
      <c r="I32" s="372"/>
      <c r="J32" s="372"/>
      <c r="K32" s="372"/>
      <c r="L32" s="372"/>
      <c r="M32" s="372"/>
      <c r="N32" s="372"/>
      <c r="O32" s="372"/>
      <c r="P32" s="372"/>
      <c r="Q32" s="372"/>
      <c r="R32" s="372"/>
      <c r="S32" s="155">
        <f t="shared" ref="S32:Y32" si="61">S31/$C31</f>
        <v>3.822443680066194E-2</v>
      </c>
      <c r="T32" s="155">
        <f t="shared" si="61"/>
        <v>0.11646773927961024</v>
      </c>
      <c r="U32" s="155">
        <f t="shared" si="61"/>
        <v>0.11646773927961024</v>
      </c>
      <c r="V32" s="155">
        <f t="shared" si="61"/>
        <v>3.171153575105333E-2</v>
      </c>
      <c r="W32" s="155">
        <f t="shared" si="61"/>
        <v>0.21776436694838985</v>
      </c>
      <c r="X32" s="155">
        <f t="shared" si="61"/>
        <v>0.21396990705369281</v>
      </c>
      <c r="Y32" s="155">
        <f t="shared" si="61"/>
        <v>0.26539416085362633</v>
      </c>
      <c r="Z32" s="417"/>
      <c r="AA32" s="415">
        <f>SUM(E32:Z32)</f>
        <v>0.99999988596664469</v>
      </c>
      <c r="AB32" s="369">
        <f t="shared" si="1"/>
        <v>0.99999988596664469</v>
      </c>
      <c r="AC32" s="132">
        <f t="shared" si="2"/>
        <v>-0.99999988596664469</v>
      </c>
      <c r="AD32" s="359"/>
      <c r="AE32" s="359"/>
      <c r="AF32" s="404"/>
      <c r="AG32" s="404"/>
    </row>
    <row r="33" spans="1:33" ht="15.75" customHeight="1">
      <c r="A33" s="486" t="s">
        <v>1276</v>
      </c>
      <c r="B33" s="488" t="str">
        <f>'ORÇ ABART CONSOLIDADA ADITIVO 1'!D450</f>
        <v>SPDA</v>
      </c>
      <c r="C33" s="494">
        <f>'ORÇ ABART CONSOLIDADA ADITIVO 1'!I450</f>
        <v>13825.970000000001</v>
      </c>
      <c r="D33" s="492">
        <f>C33/$C$51</f>
        <v>5.6768042720274359E-3</v>
      </c>
      <c r="E33" s="370">
        <f t="shared" ref="E33:J33" si="62">E34*$C$47</f>
        <v>0</v>
      </c>
      <c r="F33" s="370">
        <f t="shared" si="62"/>
        <v>0</v>
      </c>
      <c r="G33" s="370">
        <f t="shared" si="62"/>
        <v>0</v>
      </c>
      <c r="H33" s="370">
        <f t="shared" si="62"/>
        <v>0</v>
      </c>
      <c r="I33" s="370">
        <f t="shared" si="62"/>
        <v>0</v>
      </c>
      <c r="J33" s="370">
        <f t="shared" si="62"/>
        <v>0</v>
      </c>
      <c r="K33" s="364">
        <v>1591.96</v>
      </c>
      <c r="L33" s="364">
        <v>114.21</v>
      </c>
      <c r="M33" s="364">
        <v>97.11</v>
      </c>
      <c r="N33" s="364">
        <v>97.11</v>
      </c>
      <c r="O33" s="364">
        <v>97.11</v>
      </c>
      <c r="P33" s="364">
        <v>97.11</v>
      </c>
      <c r="Q33" s="370">
        <f>Q34*$C$35</f>
        <v>0</v>
      </c>
      <c r="R33" s="364">
        <v>114.21</v>
      </c>
      <c r="S33" s="371">
        <f t="shared" ref="S33:U33" si="63">S34*$C33</f>
        <v>0</v>
      </c>
      <c r="T33" s="371">
        <f t="shared" si="63"/>
        <v>0</v>
      </c>
      <c r="U33" s="371">
        <f t="shared" si="63"/>
        <v>0</v>
      </c>
      <c r="V33" s="364">
        <v>11617.15</v>
      </c>
      <c r="W33" s="371">
        <f t="shared" ref="W33:Z33" si="64">W34*$C33</f>
        <v>0</v>
      </c>
      <c r="X33" s="371">
        <f t="shared" si="64"/>
        <v>0</v>
      </c>
      <c r="Y33" s="371">
        <f t="shared" si="64"/>
        <v>0</v>
      </c>
      <c r="Z33" s="416">
        <f t="shared" si="64"/>
        <v>0</v>
      </c>
      <c r="AA33" s="413"/>
      <c r="AB33" s="132">
        <f t="shared" si="1"/>
        <v>13825.97</v>
      </c>
      <c r="AC33" s="132">
        <f t="shared" si="2"/>
        <v>0</v>
      </c>
      <c r="AD33" s="359"/>
      <c r="AE33" s="359"/>
      <c r="AF33" s="404"/>
      <c r="AG33" s="404"/>
    </row>
    <row r="34" spans="1:33" ht="15.75" customHeight="1">
      <c r="A34" s="487"/>
      <c r="B34" s="489"/>
      <c r="C34" s="495"/>
      <c r="D34" s="489"/>
      <c r="E34" s="372"/>
      <c r="F34" s="372"/>
      <c r="G34" s="372"/>
      <c r="H34" s="372"/>
      <c r="I34" s="372"/>
      <c r="J34" s="372"/>
      <c r="K34" s="155">
        <f t="shared" ref="K34:P34" si="65">K33/$C33</f>
        <v>0.11514273501244397</v>
      </c>
      <c r="L34" s="155">
        <f t="shared" si="65"/>
        <v>8.2605415750214989E-3</v>
      </c>
      <c r="M34" s="155">
        <f t="shared" si="65"/>
        <v>7.0237386599276575E-3</v>
      </c>
      <c r="N34" s="155">
        <f t="shared" si="65"/>
        <v>7.0237386599276575E-3</v>
      </c>
      <c r="O34" s="155">
        <f t="shared" si="65"/>
        <v>7.0237386599276575E-3</v>
      </c>
      <c r="P34" s="155">
        <f t="shared" si="65"/>
        <v>7.0237386599276575E-3</v>
      </c>
      <c r="Q34" s="372"/>
      <c r="R34" s="155">
        <f>R33/$C33</f>
        <v>8.2605415750214989E-3</v>
      </c>
      <c r="S34" s="373"/>
      <c r="T34" s="373"/>
      <c r="U34" s="373"/>
      <c r="V34" s="155">
        <f>V33/$C33</f>
        <v>0.84024122719780225</v>
      </c>
      <c r="W34" s="373"/>
      <c r="X34" s="373"/>
      <c r="Y34" s="373"/>
      <c r="Z34" s="417"/>
      <c r="AA34" s="415">
        <f>SUM(E34:Z34)</f>
        <v>0.99999999999999989</v>
      </c>
      <c r="AB34" s="369">
        <f t="shared" si="1"/>
        <v>0.99999999999999989</v>
      </c>
      <c r="AC34" s="132">
        <f t="shared" si="2"/>
        <v>-0.99999999999999989</v>
      </c>
      <c r="AD34" s="387">
        <f t="shared" ref="AD34:AD48" si="66">100%</f>
        <v>1</v>
      </c>
      <c r="AE34" s="388">
        <f t="shared" ref="AE34:AE37" si="67">AD34-H34-I34-J34</f>
        <v>1</v>
      </c>
      <c r="AF34" s="404"/>
      <c r="AG34" s="404"/>
    </row>
    <row r="35" spans="1:33" ht="15.75" customHeight="1">
      <c r="A35" s="486" t="s">
        <v>1277</v>
      </c>
      <c r="B35" s="488" t="str">
        <f>'ORÇ ABART CONSOLIDADA ADITIVO 1'!D469</f>
        <v>INSTALAÇÕES DE AR CONDICIONADO</v>
      </c>
      <c r="C35" s="494">
        <f>'ORÇ ABART CONSOLIDADA ADITIVO 1'!I469</f>
        <v>71737.33</v>
      </c>
      <c r="D35" s="492">
        <f>C35/$C$51</f>
        <v>2.9454626431841085E-2</v>
      </c>
      <c r="E35" s="370">
        <f t="shared" ref="E35:P35" si="68">E36*$C$47</f>
        <v>0</v>
      </c>
      <c r="F35" s="370">
        <f t="shared" si="68"/>
        <v>0</v>
      </c>
      <c r="G35" s="370">
        <f t="shared" si="68"/>
        <v>0</v>
      </c>
      <c r="H35" s="370">
        <f t="shared" si="68"/>
        <v>0</v>
      </c>
      <c r="I35" s="370">
        <f t="shared" si="68"/>
        <v>0</v>
      </c>
      <c r="J35" s="370">
        <f t="shared" si="68"/>
        <v>0</v>
      </c>
      <c r="K35" s="370">
        <f t="shared" si="68"/>
        <v>0</v>
      </c>
      <c r="L35" s="370">
        <f t="shared" si="68"/>
        <v>0</v>
      </c>
      <c r="M35" s="370">
        <f t="shared" si="68"/>
        <v>0</v>
      </c>
      <c r="N35" s="370">
        <f t="shared" si="68"/>
        <v>0</v>
      </c>
      <c r="O35" s="370">
        <f t="shared" si="68"/>
        <v>0</v>
      </c>
      <c r="P35" s="370">
        <f t="shared" si="68"/>
        <v>0</v>
      </c>
      <c r="Q35" s="370">
        <f t="shared" ref="Q35:R35" si="69">Q36*$C$35</f>
        <v>0</v>
      </c>
      <c r="R35" s="370">
        <f t="shared" si="69"/>
        <v>0</v>
      </c>
      <c r="S35" s="371">
        <f t="shared" ref="S35:V35" si="70">S36*$C35</f>
        <v>0</v>
      </c>
      <c r="T35" s="371">
        <f t="shared" si="70"/>
        <v>0</v>
      </c>
      <c r="U35" s="371">
        <f t="shared" si="70"/>
        <v>0</v>
      </c>
      <c r="V35" s="371">
        <f t="shared" si="70"/>
        <v>0</v>
      </c>
      <c r="W35" s="366">
        <v>18181.419999999998</v>
      </c>
      <c r="X35" s="371">
        <f t="shared" ref="X35:Y35" si="71">X36*$C35</f>
        <v>0</v>
      </c>
      <c r="Y35" s="371">
        <f t="shared" si="71"/>
        <v>0</v>
      </c>
      <c r="Z35" s="418">
        <v>53555.91</v>
      </c>
      <c r="AA35" s="413"/>
      <c r="AB35" s="132">
        <f t="shared" si="1"/>
        <v>71737.33</v>
      </c>
      <c r="AC35" s="132">
        <f t="shared" si="2"/>
        <v>0</v>
      </c>
      <c r="AD35" s="387">
        <f t="shared" si="66"/>
        <v>1</v>
      </c>
      <c r="AE35" s="388">
        <f t="shared" si="67"/>
        <v>1</v>
      </c>
      <c r="AF35" s="404"/>
      <c r="AG35" s="404"/>
    </row>
    <row r="36" spans="1:33" ht="15.75" customHeight="1">
      <c r="A36" s="487"/>
      <c r="B36" s="489"/>
      <c r="C36" s="495"/>
      <c r="D36" s="489"/>
      <c r="E36" s="372"/>
      <c r="F36" s="372"/>
      <c r="G36" s="372"/>
      <c r="H36" s="372"/>
      <c r="I36" s="372"/>
      <c r="J36" s="372"/>
      <c r="K36" s="372"/>
      <c r="L36" s="372"/>
      <c r="M36" s="372"/>
      <c r="N36" s="372"/>
      <c r="O36" s="372"/>
      <c r="P36" s="372"/>
      <c r="Q36" s="372"/>
      <c r="R36" s="372"/>
      <c r="S36" s="373"/>
      <c r="T36" s="373"/>
      <c r="U36" s="373"/>
      <c r="V36" s="373"/>
      <c r="W36" s="155">
        <f>W35/$C35</f>
        <v>0.25344433644240727</v>
      </c>
      <c r="X36" s="373"/>
      <c r="Y36" s="373"/>
      <c r="Z36" s="414">
        <f>Z35/$C35</f>
        <v>0.74655566355759273</v>
      </c>
      <c r="AA36" s="415">
        <f>SUM(E36:Z36)</f>
        <v>1</v>
      </c>
      <c r="AB36" s="369">
        <f t="shared" si="1"/>
        <v>1</v>
      </c>
      <c r="AC36" s="132">
        <f t="shared" si="2"/>
        <v>-1</v>
      </c>
      <c r="AD36" s="387">
        <f t="shared" si="66"/>
        <v>1</v>
      </c>
      <c r="AE36" s="388">
        <f t="shared" si="67"/>
        <v>1</v>
      </c>
      <c r="AF36" s="404"/>
      <c r="AG36" s="404"/>
    </row>
    <row r="37" spans="1:33" ht="15.75" customHeight="1">
      <c r="A37" s="486" t="s">
        <v>1278</v>
      </c>
      <c r="B37" s="488" t="str">
        <f>'ORÇ ABART CONSOLIDADA ADITIVO 1'!D484</f>
        <v>CABEAMENTO ESTRUTURADO , CFTV E ALARME</v>
      </c>
      <c r="C37" s="494">
        <f>'ORÇ ABART CONSOLIDADA ADITIVO 1'!I484</f>
        <v>79522.309999999983</v>
      </c>
      <c r="D37" s="492">
        <f>C37/$C$51</f>
        <v>3.2651060947585589E-2</v>
      </c>
      <c r="E37" s="370">
        <f t="shared" ref="E37:P37" si="72">E38*$C$47</f>
        <v>0</v>
      </c>
      <c r="F37" s="370">
        <f t="shared" si="72"/>
        <v>0</v>
      </c>
      <c r="G37" s="370">
        <f t="shared" si="72"/>
        <v>0</v>
      </c>
      <c r="H37" s="370">
        <f t="shared" si="72"/>
        <v>0</v>
      </c>
      <c r="I37" s="370">
        <f t="shared" si="72"/>
        <v>0</v>
      </c>
      <c r="J37" s="370">
        <f t="shared" si="72"/>
        <v>0</v>
      </c>
      <c r="K37" s="370">
        <f t="shared" si="72"/>
        <v>0</v>
      </c>
      <c r="L37" s="370">
        <f t="shared" si="72"/>
        <v>0</v>
      </c>
      <c r="M37" s="370">
        <f t="shared" si="72"/>
        <v>0</v>
      </c>
      <c r="N37" s="370">
        <f t="shared" si="72"/>
        <v>0</v>
      </c>
      <c r="O37" s="370">
        <f t="shared" si="72"/>
        <v>0</v>
      </c>
      <c r="P37" s="370">
        <f t="shared" si="72"/>
        <v>0</v>
      </c>
      <c r="Q37" s="370">
        <f t="shared" ref="Q37:R37" si="73">Q38*$C$35</f>
        <v>0</v>
      </c>
      <c r="R37" s="370">
        <f t="shared" si="73"/>
        <v>0</v>
      </c>
      <c r="S37" s="366">
        <v>17272.41</v>
      </c>
      <c r="T37" s="366">
        <f t="shared" ref="T37:U37" si="74">13790.66/2</f>
        <v>6895.33</v>
      </c>
      <c r="U37" s="366">
        <f t="shared" si="74"/>
        <v>6895.33</v>
      </c>
      <c r="V37" s="366">
        <v>13246.57</v>
      </c>
      <c r="W37" s="366">
        <v>2132.77</v>
      </c>
      <c r="X37" s="366">
        <v>16789.509999999998</v>
      </c>
      <c r="Y37" s="366">
        <v>16290.39</v>
      </c>
      <c r="Z37" s="416">
        <f>Z38*$C37</f>
        <v>0</v>
      </c>
      <c r="AA37" s="413"/>
      <c r="AB37" s="132">
        <f t="shared" si="1"/>
        <v>79522.31</v>
      </c>
      <c r="AC37" s="132">
        <f t="shared" si="2"/>
        <v>0</v>
      </c>
      <c r="AD37" s="387">
        <f t="shared" si="66"/>
        <v>1</v>
      </c>
      <c r="AE37" s="388">
        <f t="shared" si="67"/>
        <v>1</v>
      </c>
      <c r="AF37" s="404"/>
      <c r="AG37" s="404"/>
    </row>
    <row r="38" spans="1:33" ht="15.75" customHeight="1">
      <c r="A38" s="487"/>
      <c r="B38" s="489"/>
      <c r="C38" s="495"/>
      <c r="D38" s="489"/>
      <c r="E38" s="372"/>
      <c r="F38" s="372"/>
      <c r="G38" s="372"/>
      <c r="H38" s="372"/>
      <c r="I38" s="372"/>
      <c r="J38" s="372"/>
      <c r="K38" s="372"/>
      <c r="L38" s="372"/>
      <c r="M38" s="372"/>
      <c r="N38" s="372"/>
      <c r="O38" s="372"/>
      <c r="P38" s="372"/>
      <c r="Q38" s="372"/>
      <c r="R38" s="372"/>
      <c r="S38" s="155">
        <f t="shared" ref="S38:Y38" si="75">S37/$C37</f>
        <v>0.21720206568446015</v>
      </c>
      <c r="T38" s="155">
        <f t="shared" si="75"/>
        <v>8.670937753191528E-2</v>
      </c>
      <c r="U38" s="155">
        <f t="shared" si="75"/>
        <v>8.670937753191528E-2</v>
      </c>
      <c r="V38" s="155">
        <f t="shared" si="75"/>
        <v>0.16657677575010085</v>
      </c>
      <c r="W38" s="155">
        <f t="shared" si="75"/>
        <v>2.6819769194330503E-2</v>
      </c>
      <c r="X38" s="155">
        <f t="shared" si="75"/>
        <v>0.21112955596989075</v>
      </c>
      <c r="Y38" s="155">
        <f t="shared" si="75"/>
        <v>0.20485307833738736</v>
      </c>
      <c r="Z38" s="417"/>
      <c r="AA38" s="415">
        <f>SUM(E38:Z38)</f>
        <v>1.0000000000000002</v>
      </c>
      <c r="AB38" s="369">
        <f t="shared" si="1"/>
        <v>1.0000000000000002</v>
      </c>
      <c r="AC38" s="132">
        <f t="shared" si="2"/>
        <v>-1.0000000000000002</v>
      </c>
      <c r="AD38" s="387">
        <f t="shared" si="66"/>
        <v>1</v>
      </c>
      <c r="AE38" s="388">
        <f>SUM(L38:N38)</f>
        <v>0</v>
      </c>
      <c r="AF38" s="404"/>
      <c r="AG38" s="404"/>
    </row>
    <row r="39" spans="1:33" ht="15.75" customHeight="1">
      <c r="A39" s="486" t="s">
        <v>1279</v>
      </c>
      <c r="B39" s="488" t="str">
        <f>'ORÇ ABART CONSOLIDADA ADITIVO 1'!D521</f>
        <v>COMBATE A INCÊNDIO E PÂNICO</v>
      </c>
      <c r="C39" s="494">
        <f>'ORÇ ABART CONSOLIDADA ADITIVO 1'!I521</f>
        <v>5032.5600000000013</v>
      </c>
      <c r="D39" s="492">
        <f>C39/$C$51</f>
        <v>2.066318537305838E-3</v>
      </c>
      <c r="E39" s="370">
        <f t="shared" ref="E39:P39" si="76">E40*$C$47</f>
        <v>0</v>
      </c>
      <c r="F39" s="370">
        <f t="shared" si="76"/>
        <v>0</v>
      </c>
      <c r="G39" s="370">
        <f t="shared" si="76"/>
        <v>0</v>
      </c>
      <c r="H39" s="370">
        <f t="shared" si="76"/>
        <v>0</v>
      </c>
      <c r="I39" s="370">
        <f t="shared" si="76"/>
        <v>0</v>
      </c>
      <c r="J39" s="370">
        <f t="shared" si="76"/>
        <v>0</v>
      </c>
      <c r="K39" s="370">
        <f t="shared" si="76"/>
        <v>0</v>
      </c>
      <c r="L39" s="370">
        <f t="shared" si="76"/>
        <v>0</v>
      </c>
      <c r="M39" s="370">
        <f t="shared" si="76"/>
        <v>0</v>
      </c>
      <c r="N39" s="370">
        <f t="shared" si="76"/>
        <v>0</v>
      </c>
      <c r="O39" s="370">
        <f t="shared" si="76"/>
        <v>0</v>
      </c>
      <c r="P39" s="370">
        <f t="shared" si="76"/>
        <v>0</v>
      </c>
      <c r="Q39" s="370">
        <f>Q40*$C$35</f>
        <v>0</v>
      </c>
      <c r="R39" s="371">
        <f t="shared" ref="R39:Y39" si="77">R40*$C39</f>
        <v>0</v>
      </c>
      <c r="S39" s="371">
        <f t="shared" si="77"/>
        <v>0</v>
      </c>
      <c r="T39" s="371">
        <f t="shared" si="77"/>
        <v>0</v>
      </c>
      <c r="U39" s="371">
        <f t="shared" si="77"/>
        <v>0</v>
      </c>
      <c r="V39" s="371">
        <f t="shared" si="77"/>
        <v>0</v>
      </c>
      <c r="W39" s="371">
        <f t="shared" si="77"/>
        <v>0</v>
      </c>
      <c r="X39" s="371">
        <f t="shared" si="77"/>
        <v>0</v>
      </c>
      <c r="Y39" s="371">
        <f t="shared" si="77"/>
        <v>0</v>
      </c>
      <c r="Z39" s="412">
        <v>5032.5600000000004</v>
      </c>
      <c r="AA39" s="413"/>
      <c r="AB39" s="132">
        <f t="shared" si="1"/>
        <v>5032.5600000000004</v>
      </c>
      <c r="AC39" s="132">
        <f t="shared" si="2"/>
        <v>0</v>
      </c>
      <c r="AD39" s="387">
        <f t="shared" si="66"/>
        <v>1</v>
      </c>
      <c r="AE39" s="388">
        <f t="shared" ref="AE39:AE48" si="78">AD39-H39-I39-J39</f>
        <v>1</v>
      </c>
      <c r="AF39" s="404"/>
      <c r="AG39" s="404"/>
    </row>
    <row r="40" spans="1:33" ht="15.75" customHeight="1">
      <c r="A40" s="487"/>
      <c r="B40" s="489"/>
      <c r="C40" s="495"/>
      <c r="D40" s="489"/>
      <c r="E40" s="372"/>
      <c r="F40" s="372"/>
      <c r="G40" s="372"/>
      <c r="H40" s="372"/>
      <c r="I40" s="372"/>
      <c r="J40" s="372"/>
      <c r="K40" s="372"/>
      <c r="L40" s="372"/>
      <c r="M40" s="372"/>
      <c r="N40" s="372"/>
      <c r="O40" s="372"/>
      <c r="P40" s="372"/>
      <c r="Q40" s="372"/>
      <c r="R40" s="373"/>
      <c r="S40" s="373"/>
      <c r="T40" s="373"/>
      <c r="U40" s="373"/>
      <c r="V40" s="373"/>
      <c r="W40" s="373"/>
      <c r="X40" s="373"/>
      <c r="Y40" s="373"/>
      <c r="Z40" s="414">
        <f>Z39/$C39</f>
        <v>0.99999999999999978</v>
      </c>
      <c r="AA40" s="415">
        <f>SUM(E40:Z40)</f>
        <v>0.99999999999999978</v>
      </c>
      <c r="AB40" s="369">
        <f t="shared" si="1"/>
        <v>0.99999999999999978</v>
      </c>
      <c r="AC40" s="132">
        <f t="shared" si="2"/>
        <v>-0.99999999999999978</v>
      </c>
      <c r="AD40" s="387">
        <f t="shared" si="66"/>
        <v>1</v>
      </c>
      <c r="AE40" s="388">
        <f t="shared" si="78"/>
        <v>1</v>
      </c>
      <c r="AF40" s="404"/>
      <c r="AG40" s="404"/>
    </row>
    <row r="41" spans="1:33" ht="15.75" customHeight="1">
      <c r="A41" s="486" t="s">
        <v>1280</v>
      </c>
      <c r="B41" s="488" t="str">
        <f>'ORÇ ABART CONSOLIDADA ADITIVO 1'!D528</f>
        <v>PINTURA</v>
      </c>
      <c r="C41" s="494">
        <f>'ORÇ ABART CONSOLIDADA ADITIVO 1'!I528</f>
        <v>28587.72</v>
      </c>
      <c r="D41" s="492">
        <f>C41/$C$51</f>
        <v>1.1737830403474344E-2</v>
      </c>
      <c r="E41" s="370">
        <f t="shared" ref="E41:Q41" si="79">E42*$C$47</f>
        <v>0</v>
      </c>
      <c r="F41" s="370">
        <f t="shared" si="79"/>
        <v>0</v>
      </c>
      <c r="G41" s="370">
        <f t="shared" si="79"/>
        <v>0</v>
      </c>
      <c r="H41" s="370">
        <f t="shared" si="79"/>
        <v>0</v>
      </c>
      <c r="I41" s="370">
        <f t="shared" si="79"/>
        <v>0</v>
      </c>
      <c r="J41" s="370">
        <f t="shared" si="79"/>
        <v>0</v>
      </c>
      <c r="K41" s="370">
        <f t="shared" si="79"/>
        <v>0</v>
      </c>
      <c r="L41" s="370">
        <f t="shared" si="79"/>
        <v>0</v>
      </c>
      <c r="M41" s="370">
        <f t="shared" si="79"/>
        <v>0</v>
      </c>
      <c r="N41" s="370">
        <f t="shared" si="79"/>
        <v>0</v>
      </c>
      <c r="O41" s="370">
        <f t="shared" si="79"/>
        <v>0</v>
      </c>
      <c r="P41" s="370">
        <f t="shared" si="79"/>
        <v>0</v>
      </c>
      <c r="Q41" s="370">
        <f t="shared" si="79"/>
        <v>0</v>
      </c>
      <c r="R41" s="371">
        <f t="shared" ref="R41:S41" si="80">R42*$C41</f>
        <v>0</v>
      </c>
      <c r="S41" s="371">
        <f t="shared" si="80"/>
        <v>0</v>
      </c>
      <c r="T41" s="364">
        <f t="shared" ref="T41:U41" si="81">454.09/2</f>
        <v>227.04499999999999</v>
      </c>
      <c r="U41" s="364">
        <f t="shared" si="81"/>
        <v>227.04499999999999</v>
      </c>
      <c r="V41" s="364">
        <v>7465.5</v>
      </c>
      <c r="W41" s="364">
        <v>2737.5</v>
      </c>
      <c r="X41" s="364">
        <v>5720.71</v>
      </c>
      <c r="Y41" s="364">
        <v>11627.19</v>
      </c>
      <c r="Z41" s="412">
        <v>582.75</v>
      </c>
      <c r="AA41" s="413"/>
      <c r="AB41" s="132">
        <f t="shared" si="1"/>
        <v>28587.739999999998</v>
      </c>
      <c r="AC41" s="132">
        <f t="shared" si="2"/>
        <v>-1.9999999996798579E-2</v>
      </c>
      <c r="AD41" s="387">
        <f t="shared" si="66"/>
        <v>1</v>
      </c>
      <c r="AE41" s="388">
        <f t="shared" si="78"/>
        <v>1</v>
      </c>
      <c r="AF41" s="404"/>
      <c r="AG41" s="404"/>
    </row>
    <row r="42" spans="1:33" ht="15.75" customHeight="1">
      <c r="A42" s="487"/>
      <c r="B42" s="489"/>
      <c r="C42" s="495"/>
      <c r="D42" s="489"/>
      <c r="E42" s="372"/>
      <c r="F42" s="372"/>
      <c r="G42" s="372"/>
      <c r="H42" s="372"/>
      <c r="I42" s="372"/>
      <c r="J42" s="372"/>
      <c r="K42" s="372"/>
      <c r="L42" s="372"/>
      <c r="M42" s="372"/>
      <c r="N42" s="372"/>
      <c r="O42" s="372"/>
      <c r="P42" s="372"/>
      <c r="Q42" s="372"/>
      <c r="R42" s="373"/>
      <c r="S42" s="373"/>
      <c r="T42" s="155">
        <f t="shared" ref="T42:Z42" si="82">T41/$C41</f>
        <v>7.9420464451169931E-3</v>
      </c>
      <c r="U42" s="155">
        <f t="shared" si="82"/>
        <v>7.9420464451169931E-3</v>
      </c>
      <c r="V42" s="155">
        <f t="shared" si="82"/>
        <v>0.26114359592160546</v>
      </c>
      <c r="W42" s="155">
        <f t="shared" si="82"/>
        <v>9.5757898846077966E-2</v>
      </c>
      <c r="X42" s="155">
        <f t="shared" si="82"/>
        <v>0.20011074685214489</v>
      </c>
      <c r="Y42" s="155">
        <f t="shared" si="82"/>
        <v>0.4067197384051614</v>
      </c>
      <c r="Z42" s="414">
        <f t="shared" si="82"/>
        <v>2.0384626685863719E-2</v>
      </c>
      <c r="AA42" s="415">
        <f>SUM(E42:Z42)</f>
        <v>1.0000006996010875</v>
      </c>
      <c r="AB42" s="369">
        <f t="shared" si="1"/>
        <v>1.0000006996010875</v>
      </c>
      <c r="AC42" s="132">
        <f t="shared" si="2"/>
        <v>-1.0000006996010875</v>
      </c>
      <c r="AD42" s="387">
        <f t="shared" si="66"/>
        <v>1</v>
      </c>
      <c r="AE42" s="388">
        <f t="shared" si="78"/>
        <v>1</v>
      </c>
      <c r="AF42" s="404"/>
      <c r="AG42" s="404"/>
    </row>
    <row r="43" spans="1:33" ht="15.75" customHeight="1">
      <c r="A43" s="486" t="s">
        <v>1281</v>
      </c>
      <c r="B43" s="488" t="str">
        <f>'ORÇ ABART CONSOLIDADA ADITIVO 1'!D538</f>
        <v>ACESSIBILIDADE</v>
      </c>
      <c r="C43" s="494">
        <f>'ORÇ ABART CONSOLIDADA ADITIVO 1'!I538</f>
        <v>177538.94</v>
      </c>
      <c r="D43" s="492">
        <f>C43/$C$51</f>
        <v>7.2895703740368495E-2</v>
      </c>
      <c r="E43" s="370">
        <f t="shared" ref="E43:Q43" si="83">E44*$C$47</f>
        <v>0</v>
      </c>
      <c r="F43" s="370">
        <f t="shared" si="83"/>
        <v>0</v>
      </c>
      <c r="G43" s="370">
        <f t="shared" si="83"/>
        <v>0</v>
      </c>
      <c r="H43" s="370">
        <f t="shared" si="83"/>
        <v>0</v>
      </c>
      <c r="I43" s="370">
        <f t="shared" si="83"/>
        <v>0</v>
      </c>
      <c r="J43" s="370">
        <f t="shared" si="83"/>
        <v>0</v>
      </c>
      <c r="K43" s="370">
        <f t="shared" si="83"/>
        <v>0</v>
      </c>
      <c r="L43" s="370">
        <f t="shared" si="83"/>
        <v>0</v>
      </c>
      <c r="M43" s="370">
        <f t="shared" si="83"/>
        <v>0</v>
      </c>
      <c r="N43" s="370">
        <f t="shared" si="83"/>
        <v>0</v>
      </c>
      <c r="O43" s="370">
        <f t="shared" si="83"/>
        <v>0</v>
      </c>
      <c r="P43" s="370">
        <f t="shared" si="83"/>
        <v>0</v>
      </c>
      <c r="Q43" s="370">
        <f t="shared" si="83"/>
        <v>0</v>
      </c>
      <c r="R43" s="371">
        <f t="shared" ref="R43:U43" si="84">R44*$C43</f>
        <v>0</v>
      </c>
      <c r="S43" s="371">
        <f t="shared" si="84"/>
        <v>0</v>
      </c>
      <c r="T43" s="371">
        <f t="shared" si="84"/>
        <v>0</v>
      </c>
      <c r="U43" s="371">
        <f t="shared" si="84"/>
        <v>0</v>
      </c>
      <c r="V43" s="366">
        <v>1822.84</v>
      </c>
      <c r="W43" s="371">
        <f>W44*$C43</f>
        <v>0</v>
      </c>
      <c r="X43" s="366">
        <v>6112.95</v>
      </c>
      <c r="Y43" s="366">
        <v>34490.080000000002</v>
      </c>
      <c r="Z43" s="412">
        <v>135113.07</v>
      </c>
      <c r="AA43" s="413"/>
      <c r="AB43" s="132">
        <f t="shared" si="1"/>
        <v>177538.94</v>
      </c>
      <c r="AC43" s="132">
        <f t="shared" si="2"/>
        <v>0</v>
      </c>
      <c r="AD43" s="387">
        <f t="shared" si="66"/>
        <v>1</v>
      </c>
      <c r="AE43" s="388">
        <f t="shared" si="78"/>
        <v>1</v>
      </c>
      <c r="AF43" s="404"/>
      <c r="AG43" s="404"/>
    </row>
    <row r="44" spans="1:33" ht="15.75" customHeight="1">
      <c r="A44" s="487"/>
      <c r="B44" s="489"/>
      <c r="C44" s="495"/>
      <c r="D44" s="489"/>
      <c r="E44" s="372"/>
      <c r="F44" s="372"/>
      <c r="G44" s="372"/>
      <c r="H44" s="372"/>
      <c r="I44" s="372"/>
      <c r="J44" s="372"/>
      <c r="K44" s="372"/>
      <c r="L44" s="372"/>
      <c r="M44" s="372"/>
      <c r="N44" s="372"/>
      <c r="O44" s="372"/>
      <c r="P44" s="372"/>
      <c r="Q44" s="372"/>
      <c r="R44" s="373"/>
      <c r="S44" s="373"/>
      <c r="T44" s="373"/>
      <c r="U44" s="373"/>
      <c r="V44" s="155">
        <f>V43/$C43</f>
        <v>1.0267268690463061E-2</v>
      </c>
      <c r="W44" s="373"/>
      <c r="X44" s="155">
        <f t="shared" ref="X44:Z44" si="85">X43/$C43</f>
        <v>3.4431601315181894E-2</v>
      </c>
      <c r="Y44" s="155">
        <f t="shared" si="85"/>
        <v>0.19426769135830146</v>
      </c>
      <c r="Z44" s="414">
        <f t="shared" si="85"/>
        <v>0.76103343863605366</v>
      </c>
      <c r="AA44" s="415">
        <f>SUM(E44:Z44)</f>
        <v>1</v>
      </c>
      <c r="AB44" s="369">
        <f t="shared" si="1"/>
        <v>1</v>
      </c>
      <c r="AC44" s="132">
        <f t="shared" si="2"/>
        <v>-1</v>
      </c>
      <c r="AD44" s="387">
        <f t="shared" si="66"/>
        <v>1</v>
      </c>
      <c r="AE44" s="388">
        <f t="shared" si="78"/>
        <v>1</v>
      </c>
      <c r="AF44" s="404"/>
      <c r="AG44" s="404"/>
    </row>
    <row r="45" spans="1:33" ht="15.75" customHeight="1">
      <c r="A45" s="486" t="s">
        <v>1282</v>
      </c>
      <c r="B45" s="488" t="str">
        <f>'ORÇ ABART CONSOLIDADA ADITIVO 1'!D552</f>
        <v>PAISAGISMO</v>
      </c>
      <c r="C45" s="494">
        <f>'ORÇ ABART CONSOLIDADA ADITIVO 1'!I552</f>
        <v>7509.8600000000006</v>
      </c>
      <c r="D45" s="492">
        <f>C45/$C$51</f>
        <v>3.0834730098740241E-3</v>
      </c>
      <c r="E45" s="370">
        <f t="shared" ref="E45:P45" si="86">E46*$C$47</f>
        <v>0</v>
      </c>
      <c r="F45" s="370">
        <f t="shared" si="86"/>
        <v>0</v>
      </c>
      <c r="G45" s="370">
        <f t="shared" si="86"/>
        <v>0</v>
      </c>
      <c r="H45" s="370">
        <f t="shared" si="86"/>
        <v>0</v>
      </c>
      <c r="I45" s="370">
        <f t="shared" si="86"/>
        <v>0</v>
      </c>
      <c r="J45" s="370">
        <f t="shared" si="86"/>
        <v>0</v>
      </c>
      <c r="K45" s="370">
        <f t="shared" si="86"/>
        <v>0</v>
      </c>
      <c r="L45" s="370">
        <f t="shared" si="86"/>
        <v>0</v>
      </c>
      <c r="M45" s="370">
        <f t="shared" si="86"/>
        <v>0</v>
      </c>
      <c r="N45" s="370">
        <f t="shared" si="86"/>
        <v>0</v>
      </c>
      <c r="O45" s="370">
        <f t="shared" si="86"/>
        <v>0</v>
      </c>
      <c r="P45" s="370">
        <f t="shared" si="86"/>
        <v>0</v>
      </c>
      <c r="Q45" s="371">
        <f t="shared" ref="Q45:Y45" si="87">Q46*$C45</f>
        <v>0</v>
      </c>
      <c r="R45" s="371">
        <f t="shared" si="87"/>
        <v>0</v>
      </c>
      <c r="S45" s="371">
        <f t="shared" si="87"/>
        <v>0</v>
      </c>
      <c r="T45" s="371">
        <f t="shared" si="87"/>
        <v>0</v>
      </c>
      <c r="U45" s="371">
        <f t="shared" si="87"/>
        <v>0</v>
      </c>
      <c r="V45" s="371">
        <f t="shared" si="87"/>
        <v>0</v>
      </c>
      <c r="W45" s="371">
        <f t="shared" si="87"/>
        <v>0</v>
      </c>
      <c r="X45" s="371">
        <f t="shared" si="87"/>
        <v>0</v>
      </c>
      <c r="Y45" s="371">
        <f t="shared" si="87"/>
        <v>0</v>
      </c>
      <c r="Z45" s="412">
        <v>7509.86</v>
      </c>
      <c r="AA45" s="413"/>
      <c r="AB45" s="132">
        <f t="shared" si="1"/>
        <v>7509.86</v>
      </c>
      <c r="AC45" s="132">
        <f t="shared" si="2"/>
        <v>0</v>
      </c>
      <c r="AD45" s="387">
        <f t="shared" si="66"/>
        <v>1</v>
      </c>
      <c r="AE45" s="388">
        <f t="shared" si="78"/>
        <v>1</v>
      </c>
      <c r="AF45" s="404"/>
      <c r="AG45" s="404"/>
    </row>
    <row r="46" spans="1:33" ht="15.75" customHeight="1">
      <c r="A46" s="487"/>
      <c r="B46" s="489"/>
      <c r="C46" s="495"/>
      <c r="D46" s="489"/>
      <c r="E46" s="372"/>
      <c r="F46" s="372"/>
      <c r="G46" s="372"/>
      <c r="H46" s="372"/>
      <c r="I46" s="372"/>
      <c r="J46" s="372"/>
      <c r="K46" s="372"/>
      <c r="L46" s="372"/>
      <c r="M46" s="372"/>
      <c r="N46" s="372"/>
      <c r="O46" s="372"/>
      <c r="P46" s="372"/>
      <c r="Q46" s="373"/>
      <c r="R46" s="373"/>
      <c r="S46" s="373"/>
      <c r="T46" s="373"/>
      <c r="U46" s="373"/>
      <c r="V46" s="373"/>
      <c r="W46" s="373"/>
      <c r="X46" s="373"/>
      <c r="Y46" s="373"/>
      <c r="Z46" s="414">
        <f>Z45/$C45</f>
        <v>0.99999999999999989</v>
      </c>
      <c r="AA46" s="415">
        <f>SUM(E46:Z46)</f>
        <v>0.99999999999999989</v>
      </c>
      <c r="AB46" s="369">
        <f t="shared" si="1"/>
        <v>0.99999999999999989</v>
      </c>
      <c r="AC46" s="132">
        <f t="shared" si="2"/>
        <v>-0.99999999999999989</v>
      </c>
      <c r="AD46" s="387">
        <f t="shared" si="66"/>
        <v>1</v>
      </c>
      <c r="AE46" s="388">
        <f t="shared" si="78"/>
        <v>1</v>
      </c>
      <c r="AF46" s="404"/>
      <c r="AG46" s="404"/>
    </row>
    <row r="47" spans="1:33" ht="15.75" customHeight="1">
      <c r="A47" s="486" t="s">
        <v>1283</v>
      </c>
      <c r="B47" s="488" t="str">
        <f>'ORÇ ABART CONSOLIDADA ADITIVO 1'!D559</f>
        <v>SERVIÇOS COMPLEMENTARES</v>
      </c>
      <c r="C47" s="494">
        <f>'ORÇ ABART CONSOLIDADA ADITIVO 1'!I559</f>
        <v>34981.61</v>
      </c>
      <c r="D47" s="492">
        <f>C47/$C$51</f>
        <v>1.4363097351606987E-2</v>
      </c>
      <c r="E47" s="370">
        <f t="shared" ref="E47:P47" si="88">E48*$C$47</f>
        <v>0</v>
      </c>
      <c r="F47" s="370">
        <f t="shared" si="88"/>
        <v>0</v>
      </c>
      <c r="G47" s="370">
        <f t="shared" si="88"/>
        <v>0</v>
      </c>
      <c r="H47" s="370">
        <f t="shared" si="88"/>
        <v>0</v>
      </c>
      <c r="I47" s="370">
        <f t="shared" si="88"/>
        <v>0</v>
      </c>
      <c r="J47" s="370">
        <f t="shared" si="88"/>
        <v>0</v>
      </c>
      <c r="K47" s="370">
        <f t="shared" si="88"/>
        <v>0</v>
      </c>
      <c r="L47" s="370">
        <f t="shared" si="88"/>
        <v>0</v>
      </c>
      <c r="M47" s="370">
        <f t="shared" si="88"/>
        <v>0</v>
      </c>
      <c r="N47" s="370">
        <f t="shared" si="88"/>
        <v>0</v>
      </c>
      <c r="O47" s="370">
        <f t="shared" si="88"/>
        <v>0</v>
      </c>
      <c r="P47" s="370">
        <f t="shared" si="88"/>
        <v>0</v>
      </c>
      <c r="Q47" s="371">
        <f t="shared" ref="Q47:W47" si="89">Q48*$C47</f>
        <v>0</v>
      </c>
      <c r="R47" s="371">
        <f t="shared" si="89"/>
        <v>0</v>
      </c>
      <c r="S47" s="371">
        <f t="shared" si="89"/>
        <v>0</v>
      </c>
      <c r="T47" s="371">
        <f t="shared" si="89"/>
        <v>0</v>
      </c>
      <c r="U47" s="371">
        <f t="shared" si="89"/>
        <v>0</v>
      </c>
      <c r="V47" s="371">
        <f t="shared" si="89"/>
        <v>0</v>
      </c>
      <c r="W47" s="371">
        <f t="shared" si="89"/>
        <v>0</v>
      </c>
      <c r="X47" s="366">
        <v>2017.83</v>
      </c>
      <c r="Y47" s="366">
        <v>4333.09</v>
      </c>
      <c r="Z47" s="412">
        <v>28630.69</v>
      </c>
      <c r="AA47" s="413"/>
      <c r="AB47" s="132">
        <f t="shared" si="1"/>
        <v>34981.61</v>
      </c>
      <c r="AC47" s="132">
        <f t="shared" si="2"/>
        <v>0</v>
      </c>
      <c r="AD47" s="387">
        <f t="shared" si="66"/>
        <v>1</v>
      </c>
      <c r="AE47" s="388">
        <f t="shared" si="78"/>
        <v>1</v>
      </c>
      <c r="AF47" s="404"/>
      <c r="AG47" s="404"/>
    </row>
    <row r="48" spans="1:33" ht="15.75" customHeight="1">
      <c r="A48" s="487"/>
      <c r="B48" s="489"/>
      <c r="C48" s="495"/>
      <c r="D48" s="489"/>
      <c r="E48" s="372"/>
      <c r="F48" s="372"/>
      <c r="G48" s="372"/>
      <c r="H48" s="372"/>
      <c r="I48" s="372"/>
      <c r="J48" s="372"/>
      <c r="K48" s="372"/>
      <c r="L48" s="372"/>
      <c r="M48" s="372"/>
      <c r="N48" s="372"/>
      <c r="O48" s="372"/>
      <c r="P48" s="372"/>
      <c r="Q48" s="373"/>
      <c r="R48" s="373"/>
      <c r="S48" s="373"/>
      <c r="T48" s="373"/>
      <c r="U48" s="373"/>
      <c r="V48" s="373"/>
      <c r="W48" s="373"/>
      <c r="X48" s="155">
        <f t="shared" ref="X48:Z48" si="90">X47/$C47</f>
        <v>5.7682593797140837E-2</v>
      </c>
      <c r="Y48" s="155">
        <f t="shared" si="90"/>
        <v>0.12386765503360195</v>
      </c>
      <c r="Z48" s="414">
        <f t="shared" si="90"/>
        <v>0.81844975116925722</v>
      </c>
      <c r="AA48" s="415">
        <f>SUM(E48:Z48)</f>
        <v>1</v>
      </c>
      <c r="AB48" s="369">
        <f t="shared" si="1"/>
        <v>1</v>
      </c>
      <c r="AC48" s="132">
        <f t="shared" si="2"/>
        <v>-1</v>
      </c>
      <c r="AD48" s="387">
        <f t="shared" si="66"/>
        <v>1</v>
      </c>
      <c r="AE48" s="388">
        <f t="shared" si="78"/>
        <v>1</v>
      </c>
      <c r="AF48" s="404"/>
      <c r="AG48" s="404"/>
    </row>
    <row r="49" spans="1:33" ht="15.75" customHeight="1">
      <c r="A49" s="496">
        <v>23</v>
      </c>
      <c r="B49" s="488" t="str">
        <f>'ORÇ ABART CONSOLIDADA ADITIVO 1'!D578</f>
        <v>AJUSTE PARA MANUTENÇÃO DO DESCONTO</v>
      </c>
      <c r="C49" s="498">
        <f>'ORÇ ABART CONSOLIDADA ADITIVO 1'!I578</f>
        <v>-344.71</v>
      </c>
      <c r="D49" s="492">
        <f>C49/$C$51</f>
        <v>-1.4153446019415469E-4</v>
      </c>
      <c r="E49" s="370">
        <f t="shared" ref="E49:P49" si="91">E50*$C$47</f>
        <v>0</v>
      </c>
      <c r="F49" s="370">
        <f t="shared" si="91"/>
        <v>0</v>
      </c>
      <c r="G49" s="370">
        <f t="shared" si="91"/>
        <v>0</v>
      </c>
      <c r="H49" s="370">
        <f t="shared" si="91"/>
        <v>0</v>
      </c>
      <c r="I49" s="370">
        <f t="shared" si="91"/>
        <v>0</v>
      </c>
      <c r="J49" s="370">
        <f t="shared" si="91"/>
        <v>0</v>
      </c>
      <c r="K49" s="370">
        <f t="shared" si="91"/>
        <v>0</v>
      </c>
      <c r="L49" s="370">
        <f t="shared" si="91"/>
        <v>0</v>
      </c>
      <c r="M49" s="370">
        <f t="shared" si="91"/>
        <v>0</v>
      </c>
      <c r="N49" s="370">
        <f t="shared" si="91"/>
        <v>0</v>
      </c>
      <c r="O49" s="370">
        <f t="shared" si="91"/>
        <v>0</v>
      </c>
      <c r="P49" s="370">
        <f t="shared" si="91"/>
        <v>0</v>
      </c>
      <c r="Q49" s="371">
        <f t="shared" ref="Q49:Y49" si="92">Q50*$C49</f>
        <v>0</v>
      </c>
      <c r="R49" s="371">
        <f t="shared" si="92"/>
        <v>0</v>
      </c>
      <c r="S49" s="371">
        <f t="shared" si="92"/>
        <v>0</v>
      </c>
      <c r="T49" s="371">
        <f t="shared" si="92"/>
        <v>0</v>
      </c>
      <c r="U49" s="371">
        <f t="shared" si="92"/>
        <v>0</v>
      </c>
      <c r="V49" s="371">
        <f t="shared" si="92"/>
        <v>0</v>
      </c>
      <c r="W49" s="371">
        <f t="shared" si="92"/>
        <v>0</v>
      </c>
      <c r="X49" s="371">
        <f t="shared" si="92"/>
        <v>0</v>
      </c>
      <c r="Y49" s="371">
        <f t="shared" si="92"/>
        <v>0</v>
      </c>
      <c r="Z49" s="412">
        <v>-344.71</v>
      </c>
      <c r="AA49" s="415"/>
      <c r="AB49" s="132">
        <f t="shared" si="1"/>
        <v>-344.71</v>
      </c>
      <c r="AC49" s="132">
        <f t="shared" si="2"/>
        <v>0</v>
      </c>
      <c r="AD49" s="387"/>
      <c r="AE49" s="386"/>
      <c r="AF49" s="404"/>
      <c r="AG49" s="404"/>
    </row>
    <row r="50" spans="1:33" ht="15.75" customHeight="1">
      <c r="A50" s="487"/>
      <c r="B50" s="489"/>
      <c r="C50" s="489"/>
      <c r="D50" s="489"/>
      <c r="E50" s="372"/>
      <c r="F50" s="372"/>
      <c r="G50" s="372"/>
      <c r="H50" s="372"/>
      <c r="I50" s="372"/>
      <c r="J50" s="372"/>
      <c r="K50" s="372"/>
      <c r="L50" s="372"/>
      <c r="M50" s="372"/>
      <c r="N50" s="372"/>
      <c r="O50" s="372"/>
      <c r="P50" s="372"/>
      <c r="Q50" s="373"/>
      <c r="R50" s="373"/>
      <c r="S50" s="373"/>
      <c r="T50" s="373"/>
      <c r="U50" s="373"/>
      <c r="V50" s="373"/>
      <c r="W50" s="373"/>
      <c r="X50" s="373"/>
      <c r="Y50" s="373"/>
      <c r="Z50" s="414">
        <f>Z49/$C49</f>
        <v>1</v>
      </c>
      <c r="AA50" s="415">
        <f>SUM(E50:Z50)</f>
        <v>1</v>
      </c>
      <c r="AB50" s="369">
        <f t="shared" si="1"/>
        <v>1</v>
      </c>
      <c r="AC50" s="132">
        <f t="shared" si="2"/>
        <v>-1</v>
      </c>
      <c r="AD50" s="387"/>
      <c r="AE50" s="386"/>
      <c r="AF50" s="404"/>
      <c r="AG50" s="404"/>
    </row>
    <row r="51" spans="1:33" ht="15.75" customHeight="1">
      <c r="A51" s="392"/>
      <c r="B51" s="393" t="s">
        <v>1284</v>
      </c>
      <c r="C51" s="394">
        <f>SUM(C5:C50)+0.17</f>
        <v>2435519.9399999995</v>
      </c>
      <c r="D51" s="395">
        <v>1</v>
      </c>
      <c r="E51" s="394">
        <f t="shared" ref="E51:Z51" si="93">SUM(E5,E7,E9,E11,E13,E15,E17,E19,E21,E23,E25,E27,E29,E31,E33,E35,E37,E39,E41,E43,E45,E47,E49)</f>
        <v>136014</v>
      </c>
      <c r="F51" s="394">
        <f t="shared" si="93"/>
        <v>48697.05</v>
      </c>
      <c r="G51" s="394">
        <f t="shared" si="93"/>
        <v>51530.36</v>
      </c>
      <c r="H51" s="394">
        <f t="shared" si="93"/>
        <v>47380.4</v>
      </c>
      <c r="I51" s="394">
        <f t="shared" si="93"/>
        <v>72351.67</v>
      </c>
      <c r="J51" s="394">
        <f t="shared" si="93"/>
        <v>163313.31999999998</v>
      </c>
      <c r="K51" s="394">
        <f t="shared" si="93"/>
        <v>124966.21</v>
      </c>
      <c r="L51" s="394">
        <f t="shared" si="93"/>
        <v>56123.649999999994</v>
      </c>
      <c r="M51" s="394">
        <f t="shared" si="93"/>
        <v>40014.79</v>
      </c>
      <c r="N51" s="394">
        <f t="shared" si="93"/>
        <v>40014.79</v>
      </c>
      <c r="O51" s="394">
        <f t="shared" si="93"/>
        <v>40014.79</v>
      </c>
      <c r="P51" s="394">
        <f t="shared" si="93"/>
        <v>40014.79</v>
      </c>
      <c r="Q51" s="394">
        <f t="shared" si="93"/>
        <v>113874.06</v>
      </c>
      <c r="R51" s="394">
        <f t="shared" si="93"/>
        <v>119329.31000000001</v>
      </c>
      <c r="S51" s="394">
        <f t="shared" si="93"/>
        <v>147453.05999999997</v>
      </c>
      <c r="T51" s="394">
        <f t="shared" si="93"/>
        <v>57363.899999999994</v>
      </c>
      <c r="U51" s="394">
        <f t="shared" si="93"/>
        <v>57363.899999999994</v>
      </c>
      <c r="V51" s="394">
        <f t="shared" si="93"/>
        <v>139068.31999999998</v>
      </c>
      <c r="W51" s="394">
        <f t="shared" si="93"/>
        <v>184864.16</v>
      </c>
      <c r="X51" s="394">
        <f t="shared" si="93"/>
        <v>197268.37999999998</v>
      </c>
      <c r="Y51" s="394">
        <f t="shared" si="93"/>
        <v>266438.91000000009</v>
      </c>
      <c r="Z51" s="419">
        <f t="shared" si="93"/>
        <v>292059.33999999997</v>
      </c>
      <c r="AA51" s="420"/>
      <c r="AB51" s="132">
        <f t="shared" si="1"/>
        <v>2435519.1599999997</v>
      </c>
      <c r="AC51" s="132">
        <f t="shared" si="2"/>
        <v>0.77999999979510903</v>
      </c>
      <c r="AD51" s="387">
        <f>100%</f>
        <v>1</v>
      </c>
      <c r="AE51" s="388">
        <f>AD51-H51-I51-J51</f>
        <v>-283044.39</v>
      </c>
      <c r="AF51" s="404"/>
      <c r="AG51" s="404"/>
    </row>
    <row r="52" spans="1:33" ht="15.75" customHeight="1">
      <c r="A52" s="548" t="s">
        <v>1285</v>
      </c>
      <c r="B52" s="477"/>
      <c r="C52" s="477"/>
      <c r="D52" s="478"/>
      <c r="E52" s="397">
        <f t="shared" ref="E52:Z52" si="94">E51/$C$51</f>
        <v>5.5845980879138286E-2</v>
      </c>
      <c r="F52" s="397">
        <f t="shared" si="94"/>
        <v>1.9994519116932383E-2</v>
      </c>
      <c r="G52" s="397">
        <f t="shared" si="94"/>
        <v>2.1157847716081524E-2</v>
      </c>
      <c r="H52" s="397">
        <f t="shared" si="94"/>
        <v>1.9453915864880995E-2</v>
      </c>
      <c r="I52" s="397">
        <f t="shared" si="94"/>
        <v>2.9706868259103646E-2</v>
      </c>
      <c r="J52" s="397">
        <f t="shared" si="94"/>
        <v>6.7054807196528232E-2</v>
      </c>
      <c r="K52" s="397">
        <f t="shared" si="94"/>
        <v>5.1309869382551651E-2</v>
      </c>
      <c r="L52" s="397">
        <f t="shared" si="94"/>
        <v>2.3043806407924545E-2</v>
      </c>
      <c r="M52" s="397">
        <f t="shared" si="94"/>
        <v>1.642967045467918E-2</v>
      </c>
      <c r="N52" s="397">
        <f t="shared" si="94"/>
        <v>1.642967045467918E-2</v>
      </c>
      <c r="O52" s="397">
        <f t="shared" si="94"/>
        <v>1.642967045467918E-2</v>
      </c>
      <c r="P52" s="397">
        <f t="shared" si="94"/>
        <v>1.642967045467918E-2</v>
      </c>
      <c r="Q52" s="397">
        <f t="shared" si="94"/>
        <v>4.6755544115972221E-2</v>
      </c>
      <c r="R52" s="397">
        <f t="shared" si="94"/>
        <v>4.8995414917440604E-2</v>
      </c>
      <c r="S52" s="397">
        <f t="shared" si="94"/>
        <v>6.0542743903792468E-2</v>
      </c>
      <c r="T52" s="397">
        <f t="shared" si="94"/>
        <v>2.3553040588121816E-2</v>
      </c>
      <c r="U52" s="397">
        <f t="shared" si="94"/>
        <v>2.3553040588121816E-2</v>
      </c>
      <c r="V52" s="397">
        <f t="shared" si="94"/>
        <v>5.7100053962194211E-2</v>
      </c>
      <c r="W52" s="397">
        <f t="shared" si="94"/>
        <v>7.5903365422662086E-2</v>
      </c>
      <c r="X52" s="397">
        <f t="shared" si="94"/>
        <v>8.0996413439341428E-2</v>
      </c>
      <c r="Y52" s="397">
        <f t="shared" si="94"/>
        <v>0.10939713759847113</v>
      </c>
      <c r="Z52" s="421">
        <f t="shared" si="94"/>
        <v>0.11991662856186676</v>
      </c>
      <c r="AA52" s="398"/>
      <c r="AB52" s="132"/>
      <c r="AC52" s="132">
        <f t="shared" si="2"/>
        <v>0</v>
      </c>
      <c r="AD52" s="359"/>
      <c r="AE52" s="359"/>
      <c r="AF52" s="404"/>
      <c r="AG52" s="404"/>
    </row>
    <row r="53" spans="1:33" ht="15.75" customHeight="1">
      <c r="A53" s="549" t="s">
        <v>1286</v>
      </c>
      <c r="B53" s="477"/>
      <c r="C53" s="477"/>
      <c r="D53" s="478"/>
      <c r="E53" s="394">
        <f>E51</f>
        <v>136014</v>
      </c>
      <c r="F53" s="394">
        <f t="shared" ref="F53:Y53" si="95">E53+F51</f>
        <v>184711.05</v>
      </c>
      <c r="G53" s="394">
        <f t="shared" si="95"/>
        <v>236241.40999999997</v>
      </c>
      <c r="H53" s="394">
        <f t="shared" si="95"/>
        <v>283621.81</v>
      </c>
      <c r="I53" s="394">
        <f t="shared" si="95"/>
        <v>355973.48</v>
      </c>
      <c r="J53" s="394">
        <f t="shared" si="95"/>
        <v>519286.79999999993</v>
      </c>
      <c r="K53" s="394">
        <f t="shared" si="95"/>
        <v>644253.00999999989</v>
      </c>
      <c r="L53" s="394">
        <f t="shared" si="95"/>
        <v>700376.65999999992</v>
      </c>
      <c r="M53" s="394">
        <f t="shared" si="95"/>
        <v>740391.45</v>
      </c>
      <c r="N53" s="394">
        <f t="shared" si="95"/>
        <v>780406.24</v>
      </c>
      <c r="O53" s="394">
        <f t="shared" si="95"/>
        <v>820421.03</v>
      </c>
      <c r="P53" s="394">
        <f t="shared" si="95"/>
        <v>860435.82000000007</v>
      </c>
      <c r="Q53" s="394">
        <f t="shared" si="95"/>
        <v>974309.88000000012</v>
      </c>
      <c r="R53" s="394">
        <f t="shared" si="95"/>
        <v>1093639.1900000002</v>
      </c>
      <c r="S53" s="394">
        <f t="shared" si="95"/>
        <v>1241092.2500000002</v>
      </c>
      <c r="T53" s="394">
        <f t="shared" si="95"/>
        <v>1298456.1500000001</v>
      </c>
      <c r="U53" s="394">
        <f t="shared" si="95"/>
        <v>1355820.05</v>
      </c>
      <c r="V53" s="394">
        <f t="shared" si="95"/>
        <v>1494888.37</v>
      </c>
      <c r="W53" s="394">
        <f t="shared" si="95"/>
        <v>1679752.53</v>
      </c>
      <c r="X53" s="394">
        <f t="shared" si="95"/>
        <v>1877020.91</v>
      </c>
      <c r="Y53" s="394">
        <f t="shared" si="95"/>
        <v>2143459.8199999998</v>
      </c>
      <c r="Z53" s="419">
        <f>Y53+Z51+AC51</f>
        <v>2435519.9399999995</v>
      </c>
      <c r="AA53" s="420"/>
      <c r="AB53" s="132"/>
      <c r="AC53" s="359"/>
      <c r="AD53" s="359"/>
      <c r="AE53" s="359"/>
      <c r="AF53" s="404"/>
      <c r="AG53" s="404"/>
    </row>
    <row r="54" spans="1:33" ht="15.75" customHeight="1">
      <c r="A54" s="550" t="s">
        <v>1287</v>
      </c>
      <c r="B54" s="502"/>
      <c r="C54" s="502"/>
      <c r="D54" s="503"/>
      <c r="E54" s="399">
        <f>E53/$C$51</f>
        <v>5.5845980879138286E-2</v>
      </c>
      <c r="F54" s="399">
        <f t="shared" ref="F54:Z54" si="96">E54+F52</f>
        <v>7.5840499996070676E-2</v>
      </c>
      <c r="G54" s="399">
        <f t="shared" si="96"/>
        <v>9.6998347712152197E-2</v>
      </c>
      <c r="H54" s="399">
        <f t="shared" si="96"/>
        <v>0.1164522635770332</v>
      </c>
      <c r="I54" s="399">
        <f t="shared" si="96"/>
        <v>0.14615913183613685</v>
      </c>
      <c r="J54" s="399">
        <f t="shared" si="96"/>
        <v>0.21321393903266508</v>
      </c>
      <c r="K54" s="399">
        <f t="shared" si="96"/>
        <v>0.26452380841521672</v>
      </c>
      <c r="L54" s="399">
        <f t="shared" si="96"/>
        <v>0.28756761482314125</v>
      </c>
      <c r="M54" s="399">
        <f t="shared" si="96"/>
        <v>0.30399728527782044</v>
      </c>
      <c r="N54" s="399">
        <f t="shared" si="96"/>
        <v>0.32042695573249963</v>
      </c>
      <c r="O54" s="399">
        <f t="shared" si="96"/>
        <v>0.33685662618717882</v>
      </c>
      <c r="P54" s="399">
        <f t="shared" si="96"/>
        <v>0.35328629664185801</v>
      </c>
      <c r="Q54" s="399">
        <f t="shared" si="96"/>
        <v>0.40004184075783022</v>
      </c>
      <c r="R54" s="399">
        <f t="shared" si="96"/>
        <v>0.44903725567527081</v>
      </c>
      <c r="S54" s="399">
        <f t="shared" si="96"/>
        <v>0.5095799995790633</v>
      </c>
      <c r="T54" s="399">
        <f t="shared" si="96"/>
        <v>0.5331330401671851</v>
      </c>
      <c r="U54" s="399">
        <f t="shared" si="96"/>
        <v>0.5566860807553069</v>
      </c>
      <c r="V54" s="399">
        <f t="shared" si="96"/>
        <v>0.6137861347175011</v>
      </c>
      <c r="W54" s="399">
        <f t="shared" si="96"/>
        <v>0.68968950014016317</v>
      </c>
      <c r="X54" s="399">
        <f t="shared" si="96"/>
        <v>0.77068591357950456</v>
      </c>
      <c r="Y54" s="399">
        <f t="shared" si="96"/>
        <v>0.88008305117797569</v>
      </c>
      <c r="Z54" s="422">
        <f t="shared" si="96"/>
        <v>0.9999996797398425</v>
      </c>
      <c r="AA54" s="398"/>
      <c r="AB54" s="132"/>
      <c r="AC54" s="359"/>
      <c r="AD54" s="359"/>
      <c r="AE54" s="359"/>
      <c r="AF54" s="404"/>
      <c r="AG54" s="404"/>
    </row>
    <row r="55" spans="1:33" ht="15.75" customHeight="1">
      <c r="A55" s="400" t="s">
        <v>1423</v>
      </c>
      <c r="B55" s="359"/>
      <c r="C55" s="359"/>
      <c r="D55" s="359"/>
      <c r="E55" s="359"/>
      <c r="F55" s="359"/>
      <c r="G55" s="359"/>
      <c r="H55" s="359"/>
      <c r="I55" s="359"/>
      <c r="J55" s="359"/>
      <c r="K55" s="359"/>
      <c r="L55" s="359"/>
      <c r="M55" s="359"/>
      <c r="N55" s="359"/>
      <c r="O55" s="359"/>
      <c r="P55" s="359"/>
      <c r="Q55" s="359"/>
      <c r="R55" s="359"/>
      <c r="S55" s="359"/>
      <c r="T55" s="359"/>
      <c r="U55" s="359"/>
      <c r="V55" s="358"/>
      <c r="W55" s="358"/>
      <c r="X55" s="358"/>
      <c r="Y55" s="358"/>
      <c r="Z55" s="358"/>
      <c r="AA55" s="358"/>
      <c r="AB55" s="359"/>
      <c r="AC55" s="359"/>
      <c r="AD55" s="359"/>
      <c r="AE55" s="359"/>
      <c r="AF55" s="404"/>
      <c r="AG55" s="404"/>
    </row>
    <row r="56" spans="1:33" ht="15.75" customHeight="1">
      <c r="A56" s="359"/>
      <c r="B56" s="359"/>
      <c r="C56" s="359"/>
      <c r="D56" s="359"/>
      <c r="E56" s="359"/>
      <c r="F56" s="359"/>
      <c r="G56" s="359"/>
      <c r="H56" s="359"/>
      <c r="I56" s="359"/>
      <c r="J56" s="359"/>
      <c r="K56" s="359"/>
      <c r="L56" s="359"/>
      <c r="M56" s="359"/>
      <c r="N56" s="359"/>
      <c r="O56" s="359"/>
      <c r="P56" s="359"/>
      <c r="Q56" s="359"/>
      <c r="R56" s="359"/>
      <c r="S56" s="359"/>
      <c r="T56" s="359"/>
      <c r="U56" s="359"/>
      <c r="V56" s="358"/>
      <c r="W56" s="358"/>
      <c r="X56" s="358"/>
      <c r="Y56" s="358"/>
      <c r="Z56" s="358"/>
      <c r="AA56" s="358"/>
      <c r="AB56" s="359"/>
      <c r="AC56" s="359"/>
      <c r="AD56" s="359"/>
      <c r="AE56" s="359"/>
      <c r="AF56" s="404"/>
      <c r="AG56" s="404"/>
    </row>
    <row r="57" spans="1:33" ht="15.75" customHeight="1">
      <c r="A57" s="359"/>
      <c r="B57" s="359"/>
      <c r="C57" s="359"/>
      <c r="D57" s="359"/>
      <c r="E57" s="359"/>
      <c r="F57" s="359"/>
      <c r="G57" s="359"/>
      <c r="H57" s="359"/>
      <c r="I57" s="359"/>
      <c r="J57" s="359"/>
      <c r="K57" s="359"/>
      <c r="L57" s="359"/>
      <c r="M57" s="359"/>
      <c r="N57" s="359"/>
      <c r="O57" s="359"/>
      <c r="P57" s="359"/>
      <c r="Q57" s="359"/>
      <c r="R57" s="359"/>
      <c r="S57" s="359"/>
      <c r="T57" s="359"/>
      <c r="U57" s="359"/>
      <c r="V57" s="358"/>
      <c r="W57" s="358"/>
      <c r="X57" s="358"/>
      <c r="Y57" s="358"/>
      <c r="Z57" s="358"/>
      <c r="AA57" s="358"/>
      <c r="AB57" s="359"/>
      <c r="AC57" s="359"/>
      <c r="AD57" s="359"/>
      <c r="AE57" s="359"/>
      <c r="AF57" s="404"/>
      <c r="AG57" s="404"/>
    </row>
    <row r="58" spans="1:33" ht="15.75" customHeight="1">
      <c r="A58" s="359"/>
      <c r="B58" s="401"/>
      <c r="C58" s="359"/>
      <c r="D58" s="359"/>
      <c r="E58" s="359"/>
      <c r="F58" s="359"/>
      <c r="G58" s="359"/>
      <c r="H58" s="359"/>
      <c r="I58" s="359"/>
      <c r="J58" s="359"/>
      <c r="K58" s="359"/>
      <c r="L58" s="359"/>
      <c r="M58" s="359"/>
      <c r="N58" s="359"/>
      <c r="O58" s="359"/>
      <c r="P58" s="359"/>
      <c r="Q58" s="359"/>
      <c r="R58" s="359"/>
      <c r="S58" s="359"/>
      <c r="T58" s="359"/>
      <c r="U58" s="359"/>
      <c r="V58" s="358"/>
      <c r="W58" s="358"/>
      <c r="X58" s="358"/>
      <c r="Y58" s="358"/>
      <c r="Z58" s="358"/>
      <c r="AA58" s="358"/>
      <c r="AB58" s="359"/>
      <c r="AC58" s="359"/>
      <c r="AD58" s="359"/>
      <c r="AE58" s="359"/>
      <c r="AF58" s="404"/>
      <c r="AG58" s="404"/>
    </row>
    <row r="59" spans="1:33" ht="15.75" customHeight="1">
      <c r="A59" s="359"/>
      <c r="B59" s="359"/>
      <c r="C59" s="359"/>
      <c r="D59" s="359"/>
      <c r="E59" s="359"/>
      <c r="F59" s="359"/>
      <c r="G59" s="359"/>
      <c r="H59" s="359"/>
      <c r="I59" s="359"/>
      <c r="J59" s="359"/>
      <c r="K59" s="359"/>
      <c r="L59" s="359"/>
      <c r="M59" s="359"/>
      <c r="N59" s="359"/>
      <c r="O59" s="359"/>
      <c r="P59" s="359"/>
      <c r="Q59" s="359"/>
      <c r="R59" s="359"/>
      <c r="S59" s="359"/>
      <c r="T59" s="359"/>
      <c r="U59" s="359"/>
      <c r="V59" s="358"/>
      <c r="W59" s="358"/>
      <c r="X59" s="358"/>
      <c r="Y59" s="358"/>
      <c r="Z59" s="358"/>
      <c r="AA59" s="358"/>
      <c r="AB59" s="359"/>
      <c r="AC59" s="359"/>
      <c r="AD59" s="359"/>
      <c r="AE59" s="359"/>
      <c r="AF59" s="404"/>
      <c r="AG59" s="404"/>
    </row>
    <row r="60" spans="1:33" ht="15.75" customHeight="1">
      <c r="A60" s="359"/>
      <c r="B60" s="359"/>
      <c r="C60" s="359"/>
      <c r="D60" s="359"/>
      <c r="E60" s="359"/>
      <c r="F60" s="359"/>
      <c r="G60" s="359"/>
      <c r="H60" s="359"/>
      <c r="I60" s="359"/>
      <c r="J60" s="359"/>
      <c r="K60" s="359"/>
      <c r="L60" s="359"/>
      <c r="M60" s="359"/>
      <c r="N60" s="359"/>
      <c r="O60" s="359"/>
      <c r="P60" s="359"/>
      <c r="Q60" s="359"/>
      <c r="R60" s="359"/>
      <c r="S60" s="359"/>
      <c r="T60" s="359"/>
      <c r="U60" s="359"/>
      <c r="V60" s="358"/>
      <c r="W60" s="358"/>
      <c r="X60" s="358"/>
      <c r="Y60" s="358"/>
      <c r="Z60" s="358"/>
      <c r="AA60" s="358"/>
      <c r="AB60" s="359"/>
      <c r="AC60" s="359"/>
      <c r="AD60" s="359"/>
      <c r="AE60" s="359"/>
      <c r="AF60" s="404"/>
      <c r="AG60" s="404"/>
    </row>
    <row r="61" spans="1:33" ht="15.75" customHeight="1">
      <c r="A61" s="359"/>
      <c r="B61" s="359"/>
      <c r="C61" s="359"/>
      <c r="D61" s="359"/>
      <c r="E61" s="547" t="s">
        <v>1094</v>
      </c>
      <c r="F61" s="428"/>
      <c r="G61" s="428"/>
      <c r="H61" s="428"/>
      <c r="I61" s="428"/>
      <c r="J61" s="428"/>
      <c r="K61" s="428"/>
      <c r="L61" s="428"/>
      <c r="M61" s="428"/>
      <c r="N61" s="425"/>
      <c r="O61" s="359"/>
      <c r="P61" s="402"/>
      <c r="Q61" s="402"/>
      <c r="R61" s="402"/>
      <c r="S61" s="402"/>
      <c r="T61" s="402"/>
      <c r="U61" s="402"/>
      <c r="V61" s="402"/>
      <c r="W61" s="402"/>
      <c r="X61" s="402"/>
      <c r="Y61" s="402"/>
      <c r="Z61" s="402">
        <f>C51-Z53</f>
        <v>0</v>
      </c>
      <c r="AA61" s="403"/>
      <c r="AB61" s="359"/>
      <c r="AC61" s="359"/>
      <c r="AD61" s="359"/>
      <c r="AE61" s="359"/>
      <c r="AF61" s="404"/>
      <c r="AG61" s="404"/>
    </row>
    <row r="62" spans="1:33" ht="15.75" customHeight="1">
      <c r="A62" s="359"/>
      <c r="B62" s="359"/>
      <c r="C62" s="359"/>
      <c r="D62" s="359"/>
      <c r="E62" s="359"/>
      <c r="F62" s="359"/>
      <c r="G62" s="359"/>
      <c r="H62" s="359"/>
      <c r="I62" s="359"/>
      <c r="J62" s="359"/>
      <c r="K62" s="359"/>
      <c r="L62" s="359"/>
      <c r="M62" s="359"/>
      <c r="N62" s="359"/>
      <c r="O62" s="359"/>
      <c r="P62" s="359"/>
      <c r="Q62" s="359"/>
      <c r="R62" s="359"/>
      <c r="S62" s="359"/>
      <c r="T62" s="359"/>
      <c r="U62" s="359"/>
      <c r="V62" s="358"/>
      <c r="W62" s="358"/>
      <c r="X62" s="358"/>
      <c r="Y62" s="358"/>
      <c r="Z62" s="358"/>
      <c r="AA62" s="358"/>
      <c r="AB62" s="359"/>
      <c r="AC62" s="359"/>
      <c r="AD62" s="359"/>
      <c r="AE62" s="359"/>
      <c r="AF62" s="404"/>
      <c r="AG62" s="404"/>
    </row>
    <row r="63" spans="1:33" ht="15.75" customHeight="1">
      <c r="A63" s="359"/>
      <c r="B63" s="359"/>
      <c r="C63" s="359"/>
      <c r="D63" s="359"/>
      <c r="E63" s="359"/>
      <c r="F63" s="359"/>
      <c r="G63" s="359"/>
      <c r="H63" s="359"/>
      <c r="I63" s="359"/>
      <c r="J63" s="359"/>
      <c r="K63" s="359"/>
      <c r="L63" s="359"/>
      <c r="M63" s="359"/>
      <c r="N63" s="359"/>
      <c r="O63" s="359"/>
      <c r="P63" s="359"/>
      <c r="Q63" s="359"/>
      <c r="R63" s="359"/>
      <c r="S63" s="359"/>
      <c r="T63" s="359"/>
      <c r="U63" s="359"/>
      <c r="V63" s="358"/>
      <c r="W63" s="358"/>
      <c r="X63" s="358"/>
      <c r="Y63" s="358"/>
      <c r="Z63" s="358"/>
      <c r="AA63" s="358"/>
      <c r="AB63" s="359"/>
      <c r="AC63" s="359"/>
      <c r="AD63" s="359"/>
      <c r="AE63" s="359"/>
      <c r="AF63" s="404"/>
      <c r="AG63" s="404"/>
    </row>
    <row r="64" spans="1:33" ht="15.75" customHeight="1">
      <c r="A64" s="359"/>
      <c r="B64" s="359"/>
      <c r="C64" s="359"/>
      <c r="D64" s="359"/>
      <c r="E64" s="359"/>
      <c r="F64" s="359"/>
      <c r="G64" s="359"/>
      <c r="H64" s="359"/>
      <c r="I64" s="359"/>
      <c r="J64" s="359"/>
      <c r="K64" s="359"/>
      <c r="L64" s="359"/>
      <c r="M64" s="359"/>
      <c r="N64" s="359"/>
      <c r="O64" s="359"/>
      <c r="P64" s="359"/>
      <c r="Q64" s="359"/>
      <c r="R64" s="359"/>
      <c r="S64" s="359"/>
      <c r="T64" s="359"/>
      <c r="U64" s="359"/>
      <c r="V64" s="358"/>
      <c r="W64" s="358"/>
      <c r="X64" s="358"/>
      <c r="Y64" s="358"/>
      <c r="Z64" s="358"/>
      <c r="AA64" s="358"/>
      <c r="AB64" s="359"/>
      <c r="AC64" s="359"/>
      <c r="AD64" s="359"/>
      <c r="AE64" s="359"/>
      <c r="AF64" s="404"/>
      <c r="AG64" s="404"/>
    </row>
    <row r="65" spans="1:33" ht="15.75" customHeight="1">
      <c r="A65" s="359"/>
      <c r="B65" s="359"/>
      <c r="C65" s="359"/>
      <c r="D65" s="359"/>
      <c r="E65" s="359"/>
      <c r="F65" s="359"/>
      <c r="G65" s="359"/>
      <c r="H65" s="359"/>
      <c r="I65" s="359"/>
      <c r="J65" s="359"/>
      <c r="K65" s="359"/>
      <c r="L65" s="359"/>
      <c r="M65" s="359"/>
      <c r="N65" s="359"/>
      <c r="O65" s="359"/>
      <c r="P65" s="359"/>
      <c r="Q65" s="359"/>
      <c r="R65" s="359"/>
      <c r="S65" s="359"/>
      <c r="T65" s="359"/>
      <c r="U65" s="359"/>
      <c r="V65" s="358"/>
      <c r="W65" s="358"/>
      <c r="X65" s="358"/>
      <c r="Y65" s="358"/>
      <c r="Z65" s="358"/>
      <c r="AA65" s="358"/>
      <c r="AB65" s="359"/>
      <c r="AC65" s="359"/>
      <c r="AD65" s="359"/>
      <c r="AE65" s="359"/>
      <c r="AF65" s="404"/>
      <c r="AG65" s="404"/>
    </row>
    <row r="66" spans="1:33" ht="15.75" customHeight="1">
      <c r="A66" s="359"/>
      <c r="B66" s="359"/>
      <c r="C66" s="359"/>
      <c r="D66" s="359"/>
      <c r="E66" s="359"/>
      <c r="F66" s="359"/>
      <c r="G66" s="359"/>
      <c r="H66" s="359"/>
      <c r="I66" s="359"/>
      <c r="J66" s="359"/>
      <c r="K66" s="359"/>
      <c r="L66" s="359"/>
      <c r="M66" s="359"/>
      <c r="N66" s="359"/>
      <c r="O66" s="359"/>
      <c r="P66" s="359"/>
      <c r="Q66" s="359"/>
      <c r="R66" s="359"/>
      <c r="S66" s="359"/>
      <c r="T66" s="359"/>
      <c r="U66" s="359"/>
      <c r="V66" s="358"/>
      <c r="W66" s="358"/>
      <c r="X66" s="358"/>
      <c r="Y66" s="358"/>
      <c r="Z66" s="358"/>
      <c r="AA66" s="358"/>
      <c r="AB66" s="359"/>
      <c r="AC66" s="359"/>
      <c r="AD66" s="359"/>
      <c r="AE66" s="359"/>
      <c r="AF66" s="404"/>
      <c r="AG66" s="404"/>
    </row>
    <row r="67" spans="1:33" ht="15.75" customHeight="1">
      <c r="A67" s="359"/>
      <c r="B67" s="359"/>
      <c r="C67" s="359"/>
      <c r="D67" s="359"/>
      <c r="E67" s="359"/>
      <c r="F67" s="359"/>
      <c r="G67" s="359"/>
      <c r="H67" s="359"/>
      <c r="I67" s="359"/>
      <c r="J67" s="359"/>
      <c r="K67" s="359"/>
      <c r="L67" s="359"/>
      <c r="M67" s="359"/>
      <c r="N67" s="359"/>
      <c r="O67" s="359"/>
      <c r="P67" s="359"/>
      <c r="Q67" s="359"/>
      <c r="R67" s="359"/>
      <c r="S67" s="359"/>
      <c r="T67" s="359"/>
      <c r="U67" s="359"/>
      <c r="V67" s="358"/>
      <c r="W67" s="358"/>
      <c r="X67" s="358"/>
      <c r="Y67" s="358"/>
      <c r="Z67" s="358"/>
      <c r="AA67" s="358"/>
      <c r="AB67" s="359"/>
      <c r="AC67" s="359"/>
      <c r="AD67" s="359"/>
      <c r="AE67" s="359"/>
      <c r="AF67" s="404"/>
      <c r="AG67" s="404"/>
    </row>
    <row r="68" spans="1:33" ht="15.75" customHeight="1">
      <c r="A68" s="359"/>
      <c r="B68" s="359"/>
      <c r="C68" s="359"/>
      <c r="D68" s="359"/>
      <c r="E68" s="359"/>
      <c r="F68" s="359"/>
      <c r="G68" s="359"/>
      <c r="H68" s="359"/>
      <c r="I68" s="359"/>
      <c r="J68" s="359"/>
      <c r="K68" s="359"/>
      <c r="L68" s="359"/>
      <c r="M68" s="359"/>
      <c r="N68" s="359"/>
      <c r="O68" s="359"/>
      <c r="P68" s="359"/>
      <c r="Q68" s="359"/>
      <c r="R68" s="359"/>
      <c r="S68" s="359"/>
      <c r="T68" s="359"/>
      <c r="U68" s="359"/>
      <c r="V68" s="358"/>
      <c r="W68" s="358"/>
      <c r="X68" s="358"/>
      <c r="Y68" s="358"/>
      <c r="Z68" s="358"/>
      <c r="AA68" s="358"/>
      <c r="AB68" s="359"/>
      <c r="AC68" s="359"/>
      <c r="AD68" s="359"/>
      <c r="AE68" s="359"/>
      <c r="AF68" s="404"/>
      <c r="AG68" s="404"/>
    </row>
    <row r="69" spans="1:33" ht="15.75" customHeight="1">
      <c r="A69" s="359"/>
      <c r="B69" s="359"/>
      <c r="C69" s="359"/>
      <c r="D69" s="359"/>
      <c r="E69" s="359"/>
      <c r="F69" s="359"/>
      <c r="G69" s="359"/>
      <c r="H69" s="359"/>
      <c r="I69" s="359"/>
      <c r="J69" s="359"/>
      <c r="K69" s="359"/>
      <c r="L69" s="359"/>
      <c r="M69" s="359"/>
      <c r="N69" s="359"/>
      <c r="O69" s="359"/>
      <c r="P69" s="359"/>
      <c r="Q69" s="359"/>
      <c r="R69" s="359"/>
      <c r="S69" s="359"/>
      <c r="T69" s="359"/>
      <c r="U69" s="359"/>
      <c r="V69" s="358"/>
      <c r="W69" s="358"/>
      <c r="X69" s="358"/>
      <c r="Y69" s="358"/>
      <c r="Z69" s="358"/>
      <c r="AA69" s="358"/>
      <c r="AB69" s="359"/>
      <c r="AC69" s="359"/>
      <c r="AD69" s="359"/>
      <c r="AE69" s="359"/>
      <c r="AF69" s="404"/>
      <c r="AG69" s="404"/>
    </row>
    <row r="70" spans="1:33" ht="15.75" customHeight="1">
      <c r="A70" s="359"/>
      <c r="B70" s="359"/>
      <c r="C70" s="359"/>
      <c r="D70" s="359"/>
      <c r="E70" s="359"/>
      <c r="F70" s="359"/>
      <c r="G70" s="359"/>
      <c r="H70" s="359"/>
      <c r="I70" s="359"/>
      <c r="J70" s="359"/>
      <c r="K70" s="359"/>
      <c r="L70" s="359"/>
      <c r="M70" s="359"/>
      <c r="N70" s="359"/>
      <c r="O70" s="359"/>
      <c r="P70" s="359"/>
      <c r="Q70" s="359"/>
      <c r="R70" s="359"/>
      <c r="S70" s="359"/>
      <c r="T70" s="359"/>
      <c r="U70" s="359"/>
      <c r="V70" s="358"/>
      <c r="W70" s="358"/>
      <c r="X70" s="358"/>
      <c r="Y70" s="358"/>
      <c r="Z70" s="358"/>
      <c r="AA70" s="358"/>
      <c r="AB70" s="359"/>
      <c r="AC70" s="359"/>
      <c r="AD70" s="359"/>
      <c r="AE70" s="359"/>
      <c r="AF70" s="404"/>
      <c r="AG70" s="404"/>
    </row>
    <row r="71" spans="1:33" ht="15.75" customHeight="1">
      <c r="A71" s="359"/>
      <c r="B71" s="359"/>
      <c r="C71" s="359"/>
      <c r="D71" s="359"/>
      <c r="E71" s="359"/>
      <c r="F71" s="359"/>
      <c r="G71" s="359"/>
      <c r="H71" s="359"/>
      <c r="I71" s="359"/>
      <c r="J71" s="359"/>
      <c r="K71" s="359"/>
      <c r="L71" s="359"/>
      <c r="M71" s="359"/>
      <c r="N71" s="359"/>
      <c r="O71" s="359"/>
      <c r="P71" s="359"/>
      <c r="Q71" s="359"/>
      <c r="R71" s="359"/>
      <c r="S71" s="359"/>
      <c r="T71" s="359"/>
      <c r="U71" s="359"/>
      <c r="V71" s="358"/>
      <c r="W71" s="358"/>
      <c r="X71" s="358"/>
      <c r="Y71" s="358"/>
      <c r="Z71" s="358"/>
      <c r="AA71" s="358"/>
      <c r="AB71" s="359"/>
      <c r="AC71" s="359"/>
      <c r="AD71" s="359"/>
      <c r="AE71" s="359"/>
      <c r="AF71" s="404"/>
      <c r="AG71" s="404"/>
    </row>
    <row r="72" spans="1:33" ht="15.75" customHeight="1">
      <c r="A72" s="359"/>
      <c r="B72" s="359"/>
      <c r="C72" s="359"/>
      <c r="D72" s="359"/>
      <c r="E72" s="359"/>
      <c r="F72" s="359"/>
      <c r="G72" s="359"/>
      <c r="H72" s="359"/>
      <c r="I72" s="359"/>
      <c r="J72" s="359"/>
      <c r="K72" s="359"/>
      <c r="L72" s="359"/>
      <c r="M72" s="359"/>
      <c r="N72" s="359"/>
      <c r="O72" s="359"/>
      <c r="P72" s="359"/>
      <c r="Q72" s="359"/>
      <c r="R72" s="359"/>
      <c r="S72" s="359"/>
      <c r="T72" s="359"/>
      <c r="U72" s="359"/>
      <c r="V72" s="358"/>
      <c r="W72" s="358"/>
      <c r="X72" s="358"/>
      <c r="Y72" s="358"/>
      <c r="Z72" s="358"/>
      <c r="AA72" s="358"/>
      <c r="AB72" s="359"/>
      <c r="AC72" s="359"/>
      <c r="AD72" s="359"/>
      <c r="AE72" s="359"/>
      <c r="AF72" s="404"/>
      <c r="AG72" s="404"/>
    </row>
    <row r="73" spans="1:33" ht="15.75" customHeight="1">
      <c r="A73" s="359"/>
      <c r="B73" s="359"/>
      <c r="C73" s="359"/>
      <c r="D73" s="359"/>
      <c r="E73" s="359"/>
      <c r="F73" s="359"/>
      <c r="G73" s="359"/>
      <c r="H73" s="359"/>
      <c r="I73" s="359"/>
      <c r="J73" s="359"/>
      <c r="K73" s="359"/>
      <c r="L73" s="359"/>
      <c r="M73" s="359"/>
      <c r="N73" s="359"/>
      <c r="O73" s="359"/>
      <c r="P73" s="359"/>
      <c r="Q73" s="359"/>
      <c r="R73" s="359"/>
      <c r="S73" s="359"/>
      <c r="T73" s="359"/>
      <c r="U73" s="359"/>
      <c r="V73" s="358"/>
      <c r="W73" s="358"/>
      <c r="X73" s="358"/>
      <c r="Y73" s="358"/>
      <c r="Z73" s="358"/>
      <c r="AA73" s="358"/>
      <c r="AB73" s="359"/>
      <c r="AC73" s="359"/>
      <c r="AD73" s="359"/>
      <c r="AE73" s="359"/>
      <c r="AF73" s="404"/>
      <c r="AG73" s="404"/>
    </row>
    <row r="74" spans="1:33" ht="15.75" customHeight="1">
      <c r="A74" s="359"/>
      <c r="B74" s="359"/>
      <c r="C74" s="359"/>
      <c r="D74" s="359"/>
      <c r="E74" s="359"/>
      <c r="F74" s="359"/>
      <c r="G74" s="359"/>
      <c r="H74" s="359"/>
      <c r="I74" s="359"/>
      <c r="J74" s="359"/>
      <c r="K74" s="359"/>
      <c r="L74" s="359"/>
      <c r="M74" s="359"/>
      <c r="N74" s="359"/>
      <c r="O74" s="359"/>
      <c r="P74" s="359"/>
      <c r="Q74" s="359"/>
      <c r="R74" s="359"/>
      <c r="S74" s="359"/>
      <c r="T74" s="359"/>
      <c r="U74" s="359"/>
      <c r="V74" s="358"/>
      <c r="W74" s="358"/>
      <c r="X74" s="358"/>
      <c r="Y74" s="358"/>
      <c r="Z74" s="358"/>
      <c r="AA74" s="358"/>
      <c r="AB74" s="359"/>
      <c r="AC74" s="359"/>
      <c r="AD74" s="359"/>
      <c r="AE74" s="359"/>
      <c r="AF74" s="404"/>
      <c r="AG74" s="404"/>
    </row>
    <row r="75" spans="1:33" ht="15.75" customHeight="1">
      <c r="A75" s="359"/>
      <c r="B75" s="359"/>
      <c r="C75" s="359"/>
      <c r="D75" s="359"/>
      <c r="E75" s="359"/>
      <c r="F75" s="359"/>
      <c r="G75" s="359"/>
      <c r="H75" s="359"/>
      <c r="I75" s="359"/>
      <c r="J75" s="359"/>
      <c r="K75" s="359"/>
      <c r="L75" s="359"/>
      <c r="M75" s="359"/>
      <c r="N75" s="359"/>
      <c r="O75" s="359"/>
      <c r="P75" s="359"/>
      <c r="Q75" s="359"/>
      <c r="R75" s="359"/>
      <c r="S75" s="359"/>
      <c r="T75" s="359"/>
      <c r="U75" s="359"/>
      <c r="V75" s="358"/>
      <c r="W75" s="358"/>
      <c r="X75" s="358"/>
      <c r="Y75" s="358"/>
      <c r="Z75" s="358"/>
      <c r="AA75" s="358"/>
      <c r="AB75" s="359"/>
      <c r="AC75" s="359"/>
      <c r="AD75" s="359"/>
      <c r="AE75" s="359"/>
      <c r="AF75" s="404"/>
      <c r="AG75" s="404"/>
    </row>
    <row r="76" spans="1:33" ht="15.75" customHeight="1">
      <c r="A76" s="359"/>
      <c r="B76" s="359"/>
      <c r="C76" s="359"/>
      <c r="D76" s="359"/>
      <c r="E76" s="359"/>
      <c r="F76" s="359"/>
      <c r="G76" s="359"/>
      <c r="H76" s="359"/>
      <c r="I76" s="359"/>
      <c r="J76" s="359"/>
      <c r="K76" s="359"/>
      <c r="L76" s="359"/>
      <c r="M76" s="359"/>
      <c r="N76" s="359"/>
      <c r="O76" s="359"/>
      <c r="P76" s="359"/>
      <c r="Q76" s="359"/>
      <c r="R76" s="359"/>
      <c r="S76" s="359"/>
      <c r="T76" s="359"/>
      <c r="U76" s="359"/>
      <c r="V76" s="358"/>
      <c r="W76" s="358"/>
      <c r="X76" s="358"/>
      <c r="Y76" s="358"/>
      <c r="Z76" s="358"/>
      <c r="AA76" s="358"/>
      <c r="AB76" s="359"/>
      <c r="AC76" s="359"/>
      <c r="AD76" s="359"/>
      <c r="AE76" s="359"/>
      <c r="AF76" s="404"/>
      <c r="AG76" s="404"/>
    </row>
    <row r="77" spans="1:33" ht="15.75" customHeight="1">
      <c r="A77" s="359"/>
      <c r="B77" s="359"/>
      <c r="C77" s="359"/>
      <c r="D77" s="359"/>
      <c r="E77" s="359"/>
      <c r="F77" s="359"/>
      <c r="G77" s="359"/>
      <c r="H77" s="359"/>
      <c r="I77" s="359"/>
      <c r="J77" s="359"/>
      <c r="K77" s="359"/>
      <c r="L77" s="359"/>
      <c r="M77" s="359"/>
      <c r="N77" s="359"/>
      <c r="O77" s="359"/>
      <c r="P77" s="359"/>
      <c r="Q77" s="359"/>
      <c r="R77" s="359"/>
      <c r="S77" s="359"/>
      <c r="T77" s="359"/>
      <c r="U77" s="359"/>
      <c r="V77" s="358"/>
      <c r="W77" s="358"/>
      <c r="X77" s="358"/>
      <c r="Y77" s="358"/>
      <c r="Z77" s="358"/>
      <c r="AA77" s="358"/>
      <c r="AB77" s="359"/>
      <c r="AC77" s="359"/>
      <c r="AD77" s="359"/>
      <c r="AE77" s="359"/>
      <c r="AF77" s="404"/>
      <c r="AG77" s="404"/>
    </row>
    <row r="78" spans="1:33" ht="15.75" customHeight="1">
      <c r="A78" s="359"/>
      <c r="B78" s="359"/>
      <c r="C78" s="359"/>
      <c r="D78" s="359"/>
      <c r="E78" s="359"/>
      <c r="F78" s="359"/>
      <c r="G78" s="359"/>
      <c r="H78" s="359"/>
      <c r="I78" s="359"/>
      <c r="J78" s="359"/>
      <c r="K78" s="359"/>
      <c r="L78" s="359"/>
      <c r="M78" s="359"/>
      <c r="N78" s="359"/>
      <c r="O78" s="359"/>
      <c r="P78" s="359"/>
      <c r="Q78" s="359"/>
      <c r="R78" s="359"/>
      <c r="S78" s="359"/>
      <c r="T78" s="359"/>
      <c r="U78" s="359"/>
      <c r="V78" s="358"/>
      <c r="W78" s="358"/>
      <c r="X78" s="358"/>
      <c r="Y78" s="358"/>
      <c r="Z78" s="358"/>
      <c r="AA78" s="358"/>
      <c r="AB78" s="359"/>
      <c r="AC78" s="359"/>
      <c r="AD78" s="359"/>
      <c r="AE78" s="359"/>
      <c r="AF78" s="404"/>
      <c r="AG78" s="404"/>
    </row>
    <row r="79" spans="1:33" ht="15.75" customHeight="1">
      <c r="A79" s="359"/>
      <c r="B79" s="359"/>
      <c r="C79" s="359"/>
      <c r="D79" s="359"/>
      <c r="E79" s="359"/>
      <c r="F79" s="359"/>
      <c r="G79" s="359"/>
      <c r="H79" s="359"/>
      <c r="I79" s="359"/>
      <c r="J79" s="359"/>
      <c r="K79" s="359"/>
      <c r="L79" s="359"/>
      <c r="M79" s="359"/>
      <c r="N79" s="359"/>
      <c r="O79" s="359"/>
      <c r="P79" s="359"/>
      <c r="Q79" s="359"/>
      <c r="R79" s="359"/>
      <c r="S79" s="359"/>
      <c r="T79" s="359"/>
      <c r="U79" s="359"/>
      <c r="V79" s="358"/>
      <c r="W79" s="358"/>
      <c r="X79" s="358"/>
      <c r="Y79" s="358"/>
      <c r="Z79" s="358"/>
      <c r="AA79" s="358"/>
      <c r="AB79" s="359"/>
      <c r="AC79" s="359"/>
      <c r="AD79" s="359"/>
      <c r="AE79" s="359"/>
      <c r="AF79" s="404"/>
      <c r="AG79" s="404"/>
    </row>
    <row r="80" spans="1:33" ht="15.75" customHeight="1">
      <c r="A80" s="359"/>
      <c r="B80" s="359"/>
      <c r="C80" s="359"/>
      <c r="D80" s="359"/>
      <c r="E80" s="359"/>
      <c r="F80" s="359"/>
      <c r="G80" s="359"/>
      <c r="H80" s="359"/>
      <c r="I80" s="359"/>
      <c r="J80" s="359"/>
      <c r="K80" s="359"/>
      <c r="L80" s="359"/>
      <c r="M80" s="359"/>
      <c r="N80" s="359"/>
      <c r="O80" s="359"/>
      <c r="P80" s="359"/>
      <c r="Q80" s="359"/>
      <c r="R80" s="359"/>
      <c r="S80" s="359"/>
      <c r="T80" s="359"/>
      <c r="U80" s="359"/>
      <c r="V80" s="358"/>
      <c r="W80" s="358"/>
      <c r="X80" s="358"/>
      <c r="Y80" s="358"/>
      <c r="Z80" s="358"/>
      <c r="AA80" s="358"/>
      <c r="AB80" s="359"/>
      <c r="AC80" s="359"/>
      <c r="AD80" s="359"/>
      <c r="AE80" s="359"/>
      <c r="AF80" s="404"/>
      <c r="AG80" s="404"/>
    </row>
    <row r="81" spans="1:33" ht="15.75" customHeight="1">
      <c r="A81" s="359"/>
      <c r="B81" s="359"/>
      <c r="C81" s="359"/>
      <c r="D81" s="359"/>
      <c r="E81" s="359"/>
      <c r="F81" s="359"/>
      <c r="G81" s="359"/>
      <c r="H81" s="359"/>
      <c r="I81" s="359"/>
      <c r="J81" s="359"/>
      <c r="K81" s="359"/>
      <c r="L81" s="359"/>
      <c r="M81" s="359"/>
      <c r="N81" s="359"/>
      <c r="O81" s="359"/>
      <c r="P81" s="359"/>
      <c r="Q81" s="359"/>
      <c r="R81" s="359"/>
      <c r="S81" s="359"/>
      <c r="T81" s="359"/>
      <c r="U81" s="359"/>
      <c r="V81" s="358"/>
      <c r="W81" s="358"/>
      <c r="X81" s="358"/>
      <c r="Y81" s="358"/>
      <c r="Z81" s="358"/>
      <c r="AA81" s="358"/>
      <c r="AB81" s="359"/>
      <c r="AC81" s="359"/>
      <c r="AD81" s="359"/>
      <c r="AE81" s="359"/>
      <c r="AF81" s="404"/>
      <c r="AG81" s="404"/>
    </row>
    <row r="82" spans="1:33" ht="15.75" customHeight="1">
      <c r="A82" s="359"/>
      <c r="B82" s="359"/>
      <c r="C82" s="359"/>
      <c r="D82" s="359"/>
      <c r="E82" s="359"/>
      <c r="F82" s="359"/>
      <c r="G82" s="359"/>
      <c r="H82" s="359"/>
      <c r="I82" s="359"/>
      <c r="J82" s="359"/>
      <c r="K82" s="359"/>
      <c r="L82" s="359"/>
      <c r="M82" s="359"/>
      <c r="N82" s="359"/>
      <c r="O82" s="359"/>
      <c r="P82" s="359"/>
      <c r="Q82" s="359"/>
      <c r="R82" s="359"/>
      <c r="S82" s="359"/>
      <c r="T82" s="359"/>
      <c r="U82" s="359"/>
      <c r="V82" s="358"/>
      <c r="W82" s="358"/>
      <c r="X82" s="358"/>
      <c r="Y82" s="358"/>
      <c r="Z82" s="358"/>
      <c r="AA82" s="358"/>
      <c r="AB82" s="359"/>
      <c r="AC82" s="359"/>
      <c r="AD82" s="359"/>
      <c r="AE82" s="359"/>
      <c r="AF82" s="404"/>
      <c r="AG82" s="404"/>
    </row>
    <row r="83" spans="1:33" ht="15.75" customHeight="1">
      <c r="A83" s="359"/>
      <c r="B83" s="359"/>
      <c r="C83" s="359"/>
      <c r="D83" s="359"/>
      <c r="E83" s="359"/>
      <c r="F83" s="359"/>
      <c r="G83" s="359"/>
      <c r="H83" s="359"/>
      <c r="I83" s="359"/>
      <c r="J83" s="359"/>
      <c r="K83" s="359"/>
      <c r="L83" s="359"/>
      <c r="M83" s="359"/>
      <c r="N83" s="359"/>
      <c r="O83" s="359"/>
      <c r="P83" s="359"/>
      <c r="Q83" s="359"/>
      <c r="R83" s="359"/>
      <c r="S83" s="359"/>
      <c r="T83" s="359"/>
      <c r="U83" s="359"/>
      <c r="V83" s="358"/>
      <c r="W83" s="358"/>
      <c r="X83" s="358"/>
      <c r="Y83" s="358"/>
      <c r="Z83" s="358"/>
      <c r="AA83" s="358"/>
      <c r="AB83" s="359"/>
      <c r="AC83" s="359"/>
      <c r="AD83" s="359"/>
      <c r="AE83" s="359"/>
      <c r="AF83" s="404"/>
      <c r="AG83" s="404"/>
    </row>
    <row r="84" spans="1:33" ht="15.75" customHeight="1">
      <c r="A84" s="359"/>
      <c r="B84" s="359"/>
      <c r="C84" s="359"/>
      <c r="D84" s="359"/>
      <c r="E84" s="359"/>
      <c r="F84" s="359"/>
      <c r="G84" s="359"/>
      <c r="H84" s="359"/>
      <c r="I84" s="359"/>
      <c r="J84" s="359"/>
      <c r="K84" s="359"/>
      <c r="L84" s="359"/>
      <c r="M84" s="359"/>
      <c r="N84" s="359"/>
      <c r="O84" s="359"/>
      <c r="P84" s="359"/>
      <c r="Q84" s="359"/>
      <c r="R84" s="359"/>
      <c r="S84" s="359"/>
      <c r="T84" s="359"/>
      <c r="U84" s="359"/>
      <c r="V84" s="358"/>
      <c r="W84" s="358"/>
      <c r="X84" s="358"/>
      <c r="Y84" s="358"/>
      <c r="Z84" s="358"/>
      <c r="AA84" s="358"/>
      <c r="AB84" s="359"/>
      <c r="AC84" s="359"/>
      <c r="AD84" s="359"/>
      <c r="AE84" s="359"/>
      <c r="AF84" s="404"/>
      <c r="AG84" s="404"/>
    </row>
    <row r="85" spans="1:33" ht="15.75" customHeight="1">
      <c r="A85" s="359"/>
      <c r="B85" s="359"/>
      <c r="C85" s="359"/>
      <c r="D85" s="359"/>
      <c r="E85" s="359"/>
      <c r="F85" s="359"/>
      <c r="G85" s="359"/>
      <c r="H85" s="359"/>
      <c r="I85" s="359"/>
      <c r="J85" s="359"/>
      <c r="K85" s="359"/>
      <c r="L85" s="359"/>
      <c r="M85" s="359"/>
      <c r="N85" s="359"/>
      <c r="O85" s="359"/>
      <c r="P85" s="359"/>
      <c r="Q85" s="359"/>
      <c r="R85" s="359"/>
      <c r="S85" s="359"/>
      <c r="T85" s="359"/>
      <c r="U85" s="359"/>
      <c r="V85" s="358"/>
      <c r="W85" s="358"/>
      <c r="X85" s="358"/>
      <c r="Y85" s="358"/>
      <c r="Z85" s="358"/>
      <c r="AA85" s="358"/>
      <c r="AB85" s="359"/>
      <c r="AC85" s="359"/>
      <c r="AD85" s="359"/>
      <c r="AE85" s="359"/>
      <c r="AF85" s="404"/>
      <c r="AG85" s="404"/>
    </row>
    <row r="86" spans="1:33" ht="15.75" customHeight="1">
      <c r="A86" s="359"/>
      <c r="B86" s="359"/>
      <c r="C86" s="359"/>
      <c r="D86" s="359"/>
      <c r="E86" s="359"/>
      <c r="F86" s="359"/>
      <c r="G86" s="359"/>
      <c r="H86" s="359"/>
      <c r="I86" s="359"/>
      <c r="J86" s="359"/>
      <c r="K86" s="359"/>
      <c r="L86" s="359"/>
      <c r="M86" s="359"/>
      <c r="N86" s="359"/>
      <c r="O86" s="359"/>
      <c r="P86" s="359"/>
      <c r="Q86" s="359"/>
      <c r="R86" s="359"/>
      <c r="S86" s="359"/>
      <c r="T86" s="359"/>
      <c r="U86" s="359"/>
      <c r="V86" s="358"/>
      <c r="W86" s="358"/>
      <c r="X86" s="358"/>
      <c r="Y86" s="358"/>
      <c r="Z86" s="358"/>
      <c r="AA86" s="358"/>
      <c r="AB86" s="359"/>
      <c r="AC86" s="359"/>
      <c r="AD86" s="359"/>
      <c r="AE86" s="359"/>
      <c r="AF86" s="404"/>
      <c r="AG86" s="404"/>
    </row>
    <row r="87" spans="1:33" ht="15.75" customHeight="1">
      <c r="A87" s="359"/>
      <c r="B87" s="359"/>
      <c r="C87" s="359"/>
      <c r="D87" s="359"/>
      <c r="E87" s="359"/>
      <c r="F87" s="359"/>
      <c r="G87" s="359"/>
      <c r="H87" s="359"/>
      <c r="I87" s="359"/>
      <c r="J87" s="359"/>
      <c r="K87" s="359"/>
      <c r="L87" s="359"/>
      <c r="M87" s="359"/>
      <c r="N87" s="359"/>
      <c r="O87" s="359"/>
      <c r="P87" s="359"/>
      <c r="Q87" s="359"/>
      <c r="R87" s="359"/>
      <c r="S87" s="359"/>
      <c r="T87" s="359"/>
      <c r="U87" s="359"/>
      <c r="V87" s="358"/>
      <c r="W87" s="358"/>
      <c r="X87" s="358"/>
      <c r="Y87" s="358"/>
      <c r="Z87" s="358"/>
      <c r="AA87" s="358"/>
      <c r="AB87" s="359"/>
      <c r="AC87" s="359"/>
      <c r="AD87" s="359"/>
      <c r="AE87" s="359"/>
      <c r="AF87" s="404"/>
      <c r="AG87" s="404"/>
    </row>
    <row r="88" spans="1:33" ht="15.75" customHeight="1">
      <c r="A88" s="359"/>
      <c r="B88" s="359"/>
      <c r="C88" s="359"/>
      <c r="D88" s="359"/>
      <c r="E88" s="359"/>
      <c r="F88" s="359"/>
      <c r="G88" s="359"/>
      <c r="H88" s="359"/>
      <c r="I88" s="359"/>
      <c r="J88" s="359"/>
      <c r="K88" s="359"/>
      <c r="L88" s="359"/>
      <c r="M88" s="359"/>
      <c r="N88" s="359"/>
      <c r="O88" s="359"/>
      <c r="P88" s="359"/>
      <c r="Q88" s="359"/>
      <c r="R88" s="359"/>
      <c r="S88" s="359"/>
      <c r="T88" s="359"/>
      <c r="U88" s="359"/>
      <c r="V88" s="358"/>
      <c r="W88" s="358"/>
      <c r="X88" s="358"/>
      <c r="Y88" s="358"/>
      <c r="Z88" s="358"/>
      <c r="AA88" s="358"/>
      <c r="AB88" s="359"/>
      <c r="AC88" s="359"/>
      <c r="AD88" s="359"/>
      <c r="AE88" s="359"/>
      <c r="AF88" s="404"/>
      <c r="AG88" s="404"/>
    </row>
    <row r="89" spans="1:33" ht="15.75" customHeight="1">
      <c r="A89" s="359"/>
      <c r="B89" s="359"/>
      <c r="C89" s="359"/>
      <c r="D89" s="359"/>
      <c r="E89" s="359"/>
      <c r="F89" s="359"/>
      <c r="G89" s="359"/>
      <c r="H89" s="359"/>
      <c r="I89" s="359"/>
      <c r="J89" s="359"/>
      <c r="K89" s="359"/>
      <c r="L89" s="359"/>
      <c r="M89" s="359"/>
      <c r="N89" s="359"/>
      <c r="O89" s="359"/>
      <c r="P89" s="359"/>
      <c r="Q89" s="359"/>
      <c r="R89" s="359"/>
      <c r="S89" s="359"/>
      <c r="T89" s="359"/>
      <c r="U89" s="359"/>
      <c r="V89" s="358"/>
      <c r="W89" s="358"/>
      <c r="X89" s="358"/>
      <c r="Y89" s="358"/>
      <c r="Z89" s="358"/>
      <c r="AA89" s="358"/>
      <c r="AB89" s="359"/>
      <c r="AC89" s="359"/>
      <c r="AD89" s="359"/>
      <c r="AE89" s="359"/>
      <c r="AF89" s="404"/>
      <c r="AG89" s="404"/>
    </row>
    <row r="90" spans="1:33" ht="15.75" customHeight="1">
      <c r="A90" s="359"/>
      <c r="B90" s="359"/>
      <c r="C90" s="359"/>
      <c r="D90" s="359"/>
      <c r="E90" s="359"/>
      <c r="F90" s="359"/>
      <c r="G90" s="359"/>
      <c r="H90" s="359"/>
      <c r="I90" s="359"/>
      <c r="J90" s="359"/>
      <c r="K90" s="359"/>
      <c r="L90" s="359"/>
      <c r="M90" s="359"/>
      <c r="N90" s="359"/>
      <c r="O90" s="359"/>
      <c r="P90" s="359"/>
      <c r="Q90" s="359"/>
      <c r="R90" s="359"/>
      <c r="S90" s="359"/>
      <c r="T90" s="359"/>
      <c r="U90" s="359"/>
      <c r="V90" s="358"/>
      <c r="W90" s="358"/>
      <c r="X90" s="358"/>
      <c r="Y90" s="358"/>
      <c r="Z90" s="358"/>
      <c r="AA90" s="358"/>
      <c r="AB90" s="359"/>
      <c r="AC90" s="359"/>
      <c r="AD90" s="359"/>
      <c r="AE90" s="359"/>
      <c r="AF90" s="404"/>
      <c r="AG90" s="404"/>
    </row>
    <row r="91" spans="1:33" ht="15.75" customHeight="1">
      <c r="A91" s="359"/>
      <c r="B91" s="359"/>
      <c r="C91" s="359"/>
      <c r="D91" s="359"/>
      <c r="E91" s="359"/>
      <c r="F91" s="359"/>
      <c r="G91" s="359"/>
      <c r="H91" s="359"/>
      <c r="I91" s="359"/>
      <c r="J91" s="359"/>
      <c r="K91" s="359"/>
      <c r="L91" s="359"/>
      <c r="M91" s="359"/>
      <c r="N91" s="359"/>
      <c r="O91" s="359"/>
      <c r="P91" s="359"/>
      <c r="Q91" s="359"/>
      <c r="R91" s="359"/>
      <c r="S91" s="359"/>
      <c r="T91" s="359"/>
      <c r="U91" s="359"/>
      <c r="V91" s="358"/>
      <c r="W91" s="358"/>
      <c r="X91" s="358"/>
      <c r="Y91" s="358"/>
      <c r="Z91" s="358"/>
      <c r="AA91" s="358"/>
      <c r="AB91" s="359"/>
      <c r="AC91" s="359"/>
      <c r="AD91" s="359"/>
      <c r="AE91" s="359"/>
      <c r="AF91" s="404"/>
      <c r="AG91" s="404"/>
    </row>
    <row r="92" spans="1:33" ht="15.75" customHeight="1">
      <c r="A92" s="359"/>
      <c r="B92" s="359"/>
      <c r="C92" s="359"/>
      <c r="D92" s="359"/>
      <c r="E92" s="359"/>
      <c r="F92" s="359"/>
      <c r="G92" s="359"/>
      <c r="H92" s="359"/>
      <c r="I92" s="359"/>
      <c r="J92" s="359"/>
      <c r="K92" s="359"/>
      <c r="L92" s="359"/>
      <c r="M92" s="359"/>
      <c r="N92" s="359"/>
      <c r="O92" s="359"/>
      <c r="P92" s="359"/>
      <c r="Q92" s="359"/>
      <c r="R92" s="359"/>
      <c r="S92" s="359"/>
      <c r="T92" s="359"/>
      <c r="U92" s="359"/>
      <c r="V92" s="358"/>
      <c r="W92" s="358"/>
      <c r="X92" s="358"/>
      <c r="Y92" s="358"/>
      <c r="Z92" s="358"/>
      <c r="AA92" s="358"/>
      <c r="AB92" s="359"/>
      <c r="AC92" s="359"/>
      <c r="AD92" s="359"/>
      <c r="AE92" s="359"/>
      <c r="AF92" s="404"/>
      <c r="AG92" s="404"/>
    </row>
    <row r="93" spans="1:33" ht="15.75" customHeight="1">
      <c r="A93" s="359"/>
      <c r="B93" s="359"/>
      <c r="C93" s="359"/>
      <c r="D93" s="359"/>
      <c r="E93" s="359"/>
      <c r="F93" s="359"/>
      <c r="G93" s="359"/>
      <c r="H93" s="359"/>
      <c r="I93" s="359"/>
      <c r="J93" s="359"/>
      <c r="K93" s="359"/>
      <c r="L93" s="359"/>
      <c r="M93" s="359"/>
      <c r="N93" s="359"/>
      <c r="O93" s="359"/>
      <c r="P93" s="359"/>
      <c r="Q93" s="359"/>
      <c r="R93" s="359"/>
      <c r="S93" s="359"/>
      <c r="T93" s="359"/>
      <c r="U93" s="359"/>
      <c r="V93" s="358"/>
      <c r="W93" s="358"/>
      <c r="X93" s="358"/>
      <c r="Y93" s="358"/>
      <c r="Z93" s="358"/>
      <c r="AA93" s="358"/>
      <c r="AB93" s="359"/>
      <c r="AC93" s="359"/>
      <c r="AD93" s="359"/>
      <c r="AE93" s="359"/>
      <c r="AF93" s="404"/>
      <c r="AG93" s="404"/>
    </row>
    <row r="94" spans="1:33" ht="15.75" customHeight="1">
      <c r="A94" s="359"/>
      <c r="B94" s="359"/>
      <c r="C94" s="359"/>
      <c r="D94" s="359"/>
      <c r="E94" s="359"/>
      <c r="F94" s="359"/>
      <c r="G94" s="359"/>
      <c r="H94" s="359"/>
      <c r="I94" s="359"/>
      <c r="J94" s="359"/>
      <c r="K94" s="359"/>
      <c r="L94" s="359"/>
      <c r="M94" s="359"/>
      <c r="N94" s="359"/>
      <c r="O94" s="359"/>
      <c r="P94" s="359"/>
      <c r="Q94" s="359"/>
      <c r="R94" s="359"/>
      <c r="S94" s="359"/>
      <c r="T94" s="359"/>
      <c r="U94" s="359"/>
      <c r="V94" s="358"/>
      <c r="W94" s="358"/>
      <c r="X94" s="358"/>
      <c r="Y94" s="358"/>
      <c r="Z94" s="358"/>
      <c r="AA94" s="358"/>
      <c r="AB94" s="359"/>
      <c r="AC94" s="359"/>
      <c r="AD94" s="359"/>
      <c r="AE94" s="359"/>
      <c r="AF94" s="404"/>
      <c r="AG94" s="404"/>
    </row>
    <row r="95" spans="1:33" ht="15.75" customHeight="1">
      <c r="A95" s="359"/>
      <c r="B95" s="359"/>
      <c r="C95" s="359"/>
      <c r="D95" s="359"/>
      <c r="E95" s="359"/>
      <c r="F95" s="359"/>
      <c r="G95" s="359"/>
      <c r="H95" s="359"/>
      <c r="I95" s="359"/>
      <c r="J95" s="359"/>
      <c r="K95" s="359"/>
      <c r="L95" s="359"/>
      <c r="M95" s="359"/>
      <c r="N95" s="359"/>
      <c r="O95" s="359"/>
      <c r="P95" s="359"/>
      <c r="Q95" s="359"/>
      <c r="R95" s="359"/>
      <c r="S95" s="359"/>
      <c r="T95" s="359"/>
      <c r="U95" s="359"/>
      <c r="V95" s="358"/>
      <c r="W95" s="358"/>
      <c r="X95" s="358"/>
      <c r="Y95" s="358"/>
      <c r="Z95" s="358"/>
      <c r="AA95" s="358"/>
      <c r="AB95" s="359"/>
      <c r="AC95" s="359"/>
      <c r="AD95" s="359"/>
      <c r="AE95" s="359"/>
      <c r="AF95" s="404"/>
      <c r="AG95" s="404"/>
    </row>
    <row r="96" spans="1:33" ht="15.75" customHeight="1">
      <c r="A96" s="359"/>
      <c r="B96" s="359"/>
      <c r="C96" s="359"/>
      <c r="D96" s="359"/>
      <c r="E96" s="359"/>
      <c r="F96" s="359"/>
      <c r="G96" s="359"/>
      <c r="H96" s="359"/>
      <c r="I96" s="359"/>
      <c r="J96" s="359"/>
      <c r="K96" s="359"/>
      <c r="L96" s="359"/>
      <c r="M96" s="359"/>
      <c r="N96" s="359"/>
      <c r="O96" s="359"/>
      <c r="P96" s="359"/>
      <c r="Q96" s="359"/>
      <c r="R96" s="359"/>
      <c r="S96" s="359"/>
      <c r="T96" s="359"/>
      <c r="U96" s="359"/>
      <c r="V96" s="358"/>
      <c r="W96" s="358"/>
      <c r="X96" s="358"/>
      <c r="Y96" s="358"/>
      <c r="Z96" s="358"/>
      <c r="AA96" s="358"/>
      <c r="AB96" s="359"/>
      <c r="AC96" s="359"/>
      <c r="AD96" s="359"/>
      <c r="AE96" s="359"/>
      <c r="AF96" s="404"/>
      <c r="AG96" s="404"/>
    </row>
    <row r="97" spans="1:33" ht="15.75" customHeight="1">
      <c r="A97" s="359"/>
      <c r="B97" s="359"/>
      <c r="C97" s="359"/>
      <c r="D97" s="359"/>
      <c r="E97" s="359"/>
      <c r="F97" s="359"/>
      <c r="G97" s="359"/>
      <c r="H97" s="359"/>
      <c r="I97" s="359"/>
      <c r="J97" s="359"/>
      <c r="K97" s="359"/>
      <c r="L97" s="359"/>
      <c r="M97" s="359"/>
      <c r="N97" s="359"/>
      <c r="O97" s="359"/>
      <c r="P97" s="359"/>
      <c r="Q97" s="359"/>
      <c r="R97" s="359"/>
      <c r="S97" s="359"/>
      <c r="T97" s="359"/>
      <c r="U97" s="359"/>
      <c r="V97" s="358"/>
      <c r="W97" s="358"/>
      <c r="X97" s="358"/>
      <c r="Y97" s="358"/>
      <c r="Z97" s="358"/>
      <c r="AA97" s="358"/>
      <c r="AB97" s="359"/>
      <c r="AC97" s="359"/>
      <c r="AD97" s="359"/>
      <c r="AE97" s="359"/>
      <c r="AF97" s="404"/>
      <c r="AG97" s="404"/>
    </row>
    <row r="98" spans="1:33" ht="15.75" customHeight="1">
      <c r="A98" s="359"/>
      <c r="B98" s="359"/>
      <c r="C98" s="359"/>
      <c r="D98" s="359"/>
      <c r="E98" s="359"/>
      <c r="F98" s="359"/>
      <c r="G98" s="359"/>
      <c r="H98" s="359"/>
      <c r="I98" s="359"/>
      <c r="J98" s="359"/>
      <c r="K98" s="359"/>
      <c r="L98" s="359"/>
      <c r="M98" s="359"/>
      <c r="N98" s="359"/>
      <c r="O98" s="359"/>
      <c r="P98" s="359"/>
      <c r="Q98" s="359"/>
      <c r="R98" s="359"/>
      <c r="S98" s="359"/>
      <c r="T98" s="359"/>
      <c r="U98" s="359"/>
      <c r="V98" s="358"/>
      <c r="W98" s="358"/>
      <c r="X98" s="358"/>
      <c r="Y98" s="358"/>
      <c r="Z98" s="358"/>
      <c r="AA98" s="358"/>
      <c r="AB98" s="359"/>
      <c r="AC98" s="359"/>
      <c r="AD98" s="359"/>
      <c r="AE98" s="359"/>
      <c r="AF98" s="404"/>
      <c r="AG98" s="404"/>
    </row>
    <row r="99" spans="1:33" ht="15.75" customHeight="1">
      <c r="A99" s="359"/>
      <c r="B99" s="359"/>
      <c r="C99" s="359"/>
      <c r="D99" s="359"/>
      <c r="E99" s="359"/>
      <c r="F99" s="359"/>
      <c r="G99" s="359"/>
      <c r="H99" s="359"/>
      <c r="I99" s="359"/>
      <c r="J99" s="359"/>
      <c r="K99" s="359"/>
      <c r="L99" s="359"/>
      <c r="M99" s="359"/>
      <c r="N99" s="359"/>
      <c r="O99" s="359"/>
      <c r="P99" s="359"/>
      <c r="Q99" s="359"/>
      <c r="R99" s="359"/>
      <c r="S99" s="359"/>
      <c r="T99" s="359"/>
      <c r="U99" s="359"/>
      <c r="V99" s="358"/>
      <c r="W99" s="358"/>
      <c r="X99" s="358"/>
      <c r="Y99" s="358"/>
      <c r="Z99" s="358"/>
      <c r="AA99" s="358"/>
      <c r="AB99" s="359"/>
      <c r="AC99" s="359"/>
      <c r="AD99" s="359"/>
      <c r="AE99" s="359"/>
      <c r="AF99" s="404"/>
      <c r="AG99" s="404"/>
    </row>
    <row r="100" spans="1:33" ht="15.75" customHeight="1">
      <c r="A100" s="359"/>
      <c r="B100" s="359"/>
      <c r="C100" s="359"/>
      <c r="D100" s="359"/>
      <c r="E100" s="359"/>
      <c r="F100" s="359"/>
      <c r="G100" s="359"/>
      <c r="H100" s="359"/>
      <c r="I100" s="359"/>
      <c r="J100" s="359"/>
      <c r="K100" s="359"/>
      <c r="L100" s="359"/>
      <c r="M100" s="359"/>
      <c r="N100" s="359"/>
      <c r="O100" s="359"/>
      <c r="P100" s="359"/>
      <c r="Q100" s="359"/>
      <c r="R100" s="359"/>
      <c r="S100" s="359"/>
      <c r="T100" s="359"/>
      <c r="U100" s="359"/>
      <c r="V100" s="358"/>
      <c r="W100" s="358"/>
      <c r="X100" s="358"/>
      <c r="Y100" s="358"/>
      <c r="Z100" s="358"/>
      <c r="AA100" s="358"/>
      <c r="AB100" s="359"/>
      <c r="AC100" s="359"/>
      <c r="AD100" s="359"/>
      <c r="AE100" s="359"/>
      <c r="AF100" s="404"/>
      <c r="AG100" s="404"/>
    </row>
    <row r="101" spans="1:33" ht="15.75" customHeight="1">
      <c r="A101" s="359"/>
      <c r="B101" s="359"/>
      <c r="C101" s="359"/>
      <c r="D101" s="359"/>
      <c r="E101" s="359"/>
      <c r="F101" s="359"/>
      <c r="G101" s="359"/>
      <c r="H101" s="359"/>
      <c r="I101" s="359"/>
      <c r="J101" s="359"/>
      <c r="K101" s="359"/>
      <c r="L101" s="359"/>
      <c r="M101" s="359"/>
      <c r="N101" s="359"/>
      <c r="O101" s="359"/>
      <c r="P101" s="359"/>
      <c r="Q101" s="359"/>
      <c r="R101" s="359"/>
      <c r="S101" s="359"/>
      <c r="T101" s="359"/>
      <c r="U101" s="359"/>
      <c r="V101" s="358"/>
      <c r="W101" s="358"/>
      <c r="X101" s="358"/>
      <c r="Y101" s="358"/>
      <c r="Z101" s="358"/>
      <c r="AA101" s="358"/>
      <c r="AB101" s="359"/>
      <c r="AC101" s="359"/>
      <c r="AD101" s="359"/>
      <c r="AE101" s="359"/>
      <c r="AF101" s="404"/>
      <c r="AG101" s="404"/>
    </row>
    <row r="102" spans="1:33" ht="15.75" customHeight="1">
      <c r="A102" s="359"/>
      <c r="B102" s="359"/>
      <c r="C102" s="359"/>
      <c r="D102" s="359"/>
      <c r="E102" s="359"/>
      <c r="F102" s="359"/>
      <c r="G102" s="359"/>
      <c r="H102" s="359"/>
      <c r="I102" s="359"/>
      <c r="J102" s="359"/>
      <c r="K102" s="359"/>
      <c r="L102" s="359"/>
      <c r="M102" s="359"/>
      <c r="N102" s="359"/>
      <c r="O102" s="359"/>
      <c r="P102" s="359"/>
      <c r="Q102" s="359"/>
      <c r="R102" s="359"/>
      <c r="S102" s="359"/>
      <c r="T102" s="359"/>
      <c r="U102" s="359"/>
      <c r="V102" s="358"/>
      <c r="W102" s="358"/>
      <c r="X102" s="358"/>
      <c r="Y102" s="358"/>
      <c r="Z102" s="358"/>
      <c r="AA102" s="358"/>
      <c r="AB102" s="359"/>
      <c r="AC102" s="359"/>
      <c r="AD102" s="359"/>
      <c r="AE102" s="359"/>
      <c r="AF102" s="404"/>
      <c r="AG102" s="404"/>
    </row>
    <row r="103" spans="1:33" ht="15.75" customHeight="1">
      <c r="A103" s="359"/>
      <c r="B103" s="359"/>
      <c r="C103" s="359"/>
      <c r="D103" s="359"/>
      <c r="E103" s="359"/>
      <c r="F103" s="359"/>
      <c r="G103" s="359"/>
      <c r="H103" s="359"/>
      <c r="I103" s="359"/>
      <c r="J103" s="359"/>
      <c r="K103" s="359"/>
      <c r="L103" s="359"/>
      <c r="M103" s="359"/>
      <c r="N103" s="359"/>
      <c r="O103" s="359"/>
      <c r="P103" s="359"/>
      <c r="Q103" s="359"/>
      <c r="R103" s="359"/>
      <c r="S103" s="359"/>
      <c r="T103" s="359"/>
      <c r="U103" s="359"/>
      <c r="V103" s="358"/>
      <c r="W103" s="358"/>
      <c r="X103" s="358"/>
      <c r="Y103" s="358"/>
      <c r="Z103" s="358"/>
      <c r="AA103" s="358"/>
      <c r="AB103" s="359"/>
      <c r="AC103" s="359"/>
      <c r="AD103" s="359"/>
      <c r="AE103" s="359"/>
      <c r="AF103" s="404"/>
      <c r="AG103" s="404"/>
    </row>
    <row r="104" spans="1:33" ht="15.75" customHeight="1">
      <c r="A104" s="359"/>
      <c r="B104" s="359"/>
      <c r="C104" s="359"/>
      <c r="D104" s="359"/>
      <c r="E104" s="359"/>
      <c r="F104" s="359"/>
      <c r="G104" s="359"/>
      <c r="H104" s="359"/>
      <c r="I104" s="359"/>
      <c r="J104" s="359"/>
      <c r="K104" s="359"/>
      <c r="L104" s="359"/>
      <c r="M104" s="359"/>
      <c r="N104" s="359"/>
      <c r="O104" s="359"/>
      <c r="P104" s="359"/>
      <c r="Q104" s="359"/>
      <c r="R104" s="359"/>
      <c r="S104" s="359"/>
      <c r="T104" s="359"/>
      <c r="U104" s="359"/>
      <c r="V104" s="358"/>
      <c r="W104" s="358"/>
      <c r="X104" s="358"/>
      <c r="Y104" s="358"/>
      <c r="Z104" s="358"/>
      <c r="AA104" s="358"/>
      <c r="AB104" s="359"/>
      <c r="AC104" s="359"/>
      <c r="AD104" s="359"/>
      <c r="AE104" s="359"/>
      <c r="AF104" s="404"/>
      <c r="AG104" s="404"/>
    </row>
    <row r="105" spans="1:33" ht="15.75" customHeight="1">
      <c r="A105" s="359"/>
      <c r="B105" s="359"/>
      <c r="C105" s="359"/>
      <c r="D105" s="359"/>
      <c r="E105" s="359"/>
      <c r="F105" s="359"/>
      <c r="G105" s="359"/>
      <c r="H105" s="359"/>
      <c r="I105" s="359"/>
      <c r="J105" s="359"/>
      <c r="K105" s="359"/>
      <c r="L105" s="359"/>
      <c r="M105" s="359"/>
      <c r="N105" s="359"/>
      <c r="O105" s="359"/>
      <c r="P105" s="359"/>
      <c r="Q105" s="359"/>
      <c r="R105" s="359"/>
      <c r="S105" s="359"/>
      <c r="T105" s="359"/>
      <c r="U105" s="359"/>
      <c r="V105" s="358"/>
      <c r="W105" s="358"/>
      <c r="X105" s="358"/>
      <c r="Y105" s="358"/>
      <c r="Z105" s="358"/>
      <c r="AA105" s="358"/>
      <c r="AB105" s="359"/>
      <c r="AC105" s="359"/>
      <c r="AD105" s="359"/>
      <c r="AE105" s="359"/>
      <c r="AF105" s="404"/>
      <c r="AG105" s="404"/>
    </row>
    <row r="106" spans="1:33" ht="15.75" customHeight="1">
      <c r="A106" s="359"/>
      <c r="B106" s="359"/>
      <c r="C106" s="359"/>
      <c r="D106" s="359"/>
      <c r="E106" s="359"/>
      <c r="F106" s="359"/>
      <c r="G106" s="359"/>
      <c r="H106" s="359"/>
      <c r="I106" s="359"/>
      <c r="J106" s="359"/>
      <c r="K106" s="359"/>
      <c r="L106" s="359"/>
      <c r="M106" s="359"/>
      <c r="N106" s="359"/>
      <c r="O106" s="359"/>
      <c r="P106" s="359"/>
      <c r="Q106" s="359"/>
      <c r="R106" s="359"/>
      <c r="S106" s="359"/>
      <c r="T106" s="359"/>
      <c r="U106" s="359"/>
      <c r="V106" s="358"/>
      <c r="W106" s="358"/>
      <c r="X106" s="358"/>
      <c r="Y106" s="358"/>
      <c r="Z106" s="358"/>
      <c r="AA106" s="358"/>
      <c r="AB106" s="359"/>
      <c r="AC106" s="359"/>
      <c r="AD106" s="359"/>
      <c r="AE106" s="359"/>
      <c r="AF106" s="404"/>
      <c r="AG106" s="404"/>
    </row>
    <row r="107" spans="1:33" ht="15.75" customHeight="1">
      <c r="A107" s="359"/>
      <c r="B107" s="359"/>
      <c r="C107" s="359"/>
      <c r="D107" s="359"/>
      <c r="E107" s="359"/>
      <c r="F107" s="359"/>
      <c r="G107" s="359"/>
      <c r="H107" s="359"/>
      <c r="I107" s="359"/>
      <c r="J107" s="359"/>
      <c r="K107" s="359"/>
      <c r="L107" s="359"/>
      <c r="M107" s="359"/>
      <c r="N107" s="359"/>
      <c r="O107" s="359"/>
      <c r="P107" s="359"/>
      <c r="Q107" s="359"/>
      <c r="R107" s="359"/>
      <c r="S107" s="359"/>
      <c r="T107" s="359"/>
      <c r="U107" s="359"/>
      <c r="V107" s="358"/>
      <c r="W107" s="358"/>
      <c r="X107" s="358"/>
      <c r="Y107" s="358"/>
      <c r="Z107" s="358"/>
      <c r="AA107" s="358"/>
      <c r="AB107" s="359"/>
      <c r="AC107" s="359"/>
      <c r="AD107" s="359"/>
      <c r="AE107" s="359"/>
      <c r="AF107" s="404"/>
      <c r="AG107" s="404"/>
    </row>
    <row r="108" spans="1:33" ht="15.75" customHeight="1">
      <c r="A108" s="359"/>
      <c r="B108" s="359"/>
      <c r="C108" s="359"/>
      <c r="D108" s="359"/>
      <c r="E108" s="359"/>
      <c r="F108" s="359"/>
      <c r="G108" s="359"/>
      <c r="H108" s="359"/>
      <c r="I108" s="359"/>
      <c r="J108" s="359"/>
      <c r="K108" s="359"/>
      <c r="L108" s="359"/>
      <c r="M108" s="359"/>
      <c r="N108" s="359"/>
      <c r="O108" s="359"/>
      <c r="P108" s="359"/>
      <c r="Q108" s="359"/>
      <c r="R108" s="359"/>
      <c r="S108" s="359"/>
      <c r="T108" s="359"/>
      <c r="U108" s="359"/>
      <c r="V108" s="358"/>
      <c r="W108" s="358"/>
      <c r="X108" s="358"/>
      <c r="Y108" s="358"/>
      <c r="Z108" s="358"/>
      <c r="AA108" s="358"/>
      <c r="AB108" s="359"/>
      <c r="AC108" s="359"/>
      <c r="AD108" s="359"/>
      <c r="AE108" s="359"/>
      <c r="AF108" s="404"/>
      <c r="AG108" s="404"/>
    </row>
    <row r="109" spans="1:33" ht="15.75" customHeight="1">
      <c r="A109" s="359"/>
      <c r="B109" s="359"/>
      <c r="C109" s="359"/>
      <c r="D109" s="359"/>
      <c r="E109" s="359"/>
      <c r="F109" s="359"/>
      <c r="G109" s="359"/>
      <c r="H109" s="359"/>
      <c r="I109" s="359"/>
      <c r="J109" s="359"/>
      <c r="K109" s="359"/>
      <c r="L109" s="359"/>
      <c r="M109" s="359"/>
      <c r="N109" s="359"/>
      <c r="O109" s="359"/>
      <c r="P109" s="359"/>
      <c r="Q109" s="359"/>
      <c r="R109" s="359"/>
      <c r="S109" s="359"/>
      <c r="T109" s="359"/>
      <c r="U109" s="359"/>
      <c r="V109" s="358"/>
      <c r="W109" s="358"/>
      <c r="X109" s="358"/>
      <c r="Y109" s="358"/>
      <c r="Z109" s="358"/>
      <c r="AA109" s="358"/>
      <c r="AB109" s="359"/>
      <c r="AC109" s="359"/>
      <c r="AD109" s="359"/>
      <c r="AE109" s="359"/>
      <c r="AF109" s="404"/>
      <c r="AG109" s="404"/>
    </row>
    <row r="110" spans="1:33" ht="15.75" customHeight="1">
      <c r="A110" s="359"/>
      <c r="B110" s="359"/>
      <c r="C110" s="359"/>
      <c r="D110" s="359"/>
      <c r="E110" s="359"/>
      <c r="F110" s="359"/>
      <c r="G110" s="359"/>
      <c r="H110" s="359"/>
      <c r="I110" s="359"/>
      <c r="J110" s="359"/>
      <c r="K110" s="359"/>
      <c r="L110" s="359"/>
      <c r="M110" s="359"/>
      <c r="N110" s="359"/>
      <c r="O110" s="359"/>
      <c r="P110" s="359"/>
      <c r="Q110" s="359"/>
      <c r="R110" s="359"/>
      <c r="S110" s="359"/>
      <c r="T110" s="359"/>
      <c r="U110" s="359"/>
      <c r="V110" s="358"/>
      <c r="W110" s="358"/>
      <c r="X110" s="358"/>
      <c r="Y110" s="358"/>
      <c r="Z110" s="358"/>
      <c r="AA110" s="358"/>
      <c r="AB110" s="359"/>
      <c r="AC110" s="359"/>
      <c r="AD110" s="359"/>
      <c r="AE110" s="359"/>
      <c r="AF110" s="404"/>
      <c r="AG110" s="404"/>
    </row>
    <row r="111" spans="1:33" ht="15.75" customHeight="1">
      <c r="A111" s="359"/>
      <c r="B111" s="359"/>
      <c r="C111" s="359"/>
      <c r="D111" s="359"/>
      <c r="E111" s="359"/>
      <c r="F111" s="359"/>
      <c r="G111" s="359"/>
      <c r="H111" s="359"/>
      <c r="I111" s="359"/>
      <c r="J111" s="359"/>
      <c r="K111" s="359"/>
      <c r="L111" s="359"/>
      <c r="M111" s="359"/>
      <c r="N111" s="359"/>
      <c r="O111" s="359"/>
      <c r="P111" s="359"/>
      <c r="Q111" s="359"/>
      <c r="R111" s="359"/>
      <c r="S111" s="359"/>
      <c r="T111" s="359"/>
      <c r="U111" s="359"/>
      <c r="V111" s="358"/>
      <c r="W111" s="358"/>
      <c r="X111" s="358"/>
      <c r="Y111" s="358"/>
      <c r="Z111" s="358"/>
      <c r="AA111" s="358"/>
      <c r="AB111" s="359"/>
      <c r="AC111" s="359"/>
      <c r="AD111" s="359"/>
      <c r="AE111" s="359"/>
      <c r="AF111" s="404"/>
      <c r="AG111" s="404"/>
    </row>
    <row r="112" spans="1:33" ht="15.75" customHeight="1">
      <c r="A112" s="359"/>
      <c r="B112" s="359"/>
      <c r="C112" s="359"/>
      <c r="D112" s="359"/>
      <c r="E112" s="359"/>
      <c r="F112" s="359"/>
      <c r="G112" s="359"/>
      <c r="H112" s="359"/>
      <c r="I112" s="359"/>
      <c r="J112" s="359"/>
      <c r="K112" s="359"/>
      <c r="L112" s="359"/>
      <c r="M112" s="359"/>
      <c r="N112" s="359"/>
      <c r="O112" s="359"/>
      <c r="P112" s="359"/>
      <c r="Q112" s="359"/>
      <c r="R112" s="359"/>
      <c r="S112" s="359"/>
      <c r="T112" s="359"/>
      <c r="U112" s="359"/>
      <c r="V112" s="358"/>
      <c r="W112" s="358"/>
      <c r="X112" s="358"/>
      <c r="Y112" s="358"/>
      <c r="Z112" s="358"/>
      <c r="AA112" s="358"/>
      <c r="AB112" s="359"/>
      <c r="AC112" s="359"/>
      <c r="AD112" s="359"/>
      <c r="AE112" s="359"/>
      <c r="AF112" s="404"/>
      <c r="AG112" s="404"/>
    </row>
    <row r="113" spans="1:33" ht="15.75" customHeight="1">
      <c r="A113" s="359"/>
      <c r="B113" s="359"/>
      <c r="C113" s="359"/>
      <c r="D113" s="359"/>
      <c r="E113" s="359"/>
      <c r="F113" s="359"/>
      <c r="G113" s="359"/>
      <c r="H113" s="359"/>
      <c r="I113" s="359"/>
      <c r="J113" s="359"/>
      <c r="K113" s="359"/>
      <c r="L113" s="359"/>
      <c r="M113" s="359"/>
      <c r="N113" s="359"/>
      <c r="O113" s="359"/>
      <c r="P113" s="359"/>
      <c r="Q113" s="359"/>
      <c r="R113" s="359"/>
      <c r="S113" s="359"/>
      <c r="T113" s="359"/>
      <c r="U113" s="359"/>
      <c r="V113" s="358"/>
      <c r="W113" s="358"/>
      <c r="X113" s="358"/>
      <c r="Y113" s="358"/>
      <c r="Z113" s="358"/>
      <c r="AA113" s="358"/>
      <c r="AB113" s="359"/>
      <c r="AC113" s="359"/>
      <c r="AD113" s="359"/>
      <c r="AE113" s="359"/>
      <c r="AF113" s="404"/>
      <c r="AG113" s="404"/>
    </row>
    <row r="114" spans="1:33" ht="15.75" customHeight="1">
      <c r="A114" s="359"/>
      <c r="B114" s="359"/>
      <c r="C114" s="359"/>
      <c r="D114" s="359"/>
      <c r="E114" s="359"/>
      <c r="F114" s="359"/>
      <c r="G114" s="359"/>
      <c r="H114" s="359"/>
      <c r="I114" s="359"/>
      <c r="J114" s="359"/>
      <c r="K114" s="359"/>
      <c r="L114" s="359"/>
      <c r="M114" s="359"/>
      <c r="N114" s="359"/>
      <c r="O114" s="359"/>
      <c r="P114" s="359"/>
      <c r="Q114" s="359"/>
      <c r="R114" s="359"/>
      <c r="S114" s="359"/>
      <c r="T114" s="359"/>
      <c r="U114" s="359"/>
      <c r="V114" s="358"/>
      <c r="W114" s="358"/>
      <c r="X114" s="358"/>
      <c r="Y114" s="358"/>
      <c r="Z114" s="358"/>
      <c r="AA114" s="358"/>
      <c r="AB114" s="359"/>
      <c r="AC114" s="359"/>
      <c r="AD114" s="359"/>
      <c r="AE114" s="359"/>
      <c r="AF114" s="404"/>
      <c r="AG114" s="404"/>
    </row>
    <row r="115" spans="1:33" ht="15.75" customHeight="1">
      <c r="A115" s="359"/>
      <c r="B115" s="359"/>
      <c r="C115" s="359"/>
      <c r="D115" s="359"/>
      <c r="E115" s="359"/>
      <c r="F115" s="359"/>
      <c r="G115" s="359"/>
      <c r="H115" s="359"/>
      <c r="I115" s="359"/>
      <c r="J115" s="359"/>
      <c r="K115" s="359"/>
      <c r="L115" s="359"/>
      <c r="M115" s="359"/>
      <c r="N115" s="359"/>
      <c r="O115" s="359"/>
      <c r="P115" s="359"/>
      <c r="Q115" s="359"/>
      <c r="R115" s="359"/>
      <c r="S115" s="359"/>
      <c r="T115" s="359"/>
      <c r="U115" s="359"/>
      <c r="V115" s="358"/>
      <c r="W115" s="358"/>
      <c r="X115" s="358"/>
      <c r="Y115" s="358"/>
      <c r="Z115" s="358"/>
      <c r="AA115" s="358"/>
      <c r="AB115" s="359"/>
      <c r="AC115" s="359"/>
      <c r="AD115" s="359"/>
      <c r="AE115" s="359"/>
      <c r="AF115" s="404"/>
      <c r="AG115" s="404"/>
    </row>
    <row r="116" spans="1:33" ht="15.75" customHeight="1">
      <c r="A116" s="359"/>
      <c r="B116" s="359"/>
      <c r="C116" s="359"/>
      <c r="D116" s="359"/>
      <c r="E116" s="359"/>
      <c r="F116" s="359"/>
      <c r="G116" s="359"/>
      <c r="H116" s="359"/>
      <c r="I116" s="359"/>
      <c r="J116" s="359"/>
      <c r="K116" s="359"/>
      <c r="L116" s="359"/>
      <c r="M116" s="359"/>
      <c r="N116" s="359"/>
      <c r="O116" s="359"/>
      <c r="P116" s="359"/>
      <c r="Q116" s="359"/>
      <c r="R116" s="359"/>
      <c r="S116" s="359"/>
      <c r="T116" s="359"/>
      <c r="U116" s="359"/>
      <c r="V116" s="358"/>
      <c r="W116" s="358"/>
      <c r="X116" s="358"/>
      <c r="Y116" s="358"/>
      <c r="Z116" s="358"/>
      <c r="AA116" s="358"/>
      <c r="AB116" s="359"/>
      <c r="AC116" s="359"/>
      <c r="AD116" s="359"/>
      <c r="AE116" s="359"/>
      <c r="AF116" s="404"/>
      <c r="AG116" s="404"/>
    </row>
    <row r="117" spans="1:33" ht="15.75" customHeight="1">
      <c r="A117" s="359"/>
      <c r="B117" s="359"/>
      <c r="C117" s="359"/>
      <c r="D117" s="359"/>
      <c r="E117" s="359"/>
      <c r="F117" s="359"/>
      <c r="G117" s="359"/>
      <c r="H117" s="359"/>
      <c r="I117" s="359"/>
      <c r="J117" s="359"/>
      <c r="K117" s="359"/>
      <c r="L117" s="359"/>
      <c r="M117" s="359"/>
      <c r="N117" s="359"/>
      <c r="O117" s="359"/>
      <c r="P117" s="359"/>
      <c r="Q117" s="359"/>
      <c r="R117" s="359"/>
      <c r="S117" s="359"/>
      <c r="T117" s="359"/>
      <c r="U117" s="359"/>
      <c r="V117" s="358"/>
      <c r="W117" s="358"/>
      <c r="X117" s="358"/>
      <c r="Y117" s="358"/>
      <c r="Z117" s="358"/>
      <c r="AA117" s="358"/>
      <c r="AB117" s="359"/>
      <c r="AC117" s="359"/>
      <c r="AD117" s="359"/>
      <c r="AE117" s="359"/>
      <c r="AF117" s="404"/>
      <c r="AG117" s="404"/>
    </row>
    <row r="118" spans="1:33" ht="15.75" customHeight="1">
      <c r="A118" s="359"/>
      <c r="B118" s="359"/>
      <c r="C118" s="359"/>
      <c r="D118" s="359"/>
      <c r="E118" s="359"/>
      <c r="F118" s="359"/>
      <c r="G118" s="359"/>
      <c r="H118" s="359"/>
      <c r="I118" s="359"/>
      <c r="J118" s="359"/>
      <c r="K118" s="359"/>
      <c r="L118" s="359"/>
      <c r="M118" s="359"/>
      <c r="N118" s="359"/>
      <c r="O118" s="359"/>
      <c r="P118" s="359"/>
      <c r="Q118" s="359"/>
      <c r="R118" s="359"/>
      <c r="S118" s="359"/>
      <c r="T118" s="359"/>
      <c r="U118" s="359"/>
      <c r="V118" s="358"/>
      <c r="W118" s="358"/>
      <c r="X118" s="358"/>
      <c r="Y118" s="358"/>
      <c r="Z118" s="358"/>
      <c r="AA118" s="358"/>
      <c r="AB118" s="359"/>
      <c r="AC118" s="359"/>
      <c r="AD118" s="359"/>
      <c r="AE118" s="359"/>
      <c r="AF118" s="404"/>
      <c r="AG118" s="404"/>
    </row>
    <row r="119" spans="1:33" ht="15.75" customHeight="1">
      <c r="A119" s="359"/>
      <c r="B119" s="359"/>
      <c r="C119" s="359"/>
      <c r="D119" s="359"/>
      <c r="E119" s="359"/>
      <c r="F119" s="359"/>
      <c r="G119" s="359"/>
      <c r="H119" s="359"/>
      <c r="I119" s="359"/>
      <c r="J119" s="359"/>
      <c r="K119" s="359"/>
      <c r="L119" s="359"/>
      <c r="M119" s="359"/>
      <c r="N119" s="359"/>
      <c r="O119" s="359"/>
      <c r="P119" s="359"/>
      <c r="Q119" s="359"/>
      <c r="R119" s="359"/>
      <c r="S119" s="359"/>
      <c r="T119" s="359"/>
      <c r="U119" s="359"/>
      <c r="V119" s="358"/>
      <c r="W119" s="358"/>
      <c r="X119" s="358"/>
      <c r="Y119" s="358"/>
      <c r="Z119" s="358"/>
      <c r="AA119" s="358"/>
      <c r="AB119" s="359"/>
      <c r="AC119" s="359"/>
      <c r="AD119" s="359"/>
      <c r="AE119" s="359"/>
      <c r="AF119" s="404"/>
      <c r="AG119" s="404"/>
    </row>
    <row r="120" spans="1:33" ht="15.75" customHeight="1">
      <c r="A120" s="359"/>
      <c r="B120" s="359"/>
      <c r="C120" s="359"/>
      <c r="D120" s="359"/>
      <c r="E120" s="359"/>
      <c r="F120" s="359"/>
      <c r="G120" s="359"/>
      <c r="H120" s="359"/>
      <c r="I120" s="359"/>
      <c r="J120" s="359"/>
      <c r="K120" s="359"/>
      <c r="L120" s="359"/>
      <c r="M120" s="359"/>
      <c r="N120" s="359"/>
      <c r="O120" s="359"/>
      <c r="P120" s="359"/>
      <c r="Q120" s="359"/>
      <c r="R120" s="359"/>
      <c r="S120" s="359"/>
      <c r="T120" s="359"/>
      <c r="U120" s="359"/>
      <c r="V120" s="358"/>
      <c r="W120" s="358"/>
      <c r="X120" s="358"/>
      <c r="Y120" s="358"/>
      <c r="Z120" s="358"/>
      <c r="AA120" s="358"/>
      <c r="AB120" s="359"/>
      <c r="AC120" s="359"/>
      <c r="AD120" s="359"/>
      <c r="AE120" s="359"/>
      <c r="AF120" s="404"/>
      <c r="AG120" s="404"/>
    </row>
    <row r="121" spans="1:33" ht="15.75" customHeight="1">
      <c r="A121" s="359"/>
      <c r="B121" s="359"/>
      <c r="C121" s="359"/>
      <c r="D121" s="359"/>
      <c r="E121" s="359"/>
      <c r="F121" s="359"/>
      <c r="G121" s="359"/>
      <c r="H121" s="359"/>
      <c r="I121" s="359"/>
      <c r="J121" s="359"/>
      <c r="K121" s="359"/>
      <c r="L121" s="359"/>
      <c r="M121" s="359"/>
      <c r="N121" s="359"/>
      <c r="O121" s="359"/>
      <c r="P121" s="359"/>
      <c r="Q121" s="359"/>
      <c r="R121" s="359"/>
      <c r="S121" s="359"/>
      <c r="T121" s="359"/>
      <c r="U121" s="359"/>
      <c r="V121" s="358"/>
      <c r="W121" s="358"/>
      <c r="X121" s="358"/>
      <c r="Y121" s="358"/>
      <c r="Z121" s="358"/>
      <c r="AA121" s="358"/>
      <c r="AB121" s="359"/>
      <c r="AC121" s="359"/>
      <c r="AD121" s="359"/>
      <c r="AE121" s="359"/>
      <c r="AF121" s="404"/>
      <c r="AG121" s="404"/>
    </row>
    <row r="122" spans="1:33" ht="15.75" customHeight="1">
      <c r="A122" s="359"/>
      <c r="B122" s="359"/>
      <c r="C122" s="359"/>
      <c r="D122" s="359"/>
      <c r="E122" s="359"/>
      <c r="F122" s="359"/>
      <c r="G122" s="359"/>
      <c r="H122" s="359"/>
      <c r="I122" s="359"/>
      <c r="J122" s="359"/>
      <c r="K122" s="359"/>
      <c r="L122" s="359"/>
      <c r="M122" s="359"/>
      <c r="N122" s="359"/>
      <c r="O122" s="359"/>
      <c r="P122" s="359"/>
      <c r="Q122" s="359"/>
      <c r="R122" s="359"/>
      <c r="S122" s="359"/>
      <c r="T122" s="359"/>
      <c r="U122" s="359"/>
      <c r="V122" s="358"/>
      <c r="W122" s="358"/>
      <c r="X122" s="358"/>
      <c r="Y122" s="358"/>
      <c r="Z122" s="358"/>
      <c r="AA122" s="358"/>
      <c r="AB122" s="359"/>
      <c r="AC122" s="359"/>
      <c r="AD122" s="359"/>
      <c r="AE122" s="359"/>
      <c r="AF122" s="404"/>
      <c r="AG122" s="404"/>
    </row>
    <row r="123" spans="1:33" ht="15.75" customHeight="1">
      <c r="A123" s="359"/>
      <c r="B123" s="359"/>
      <c r="C123" s="359"/>
      <c r="D123" s="359"/>
      <c r="E123" s="359"/>
      <c r="F123" s="359"/>
      <c r="G123" s="359"/>
      <c r="H123" s="359"/>
      <c r="I123" s="359"/>
      <c r="J123" s="359"/>
      <c r="K123" s="359"/>
      <c r="L123" s="359"/>
      <c r="M123" s="359"/>
      <c r="N123" s="359"/>
      <c r="O123" s="359"/>
      <c r="P123" s="359"/>
      <c r="Q123" s="359"/>
      <c r="R123" s="359"/>
      <c r="S123" s="359"/>
      <c r="T123" s="359"/>
      <c r="U123" s="359"/>
      <c r="V123" s="358"/>
      <c r="W123" s="358"/>
      <c r="X123" s="358"/>
      <c r="Y123" s="358"/>
      <c r="Z123" s="358"/>
      <c r="AA123" s="358"/>
      <c r="AB123" s="359"/>
      <c r="AC123" s="359"/>
      <c r="AD123" s="359"/>
      <c r="AE123" s="359"/>
      <c r="AF123" s="404"/>
      <c r="AG123" s="404"/>
    </row>
    <row r="124" spans="1:33" ht="15.75" customHeight="1">
      <c r="A124" s="359"/>
      <c r="B124" s="359"/>
      <c r="C124" s="359"/>
      <c r="D124" s="359"/>
      <c r="E124" s="359"/>
      <c r="F124" s="359"/>
      <c r="G124" s="359"/>
      <c r="H124" s="359"/>
      <c r="I124" s="359"/>
      <c r="J124" s="359"/>
      <c r="K124" s="359"/>
      <c r="L124" s="359"/>
      <c r="M124" s="359"/>
      <c r="N124" s="359"/>
      <c r="O124" s="359"/>
      <c r="P124" s="359"/>
      <c r="Q124" s="359"/>
      <c r="R124" s="359"/>
      <c r="S124" s="359"/>
      <c r="T124" s="359"/>
      <c r="U124" s="359"/>
      <c r="V124" s="358"/>
      <c r="W124" s="358"/>
      <c r="X124" s="358"/>
      <c r="Y124" s="358"/>
      <c r="Z124" s="358"/>
      <c r="AA124" s="358"/>
      <c r="AB124" s="359"/>
      <c r="AC124" s="359"/>
      <c r="AD124" s="359"/>
      <c r="AE124" s="359"/>
      <c r="AF124" s="404"/>
      <c r="AG124" s="404"/>
    </row>
    <row r="125" spans="1:33" ht="15.75" customHeight="1">
      <c r="A125" s="359"/>
      <c r="B125" s="359"/>
      <c r="C125" s="359"/>
      <c r="D125" s="359"/>
      <c r="E125" s="359"/>
      <c r="F125" s="359"/>
      <c r="G125" s="359"/>
      <c r="H125" s="359"/>
      <c r="I125" s="359"/>
      <c r="J125" s="359"/>
      <c r="K125" s="359"/>
      <c r="L125" s="359"/>
      <c r="M125" s="359"/>
      <c r="N125" s="359"/>
      <c r="O125" s="359"/>
      <c r="P125" s="359"/>
      <c r="Q125" s="359"/>
      <c r="R125" s="359"/>
      <c r="S125" s="359"/>
      <c r="T125" s="359"/>
      <c r="U125" s="359"/>
      <c r="V125" s="358"/>
      <c r="W125" s="358"/>
      <c r="X125" s="358"/>
      <c r="Y125" s="358"/>
      <c r="Z125" s="358"/>
      <c r="AA125" s="358"/>
      <c r="AB125" s="359"/>
      <c r="AC125" s="359"/>
      <c r="AD125" s="359"/>
      <c r="AE125" s="359"/>
      <c r="AF125" s="404"/>
      <c r="AG125" s="404"/>
    </row>
    <row r="126" spans="1:33" ht="15.75" customHeight="1">
      <c r="A126" s="359"/>
      <c r="B126" s="359"/>
      <c r="C126" s="359"/>
      <c r="D126" s="359"/>
      <c r="E126" s="359"/>
      <c r="F126" s="359"/>
      <c r="G126" s="359"/>
      <c r="H126" s="359"/>
      <c r="I126" s="359"/>
      <c r="J126" s="359"/>
      <c r="K126" s="359"/>
      <c r="L126" s="359"/>
      <c r="M126" s="359"/>
      <c r="N126" s="359"/>
      <c r="O126" s="359"/>
      <c r="P126" s="359"/>
      <c r="Q126" s="359"/>
      <c r="R126" s="359"/>
      <c r="S126" s="359"/>
      <c r="T126" s="359"/>
      <c r="U126" s="359"/>
      <c r="V126" s="358"/>
      <c r="W126" s="358"/>
      <c r="X126" s="358"/>
      <c r="Y126" s="358"/>
      <c r="Z126" s="358"/>
      <c r="AA126" s="358"/>
      <c r="AB126" s="359"/>
      <c r="AC126" s="359"/>
      <c r="AD126" s="359"/>
      <c r="AE126" s="359"/>
      <c r="AF126" s="404"/>
      <c r="AG126" s="404"/>
    </row>
    <row r="127" spans="1:33" ht="15.75" customHeight="1">
      <c r="A127" s="359"/>
      <c r="B127" s="359"/>
      <c r="C127" s="359"/>
      <c r="D127" s="359"/>
      <c r="E127" s="359"/>
      <c r="F127" s="359"/>
      <c r="G127" s="359"/>
      <c r="H127" s="359"/>
      <c r="I127" s="359"/>
      <c r="J127" s="359"/>
      <c r="K127" s="359"/>
      <c r="L127" s="359"/>
      <c r="M127" s="359"/>
      <c r="N127" s="359"/>
      <c r="O127" s="359"/>
      <c r="P127" s="359"/>
      <c r="Q127" s="359"/>
      <c r="R127" s="359"/>
      <c r="S127" s="359"/>
      <c r="T127" s="359"/>
      <c r="U127" s="359"/>
      <c r="V127" s="358"/>
      <c r="W127" s="358"/>
      <c r="X127" s="358"/>
      <c r="Y127" s="358"/>
      <c r="Z127" s="358"/>
      <c r="AA127" s="358"/>
      <c r="AB127" s="359"/>
      <c r="AC127" s="359"/>
      <c r="AD127" s="359"/>
      <c r="AE127" s="359"/>
      <c r="AF127" s="404"/>
      <c r="AG127" s="404"/>
    </row>
    <row r="128" spans="1:33" ht="15.75" customHeight="1">
      <c r="A128" s="359"/>
      <c r="B128" s="359"/>
      <c r="C128" s="359"/>
      <c r="D128" s="359"/>
      <c r="E128" s="359"/>
      <c r="F128" s="359"/>
      <c r="G128" s="359"/>
      <c r="H128" s="359"/>
      <c r="I128" s="359"/>
      <c r="J128" s="359"/>
      <c r="K128" s="359"/>
      <c r="L128" s="359"/>
      <c r="M128" s="359"/>
      <c r="N128" s="359"/>
      <c r="O128" s="359"/>
      <c r="P128" s="359"/>
      <c r="Q128" s="359"/>
      <c r="R128" s="359"/>
      <c r="S128" s="359"/>
      <c r="T128" s="359"/>
      <c r="U128" s="359"/>
      <c r="V128" s="358"/>
      <c r="W128" s="358"/>
      <c r="X128" s="358"/>
      <c r="Y128" s="358"/>
      <c r="Z128" s="358"/>
      <c r="AA128" s="358"/>
      <c r="AB128" s="359"/>
      <c r="AC128" s="359"/>
      <c r="AD128" s="359"/>
      <c r="AE128" s="359"/>
      <c r="AF128" s="404"/>
      <c r="AG128" s="404"/>
    </row>
    <row r="129" spans="1:33" ht="15.75" customHeight="1">
      <c r="A129" s="359"/>
      <c r="B129" s="359"/>
      <c r="C129" s="359"/>
      <c r="D129" s="359"/>
      <c r="E129" s="359"/>
      <c r="F129" s="359"/>
      <c r="G129" s="359"/>
      <c r="H129" s="359"/>
      <c r="I129" s="359"/>
      <c r="J129" s="359"/>
      <c r="K129" s="359"/>
      <c r="L129" s="359"/>
      <c r="M129" s="359"/>
      <c r="N129" s="359"/>
      <c r="O129" s="359"/>
      <c r="P129" s="359"/>
      <c r="Q129" s="359"/>
      <c r="R129" s="359"/>
      <c r="S129" s="359"/>
      <c r="T129" s="359"/>
      <c r="U129" s="359"/>
      <c r="V129" s="358"/>
      <c r="W129" s="358"/>
      <c r="X129" s="358"/>
      <c r="Y129" s="358"/>
      <c r="Z129" s="358"/>
      <c r="AA129" s="358"/>
      <c r="AB129" s="359"/>
      <c r="AC129" s="359"/>
      <c r="AD129" s="359"/>
      <c r="AE129" s="359"/>
      <c r="AF129" s="404"/>
      <c r="AG129" s="404"/>
    </row>
    <row r="130" spans="1:33" ht="15.75" customHeight="1">
      <c r="A130" s="359"/>
      <c r="B130" s="359"/>
      <c r="C130" s="359"/>
      <c r="D130" s="359"/>
      <c r="E130" s="359"/>
      <c r="F130" s="359"/>
      <c r="G130" s="359"/>
      <c r="H130" s="359"/>
      <c r="I130" s="359"/>
      <c r="J130" s="359"/>
      <c r="K130" s="359"/>
      <c r="L130" s="359"/>
      <c r="M130" s="359"/>
      <c r="N130" s="359"/>
      <c r="O130" s="359"/>
      <c r="P130" s="359"/>
      <c r="Q130" s="359"/>
      <c r="R130" s="359"/>
      <c r="S130" s="359"/>
      <c r="T130" s="359"/>
      <c r="U130" s="359"/>
      <c r="V130" s="358"/>
      <c r="W130" s="358"/>
      <c r="X130" s="358"/>
      <c r="Y130" s="358"/>
      <c r="Z130" s="358"/>
      <c r="AA130" s="358"/>
      <c r="AB130" s="359"/>
      <c r="AC130" s="359"/>
      <c r="AD130" s="359"/>
      <c r="AE130" s="359"/>
      <c r="AF130" s="404"/>
      <c r="AG130" s="404"/>
    </row>
    <row r="131" spans="1:33" ht="15.75" customHeight="1">
      <c r="A131" s="359"/>
      <c r="B131" s="359"/>
      <c r="C131" s="359"/>
      <c r="D131" s="359"/>
      <c r="E131" s="359"/>
      <c r="F131" s="359"/>
      <c r="G131" s="359"/>
      <c r="H131" s="359"/>
      <c r="I131" s="359"/>
      <c r="J131" s="359"/>
      <c r="K131" s="359"/>
      <c r="L131" s="359"/>
      <c r="M131" s="359"/>
      <c r="N131" s="359"/>
      <c r="O131" s="359"/>
      <c r="P131" s="359"/>
      <c r="Q131" s="359"/>
      <c r="R131" s="359"/>
      <c r="S131" s="359"/>
      <c r="T131" s="359"/>
      <c r="U131" s="359"/>
      <c r="V131" s="358"/>
      <c r="W131" s="358"/>
      <c r="X131" s="358"/>
      <c r="Y131" s="358"/>
      <c r="Z131" s="358"/>
      <c r="AA131" s="358"/>
      <c r="AB131" s="359"/>
      <c r="AC131" s="359"/>
      <c r="AD131" s="359"/>
      <c r="AE131" s="359"/>
      <c r="AF131" s="404"/>
      <c r="AG131" s="404"/>
    </row>
    <row r="132" spans="1:33" ht="15.75" customHeight="1">
      <c r="A132" s="359"/>
      <c r="B132" s="359"/>
      <c r="C132" s="359"/>
      <c r="D132" s="359"/>
      <c r="E132" s="359"/>
      <c r="F132" s="359"/>
      <c r="G132" s="359"/>
      <c r="H132" s="359"/>
      <c r="I132" s="359"/>
      <c r="J132" s="359"/>
      <c r="K132" s="359"/>
      <c r="L132" s="359"/>
      <c r="M132" s="359"/>
      <c r="N132" s="359"/>
      <c r="O132" s="359"/>
      <c r="P132" s="359"/>
      <c r="Q132" s="359"/>
      <c r="R132" s="359"/>
      <c r="S132" s="359"/>
      <c r="T132" s="359"/>
      <c r="U132" s="359"/>
      <c r="V132" s="358"/>
      <c r="W132" s="358"/>
      <c r="X132" s="358"/>
      <c r="Y132" s="358"/>
      <c r="Z132" s="358"/>
      <c r="AA132" s="358"/>
      <c r="AB132" s="359"/>
      <c r="AC132" s="359"/>
      <c r="AD132" s="359"/>
      <c r="AE132" s="359"/>
      <c r="AF132" s="404"/>
      <c r="AG132" s="404"/>
    </row>
    <row r="133" spans="1:33" ht="15.75" customHeight="1">
      <c r="A133" s="359"/>
      <c r="B133" s="359"/>
      <c r="C133" s="359"/>
      <c r="D133" s="359"/>
      <c r="E133" s="359"/>
      <c r="F133" s="359"/>
      <c r="G133" s="359"/>
      <c r="H133" s="359"/>
      <c r="I133" s="359"/>
      <c r="J133" s="359"/>
      <c r="K133" s="359"/>
      <c r="L133" s="359"/>
      <c r="M133" s="359"/>
      <c r="N133" s="359"/>
      <c r="O133" s="359"/>
      <c r="P133" s="359"/>
      <c r="Q133" s="359"/>
      <c r="R133" s="359"/>
      <c r="S133" s="359"/>
      <c r="T133" s="359"/>
      <c r="U133" s="359"/>
      <c r="V133" s="358"/>
      <c r="W133" s="358"/>
      <c r="X133" s="358"/>
      <c r="Y133" s="358"/>
      <c r="Z133" s="358"/>
      <c r="AA133" s="358"/>
      <c r="AB133" s="359"/>
      <c r="AC133" s="359"/>
      <c r="AD133" s="359"/>
      <c r="AE133" s="359"/>
      <c r="AF133" s="404"/>
      <c r="AG133" s="404"/>
    </row>
    <row r="134" spans="1:33" ht="15.75" customHeight="1">
      <c r="A134" s="359"/>
      <c r="B134" s="359"/>
      <c r="C134" s="359"/>
      <c r="D134" s="359"/>
      <c r="E134" s="359"/>
      <c r="F134" s="359"/>
      <c r="G134" s="359"/>
      <c r="H134" s="359"/>
      <c r="I134" s="359"/>
      <c r="J134" s="359"/>
      <c r="K134" s="359"/>
      <c r="L134" s="359"/>
      <c r="M134" s="359"/>
      <c r="N134" s="359"/>
      <c r="O134" s="359"/>
      <c r="P134" s="359"/>
      <c r="Q134" s="359"/>
      <c r="R134" s="359"/>
      <c r="S134" s="359"/>
      <c r="T134" s="359"/>
      <c r="U134" s="359"/>
      <c r="V134" s="358"/>
      <c r="W134" s="358"/>
      <c r="X134" s="358"/>
      <c r="Y134" s="358"/>
      <c r="Z134" s="358"/>
      <c r="AA134" s="358"/>
      <c r="AB134" s="359"/>
      <c r="AC134" s="359"/>
      <c r="AD134" s="359"/>
      <c r="AE134" s="359"/>
      <c r="AF134" s="404"/>
      <c r="AG134" s="404"/>
    </row>
    <row r="135" spans="1:33" ht="15.75" customHeight="1">
      <c r="A135" s="359"/>
      <c r="B135" s="359"/>
      <c r="C135" s="359"/>
      <c r="D135" s="359"/>
      <c r="E135" s="359"/>
      <c r="F135" s="359"/>
      <c r="G135" s="359"/>
      <c r="H135" s="359"/>
      <c r="I135" s="359"/>
      <c r="J135" s="359"/>
      <c r="K135" s="359"/>
      <c r="L135" s="359"/>
      <c r="M135" s="359"/>
      <c r="N135" s="359"/>
      <c r="O135" s="359"/>
      <c r="P135" s="359"/>
      <c r="Q135" s="359"/>
      <c r="R135" s="359"/>
      <c r="S135" s="359"/>
      <c r="T135" s="359"/>
      <c r="U135" s="359"/>
      <c r="V135" s="358"/>
      <c r="W135" s="358"/>
      <c r="X135" s="358"/>
      <c r="Y135" s="358"/>
      <c r="Z135" s="358"/>
      <c r="AA135" s="358"/>
      <c r="AB135" s="359"/>
      <c r="AC135" s="359"/>
      <c r="AD135" s="359"/>
      <c r="AE135" s="359"/>
      <c r="AF135" s="404"/>
      <c r="AG135" s="404"/>
    </row>
    <row r="136" spans="1:33" ht="15.75" customHeight="1">
      <c r="A136" s="359"/>
      <c r="B136" s="359"/>
      <c r="C136" s="359"/>
      <c r="D136" s="359"/>
      <c r="E136" s="359"/>
      <c r="F136" s="359"/>
      <c r="G136" s="359"/>
      <c r="H136" s="359"/>
      <c r="I136" s="359"/>
      <c r="J136" s="359"/>
      <c r="K136" s="359"/>
      <c r="L136" s="359"/>
      <c r="M136" s="359"/>
      <c r="N136" s="359"/>
      <c r="O136" s="359"/>
      <c r="P136" s="359"/>
      <c r="Q136" s="359"/>
      <c r="R136" s="359"/>
      <c r="S136" s="359"/>
      <c r="T136" s="359"/>
      <c r="U136" s="359"/>
      <c r="V136" s="358"/>
      <c r="W136" s="358"/>
      <c r="X136" s="358"/>
      <c r="Y136" s="358"/>
      <c r="Z136" s="358"/>
      <c r="AA136" s="358"/>
      <c r="AB136" s="359"/>
      <c r="AC136" s="359"/>
      <c r="AD136" s="359"/>
      <c r="AE136" s="359"/>
      <c r="AF136" s="404"/>
      <c r="AG136" s="404"/>
    </row>
    <row r="137" spans="1:33" ht="15.75" customHeight="1">
      <c r="A137" s="359"/>
      <c r="B137" s="359"/>
      <c r="C137" s="359"/>
      <c r="D137" s="359"/>
      <c r="E137" s="359"/>
      <c r="F137" s="359"/>
      <c r="G137" s="359"/>
      <c r="H137" s="359"/>
      <c r="I137" s="359"/>
      <c r="J137" s="359"/>
      <c r="K137" s="359"/>
      <c r="L137" s="359"/>
      <c r="M137" s="359"/>
      <c r="N137" s="359"/>
      <c r="O137" s="359"/>
      <c r="P137" s="359"/>
      <c r="Q137" s="359"/>
      <c r="R137" s="359"/>
      <c r="S137" s="359"/>
      <c r="T137" s="359"/>
      <c r="U137" s="359"/>
      <c r="V137" s="358"/>
      <c r="W137" s="358"/>
      <c r="X137" s="358"/>
      <c r="Y137" s="358"/>
      <c r="Z137" s="358"/>
      <c r="AA137" s="358"/>
      <c r="AB137" s="359"/>
      <c r="AC137" s="359"/>
      <c r="AD137" s="359"/>
      <c r="AE137" s="359"/>
      <c r="AF137" s="404"/>
      <c r="AG137" s="404"/>
    </row>
    <row r="138" spans="1:33" ht="15.75" customHeight="1">
      <c r="A138" s="359"/>
      <c r="B138" s="359"/>
      <c r="C138" s="359"/>
      <c r="D138" s="359"/>
      <c r="E138" s="359"/>
      <c r="F138" s="359"/>
      <c r="G138" s="359"/>
      <c r="H138" s="359"/>
      <c r="I138" s="359"/>
      <c r="J138" s="359"/>
      <c r="K138" s="359"/>
      <c r="L138" s="359"/>
      <c r="M138" s="359"/>
      <c r="N138" s="359"/>
      <c r="O138" s="359"/>
      <c r="P138" s="359"/>
      <c r="Q138" s="359"/>
      <c r="R138" s="359"/>
      <c r="S138" s="359"/>
      <c r="T138" s="359"/>
      <c r="U138" s="359"/>
      <c r="V138" s="358"/>
      <c r="W138" s="358"/>
      <c r="X138" s="358"/>
      <c r="Y138" s="358"/>
      <c r="Z138" s="358"/>
      <c r="AA138" s="358"/>
      <c r="AB138" s="359"/>
      <c r="AC138" s="359"/>
      <c r="AD138" s="359"/>
      <c r="AE138" s="359"/>
      <c r="AF138" s="404"/>
      <c r="AG138" s="404"/>
    </row>
    <row r="139" spans="1:33" ht="15.75" customHeight="1">
      <c r="A139" s="359"/>
      <c r="B139" s="359"/>
      <c r="C139" s="359"/>
      <c r="D139" s="359"/>
      <c r="E139" s="359"/>
      <c r="F139" s="359"/>
      <c r="G139" s="359"/>
      <c r="H139" s="359"/>
      <c r="I139" s="359"/>
      <c r="J139" s="359"/>
      <c r="K139" s="359"/>
      <c r="L139" s="359"/>
      <c r="M139" s="359"/>
      <c r="N139" s="359"/>
      <c r="O139" s="359"/>
      <c r="P139" s="359"/>
      <c r="Q139" s="359"/>
      <c r="R139" s="359"/>
      <c r="S139" s="359"/>
      <c r="T139" s="359"/>
      <c r="U139" s="359"/>
      <c r="V139" s="358"/>
      <c r="W139" s="358"/>
      <c r="X139" s="358"/>
      <c r="Y139" s="358"/>
      <c r="Z139" s="358"/>
      <c r="AA139" s="358"/>
      <c r="AB139" s="359"/>
      <c r="AC139" s="359"/>
      <c r="AD139" s="359"/>
      <c r="AE139" s="359"/>
      <c r="AF139" s="404"/>
      <c r="AG139" s="404"/>
    </row>
    <row r="140" spans="1:33" ht="15.75" customHeight="1">
      <c r="A140" s="359"/>
      <c r="B140" s="359"/>
      <c r="C140" s="359"/>
      <c r="D140" s="359"/>
      <c r="E140" s="359"/>
      <c r="F140" s="359"/>
      <c r="G140" s="359"/>
      <c r="H140" s="359"/>
      <c r="I140" s="359"/>
      <c r="J140" s="359"/>
      <c r="K140" s="359"/>
      <c r="L140" s="359"/>
      <c r="M140" s="359"/>
      <c r="N140" s="359"/>
      <c r="O140" s="359"/>
      <c r="P140" s="359"/>
      <c r="Q140" s="359"/>
      <c r="R140" s="359"/>
      <c r="S140" s="359"/>
      <c r="T140" s="359"/>
      <c r="U140" s="359"/>
      <c r="V140" s="358"/>
      <c r="W140" s="358"/>
      <c r="X140" s="358"/>
      <c r="Y140" s="358"/>
      <c r="Z140" s="358"/>
      <c r="AA140" s="358"/>
      <c r="AB140" s="359"/>
      <c r="AC140" s="359"/>
      <c r="AD140" s="359"/>
      <c r="AE140" s="359"/>
      <c r="AF140" s="404"/>
      <c r="AG140" s="404"/>
    </row>
    <row r="141" spans="1:33" ht="15.75" customHeight="1">
      <c r="A141" s="359"/>
      <c r="B141" s="359"/>
      <c r="C141" s="359"/>
      <c r="D141" s="359"/>
      <c r="E141" s="359"/>
      <c r="F141" s="359"/>
      <c r="G141" s="359"/>
      <c r="H141" s="359"/>
      <c r="I141" s="359"/>
      <c r="J141" s="359"/>
      <c r="K141" s="359"/>
      <c r="L141" s="359"/>
      <c r="M141" s="359"/>
      <c r="N141" s="359"/>
      <c r="O141" s="359"/>
      <c r="P141" s="359"/>
      <c r="Q141" s="359"/>
      <c r="R141" s="359"/>
      <c r="S141" s="359"/>
      <c r="T141" s="359"/>
      <c r="U141" s="359"/>
      <c r="V141" s="358"/>
      <c r="W141" s="358"/>
      <c r="X141" s="358"/>
      <c r="Y141" s="358"/>
      <c r="Z141" s="358"/>
      <c r="AA141" s="358"/>
      <c r="AB141" s="359"/>
      <c r="AC141" s="359"/>
      <c r="AD141" s="359"/>
      <c r="AE141" s="359"/>
      <c r="AF141" s="404"/>
      <c r="AG141" s="404"/>
    </row>
    <row r="142" spans="1:33" ht="15.75" customHeight="1">
      <c r="A142" s="359"/>
      <c r="B142" s="359"/>
      <c r="C142" s="359"/>
      <c r="D142" s="359"/>
      <c r="E142" s="359"/>
      <c r="F142" s="359"/>
      <c r="G142" s="359"/>
      <c r="H142" s="359"/>
      <c r="I142" s="359"/>
      <c r="J142" s="359"/>
      <c r="K142" s="359"/>
      <c r="L142" s="359"/>
      <c r="M142" s="359"/>
      <c r="N142" s="359"/>
      <c r="O142" s="359"/>
      <c r="P142" s="359"/>
      <c r="Q142" s="359"/>
      <c r="R142" s="359"/>
      <c r="S142" s="359"/>
      <c r="T142" s="359"/>
      <c r="U142" s="359"/>
      <c r="V142" s="358"/>
      <c r="W142" s="358"/>
      <c r="X142" s="358"/>
      <c r="Y142" s="358"/>
      <c r="Z142" s="358"/>
      <c r="AA142" s="358"/>
      <c r="AB142" s="359"/>
      <c r="AC142" s="359"/>
      <c r="AD142" s="359"/>
      <c r="AE142" s="359"/>
      <c r="AF142" s="404"/>
      <c r="AG142" s="404"/>
    </row>
    <row r="143" spans="1:33" ht="15.75" customHeight="1">
      <c r="A143" s="359"/>
      <c r="B143" s="359"/>
      <c r="C143" s="359"/>
      <c r="D143" s="359"/>
      <c r="E143" s="359"/>
      <c r="F143" s="359"/>
      <c r="G143" s="359"/>
      <c r="H143" s="359"/>
      <c r="I143" s="359"/>
      <c r="J143" s="359"/>
      <c r="K143" s="359"/>
      <c r="L143" s="359"/>
      <c r="M143" s="359"/>
      <c r="N143" s="359"/>
      <c r="O143" s="359"/>
      <c r="P143" s="359"/>
      <c r="Q143" s="359"/>
      <c r="R143" s="359"/>
      <c r="S143" s="359"/>
      <c r="T143" s="359"/>
      <c r="U143" s="359"/>
      <c r="V143" s="358"/>
      <c r="W143" s="358"/>
      <c r="X143" s="358"/>
      <c r="Y143" s="358"/>
      <c r="Z143" s="358"/>
      <c r="AA143" s="358"/>
      <c r="AB143" s="359"/>
      <c r="AC143" s="359"/>
      <c r="AD143" s="359"/>
      <c r="AE143" s="359"/>
      <c r="AF143" s="404"/>
      <c r="AG143" s="404"/>
    </row>
    <row r="144" spans="1:33" ht="15.75" customHeight="1">
      <c r="A144" s="359"/>
      <c r="B144" s="359"/>
      <c r="C144" s="359"/>
      <c r="D144" s="359"/>
      <c r="E144" s="359"/>
      <c r="F144" s="359"/>
      <c r="G144" s="359"/>
      <c r="H144" s="359"/>
      <c r="I144" s="359"/>
      <c r="J144" s="359"/>
      <c r="K144" s="359"/>
      <c r="L144" s="359"/>
      <c r="M144" s="359"/>
      <c r="N144" s="359"/>
      <c r="O144" s="359"/>
      <c r="P144" s="359"/>
      <c r="Q144" s="359"/>
      <c r="R144" s="359"/>
      <c r="S144" s="359"/>
      <c r="T144" s="359"/>
      <c r="U144" s="359"/>
      <c r="V144" s="358"/>
      <c r="W144" s="358"/>
      <c r="X144" s="358"/>
      <c r="Y144" s="358"/>
      <c r="Z144" s="358"/>
      <c r="AA144" s="358"/>
      <c r="AB144" s="359"/>
      <c r="AC144" s="359"/>
      <c r="AD144" s="359"/>
      <c r="AE144" s="359"/>
      <c r="AF144" s="404"/>
      <c r="AG144" s="404"/>
    </row>
    <row r="145" spans="1:33" ht="15.75" customHeight="1">
      <c r="A145" s="359"/>
      <c r="B145" s="359"/>
      <c r="C145" s="359"/>
      <c r="D145" s="359"/>
      <c r="E145" s="359"/>
      <c r="F145" s="359"/>
      <c r="G145" s="359"/>
      <c r="H145" s="359"/>
      <c r="I145" s="359"/>
      <c r="J145" s="359"/>
      <c r="K145" s="359"/>
      <c r="L145" s="359"/>
      <c r="M145" s="359"/>
      <c r="N145" s="359"/>
      <c r="O145" s="359"/>
      <c r="P145" s="359"/>
      <c r="Q145" s="359"/>
      <c r="R145" s="359"/>
      <c r="S145" s="359"/>
      <c r="T145" s="359"/>
      <c r="U145" s="359"/>
      <c r="V145" s="358"/>
      <c r="W145" s="358"/>
      <c r="X145" s="358"/>
      <c r="Y145" s="358"/>
      <c r="Z145" s="358"/>
      <c r="AA145" s="358"/>
      <c r="AB145" s="359"/>
      <c r="AC145" s="359"/>
      <c r="AD145" s="359"/>
      <c r="AE145" s="359"/>
      <c r="AF145" s="404"/>
      <c r="AG145" s="404"/>
    </row>
    <row r="146" spans="1:33" ht="15.75" customHeight="1">
      <c r="A146" s="359"/>
      <c r="B146" s="359"/>
      <c r="C146" s="359"/>
      <c r="D146" s="359"/>
      <c r="E146" s="359"/>
      <c r="F146" s="359"/>
      <c r="G146" s="359"/>
      <c r="H146" s="359"/>
      <c r="I146" s="359"/>
      <c r="J146" s="359"/>
      <c r="K146" s="359"/>
      <c r="L146" s="359"/>
      <c r="M146" s="359"/>
      <c r="N146" s="359"/>
      <c r="O146" s="359"/>
      <c r="P146" s="359"/>
      <c r="Q146" s="359"/>
      <c r="R146" s="359"/>
      <c r="S146" s="359"/>
      <c r="T146" s="359"/>
      <c r="U146" s="359"/>
      <c r="V146" s="358"/>
      <c r="W146" s="358"/>
      <c r="X146" s="358"/>
      <c r="Y146" s="358"/>
      <c r="Z146" s="358"/>
      <c r="AA146" s="358"/>
      <c r="AB146" s="359"/>
      <c r="AC146" s="359"/>
      <c r="AD146" s="359"/>
      <c r="AE146" s="359"/>
      <c r="AF146" s="404"/>
      <c r="AG146" s="404"/>
    </row>
    <row r="147" spans="1:33" ht="15.75" customHeight="1">
      <c r="A147" s="359"/>
      <c r="B147" s="359"/>
      <c r="C147" s="359"/>
      <c r="D147" s="359"/>
      <c r="E147" s="359"/>
      <c r="F147" s="359"/>
      <c r="G147" s="359"/>
      <c r="H147" s="359"/>
      <c r="I147" s="359"/>
      <c r="J147" s="359"/>
      <c r="K147" s="359"/>
      <c r="L147" s="359"/>
      <c r="M147" s="359"/>
      <c r="N147" s="359"/>
      <c r="O147" s="359"/>
      <c r="P147" s="359"/>
      <c r="Q147" s="359"/>
      <c r="R147" s="359"/>
      <c r="S147" s="359"/>
      <c r="T147" s="359"/>
      <c r="U147" s="359"/>
      <c r="V147" s="358"/>
      <c r="W147" s="358"/>
      <c r="X147" s="358"/>
      <c r="Y147" s="358"/>
      <c r="Z147" s="358"/>
      <c r="AA147" s="358"/>
      <c r="AB147" s="359"/>
      <c r="AC147" s="359"/>
      <c r="AD147" s="359"/>
      <c r="AE147" s="359"/>
      <c r="AF147" s="404"/>
      <c r="AG147" s="404"/>
    </row>
    <row r="148" spans="1:33" ht="15.75" customHeight="1">
      <c r="A148" s="359"/>
      <c r="B148" s="359"/>
      <c r="C148" s="359"/>
      <c r="D148" s="359"/>
      <c r="E148" s="359"/>
      <c r="F148" s="359"/>
      <c r="G148" s="359"/>
      <c r="H148" s="359"/>
      <c r="I148" s="359"/>
      <c r="J148" s="359"/>
      <c r="K148" s="359"/>
      <c r="L148" s="359"/>
      <c r="M148" s="359"/>
      <c r="N148" s="359"/>
      <c r="O148" s="359"/>
      <c r="P148" s="359"/>
      <c r="Q148" s="359"/>
      <c r="R148" s="359"/>
      <c r="S148" s="359"/>
      <c r="T148" s="359"/>
      <c r="U148" s="359"/>
      <c r="V148" s="358"/>
      <c r="W148" s="358"/>
      <c r="X148" s="358"/>
      <c r="Y148" s="358"/>
      <c r="Z148" s="358"/>
      <c r="AA148" s="358"/>
      <c r="AB148" s="359"/>
      <c r="AC148" s="359"/>
      <c r="AD148" s="359"/>
      <c r="AE148" s="359"/>
      <c r="AF148" s="404"/>
      <c r="AG148" s="404"/>
    </row>
    <row r="149" spans="1:33" ht="15.75" customHeight="1">
      <c r="A149" s="359"/>
      <c r="B149" s="359"/>
      <c r="C149" s="359"/>
      <c r="D149" s="359"/>
      <c r="E149" s="359"/>
      <c r="F149" s="359"/>
      <c r="G149" s="359"/>
      <c r="H149" s="359"/>
      <c r="I149" s="359"/>
      <c r="J149" s="359"/>
      <c r="K149" s="359"/>
      <c r="L149" s="359"/>
      <c r="M149" s="359"/>
      <c r="N149" s="359"/>
      <c r="O149" s="359"/>
      <c r="P149" s="359"/>
      <c r="Q149" s="359"/>
      <c r="R149" s="359"/>
      <c r="S149" s="359"/>
      <c r="T149" s="359"/>
      <c r="U149" s="359"/>
      <c r="V149" s="358"/>
      <c r="W149" s="358"/>
      <c r="X149" s="358"/>
      <c r="Y149" s="358"/>
      <c r="Z149" s="358"/>
      <c r="AA149" s="358"/>
      <c r="AB149" s="359"/>
      <c r="AC149" s="359"/>
      <c r="AD149" s="359"/>
      <c r="AE149" s="359"/>
      <c r="AF149" s="404"/>
      <c r="AG149" s="404"/>
    </row>
    <row r="150" spans="1:33" ht="15.75" customHeight="1">
      <c r="A150" s="359"/>
      <c r="B150" s="359"/>
      <c r="C150" s="359"/>
      <c r="D150" s="359"/>
      <c r="E150" s="359"/>
      <c r="F150" s="359"/>
      <c r="G150" s="359"/>
      <c r="H150" s="359"/>
      <c r="I150" s="359"/>
      <c r="J150" s="359"/>
      <c r="K150" s="359"/>
      <c r="L150" s="359"/>
      <c r="M150" s="359"/>
      <c r="N150" s="359"/>
      <c r="O150" s="359"/>
      <c r="P150" s="359"/>
      <c r="Q150" s="359"/>
      <c r="R150" s="359"/>
      <c r="S150" s="359"/>
      <c r="T150" s="359"/>
      <c r="U150" s="359"/>
      <c r="V150" s="358"/>
      <c r="W150" s="358"/>
      <c r="X150" s="358"/>
      <c r="Y150" s="358"/>
      <c r="Z150" s="358"/>
      <c r="AA150" s="358"/>
      <c r="AB150" s="359"/>
      <c r="AC150" s="359"/>
      <c r="AD150" s="359"/>
      <c r="AE150" s="359"/>
      <c r="AF150" s="404"/>
      <c r="AG150" s="404"/>
    </row>
    <row r="151" spans="1:33" ht="15.75" customHeight="1">
      <c r="A151" s="359"/>
      <c r="B151" s="359"/>
      <c r="C151" s="359"/>
      <c r="D151" s="359"/>
      <c r="E151" s="359"/>
      <c r="F151" s="359"/>
      <c r="G151" s="359"/>
      <c r="H151" s="359"/>
      <c r="I151" s="359"/>
      <c r="J151" s="359"/>
      <c r="K151" s="359"/>
      <c r="L151" s="359"/>
      <c r="M151" s="359"/>
      <c r="N151" s="359"/>
      <c r="O151" s="359"/>
      <c r="P151" s="359"/>
      <c r="Q151" s="359"/>
      <c r="R151" s="359"/>
      <c r="S151" s="359"/>
      <c r="T151" s="359"/>
      <c r="U151" s="359"/>
      <c r="V151" s="358"/>
      <c r="W151" s="358"/>
      <c r="X151" s="358"/>
      <c r="Y151" s="358"/>
      <c r="Z151" s="358"/>
      <c r="AA151" s="358"/>
      <c r="AB151" s="359"/>
      <c r="AC151" s="359"/>
      <c r="AD151" s="359"/>
      <c r="AE151" s="359"/>
      <c r="AF151" s="404"/>
      <c r="AG151" s="404"/>
    </row>
    <row r="152" spans="1:33" ht="15.75" customHeight="1">
      <c r="A152" s="359"/>
      <c r="B152" s="359"/>
      <c r="C152" s="359"/>
      <c r="D152" s="359"/>
      <c r="E152" s="359"/>
      <c r="F152" s="359"/>
      <c r="G152" s="359"/>
      <c r="H152" s="359"/>
      <c r="I152" s="359"/>
      <c r="J152" s="359"/>
      <c r="K152" s="359"/>
      <c r="L152" s="359"/>
      <c r="M152" s="359"/>
      <c r="N152" s="359"/>
      <c r="O152" s="359"/>
      <c r="P152" s="359"/>
      <c r="Q152" s="359"/>
      <c r="R152" s="359"/>
      <c r="S152" s="359"/>
      <c r="T152" s="359"/>
      <c r="U152" s="359"/>
      <c r="V152" s="358"/>
      <c r="W152" s="358"/>
      <c r="X152" s="358"/>
      <c r="Y152" s="358"/>
      <c r="Z152" s="358"/>
      <c r="AA152" s="358"/>
      <c r="AB152" s="359"/>
      <c r="AC152" s="359"/>
      <c r="AD152" s="359"/>
      <c r="AE152" s="359"/>
      <c r="AF152" s="404"/>
      <c r="AG152" s="404"/>
    </row>
    <row r="153" spans="1:33" ht="15.75" customHeight="1">
      <c r="A153" s="359"/>
      <c r="B153" s="359"/>
      <c r="C153" s="359"/>
      <c r="D153" s="359"/>
      <c r="E153" s="359"/>
      <c r="F153" s="359"/>
      <c r="G153" s="359"/>
      <c r="H153" s="359"/>
      <c r="I153" s="359"/>
      <c r="J153" s="359"/>
      <c r="K153" s="359"/>
      <c r="L153" s="359"/>
      <c r="M153" s="359"/>
      <c r="N153" s="359"/>
      <c r="O153" s="359"/>
      <c r="P153" s="359"/>
      <c r="Q153" s="359"/>
      <c r="R153" s="359"/>
      <c r="S153" s="359"/>
      <c r="T153" s="359"/>
      <c r="U153" s="359"/>
      <c r="V153" s="358"/>
      <c r="W153" s="358"/>
      <c r="X153" s="358"/>
      <c r="Y153" s="358"/>
      <c r="Z153" s="358"/>
      <c r="AA153" s="358"/>
      <c r="AB153" s="359"/>
      <c r="AC153" s="359"/>
      <c r="AD153" s="359"/>
      <c r="AE153" s="359"/>
      <c r="AF153" s="404"/>
      <c r="AG153" s="404"/>
    </row>
    <row r="154" spans="1:33" ht="15.75" customHeight="1">
      <c r="A154" s="359"/>
      <c r="B154" s="359"/>
      <c r="C154" s="359"/>
      <c r="D154" s="359"/>
      <c r="E154" s="359"/>
      <c r="F154" s="359"/>
      <c r="G154" s="359"/>
      <c r="H154" s="359"/>
      <c r="I154" s="359"/>
      <c r="J154" s="359"/>
      <c r="K154" s="359"/>
      <c r="L154" s="359"/>
      <c r="M154" s="359"/>
      <c r="N154" s="359"/>
      <c r="O154" s="359"/>
      <c r="P154" s="359"/>
      <c r="Q154" s="359"/>
      <c r="R154" s="359"/>
      <c r="S154" s="359"/>
      <c r="T154" s="359"/>
      <c r="U154" s="359"/>
      <c r="V154" s="358"/>
      <c r="W154" s="358"/>
      <c r="X154" s="358"/>
      <c r="Y154" s="358"/>
      <c r="Z154" s="358"/>
      <c r="AA154" s="358"/>
      <c r="AB154" s="359"/>
      <c r="AC154" s="359"/>
      <c r="AD154" s="359"/>
      <c r="AE154" s="359"/>
      <c r="AF154" s="404"/>
      <c r="AG154" s="404"/>
    </row>
    <row r="155" spans="1:33" ht="15.75" customHeight="1">
      <c r="A155" s="359"/>
      <c r="B155" s="359"/>
      <c r="C155" s="359"/>
      <c r="D155" s="359"/>
      <c r="E155" s="359"/>
      <c r="F155" s="359"/>
      <c r="G155" s="359"/>
      <c r="H155" s="359"/>
      <c r="I155" s="359"/>
      <c r="J155" s="359"/>
      <c r="K155" s="359"/>
      <c r="L155" s="359"/>
      <c r="M155" s="359"/>
      <c r="N155" s="359"/>
      <c r="O155" s="359"/>
      <c r="P155" s="359"/>
      <c r="Q155" s="359"/>
      <c r="R155" s="359"/>
      <c r="S155" s="359"/>
      <c r="T155" s="359"/>
      <c r="U155" s="359"/>
      <c r="V155" s="358"/>
      <c r="W155" s="358"/>
      <c r="X155" s="358"/>
      <c r="Y155" s="358"/>
      <c r="Z155" s="358"/>
      <c r="AA155" s="358"/>
      <c r="AB155" s="359"/>
      <c r="AC155" s="359"/>
      <c r="AD155" s="359"/>
      <c r="AE155" s="359"/>
      <c r="AF155" s="404"/>
      <c r="AG155" s="404"/>
    </row>
    <row r="156" spans="1:33" ht="15.75" customHeight="1">
      <c r="A156" s="359"/>
      <c r="B156" s="359"/>
      <c r="C156" s="359"/>
      <c r="D156" s="359"/>
      <c r="E156" s="359"/>
      <c r="F156" s="359"/>
      <c r="G156" s="359"/>
      <c r="H156" s="359"/>
      <c r="I156" s="359"/>
      <c r="J156" s="359"/>
      <c r="K156" s="359"/>
      <c r="L156" s="359"/>
      <c r="M156" s="359"/>
      <c r="N156" s="359"/>
      <c r="O156" s="359"/>
      <c r="P156" s="359"/>
      <c r="Q156" s="359"/>
      <c r="R156" s="359"/>
      <c r="S156" s="359"/>
      <c r="T156" s="359"/>
      <c r="U156" s="359"/>
      <c r="V156" s="358"/>
      <c r="W156" s="358"/>
      <c r="X156" s="358"/>
      <c r="Y156" s="358"/>
      <c r="Z156" s="358"/>
      <c r="AA156" s="358"/>
      <c r="AB156" s="359"/>
      <c r="AC156" s="359"/>
      <c r="AD156" s="359"/>
      <c r="AE156" s="359"/>
      <c r="AF156" s="404"/>
      <c r="AG156" s="404"/>
    </row>
    <row r="157" spans="1:33" ht="15.75" customHeight="1">
      <c r="A157" s="359"/>
      <c r="B157" s="359"/>
      <c r="C157" s="359"/>
      <c r="D157" s="359"/>
      <c r="E157" s="359"/>
      <c r="F157" s="359"/>
      <c r="G157" s="359"/>
      <c r="H157" s="359"/>
      <c r="I157" s="359"/>
      <c r="J157" s="359"/>
      <c r="K157" s="359"/>
      <c r="L157" s="359"/>
      <c r="M157" s="359"/>
      <c r="N157" s="359"/>
      <c r="O157" s="359"/>
      <c r="P157" s="359"/>
      <c r="Q157" s="359"/>
      <c r="R157" s="359"/>
      <c r="S157" s="359"/>
      <c r="T157" s="359"/>
      <c r="U157" s="359"/>
      <c r="V157" s="358"/>
      <c r="W157" s="358"/>
      <c r="X157" s="358"/>
      <c r="Y157" s="358"/>
      <c r="Z157" s="358"/>
      <c r="AA157" s="358"/>
      <c r="AB157" s="359"/>
      <c r="AC157" s="359"/>
      <c r="AD157" s="359"/>
      <c r="AE157" s="359"/>
      <c r="AF157" s="404"/>
      <c r="AG157" s="404"/>
    </row>
    <row r="158" spans="1:33" ht="15.75" customHeight="1">
      <c r="A158" s="359"/>
      <c r="B158" s="359"/>
      <c r="C158" s="359"/>
      <c r="D158" s="359"/>
      <c r="E158" s="359"/>
      <c r="F158" s="359"/>
      <c r="G158" s="359"/>
      <c r="H158" s="359"/>
      <c r="I158" s="359"/>
      <c r="J158" s="359"/>
      <c r="K158" s="359"/>
      <c r="L158" s="359"/>
      <c r="M158" s="359"/>
      <c r="N158" s="359"/>
      <c r="O158" s="359"/>
      <c r="P158" s="359"/>
      <c r="Q158" s="359"/>
      <c r="R158" s="359"/>
      <c r="S158" s="359"/>
      <c r="T158" s="359"/>
      <c r="U158" s="359"/>
      <c r="V158" s="358"/>
      <c r="W158" s="358"/>
      <c r="X158" s="358"/>
      <c r="Y158" s="358"/>
      <c r="Z158" s="358"/>
      <c r="AA158" s="358"/>
      <c r="AB158" s="359"/>
      <c r="AC158" s="359"/>
      <c r="AD158" s="359"/>
      <c r="AE158" s="359"/>
      <c r="AF158" s="404"/>
      <c r="AG158" s="404"/>
    </row>
    <row r="159" spans="1:33" ht="15.75" customHeight="1">
      <c r="A159" s="359"/>
      <c r="B159" s="359"/>
      <c r="C159" s="359"/>
      <c r="D159" s="359"/>
      <c r="E159" s="359"/>
      <c r="F159" s="359"/>
      <c r="G159" s="359"/>
      <c r="H159" s="359"/>
      <c r="I159" s="359"/>
      <c r="J159" s="359"/>
      <c r="K159" s="359"/>
      <c r="L159" s="359"/>
      <c r="M159" s="359"/>
      <c r="N159" s="359"/>
      <c r="O159" s="359"/>
      <c r="P159" s="359"/>
      <c r="Q159" s="359"/>
      <c r="R159" s="359"/>
      <c r="S159" s="359"/>
      <c r="T159" s="359"/>
      <c r="U159" s="359"/>
      <c r="V159" s="358"/>
      <c r="W159" s="358"/>
      <c r="X159" s="358"/>
      <c r="Y159" s="358"/>
      <c r="Z159" s="358"/>
      <c r="AA159" s="358"/>
      <c r="AB159" s="359"/>
      <c r="AC159" s="359"/>
      <c r="AD159" s="359"/>
      <c r="AE159" s="359"/>
      <c r="AF159" s="404"/>
      <c r="AG159" s="404"/>
    </row>
    <row r="160" spans="1:33" ht="15.75" customHeight="1">
      <c r="A160" s="359"/>
      <c r="B160" s="359"/>
      <c r="C160" s="359"/>
      <c r="D160" s="359"/>
      <c r="E160" s="359"/>
      <c r="F160" s="359"/>
      <c r="G160" s="359"/>
      <c r="H160" s="359"/>
      <c r="I160" s="359"/>
      <c r="J160" s="359"/>
      <c r="K160" s="359"/>
      <c r="L160" s="359"/>
      <c r="M160" s="359"/>
      <c r="N160" s="359"/>
      <c r="O160" s="359"/>
      <c r="P160" s="359"/>
      <c r="Q160" s="359"/>
      <c r="R160" s="359"/>
      <c r="S160" s="359"/>
      <c r="T160" s="359"/>
      <c r="U160" s="359"/>
      <c r="V160" s="358"/>
      <c r="W160" s="358"/>
      <c r="X160" s="358"/>
      <c r="Y160" s="358"/>
      <c r="Z160" s="358"/>
      <c r="AA160" s="358"/>
      <c r="AB160" s="359"/>
      <c r="AC160" s="359"/>
      <c r="AD160" s="359"/>
      <c r="AE160" s="359"/>
      <c r="AF160" s="404"/>
      <c r="AG160" s="404"/>
    </row>
    <row r="161" spans="1:33" ht="15.75" customHeight="1">
      <c r="A161" s="359"/>
      <c r="B161" s="359"/>
      <c r="C161" s="359"/>
      <c r="D161" s="359"/>
      <c r="E161" s="359"/>
      <c r="F161" s="359"/>
      <c r="G161" s="359"/>
      <c r="H161" s="359"/>
      <c r="I161" s="359"/>
      <c r="J161" s="359"/>
      <c r="K161" s="359"/>
      <c r="L161" s="359"/>
      <c r="M161" s="359"/>
      <c r="N161" s="359"/>
      <c r="O161" s="359"/>
      <c r="P161" s="359"/>
      <c r="Q161" s="359"/>
      <c r="R161" s="359"/>
      <c r="S161" s="359"/>
      <c r="T161" s="359"/>
      <c r="U161" s="359"/>
      <c r="V161" s="358"/>
      <c r="W161" s="358"/>
      <c r="X161" s="358"/>
      <c r="Y161" s="358"/>
      <c r="Z161" s="358"/>
      <c r="AA161" s="358"/>
      <c r="AB161" s="359"/>
      <c r="AC161" s="359"/>
      <c r="AD161" s="359"/>
      <c r="AE161" s="359"/>
      <c r="AF161" s="404"/>
      <c r="AG161" s="404"/>
    </row>
    <row r="162" spans="1:33" ht="15.75" customHeight="1">
      <c r="A162" s="359"/>
      <c r="B162" s="359"/>
      <c r="C162" s="359"/>
      <c r="D162" s="359"/>
      <c r="E162" s="359"/>
      <c r="F162" s="359"/>
      <c r="G162" s="359"/>
      <c r="H162" s="359"/>
      <c r="I162" s="359"/>
      <c r="J162" s="359"/>
      <c r="K162" s="359"/>
      <c r="L162" s="359"/>
      <c r="M162" s="359"/>
      <c r="N162" s="359"/>
      <c r="O162" s="359"/>
      <c r="P162" s="359"/>
      <c r="Q162" s="359"/>
      <c r="R162" s="359"/>
      <c r="S162" s="359"/>
      <c r="T162" s="359"/>
      <c r="U162" s="359"/>
      <c r="V162" s="358"/>
      <c r="W162" s="358"/>
      <c r="X162" s="358"/>
      <c r="Y162" s="358"/>
      <c r="Z162" s="358"/>
      <c r="AA162" s="358"/>
      <c r="AB162" s="359"/>
      <c r="AC162" s="359"/>
      <c r="AD162" s="359"/>
      <c r="AE162" s="359"/>
      <c r="AF162" s="404"/>
      <c r="AG162" s="404"/>
    </row>
    <row r="163" spans="1:33" ht="15.75" customHeight="1">
      <c r="A163" s="359"/>
      <c r="B163" s="359"/>
      <c r="C163" s="359"/>
      <c r="D163" s="359"/>
      <c r="E163" s="359"/>
      <c r="F163" s="359"/>
      <c r="G163" s="359"/>
      <c r="H163" s="359"/>
      <c r="I163" s="359"/>
      <c r="J163" s="359"/>
      <c r="K163" s="359"/>
      <c r="L163" s="359"/>
      <c r="M163" s="359"/>
      <c r="N163" s="359"/>
      <c r="O163" s="359"/>
      <c r="P163" s="359"/>
      <c r="Q163" s="359"/>
      <c r="R163" s="359"/>
      <c r="S163" s="359"/>
      <c r="T163" s="359"/>
      <c r="U163" s="359"/>
      <c r="V163" s="358"/>
      <c r="W163" s="358"/>
      <c r="X163" s="358"/>
      <c r="Y163" s="358"/>
      <c r="Z163" s="358"/>
      <c r="AA163" s="358"/>
      <c r="AB163" s="359"/>
      <c r="AC163" s="359"/>
      <c r="AD163" s="359"/>
      <c r="AE163" s="359"/>
      <c r="AF163" s="404"/>
      <c r="AG163" s="404"/>
    </row>
    <row r="164" spans="1:33" ht="15.75" customHeight="1">
      <c r="A164" s="359"/>
      <c r="B164" s="359"/>
      <c r="C164" s="359"/>
      <c r="D164" s="359"/>
      <c r="E164" s="359"/>
      <c r="F164" s="359"/>
      <c r="G164" s="359"/>
      <c r="H164" s="359"/>
      <c r="I164" s="359"/>
      <c r="J164" s="359"/>
      <c r="K164" s="359"/>
      <c r="L164" s="359"/>
      <c r="M164" s="359"/>
      <c r="N164" s="359"/>
      <c r="O164" s="359"/>
      <c r="P164" s="359"/>
      <c r="Q164" s="359"/>
      <c r="R164" s="359"/>
      <c r="S164" s="359"/>
      <c r="T164" s="359"/>
      <c r="U164" s="359"/>
      <c r="V164" s="358"/>
      <c r="W164" s="358"/>
      <c r="X164" s="358"/>
      <c r="Y164" s="358"/>
      <c r="Z164" s="358"/>
      <c r="AA164" s="358"/>
      <c r="AB164" s="359"/>
      <c r="AC164" s="359"/>
      <c r="AD164" s="359"/>
      <c r="AE164" s="359"/>
      <c r="AF164" s="404"/>
      <c r="AG164" s="404"/>
    </row>
    <row r="165" spans="1:33" ht="15.75" customHeight="1">
      <c r="A165" s="359"/>
      <c r="B165" s="359"/>
      <c r="C165" s="359"/>
      <c r="D165" s="359"/>
      <c r="E165" s="359"/>
      <c r="F165" s="359"/>
      <c r="G165" s="359"/>
      <c r="H165" s="359"/>
      <c r="I165" s="359"/>
      <c r="J165" s="359"/>
      <c r="K165" s="359"/>
      <c r="L165" s="359"/>
      <c r="M165" s="359"/>
      <c r="N165" s="359"/>
      <c r="O165" s="359"/>
      <c r="P165" s="359"/>
      <c r="Q165" s="359"/>
      <c r="R165" s="359"/>
      <c r="S165" s="359"/>
      <c r="T165" s="359"/>
      <c r="U165" s="359"/>
      <c r="V165" s="358"/>
      <c r="W165" s="358"/>
      <c r="X165" s="358"/>
      <c r="Y165" s="358"/>
      <c r="Z165" s="358"/>
      <c r="AA165" s="358"/>
      <c r="AB165" s="359"/>
      <c r="AC165" s="359"/>
      <c r="AD165" s="359"/>
      <c r="AE165" s="359"/>
      <c r="AF165" s="404"/>
      <c r="AG165" s="404"/>
    </row>
    <row r="166" spans="1:33" ht="15.75" customHeight="1">
      <c r="A166" s="359"/>
      <c r="B166" s="359"/>
      <c r="C166" s="359"/>
      <c r="D166" s="359"/>
      <c r="E166" s="359"/>
      <c r="F166" s="359"/>
      <c r="G166" s="359"/>
      <c r="H166" s="359"/>
      <c r="I166" s="359"/>
      <c r="J166" s="359"/>
      <c r="K166" s="359"/>
      <c r="L166" s="359"/>
      <c r="M166" s="359"/>
      <c r="N166" s="359"/>
      <c r="O166" s="359"/>
      <c r="P166" s="359"/>
      <c r="Q166" s="359"/>
      <c r="R166" s="359"/>
      <c r="S166" s="359"/>
      <c r="T166" s="359"/>
      <c r="U166" s="359"/>
      <c r="V166" s="358"/>
      <c r="W166" s="358"/>
      <c r="X166" s="358"/>
      <c r="Y166" s="358"/>
      <c r="Z166" s="358"/>
      <c r="AA166" s="358"/>
      <c r="AB166" s="359"/>
      <c r="AC166" s="359"/>
      <c r="AD166" s="359"/>
      <c r="AE166" s="359"/>
      <c r="AF166" s="404"/>
      <c r="AG166" s="404"/>
    </row>
    <row r="167" spans="1:33" ht="15.75" customHeight="1">
      <c r="A167" s="359"/>
      <c r="B167" s="359"/>
      <c r="C167" s="359"/>
      <c r="D167" s="359"/>
      <c r="E167" s="359"/>
      <c r="F167" s="359"/>
      <c r="G167" s="359"/>
      <c r="H167" s="359"/>
      <c r="I167" s="359"/>
      <c r="J167" s="359"/>
      <c r="K167" s="359"/>
      <c r="L167" s="359"/>
      <c r="M167" s="359"/>
      <c r="N167" s="359"/>
      <c r="O167" s="359"/>
      <c r="P167" s="359"/>
      <c r="Q167" s="359"/>
      <c r="R167" s="359"/>
      <c r="S167" s="359"/>
      <c r="T167" s="359"/>
      <c r="U167" s="359"/>
      <c r="V167" s="358"/>
      <c r="W167" s="358"/>
      <c r="X167" s="358"/>
      <c r="Y167" s="358"/>
      <c r="Z167" s="358"/>
      <c r="AA167" s="358"/>
      <c r="AB167" s="359"/>
      <c r="AC167" s="359"/>
      <c r="AD167" s="359"/>
      <c r="AE167" s="359"/>
      <c r="AF167" s="404"/>
      <c r="AG167" s="404"/>
    </row>
    <row r="168" spans="1:33" ht="15.75" customHeight="1">
      <c r="A168" s="359"/>
      <c r="B168" s="359"/>
      <c r="C168" s="359"/>
      <c r="D168" s="359"/>
      <c r="E168" s="359"/>
      <c r="F168" s="359"/>
      <c r="G168" s="359"/>
      <c r="H168" s="359"/>
      <c r="I168" s="359"/>
      <c r="J168" s="359"/>
      <c r="K168" s="359"/>
      <c r="L168" s="359"/>
      <c r="M168" s="359"/>
      <c r="N168" s="359"/>
      <c r="O168" s="359"/>
      <c r="P168" s="359"/>
      <c r="Q168" s="359"/>
      <c r="R168" s="359"/>
      <c r="S168" s="359"/>
      <c r="T168" s="359"/>
      <c r="U168" s="359"/>
      <c r="V168" s="358"/>
      <c r="W168" s="358"/>
      <c r="X168" s="358"/>
      <c r="Y168" s="358"/>
      <c r="Z168" s="358"/>
      <c r="AA168" s="358"/>
      <c r="AB168" s="359"/>
      <c r="AC168" s="359"/>
      <c r="AD168" s="359"/>
      <c r="AE168" s="359"/>
      <c r="AF168" s="404"/>
      <c r="AG168" s="404"/>
    </row>
    <row r="169" spans="1:33" ht="15.75" customHeight="1">
      <c r="A169" s="359"/>
      <c r="B169" s="359"/>
      <c r="C169" s="359"/>
      <c r="D169" s="359"/>
      <c r="E169" s="359"/>
      <c r="F169" s="359"/>
      <c r="G169" s="359"/>
      <c r="H169" s="359"/>
      <c r="I169" s="359"/>
      <c r="J169" s="359"/>
      <c r="K169" s="359"/>
      <c r="L169" s="359"/>
      <c r="M169" s="359"/>
      <c r="N169" s="359"/>
      <c r="O169" s="359"/>
      <c r="P169" s="359"/>
      <c r="Q169" s="359"/>
      <c r="R169" s="359"/>
      <c r="S169" s="359"/>
      <c r="T169" s="359"/>
      <c r="U169" s="359"/>
      <c r="V169" s="358"/>
      <c r="W169" s="358"/>
      <c r="X169" s="358"/>
      <c r="Y169" s="358"/>
      <c r="Z169" s="358"/>
      <c r="AA169" s="358"/>
      <c r="AB169" s="359"/>
      <c r="AC169" s="359"/>
      <c r="AD169" s="359"/>
      <c r="AE169" s="359"/>
      <c r="AF169" s="404"/>
      <c r="AG169" s="404"/>
    </row>
    <row r="170" spans="1:33" ht="15.75" customHeight="1">
      <c r="A170" s="359"/>
      <c r="B170" s="359"/>
      <c r="C170" s="359"/>
      <c r="D170" s="359"/>
      <c r="E170" s="359"/>
      <c r="F170" s="359"/>
      <c r="G170" s="359"/>
      <c r="H170" s="359"/>
      <c r="I170" s="359"/>
      <c r="J170" s="359"/>
      <c r="K170" s="359"/>
      <c r="L170" s="359"/>
      <c r="M170" s="359"/>
      <c r="N170" s="359"/>
      <c r="O170" s="359"/>
      <c r="P170" s="359"/>
      <c r="Q170" s="359"/>
      <c r="R170" s="359"/>
      <c r="S170" s="359"/>
      <c r="T170" s="359"/>
      <c r="U170" s="359"/>
      <c r="V170" s="358"/>
      <c r="W170" s="358"/>
      <c r="X170" s="358"/>
      <c r="Y170" s="358"/>
      <c r="Z170" s="358"/>
      <c r="AA170" s="358"/>
      <c r="AB170" s="359"/>
      <c r="AC170" s="359"/>
      <c r="AD170" s="359"/>
      <c r="AE170" s="359"/>
      <c r="AF170" s="404"/>
      <c r="AG170" s="404"/>
    </row>
    <row r="171" spans="1:33" ht="15.75" customHeight="1">
      <c r="A171" s="359"/>
      <c r="B171" s="359"/>
      <c r="C171" s="359"/>
      <c r="D171" s="359"/>
      <c r="E171" s="359"/>
      <c r="F171" s="359"/>
      <c r="G171" s="359"/>
      <c r="H171" s="359"/>
      <c r="I171" s="359"/>
      <c r="J171" s="359"/>
      <c r="K171" s="359"/>
      <c r="L171" s="359"/>
      <c r="M171" s="359"/>
      <c r="N171" s="359"/>
      <c r="O171" s="359"/>
      <c r="P171" s="359"/>
      <c r="Q171" s="359"/>
      <c r="R171" s="359"/>
      <c r="S171" s="359"/>
      <c r="T171" s="359"/>
      <c r="U171" s="359"/>
      <c r="V171" s="358"/>
      <c r="W171" s="358"/>
      <c r="X171" s="358"/>
      <c r="Y171" s="358"/>
      <c r="Z171" s="358"/>
      <c r="AA171" s="358"/>
      <c r="AB171" s="359"/>
      <c r="AC171" s="359"/>
      <c r="AD171" s="359"/>
      <c r="AE171" s="359"/>
      <c r="AF171" s="404"/>
      <c r="AG171" s="404"/>
    </row>
    <row r="172" spans="1:33" ht="15.75" customHeight="1">
      <c r="A172" s="359"/>
      <c r="B172" s="359"/>
      <c r="C172" s="359"/>
      <c r="D172" s="359"/>
      <c r="E172" s="359"/>
      <c r="F172" s="359"/>
      <c r="G172" s="359"/>
      <c r="H172" s="359"/>
      <c r="I172" s="359"/>
      <c r="J172" s="359"/>
      <c r="K172" s="359"/>
      <c r="L172" s="359"/>
      <c r="M172" s="359"/>
      <c r="N172" s="359"/>
      <c r="O172" s="359"/>
      <c r="P172" s="359"/>
      <c r="Q172" s="359"/>
      <c r="R172" s="359"/>
      <c r="S172" s="359"/>
      <c r="T172" s="359"/>
      <c r="U172" s="359"/>
      <c r="V172" s="358"/>
      <c r="W172" s="358"/>
      <c r="X172" s="358"/>
      <c r="Y172" s="358"/>
      <c r="Z172" s="358"/>
      <c r="AA172" s="358"/>
      <c r="AB172" s="359"/>
      <c r="AC172" s="359"/>
      <c r="AD172" s="359"/>
      <c r="AE172" s="359"/>
      <c r="AF172" s="404"/>
      <c r="AG172" s="404"/>
    </row>
    <row r="173" spans="1:33" ht="15.75" customHeight="1">
      <c r="A173" s="359"/>
      <c r="B173" s="359"/>
      <c r="C173" s="359"/>
      <c r="D173" s="359"/>
      <c r="E173" s="359"/>
      <c r="F173" s="359"/>
      <c r="G173" s="359"/>
      <c r="H173" s="359"/>
      <c r="I173" s="359"/>
      <c r="J173" s="359"/>
      <c r="K173" s="359"/>
      <c r="L173" s="359"/>
      <c r="M173" s="359"/>
      <c r="N173" s="359"/>
      <c r="O173" s="359"/>
      <c r="P173" s="359"/>
      <c r="Q173" s="359"/>
      <c r="R173" s="359"/>
      <c r="S173" s="359"/>
      <c r="T173" s="359"/>
      <c r="U173" s="359"/>
      <c r="V173" s="358"/>
      <c r="W173" s="358"/>
      <c r="X173" s="358"/>
      <c r="Y173" s="358"/>
      <c r="Z173" s="358"/>
      <c r="AA173" s="358"/>
      <c r="AB173" s="359"/>
      <c r="AC173" s="359"/>
      <c r="AD173" s="359"/>
      <c r="AE173" s="359"/>
      <c r="AF173" s="404"/>
      <c r="AG173" s="404"/>
    </row>
    <row r="174" spans="1:33" ht="15.75" customHeight="1">
      <c r="A174" s="359"/>
      <c r="B174" s="359"/>
      <c r="C174" s="359"/>
      <c r="D174" s="359"/>
      <c r="E174" s="359"/>
      <c r="F174" s="359"/>
      <c r="G174" s="359"/>
      <c r="H174" s="359"/>
      <c r="I174" s="359"/>
      <c r="J174" s="359"/>
      <c r="K174" s="359"/>
      <c r="L174" s="359"/>
      <c r="M174" s="359"/>
      <c r="N174" s="359"/>
      <c r="O174" s="359"/>
      <c r="P174" s="359"/>
      <c r="Q174" s="359"/>
      <c r="R174" s="359"/>
      <c r="S174" s="359"/>
      <c r="T174" s="359"/>
      <c r="U174" s="359"/>
      <c r="V174" s="358"/>
      <c r="W174" s="358"/>
      <c r="X174" s="358"/>
      <c r="Y174" s="358"/>
      <c r="Z174" s="358"/>
      <c r="AA174" s="358"/>
      <c r="AB174" s="359"/>
      <c r="AC174" s="359"/>
      <c r="AD174" s="359"/>
      <c r="AE174" s="359"/>
      <c r="AF174" s="404"/>
      <c r="AG174" s="404"/>
    </row>
    <row r="175" spans="1:33" ht="15.75" customHeight="1">
      <c r="A175" s="359"/>
      <c r="B175" s="359"/>
      <c r="C175" s="359"/>
      <c r="D175" s="359"/>
      <c r="E175" s="359"/>
      <c r="F175" s="359"/>
      <c r="G175" s="359"/>
      <c r="H175" s="359"/>
      <c r="I175" s="359"/>
      <c r="J175" s="359"/>
      <c r="K175" s="359"/>
      <c r="L175" s="359"/>
      <c r="M175" s="359"/>
      <c r="N175" s="359"/>
      <c r="O175" s="359"/>
      <c r="P175" s="359"/>
      <c r="Q175" s="359"/>
      <c r="R175" s="359"/>
      <c r="S175" s="359"/>
      <c r="T175" s="359"/>
      <c r="U175" s="359"/>
      <c r="V175" s="358"/>
      <c r="W175" s="358"/>
      <c r="X175" s="358"/>
      <c r="Y175" s="358"/>
      <c r="Z175" s="358"/>
      <c r="AA175" s="358"/>
      <c r="AB175" s="359"/>
      <c r="AC175" s="359"/>
      <c r="AD175" s="359"/>
      <c r="AE175" s="359"/>
      <c r="AF175" s="404"/>
      <c r="AG175" s="404"/>
    </row>
    <row r="176" spans="1:33" ht="15.75" customHeight="1">
      <c r="A176" s="359"/>
      <c r="B176" s="359"/>
      <c r="C176" s="359"/>
      <c r="D176" s="359"/>
      <c r="E176" s="359"/>
      <c r="F176" s="359"/>
      <c r="G176" s="359"/>
      <c r="H176" s="359"/>
      <c r="I176" s="359"/>
      <c r="J176" s="359"/>
      <c r="K176" s="359"/>
      <c r="L176" s="359"/>
      <c r="M176" s="359"/>
      <c r="N176" s="359"/>
      <c r="O176" s="359"/>
      <c r="P176" s="359"/>
      <c r="Q176" s="359"/>
      <c r="R176" s="359"/>
      <c r="S176" s="359"/>
      <c r="T176" s="359"/>
      <c r="U176" s="359"/>
      <c r="V176" s="358"/>
      <c r="W176" s="358"/>
      <c r="X176" s="358"/>
      <c r="Y176" s="358"/>
      <c r="Z176" s="358"/>
      <c r="AA176" s="358"/>
      <c r="AB176" s="359"/>
      <c r="AC176" s="359"/>
      <c r="AD176" s="359"/>
      <c r="AE176" s="359"/>
      <c r="AF176" s="404"/>
      <c r="AG176" s="404"/>
    </row>
    <row r="177" spans="1:33" ht="15.75" customHeight="1">
      <c r="A177" s="359"/>
      <c r="B177" s="359"/>
      <c r="C177" s="359"/>
      <c r="D177" s="359"/>
      <c r="E177" s="359"/>
      <c r="F177" s="359"/>
      <c r="G177" s="359"/>
      <c r="H177" s="359"/>
      <c r="I177" s="359"/>
      <c r="J177" s="359"/>
      <c r="K177" s="359"/>
      <c r="L177" s="359"/>
      <c r="M177" s="359"/>
      <c r="N177" s="359"/>
      <c r="O177" s="359"/>
      <c r="P177" s="359"/>
      <c r="Q177" s="359"/>
      <c r="R177" s="359"/>
      <c r="S177" s="359"/>
      <c r="T177" s="359"/>
      <c r="U177" s="359"/>
      <c r="V177" s="358"/>
      <c r="W177" s="358"/>
      <c r="X177" s="358"/>
      <c r="Y177" s="358"/>
      <c r="Z177" s="358"/>
      <c r="AA177" s="358"/>
      <c r="AB177" s="359"/>
      <c r="AC177" s="359"/>
      <c r="AD177" s="359"/>
      <c r="AE177" s="359"/>
      <c r="AF177" s="404"/>
      <c r="AG177" s="404"/>
    </row>
    <row r="178" spans="1:33" ht="15.75" customHeight="1">
      <c r="A178" s="359"/>
      <c r="B178" s="359"/>
      <c r="C178" s="359"/>
      <c r="D178" s="359"/>
      <c r="E178" s="359"/>
      <c r="F178" s="359"/>
      <c r="G178" s="359"/>
      <c r="H178" s="359"/>
      <c r="I178" s="359"/>
      <c r="J178" s="359"/>
      <c r="K178" s="359"/>
      <c r="L178" s="359"/>
      <c r="M178" s="359"/>
      <c r="N178" s="359"/>
      <c r="O178" s="359"/>
      <c r="P178" s="359"/>
      <c r="Q178" s="359"/>
      <c r="R178" s="359"/>
      <c r="S178" s="359"/>
      <c r="T178" s="359"/>
      <c r="U178" s="359"/>
      <c r="V178" s="358"/>
      <c r="W178" s="358"/>
      <c r="X178" s="358"/>
      <c r="Y178" s="358"/>
      <c r="Z178" s="358"/>
      <c r="AA178" s="358"/>
      <c r="AB178" s="359"/>
      <c r="AC178" s="359"/>
      <c r="AD178" s="359"/>
      <c r="AE178" s="359"/>
      <c r="AF178" s="404"/>
      <c r="AG178" s="404"/>
    </row>
    <row r="179" spans="1:33" ht="15.75" customHeight="1">
      <c r="A179" s="359"/>
      <c r="B179" s="359"/>
      <c r="C179" s="359"/>
      <c r="D179" s="359"/>
      <c r="E179" s="359"/>
      <c r="F179" s="359"/>
      <c r="G179" s="359"/>
      <c r="H179" s="359"/>
      <c r="I179" s="359"/>
      <c r="J179" s="359"/>
      <c r="K179" s="359"/>
      <c r="L179" s="359"/>
      <c r="M179" s="359"/>
      <c r="N179" s="359"/>
      <c r="O179" s="359"/>
      <c r="P179" s="359"/>
      <c r="Q179" s="359"/>
      <c r="R179" s="359"/>
      <c r="S179" s="359"/>
      <c r="T179" s="359"/>
      <c r="U179" s="359"/>
      <c r="V179" s="358"/>
      <c r="W179" s="358"/>
      <c r="X179" s="358"/>
      <c r="Y179" s="358"/>
      <c r="Z179" s="358"/>
      <c r="AA179" s="358"/>
      <c r="AB179" s="359"/>
      <c r="AC179" s="359"/>
      <c r="AD179" s="359"/>
      <c r="AE179" s="359"/>
      <c r="AF179" s="404"/>
      <c r="AG179" s="404"/>
    </row>
    <row r="180" spans="1:33" ht="15.75" customHeight="1">
      <c r="A180" s="359"/>
      <c r="B180" s="359"/>
      <c r="C180" s="359"/>
      <c r="D180" s="359"/>
      <c r="E180" s="359"/>
      <c r="F180" s="359"/>
      <c r="G180" s="359"/>
      <c r="H180" s="359"/>
      <c r="I180" s="359"/>
      <c r="J180" s="359"/>
      <c r="K180" s="359"/>
      <c r="L180" s="359"/>
      <c r="M180" s="359"/>
      <c r="N180" s="359"/>
      <c r="O180" s="359"/>
      <c r="P180" s="359"/>
      <c r="Q180" s="359"/>
      <c r="R180" s="359"/>
      <c r="S180" s="359"/>
      <c r="T180" s="359"/>
      <c r="U180" s="359"/>
      <c r="V180" s="358"/>
      <c r="W180" s="358"/>
      <c r="X180" s="358"/>
      <c r="Y180" s="358"/>
      <c r="Z180" s="358"/>
      <c r="AA180" s="358"/>
      <c r="AB180" s="359"/>
      <c r="AC180" s="359"/>
      <c r="AD180" s="359"/>
      <c r="AE180" s="359"/>
      <c r="AF180" s="404"/>
      <c r="AG180" s="404"/>
    </row>
    <row r="181" spans="1:33" ht="15.75" customHeight="1">
      <c r="A181" s="359"/>
      <c r="B181" s="359"/>
      <c r="C181" s="359"/>
      <c r="D181" s="359"/>
      <c r="E181" s="359"/>
      <c r="F181" s="359"/>
      <c r="G181" s="359"/>
      <c r="H181" s="359"/>
      <c r="I181" s="359"/>
      <c r="J181" s="359"/>
      <c r="K181" s="359"/>
      <c r="L181" s="359"/>
      <c r="M181" s="359"/>
      <c r="N181" s="359"/>
      <c r="O181" s="359"/>
      <c r="P181" s="359"/>
      <c r="Q181" s="359"/>
      <c r="R181" s="359"/>
      <c r="S181" s="359"/>
      <c r="T181" s="359"/>
      <c r="U181" s="359"/>
      <c r="V181" s="358"/>
      <c r="W181" s="358"/>
      <c r="X181" s="358"/>
      <c r="Y181" s="358"/>
      <c r="Z181" s="358"/>
      <c r="AA181" s="358"/>
      <c r="AB181" s="359"/>
      <c r="AC181" s="359"/>
      <c r="AD181" s="359"/>
      <c r="AE181" s="359"/>
      <c r="AF181" s="404"/>
      <c r="AG181" s="404"/>
    </row>
    <row r="182" spans="1:33" ht="15.75" customHeight="1">
      <c r="A182" s="359"/>
      <c r="B182" s="359"/>
      <c r="C182" s="359"/>
      <c r="D182" s="359"/>
      <c r="E182" s="359"/>
      <c r="F182" s="359"/>
      <c r="G182" s="359"/>
      <c r="H182" s="359"/>
      <c r="I182" s="359"/>
      <c r="J182" s="359"/>
      <c r="K182" s="359"/>
      <c r="L182" s="359"/>
      <c r="M182" s="359"/>
      <c r="N182" s="359"/>
      <c r="O182" s="359"/>
      <c r="P182" s="359"/>
      <c r="Q182" s="359"/>
      <c r="R182" s="359"/>
      <c r="S182" s="359"/>
      <c r="T182" s="359"/>
      <c r="U182" s="359"/>
      <c r="V182" s="358"/>
      <c r="W182" s="358"/>
      <c r="X182" s="358"/>
      <c r="Y182" s="358"/>
      <c r="Z182" s="358"/>
      <c r="AA182" s="358"/>
      <c r="AB182" s="359"/>
      <c r="AC182" s="359"/>
      <c r="AD182" s="359"/>
      <c r="AE182" s="359"/>
      <c r="AF182" s="404"/>
      <c r="AG182" s="404"/>
    </row>
    <row r="183" spans="1:33" ht="15.75" customHeight="1">
      <c r="A183" s="359"/>
      <c r="B183" s="359"/>
      <c r="C183" s="359"/>
      <c r="D183" s="359"/>
      <c r="E183" s="359"/>
      <c r="F183" s="359"/>
      <c r="G183" s="359"/>
      <c r="H183" s="359"/>
      <c r="I183" s="359"/>
      <c r="J183" s="359"/>
      <c r="K183" s="359"/>
      <c r="L183" s="359"/>
      <c r="M183" s="359"/>
      <c r="N183" s="359"/>
      <c r="O183" s="359"/>
      <c r="P183" s="359"/>
      <c r="Q183" s="359"/>
      <c r="R183" s="359"/>
      <c r="S183" s="359"/>
      <c r="T183" s="359"/>
      <c r="U183" s="359"/>
      <c r="V183" s="358"/>
      <c r="W183" s="358"/>
      <c r="X183" s="358"/>
      <c r="Y183" s="358"/>
      <c r="Z183" s="358"/>
      <c r="AA183" s="358"/>
      <c r="AB183" s="359"/>
      <c r="AC183" s="359"/>
      <c r="AD183" s="359"/>
      <c r="AE183" s="359"/>
      <c r="AF183" s="404"/>
      <c r="AG183" s="404"/>
    </row>
    <row r="184" spans="1:33" ht="15.75" customHeight="1">
      <c r="A184" s="359"/>
      <c r="B184" s="359"/>
      <c r="C184" s="359"/>
      <c r="D184" s="359"/>
      <c r="E184" s="359"/>
      <c r="F184" s="359"/>
      <c r="G184" s="359"/>
      <c r="H184" s="359"/>
      <c r="I184" s="359"/>
      <c r="J184" s="359"/>
      <c r="K184" s="359"/>
      <c r="L184" s="359"/>
      <c r="M184" s="359"/>
      <c r="N184" s="359"/>
      <c r="O184" s="359"/>
      <c r="P184" s="359"/>
      <c r="Q184" s="359"/>
      <c r="R184" s="359"/>
      <c r="S184" s="359"/>
      <c r="T184" s="359"/>
      <c r="U184" s="359"/>
      <c r="V184" s="358"/>
      <c r="W184" s="358"/>
      <c r="X184" s="358"/>
      <c r="Y184" s="358"/>
      <c r="Z184" s="358"/>
      <c r="AA184" s="358"/>
      <c r="AB184" s="359"/>
      <c r="AC184" s="359"/>
      <c r="AD184" s="359"/>
      <c r="AE184" s="359"/>
      <c r="AF184" s="404"/>
      <c r="AG184" s="404"/>
    </row>
    <row r="185" spans="1:33" ht="15.75" customHeight="1">
      <c r="A185" s="359"/>
      <c r="B185" s="359"/>
      <c r="C185" s="359"/>
      <c r="D185" s="359"/>
      <c r="E185" s="359"/>
      <c r="F185" s="359"/>
      <c r="G185" s="359"/>
      <c r="H185" s="359"/>
      <c r="I185" s="359"/>
      <c r="J185" s="359"/>
      <c r="K185" s="359"/>
      <c r="L185" s="359"/>
      <c r="M185" s="359"/>
      <c r="N185" s="359"/>
      <c r="O185" s="359"/>
      <c r="P185" s="359"/>
      <c r="Q185" s="359"/>
      <c r="R185" s="359"/>
      <c r="S185" s="359"/>
      <c r="T185" s="359"/>
      <c r="U185" s="359"/>
      <c r="V185" s="358"/>
      <c r="W185" s="358"/>
      <c r="X185" s="358"/>
      <c r="Y185" s="358"/>
      <c r="Z185" s="358"/>
      <c r="AA185" s="358"/>
      <c r="AB185" s="359"/>
      <c r="AC185" s="359"/>
      <c r="AD185" s="359"/>
      <c r="AE185" s="359"/>
      <c r="AF185" s="404"/>
      <c r="AG185" s="404"/>
    </row>
    <row r="186" spans="1:33" ht="15.75" customHeight="1">
      <c r="A186" s="359"/>
      <c r="B186" s="359"/>
      <c r="C186" s="359"/>
      <c r="D186" s="359"/>
      <c r="E186" s="359"/>
      <c r="F186" s="359"/>
      <c r="G186" s="359"/>
      <c r="H186" s="359"/>
      <c r="I186" s="359"/>
      <c r="J186" s="359"/>
      <c r="K186" s="359"/>
      <c r="L186" s="359"/>
      <c r="M186" s="359"/>
      <c r="N186" s="359"/>
      <c r="O186" s="359"/>
      <c r="P186" s="359"/>
      <c r="Q186" s="359"/>
      <c r="R186" s="359"/>
      <c r="S186" s="359"/>
      <c r="T186" s="359"/>
      <c r="U186" s="359"/>
      <c r="V186" s="358"/>
      <c r="W186" s="358"/>
      <c r="X186" s="358"/>
      <c r="Y186" s="358"/>
      <c r="Z186" s="358"/>
      <c r="AA186" s="358"/>
      <c r="AB186" s="359"/>
      <c r="AC186" s="359"/>
      <c r="AD186" s="359"/>
      <c r="AE186" s="359"/>
      <c r="AF186" s="404"/>
      <c r="AG186" s="404"/>
    </row>
    <row r="187" spans="1:33" ht="15.75" customHeight="1">
      <c r="A187" s="359"/>
      <c r="B187" s="359"/>
      <c r="C187" s="359"/>
      <c r="D187" s="359"/>
      <c r="E187" s="359"/>
      <c r="F187" s="359"/>
      <c r="G187" s="359"/>
      <c r="H187" s="359"/>
      <c r="I187" s="359"/>
      <c r="J187" s="359"/>
      <c r="K187" s="359"/>
      <c r="L187" s="359"/>
      <c r="M187" s="359"/>
      <c r="N187" s="359"/>
      <c r="O187" s="359"/>
      <c r="P187" s="359"/>
      <c r="Q187" s="359"/>
      <c r="R187" s="359"/>
      <c r="S187" s="359"/>
      <c r="T187" s="359"/>
      <c r="U187" s="359"/>
      <c r="V187" s="358"/>
      <c r="W187" s="358"/>
      <c r="X187" s="358"/>
      <c r="Y187" s="358"/>
      <c r="Z187" s="358"/>
      <c r="AA187" s="358"/>
      <c r="AB187" s="359"/>
      <c r="AC187" s="359"/>
      <c r="AD187" s="359"/>
      <c r="AE187" s="359"/>
      <c r="AF187" s="404"/>
      <c r="AG187" s="404"/>
    </row>
    <row r="188" spans="1:33" ht="15.75" customHeight="1">
      <c r="A188" s="359"/>
      <c r="B188" s="359"/>
      <c r="C188" s="359"/>
      <c r="D188" s="359"/>
      <c r="E188" s="359"/>
      <c r="F188" s="359"/>
      <c r="G188" s="359"/>
      <c r="H188" s="359"/>
      <c r="I188" s="359"/>
      <c r="J188" s="359"/>
      <c r="K188" s="359"/>
      <c r="L188" s="359"/>
      <c r="M188" s="359"/>
      <c r="N188" s="359"/>
      <c r="O188" s="359"/>
      <c r="P188" s="359"/>
      <c r="Q188" s="359"/>
      <c r="R188" s="359"/>
      <c r="S188" s="359"/>
      <c r="T188" s="359"/>
      <c r="U188" s="359"/>
      <c r="V188" s="358"/>
      <c r="W188" s="358"/>
      <c r="X188" s="358"/>
      <c r="Y188" s="358"/>
      <c r="Z188" s="358"/>
      <c r="AA188" s="358"/>
      <c r="AB188" s="359"/>
      <c r="AC188" s="359"/>
      <c r="AD188" s="359"/>
      <c r="AE188" s="359"/>
      <c r="AF188" s="404"/>
      <c r="AG188" s="404"/>
    </row>
    <row r="189" spans="1:33" ht="15.75" customHeight="1">
      <c r="A189" s="359"/>
      <c r="B189" s="359"/>
      <c r="C189" s="359"/>
      <c r="D189" s="359"/>
      <c r="E189" s="359"/>
      <c r="F189" s="359"/>
      <c r="G189" s="359"/>
      <c r="H189" s="359"/>
      <c r="I189" s="359"/>
      <c r="J189" s="359"/>
      <c r="K189" s="359"/>
      <c r="L189" s="359"/>
      <c r="M189" s="359"/>
      <c r="N189" s="359"/>
      <c r="O189" s="359"/>
      <c r="P189" s="359"/>
      <c r="Q189" s="359"/>
      <c r="R189" s="359"/>
      <c r="S189" s="359"/>
      <c r="T189" s="359"/>
      <c r="U189" s="359"/>
      <c r="V189" s="358"/>
      <c r="W189" s="358"/>
      <c r="X189" s="358"/>
      <c r="Y189" s="358"/>
      <c r="Z189" s="358"/>
      <c r="AA189" s="358"/>
      <c r="AB189" s="359"/>
      <c r="AC189" s="359"/>
      <c r="AD189" s="359"/>
      <c r="AE189" s="359"/>
      <c r="AF189" s="404"/>
      <c r="AG189" s="404"/>
    </row>
    <row r="190" spans="1:33" ht="15.75" customHeight="1">
      <c r="A190" s="359"/>
      <c r="B190" s="359"/>
      <c r="C190" s="359"/>
      <c r="D190" s="359"/>
      <c r="E190" s="359"/>
      <c r="F190" s="359"/>
      <c r="G190" s="359"/>
      <c r="H190" s="359"/>
      <c r="I190" s="359"/>
      <c r="J190" s="359"/>
      <c r="K190" s="359"/>
      <c r="L190" s="359"/>
      <c r="M190" s="359"/>
      <c r="N190" s="359"/>
      <c r="O190" s="359"/>
      <c r="P190" s="359"/>
      <c r="Q190" s="359"/>
      <c r="R190" s="359"/>
      <c r="S190" s="359"/>
      <c r="T190" s="359"/>
      <c r="U190" s="359"/>
      <c r="V190" s="358"/>
      <c r="W190" s="358"/>
      <c r="X190" s="358"/>
      <c r="Y190" s="358"/>
      <c r="Z190" s="358"/>
      <c r="AA190" s="358"/>
      <c r="AB190" s="359"/>
      <c r="AC190" s="359"/>
      <c r="AD190" s="359"/>
      <c r="AE190" s="359"/>
      <c r="AF190" s="404"/>
      <c r="AG190" s="404"/>
    </row>
    <row r="191" spans="1:33" ht="15.75" customHeight="1">
      <c r="A191" s="359"/>
      <c r="B191" s="359"/>
      <c r="C191" s="359"/>
      <c r="D191" s="359"/>
      <c r="E191" s="359"/>
      <c r="F191" s="359"/>
      <c r="G191" s="359"/>
      <c r="H191" s="359"/>
      <c r="I191" s="359"/>
      <c r="J191" s="359"/>
      <c r="K191" s="359"/>
      <c r="L191" s="359"/>
      <c r="M191" s="359"/>
      <c r="N191" s="359"/>
      <c r="O191" s="359"/>
      <c r="P191" s="359"/>
      <c r="Q191" s="359"/>
      <c r="R191" s="359"/>
      <c r="S191" s="359"/>
      <c r="T191" s="359"/>
      <c r="U191" s="359"/>
      <c r="V191" s="358"/>
      <c r="W191" s="358"/>
      <c r="X191" s="358"/>
      <c r="Y191" s="358"/>
      <c r="Z191" s="358"/>
      <c r="AA191" s="358"/>
      <c r="AB191" s="359"/>
      <c r="AC191" s="359"/>
      <c r="AD191" s="359"/>
      <c r="AE191" s="359"/>
      <c r="AF191" s="404"/>
      <c r="AG191" s="404"/>
    </row>
    <row r="192" spans="1:33" ht="15.75" customHeight="1">
      <c r="A192" s="359"/>
      <c r="B192" s="359"/>
      <c r="C192" s="359"/>
      <c r="D192" s="359"/>
      <c r="E192" s="359"/>
      <c r="F192" s="359"/>
      <c r="G192" s="359"/>
      <c r="H192" s="359"/>
      <c r="I192" s="359"/>
      <c r="J192" s="359"/>
      <c r="K192" s="359"/>
      <c r="L192" s="359"/>
      <c r="M192" s="359"/>
      <c r="N192" s="359"/>
      <c r="O192" s="359"/>
      <c r="P192" s="359"/>
      <c r="Q192" s="359"/>
      <c r="R192" s="359"/>
      <c r="S192" s="359"/>
      <c r="T192" s="359"/>
      <c r="U192" s="359"/>
      <c r="V192" s="358"/>
      <c r="W192" s="358"/>
      <c r="X192" s="358"/>
      <c r="Y192" s="358"/>
      <c r="Z192" s="358"/>
      <c r="AA192" s="358"/>
      <c r="AB192" s="359"/>
      <c r="AC192" s="359"/>
      <c r="AD192" s="359"/>
      <c r="AE192" s="359"/>
      <c r="AF192" s="404"/>
      <c r="AG192" s="404"/>
    </row>
    <row r="193" spans="1:33" ht="15.75" customHeight="1">
      <c r="A193" s="359"/>
      <c r="B193" s="359"/>
      <c r="C193" s="359"/>
      <c r="D193" s="359"/>
      <c r="E193" s="359"/>
      <c r="F193" s="359"/>
      <c r="G193" s="359"/>
      <c r="H193" s="359"/>
      <c r="I193" s="359"/>
      <c r="J193" s="359"/>
      <c r="K193" s="359"/>
      <c r="L193" s="359"/>
      <c r="M193" s="359"/>
      <c r="N193" s="359"/>
      <c r="O193" s="359"/>
      <c r="P193" s="359"/>
      <c r="Q193" s="359"/>
      <c r="R193" s="359"/>
      <c r="S193" s="359"/>
      <c r="T193" s="359"/>
      <c r="U193" s="359"/>
      <c r="V193" s="358"/>
      <c r="W193" s="358"/>
      <c r="X193" s="358"/>
      <c r="Y193" s="358"/>
      <c r="Z193" s="358"/>
      <c r="AA193" s="358"/>
      <c r="AB193" s="359"/>
      <c r="AC193" s="359"/>
      <c r="AD193" s="359"/>
      <c r="AE193" s="359"/>
      <c r="AF193" s="404"/>
      <c r="AG193" s="404"/>
    </row>
    <row r="194" spans="1:33" ht="15.75" customHeight="1">
      <c r="A194" s="359"/>
      <c r="B194" s="359"/>
      <c r="C194" s="359"/>
      <c r="D194" s="359"/>
      <c r="E194" s="359"/>
      <c r="F194" s="359"/>
      <c r="G194" s="359"/>
      <c r="H194" s="359"/>
      <c r="I194" s="359"/>
      <c r="J194" s="359"/>
      <c r="K194" s="359"/>
      <c r="L194" s="359"/>
      <c r="M194" s="359"/>
      <c r="N194" s="359"/>
      <c r="O194" s="359"/>
      <c r="P194" s="359"/>
      <c r="Q194" s="359"/>
      <c r="R194" s="359"/>
      <c r="S194" s="359"/>
      <c r="T194" s="359"/>
      <c r="U194" s="359"/>
      <c r="V194" s="358"/>
      <c r="W194" s="358"/>
      <c r="X194" s="358"/>
      <c r="Y194" s="358"/>
      <c r="Z194" s="358"/>
      <c r="AA194" s="358"/>
      <c r="AB194" s="359"/>
      <c r="AC194" s="359"/>
      <c r="AD194" s="359"/>
      <c r="AE194" s="359"/>
      <c r="AF194" s="404"/>
      <c r="AG194" s="404"/>
    </row>
    <row r="195" spans="1:33" ht="15.75" customHeight="1">
      <c r="A195" s="359"/>
      <c r="B195" s="359"/>
      <c r="C195" s="359"/>
      <c r="D195" s="359"/>
      <c r="E195" s="359"/>
      <c r="F195" s="359"/>
      <c r="G195" s="359"/>
      <c r="H195" s="359"/>
      <c r="I195" s="359"/>
      <c r="J195" s="359"/>
      <c r="K195" s="359"/>
      <c r="L195" s="359"/>
      <c r="M195" s="359"/>
      <c r="N195" s="359"/>
      <c r="O195" s="359"/>
      <c r="P195" s="359"/>
      <c r="Q195" s="359"/>
      <c r="R195" s="359"/>
      <c r="S195" s="359"/>
      <c r="T195" s="359"/>
      <c r="U195" s="359"/>
      <c r="V195" s="358"/>
      <c r="W195" s="358"/>
      <c r="X195" s="358"/>
      <c r="Y195" s="358"/>
      <c r="Z195" s="358"/>
      <c r="AA195" s="358"/>
      <c r="AB195" s="359"/>
      <c r="AC195" s="359"/>
      <c r="AD195" s="359"/>
      <c r="AE195" s="359"/>
      <c r="AF195" s="404"/>
      <c r="AG195" s="404"/>
    </row>
    <row r="196" spans="1:33" ht="15.75" customHeight="1">
      <c r="A196" s="359"/>
      <c r="B196" s="359"/>
      <c r="C196" s="359"/>
      <c r="D196" s="359"/>
      <c r="E196" s="359"/>
      <c r="F196" s="359"/>
      <c r="G196" s="359"/>
      <c r="H196" s="359"/>
      <c r="I196" s="359"/>
      <c r="J196" s="359"/>
      <c r="K196" s="359"/>
      <c r="L196" s="359"/>
      <c r="M196" s="359"/>
      <c r="N196" s="359"/>
      <c r="O196" s="359"/>
      <c r="P196" s="359"/>
      <c r="Q196" s="359"/>
      <c r="R196" s="359"/>
      <c r="S196" s="359"/>
      <c r="T196" s="359"/>
      <c r="U196" s="359"/>
      <c r="V196" s="358"/>
      <c r="W196" s="358"/>
      <c r="X196" s="358"/>
      <c r="Y196" s="358"/>
      <c r="Z196" s="358"/>
      <c r="AA196" s="358"/>
      <c r="AB196" s="359"/>
      <c r="AC196" s="359"/>
      <c r="AD196" s="359"/>
      <c r="AE196" s="359"/>
      <c r="AF196" s="404"/>
      <c r="AG196" s="404"/>
    </row>
    <row r="197" spans="1:33" ht="15.75" customHeight="1">
      <c r="A197" s="359"/>
      <c r="B197" s="359"/>
      <c r="C197" s="359"/>
      <c r="D197" s="359"/>
      <c r="E197" s="359"/>
      <c r="F197" s="359"/>
      <c r="G197" s="359"/>
      <c r="H197" s="359"/>
      <c r="I197" s="359"/>
      <c r="J197" s="359"/>
      <c r="K197" s="359"/>
      <c r="L197" s="359"/>
      <c r="M197" s="359"/>
      <c r="N197" s="359"/>
      <c r="O197" s="359"/>
      <c r="P197" s="359"/>
      <c r="Q197" s="359"/>
      <c r="R197" s="359"/>
      <c r="S197" s="359"/>
      <c r="T197" s="359"/>
      <c r="U197" s="359"/>
      <c r="V197" s="358"/>
      <c r="W197" s="358"/>
      <c r="X197" s="358"/>
      <c r="Y197" s="358"/>
      <c r="Z197" s="358"/>
      <c r="AA197" s="358"/>
      <c r="AB197" s="359"/>
      <c r="AC197" s="359"/>
      <c r="AD197" s="359"/>
      <c r="AE197" s="359"/>
      <c r="AF197" s="404"/>
      <c r="AG197" s="404"/>
    </row>
    <row r="198" spans="1:33" ht="15.75" customHeight="1">
      <c r="A198" s="359"/>
      <c r="B198" s="359"/>
      <c r="C198" s="359"/>
      <c r="D198" s="359"/>
      <c r="E198" s="359"/>
      <c r="F198" s="359"/>
      <c r="G198" s="359"/>
      <c r="H198" s="359"/>
      <c r="I198" s="359"/>
      <c r="J198" s="359"/>
      <c r="K198" s="359"/>
      <c r="L198" s="359"/>
      <c r="M198" s="359"/>
      <c r="N198" s="359"/>
      <c r="O198" s="359"/>
      <c r="P198" s="359"/>
      <c r="Q198" s="359"/>
      <c r="R198" s="359"/>
      <c r="S198" s="359"/>
      <c r="T198" s="359"/>
      <c r="U198" s="359"/>
      <c r="V198" s="358"/>
      <c r="W198" s="358"/>
      <c r="X198" s="358"/>
      <c r="Y198" s="358"/>
      <c r="Z198" s="358"/>
      <c r="AA198" s="358"/>
      <c r="AB198" s="359"/>
      <c r="AC198" s="359"/>
      <c r="AD198" s="359"/>
      <c r="AE198" s="359"/>
      <c r="AF198" s="404"/>
      <c r="AG198" s="404"/>
    </row>
    <row r="199" spans="1:33" ht="15.75" customHeight="1">
      <c r="A199" s="359"/>
      <c r="B199" s="359"/>
      <c r="C199" s="359"/>
      <c r="D199" s="359"/>
      <c r="E199" s="359"/>
      <c r="F199" s="359"/>
      <c r="G199" s="359"/>
      <c r="H199" s="359"/>
      <c r="I199" s="359"/>
      <c r="J199" s="359"/>
      <c r="K199" s="359"/>
      <c r="L199" s="359"/>
      <c r="M199" s="359"/>
      <c r="N199" s="359"/>
      <c r="O199" s="359"/>
      <c r="P199" s="359"/>
      <c r="Q199" s="359"/>
      <c r="R199" s="359"/>
      <c r="S199" s="359"/>
      <c r="T199" s="359"/>
      <c r="U199" s="359"/>
      <c r="V199" s="358"/>
      <c r="W199" s="358"/>
      <c r="X199" s="358"/>
      <c r="Y199" s="358"/>
      <c r="Z199" s="358"/>
      <c r="AA199" s="358"/>
      <c r="AB199" s="359"/>
      <c r="AC199" s="359"/>
      <c r="AD199" s="359"/>
      <c r="AE199" s="359"/>
      <c r="AF199" s="404"/>
      <c r="AG199" s="404"/>
    </row>
    <row r="200" spans="1:33" ht="15.75" customHeight="1">
      <c r="A200" s="359"/>
      <c r="B200" s="359"/>
      <c r="C200" s="359"/>
      <c r="D200" s="359"/>
      <c r="E200" s="359"/>
      <c r="F200" s="359"/>
      <c r="G200" s="359"/>
      <c r="H200" s="359"/>
      <c r="I200" s="359"/>
      <c r="J200" s="359"/>
      <c r="K200" s="359"/>
      <c r="L200" s="359"/>
      <c r="M200" s="359"/>
      <c r="N200" s="359"/>
      <c r="O200" s="359"/>
      <c r="P200" s="359"/>
      <c r="Q200" s="359"/>
      <c r="R200" s="359"/>
      <c r="S200" s="359"/>
      <c r="T200" s="359"/>
      <c r="U200" s="359"/>
      <c r="V200" s="358"/>
      <c r="W200" s="358"/>
      <c r="X200" s="358"/>
      <c r="Y200" s="358"/>
      <c r="Z200" s="358"/>
      <c r="AA200" s="358"/>
      <c r="AB200" s="359"/>
      <c r="AC200" s="359"/>
      <c r="AD200" s="359"/>
      <c r="AE200" s="359"/>
      <c r="AF200" s="404"/>
      <c r="AG200" s="404"/>
    </row>
    <row r="201" spans="1:33" ht="15.75" customHeight="1">
      <c r="A201" s="359"/>
      <c r="B201" s="359"/>
      <c r="C201" s="359"/>
      <c r="D201" s="359"/>
      <c r="E201" s="359"/>
      <c r="F201" s="359"/>
      <c r="G201" s="359"/>
      <c r="H201" s="359"/>
      <c r="I201" s="359"/>
      <c r="J201" s="359"/>
      <c r="K201" s="359"/>
      <c r="L201" s="359"/>
      <c r="M201" s="359"/>
      <c r="N201" s="359"/>
      <c r="O201" s="359"/>
      <c r="P201" s="359"/>
      <c r="Q201" s="359"/>
      <c r="R201" s="359"/>
      <c r="S201" s="359"/>
      <c r="T201" s="359"/>
      <c r="U201" s="359"/>
      <c r="V201" s="358"/>
      <c r="W201" s="358"/>
      <c r="X201" s="358"/>
      <c r="Y201" s="358"/>
      <c r="Z201" s="358"/>
      <c r="AA201" s="358"/>
      <c r="AB201" s="359"/>
      <c r="AC201" s="359"/>
      <c r="AD201" s="359"/>
      <c r="AE201" s="359"/>
      <c r="AF201" s="404"/>
      <c r="AG201" s="404"/>
    </row>
    <row r="202" spans="1:33" ht="15.75" customHeight="1">
      <c r="A202" s="359"/>
      <c r="B202" s="359"/>
      <c r="C202" s="359"/>
      <c r="D202" s="359"/>
      <c r="E202" s="359"/>
      <c r="F202" s="359"/>
      <c r="G202" s="359"/>
      <c r="H202" s="359"/>
      <c r="I202" s="359"/>
      <c r="J202" s="359"/>
      <c r="K202" s="359"/>
      <c r="L202" s="359"/>
      <c r="M202" s="359"/>
      <c r="N202" s="359"/>
      <c r="O202" s="359"/>
      <c r="P202" s="359"/>
      <c r="Q202" s="359"/>
      <c r="R202" s="359"/>
      <c r="S202" s="359"/>
      <c r="T202" s="359"/>
      <c r="U202" s="359"/>
      <c r="V202" s="358"/>
      <c r="W202" s="358"/>
      <c r="X202" s="358"/>
      <c r="Y202" s="358"/>
      <c r="Z202" s="358"/>
      <c r="AA202" s="358"/>
      <c r="AB202" s="359"/>
      <c r="AC202" s="359"/>
      <c r="AD202" s="359"/>
      <c r="AE202" s="359"/>
      <c r="AF202" s="404"/>
      <c r="AG202" s="404"/>
    </row>
    <row r="203" spans="1:33" ht="15.75" customHeight="1">
      <c r="A203" s="359"/>
      <c r="B203" s="359"/>
      <c r="C203" s="359"/>
      <c r="D203" s="359"/>
      <c r="E203" s="359"/>
      <c r="F203" s="359"/>
      <c r="G203" s="359"/>
      <c r="H203" s="359"/>
      <c r="I203" s="359"/>
      <c r="J203" s="359"/>
      <c r="K203" s="359"/>
      <c r="L203" s="359"/>
      <c r="M203" s="359"/>
      <c r="N203" s="359"/>
      <c r="O203" s="359"/>
      <c r="P203" s="359"/>
      <c r="Q203" s="359"/>
      <c r="R203" s="359"/>
      <c r="S203" s="359"/>
      <c r="T203" s="359"/>
      <c r="U203" s="359"/>
      <c r="V203" s="358"/>
      <c r="W203" s="358"/>
      <c r="X203" s="358"/>
      <c r="Y203" s="358"/>
      <c r="Z203" s="358"/>
      <c r="AA203" s="358"/>
      <c r="AB203" s="359"/>
      <c r="AC203" s="359"/>
      <c r="AD203" s="359"/>
      <c r="AE203" s="359"/>
      <c r="AF203" s="404"/>
      <c r="AG203" s="404"/>
    </row>
    <row r="204" spans="1:33" ht="15.75" customHeight="1">
      <c r="A204" s="359"/>
      <c r="B204" s="359"/>
      <c r="C204" s="359"/>
      <c r="D204" s="359"/>
      <c r="E204" s="359"/>
      <c r="F204" s="359"/>
      <c r="G204" s="359"/>
      <c r="H204" s="359"/>
      <c r="I204" s="359"/>
      <c r="J204" s="359"/>
      <c r="K204" s="359"/>
      <c r="L204" s="359"/>
      <c r="M204" s="359"/>
      <c r="N204" s="359"/>
      <c r="O204" s="359"/>
      <c r="P204" s="359"/>
      <c r="Q204" s="359"/>
      <c r="R204" s="359"/>
      <c r="S204" s="359"/>
      <c r="T204" s="359"/>
      <c r="U204" s="359"/>
      <c r="V204" s="358"/>
      <c r="W204" s="358"/>
      <c r="X204" s="358"/>
      <c r="Y204" s="358"/>
      <c r="Z204" s="358"/>
      <c r="AA204" s="358"/>
      <c r="AB204" s="359"/>
      <c r="AC204" s="359"/>
      <c r="AD204" s="359"/>
      <c r="AE204" s="359"/>
      <c r="AF204" s="404"/>
      <c r="AG204" s="404"/>
    </row>
    <row r="205" spans="1:33" ht="15.75" customHeight="1">
      <c r="A205" s="359"/>
      <c r="B205" s="359"/>
      <c r="C205" s="359"/>
      <c r="D205" s="359"/>
      <c r="E205" s="359"/>
      <c r="F205" s="359"/>
      <c r="G205" s="359"/>
      <c r="H205" s="359"/>
      <c r="I205" s="359"/>
      <c r="J205" s="359"/>
      <c r="K205" s="359"/>
      <c r="L205" s="359"/>
      <c r="M205" s="359"/>
      <c r="N205" s="359"/>
      <c r="O205" s="359"/>
      <c r="P205" s="359"/>
      <c r="Q205" s="359"/>
      <c r="R205" s="359"/>
      <c r="S205" s="359"/>
      <c r="T205" s="359"/>
      <c r="U205" s="359"/>
      <c r="V205" s="358"/>
      <c r="W205" s="358"/>
      <c r="X205" s="358"/>
      <c r="Y205" s="358"/>
      <c r="Z205" s="358"/>
      <c r="AA205" s="358"/>
      <c r="AB205" s="359"/>
      <c r="AC205" s="359"/>
      <c r="AD205" s="359"/>
      <c r="AE205" s="359"/>
      <c r="AF205" s="404"/>
      <c r="AG205" s="404"/>
    </row>
    <row r="206" spans="1:33" ht="15.75" customHeight="1">
      <c r="A206" s="359"/>
      <c r="B206" s="359"/>
      <c r="C206" s="359"/>
      <c r="D206" s="359"/>
      <c r="E206" s="359"/>
      <c r="F206" s="359"/>
      <c r="G206" s="359"/>
      <c r="H206" s="359"/>
      <c r="I206" s="359"/>
      <c r="J206" s="359"/>
      <c r="K206" s="359"/>
      <c r="L206" s="359"/>
      <c r="M206" s="359"/>
      <c r="N206" s="359"/>
      <c r="O206" s="359"/>
      <c r="P206" s="359"/>
      <c r="Q206" s="359"/>
      <c r="R206" s="359"/>
      <c r="S206" s="359"/>
      <c r="T206" s="359"/>
      <c r="U206" s="359"/>
      <c r="V206" s="358"/>
      <c r="W206" s="358"/>
      <c r="X206" s="358"/>
      <c r="Y206" s="358"/>
      <c r="Z206" s="358"/>
      <c r="AA206" s="358"/>
      <c r="AB206" s="359"/>
      <c r="AC206" s="359"/>
      <c r="AD206" s="359"/>
      <c r="AE206" s="359"/>
      <c r="AF206" s="404"/>
      <c r="AG206" s="404"/>
    </row>
    <row r="207" spans="1:33" ht="15.75" customHeight="1">
      <c r="A207" s="359"/>
      <c r="B207" s="359"/>
      <c r="C207" s="359"/>
      <c r="D207" s="359"/>
      <c r="E207" s="359"/>
      <c r="F207" s="359"/>
      <c r="G207" s="359"/>
      <c r="H207" s="359"/>
      <c r="I207" s="359"/>
      <c r="J207" s="359"/>
      <c r="K207" s="359"/>
      <c r="L207" s="359"/>
      <c r="M207" s="359"/>
      <c r="N207" s="359"/>
      <c r="O207" s="359"/>
      <c r="P207" s="359"/>
      <c r="Q207" s="359"/>
      <c r="R207" s="359"/>
      <c r="S207" s="359"/>
      <c r="T207" s="359"/>
      <c r="U207" s="359"/>
      <c r="V207" s="358"/>
      <c r="W207" s="358"/>
      <c r="X207" s="358"/>
      <c r="Y207" s="358"/>
      <c r="Z207" s="358"/>
      <c r="AA207" s="358"/>
      <c r="AB207" s="359"/>
      <c r="AC207" s="359"/>
      <c r="AD207" s="359"/>
      <c r="AE207" s="359"/>
      <c r="AF207" s="404"/>
      <c r="AG207" s="404"/>
    </row>
    <row r="208" spans="1:33" ht="15.75" customHeight="1">
      <c r="A208" s="359"/>
      <c r="B208" s="359"/>
      <c r="C208" s="359"/>
      <c r="D208" s="359"/>
      <c r="E208" s="359"/>
      <c r="F208" s="359"/>
      <c r="G208" s="359"/>
      <c r="H208" s="359"/>
      <c r="I208" s="359"/>
      <c r="J208" s="359"/>
      <c r="K208" s="359"/>
      <c r="L208" s="359"/>
      <c r="M208" s="359"/>
      <c r="N208" s="359"/>
      <c r="O208" s="359"/>
      <c r="P208" s="359"/>
      <c r="Q208" s="359"/>
      <c r="R208" s="359"/>
      <c r="S208" s="359"/>
      <c r="T208" s="359"/>
      <c r="U208" s="359"/>
      <c r="V208" s="358"/>
      <c r="W208" s="358"/>
      <c r="X208" s="358"/>
      <c r="Y208" s="358"/>
      <c r="Z208" s="358"/>
      <c r="AA208" s="358"/>
      <c r="AB208" s="359"/>
      <c r="AC208" s="359"/>
      <c r="AD208" s="359"/>
      <c r="AE208" s="359"/>
      <c r="AF208" s="404"/>
      <c r="AG208" s="404"/>
    </row>
    <row r="209" spans="1:33" ht="15.75" customHeight="1">
      <c r="A209" s="359"/>
      <c r="B209" s="359"/>
      <c r="C209" s="359"/>
      <c r="D209" s="359"/>
      <c r="E209" s="359"/>
      <c r="F209" s="359"/>
      <c r="G209" s="359"/>
      <c r="H209" s="359"/>
      <c r="I209" s="359"/>
      <c r="J209" s="359"/>
      <c r="K209" s="359"/>
      <c r="L209" s="359"/>
      <c r="M209" s="359"/>
      <c r="N209" s="359"/>
      <c r="O209" s="359"/>
      <c r="P209" s="359"/>
      <c r="Q209" s="359"/>
      <c r="R209" s="359"/>
      <c r="S209" s="359"/>
      <c r="T209" s="359"/>
      <c r="U209" s="359"/>
      <c r="V209" s="358"/>
      <c r="W209" s="358"/>
      <c r="X209" s="358"/>
      <c r="Y209" s="358"/>
      <c r="Z209" s="358"/>
      <c r="AA209" s="358"/>
      <c r="AB209" s="359"/>
      <c r="AC209" s="359"/>
      <c r="AD209" s="359"/>
      <c r="AE209" s="359"/>
      <c r="AF209" s="404"/>
      <c r="AG209" s="404"/>
    </row>
    <row r="210" spans="1:33" ht="15.75" customHeight="1">
      <c r="A210" s="359"/>
      <c r="B210" s="359"/>
      <c r="C210" s="359"/>
      <c r="D210" s="359"/>
      <c r="E210" s="359"/>
      <c r="F210" s="359"/>
      <c r="G210" s="359"/>
      <c r="H210" s="359"/>
      <c r="I210" s="359"/>
      <c r="J210" s="359"/>
      <c r="K210" s="359"/>
      <c r="L210" s="359"/>
      <c r="M210" s="359"/>
      <c r="N210" s="359"/>
      <c r="O210" s="359"/>
      <c r="P210" s="359"/>
      <c r="Q210" s="359"/>
      <c r="R210" s="359"/>
      <c r="S210" s="359"/>
      <c r="T210" s="359"/>
      <c r="U210" s="359"/>
      <c r="V210" s="358"/>
      <c r="W210" s="358"/>
      <c r="X210" s="358"/>
      <c r="Y210" s="358"/>
      <c r="Z210" s="358"/>
      <c r="AA210" s="358"/>
      <c r="AB210" s="359"/>
      <c r="AC210" s="359"/>
      <c r="AD210" s="359"/>
      <c r="AE210" s="359"/>
      <c r="AF210" s="404"/>
      <c r="AG210" s="404"/>
    </row>
    <row r="211" spans="1:33" ht="15.75" customHeight="1">
      <c r="A211" s="359"/>
      <c r="B211" s="359"/>
      <c r="C211" s="359"/>
      <c r="D211" s="359"/>
      <c r="E211" s="359"/>
      <c r="F211" s="359"/>
      <c r="G211" s="359"/>
      <c r="H211" s="359"/>
      <c r="I211" s="359"/>
      <c r="J211" s="359"/>
      <c r="K211" s="359"/>
      <c r="L211" s="359"/>
      <c r="M211" s="359"/>
      <c r="N211" s="359"/>
      <c r="O211" s="359"/>
      <c r="P211" s="359"/>
      <c r="Q211" s="359"/>
      <c r="R211" s="359"/>
      <c r="S211" s="359"/>
      <c r="T211" s="359"/>
      <c r="U211" s="359"/>
      <c r="V211" s="358"/>
      <c r="W211" s="358"/>
      <c r="X211" s="358"/>
      <c r="Y211" s="358"/>
      <c r="Z211" s="358"/>
      <c r="AA211" s="358"/>
      <c r="AB211" s="359"/>
      <c r="AC211" s="359"/>
      <c r="AD211" s="359"/>
      <c r="AE211" s="359"/>
      <c r="AF211" s="404"/>
      <c r="AG211" s="404"/>
    </row>
    <row r="212" spans="1:33" ht="15.75" customHeight="1">
      <c r="A212" s="359"/>
      <c r="B212" s="359"/>
      <c r="C212" s="359"/>
      <c r="D212" s="359"/>
      <c r="E212" s="359"/>
      <c r="F212" s="359"/>
      <c r="G212" s="359"/>
      <c r="H212" s="359"/>
      <c r="I212" s="359"/>
      <c r="J212" s="359"/>
      <c r="K212" s="359"/>
      <c r="L212" s="359"/>
      <c r="M212" s="359"/>
      <c r="N212" s="359"/>
      <c r="O212" s="359"/>
      <c r="P212" s="359"/>
      <c r="Q212" s="359"/>
      <c r="R212" s="359"/>
      <c r="S212" s="359"/>
      <c r="T212" s="359"/>
      <c r="U212" s="359"/>
      <c r="V212" s="358"/>
      <c r="W212" s="358"/>
      <c r="X212" s="358"/>
      <c r="Y212" s="358"/>
      <c r="Z212" s="358"/>
      <c r="AA212" s="358"/>
      <c r="AB212" s="359"/>
      <c r="AC212" s="359"/>
      <c r="AD212" s="359"/>
      <c r="AE212" s="359"/>
      <c r="AF212" s="404"/>
      <c r="AG212" s="404"/>
    </row>
    <row r="213" spans="1:33" ht="15.75" customHeight="1">
      <c r="A213" s="359"/>
      <c r="B213" s="359"/>
      <c r="C213" s="359"/>
      <c r="D213" s="359"/>
      <c r="E213" s="359"/>
      <c r="F213" s="359"/>
      <c r="G213" s="359"/>
      <c r="H213" s="359"/>
      <c r="I213" s="359"/>
      <c r="J213" s="359"/>
      <c r="K213" s="359"/>
      <c r="L213" s="359"/>
      <c r="M213" s="359"/>
      <c r="N213" s="359"/>
      <c r="O213" s="359"/>
      <c r="P213" s="359"/>
      <c r="Q213" s="359"/>
      <c r="R213" s="359"/>
      <c r="S213" s="359"/>
      <c r="T213" s="359"/>
      <c r="U213" s="359"/>
      <c r="V213" s="358"/>
      <c r="W213" s="358"/>
      <c r="X213" s="358"/>
      <c r="Y213" s="358"/>
      <c r="Z213" s="358"/>
      <c r="AA213" s="358"/>
      <c r="AB213" s="359"/>
      <c r="AC213" s="359"/>
      <c r="AD213" s="359"/>
      <c r="AE213" s="359"/>
      <c r="AF213" s="404"/>
      <c r="AG213" s="404"/>
    </row>
    <row r="214" spans="1:33" ht="15.75" customHeight="1">
      <c r="A214" s="359"/>
      <c r="B214" s="359"/>
      <c r="C214" s="359"/>
      <c r="D214" s="359"/>
      <c r="E214" s="359"/>
      <c r="F214" s="359"/>
      <c r="G214" s="359"/>
      <c r="H214" s="359"/>
      <c r="I214" s="359"/>
      <c r="J214" s="359"/>
      <c r="K214" s="359"/>
      <c r="L214" s="359"/>
      <c r="M214" s="359"/>
      <c r="N214" s="359"/>
      <c r="O214" s="359"/>
      <c r="P214" s="359"/>
      <c r="Q214" s="359"/>
      <c r="R214" s="359"/>
      <c r="S214" s="359"/>
      <c r="T214" s="359"/>
      <c r="U214" s="359"/>
      <c r="V214" s="358"/>
      <c r="W214" s="358"/>
      <c r="X214" s="358"/>
      <c r="Y214" s="358"/>
      <c r="Z214" s="358"/>
      <c r="AA214" s="358"/>
      <c r="AB214" s="359"/>
      <c r="AC214" s="359"/>
      <c r="AD214" s="359"/>
      <c r="AE214" s="359"/>
      <c r="AF214" s="404"/>
      <c r="AG214" s="404"/>
    </row>
    <row r="215" spans="1:33" ht="15.75" customHeight="1">
      <c r="A215" s="359"/>
      <c r="B215" s="359"/>
      <c r="C215" s="359"/>
      <c r="D215" s="359"/>
      <c r="E215" s="359"/>
      <c r="F215" s="359"/>
      <c r="G215" s="359"/>
      <c r="H215" s="359"/>
      <c r="I215" s="359"/>
      <c r="J215" s="359"/>
      <c r="K215" s="359"/>
      <c r="L215" s="359"/>
      <c r="M215" s="359"/>
      <c r="N215" s="359"/>
      <c r="O215" s="359"/>
      <c r="P215" s="359"/>
      <c r="Q215" s="359"/>
      <c r="R215" s="359"/>
      <c r="S215" s="359"/>
      <c r="T215" s="359"/>
      <c r="U215" s="359"/>
      <c r="V215" s="358"/>
      <c r="W215" s="358"/>
      <c r="X215" s="358"/>
      <c r="Y215" s="358"/>
      <c r="Z215" s="358"/>
      <c r="AA215" s="358"/>
      <c r="AB215" s="359"/>
      <c r="AC215" s="359"/>
      <c r="AD215" s="359"/>
      <c r="AE215" s="359"/>
      <c r="AF215" s="404"/>
      <c r="AG215" s="404"/>
    </row>
    <row r="216" spans="1:33" ht="15.75" customHeight="1">
      <c r="A216" s="359"/>
      <c r="B216" s="359"/>
      <c r="C216" s="359"/>
      <c r="D216" s="359"/>
      <c r="E216" s="359"/>
      <c r="F216" s="359"/>
      <c r="G216" s="359"/>
      <c r="H216" s="359"/>
      <c r="I216" s="359"/>
      <c r="J216" s="359"/>
      <c r="K216" s="359"/>
      <c r="L216" s="359"/>
      <c r="M216" s="359"/>
      <c r="N216" s="359"/>
      <c r="O216" s="359"/>
      <c r="P216" s="359"/>
      <c r="Q216" s="359"/>
      <c r="R216" s="359"/>
      <c r="S216" s="359"/>
      <c r="T216" s="359"/>
      <c r="U216" s="359"/>
      <c r="V216" s="358"/>
      <c r="W216" s="358"/>
      <c r="X216" s="358"/>
      <c r="Y216" s="358"/>
      <c r="Z216" s="358"/>
      <c r="AA216" s="358"/>
      <c r="AB216" s="359"/>
      <c r="AC216" s="359"/>
      <c r="AD216" s="359"/>
      <c r="AE216" s="359"/>
      <c r="AF216" s="404"/>
      <c r="AG216" s="404"/>
    </row>
    <row r="217" spans="1:33" ht="15.75" customHeight="1">
      <c r="A217" s="359"/>
      <c r="B217" s="359"/>
      <c r="C217" s="359"/>
      <c r="D217" s="359"/>
      <c r="E217" s="359"/>
      <c r="F217" s="359"/>
      <c r="G217" s="359"/>
      <c r="H217" s="359"/>
      <c r="I217" s="359"/>
      <c r="J217" s="359"/>
      <c r="K217" s="359"/>
      <c r="L217" s="359"/>
      <c r="M217" s="359"/>
      <c r="N217" s="359"/>
      <c r="O217" s="359"/>
      <c r="P217" s="359"/>
      <c r="Q217" s="359"/>
      <c r="R217" s="359"/>
      <c r="S217" s="359"/>
      <c r="T217" s="359"/>
      <c r="U217" s="359"/>
      <c r="V217" s="358"/>
      <c r="W217" s="358"/>
      <c r="X217" s="358"/>
      <c r="Y217" s="358"/>
      <c r="Z217" s="358"/>
      <c r="AA217" s="358"/>
      <c r="AB217" s="359"/>
      <c r="AC217" s="359"/>
      <c r="AD217" s="359"/>
      <c r="AE217" s="359"/>
      <c r="AF217" s="404"/>
      <c r="AG217" s="404"/>
    </row>
    <row r="218" spans="1:33" ht="15.75" customHeight="1">
      <c r="A218" s="359"/>
      <c r="B218" s="359"/>
      <c r="C218" s="359"/>
      <c r="D218" s="359"/>
      <c r="E218" s="359"/>
      <c r="F218" s="359"/>
      <c r="G218" s="359"/>
      <c r="H218" s="359"/>
      <c r="I218" s="359"/>
      <c r="J218" s="359"/>
      <c r="K218" s="359"/>
      <c r="L218" s="359"/>
      <c r="M218" s="359"/>
      <c r="N218" s="359"/>
      <c r="O218" s="359"/>
      <c r="P218" s="359"/>
      <c r="Q218" s="359"/>
      <c r="R218" s="359"/>
      <c r="S218" s="359"/>
      <c r="T218" s="359"/>
      <c r="U218" s="359"/>
      <c r="V218" s="358"/>
      <c r="W218" s="358"/>
      <c r="X218" s="358"/>
      <c r="Y218" s="358"/>
      <c r="Z218" s="358"/>
      <c r="AA218" s="358"/>
      <c r="AB218" s="359"/>
      <c r="AC218" s="359"/>
      <c r="AD218" s="359"/>
      <c r="AE218" s="359"/>
      <c r="AF218" s="404"/>
      <c r="AG218" s="404"/>
    </row>
    <row r="219" spans="1:33" ht="15.75" customHeight="1">
      <c r="A219" s="359"/>
      <c r="B219" s="359"/>
      <c r="C219" s="359"/>
      <c r="D219" s="359"/>
      <c r="E219" s="359"/>
      <c r="F219" s="359"/>
      <c r="G219" s="359"/>
      <c r="H219" s="359"/>
      <c r="I219" s="359"/>
      <c r="J219" s="359"/>
      <c r="K219" s="359"/>
      <c r="L219" s="359"/>
      <c r="M219" s="359"/>
      <c r="N219" s="359"/>
      <c r="O219" s="359"/>
      <c r="P219" s="359"/>
      <c r="Q219" s="359"/>
      <c r="R219" s="359"/>
      <c r="S219" s="359"/>
      <c r="T219" s="359"/>
      <c r="U219" s="359"/>
      <c r="V219" s="358"/>
      <c r="W219" s="358"/>
      <c r="X219" s="358"/>
      <c r="Y219" s="358"/>
      <c r="Z219" s="358"/>
      <c r="AA219" s="358"/>
      <c r="AB219" s="359"/>
      <c r="AC219" s="359"/>
      <c r="AD219" s="359"/>
      <c r="AE219" s="359"/>
      <c r="AF219" s="404"/>
      <c r="AG219" s="404"/>
    </row>
    <row r="220" spans="1:33" ht="15.75" customHeight="1">
      <c r="A220" s="359"/>
      <c r="B220" s="359"/>
      <c r="C220" s="359"/>
      <c r="D220" s="359"/>
      <c r="E220" s="359"/>
      <c r="F220" s="359"/>
      <c r="G220" s="359"/>
      <c r="H220" s="359"/>
      <c r="I220" s="359"/>
      <c r="J220" s="359"/>
      <c r="K220" s="359"/>
      <c r="L220" s="359"/>
      <c r="M220" s="359"/>
      <c r="N220" s="359"/>
      <c r="O220" s="359"/>
      <c r="P220" s="359"/>
      <c r="Q220" s="359"/>
      <c r="R220" s="359"/>
      <c r="S220" s="359"/>
      <c r="T220" s="359"/>
      <c r="U220" s="359"/>
      <c r="V220" s="358"/>
      <c r="W220" s="358"/>
      <c r="X220" s="358"/>
      <c r="Y220" s="358"/>
      <c r="Z220" s="358"/>
      <c r="AA220" s="358"/>
      <c r="AB220" s="359"/>
      <c r="AC220" s="359"/>
      <c r="AD220" s="359"/>
      <c r="AE220" s="359"/>
      <c r="AF220" s="404"/>
      <c r="AG220" s="404"/>
    </row>
    <row r="221" spans="1:33" ht="15.75" customHeight="1">
      <c r="A221" s="359"/>
      <c r="B221" s="359"/>
      <c r="C221" s="359"/>
      <c r="D221" s="359"/>
      <c r="E221" s="359"/>
      <c r="F221" s="359"/>
      <c r="G221" s="359"/>
      <c r="H221" s="359"/>
      <c r="I221" s="359"/>
      <c r="J221" s="359"/>
      <c r="K221" s="359"/>
      <c r="L221" s="359"/>
      <c r="M221" s="359"/>
      <c r="N221" s="359"/>
      <c r="O221" s="359"/>
      <c r="P221" s="359"/>
      <c r="Q221" s="359"/>
      <c r="R221" s="359"/>
      <c r="S221" s="359"/>
      <c r="T221" s="359"/>
      <c r="U221" s="359"/>
      <c r="V221" s="358"/>
      <c r="W221" s="358"/>
      <c r="X221" s="358"/>
      <c r="Y221" s="358"/>
      <c r="Z221" s="358"/>
      <c r="AA221" s="358"/>
      <c r="AB221" s="359"/>
      <c r="AC221" s="359"/>
      <c r="AD221" s="359"/>
      <c r="AE221" s="359"/>
      <c r="AF221" s="404"/>
      <c r="AG221" s="404"/>
    </row>
    <row r="222" spans="1:33" ht="15.75" customHeight="1">
      <c r="A222" s="359"/>
      <c r="B222" s="359"/>
      <c r="C222" s="359"/>
      <c r="D222" s="359"/>
      <c r="E222" s="359"/>
      <c r="F222" s="359"/>
      <c r="G222" s="359"/>
      <c r="H222" s="359"/>
      <c r="I222" s="359"/>
      <c r="J222" s="359"/>
      <c r="K222" s="359"/>
      <c r="L222" s="359"/>
      <c r="M222" s="359"/>
      <c r="N222" s="359"/>
      <c r="O222" s="359"/>
      <c r="P222" s="359"/>
      <c r="Q222" s="359"/>
      <c r="R222" s="359"/>
      <c r="S222" s="359"/>
      <c r="T222" s="359"/>
      <c r="U222" s="359"/>
      <c r="V222" s="358"/>
      <c r="W222" s="358"/>
      <c r="X222" s="358"/>
      <c r="Y222" s="358"/>
      <c r="Z222" s="358"/>
      <c r="AA222" s="358"/>
      <c r="AB222" s="359"/>
      <c r="AC222" s="359"/>
      <c r="AD222" s="359"/>
      <c r="AE222" s="359"/>
      <c r="AF222" s="404"/>
      <c r="AG222" s="404"/>
    </row>
    <row r="223" spans="1:33" ht="15.75" customHeight="1">
      <c r="A223" s="359"/>
      <c r="B223" s="359"/>
      <c r="C223" s="359"/>
      <c r="D223" s="359"/>
      <c r="E223" s="359"/>
      <c r="F223" s="359"/>
      <c r="G223" s="359"/>
      <c r="H223" s="359"/>
      <c r="I223" s="359"/>
      <c r="J223" s="359"/>
      <c r="K223" s="359"/>
      <c r="L223" s="359"/>
      <c r="M223" s="359"/>
      <c r="N223" s="359"/>
      <c r="O223" s="359"/>
      <c r="P223" s="359"/>
      <c r="Q223" s="359"/>
      <c r="R223" s="359"/>
      <c r="S223" s="359"/>
      <c r="T223" s="359"/>
      <c r="U223" s="359"/>
      <c r="V223" s="358"/>
      <c r="W223" s="358"/>
      <c r="X223" s="358"/>
      <c r="Y223" s="358"/>
      <c r="Z223" s="358"/>
      <c r="AA223" s="358"/>
      <c r="AB223" s="359"/>
      <c r="AC223" s="359"/>
      <c r="AD223" s="359"/>
      <c r="AE223" s="359"/>
      <c r="AF223" s="404"/>
      <c r="AG223" s="404"/>
    </row>
    <row r="224" spans="1:33" ht="15.75" customHeight="1">
      <c r="A224" s="359"/>
      <c r="B224" s="359"/>
      <c r="C224" s="359"/>
      <c r="D224" s="359"/>
      <c r="E224" s="359"/>
      <c r="F224" s="359"/>
      <c r="G224" s="359"/>
      <c r="H224" s="359"/>
      <c r="I224" s="359"/>
      <c r="J224" s="359"/>
      <c r="K224" s="359"/>
      <c r="L224" s="359"/>
      <c r="M224" s="359"/>
      <c r="N224" s="359"/>
      <c r="O224" s="359"/>
      <c r="P224" s="359"/>
      <c r="Q224" s="359"/>
      <c r="R224" s="359"/>
      <c r="S224" s="359"/>
      <c r="T224" s="359"/>
      <c r="U224" s="359"/>
      <c r="V224" s="358"/>
      <c r="W224" s="358"/>
      <c r="X224" s="358"/>
      <c r="Y224" s="358"/>
      <c r="Z224" s="358"/>
      <c r="AA224" s="358"/>
      <c r="AB224" s="359"/>
      <c r="AC224" s="359"/>
      <c r="AD224" s="359"/>
      <c r="AE224" s="359"/>
      <c r="AF224" s="404"/>
      <c r="AG224" s="404"/>
    </row>
    <row r="225" spans="1:33" ht="15.75" customHeight="1">
      <c r="A225" s="359"/>
      <c r="B225" s="359"/>
      <c r="C225" s="359"/>
      <c r="D225" s="359"/>
      <c r="E225" s="359"/>
      <c r="F225" s="359"/>
      <c r="G225" s="359"/>
      <c r="H225" s="359"/>
      <c r="I225" s="359"/>
      <c r="J225" s="359"/>
      <c r="K225" s="359"/>
      <c r="L225" s="359"/>
      <c r="M225" s="359"/>
      <c r="N225" s="359"/>
      <c r="O225" s="359"/>
      <c r="P225" s="359"/>
      <c r="Q225" s="359"/>
      <c r="R225" s="359"/>
      <c r="S225" s="359"/>
      <c r="T225" s="359"/>
      <c r="U225" s="359"/>
      <c r="V225" s="358"/>
      <c r="W225" s="358"/>
      <c r="X225" s="358"/>
      <c r="Y225" s="358"/>
      <c r="Z225" s="358"/>
      <c r="AA225" s="358"/>
      <c r="AB225" s="359"/>
      <c r="AC225" s="359"/>
      <c r="AD225" s="359"/>
      <c r="AE225" s="359"/>
      <c r="AF225" s="404"/>
      <c r="AG225" s="404"/>
    </row>
    <row r="226" spans="1:33" ht="15.75" customHeight="1">
      <c r="A226" s="359"/>
      <c r="B226" s="359"/>
      <c r="C226" s="359"/>
      <c r="D226" s="359"/>
      <c r="E226" s="359"/>
      <c r="F226" s="359"/>
      <c r="G226" s="359"/>
      <c r="H226" s="359"/>
      <c r="I226" s="359"/>
      <c r="J226" s="359"/>
      <c r="K226" s="359"/>
      <c r="L226" s="359"/>
      <c r="M226" s="359"/>
      <c r="N226" s="359"/>
      <c r="O226" s="359"/>
      <c r="P226" s="359"/>
      <c r="Q226" s="359"/>
      <c r="R226" s="359"/>
      <c r="S226" s="359"/>
      <c r="T226" s="359"/>
      <c r="U226" s="359"/>
      <c r="V226" s="358"/>
      <c r="W226" s="358"/>
      <c r="X226" s="358"/>
      <c r="Y226" s="358"/>
      <c r="Z226" s="358"/>
      <c r="AA226" s="358"/>
      <c r="AB226" s="359"/>
      <c r="AC226" s="359"/>
      <c r="AD226" s="359"/>
      <c r="AE226" s="359"/>
      <c r="AF226" s="404"/>
      <c r="AG226" s="404"/>
    </row>
    <row r="227" spans="1:33" ht="15.75" customHeight="1">
      <c r="A227" s="359"/>
      <c r="B227" s="359"/>
      <c r="C227" s="359"/>
      <c r="D227" s="359"/>
      <c r="E227" s="359"/>
      <c r="F227" s="359"/>
      <c r="G227" s="359"/>
      <c r="H227" s="359"/>
      <c r="I227" s="359"/>
      <c r="J227" s="359"/>
      <c r="K227" s="359"/>
      <c r="L227" s="359"/>
      <c r="M227" s="359"/>
      <c r="N227" s="359"/>
      <c r="O227" s="359"/>
      <c r="P227" s="359"/>
      <c r="Q227" s="359"/>
      <c r="R227" s="359"/>
      <c r="S227" s="359"/>
      <c r="T227" s="359"/>
      <c r="U227" s="359"/>
      <c r="V227" s="358"/>
      <c r="W227" s="358"/>
      <c r="X227" s="358"/>
      <c r="Y227" s="358"/>
      <c r="Z227" s="358"/>
      <c r="AA227" s="358"/>
      <c r="AB227" s="359"/>
      <c r="AC227" s="359"/>
      <c r="AD227" s="359"/>
      <c r="AE227" s="359"/>
      <c r="AF227" s="404"/>
      <c r="AG227" s="404"/>
    </row>
    <row r="228" spans="1:33" ht="15.75" customHeight="1">
      <c r="A228" s="359"/>
      <c r="B228" s="359"/>
      <c r="C228" s="359"/>
      <c r="D228" s="359"/>
      <c r="E228" s="359"/>
      <c r="F228" s="359"/>
      <c r="G228" s="359"/>
      <c r="H228" s="359"/>
      <c r="I228" s="359"/>
      <c r="J228" s="359"/>
      <c r="K228" s="359"/>
      <c r="L228" s="359"/>
      <c r="M228" s="359"/>
      <c r="N228" s="359"/>
      <c r="O228" s="359"/>
      <c r="P228" s="359"/>
      <c r="Q228" s="359"/>
      <c r="R228" s="359"/>
      <c r="S228" s="359"/>
      <c r="T228" s="359"/>
      <c r="U228" s="359"/>
      <c r="V228" s="358"/>
      <c r="W228" s="358"/>
      <c r="X228" s="358"/>
      <c r="Y228" s="358"/>
      <c r="Z228" s="358"/>
      <c r="AA228" s="358"/>
      <c r="AB228" s="359"/>
      <c r="AC228" s="359"/>
      <c r="AD228" s="359"/>
      <c r="AE228" s="359"/>
      <c r="AF228" s="404"/>
      <c r="AG228" s="404"/>
    </row>
    <row r="229" spans="1:33" ht="15.75" customHeight="1">
      <c r="A229" s="359"/>
      <c r="B229" s="359"/>
      <c r="C229" s="359"/>
      <c r="D229" s="359"/>
      <c r="E229" s="359"/>
      <c r="F229" s="359"/>
      <c r="G229" s="359"/>
      <c r="H229" s="359"/>
      <c r="I229" s="359"/>
      <c r="J229" s="359"/>
      <c r="K229" s="359"/>
      <c r="L229" s="359"/>
      <c r="M229" s="359"/>
      <c r="N229" s="359"/>
      <c r="O229" s="359"/>
      <c r="P229" s="359"/>
      <c r="Q229" s="359"/>
      <c r="R229" s="359"/>
      <c r="S229" s="359"/>
      <c r="T229" s="359"/>
      <c r="U229" s="359"/>
      <c r="V229" s="358"/>
      <c r="W229" s="358"/>
      <c r="X229" s="358"/>
      <c r="Y229" s="358"/>
      <c r="Z229" s="358"/>
      <c r="AA229" s="358"/>
      <c r="AB229" s="359"/>
      <c r="AC229" s="359"/>
      <c r="AD229" s="359"/>
      <c r="AE229" s="359"/>
      <c r="AF229" s="404"/>
      <c r="AG229" s="404"/>
    </row>
    <row r="230" spans="1:33" ht="15.75" customHeight="1">
      <c r="A230" s="359"/>
      <c r="B230" s="359"/>
      <c r="C230" s="359"/>
      <c r="D230" s="359"/>
      <c r="E230" s="359"/>
      <c r="F230" s="359"/>
      <c r="G230" s="359"/>
      <c r="H230" s="359"/>
      <c r="I230" s="359"/>
      <c r="J230" s="359"/>
      <c r="K230" s="359"/>
      <c r="L230" s="359"/>
      <c r="M230" s="359"/>
      <c r="N230" s="359"/>
      <c r="O230" s="359"/>
      <c r="P230" s="359"/>
      <c r="Q230" s="359"/>
      <c r="R230" s="359"/>
      <c r="S230" s="359"/>
      <c r="T230" s="359"/>
      <c r="U230" s="359"/>
      <c r="V230" s="358"/>
      <c r="W230" s="358"/>
      <c r="X230" s="358"/>
      <c r="Y230" s="358"/>
      <c r="Z230" s="358"/>
      <c r="AA230" s="358"/>
      <c r="AB230" s="359"/>
      <c r="AC230" s="359"/>
      <c r="AD230" s="359"/>
      <c r="AE230" s="359"/>
      <c r="AF230" s="404"/>
      <c r="AG230" s="404"/>
    </row>
    <row r="231" spans="1:33" ht="15.75" customHeight="1">
      <c r="A231" s="359"/>
      <c r="B231" s="359"/>
      <c r="C231" s="359"/>
      <c r="D231" s="359"/>
      <c r="E231" s="359"/>
      <c r="F231" s="359"/>
      <c r="G231" s="359"/>
      <c r="H231" s="359"/>
      <c r="I231" s="359"/>
      <c r="J231" s="359"/>
      <c r="K231" s="359"/>
      <c r="L231" s="359"/>
      <c r="M231" s="359"/>
      <c r="N231" s="359"/>
      <c r="O231" s="359"/>
      <c r="P231" s="359"/>
      <c r="Q231" s="359"/>
      <c r="R231" s="359"/>
      <c r="S231" s="359"/>
      <c r="T231" s="359"/>
      <c r="U231" s="359"/>
      <c r="V231" s="358"/>
      <c r="W231" s="358"/>
      <c r="X231" s="358"/>
      <c r="Y231" s="358"/>
      <c r="Z231" s="358"/>
      <c r="AA231" s="358"/>
      <c r="AB231" s="359"/>
      <c r="AC231" s="359"/>
      <c r="AD231" s="359"/>
      <c r="AE231" s="359"/>
      <c r="AF231" s="404"/>
      <c r="AG231" s="404"/>
    </row>
    <row r="232" spans="1:33" ht="15.75" customHeight="1">
      <c r="A232" s="359"/>
      <c r="B232" s="359"/>
      <c r="C232" s="359"/>
      <c r="D232" s="359"/>
      <c r="E232" s="359"/>
      <c r="F232" s="359"/>
      <c r="G232" s="359"/>
      <c r="H232" s="359"/>
      <c r="I232" s="359"/>
      <c r="J232" s="359"/>
      <c r="K232" s="359"/>
      <c r="L232" s="359"/>
      <c r="M232" s="359"/>
      <c r="N232" s="359"/>
      <c r="O232" s="359"/>
      <c r="P232" s="359"/>
      <c r="Q232" s="359"/>
      <c r="R232" s="359"/>
      <c r="S232" s="359"/>
      <c r="T232" s="359"/>
      <c r="U232" s="359"/>
      <c r="V232" s="358"/>
      <c r="W232" s="358"/>
      <c r="X232" s="358"/>
      <c r="Y232" s="358"/>
      <c r="Z232" s="358"/>
      <c r="AA232" s="358"/>
      <c r="AB232" s="359"/>
      <c r="AC232" s="359"/>
      <c r="AD232" s="359"/>
      <c r="AE232" s="359"/>
      <c r="AF232" s="404"/>
      <c r="AG232" s="404"/>
    </row>
    <row r="233" spans="1:33" ht="15.75" customHeight="1">
      <c r="A233" s="359"/>
      <c r="B233" s="359"/>
      <c r="C233" s="359"/>
      <c r="D233" s="359"/>
      <c r="E233" s="359"/>
      <c r="F233" s="359"/>
      <c r="G233" s="359"/>
      <c r="H233" s="359"/>
      <c r="I233" s="359"/>
      <c r="J233" s="359"/>
      <c r="K233" s="359"/>
      <c r="L233" s="359"/>
      <c r="M233" s="359"/>
      <c r="N233" s="359"/>
      <c r="O233" s="359"/>
      <c r="P233" s="359"/>
      <c r="Q233" s="359"/>
      <c r="R233" s="359"/>
      <c r="S233" s="359"/>
      <c r="T233" s="359"/>
      <c r="U233" s="359"/>
      <c r="V233" s="358"/>
      <c r="W233" s="358"/>
      <c r="X233" s="358"/>
      <c r="Y233" s="358"/>
      <c r="Z233" s="358"/>
      <c r="AA233" s="358"/>
      <c r="AB233" s="359"/>
      <c r="AC233" s="359"/>
      <c r="AD233" s="359"/>
      <c r="AE233" s="359"/>
      <c r="AF233" s="404"/>
      <c r="AG233" s="404"/>
    </row>
    <row r="234" spans="1:33" ht="15.75" customHeight="1">
      <c r="A234" s="359"/>
      <c r="B234" s="359"/>
      <c r="C234" s="359"/>
      <c r="D234" s="359"/>
      <c r="E234" s="359"/>
      <c r="F234" s="359"/>
      <c r="G234" s="359"/>
      <c r="H234" s="359"/>
      <c r="I234" s="359"/>
      <c r="J234" s="359"/>
      <c r="K234" s="359"/>
      <c r="L234" s="359"/>
      <c r="M234" s="359"/>
      <c r="N234" s="359"/>
      <c r="O234" s="359"/>
      <c r="P234" s="359"/>
      <c r="Q234" s="359"/>
      <c r="R234" s="359"/>
      <c r="S234" s="359"/>
      <c r="T234" s="359"/>
      <c r="U234" s="359"/>
      <c r="V234" s="358"/>
      <c r="W234" s="358"/>
      <c r="X234" s="358"/>
      <c r="Y234" s="358"/>
      <c r="Z234" s="358"/>
      <c r="AA234" s="358"/>
      <c r="AB234" s="359"/>
      <c r="AC234" s="359"/>
      <c r="AD234" s="359"/>
      <c r="AE234" s="359"/>
      <c r="AF234" s="404"/>
      <c r="AG234" s="404"/>
    </row>
    <row r="235" spans="1:33" ht="15.75" customHeight="1">
      <c r="A235" s="359"/>
      <c r="B235" s="359"/>
      <c r="C235" s="359"/>
      <c r="D235" s="359"/>
      <c r="E235" s="359"/>
      <c r="F235" s="359"/>
      <c r="G235" s="359"/>
      <c r="H235" s="359"/>
      <c r="I235" s="359"/>
      <c r="J235" s="359"/>
      <c r="K235" s="359"/>
      <c r="L235" s="359"/>
      <c r="M235" s="359"/>
      <c r="N235" s="359"/>
      <c r="O235" s="359"/>
      <c r="P235" s="359"/>
      <c r="Q235" s="359"/>
      <c r="R235" s="359"/>
      <c r="S235" s="359"/>
      <c r="T235" s="359"/>
      <c r="U235" s="359"/>
      <c r="V235" s="358"/>
      <c r="W235" s="358"/>
      <c r="X235" s="358"/>
      <c r="Y235" s="358"/>
      <c r="Z235" s="358"/>
      <c r="AA235" s="358"/>
      <c r="AB235" s="359"/>
      <c r="AC235" s="359"/>
      <c r="AD235" s="359"/>
      <c r="AE235" s="359"/>
      <c r="AF235" s="404"/>
      <c r="AG235" s="404"/>
    </row>
    <row r="236" spans="1:33" ht="15.75" customHeight="1">
      <c r="A236" s="359"/>
      <c r="B236" s="359"/>
      <c r="C236" s="359"/>
      <c r="D236" s="359"/>
      <c r="E236" s="359"/>
      <c r="F236" s="359"/>
      <c r="G236" s="359"/>
      <c r="H236" s="359"/>
      <c r="I236" s="359"/>
      <c r="J236" s="359"/>
      <c r="K236" s="359"/>
      <c r="L236" s="359"/>
      <c r="M236" s="359"/>
      <c r="N236" s="359"/>
      <c r="O236" s="359"/>
      <c r="P236" s="359"/>
      <c r="Q236" s="359"/>
      <c r="R236" s="359"/>
      <c r="S236" s="359"/>
      <c r="T236" s="359"/>
      <c r="U236" s="359"/>
      <c r="V236" s="358"/>
      <c r="W236" s="358"/>
      <c r="X236" s="358"/>
      <c r="Y236" s="358"/>
      <c r="Z236" s="358"/>
      <c r="AA236" s="358"/>
      <c r="AB236" s="359"/>
      <c r="AC236" s="359"/>
      <c r="AD236" s="359"/>
      <c r="AE236" s="359"/>
      <c r="AF236" s="404"/>
      <c r="AG236" s="404"/>
    </row>
    <row r="237" spans="1:33" ht="15.75" customHeight="1">
      <c r="A237" s="359"/>
      <c r="B237" s="359"/>
      <c r="C237" s="359"/>
      <c r="D237" s="359"/>
      <c r="E237" s="359"/>
      <c r="F237" s="359"/>
      <c r="G237" s="359"/>
      <c r="H237" s="359"/>
      <c r="I237" s="359"/>
      <c r="J237" s="359"/>
      <c r="K237" s="359"/>
      <c r="L237" s="359"/>
      <c r="M237" s="359"/>
      <c r="N237" s="359"/>
      <c r="O237" s="359"/>
      <c r="P237" s="359"/>
      <c r="Q237" s="359"/>
      <c r="R237" s="359"/>
      <c r="S237" s="359"/>
      <c r="T237" s="359"/>
      <c r="U237" s="359"/>
      <c r="V237" s="358"/>
      <c r="W237" s="358"/>
      <c r="X237" s="358"/>
      <c r="Y237" s="358"/>
      <c r="Z237" s="358"/>
      <c r="AA237" s="358"/>
      <c r="AB237" s="359"/>
      <c r="AC237" s="359"/>
      <c r="AD237" s="359"/>
      <c r="AE237" s="359"/>
      <c r="AF237" s="404"/>
      <c r="AG237" s="404"/>
    </row>
    <row r="238" spans="1:33" ht="15.75" customHeight="1">
      <c r="A238" s="359"/>
      <c r="B238" s="359"/>
      <c r="C238" s="359"/>
      <c r="D238" s="359"/>
      <c r="E238" s="359"/>
      <c r="F238" s="359"/>
      <c r="G238" s="359"/>
      <c r="H238" s="359"/>
      <c r="I238" s="359"/>
      <c r="J238" s="359"/>
      <c r="K238" s="359"/>
      <c r="L238" s="359"/>
      <c r="M238" s="359"/>
      <c r="N238" s="359"/>
      <c r="O238" s="359"/>
      <c r="P238" s="359"/>
      <c r="Q238" s="359"/>
      <c r="R238" s="359"/>
      <c r="S238" s="359"/>
      <c r="T238" s="359"/>
      <c r="U238" s="359"/>
      <c r="V238" s="358"/>
      <c r="W238" s="358"/>
      <c r="X238" s="358"/>
      <c r="Y238" s="358"/>
      <c r="Z238" s="358"/>
      <c r="AA238" s="358"/>
      <c r="AB238" s="359"/>
      <c r="AC238" s="359"/>
      <c r="AD238" s="359"/>
      <c r="AE238" s="359"/>
      <c r="AF238" s="404"/>
      <c r="AG238" s="404"/>
    </row>
    <row r="239" spans="1:33" ht="15.75" customHeight="1">
      <c r="A239" s="359"/>
      <c r="B239" s="359"/>
      <c r="C239" s="359"/>
      <c r="D239" s="359"/>
      <c r="E239" s="359"/>
      <c r="F239" s="359"/>
      <c r="G239" s="359"/>
      <c r="H239" s="359"/>
      <c r="I239" s="359"/>
      <c r="J239" s="359"/>
      <c r="K239" s="359"/>
      <c r="L239" s="359"/>
      <c r="M239" s="359"/>
      <c r="N239" s="359"/>
      <c r="O239" s="359"/>
      <c r="P239" s="359"/>
      <c r="Q239" s="359"/>
      <c r="R239" s="359"/>
      <c r="S239" s="359"/>
      <c r="T239" s="359"/>
      <c r="U239" s="359"/>
      <c r="V239" s="358"/>
      <c r="W239" s="358"/>
      <c r="X239" s="358"/>
      <c r="Y239" s="358"/>
      <c r="Z239" s="358"/>
      <c r="AA239" s="358"/>
      <c r="AB239" s="359"/>
      <c r="AC239" s="359"/>
      <c r="AD239" s="359"/>
      <c r="AE239" s="359"/>
      <c r="AF239" s="404"/>
      <c r="AG239" s="404"/>
    </row>
    <row r="240" spans="1:33" ht="15.75" customHeight="1">
      <c r="A240" s="359"/>
      <c r="B240" s="359"/>
      <c r="C240" s="359"/>
      <c r="D240" s="359"/>
      <c r="E240" s="359"/>
      <c r="F240" s="359"/>
      <c r="G240" s="359"/>
      <c r="H240" s="359"/>
      <c r="I240" s="359"/>
      <c r="J240" s="359"/>
      <c r="K240" s="359"/>
      <c r="L240" s="359"/>
      <c r="M240" s="359"/>
      <c r="N240" s="359"/>
      <c r="O240" s="359"/>
      <c r="P240" s="359"/>
      <c r="Q240" s="359"/>
      <c r="R240" s="359"/>
      <c r="S240" s="359"/>
      <c r="T240" s="359"/>
      <c r="U240" s="359"/>
      <c r="V240" s="358"/>
      <c r="W240" s="358"/>
      <c r="X240" s="358"/>
      <c r="Y240" s="358"/>
      <c r="Z240" s="358"/>
      <c r="AA240" s="358"/>
      <c r="AB240" s="359"/>
      <c r="AC240" s="359"/>
      <c r="AD240" s="359"/>
      <c r="AE240" s="359"/>
      <c r="AF240" s="404"/>
      <c r="AG240" s="404"/>
    </row>
    <row r="241" spans="1:33" ht="15.75" customHeight="1">
      <c r="A241" s="359"/>
      <c r="B241" s="359"/>
      <c r="C241" s="359"/>
      <c r="D241" s="359"/>
      <c r="E241" s="359"/>
      <c r="F241" s="359"/>
      <c r="G241" s="359"/>
      <c r="H241" s="359"/>
      <c r="I241" s="359"/>
      <c r="J241" s="359"/>
      <c r="K241" s="359"/>
      <c r="L241" s="359"/>
      <c r="M241" s="359"/>
      <c r="N241" s="359"/>
      <c r="O241" s="359"/>
      <c r="P241" s="359"/>
      <c r="Q241" s="359"/>
      <c r="R241" s="359"/>
      <c r="S241" s="359"/>
      <c r="T241" s="359"/>
      <c r="U241" s="359"/>
      <c r="V241" s="358"/>
      <c r="W241" s="358"/>
      <c r="X241" s="358"/>
      <c r="Y241" s="358"/>
      <c r="Z241" s="358"/>
      <c r="AA241" s="358"/>
      <c r="AB241" s="359"/>
      <c r="AC241" s="359"/>
      <c r="AD241" s="359"/>
      <c r="AE241" s="359"/>
      <c r="AF241" s="404"/>
      <c r="AG241" s="404"/>
    </row>
    <row r="242" spans="1:33" ht="15.75" customHeight="1">
      <c r="A242" s="359"/>
      <c r="B242" s="359"/>
      <c r="C242" s="359"/>
      <c r="D242" s="359"/>
      <c r="E242" s="359"/>
      <c r="F242" s="359"/>
      <c r="G242" s="359"/>
      <c r="H242" s="359"/>
      <c r="I242" s="359"/>
      <c r="J242" s="359"/>
      <c r="K242" s="359"/>
      <c r="L242" s="359"/>
      <c r="M242" s="359"/>
      <c r="N242" s="359"/>
      <c r="O242" s="359"/>
      <c r="P242" s="359"/>
      <c r="Q242" s="359"/>
      <c r="R242" s="359"/>
      <c r="S242" s="359"/>
      <c r="T242" s="359"/>
      <c r="U242" s="359"/>
      <c r="V242" s="358"/>
      <c r="W242" s="358"/>
      <c r="X242" s="358"/>
      <c r="Y242" s="358"/>
      <c r="Z242" s="358"/>
      <c r="AA242" s="358"/>
      <c r="AB242" s="359"/>
      <c r="AC242" s="359"/>
      <c r="AD242" s="359"/>
      <c r="AE242" s="359"/>
      <c r="AF242" s="404"/>
      <c r="AG242" s="404"/>
    </row>
    <row r="243" spans="1:33" ht="15.75" customHeight="1">
      <c r="A243" s="359"/>
      <c r="B243" s="359"/>
      <c r="C243" s="359"/>
      <c r="D243" s="359"/>
      <c r="E243" s="359"/>
      <c r="F243" s="359"/>
      <c r="G243" s="359"/>
      <c r="H243" s="359"/>
      <c r="I243" s="359"/>
      <c r="J243" s="359"/>
      <c r="K243" s="359"/>
      <c r="L243" s="359"/>
      <c r="M243" s="359"/>
      <c r="N243" s="359"/>
      <c r="O243" s="359"/>
      <c r="P243" s="359"/>
      <c r="Q243" s="359"/>
      <c r="R243" s="359"/>
      <c r="S243" s="359"/>
      <c r="T243" s="359"/>
      <c r="U243" s="359"/>
      <c r="V243" s="358"/>
      <c r="W243" s="358"/>
      <c r="X243" s="358"/>
      <c r="Y243" s="358"/>
      <c r="Z243" s="358"/>
      <c r="AA243" s="358"/>
      <c r="AB243" s="359"/>
      <c r="AC243" s="359"/>
      <c r="AD243" s="359"/>
      <c r="AE243" s="359"/>
      <c r="AF243" s="404"/>
      <c r="AG243" s="404"/>
    </row>
    <row r="244" spans="1:33" ht="15.75" customHeight="1">
      <c r="A244" s="359"/>
      <c r="B244" s="359"/>
      <c r="C244" s="359"/>
      <c r="D244" s="359"/>
      <c r="E244" s="359"/>
      <c r="F244" s="359"/>
      <c r="G244" s="359"/>
      <c r="H244" s="359"/>
      <c r="I244" s="359"/>
      <c r="J244" s="359"/>
      <c r="K244" s="359"/>
      <c r="L244" s="359"/>
      <c r="M244" s="359"/>
      <c r="N244" s="359"/>
      <c r="O244" s="359"/>
      <c r="P244" s="359"/>
      <c r="Q244" s="359"/>
      <c r="R244" s="359"/>
      <c r="S244" s="359"/>
      <c r="T244" s="359"/>
      <c r="U244" s="359"/>
      <c r="V244" s="358"/>
      <c r="W244" s="358"/>
      <c r="X244" s="358"/>
      <c r="Y244" s="358"/>
      <c r="Z244" s="358"/>
      <c r="AA244" s="358"/>
      <c r="AB244" s="359"/>
      <c r="AC244" s="359"/>
      <c r="AD244" s="359"/>
      <c r="AE244" s="359"/>
      <c r="AF244" s="404"/>
      <c r="AG244" s="404"/>
    </row>
    <row r="245" spans="1:33" ht="15.75" customHeight="1">
      <c r="A245" s="359"/>
      <c r="B245" s="359"/>
      <c r="C245" s="359"/>
      <c r="D245" s="359"/>
      <c r="E245" s="359"/>
      <c r="F245" s="359"/>
      <c r="G245" s="359"/>
      <c r="H245" s="359"/>
      <c r="I245" s="359"/>
      <c r="J245" s="359"/>
      <c r="K245" s="359"/>
      <c r="L245" s="359"/>
      <c r="M245" s="359"/>
      <c r="N245" s="359"/>
      <c r="O245" s="359"/>
      <c r="P245" s="359"/>
      <c r="Q245" s="359"/>
      <c r="R245" s="359"/>
      <c r="S245" s="359"/>
      <c r="T245" s="359"/>
      <c r="U245" s="359"/>
      <c r="V245" s="358"/>
      <c r="W245" s="358"/>
      <c r="X245" s="358"/>
      <c r="Y245" s="358"/>
      <c r="Z245" s="358"/>
      <c r="AA245" s="358"/>
      <c r="AB245" s="359"/>
      <c r="AC245" s="359"/>
      <c r="AD245" s="359"/>
      <c r="AE245" s="359"/>
      <c r="AF245" s="404"/>
      <c r="AG245" s="404"/>
    </row>
    <row r="246" spans="1:33" ht="15.75" customHeight="1">
      <c r="A246" s="359"/>
      <c r="B246" s="359"/>
      <c r="C246" s="359"/>
      <c r="D246" s="359"/>
      <c r="E246" s="359"/>
      <c r="F246" s="359"/>
      <c r="G246" s="359"/>
      <c r="H246" s="359"/>
      <c r="I246" s="359"/>
      <c r="J246" s="359"/>
      <c r="K246" s="359"/>
      <c r="L246" s="359"/>
      <c r="M246" s="359"/>
      <c r="N246" s="359"/>
      <c r="O246" s="359"/>
      <c r="P246" s="359"/>
      <c r="Q246" s="359"/>
      <c r="R246" s="359"/>
      <c r="S246" s="359"/>
      <c r="T246" s="359"/>
      <c r="U246" s="359"/>
      <c r="V246" s="358"/>
      <c r="W246" s="358"/>
      <c r="X246" s="358"/>
      <c r="Y246" s="358"/>
      <c r="Z246" s="358"/>
      <c r="AA246" s="358"/>
      <c r="AB246" s="359"/>
      <c r="AC246" s="359"/>
      <c r="AD246" s="359"/>
      <c r="AE246" s="359"/>
      <c r="AF246" s="404"/>
      <c r="AG246" s="404"/>
    </row>
    <row r="247" spans="1:33" ht="15.75" customHeight="1">
      <c r="A247" s="359"/>
      <c r="B247" s="359"/>
      <c r="C247" s="359"/>
      <c r="D247" s="359"/>
      <c r="E247" s="359"/>
      <c r="F247" s="359"/>
      <c r="G247" s="359"/>
      <c r="H247" s="359"/>
      <c r="I247" s="359"/>
      <c r="J247" s="359"/>
      <c r="K247" s="359"/>
      <c r="L247" s="359"/>
      <c r="M247" s="359"/>
      <c r="N247" s="359"/>
      <c r="O247" s="359"/>
      <c r="P247" s="359"/>
      <c r="Q247" s="359"/>
      <c r="R247" s="359"/>
      <c r="S247" s="359"/>
      <c r="T247" s="359"/>
      <c r="U247" s="359"/>
      <c r="V247" s="358"/>
      <c r="W247" s="358"/>
      <c r="X247" s="358"/>
      <c r="Y247" s="358"/>
      <c r="Z247" s="358"/>
      <c r="AA247" s="358"/>
      <c r="AB247" s="359"/>
      <c r="AC247" s="359"/>
      <c r="AD247" s="359"/>
      <c r="AE247" s="359"/>
      <c r="AF247" s="404"/>
      <c r="AG247" s="404"/>
    </row>
    <row r="248" spans="1:33" ht="15.75" customHeight="1">
      <c r="A248" s="359"/>
      <c r="B248" s="359"/>
      <c r="C248" s="359"/>
      <c r="D248" s="359"/>
      <c r="E248" s="359"/>
      <c r="F248" s="359"/>
      <c r="G248" s="359"/>
      <c r="H248" s="359"/>
      <c r="I248" s="359"/>
      <c r="J248" s="359"/>
      <c r="K248" s="359"/>
      <c r="L248" s="359"/>
      <c r="M248" s="359"/>
      <c r="N248" s="359"/>
      <c r="O248" s="359"/>
      <c r="P248" s="359"/>
      <c r="Q248" s="359"/>
      <c r="R248" s="359"/>
      <c r="S248" s="359"/>
      <c r="T248" s="359"/>
      <c r="U248" s="359"/>
      <c r="V248" s="358"/>
      <c r="W248" s="358"/>
      <c r="X248" s="358"/>
      <c r="Y248" s="358"/>
      <c r="Z248" s="358"/>
      <c r="AA248" s="358"/>
      <c r="AB248" s="359"/>
      <c r="AC248" s="359"/>
      <c r="AD248" s="359"/>
      <c r="AE248" s="359"/>
      <c r="AF248" s="404"/>
      <c r="AG248" s="404"/>
    </row>
    <row r="249" spans="1:33" ht="15.75" customHeight="1">
      <c r="A249" s="359"/>
      <c r="B249" s="359"/>
      <c r="C249" s="359"/>
      <c r="D249" s="359"/>
      <c r="E249" s="359"/>
      <c r="F249" s="359"/>
      <c r="G249" s="359"/>
      <c r="H249" s="359"/>
      <c r="I249" s="359"/>
      <c r="J249" s="359"/>
      <c r="K249" s="359"/>
      <c r="L249" s="359"/>
      <c r="M249" s="359"/>
      <c r="N249" s="359"/>
      <c r="O249" s="359"/>
      <c r="P249" s="359"/>
      <c r="Q249" s="359"/>
      <c r="R249" s="359"/>
      <c r="S249" s="359"/>
      <c r="T249" s="359"/>
      <c r="U249" s="359"/>
      <c r="V249" s="358"/>
      <c r="W249" s="358"/>
      <c r="X249" s="358"/>
      <c r="Y249" s="358"/>
      <c r="Z249" s="358"/>
      <c r="AA249" s="358"/>
      <c r="AB249" s="359"/>
      <c r="AC249" s="359"/>
      <c r="AD249" s="359"/>
      <c r="AE249" s="359"/>
      <c r="AF249" s="404"/>
      <c r="AG249" s="404"/>
    </row>
    <row r="250" spans="1:33" ht="15.75" customHeight="1">
      <c r="A250" s="359"/>
      <c r="B250" s="359"/>
      <c r="C250" s="359"/>
      <c r="D250" s="359"/>
      <c r="E250" s="359"/>
      <c r="F250" s="359"/>
      <c r="G250" s="359"/>
      <c r="H250" s="359"/>
      <c r="I250" s="359"/>
      <c r="J250" s="359"/>
      <c r="K250" s="359"/>
      <c r="L250" s="359"/>
      <c r="M250" s="359"/>
      <c r="N250" s="359"/>
      <c r="O250" s="359"/>
      <c r="P250" s="359"/>
      <c r="Q250" s="359"/>
      <c r="R250" s="359"/>
      <c r="S250" s="359"/>
      <c r="T250" s="359"/>
      <c r="U250" s="359"/>
      <c r="V250" s="358"/>
      <c r="W250" s="358"/>
      <c r="X250" s="358"/>
      <c r="Y250" s="358"/>
      <c r="Z250" s="358"/>
      <c r="AA250" s="358"/>
      <c r="AB250" s="359"/>
      <c r="AC250" s="359"/>
      <c r="AD250" s="359"/>
      <c r="AE250" s="359"/>
      <c r="AF250" s="404"/>
      <c r="AG250" s="404"/>
    </row>
    <row r="251" spans="1:33" ht="15.75" customHeight="1">
      <c r="A251" s="359"/>
      <c r="B251" s="359"/>
      <c r="C251" s="359"/>
      <c r="D251" s="359"/>
      <c r="E251" s="359"/>
      <c r="F251" s="359"/>
      <c r="G251" s="359"/>
      <c r="H251" s="359"/>
      <c r="I251" s="359"/>
      <c r="J251" s="359"/>
      <c r="K251" s="359"/>
      <c r="L251" s="359"/>
      <c r="M251" s="359"/>
      <c r="N251" s="359"/>
      <c r="O251" s="359"/>
      <c r="P251" s="359"/>
      <c r="Q251" s="359"/>
      <c r="R251" s="359"/>
      <c r="S251" s="359"/>
      <c r="T251" s="359"/>
      <c r="U251" s="359"/>
      <c r="V251" s="358"/>
      <c r="W251" s="358"/>
      <c r="X251" s="358"/>
      <c r="Y251" s="358"/>
      <c r="Z251" s="358"/>
      <c r="AA251" s="358"/>
      <c r="AB251" s="359"/>
      <c r="AC251" s="359"/>
      <c r="AD251" s="359"/>
      <c r="AE251" s="359"/>
      <c r="AF251" s="404"/>
      <c r="AG251" s="404"/>
    </row>
    <row r="252" spans="1:33" ht="15.75" customHeight="1">
      <c r="A252" s="359"/>
      <c r="B252" s="359"/>
      <c r="C252" s="359"/>
      <c r="D252" s="359"/>
      <c r="E252" s="359"/>
      <c r="F252" s="359"/>
      <c r="G252" s="359"/>
      <c r="H252" s="359"/>
      <c r="I252" s="359"/>
      <c r="J252" s="359"/>
      <c r="K252" s="359"/>
      <c r="L252" s="359"/>
      <c r="M252" s="359"/>
      <c r="N252" s="359"/>
      <c r="O252" s="359"/>
      <c r="P252" s="359"/>
      <c r="Q252" s="359"/>
      <c r="R252" s="359"/>
      <c r="S252" s="359"/>
      <c r="T252" s="359"/>
      <c r="U252" s="359"/>
      <c r="V252" s="358"/>
      <c r="W252" s="358"/>
      <c r="X252" s="358"/>
      <c r="Y252" s="358"/>
      <c r="Z252" s="358"/>
      <c r="AA252" s="358"/>
      <c r="AB252" s="359"/>
      <c r="AC252" s="359"/>
      <c r="AD252" s="359"/>
      <c r="AE252" s="359"/>
      <c r="AF252" s="404"/>
      <c r="AG252" s="404"/>
    </row>
    <row r="253" spans="1:33" ht="15.75" customHeight="1">
      <c r="A253" s="359"/>
      <c r="B253" s="359"/>
      <c r="C253" s="359"/>
      <c r="D253" s="359"/>
      <c r="E253" s="359"/>
      <c r="F253" s="359"/>
      <c r="G253" s="359"/>
      <c r="H253" s="359"/>
      <c r="I253" s="359"/>
      <c r="J253" s="359"/>
      <c r="K253" s="359"/>
      <c r="L253" s="359"/>
      <c r="M253" s="359"/>
      <c r="N253" s="359"/>
      <c r="O253" s="359"/>
      <c r="P253" s="359"/>
      <c r="Q253" s="359"/>
      <c r="R253" s="359"/>
      <c r="S253" s="359"/>
      <c r="T253" s="359"/>
      <c r="U253" s="359"/>
      <c r="V253" s="358"/>
      <c r="W253" s="358"/>
      <c r="X253" s="358"/>
      <c r="Y253" s="358"/>
      <c r="Z253" s="358"/>
      <c r="AA253" s="358"/>
      <c r="AB253" s="359"/>
      <c r="AC253" s="359"/>
      <c r="AD253" s="359"/>
      <c r="AE253" s="359"/>
      <c r="AF253" s="404"/>
      <c r="AG253" s="404"/>
    </row>
    <row r="254" spans="1:33" ht="15.75" customHeight="1">
      <c r="A254" s="359"/>
      <c r="B254" s="359"/>
      <c r="C254" s="359"/>
      <c r="D254" s="359"/>
      <c r="E254" s="359"/>
      <c r="F254" s="359"/>
      <c r="G254" s="359"/>
      <c r="H254" s="359"/>
      <c r="I254" s="359"/>
      <c r="J254" s="359"/>
      <c r="K254" s="359"/>
      <c r="L254" s="359"/>
      <c r="M254" s="359"/>
      <c r="N254" s="359"/>
      <c r="O254" s="359"/>
      <c r="P254" s="359"/>
      <c r="Q254" s="359"/>
      <c r="R254" s="359"/>
      <c r="S254" s="359"/>
      <c r="T254" s="359"/>
      <c r="U254" s="359"/>
      <c r="V254" s="358"/>
      <c r="W254" s="358"/>
      <c r="X254" s="358"/>
      <c r="Y254" s="358"/>
      <c r="Z254" s="358"/>
      <c r="AA254" s="358"/>
      <c r="AB254" s="359"/>
      <c r="AC254" s="359"/>
      <c r="AD254" s="359"/>
      <c r="AE254" s="359"/>
      <c r="AF254" s="404"/>
      <c r="AG254" s="404"/>
    </row>
    <row r="255" spans="1:33" ht="15.75" customHeight="1">
      <c r="A255" s="359"/>
      <c r="B255" s="359"/>
      <c r="C255" s="359"/>
      <c r="D255" s="359"/>
      <c r="E255" s="359"/>
      <c r="F255" s="359"/>
      <c r="G255" s="359"/>
      <c r="H255" s="359"/>
      <c r="I255" s="359"/>
      <c r="J255" s="359"/>
      <c r="K255" s="359"/>
      <c r="L255" s="359"/>
      <c r="M255" s="359"/>
      <c r="N255" s="359"/>
      <c r="O255" s="359"/>
      <c r="P255" s="359"/>
      <c r="Q255" s="359"/>
      <c r="R255" s="359"/>
      <c r="S255" s="359"/>
      <c r="T255" s="359"/>
      <c r="U255" s="359"/>
      <c r="V255" s="358"/>
      <c r="W255" s="358"/>
      <c r="X255" s="358"/>
      <c r="Y255" s="358"/>
      <c r="Z255" s="358"/>
      <c r="AA255" s="358"/>
      <c r="AB255" s="359"/>
      <c r="AC255" s="359"/>
      <c r="AD255" s="359"/>
      <c r="AE255" s="359"/>
      <c r="AF255" s="404"/>
      <c r="AG255" s="404"/>
    </row>
    <row r="256" spans="1:33" ht="15.75" customHeight="1">
      <c r="A256" s="359"/>
      <c r="B256" s="359"/>
      <c r="C256" s="359"/>
      <c r="D256" s="359"/>
      <c r="E256" s="359"/>
      <c r="F256" s="359"/>
      <c r="G256" s="359"/>
      <c r="H256" s="359"/>
      <c r="I256" s="359"/>
      <c r="J256" s="359"/>
      <c r="K256" s="359"/>
      <c r="L256" s="359"/>
      <c r="M256" s="359"/>
      <c r="N256" s="359"/>
      <c r="O256" s="359"/>
      <c r="P256" s="359"/>
      <c r="Q256" s="359"/>
      <c r="R256" s="359"/>
      <c r="S256" s="359"/>
      <c r="T256" s="359"/>
      <c r="U256" s="359"/>
      <c r="V256" s="358"/>
      <c r="W256" s="358"/>
      <c r="X256" s="358"/>
      <c r="Y256" s="358"/>
      <c r="Z256" s="358"/>
      <c r="AA256" s="358"/>
      <c r="AB256" s="359"/>
      <c r="AC256" s="359"/>
      <c r="AD256" s="359"/>
      <c r="AE256" s="359"/>
      <c r="AF256" s="404"/>
      <c r="AG256" s="404"/>
    </row>
    <row r="257" spans="1:33" ht="15.75" customHeight="1">
      <c r="A257" s="359"/>
      <c r="B257" s="359"/>
      <c r="C257" s="359"/>
      <c r="D257" s="359"/>
      <c r="E257" s="359"/>
      <c r="F257" s="359"/>
      <c r="G257" s="359"/>
      <c r="H257" s="359"/>
      <c r="I257" s="359"/>
      <c r="J257" s="359"/>
      <c r="K257" s="359"/>
      <c r="L257" s="359"/>
      <c r="M257" s="359"/>
      <c r="N257" s="359"/>
      <c r="O257" s="359"/>
      <c r="P257" s="359"/>
      <c r="Q257" s="359"/>
      <c r="R257" s="359"/>
      <c r="S257" s="359"/>
      <c r="T257" s="359"/>
      <c r="U257" s="359"/>
      <c r="V257" s="358"/>
      <c r="W257" s="358"/>
      <c r="X257" s="358"/>
      <c r="Y257" s="358"/>
      <c r="Z257" s="358"/>
      <c r="AA257" s="358"/>
      <c r="AB257" s="359"/>
      <c r="AC257" s="359"/>
      <c r="AD257" s="359"/>
      <c r="AE257" s="359"/>
      <c r="AF257" s="404"/>
      <c r="AG257" s="404"/>
    </row>
    <row r="258" spans="1:33" ht="15.75" customHeight="1">
      <c r="A258" s="359"/>
      <c r="B258" s="359"/>
      <c r="C258" s="359"/>
      <c r="D258" s="359"/>
      <c r="E258" s="359"/>
      <c r="F258" s="359"/>
      <c r="G258" s="359"/>
      <c r="H258" s="359"/>
      <c r="I258" s="359"/>
      <c r="J258" s="359"/>
      <c r="K258" s="359"/>
      <c r="L258" s="359"/>
      <c r="M258" s="359"/>
      <c r="N258" s="359"/>
      <c r="O258" s="359"/>
      <c r="P258" s="359"/>
      <c r="Q258" s="359"/>
      <c r="R258" s="359"/>
      <c r="S258" s="359"/>
      <c r="T258" s="359"/>
      <c r="U258" s="359"/>
      <c r="V258" s="358"/>
      <c r="W258" s="358"/>
      <c r="X258" s="358"/>
      <c r="Y258" s="358"/>
      <c r="Z258" s="358"/>
      <c r="AA258" s="358"/>
      <c r="AB258" s="359"/>
      <c r="AC258" s="359"/>
      <c r="AD258" s="359"/>
      <c r="AE258" s="359"/>
      <c r="AF258" s="404"/>
      <c r="AG258" s="404"/>
    </row>
    <row r="259" spans="1:33" ht="15.75" customHeight="1">
      <c r="A259" s="359"/>
      <c r="B259" s="359"/>
      <c r="C259" s="359"/>
      <c r="D259" s="359"/>
      <c r="E259" s="359"/>
      <c r="F259" s="359"/>
      <c r="G259" s="359"/>
      <c r="H259" s="359"/>
      <c r="I259" s="359"/>
      <c r="J259" s="359"/>
      <c r="K259" s="359"/>
      <c r="L259" s="359"/>
      <c r="M259" s="359"/>
      <c r="N259" s="359"/>
      <c r="O259" s="359"/>
      <c r="P259" s="359"/>
      <c r="Q259" s="359"/>
      <c r="R259" s="359"/>
      <c r="S259" s="359"/>
      <c r="T259" s="359"/>
      <c r="U259" s="359"/>
      <c r="V259" s="358"/>
      <c r="W259" s="358"/>
      <c r="X259" s="358"/>
      <c r="Y259" s="358"/>
      <c r="Z259" s="358"/>
      <c r="AA259" s="358"/>
      <c r="AB259" s="359"/>
      <c r="AC259" s="359"/>
      <c r="AD259" s="359"/>
      <c r="AE259" s="359"/>
      <c r="AF259" s="404"/>
      <c r="AG259" s="404"/>
    </row>
    <row r="260" spans="1:33" ht="15.75" customHeight="1">
      <c r="A260" s="359"/>
      <c r="B260" s="359"/>
      <c r="C260" s="359"/>
      <c r="D260" s="359"/>
      <c r="E260" s="359"/>
      <c r="F260" s="359"/>
      <c r="G260" s="359"/>
      <c r="H260" s="359"/>
      <c r="I260" s="359"/>
      <c r="J260" s="359"/>
      <c r="K260" s="359"/>
      <c r="L260" s="359"/>
      <c r="M260" s="359"/>
      <c r="N260" s="359"/>
      <c r="O260" s="359"/>
      <c r="P260" s="359"/>
      <c r="Q260" s="359"/>
      <c r="R260" s="359"/>
      <c r="S260" s="359"/>
      <c r="T260" s="359"/>
      <c r="U260" s="359"/>
      <c r="V260" s="358"/>
      <c r="W260" s="358"/>
      <c r="X260" s="358"/>
      <c r="Y260" s="358"/>
      <c r="Z260" s="358"/>
      <c r="AA260" s="358"/>
      <c r="AB260" s="359"/>
      <c r="AC260" s="359"/>
      <c r="AD260" s="359"/>
      <c r="AE260" s="359"/>
      <c r="AF260" s="404"/>
      <c r="AG260" s="404"/>
    </row>
    <row r="261" spans="1:33" ht="15.75" customHeight="1">
      <c r="A261" s="359"/>
      <c r="B261" s="359"/>
      <c r="C261" s="359"/>
      <c r="D261" s="359"/>
      <c r="E261" s="359"/>
      <c r="F261" s="359"/>
      <c r="G261" s="359"/>
      <c r="H261" s="359"/>
      <c r="I261" s="359"/>
      <c r="J261" s="359"/>
      <c r="K261" s="359"/>
      <c r="L261" s="359"/>
      <c r="M261" s="359"/>
      <c r="N261" s="359"/>
      <c r="O261" s="359"/>
      <c r="P261" s="359"/>
      <c r="Q261" s="359"/>
      <c r="R261" s="359"/>
      <c r="S261" s="359"/>
      <c r="T261" s="359"/>
      <c r="U261" s="359"/>
      <c r="V261" s="358"/>
      <c r="W261" s="358"/>
      <c r="X261" s="358"/>
      <c r="Y261" s="358"/>
      <c r="Z261" s="358"/>
      <c r="AA261" s="358"/>
      <c r="AB261" s="359"/>
      <c r="AC261" s="359"/>
      <c r="AD261" s="359"/>
      <c r="AE261" s="359"/>
      <c r="AF261" s="404"/>
      <c r="AG261" s="404"/>
    </row>
    <row r="262" spans="1:33" ht="15.75" customHeight="1">
      <c r="A262" s="404"/>
      <c r="B262" s="404"/>
      <c r="C262" s="404"/>
      <c r="D262" s="404"/>
      <c r="E262" s="404"/>
      <c r="F262" s="404"/>
      <c r="G262" s="404"/>
      <c r="H262" s="404"/>
      <c r="I262" s="404"/>
      <c r="J262" s="404"/>
      <c r="K262" s="404"/>
      <c r="L262" s="404"/>
      <c r="M262" s="404"/>
      <c r="N262" s="404"/>
      <c r="O262" s="404"/>
      <c r="P262" s="404"/>
      <c r="Q262" s="404"/>
      <c r="R262" s="404"/>
      <c r="S262" s="404"/>
      <c r="T262" s="404"/>
      <c r="U262" s="404"/>
      <c r="V262" s="404"/>
      <c r="W262" s="404"/>
      <c r="X262" s="404"/>
      <c r="Y262" s="404"/>
      <c r="Z262" s="404"/>
      <c r="AA262" s="404"/>
      <c r="AB262" s="404"/>
      <c r="AC262" s="404"/>
      <c r="AD262" s="404"/>
      <c r="AE262" s="404"/>
      <c r="AF262" s="404"/>
      <c r="AG262" s="404"/>
    </row>
    <row r="263" spans="1:33" ht="15.75" customHeight="1">
      <c r="A263" s="404"/>
      <c r="B263" s="404"/>
      <c r="C263" s="404"/>
      <c r="D263" s="404"/>
      <c r="E263" s="404"/>
      <c r="F263" s="404"/>
      <c r="G263" s="404"/>
      <c r="H263" s="404"/>
      <c r="I263" s="404"/>
      <c r="J263" s="404"/>
      <c r="K263" s="404"/>
      <c r="L263" s="404"/>
      <c r="M263" s="404"/>
      <c r="N263" s="404"/>
      <c r="O263" s="404"/>
      <c r="P263" s="404"/>
      <c r="Q263" s="404"/>
      <c r="R263" s="404"/>
      <c r="S263" s="404"/>
      <c r="T263" s="404"/>
      <c r="U263" s="404"/>
      <c r="V263" s="404"/>
      <c r="W263" s="404"/>
      <c r="X263" s="404"/>
      <c r="Y263" s="404"/>
      <c r="Z263" s="404"/>
      <c r="AA263" s="404"/>
      <c r="AB263" s="404"/>
      <c r="AC263" s="404"/>
      <c r="AD263" s="404"/>
      <c r="AE263" s="404"/>
      <c r="AF263" s="404"/>
      <c r="AG263" s="404"/>
    </row>
    <row r="264" spans="1:33" ht="15.75" customHeight="1">
      <c r="A264" s="404"/>
      <c r="B264" s="404"/>
      <c r="C264" s="404"/>
      <c r="D264" s="404"/>
      <c r="E264" s="404"/>
      <c r="F264" s="404"/>
      <c r="G264" s="404"/>
      <c r="H264" s="404"/>
      <c r="I264" s="404"/>
      <c r="J264" s="404"/>
      <c r="K264" s="404"/>
      <c r="L264" s="404"/>
      <c r="M264" s="404"/>
      <c r="N264" s="404"/>
      <c r="O264" s="404"/>
      <c r="P264" s="404"/>
      <c r="Q264" s="404"/>
      <c r="R264" s="404"/>
      <c r="S264" s="404"/>
      <c r="T264" s="404"/>
      <c r="U264" s="404"/>
      <c r="V264" s="404"/>
      <c r="W264" s="404"/>
      <c r="X264" s="404"/>
      <c r="Y264" s="404"/>
      <c r="Z264" s="404"/>
      <c r="AA264" s="404"/>
      <c r="AB264" s="404"/>
      <c r="AC264" s="404"/>
      <c r="AD264" s="404"/>
      <c r="AE264" s="404"/>
      <c r="AF264" s="404"/>
      <c r="AG264" s="404"/>
    </row>
    <row r="265" spans="1:33" ht="15.75" customHeight="1">
      <c r="A265" s="404"/>
      <c r="B265" s="404"/>
      <c r="C265" s="404"/>
      <c r="D265" s="404"/>
      <c r="E265" s="404"/>
      <c r="F265" s="404"/>
      <c r="G265" s="404"/>
      <c r="H265" s="404"/>
      <c r="I265" s="404"/>
      <c r="J265" s="404"/>
      <c r="K265" s="404"/>
      <c r="L265" s="404"/>
      <c r="M265" s="404"/>
      <c r="N265" s="404"/>
      <c r="O265" s="404"/>
      <c r="P265" s="404"/>
      <c r="Q265" s="404"/>
      <c r="R265" s="404"/>
      <c r="S265" s="404"/>
      <c r="T265" s="404"/>
      <c r="U265" s="404"/>
      <c r="V265" s="404"/>
      <c r="W265" s="404"/>
      <c r="X265" s="404"/>
      <c r="Y265" s="404"/>
      <c r="Z265" s="404"/>
      <c r="AA265" s="404"/>
      <c r="AB265" s="404"/>
      <c r="AC265" s="404"/>
      <c r="AD265" s="404"/>
      <c r="AE265" s="404"/>
      <c r="AF265" s="404"/>
      <c r="AG265" s="404"/>
    </row>
    <row r="266" spans="1:33" ht="15.75" customHeight="1">
      <c r="A266" s="404"/>
      <c r="B266" s="404"/>
      <c r="C266" s="404"/>
      <c r="D266" s="404"/>
      <c r="E266" s="404"/>
      <c r="F266" s="404"/>
      <c r="G266" s="404"/>
      <c r="H266" s="404"/>
      <c r="I266" s="404"/>
      <c r="J266" s="404"/>
      <c r="K266" s="404"/>
      <c r="L266" s="404"/>
      <c r="M266" s="404"/>
      <c r="N266" s="404"/>
      <c r="O266" s="404"/>
      <c r="P266" s="404"/>
      <c r="Q266" s="404"/>
      <c r="R266" s="404"/>
      <c r="S266" s="404"/>
      <c r="T266" s="404"/>
      <c r="U266" s="404"/>
      <c r="V266" s="404"/>
      <c r="W266" s="404"/>
      <c r="X266" s="404"/>
      <c r="Y266" s="404"/>
      <c r="Z266" s="404"/>
      <c r="AA266" s="404"/>
      <c r="AB266" s="404"/>
      <c r="AC266" s="404"/>
      <c r="AD266" s="404"/>
      <c r="AE266" s="404"/>
      <c r="AF266" s="404"/>
      <c r="AG266" s="404"/>
    </row>
    <row r="267" spans="1:33" ht="15.75" customHeight="1">
      <c r="A267" s="404"/>
      <c r="B267" s="404"/>
      <c r="C267" s="404"/>
      <c r="D267" s="404"/>
      <c r="E267" s="404"/>
      <c r="F267" s="404"/>
      <c r="G267" s="404"/>
      <c r="H267" s="404"/>
      <c r="I267" s="404"/>
      <c r="J267" s="404"/>
      <c r="K267" s="404"/>
      <c r="L267" s="404"/>
      <c r="M267" s="404"/>
      <c r="N267" s="404"/>
      <c r="O267" s="404"/>
      <c r="P267" s="404"/>
      <c r="Q267" s="404"/>
      <c r="R267" s="404"/>
      <c r="S267" s="404"/>
      <c r="T267" s="404"/>
      <c r="U267" s="404"/>
      <c r="V267" s="404"/>
      <c r="W267" s="404"/>
      <c r="X267" s="404"/>
      <c r="Y267" s="404"/>
      <c r="Z267" s="404"/>
      <c r="AA267" s="404"/>
      <c r="AB267" s="404"/>
      <c r="AC267" s="404"/>
      <c r="AD267" s="404"/>
      <c r="AE267" s="404"/>
      <c r="AF267" s="404"/>
      <c r="AG267" s="404"/>
    </row>
    <row r="268" spans="1:33" ht="15.75" customHeight="1">
      <c r="A268" s="404"/>
      <c r="B268" s="404"/>
      <c r="C268" s="404"/>
      <c r="D268" s="404"/>
      <c r="E268" s="404"/>
      <c r="F268" s="404"/>
      <c r="G268" s="404"/>
      <c r="H268" s="404"/>
      <c r="I268" s="404"/>
      <c r="J268" s="404"/>
      <c r="K268" s="404"/>
      <c r="L268" s="404"/>
      <c r="M268" s="404"/>
      <c r="N268" s="404"/>
      <c r="O268" s="404"/>
      <c r="P268" s="404"/>
      <c r="Q268" s="404"/>
      <c r="R268" s="404"/>
      <c r="S268" s="404"/>
      <c r="T268" s="404"/>
      <c r="U268" s="404"/>
      <c r="V268" s="404"/>
      <c r="W268" s="404"/>
      <c r="X268" s="404"/>
      <c r="Y268" s="404"/>
      <c r="Z268" s="404"/>
      <c r="AA268" s="404"/>
      <c r="AB268" s="404"/>
      <c r="AC268" s="404"/>
      <c r="AD268" s="404"/>
      <c r="AE268" s="404"/>
      <c r="AF268" s="404"/>
      <c r="AG268" s="404"/>
    </row>
    <row r="269" spans="1:33" ht="15.75" customHeight="1">
      <c r="A269" s="404"/>
      <c r="B269" s="404"/>
      <c r="C269" s="404"/>
      <c r="D269" s="404"/>
      <c r="E269" s="404"/>
      <c r="F269" s="404"/>
      <c r="G269" s="404"/>
      <c r="H269" s="404"/>
      <c r="I269" s="404"/>
      <c r="J269" s="404"/>
      <c r="K269" s="404"/>
      <c r="L269" s="404"/>
      <c r="M269" s="404"/>
      <c r="N269" s="404"/>
      <c r="O269" s="404"/>
      <c r="P269" s="404"/>
      <c r="Q269" s="404"/>
      <c r="R269" s="404"/>
      <c r="S269" s="404"/>
      <c r="T269" s="404"/>
      <c r="U269" s="404"/>
      <c r="V269" s="404"/>
      <c r="W269" s="404"/>
      <c r="X269" s="404"/>
      <c r="Y269" s="404"/>
      <c r="Z269" s="404"/>
      <c r="AA269" s="404"/>
      <c r="AB269" s="404"/>
      <c r="AC269" s="404"/>
      <c r="AD269" s="404"/>
      <c r="AE269" s="404"/>
      <c r="AF269" s="404"/>
      <c r="AG269" s="404"/>
    </row>
    <row r="270" spans="1:33" ht="15.75" customHeight="1">
      <c r="A270" s="404"/>
      <c r="B270" s="404"/>
      <c r="C270" s="404"/>
      <c r="D270" s="404"/>
      <c r="E270" s="404"/>
      <c r="F270" s="404"/>
      <c r="G270" s="404"/>
      <c r="H270" s="404"/>
      <c r="I270" s="404"/>
      <c r="J270" s="404"/>
      <c r="K270" s="404"/>
      <c r="L270" s="404"/>
      <c r="M270" s="404"/>
      <c r="N270" s="404"/>
      <c r="O270" s="404"/>
      <c r="P270" s="404"/>
      <c r="Q270" s="404"/>
      <c r="R270" s="404"/>
      <c r="S270" s="404"/>
      <c r="T270" s="404"/>
      <c r="U270" s="404"/>
      <c r="V270" s="404"/>
      <c r="W270" s="404"/>
      <c r="X270" s="404"/>
      <c r="Y270" s="404"/>
      <c r="Z270" s="404"/>
      <c r="AA270" s="404"/>
      <c r="AB270" s="404"/>
      <c r="AC270" s="404"/>
      <c r="AD270" s="404"/>
      <c r="AE270" s="404"/>
      <c r="AF270" s="404"/>
      <c r="AG270" s="404"/>
    </row>
    <row r="271" spans="1:33" ht="15.75" customHeight="1">
      <c r="A271" s="404"/>
      <c r="B271" s="404"/>
      <c r="C271" s="404"/>
      <c r="D271" s="404"/>
      <c r="E271" s="404"/>
      <c r="F271" s="404"/>
      <c r="G271" s="404"/>
      <c r="H271" s="404"/>
      <c r="I271" s="404"/>
      <c r="J271" s="404"/>
      <c r="K271" s="404"/>
      <c r="L271" s="404"/>
      <c r="M271" s="404"/>
      <c r="N271" s="404"/>
      <c r="O271" s="404"/>
      <c r="P271" s="404"/>
      <c r="Q271" s="404"/>
      <c r="R271" s="404"/>
      <c r="S271" s="404"/>
      <c r="T271" s="404"/>
      <c r="U271" s="404"/>
      <c r="V271" s="404"/>
      <c r="W271" s="404"/>
      <c r="X271" s="404"/>
      <c r="Y271" s="404"/>
      <c r="Z271" s="404"/>
      <c r="AA271" s="404"/>
      <c r="AB271" s="404"/>
      <c r="AC271" s="404"/>
      <c r="AD271" s="404"/>
      <c r="AE271" s="404"/>
      <c r="AF271" s="404"/>
      <c r="AG271" s="404"/>
    </row>
    <row r="272" spans="1:33" ht="15.75" customHeight="1">
      <c r="A272" s="404"/>
      <c r="B272" s="404"/>
      <c r="C272" s="404"/>
      <c r="D272" s="404"/>
      <c r="E272" s="404"/>
      <c r="F272" s="404"/>
      <c r="G272" s="404"/>
      <c r="H272" s="404"/>
      <c r="I272" s="404"/>
      <c r="J272" s="404"/>
      <c r="K272" s="404"/>
      <c r="L272" s="404"/>
      <c r="M272" s="404"/>
      <c r="N272" s="404"/>
      <c r="O272" s="404"/>
      <c r="P272" s="404"/>
      <c r="Q272" s="404"/>
      <c r="R272" s="404"/>
      <c r="S272" s="404"/>
      <c r="T272" s="404"/>
      <c r="U272" s="404"/>
      <c r="V272" s="404"/>
      <c r="W272" s="404"/>
      <c r="X272" s="404"/>
      <c r="Y272" s="404"/>
      <c r="Z272" s="404"/>
      <c r="AA272" s="404"/>
      <c r="AB272" s="404"/>
      <c r="AC272" s="404"/>
      <c r="AD272" s="404"/>
      <c r="AE272" s="404"/>
      <c r="AF272" s="404"/>
      <c r="AG272" s="404"/>
    </row>
    <row r="273" spans="1:33" ht="15.75" customHeight="1">
      <c r="A273" s="404"/>
      <c r="B273" s="404"/>
      <c r="C273" s="404"/>
      <c r="D273" s="404"/>
      <c r="E273" s="404"/>
      <c r="F273" s="404"/>
      <c r="G273" s="404"/>
      <c r="H273" s="404"/>
      <c r="I273" s="404"/>
      <c r="J273" s="404"/>
      <c r="K273" s="404"/>
      <c r="L273" s="404"/>
      <c r="M273" s="404"/>
      <c r="N273" s="404"/>
      <c r="O273" s="404"/>
      <c r="P273" s="404"/>
      <c r="Q273" s="404"/>
      <c r="R273" s="404"/>
      <c r="S273" s="404"/>
      <c r="T273" s="404"/>
      <c r="U273" s="404"/>
      <c r="V273" s="404"/>
      <c r="W273" s="404"/>
      <c r="X273" s="404"/>
      <c r="Y273" s="404"/>
      <c r="Z273" s="404"/>
      <c r="AA273" s="404"/>
      <c r="AB273" s="404"/>
      <c r="AC273" s="404"/>
      <c r="AD273" s="404"/>
      <c r="AE273" s="404"/>
      <c r="AF273" s="404"/>
      <c r="AG273" s="404"/>
    </row>
    <row r="274" spans="1:33" ht="15.75" customHeight="1">
      <c r="A274" s="404"/>
      <c r="B274" s="404"/>
      <c r="C274" s="404"/>
      <c r="D274" s="404"/>
      <c r="E274" s="404"/>
      <c r="F274" s="404"/>
      <c r="G274" s="404"/>
      <c r="H274" s="404"/>
      <c r="I274" s="404"/>
      <c r="J274" s="404"/>
      <c r="K274" s="404"/>
      <c r="L274" s="404"/>
      <c r="M274" s="404"/>
      <c r="N274" s="404"/>
      <c r="O274" s="404"/>
      <c r="P274" s="404"/>
      <c r="Q274" s="404"/>
      <c r="R274" s="404"/>
      <c r="S274" s="404"/>
      <c r="T274" s="404"/>
      <c r="U274" s="404"/>
      <c r="V274" s="404"/>
      <c r="W274" s="404"/>
      <c r="X274" s="404"/>
      <c r="Y274" s="404"/>
      <c r="Z274" s="404"/>
      <c r="AA274" s="404"/>
      <c r="AB274" s="404"/>
      <c r="AC274" s="404"/>
      <c r="AD274" s="404"/>
      <c r="AE274" s="404"/>
      <c r="AF274" s="404"/>
      <c r="AG274" s="404"/>
    </row>
    <row r="275" spans="1:33" ht="15.75" customHeight="1">
      <c r="A275" s="404"/>
      <c r="B275" s="404"/>
      <c r="C275" s="404"/>
      <c r="D275" s="404"/>
      <c r="E275" s="404"/>
      <c r="F275" s="404"/>
      <c r="G275" s="404"/>
      <c r="H275" s="404"/>
      <c r="I275" s="404"/>
      <c r="J275" s="404"/>
      <c r="K275" s="404"/>
      <c r="L275" s="404"/>
      <c r="M275" s="404"/>
      <c r="N275" s="404"/>
      <c r="O275" s="404"/>
      <c r="P275" s="404"/>
      <c r="Q275" s="404"/>
      <c r="R275" s="404"/>
      <c r="S275" s="404"/>
      <c r="T275" s="404"/>
      <c r="U275" s="404"/>
      <c r="V275" s="404"/>
      <c r="W275" s="404"/>
      <c r="X275" s="404"/>
      <c r="Y275" s="404"/>
      <c r="Z275" s="404"/>
      <c r="AA275" s="404"/>
      <c r="AB275" s="404"/>
      <c r="AC275" s="404"/>
      <c r="AD275" s="404"/>
      <c r="AE275" s="404"/>
      <c r="AF275" s="404"/>
      <c r="AG275" s="404"/>
    </row>
    <row r="276" spans="1:33" ht="15.75" customHeight="1">
      <c r="A276" s="404"/>
      <c r="B276" s="404"/>
      <c r="C276" s="404"/>
      <c r="D276" s="404"/>
      <c r="E276" s="404"/>
      <c r="F276" s="404"/>
      <c r="G276" s="404"/>
      <c r="H276" s="404"/>
      <c r="I276" s="404"/>
      <c r="J276" s="404"/>
      <c r="K276" s="404"/>
      <c r="L276" s="404"/>
      <c r="M276" s="404"/>
      <c r="N276" s="404"/>
      <c r="O276" s="404"/>
      <c r="P276" s="404"/>
      <c r="Q276" s="404"/>
      <c r="R276" s="404"/>
      <c r="S276" s="404"/>
      <c r="T276" s="404"/>
      <c r="U276" s="404"/>
      <c r="V276" s="404"/>
      <c r="W276" s="404"/>
      <c r="X276" s="404"/>
      <c r="Y276" s="404"/>
      <c r="Z276" s="404"/>
      <c r="AA276" s="404"/>
      <c r="AB276" s="404"/>
      <c r="AC276" s="404"/>
      <c r="AD276" s="404"/>
      <c r="AE276" s="404"/>
      <c r="AF276" s="404"/>
      <c r="AG276" s="404"/>
    </row>
    <row r="277" spans="1:33" ht="15.75" customHeight="1">
      <c r="A277" s="404"/>
      <c r="B277" s="404"/>
      <c r="C277" s="404"/>
      <c r="D277" s="404"/>
      <c r="E277" s="404"/>
      <c r="F277" s="404"/>
      <c r="G277" s="404"/>
      <c r="H277" s="404"/>
      <c r="I277" s="404"/>
      <c r="J277" s="404"/>
      <c r="K277" s="404"/>
      <c r="L277" s="404"/>
      <c r="M277" s="404"/>
      <c r="N277" s="404"/>
      <c r="O277" s="404"/>
      <c r="P277" s="404"/>
      <c r="Q277" s="404"/>
      <c r="R277" s="404"/>
      <c r="S277" s="404"/>
      <c r="T277" s="404"/>
      <c r="U277" s="404"/>
      <c r="V277" s="404"/>
      <c r="W277" s="404"/>
      <c r="X277" s="404"/>
      <c r="Y277" s="404"/>
      <c r="Z277" s="404"/>
      <c r="AA277" s="404"/>
      <c r="AB277" s="404"/>
      <c r="AC277" s="404"/>
      <c r="AD277" s="404"/>
      <c r="AE277" s="404"/>
      <c r="AF277" s="404"/>
      <c r="AG277" s="404"/>
    </row>
    <row r="278" spans="1:33" ht="15.75" customHeight="1">
      <c r="A278" s="404"/>
      <c r="B278" s="404"/>
      <c r="C278" s="404"/>
      <c r="D278" s="404"/>
      <c r="E278" s="404"/>
      <c r="F278" s="404"/>
      <c r="G278" s="404"/>
      <c r="H278" s="404"/>
      <c r="I278" s="404"/>
      <c r="J278" s="404"/>
      <c r="K278" s="404"/>
      <c r="L278" s="404"/>
      <c r="M278" s="404"/>
      <c r="N278" s="404"/>
      <c r="O278" s="404"/>
      <c r="P278" s="404"/>
      <c r="Q278" s="404"/>
      <c r="R278" s="404"/>
      <c r="S278" s="404"/>
      <c r="T278" s="404"/>
      <c r="U278" s="404"/>
      <c r="V278" s="404"/>
      <c r="W278" s="404"/>
      <c r="X278" s="404"/>
      <c r="Y278" s="404"/>
      <c r="Z278" s="404"/>
      <c r="AA278" s="404"/>
      <c r="AB278" s="404"/>
      <c r="AC278" s="404"/>
      <c r="AD278" s="404"/>
      <c r="AE278" s="404"/>
      <c r="AF278" s="404"/>
      <c r="AG278" s="404"/>
    </row>
    <row r="279" spans="1:33" ht="15.75" customHeight="1">
      <c r="A279" s="404"/>
      <c r="B279" s="404"/>
      <c r="C279" s="404"/>
      <c r="D279" s="404"/>
      <c r="E279" s="404"/>
      <c r="F279" s="404"/>
      <c r="G279" s="404"/>
      <c r="H279" s="404"/>
      <c r="I279" s="404"/>
      <c r="J279" s="404"/>
      <c r="K279" s="404"/>
      <c r="L279" s="404"/>
      <c r="M279" s="404"/>
      <c r="N279" s="404"/>
      <c r="O279" s="404"/>
      <c r="P279" s="404"/>
      <c r="Q279" s="404"/>
      <c r="R279" s="404"/>
      <c r="S279" s="404"/>
      <c r="T279" s="404"/>
      <c r="U279" s="404"/>
      <c r="V279" s="404"/>
      <c r="W279" s="404"/>
      <c r="X279" s="404"/>
      <c r="Y279" s="404"/>
      <c r="Z279" s="404"/>
      <c r="AA279" s="404"/>
      <c r="AB279" s="404"/>
      <c r="AC279" s="404"/>
      <c r="AD279" s="404"/>
      <c r="AE279" s="404"/>
      <c r="AF279" s="404"/>
      <c r="AG279" s="404"/>
    </row>
    <row r="280" spans="1:33" ht="15.75" customHeight="1">
      <c r="A280" s="404"/>
      <c r="B280" s="404"/>
      <c r="C280" s="404"/>
      <c r="D280" s="404"/>
      <c r="E280" s="404"/>
      <c r="F280" s="404"/>
      <c r="G280" s="404"/>
      <c r="H280" s="404"/>
      <c r="I280" s="404"/>
      <c r="J280" s="404"/>
      <c r="K280" s="404"/>
      <c r="L280" s="404"/>
      <c r="M280" s="404"/>
      <c r="N280" s="404"/>
      <c r="O280" s="404"/>
      <c r="P280" s="404"/>
      <c r="Q280" s="404"/>
      <c r="R280" s="404"/>
      <c r="S280" s="404"/>
      <c r="T280" s="404"/>
      <c r="U280" s="404"/>
      <c r="V280" s="404"/>
      <c r="W280" s="404"/>
      <c r="X280" s="404"/>
      <c r="Y280" s="404"/>
      <c r="Z280" s="404"/>
      <c r="AA280" s="404"/>
      <c r="AB280" s="404"/>
      <c r="AC280" s="404"/>
      <c r="AD280" s="404"/>
      <c r="AE280" s="404"/>
      <c r="AF280" s="404"/>
      <c r="AG280" s="404"/>
    </row>
    <row r="281" spans="1:33" ht="15.75" customHeight="1">
      <c r="A281" s="404"/>
      <c r="B281" s="404"/>
      <c r="C281" s="404"/>
      <c r="D281" s="404"/>
      <c r="E281" s="404"/>
      <c r="F281" s="404"/>
      <c r="G281" s="404"/>
      <c r="H281" s="404"/>
      <c r="I281" s="404"/>
      <c r="J281" s="404"/>
      <c r="K281" s="404"/>
      <c r="L281" s="404"/>
      <c r="M281" s="404"/>
      <c r="N281" s="404"/>
      <c r="O281" s="404"/>
      <c r="P281" s="404"/>
      <c r="Q281" s="404"/>
      <c r="R281" s="404"/>
      <c r="S281" s="404"/>
      <c r="T281" s="404"/>
      <c r="U281" s="404"/>
      <c r="V281" s="404"/>
      <c r="W281" s="404"/>
      <c r="X281" s="404"/>
      <c r="Y281" s="404"/>
      <c r="Z281" s="404"/>
      <c r="AA281" s="404"/>
      <c r="AB281" s="404"/>
      <c r="AC281" s="404"/>
      <c r="AD281" s="404"/>
      <c r="AE281" s="404"/>
      <c r="AF281" s="404"/>
      <c r="AG281" s="404"/>
    </row>
    <row r="282" spans="1:33" ht="15.75" customHeight="1">
      <c r="A282" s="404"/>
      <c r="B282" s="404"/>
      <c r="C282" s="404"/>
      <c r="D282" s="404"/>
      <c r="E282" s="404"/>
      <c r="F282" s="404"/>
      <c r="G282" s="404"/>
      <c r="H282" s="404"/>
      <c r="I282" s="404"/>
      <c r="J282" s="404"/>
      <c r="K282" s="404"/>
      <c r="L282" s="404"/>
      <c r="M282" s="404"/>
      <c r="N282" s="404"/>
      <c r="O282" s="404"/>
      <c r="P282" s="404"/>
      <c r="Q282" s="404"/>
      <c r="R282" s="404"/>
      <c r="S282" s="404"/>
      <c r="T282" s="404"/>
      <c r="U282" s="404"/>
      <c r="V282" s="404"/>
      <c r="W282" s="404"/>
      <c r="X282" s="404"/>
      <c r="Y282" s="404"/>
      <c r="Z282" s="404"/>
      <c r="AA282" s="404"/>
      <c r="AB282" s="404"/>
      <c r="AC282" s="404"/>
      <c r="AD282" s="404"/>
      <c r="AE282" s="404"/>
      <c r="AF282" s="404"/>
      <c r="AG282" s="404"/>
    </row>
    <row r="283" spans="1:33" ht="15.75" customHeight="1">
      <c r="A283" s="404"/>
      <c r="B283" s="404"/>
      <c r="C283" s="404"/>
      <c r="D283" s="404"/>
      <c r="E283" s="404"/>
      <c r="F283" s="404"/>
      <c r="G283" s="404"/>
      <c r="H283" s="404"/>
      <c r="I283" s="404"/>
      <c r="J283" s="404"/>
      <c r="K283" s="404"/>
      <c r="L283" s="404"/>
      <c r="M283" s="404"/>
      <c r="N283" s="404"/>
      <c r="O283" s="404"/>
      <c r="P283" s="404"/>
      <c r="Q283" s="404"/>
      <c r="R283" s="404"/>
      <c r="S283" s="404"/>
      <c r="T283" s="404"/>
      <c r="U283" s="404"/>
      <c r="V283" s="404"/>
      <c r="W283" s="404"/>
      <c r="X283" s="404"/>
      <c r="Y283" s="404"/>
      <c r="Z283" s="404"/>
      <c r="AA283" s="404"/>
      <c r="AB283" s="404"/>
      <c r="AC283" s="404"/>
      <c r="AD283" s="404"/>
      <c r="AE283" s="404"/>
      <c r="AF283" s="404"/>
      <c r="AG283" s="404"/>
    </row>
    <row r="284" spans="1:33" ht="15.75" customHeight="1">
      <c r="A284" s="404"/>
      <c r="B284" s="404"/>
      <c r="C284" s="404"/>
      <c r="D284" s="404"/>
      <c r="E284" s="404"/>
      <c r="F284" s="404"/>
      <c r="G284" s="404"/>
      <c r="H284" s="404"/>
      <c r="I284" s="404"/>
      <c r="J284" s="404"/>
      <c r="K284" s="404"/>
      <c r="L284" s="404"/>
      <c r="M284" s="404"/>
      <c r="N284" s="404"/>
      <c r="O284" s="404"/>
      <c r="P284" s="404"/>
      <c r="Q284" s="404"/>
      <c r="R284" s="404"/>
      <c r="S284" s="404"/>
      <c r="T284" s="404"/>
      <c r="U284" s="404"/>
      <c r="V284" s="404"/>
      <c r="W284" s="404"/>
      <c r="X284" s="404"/>
      <c r="Y284" s="404"/>
      <c r="Z284" s="404"/>
      <c r="AA284" s="404"/>
      <c r="AB284" s="404"/>
      <c r="AC284" s="404"/>
      <c r="AD284" s="404"/>
      <c r="AE284" s="404"/>
      <c r="AF284" s="404"/>
      <c r="AG284" s="404"/>
    </row>
    <row r="285" spans="1:33" ht="15.75" customHeight="1">
      <c r="A285" s="404"/>
      <c r="B285" s="404"/>
      <c r="C285" s="404"/>
      <c r="D285" s="404"/>
      <c r="E285" s="404"/>
      <c r="F285" s="404"/>
      <c r="G285" s="404"/>
      <c r="H285" s="404"/>
      <c r="I285" s="404"/>
      <c r="J285" s="404"/>
      <c r="K285" s="404"/>
      <c r="L285" s="404"/>
      <c r="M285" s="404"/>
      <c r="N285" s="404"/>
      <c r="O285" s="404"/>
      <c r="P285" s="404"/>
      <c r="Q285" s="404"/>
      <c r="R285" s="404"/>
      <c r="S285" s="404"/>
      <c r="T285" s="404"/>
      <c r="U285" s="404"/>
      <c r="V285" s="404"/>
      <c r="W285" s="404"/>
      <c r="X285" s="404"/>
      <c r="Y285" s="404"/>
      <c r="Z285" s="404"/>
      <c r="AA285" s="404"/>
      <c r="AB285" s="404"/>
      <c r="AC285" s="404"/>
      <c r="AD285" s="404"/>
      <c r="AE285" s="404"/>
      <c r="AF285" s="404"/>
      <c r="AG285" s="404"/>
    </row>
    <row r="286" spans="1:33" ht="15.75" customHeight="1">
      <c r="A286" s="404"/>
      <c r="B286" s="404"/>
      <c r="C286" s="404"/>
      <c r="D286" s="404"/>
      <c r="E286" s="404"/>
      <c r="F286" s="404"/>
      <c r="G286" s="404"/>
      <c r="H286" s="404"/>
      <c r="I286" s="404"/>
      <c r="J286" s="404"/>
      <c r="K286" s="404"/>
      <c r="L286" s="404"/>
      <c r="M286" s="404"/>
      <c r="N286" s="404"/>
      <c r="O286" s="404"/>
      <c r="P286" s="404"/>
      <c r="Q286" s="404"/>
      <c r="R286" s="404"/>
      <c r="S286" s="404"/>
      <c r="T286" s="404"/>
      <c r="U286" s="404"/>
      <c r="V286" s="404"/>
      <c r="W286" s="404"/>
      <c r="X286" s="404"/>
      <c r="Y286" s="404"/>
      <c r="Z286" s="404"/>
      <c r="AA286" s="404"/>
      <c r="AB286" s="404"/>
      <c r="AC286" s="404"/>
      <c r="AD286" s="404"/>
      <c r="AE286" s="404"/>
      <c r="AF286" s="404"/>
      <c r="AG286" s="404"/>
    </row>
    <row r="287" spans="1:33" ht="15.75" customHeight="1">
      <c r="A287" s="404"/>
      <c r="B287" s="404"/>
      <c r="C287" s="404"/>
      <c r="D287" s="404"/>
      <c r="E287" s="404"/>
      <c r="F287" s="404"/>
      <c r="G287" s="404"/>
      <c r="H287" s="404"/>
      <c r="I287" s="404"/>
      <c r="J287" s="404"/>
      <c r="K287" s="404"/>
      <c r="L287" s="404"/>
      <c r="M287" s="404"/>
      <c r="N287" s="404"/>
      <c r="O287" s="404"/>
      <c r="P287" s="404"/>
      <c r="Q287" s="404"/>
      <c r="R287" s="404"/>
      <c r="S287" s="404"/>
      <c r="T287" s="404"/>
      <c r="U287" s="404"/>
      <c r="V287" s="404"/>
      <c r="W287" s="404"/>
      <c r="X287" s="404"/>
      <c r="Y287" s="404"/>
      <c r="Z287" s="404"/>
      <c r="AA287" s="404"/>
      <c r="AB287" s="404"/>
      <c r="AC287" s="404"/>
      <c r="AD287" s="404"/>
      <c r="AE287" s="404"/>
      <c r="AF287" s="404"/>
      <c r="AG287" s="404"/>
    </row>
    <row r="288" spans="1:33" ht="15.75" customHeight="1">
      <c r="A288" s="404"/>
      <c r="B288" s="404"/>
      <c r="C288" s="404"/>
      <c r="D288" s="404"/>
      <c r="E288" s="404"/>
      <c r="F288" s="404"/>
      <c r="G288" s="404"/>
      <c r="H288" s="404"/>
      <c r="I288" s="404"/>
      <c r="J288" s="404"/>
      <c r="K288" s="404"/>
      <c r="L288" s="404"/>
      <c r="M288" s="404"/>
      <c r="N288" s="404"/>
      <c r="O288" s="404"/>
      <c r="P288" s="404"/>
      <c r="Q288" s="404"/>
      <c r="R288" s="404"/>
      <c r="S288" s="404"/>
      <c r="T288" s="404"/>
      <c r="U288" s="404"/>
      <c r="V288" s="404"/>
      <c r="W288" s="404"/>
      <c r="X288" s="404"/>
      <c r="Y288" s="404"/>
      <c r="Z288" s="404"/>
      <c r="AA288" s="404"/>
      <c r="AB288" s="404"/>
      <c r="AC288" s="404"/>
      <c r="AD288" s="404"/>
      <c r="AE288" s="404"/>
      <c r="AF288" s="404"/>
      <c r="AG288" s="404"/>
    </row>
    <row r="289" spans="1:33" ht="15.75" customHeight="1">
      <c r="A289" s="404"/>
      <c r="B289" s="404"/>
      <c r="C289" s="404"/>
      <c r="D289" s="404"/>
      <c r="E289" s="404"/>
      <c r="F289" s="404"/>
      <c r="G289" s="404"/>
      <c r="H289" s="404"/>
      <c r="I289" s="404"/>
      <c r="J289" s="404"/>
      <c r="K289" s="404"/>
      <c r="L289" s="404"/>
      <c r="M289" s="404"/>
      <c r="N289" s="404"/>
      <c r="O289" s="404"/>
      <c r="P289" s="404"/>
      <c r="Q289" s="404"/>
      <c r="R289" s="404"/>
      <c r="S289" s="404"/>
      <c r="T289" s="404"/>
      <c r="U289" s="404"/>
      <c r="V289" s="404"/>
      <c r="W289" s="404"/>
      <c r="X289" s="404"/>
      <c r="Y289" s="404"/>
      <c r="Z289" s="404"/>
      <c r="AA289" s="404"/>
      <c r="AB289" s="404"/>
      <c r="AC289" s="404"/>
      <c r="AD289" s="404"/>
      <c r="AE289" s="404"/>
      <c r="AF289" s="404"/>
      <c r="AG289" s="404"/>
    </row>
    <row r="290" spans="1:33" ht="15.75" customHeight="1">
      <c r="A290" s="404"/>
      <c r="B290" s="404"/>
      <c r="C290" s="404"/>
      <c r="D290" s="404"/>
      <c r="E290" s="404"/>
      <c r="F290" s="404"/>
      <c r="G290" s="404"/>
      <c r="H290" s="404"/>
      <c r="I290" s="404"/>
      <c r="J290" s="404"/>
      <c r="K290" s="404"/>
      <c r="L290" s="404"/>
      <c r="M290" s="404"/>
      <c r="N290" s="404"/>
      <c r="O290" s="404"/>
      <c r="P290" s="404"/>
      <c r="Q290" s="404"/>
      <c r="R290" s="404"/>
      <c r="S290" s="404"/>
      <c r="T290" s="404"/>
      <c r="U290" s="404"/>
      <c r="V290" s="404"/>
      <c r="W290" s="404"/>
      <c r="X290" s="404"/>
      <c r="Y290" s="404"/>
      <c r="Z290" s="404"/>
      <c r="AA290" s="404"/>
      <c r="AB290" s="404"/>
      <c r="AC290" s="404"/>
      <c r="AD290" s="404"/>
      <c r="AE290" s="404"/>
      <c r="AF290" s="404"/>
      <c r="AG290" s="404"/>
    </row>
    <row r="291" spans="1:33" ht="15.75" customHeight="1">
      <c r="A291" s="404"/>
      <c r="B291" s="404"/>
      <c r="C291" s="404"/>
      <c r="D291" s="404"/>
      <c r="E291" s="404"/>
      <c r="F291" s="404"/>
      <c r="G291" s="404"/>
      <c r="H291" s="404"/>
      <c r="I291" s="404"/>
      <c r="J291" s="404"/>
      <c r="K291" s="404"/>
      <c r="L291" s="404"/>
      <c r="M291" s="404"/>
      <c r="N291" s="404"/>
      <c r="O291" s="404"/>
      <c r="P291" s="404"/>
      <c r="Q291" s="404"/>
      <c r="R291" s="404"/>
      <c r="S291" s="404"/>
      <c r="T291" s="404"/>
      <c r="U291" s="404"/>
      <c r="V291" s="404"/>
      <c r="W291" s="404"/>
      <c r="X291" s="404"/>
      <c r="Y291" s="404"/>
      <c r="Z291" s="404"/>
      <c r="AA291" s="404"/>
      <c r="AB291" s="404"/>
      <c r="AC291" s="404"/>
      <c r="AD291" s="404"/>
      <c r="AE291" s="404"/>
      <c r="AF291" s="404"/>
      <c r="AG291" s="404"/>
    </row>
    <row r="292" spans="1:33" ht="15.75" customHeight="1">
      <c r="A292" s="404"/>
      <c r="B292" s="404"/>
      <c r="C292" s="404"/>
      <c r="D292" s="404"/>
      <c r="E292" s="404"/>
      <c r="F292" s="404"/>
      <c r="G292" s="404"/>
      <c r="H292" s="404"/>
      <c r="I292" s="404"/>
      <c r="J292" s="404"/>
      <c r="K292" s="404"/>
      <c r="L292" s="404"/>
      <c r="M292" s="404"/>
      <c r="N292" s="404"/>
      <c r="O292" s="404"/>
      <c r="P292" s="404"/>
      <c r="Q292" s="404"/>
      <c r="R292" s="404"/>
      <c r="S292" s="404"/>
      <c r="T292" s="404"/>
      <c r="U292" s="404"/>
      <c r="V292" s="404"/>
      <c r="W292" s="404"/>
      <c r="X292" s="404"/>
      <c r="Y292" s="404"/>
      <c r="Z292" s="404"/>
      <c r="AA292" s="404"/>
      <c r="AB292" s="404"/>
      <c r="AC292" s="404"/>
      <c r="AD292" s="404"/>
      <c r="AE292" s="404"/>
      <c r="AF292" s="404"/>
      <c r="AG292" s="404"/>
    </row>
    <row r="293" spans="1:33" ht="15.75" customHeight="1">
      <c r="A293" s="404"/>
      <c r="B293" s="404"/>
      <c r="C293" s="404"/>
      <c r="D293" s="404"/>
      <c r="E293" s="404"/>
      <c r="F293" s="404"/>
      <c r="G293" s="404"/>
      <c r="H293" s="404"/>
      <c r="I293" s="404"/>
      <c r="J293" s="404"/>
      <c r="K293" s="404"/>
      <c r="L293" s="404"/>
      <c r="M293" s="404"/>
      <c r="N293" s="404"/>
      <c r="O293" s="404"/>
      <c r="P293" s="404"/>
      <c r="Q293" s="404"/>
      <c r="R293" s="404"/>
      <c r="S293" s="404"/>
      <c r="T293" s="404"/>
      <c r="U293" s="404"/>
      <c r="V293" s="404"/>
      <c r="W293" s="404"/>
      <c r="X293" s="404"/>
      <c r="Y293" s="404"/>
      <c r="Z293" s="404"/>
      <c r="AA293" s="404"/>
      <c r="AB293" s="404"/>
      <c r="AC293" s="404"/>
      <c r="AD293" s="404"/>
      <c r="AE293" s="404"/>
      <c r="AF293" s="404"/>
      <c r="AG293" s="404"/>
    </row>
    <row r="294" spans="1:33" ht="15.75" customHeight="1">
      <c r="A294" s="404"/>
      <c r="B294" s="404"/>
      <c r="C294" s="404"/>
      <c r="D294" s="404"/>
      <c r="E294" s="404"/>
      <c r="F294" s="404"/>
      <c r="G294" s="404"/>
      <c r="H294" s="404"/>
      <c r="I294" s="404"/>
      <c r="J294" s="404"/>
      <c r="K294" s="404"/>
      <c r="L294" s="404"/>
      <c r="M294" s="404"/>
      <c r="N294" s="404"/>
      <c r="O294" s="404"/>
      <c r="P294" s="404"/>
      <c r="Q294" s="404"/>
      <c r="R294" s="404"/>
      <c r="S294" s="404"/>
      <c r="T294" s="404"/>
      <c r="U294" s="404"/>
      <c r="V294" s="404"/>
      <c r="W294" s="404"/>
      <c r="X294" s="404"/>
      <c r="Y294" s="404"/>
      <c r="Z294" s="404"/>
      <c r="AA294" s="404"/>
      <c r="AB294" s="404"/>
      <c r="AC294" s="404"/>
      <c r="AD294" s="404"/>
      <c r="AE294" s="404"/>
      <c r="AF294" s="404"/>
      <c r="AG294" s="404"/>
    </row>
    <row r="295" spans="1:33" ht="15.75" customHeight="1">
      <c r="A295" s="404"/>
      <c r="B295" s="404"/>
      <c r="C295" s="404"/>
      <c r="D295" s="404"/>
      <c r="E295" s="404"/>
      <c r="F295" s="404"/>
      <c r="G295" s="404"/>
      <c r="H295" s="404"/>
      <c r="I295" s="404"/>
      <c r="J295" s="404"/>
      <c r="K295" s="404"/>
      <c r="L295" s="404"/>
      <c r="M295" s="404"/>
      <c r="N295" s="404"/>
      <c r="O295" s="404"/>
      <c r="P295" s="404"/>
      <c r="Q295" s="404"/>
      <c r="R295" s="404"/>
      <c r="S295" s="404"/>
      <c r="T295" s="404"/>
      <c r="U295" s="404"/>
      <c r="V295" s="404"/>
      <c r="W295" s="404"/>
      <c r="X295" s="404"/>
      <c r="Y295" s="404"/>
      <c r="Z295" s="404"/>
      <c r="AA295" s="404"/>
      <c r="AB295" s="404"/>
      <c r="AC295" s="404"/>
      <c r="AD295" s="404"/>
      <c r="AE295" s="404"/>
      <c r="AF295" s="404"/>
      <c r="AG295" s="404"/>
    </row>
    <row r="296" spans="1:33" ht="15.75" customHeight="1">
      <c r="A296" s="404"/>
      <c r="B296" s="404"/>
      <c r="C296" s="404"/>
      <c r="D296" s="404"/>
      <c r="E296" s="404"/>
      <c r="F296" s="404"/>
      <c r="G296" s="404"/>
      <c r="H296" s="404"/>
      <c r="I296" s="404"/>
      <c r="J296" s="404"/>
      <c r="K296" s="404"/>
      <c r="L296" s="404"/>
      <c r="M296" s="404"/>
      <c r="N296" s="404"/>
      <c r="O296" s="404"/>
      <c r="P296" s="404"/>
      <c r="Q296" s="404"/>
      <c r="R296" s="404"/>
      <c r="S296" s="404"/>
      <c r="T296" s="404"/>
      <c r="U296" s="404"/>
      <c r="V296" s="404"/>
      <c r="W296" s="404"/>
      <c r="X296" s="404"/>
      <c r="Y296" s="404"/>
      <c r="Z296" s="404"/>
      <c r="AA296" s="404"/>
      <c r="AB296" s="404"/>
      <c r="AC296" s="404"/>
      <c r="AD296" s="404"/>
      <c r="AE296" s="404"/>
      <c r="AF296" s="404"/>
      <c r="AG296" s="404"/>
    </row>
    <row r="297" spans="1:33" ht="15.75" customHeight="1">
      <c r="A297" s="404"/>
      <c r="B297" s="404"/>
      <c r="C297" s="404"/>
      <c r="D297" s="404"/>
      <c r="E297" s="404"/>
      <c r="F297" s="404"/>
      <c r="G297" s="404"/>
      <c r="H297" s="404"/>
      <c r="I297" s="404"/>
      <c r="J297" s="404"/>
      <c r="K297" s="404"/>
      <c r="L297" s="404"/>
      <c r="M297" s="404"/>
      <c r="N297" s="404"/>
      <c r="O297" s="404"/>
      <c r="P297" s="404"/>
      <c r="Q297" s="404"/>
      <c r="R297" s="404"/>
      <c r="S297" s="404"/>
      <c r="T297" s="404"/>
      <c r="U297" s="404"/>
      <c r="V297" s="404"/>
      <c r="W297" s="404"/>
      <c r="X297" s="404"/>
      <c r="Y297" s="404"/>
      <c r="Z297" s="404"/>
      <c r="AA297" s="404"/>
      <c r="AB297" s="404"/>
      <c r="AC297" s="404"/>
      <c r="AD297" s="404"/>
      <c r="AE297" s="404"/>
      <c r="AF297" s="404"/>
      <c r="AG297" s="404"/>
    </row>
    <row r="298" spans="1:33" ht="15.75" customHeight="1">
      <c r="A298" s="404"/>
      <c r="B298" s="404"/>
      <c r="C298" s="404"/>
      <c r="D298" s="404"/>
      <c r="E298" s="404"/>
      <c r="F298" s="404"/>
      <c r="G298" s="404"/>
      <c r="H298" s="404"/>
      <c r="I298" s="404"/>
      <c r="J298" s="404"/>
      <c r="K298" s="404"/>
      <c r="L298" s="404"/>
      <c r="M298" s="404"/>
      <c r="N298" s="404"/>
      <c r="O298" s="404"/>
      <c r="P298" s="404"/>
      <c r="Q298" s="404"/>
      <c r="R298" s="404"/>
      <c r="S298" s="404"/>
      <c r="T298" s="404"/>
      <c r="U298" s="404"/>
      <c r="V298" s="404"/>
      <c r="W298" s="404"/>
      <c r="X298" s="404"/>
      <c r="Y298" s="404"/>
      <c r="Z298" s="404"/>
      <c r="AA298" s="404"/>
      <c r="AB298" s="404"/>
      <c r="AC298" s="404"/>
      <c r="AD298" s="404"/>
      <c r="AE298" s="404"/>
      <c r="AF298" s="404"/>
      <c r="AG298" s="404"/>
    </row>
    <row r="299" spans="1:33" ht="15.75" customHeight="1">
      <c r="A299" s="404"/>
      <c r="B299" s="404"/>
      <c r="C299" s="404"/>
      <c r="D299" s="404"/>
      <c r="E299" s="404"/>
      <c r="F299" s="404"/>
      <c r="G299" s="404"/>
      <c r="H299" s="404"/>
      <c r="I299" s="404"/>
      <c r="J299" s="404"/>
      <c r="K299" s="404"/>
      <c r="L299" s="404"/>
      <c r="M299" s="404"/>
      <c r="N299" s="404"/>
      <c r="O299" s="404"/>
      <c r="P299" s="404"/>
      <c r="Q299" s="404"/>
      <c r="R299" s="404"/>
      <c r="S299" s="404"/>
      <c r="T299" s="404"/>
      <c r="U299" s="404"/>
      <c r="V299" s="404"/>
      <c r="W299" s="404"/>
      <c r="X299" s="404"/>
      <c r="Y299" s="404"/>
      <c r="Z299" s="404"/>
      <c r="AA299" s="404"/>
      <c r="AB299" s="404"/>
      <c r="AC299" s="404"/>
      <c r="AD299" s="404"/>
      <c r="AE299" s="404"/>
      <c r="AF299" s="404"/>
      <c r="AG299" s="404"/>
    </row>
    <row r="300" spans="1:33" ht="15.75" customHeight="1">
      <c r="A300" s="404"/>
      <c r="B300" s="404"/>
      <c r="C300" s="404"/>
      <c r="D300" s="404"/>
      <c r="E300" s="404"/>
      <c r="F300" s="404"/>
      <c r="G300" s="404"/>
      <c r="H300" s="404"/>
      <c r="I300" s="404"/>
      <c r="J300" s="404"/>
      <c r="K300" s="404"/>
      <c r="L300" s="404"/>
      <c r="M300" s="404"/>
      <c r="N300" s="404"/>
      <c r="O300" s="404"/>
      <c r="P300" s="404"/>
      <c r="Q300" s="404"/>
      <c r="R300" s="404"/>
      <c r="S300" s="404"/>
      <c r="T300" s="404"/>
      <c r="U300" s="404"/>
      <c r="V300" s="404"/>
      <c r="W300" s="404"/>
      <c r="X300" s="404"/>
      <c r="Y300" s="404"/>
      <c r="Z300" s="404"/>
      <c r="AA300" s="404"/>
      <c r="AB300" s="404"/>
      <c r="AC300" s="404"/>
      <c r="AD300" s="404"/>
      <c r="AE300" s="404"/>
      <c r="AF300" s="404"/>
      <c r="AG300" s="404"/>
    </row>
    <row r="301" spans="1:33" ht="15.75" customHeight="1">
      <c r="A301" s="404"/>
      <c r="B301" s="404"/>
      <c r="C301" s="404"/>
      <c r="D301" s="404"/>
      <c r="E301" s="404"/>
      <c r="F301" s="404"/>
      <c r="G301" s="404"/>
      <c r="H301" s="404"/>
      <c r="I301" s="404"/>
      <c r="J301" s="404"/>
      <c r="K301" s="404"/>
      <c r="L301" s="404"/>
      <c r="M301" s="404"/>
      <c r="N301" s="404"/>
      <c r="O301" s="404"/>
      <c r="P301" s="404"/>
      <c r="Q301" s="404"/>
      <c r="R301" s="404"/>
      <c r="S301" s="404"/>
      <c r="T301" s="404"/>
      <c r="U301" s="404"/>
      <c r="V301" s="404"/>
      <c r="W301" s="404"/>
      <c r="X301" s="404"/>
      <c r="Y301" s="404"/>
      <c r="Z301" s="404"/>
      <c r="AA301" s="404"/>
      <c r="AB301" s="404"/>
      <c r="AC301" s="404"/>
      <c r="AD301" s="404"/>
      <c r="AE301" s="404"/>
      <c r="AF301" s="404"/>
      <c r="AG301" s="404"/>
    </row>
    <row r="302" spans="1:33" ht="15.75" customHeight="1">
      <c r="A302" s="404"/>
      <c r="B302" s="404"/>
      <c r="C302" s="404"/>
      <c r="D302" s="404"/>
      <c r="E302" s="404"/>
      <c r="F302" s="404"/>
      <c r="G302" s="404"/>
      <c r="H302" s="404"/>
      <c r="I302" s="404"/>
      <c r="J302" s="404"/>
      <c r="K302" s="404"/>
      <c r="L302" s="404"/>
      <c r="M302" s="404"/>
      <c r="N302" s="404"/>
      <c r="O302" s="404"/>
      <c r="P302" s="404"/>
      <c r="Q302" s="404"/>
      <c r="R302" s="404"/>
      <c r="S302" s="404"/>
      <c r="T302" s="404"/>
      <c r="U302" s="404"/>
      <c r="V302" s="404"/>
      <c r="W302" s="404"/>
      <c r="X302" s="404"/>
      <c r="Y302" s="404"/>
      <c r="Z302" s="404"/>
      <c r="AA302" s="404"/>
      <c r="AB302" s="404"/>
      <c r="AC302" s="404"/>
      <c r="AD302" s="404"/>
      <c r="AE302" s="404"/>
      <c r="AF302" s="404"/>
      <c r="AG302" s="404"/>
    </row>
    <row r="303" spans="1:33" ht="15.75" customHeight="1">
      <c r="A303" s="404"/>
      <c r="B303" s="404"/>
      <c r="C303" s="404"/>
      <c r="D303" s="404"/>
      <c r="E303" s="404"/>
      <c r="F303" s="404"/>
      <c r="G303" s="404"/>
      <c r="H303" s="404"/>
      <c r="I303" s="404"/>
      <c r="J303" s="404"/>
      <c r="K303" s="404"/>
      <c r="L303" s="404"/>
      <c r="M303" s="404"/>
      <c r="N303" s="404"/>
      <c r="O303" s="404"/>
      <c r="P303" s="404"/>
      <c r="Q303" s="404"/>
      <c r="R303" s="404"/>
      <c r="S303" s="404"/>
      <c r="T303" s="404"/>
      <c r="U303" s="404"/>
      <c r="V303" s="404"/>
      <c r="W303" s="404"/>
      <c r="X303" s="404"/>
      <c r="Y303" s="404"/>
      <c r="Z303" s="404"/>
      <c r="AA303" s="404"/>
      <c r="AB303" s="404"/>
      <c r="AC303" s="404"/>
      <c r="AD303" s="404"/>
      <c r="AE303" s="404"/>
      <c r="AF303" s="404"/>
      <c r="AG303" s="404"/>
    </row>
    <row r="304" spans="1:33" ht="15.75" customHeight="1">
      <c r="A304" s="404"/>
      <c r="B304" s="404"/>
      <c r="C304" s="404"/>
      <c r="D304" s="404"/>
      <c r="E304" s="404"/>
      <c r="F304" s="404"/>
      <c r="G304" s="404"/>
      <c r="H304" s="404"/>
      <c r="I304" s="404"/>
      <c r="J304" s="404"/>
      <c r="K304" s="404"/>
      <c r="L304" s="404"/>
      <c r="M304" s="404"/>
      <c r="N304" s="404"/>
      <c r="O304" s="404"/>
      <c r="P304" s="404"/>
      <c r="Q304" s="404"/>
      <c r="R304" s="404"/>
      <c r="S304" s="404"/>
      <c r="T304" s="404"/>
      <c r="U304" s="404"/>
      <c r="V304" s="404"/>
      <c r="W304" s="404"/>
      <c r="X304" s="404"/>
      <c r="Y304" s="404"/>
      <c r="Z304" s="404"/>
      <c r="AA304" s="404"/>
      <c r="AB304" s="404"/>
      <c r="AC304" s="404"/>
      <c r="AD304" s="404"/>
      <c r="AE304" s="404"/>
      <c r="AF304" s="404"/>
      <c r="AG304" s="404"/>
    </row>
    <row r="305" spans="1:33" ht="15.75" customHeight="1">
      <c r="A305" s="404"/>
      <c r="B305" s="404"/>
      <c r="C305" s="404"/>
      <c r="D305" s="404"/>
      <c r="E305" s="404"/>
      <c r="F305" s="404"/>
      <c r="G305" s="404"/>
      <c r="H305" s="404"/>
      <c r="I305" s="404"/>
      <c r="J305" s="404"/>
      <c r="K305" s="404"/>
      <c r="L305" s="404"/>
      <c r="M305" s="404"/>
      <c r="N305" s="404"/>
      <c r="O305" s="404"/>
      <c r="P305" s="404"/>
      <c r="Q305" s="404"/>
      <c r="R305" s="404"/>
      <c r="S305" s="404"/>
      <c r="T305" s="404"/>
      <c r="U305" s="404"/>
      <c r="V305" s="404"/>
      <c r="W305" s="404"/>
      <c r="X305" s="404"/>
      <c r="Y305" s="404"/>
      <c r="Z305" s="404"/>
      <c r="AA305" s="404"/>
      <c r="AB305" s="404"/>
      <c r="AC305" s="404"/>
      <c r="AD305" s="404"/>
      <c r="AE305" s="404"/>
      <c r="AF305" s="404"/>
      <c r="AG305" s="404"/>
    </row>
    <row r="306" spans="1:33" ht="15.75" customHeight="1">
      <c r="A306" s="404"/>
      <c r="B306" s="404"/>
      <c r="C306" s="404"/>
      <c r="D306" s="404"/>
      <c r="E306" s="404"/>
      <c r="F306" s="404"/>
      <c r="G306" s="404"/>
      <c r="H306" s="404"/>
      <c r="I306" s="404"/>
      <c r="J306" s="404"/>
      <c r="K306" s="404"/>
      <c r="L306" s="404"/>
      <c r="M306" s="404"/>
      <c r="N306" s="404"/>
      <c r="O306" s="404"/>
      <c r="P306" s="404"/>
      <c r="Q306" s="404"/>
      <c r="R306" s="404"/>
      <c r="S306" s="404"/>
      <c r="T306" s="404"/>
      <c r="U306" s="404"/>
      <c r="V306" s="404"/>
      <c r="W306" s="404"/>
      <c r="X306" s="404"/>
      <c r="Y306" s="404"/>
      <c r="Z306" s="404"/>
      <c r="AA306" s="404"/>
      <c r="AB306" s="404"/>
      <c r="AC306" s="404"/>
      <c r="AD306" s="404"/>
      <c r="AE306" s="404"/>
      <c r="AF306" s="404"/>
      <c r="AG306" s="404"/>
    </row>
    <row r="307" spans="1:33" ht="15.75" customHeight="1">
      <c r="A307" s="404"/>
      <c r="B307" s="404"/>
      <c r="C307" s="404"/>
      <c r="D307" s="404"/>
      <c r="E307" s="404"/>
      <c r="F307" s="404"/>
      <c r="G307" s="404"/>
      <c r="H307" s="404"/>
      <c r="I307" s="404"/>
      <c r="J307" s="404"/>
      <c r="K307" s="404"/>
      <c r="L307" s="404"/>
      <c r="M307" s="404"/>
      <c r="N307" s="404"/>
      <c r="O307" s="404"/>
      <c r="P307" s="404"/>
      <c r="Q307" s="404"/>
      <c r="R307" s="404"/>
      <c r="S307" s="404"/>
      <c r="T307" s="404"/>
      <c r="U307" s="404"/>
      <c r="V307" s="404"/>
      <c r="W307" s="404"/>
      <c r="X307" s="404"/>
      <c r="Y307" s="404"/>
      <c r="Z307" s="404"/>
      <c r="AA307" s="404"/>
      <c r="AB307" s="404"/>
      <c r="AC307" s="404"/>
      <c r="AD307" s="404"/>
      <c r="AE307" s="404"/>
      <c r="AF307" s="404"/>
      <c r="AG307" s="404"/>
    </row>
    <row r="308" spans="1:33" ht="15.75" customHeight="1">
      <c r="A308" s="404"/>
      <c r="B308" s="404"/>
      <c r="C308" s="404"/>
      <c r="D308" s="404"/>
      <c r="E308" s="404"/>
      <c r="F308" s="404"/>
      <c r="G308" s="404"/>
      <c r="H308" s="404"/>
      <c r="I308" s="404"/>
      <c r="J308" s="404"/>
      <c r="K308" s="404"/>
      <c r="L308" s="404"/>
      <c r="M308" s="404"/>
      <c r="N308" s="404"/>
      <c r="O308" s="404"/>
      <c r="P308" s="404"/>
      <c r="Q308" s="404"/>
      <c r="R308" s="404"/>
      <c r="S308" s="404"/>
      <c r="T308" s="404"/>
      <c r="U308" s="404"/>
      <c r="V308" s="404"/>
      <c r="W308" s="404"/>
      <c r="X308" s="404"/>
      <c r="Y308" s="404"/>
      <c r="Z308" s="404"/>
      <c r="AA308" s="404"/>
      <c r="AB308" s="404"/>
      <c r="AC308" s="404"/>
      <c r="AD308" s="404"/>
      <c r="AE308" s="404"/>
      <c r="AF308" s="404"/>
      <c r="AG308" s="404"/>
    </row>
    <row r="309" spans="1:33" ht="15.75" customHeight="1">
      <c r="A309" s="404"/>
      <c r="B309" s="404"/>
      <c r="C309" s="404"/>
      <c r="D309" s="404"/>
      <c r="E309" s="404"/>
      <c r="F309" s="404"/>
      <c r="G309" s="404"/>
      <c r="H309" s="404"/>
      <c r="I309" s="404"/>
      <c r="J309" s="404"/>
      <c r="K309" s="404"/>
      <c r="L309" s="404"/>
      <c r="M309" s="404"/>
      <c r="N309" s="404"/>
      <c r="O309" s="404"/>
      <c r="P309" s="404"/>
      <c r="Q309" s="404"/>
      <c r="R309" s="404"/>
      <c r="S309" s="404"/>
      <c r="T309" s="404"/>
      <c r="U309" s="404"/>
      <c r="V309" s="404"/>
      <c r="W309" s="404"/>
      <c r="X309" s="404"/>
      <c r="Y309" s="404"/>
      <c r="Z309" s="404"/>
      <c r="AA309" s="404"/>
      <c r="AB309" s="404"/>
      <c r="AC309" s="404"/>
      <c r="AD309" s="404"/>
      <c r="AE309" s="404"/>
      <c r="AF309" s="404"/>
      <c r="AG309" s="404"/>
    </row>
    <row r="310" spans="1:33" ht="15.75" customHeight="1">
      <c r="A310" s="404"/>
      <c r="B310" s="404"/>
      <c r="C310" s="404"/>
      <c r="D310" s="404"/>
      <c r="E310" s="404"/>
      <c r="F310" s="404"/>
      <c r="G310" s="404"/>
      <c r="H310" s="404"/>
      <c r="I310" s="404"/>
      <c r="J310" s="404"/>
      <c r="K310" s="404"/>
      <c r="L310" s="404"/>
      <c r="M310" s="404"/>
      <c r="N310" s="404"/>
      <c r="O310" s="404"/>
      <c r="P310" s="404"/>
      <c r="Q310" s="404"/>
      <c r="R310" s="404"/>
      <c r="S310" s="404"/>
      <c r="T310" s="404"/>
      <c r="U310" s="404"/>
      <c r="V310" s="404"/>
      <c r="W310" s="404"/>
      <c r="X310" s="404"/>
      <c r="Y310" s="404"/>
      <c r="Z310" s="404"/>
      <c r="AA310" s="404"/>
      <c r="AB310" s="404"/>
      <c r="AC310" s="404"/>
      <c r="AD310" s="404"/>
      <c r="AE310" s="404"/>
      <c r="AF310" s="404"/>
      <c r="AG310" s="404"/>
    </row>
    <row r="311" spans="1:33" ht="15.75" customHeight="1">
      <c r="A311" s="404"/>
      <c r="B311" s="404"/>
      <c r="C311" s="404"/>
      <c r="D311" s="404"/>
      <c r="E311" s="404"/>
      <c r="F311" s="404"/>
      <c r="G311" s="404"/>
      <c r="H311" s="404"/>
      <c r="I311" s="404"/>
      <c r="J311" s="404"/>
      <c r="K311" s="404"/>
      <c r="L311" s="404"/>
      <c r="M311" s="404"/>
      <c r="N311" s="404"/>
      <c r="O311" s="404"/>
      <c r="P311" s="404"/>
      <c r="Q311" s="404"/>
      <c r="R311" s="404"/>
      <c r="S311" s="404"/>
      <c r="T311" s="404"/>
      <c r="U311" s="404"/>
      <c r="V311" s="404"/>
      <c r="W311" s="404"/>
      <c r="X311" s="404"/>
      <c r="Y311" s="404"/>
      <c r="Z311" s="404"/>
      <c r="AA311" s="404"/>
      <c r="AB311" s="404"/>
      <c r="AC311" s="404"/>
      <c r="AD311" s="404"/>
      <c r="AE311" s="404"/>
      <c r="AF311" s="404"/>
      <c r="AG311" s="404"/>
    </row>
    <row r="312" spans="1:33" ht="15.75" customHeight="1">
      <c r="A312" s="404"/>
      <c r="B312" s="404"/>
      <c r="C312" s="404"/>
      <c r="D312" s="404"/>
      <c r="E312" s="404"/>
      <c r="F312" s="404"/>
      <c r="G312" s="404"/>
      <c r="H312" s="404"/>
      <c r="I312" s="404"/>
      <c r="J312" s="404"/>
      <c r="K312" s="404"/>
      <c r="L312" s="404"/>
      <c r="M312" s="404"/>
      <c r="N312" s="404"/>
      <c r="O312" s="404"/>
      <c r="P312" s="404"/>
      <c r="Q312" s="404"/>
      <c r="R312" s="404"/>
      <c r="S312" s="404"/>
      <c r="T312" s="404"/>
      <c r="U312" s="404"/>
      <c r="V312" s="404"/>
      <c r="W312" s="404"/>
      <c r="X312" s="404"/>
      <c r="Y312" s="404"/>
      <c r="Z312" s="404"/>
      <c r="AA312" s="404"/>
      <c r="AB312" s="404"/>
      <c r="AC312" s="404"/>
      <c r="AD312" s="404"/>
      <c r="AE312" s="404"/>
      <c r="AF312" s="404"/>
      <c r="AG312" s="404"/>
    </row>
    <row r="313" spans="1:33" ht="15.75" customHeight="1">
      <c r="A313" s="404"/>
      <c r="B313" s="404"/>
      <c r="C313" s="404"/>
      <c r="D313" s="404"/>
      <c r="E313" s="404"/>
      <c r="F313" s="404"/>
      <c r="G313" s="404"/>
      <c r="H313" s="404"/>
      <c r="I313" s="404"/>
      <c r="J313" s="404"/>
      <c r="K313" s="404"/>
      <c r="L313" s="404"/>
      <c r="M313" s="404"/>
      <c r="N313" s="404"/>
      <c r="O313" s="404"/>
      <c r="P313" s="404"/>
      <c r="Q313" s="404"/>
      <c r="R313" s="404"/>
      <c r="S313" s="404"/>
      <c r="T313" s="404"/>
      <c r="U313" s="404"/>
      <c r="V313" s="404"/>
      <c r="W313" s="404"/>
      <c r="X313" s="404"/>
      <c r="Y313" s="404"/>
      <c r="Z313" s="404"/>
      <c r="AA313" s="404"/>
      <c r="AB313" s="404"/>
      <c r="AC313" s="404"/>
      <c r="AD313" s="404"/>
      <c r="AE313" s="404"/>
      <c r="AF313" s="404"/>
      <c r="AG313" s="404"/>
    </row>
    <row r="314" spans="1:33" ht="15.75" customHeight="1">
      <c r="A314" s="404"/>
      <c r="B314" s="404"/>
      <c r="C314" s="404"/>
      <c r="D314" s="404"/>
      <c r="E314" s="404"/>
      <c r="F314" s="404"/>
      <c r="G314" s="404"/>
      <c r="H314" s="404"/>
      <c r="I314" s="404"/>
      <c r="J314" s="404"/>
      <c r="K314" s="404"/>
      <c r="L314" s="404"/>
      <c r="M314" s="404"/>
      <c r="N314" s="404"/>
      <c r="O314" s="404"/>
      <c r="P314" s="404"/>
      <c r="Q314" s="404"/>
      <c r="R314" s="404"/>
      <c r="S314" s="404"/>
      <c r="T314" s="404"/>
      <c r="U314" s="404"/>
      <c r="V314" s="404"/>
      <c r="W314" s="404"/>
      <c r="X314" s="404"/>
      <c r="Y314" s="404"/>
      <c r="Z314" s="404"/>
      <c r="AA314" s="404"/>
      <c r="AB314" s="404"/>
      <c r="AC314" s="404"/>
      <c r="AD314" s="404"/>
      <c r="AE314" s="404"/>
      <c r="AF314" s="404"/>
      <c r="AG314" s="404"/>
    </row>
    <row r="315" spans="1:33" ht="15.75" customHeight="1">
      <c r="A315" s="404"/>
      <c r="B315" s="404"/>
      <c r="C315" s="404"/>
      <c r="D315" s="404"/>
      <c r="E315" s="404"/>
      <c r="F315" s="404"/>
      <c r="G315" s="404"/>
      <c r="H315" s="404"/>
      <c r="I315" s="404"/>
      <c r="J315" s="404"/>
      <c r="K315" s="404"/>
      <c r="L315" s="404"/>
      <c r="M315" s="404"/>
      <c r="N315" s="404"/>
      <c r="O315" s="404"/>
      <c r="P315" s="404"/>
      <c r="Q315" s="404"/>
      <c r="R315" s="404"/>
      <c r="S315" s="404"/>
      <c r="T315" s="404"/>
      <c r="U315" s="404"/>
      <c r="V315" s="404"/>
      <c r="W315" s="404"/>
      <c r="X315" s="404"/>
      <c r="Y315" s="404"/>
      <c r="Z315" s="404"/>
      <c r="AA315" s="404"/>
      <c r="AB315" s="404"/>
      <c r="AC315" s="404"/>
      <c r="AD315" s="404"/>
      <c r="AE315" s="404"/>
      <c r="AF315" s="404"/>
      <c r="AG315" s="404"/>
    </row>
    <row r="316" spans="1:33" ht="15.75" customHeight="1">
      <c r="A316" s="404"/>
      <c r="B316" s="404"/>
      <c r="C316" s="404"/>
      <c r="D316" s="404"/>
      <c r="E316" s="404"/>
      <c r="F316" s="404"/>
      <c r="G316" s="404"/>
      <c r="H316" s="404"/>
      <c r="I316" s="404"/>
      <c r="J316" s="404"/>
      <c r="K316" s="404"/>
      <c r="L316" s="404"/>
      <c r="M316" s="404"/>
      <c r="N316" s="404"/>
      <c r="O316" s="404"/>
      <c r="P316" s="404"/>
      <c r="Q316" s="404"/>
      <c r="R316" s="404"/>
      <c r="S316" s="404"/>
      <c r="T316" s="404"/>
      <c r="U316" s="404"/>
      <c r="V316" s="404"/>
      <c r="W316" s="404"/>
      <c r="X316" s="404"/>
      <c r="Y316" s="404"/>
      <c r="Z316" s="404"/>
      <c r="AA316" s="404"/>
      <c r="AB316" s="404"/>
      <c r="AC316" s="404"/>
      <c r="AD316" s="404"/>
      <c r="AE316" s="404"/>
      <c r="AF316" s="404"/>
      <c r="AG316" s="404"/>
    </row>
    <row r="317" spans="1:33" ht="15.75" customHeight="1">
      <c r="A317" s="404"/>
      <c r="B317" s="404"/>
      <c r="C317" s="404"/>
      <c r="D317" s="404"/>
      <c r="E317" s="404"/>
      <c r="F317" s="404"/>
      <c r="G317" s="404"/>
      <c r="H317" s="404"/>
      <c r="I317" s="404"/>
      <c r="J317" s="404"/>
      <c r="K317" s="404"/>
      <c r="L317" s="404"/>
      <c r="M317" s="404"/>
      <c r="N317" s="404"/>
      <c r="O317" s="404"/>
      <c r="P317" s="404"/>
      <c r="Q317" s="404"/>
      <c r="R317" s="404"/>
      <c r="S317" s="404"/>
      <c r="T317" s="404"/>
      <c r="U317" s="404"/>
      <c r="V317" s="404"/>
      <c r="W317" s="404"/>
      <c r="X317" s="404"/>
      <c r="Y317" s="404"/>
      <c r="Z317" s="404"/>
      <c r="AA317" s="404"/>
      <c r="AB317" s="404"/>
      <c r="AC317" s="404"/>
      <c r="AD317" s="404"/>
      <c r="AE317" s="404"/>
      <c r="AF317" s="404"/>
      <c r="AG317" s="404"/>
    </row>
    <row r="318" spans="1:33" ht="15.75" customHeight="1">
      <c r="A318" s="404"/>
      <c r="B318" s="404"/>
      <c r="C318" s="404"/>
      <c r="D318" s="404"/>
      <c r="E318" s="404"/>
      <c r="F318" s="404"/>
      <c r="G318" s="404"/>
      <c r="H318" s="404"/>
      <c r="I318" s="404"/>
      <c r="J318" s="404"/>
      <c r="K318" s="404"/>
      <c r="L318" s="404"/>
      <c r="M318" s="404"/>
      <c r="N318" s="404"/>
      <c r="O318" s="404"/>
      <c r="P318" s="404"/>
      <c r="Q318" s="404"/>
      <c r="R318" s="404"/>
      <c r="S318" s="404"/>
      <c r="T318" s="404"/>
      <c r="U318" s="404"/>
      <c r="V318" s="404"/>
      <c r="W318" s="404"/>
      <c r="X318" s="404"/>
      <c r="Y318" s="404"/>
      <c r="Z318" s="404"/>
      <c r="AA318" s="404"/>
      <c r="AB318" s="404"/>
      <c r="AC318" s="404"/>
      <c r="AD318" s="404"/>
      <c r="AE318" s="404"/>
      <c r="AF318" s="404"/>
      <c r="AG318" s="404"/>
    </row>
    <row r="319" spans="1:33" ht="15.75" customHeight="1">
      <c r="A319" s="404"/>
      <c r="B319" s="404"/>
      <c r="C319" s="404"/>
      <c r="D319" s="404"/>
      <c r="E319" s="404"/>
      <c r="F319" s="404"/>
      <c r="G319" s="404"/>
      <c r="H319" s="404"/>
      <c r="I319" s="404"/>
      <c r="J319" s="404"/>
      <c r="K319" s="404"/>
      <c r="L319" s="404"/>
      <c r="M319" s="404"/>
      <c r="N319" s="404"/>
      <c r="O319" s="404"/>
      <c r="P319" s="404"/>
      <c r="Q319" s="404"/>
      <c r="R319" s="404"/>
      <c r="S319" s="404"/>
      <c r="T319" s="404"/>
      <c r="U319" s="404"/>
      <c r="V319" s="404"/>
      <c r="W319" s="404"/>
      <c r="X319" s="404"/>
      <c r="Y319" s="404"/>
      <c r="Z319" s="404"/>
      <c r="AA319" s="404"/>
      <c r="AB319" s="404"/>
      <c r="AC319" s="404"/>
      <c r="AD319" s="404"/>
      <c r="AE319" s="404"/>
      <c r="AF319" s="404"/>
      <c r="AG319" s="404"/>
    </row>
    <row r="320" spans="1:33" ht="15.75" customHeight="1">
      <c r="A320" s="404"/>
      <c r="B320" s="404"/>
      <c r="C320" s="404"/>
      <c r="D320" s="404"/>
      <c r="E320" s="404"/>
      <c r="F320" s="404"/>
      <c r="G320" s="404"/>
      <c r="H320" s="404"/>
      <c r="I320" s="404"/>
      <c r="J320" s="404"/>
      <c r="K320" s="404"/>
      <c r="L320" s="404"/>
      <c r="M320" s="404"/>
      <c r="N320" s="404"/>
      <c r="O320" s="404"/>
      <c r="P320" s="404"/>
      <c r="Q320" s="404"/>
      <c r="R320" s="404"/>
      <c r="S320" s="404"/>
      <c r="T320" s="404"/>
      <c r="U320" s="404"/>
      <c r="V320" s="404"/>
      <c r="W320" s="404"/>
      <c r="X320" s="404"/>
      <c r="Y320" s="404"/>
      <c r="Z320" s="404"/>
      <c r="AA320" s="404"/>
      <c r="AB320" s="404"/>
      <c r="AC320" s="404"/>
      <c r="AD320" s="404"/>
      <c r="AE320" s="404"/>
      <c r="AF320" s="404"/>
      <c r="AG320" s="404"/>
    </row>
    <row r="321" spans="1:33" ht="15.75" customHeight="1">
      <c r="A321" s="404"/>
      <c r="B321" s="404"/>
      <c r="C321" s="404"/>
      <c r="D321" s="404"/>
      <c r="E321" s="404"/>
      <c r="F321" s="404"/>
      <c r="G321" s="404"/>
      <c r="H321" s="404"/>
      <c r="I321" s="404"/>
      <c r="J321" s="404"/>
      <c r="K321" s="404"/>
      <c r="L321" s="404"/>
      <c r="M321" s="404"/>
      <c r="N321" s="404"/>
      <c r="O321" s="404"/>
      <c r="P321" s="404"/>
      <c r="Q321" s="404"/>
      <c r="R321" s="404"/>
      <c r="S321" s="404"/>
      <c r="T321" s="404"/>
      <c r="U321" s="404"/>
      <c r="V321" s="404"/>
      <c r="W321" s="404"/>
      <c r="X321" s="404"/>
      <c r="Y321" s="404"/>
      <c r="Z321" s="404"/>
      <c r="AA321" s="404"/>
      <c r="AB321" s="404"/>
      <c r="AC321" s="404"/>
      <c r="AD321" s="404"/>
      <c r="AE321" s="404"/>
      <c r="AF321" s="404"/>
      <c r="AG321" s="404"/>
    </row>
    <row r="322" spans="1:33" ht="15.75" customHeight="1">
      <c r="A322" s="404"/>
      <c r="B322" s="404"/>
      <c r="C322" s="404"/>
      <c r="D322" s="404"/>
      <c r="E322" s="404"/>
      <c r="F322" s="404"/>
      <c r="G322" s="404"/>
      <c r="H322" s="404"/>
      <c r="I322" s="404"/>
      <c r="J322" s="404"/>
      <c r="K322" s="404"/>
      <c r="L322" s="404"/>
      <c r="M322" s="404"/>
      <c r="N322" s="404"/>
      <c r="O322" s="404"/>
      <c r="P322" s="404"/>
      <c r="Q322" s="404"/>
      <c r="R322" s="404"/>
      <c r="S322" s="404"/>
      <c r="T322" s="404"/>
      <c r="U322" s="404"/>
      <c r="V322" s="404"/>
      <c r="W322" s="404"/>
      <c r="X322" s="404"/>
      <c r="Y322" s="404"/>
      <c r="Z322" s="404"/>
      <c r="AA322" s="404"/>
      <c r="AB322" s="404"/>
      <c r="AC322" s="404"/>
      <c r="AD322" s="404"/>
      <c r="AE322" s="404"/>
      <c r="AF322" s="404"/>
      <c r="AG322" s="404"/>
    </row>
    <row r="323" spans="1:33" ht="15.75" customHeight="1">
      <c r="A323" s="404"/>
      <c r="B323" s="404"/>
      <c r="C323" s="404"/>
      <c r="D323" s="404"/>
      <c r="E323" s="404"/>
      <c r="F323" s="404"/>
      <c r="G323" s="404"/>
      <c r="H323" s="404"/>
      <c r="I323" s="404"/>
      <c r="J323" s="404"/>
      <c r="K323" s="404"/>
      <c r="L323" s="404"/>
      <c r="M323" s="404"/>
      <c r="N323" s="404"/>
      <c r="O323" s="404"/>
      <c r="P323" s="404"/>
      <c r="Q323" s="404"/>
      <c r="R323" s="404"/>
      <c r="S323" s="404"/>
      <c r="T323" s="404"/>
      <c r="U323" s="404"/>
      <c r="V323" s="404"/>
      <c r="W323" s="404"/>
      <c r="X323" s="404"/>
      <c r="Y323" s="404"/>
      <c r="Z323" s="404"/>
      <c r="AA323" s="404"/>
      <c r="AB323" s="404"/>
      <c r="AC323" s="404"/>
      <c r="AD323" s="404"/>
      <c r="AE323" s="404"/>
      <c r="AF323" s="404"/>
      <c r="AG323" s="404"/>
    </row>
    <row r="324" spans="1:33" ht="15.75" customHeight="1">
      <c r="A324" s="404"/>
      <c r="B324" s="404"/>
      <c r="C324" s="404"/>
      <c r="D324" s="404"/>
      <c r="E324" s="404"/>
      <c r="F324" s="404"/>
      <c r="G324" s="404"/>
      <c r="H324" s="404"/>
      <c r="I324" s="404"/>
      <c r="J324" s="404"/>
      <c r="K324" s="404"/>
      <c r="L324" s="404"/>
      <c r="M324" s="404"/>
      <c r="N324" s="404"/>
      <c r="O324" s="404"/>
      <c r="P324" s="404"/>
      <c r="Q324" s="404"/>
      <c r="R324" s="404"/>
      <c r="S324" s="404"/>
      <c r="T324" s="404"/>
      <c r="U324" s="404"/>
      <c r="V324" s="404"/>
      <c r="W324" s="404"/>
      <c r="X324" s="404"/>
      <c r="Y324" s="404"/>
      <c r="Z324" s="404"/>
      <c r="AA324" s="404"/>
      <c r="AB324" s="404"/>
      <c r="AC324" s="404"/>
      <c r="AD324" s="404"/>
      <c r="AE324" s="404"/>
      <c r="AF324" s="404"/>
      <c r="AG324" s="404"/>
    </row>
    <row r="325" spans="1:33" ht="15.75" customHeight="1">
      <c r="A325" s="404"/>
      <c r="B325" s="404"/>
      <c r="C325" s="404"/>
      <c r="D325" s="404"/>
      <c r="E325" s="404"/>
      <c r="F325" s="404"/>
      <c r="G325" s="404"/>
      <c r="H325" s="404"/>
      <c r="I325" s="404"/>
      <c r="J325" s="404"/>
      <c r="K325" s="404"/>
      <c r="L325" s="404"/>
      <c r="M325" s="404"/>
      <c r="N325" s="404"/>
      <c r="O325" s="404"/>
      <c r="P325" s="404"/>
      <c r="Q325" s="404"/>
      <c r="R325" s="404"/>
      <c r="S325" s="404"/>
      <c r="T325" s="404"/>
      <c r="U325" s="404"/>
      <c r="V325" s="404"/>
      <c r="W325" s="404"/>
      <c r="X325" s="404"/>
      <c r="Y325" s="404"/>
      <c r="Z325" s="404"/>
      <c r="AA325" s="404"/>
      <c r="AB325" s="404"/>
      <c r="AC325" s="404"/>
      <c r="AD325" s="404"/>
      <c r="AE325" s="404"/>
      <c r="AF325" s="404"/>
      <c r="AG325" s="404"/>
    </row>
    <row r="326" spans="1:33" ht="15.75" customHeight="1">
      <c r="A326" s="404"/>
      <c r="B326" s="404"/>
      <c r="C326" s="404"/>
      <c r="D326" s="404"/>
      <c r="E326" s="404"/>
      <c r="F326" s="404"/>
      <c r="G326" s="404"/>
      <c r="H326" s="404"/>
      <c r="I326" s="404"/>
      <c r="J326" s="404"/>
      <c r="K326" s="404"/>
      <c r="L326" s="404"/>
      <c r="M326" s="404"/>
      <c r="N326" s="404"/>
      <c r="O326" s="404"/>
      <c r="P326" s="404"/>
      <c r="Q326" s="404"/>
      <c r="R326" s="404"/>
      <c r="S326" s="404"/>
      <c r="T326" s="404"/>
      <c r="U326" s="404"/>
      <c r="V326" s="404"/>
      <c r="W326" s="404"/>
      <c r="X326" s="404"/>
      <c r="Y326" s="404"/>
      <c r="Z326" s="404"/>
      <c r="AA326" s="404"/>
      <c r="AB326" s="404"/>
      <c r="AC326" s="404"/>
      <c r="AD326" s="404"/>
      <c r="AE326" s="404"/>
      <c r="AF326" s="404"/>
      <c r="AG326" s="404"/>
    </row>
    <row r="327" spans="1:33" ht="15.75" customHeight="1">
      <c r="A327" s="404"/>
      <c r="B327" s="404"/>
      <c r="C327" s="404"/>
      <c r="D327" s="404"/>
      <c r="E327" s="404"/>
      <c r="F327" s="404"/>
      <c r="G327" s="404"/>
      <c r="H327" s="404"/>
      <c r="I327" s="404"/>
      <c r="J327" s="404"/>
      <c r="K327" s="404"/>
      <c r="L327" s="404"/>
      <c r="M327" s="404"/>
      <c r="N327" s="404"/>
      <c r="O327" s="404"/>
      <c r="P327" s="404"/>
      <c r="Q327" s="404"/>
      <c r="R327" s="404"/>
      <c r="S327" s="404"/>
      <c r="T327" s="404"/>
      <c r="U327" s="404"/>
      <c r="V327" s="404"/>
      <c r="W327" s="404"/>
      <c r="X327" s="404"/>
      <c r="Y327" s="404"/>
      <c r="Z327" s="404"/>
      <c r="AA327" s="404"/>
      <c r="AB327" s="404"/>
      <c r="AC327" s="404"/>
      <c r="AD327" s="404"/>
      <c r="AE327" s="404"/>
      <c r="AF327" s="404"/>
      <c r="AG327" s="404"/>
    </row>
    <row r="328" spans="1:33" ht="15.75" customHeight="1">
      <c r="A328" s="404"/>
      <c r="B328" s="404"/>
      <c r="C328" s="404"/>
      <c r="D328" s="404"/>
      <c r="E328" s="404"/>
      <c r="F328" s="404"/>
      <c r="G328" s="404"/>
      <c r="H328" s="404"/>
      <c r="I328" s="404"/>
      <c r="J328" s="404"/>
      <c r="K328" s="404"/>
      <c r="L328" s="404"/>
      <c r="M328" s="404"/>
      <c r="N328" s="404"/>
      <c r="O328" s="404"/>
      <c r="P328" s="404"/>
      <c r="Q328" s="404"/>
      <c r="R328" s="404"/>
      <c r="S328" s="404"/>
      <c r="T328" s="404"/>
      <c r="U328" s="404"/>
      <c r="V328" s="404"/>
      <c r="W328" s="404"/>
      <c r="X328" s="404"/>
      <c r="Y328" s="404"/>
      <c r="Z328" s="404"/>
      <c r="AA328" s="404"/>
      <c r="AB328" s="404"/>
      <c r="AC328" s="404"/>
      <c r="AD328" s="404"/>
      <c r="AE328" s="404"/>
      <c r="AF328" s="404"/>
      <c r="AG328" s="404"/>
    </row>
    <row r="329" spans="1:33" ht="15.75" customHeight="1">
      <c r="A329" s="404"/>
      <c r="B329" s="404"/>
      <c r="C329" s="404"/>
      <c r="D329" s="404"/>
      <c r="E329" s="404"/>
      <c r="F329" s="404"/>
      <c r="G329" s="404"/>
      <c r="H329" s="404"/>
      <c r="I329" s="404"/>
      <c r="J329" s="404"/>
      <c r="K329" s="404"/>
      <c r="L329" s="404"/>
      <c r="M329" s="404"/>
      <c r="N329" s="404"/>
      <c r="O329" s="404"/>
      <c r="P329" s="404"/>
      <c r="Q329" s="404"/>
      <c r="R329" s="404"/>
      <c r="S329" s="404"/>
      <c r="T329" s="404"/>
      <c r="U329" s="404"/>
      <c r="V329" s="404"/>
      <c r="W329" s="404"/>
      <c r="X329" s="404"/>
      <c r="Y329" s="404"/>
      <c r="Z329" s="404"/>
      <c r="AA329" s="404"/>
      <c r="AB329" s="404"/>
      <c r="AC329" s="404"/>
      <c r="AD329" s="404"/>
      <c r="AE329" s="404"/>
      <c r="AF329" s="404"/>
      <c r="AG329" s="404"/>
    </row>
    <row r="330" spans="1:33" ht="15.75" customHeight="1">
      <c r="A330" s="404"/>
      <c r="B330" s="404"/>
      <c r="C330" s="404"/>
      <c r="D330" s="404"/>
      <c r="E330" s="404"/>
      <c r="F330" s="404"/>
      <c r="G330" s="404"/>
      <c r="H330" s="404"/>
      <c r="I330" s="404"/>
      <c r="J330" s="404"/>
      <c r="K330" s="404"/>
      <c r="L330" s="404"/>
      <c r="M330" s="404"/>
      <c r="N330" s="404"/>
      <c r="O330" s="404"/>
      <c r="P330" s="404"/>
      <c r="Q330" s="404"/>
      <c r="R330" s="404"/>
      <c r="S330" s="404"/>
      <c r="T330" s="404"/>
      <c r="U330" s="404"/>
      <c r="V330" s="404"/>
      <c r="W330" s="404"/>
      <c r="X330" s="404"/>
      <c r="Y330" s="404"/>
      <c r="Z330" s="404"/>
      <c r="AA330" s="404"/>
      <c r="AB330" s="404"/>
      <c r="AC330" s="404"/>
      <c r="AD330" s="404"/>
      <c r="AE330" s="404"/>
      <c r="AF330" s="404"/>
      <c r="AG330" s="404"/>
    </row>
    <row r="331" spans="1:33" ht="15.75" customHeight="1">
      <c r="A331" s="404"/>
      <c r="B331" s="404"/>
      <c r="C331" s="404"/>
      <c r="D331" s="404"/>
      <c r="E331" s="404"/>
      <c r="F331" s="404"/>
      <c r="G331" s="404"/>
      <c r="H331" s="404"/>
      <c r="I331" s="404"/>
      <c r="J331" s="404"/>
      <c r="K331" s="404"/>
      <c r="L331" s="404"/>
      <c r="M331" s="404"/>
      <c r="N331" s="404"/>
      <c r="O331" s="404"/>
      <c r="P331" s="404"/>
      <c r="Q331" s="404"/>
      <c r="R331" s="404"/>
      <c r="S331" s="404"/>
      <c r="T331" s="404"/>
      <c r="U331" s="404"/>
      <c r="V331" s="404"/>
      <c r="W331" s="404"/>
      <c r="X331" s="404"/>
      <c r="Y331" s="404"/>
      <c r="Z331" s="404"/>
      <c r="AA331" s="404"/>
      <c r="AB331" s="404"/>
      <c r="AC331" s="404"/>
      <c r="AD331" s="404"/>
      <c r="AE331" s="404"/>
      <c r="AF331" s="404"/>
      <c r="AG331" s="404"/>
    </row>
    <row r="332" spans="1:33" ht="15.75" customHeight="1">
      <c r="A332" s="404"/>
      <c r="B332" s="404"/>
      <c r="C332" s="404"/>
      <c r="D332" s="404"/>
      <c r="E332" s="404"/>
      <c r="F332" s="404"/>
      <c r="G332" s="404"/>
      <c r="H332" s="404"/>
      <c r="I332" s="404"/>
      <c r="J332" s="404"/>
      <c r="K332" s="404"/>
      <c r="L332" s="404"/>
      <c r="M332" s="404"/>
      <c r="N332" s="404"/>
      <c r="O332" s="404"/>
      <c r="P332" s="404"/>
      <c r="Q332" s="404"/>
      <c r="R332" s="404"/>
      <c r="S332" s="404"/>
      <c r="T332" s="404"/>
      <c r="U332" s="404"/>
      <c r="V332" s="404"/>
      <c r="W332" s="404"/>
      <c r="X332" s="404"/>
      <c r="Y332" s="404"/>
      <c r="Z332" s="404"/>
      <c r="AA332" s="404"/>
      <c r="AB332" s="404"/>
      <c r="AC332" s="404"/>
      <c r="AD332" s="404"/>
      <c r="AE332" s="404"/>
      <c r="AF332" s="404"/>
      <c r="AG332" s="404"/>
    </row>
    <row r="333" spans="1:33" ht="15.75" customHeight="1">
      <c r="A333" s="404"/>
      <c r="B333" s="404"/>
      <c r="C333" s="404"/>
      <c r="D333" s="404"/>
      <c r="E333" s="404"/>
      <c r="F333" s="404"/>
      <c r="G333" s="404"/>
      <c r="H333" s="404"/>
      <c r="I333" s="404"/>
      <c r="J333" s="404"/>
      <c r="K333" s="404"/>
      <c r="L333" s="404"/>
      <c r="M333" s="404"/>
      <c r="N333" s="404"/>
      <c r="O333" s="404"/>
      <c r="P333" s="404"/>
      <c r="Q333" s="404"/>
      <c r="R333" s="404"/>
      <c r="S333" s="404"/>
      <c r="T333" s="404"/>
      <c r="U333" s="404"/>
      <c r="V333" s="404"/>
      <c r="W333" s="404"/>
      <c r="X333" s="404"/>
      <c r="Y333" s="404"/>
      <c r="Z333" s="404"/>
      <c r="AA333" s="404"/>
      <c r="AB333" s="404"/>
      <c r="AC333" s="404"/>
      <c r="AD333" s="404"/>
      <c r="AE333" s="404"/>
      <c r="AF333" s="404"/>
      <c r="AG333" s="404"/>
    </row>
    <row r="334" spans="1:33" ht="15.75" customHeight="1">
      <c r="A334" s="404"/>
      <c r="B334" s="404"/>
      <c r="C334" s="404"/>
      <c r="D334" s="404"/>
      <c r="E334" s="404"/>
      <c r="F334" s="404"/>
      <c r="G334" s="404"/>
      <c r="H334" s="404"/>
      <c r="I334" s="404"/>
      <c r="J334" s="404"/>
      <c r="K334" s="404"/>
      <c r="L334" s="404"/>
      <c r="M334" s="404"/>
      <c r="N334" s="404"/>
      <c r="O334" s="404"/>
      <c r="P334" s="404"/>
      <c r="Q334" s="404"/>
      <c r="R334" s="404"/>
      <c r="S334" s="404"/>
      <c r="T334" s="404"/>
      <c r="U334" s="404"/>
      <c r="V334" s="404"/>
      <c r="W334" s="404"/>
      <c r="X334" s="404"/>
      <c r="Y334" s="404"/>
      <c r="Z334" s="404"/>
      <c r="AA334" s="404"/>
      <c r="AB334" s="404"/>
      <c r="AC334" s="404"/>
      <c r="AD334" s="404"/>
      <c r="AE334" s="404"/>
      <c r="AF334" s="404"/>
      <c r="AG334" s="404"/>
    </row>
    <row r="335" spans="1:33" ht="15.75" customHeight="1">
      <c r="A335" s="404"/>
      <c r="B335" s="404"/>
      <c r="C335" s="404"/>
      <c r="D335" s="404"/>
      <c r="E335" s="404"/>
      <c r="F335" s="404"/>
      <c r="G335" s="404"/>
      <c r="H335" s="404"/>
      <c r="I335" s="404"/>
      <c r="J335" s="404"/>
      <c r="K335" s="404"/>
      <c r="L335" s="404"/>
      <c r="M335" s="404"/>
      <c r="N335" s="404"/>
      <c r="O335" s="404"/>
      <c r="P335" s="404"/>
      <c r="Q335" s="404"/>
      <c r="R335" s="404"/>
      <c r="S335" s="404"/>
      <c r="T335" s="404"/>
      <c r="U335" s="404"/>
      <c r="V335" s="404"/>
      <c r="W335" s="404"/>
      <c r="X335" s="404"/>
      <c r="Y335" s="404"/>
      <c r="Z335" s="404"/>
      <c r="AA335" s="404"/>
      <c r="AB335" s="404"/>
      <c r="AC335" s="404"/>
      <c r="AD335" s="404"/>
      <c r="AE335" s="404"/>
      <c r="AF335" s="404"/>
      <c r="AG335" s="404"/>
    </row>
    <row r="336" spans="1:33" ht="15.75" customHeight="1">
      <c r="A336" s="404"/>
      <c r="B336" s="404"/>
      <c r="C336" s="404"/>
      <c r="D336" s="404"/>
      <c r="E336" s="404"/>
      <c r="F336" s="404"/>
      <c r="G336" s="404"/>
      <c r="H336" s="404"/>
      <c r="I336" s="404"/>
      <c r="J336" s="404"/>
      <c r="K336" s="404"/>
      <c r="L336" s="404"/>
      <c r="M336" s="404"/>
      <c r="N336" s="404"/>
      <c r="O336" s="404"/>
      <c r="P336" s="404"/>
      <c r="Q336" s="404"/>
      <c r="R336" s="404"/>
      <c r="S336" s="404"/>
      <c r="T336" s="404"/>
      <c r="U336" s="404"/>
      <c r="V336" s="404"/>
      <c r="W336" s="404"/>
      <c r="X336" s="404"/>
      <c r="Y336" s="404"/>
      <c r="Z336" s="404"/>
      <c r="AA336" s="404"/>
      <c r="AB336" s="404"/>
      <c r="AC336" s="404"/>
      <c r="AD336" s="404"/>
      <c r="AE336" s="404"/>
      <c r="AF336" s="404"/>
      <c r="AG336" s="404"/>
    </row>
    <row r="337" spans="1:33" ht="15.75" customHeight="1">
      <c r="A337" s="404"/>
      <c r="B337" s="404"/>
      <c r="C337" s="404"/>
      <c r="D337" s="404"/>
      <c r="E337" s="404"/>
      <c r="F337" s="404"/>
      <c r="G337" s="404"/>
      <c r="H337" s="404"/>
      <c r="I337" s="404"/>
      <c r="J337" s="404"/>
      <c r="K337" s="404"/>
      <c r="L337" s="404"/>
      <c r="M337" s="404"/>
      <c r="N337" s="404"/>
      <c r="O337" s="404"/>
      <c r="P337" s="404"/>
      <c r="Q337" s="404"/>
      <c r="R337" s="404"/>
      <c r="S337" s="404"/>
      <c r="T337" s="404"/>
      <c r="U337" s="404"/>
      <c r="V337" s="404"/>
      <c r="W337" s="404"/>
      <c r="X337" s="404"/>
      <c r="Y337" s="404"/>
      <c r="Z337" s="404"/>
      <c r="AA337" s="404"/>
      <c r="AB337" s="404"/>
      <c r="AC337" s="404"/>
      <c r="AD337" s="404"/>
      <c r="AE337" s="404"/>
      <c r="AF337" s="404"/>
      <c r="AG337" s="404"/>
    </row>
    <row r="338" spans="1:33" ht="15.75" customHeight="1">
      <c r="A338" s="404"/>
      <c r="B338" s="404"/>
      <c r="C338" s="404"/>
      <c r="D338" s="404"/>
      <c r="E338" s="404"/>
      <c r="F338" s="404"/>
      <c r="G338" s="404"/>
      <c r="H338" s="404"/>
      <c r="I338" s="404"/>
      <c r="J338" s="404"/>
      <c r="K338" s="404"/>
      <c r="L338" s="404"/>
      <c r="M338" s="404"/>
      <c r="N338" s="404"/>
      <c r="O338" s="404"/>
      <c r="P338" s="404"/>
      <c r="Q338" s="404"/>
      <c r="R338" s="404"/>
      <c r="S338" s="404"/>
      <c r="T338" s="404"/>
      <c r="U338" s="404"/>
      <c r="V338" s="404"/>
      <c r="W338" s="404"/>
      <c r="X338" s="404"/>
      <c r="Y338" s="404"/>
      <c r="Z338" s="404"/>
      <c r="AA338" s="404"/>
      <c r="AB338" s="404"/>
      <c r="AC338" s="404"/>
      <c r="AD338" s="404"/>
      <c r="AE338" s="404"/>
      <c r="AF338" s="404"/>
      <c r="AG338" s="404"/>
    </row>
    <row r="339" spans="1:33" ht="15.75" customHeight="1">
      <c r="A339" s="404"/>
      <c r="B339" s="404"/>
      <c r="C339" s="404"/>
      <c r="D339" s="404"/>
      <c r="E339" s="404"/>
      <c r="F339" s="404"/>
      <c r="G339" s="404"/>
      <c r="H339" s="404"/>
      <c r="I339" s="404"/>
      <c r="J339" s="404"/>
      <c r="K339" s="404"/>
      <c r="L339" s="404"/>
      <c r="M339" s="404"/>
      <c r="N339" s="404"/>
      <c r="O339" s="404"/>
      <c r="P339" s="404"/>
      <c r="Q339" s="404"/>
      <c r="R339" s="404"/>
      <c r="S339" s="404"/>
      <c r="T339" s="404"/>
      <c r="U339" s="404"/>
      <c r="V339" s="404"/>
      <c r="W339" s="404"/>
      <c r="X339" s="404"/>
      <c r="Y339" s="404"/>
      <c r="Z339" s="404"/>
      <c r="AA339" s="404"/>
      <c r="AB339" s="404"/>
      <c r="AC339" s="404"/>
      <c r="AD339" s="404"/>
      <c r="AE339" s="404"/>
      <c r="AF339" s="404"/>
      <c r="AG339" s="404"/>
    </row>
    <row r="340" spans="1:33" ht="15.75" customHeight="1">
      <c r="A340" s="404"/>
      <c r="B340" s="404"/>
      <c r="C340" s="404"/>
      <c r="D340" s="404"/>
      <c r="E340" s="404"/>
      <c r="F340" s="404"/>
      <c r="G340" s="404"/>
      <c r="H340" s="404"/>
      <c r="I340" s="404"/>
      <c r="J340" s="404"/>
      <c r="K340" s="404"/>
      <c r="L340" s="404"/>
      <c r="M340" s="404"/>
      <c r="N340" s="404"/>
      <c r="O340" s="404"/>
      <c r="P340" s="404"/>
      <c r="Q340" s="404"/>
      <c r="R340" s="404"/>
      <c r="S340" s="404"/>
      <c r="T340" s="404"/>
      <c r="U340" s="404"/>
      <c r="V340" s="404"/>
      <c r="W340" s="404"/>
      <c r="X340" s="404"/>
      <c r="Y340" s="404"/>
      <c r="Z340" s="404"/>
      <c r="AA340" s="404"/>
      <c r="AB340" s="404"/>
      <c r="AC340" s="404"/>
      <c r="AD340" s="404"/>
      <c r="AE340" s="404"/>
      <c r="AF340" s="404"/>
      <c r="AG340" s="404"/>
    </row>
    <row r="341" spans="1:33" ht="15.75" customHeight="1">
      <c r="A341" s="404"/>
      <c r="B341" s="404"/>
      <c r="C341" s="404"/>
      <c r="D341" s="404"/>
      <c r="E341" s="404"/>
      <c r="F341" s="404"/>
      <c r="G341" s="404"/>
      <c r="H341" s="404"/>
      <c r="I341" s="404"/>
      <c r="J341" s="404"/>
      <c r="K341" s="404"/>
      <c r="L341" s="404"/>
      <c r="M341" s="404"/>
      <c r="N341" s="404"/>
      <c r="O341" s="404"/>
      <c r="P341" s="404"/>
      <c r="Q341" s="404"/>
      <c r="R341" s="404"/>
      <c r="S341" s="404"/>
      <c r="T341" s="404"/>
      <c r="U341" s="404"/>
      <c r="V341" s="404"/>
      <c r="W341" s="404"/>
      <c r="X341" s="404"/>
      <c r="Y341" s="404"/>
      <c r="Z341" s="404"/>
      <c r="AA341" s="404"/>
      <c r="AB341" s="404"/>
      <c r="AC341" s="404"/>
      <c r="AD341" s="404"/>
      <c r="AE341" s="404"/>
      <c r="AF341" s="404"/>
      <c r="AG341" s="404"/>
    </row>
    <row r="342" spans="1:33" ht="15.75" customHeight="1">
      <c r="A342" s="404"/>
      <c r="B342" s="404"/>
      <c r="C342" s="404"/>
      <c r="D342" s="404"/>
      <c r="E342" s="404"/>
      <c r="F342" s="404"/>
      <c r="G342" s="404"/>
      <c r="H342" s="404"/>
      <c r="I342" s="404"/>
      <c r="J342" s="404"/>
      <c r="K342" s="404"/>
      <c r="L342" s="404"/>
      <c r="M342" s="404"/>
      <c r="N342" s="404"/>
      <c r="O342" s="404"/>
      <c r="P342" s="404"/>
      <c r="Q342" s="404"/>
      <c r="R342" s="404"/>
      <c r="S342" s="404"/>
      <c r="T342" s="404"/>
      <c r="U342" s="404"/>
      <c r="V342" s="404"/>
      <c r="W342" s="404"/>
      <c r="X342" s="404"/>
      <c r="Y342" s="404"/>
      <c r="Z342" s="404"/>
      <c r="AA342" s="404"/>
      <c r="AB342" s="404"/>
      <c r="AC342" s="404"/>
      <c r="AD342" s="404"/>
      <c r="AE342" s="404"/>
      <c r="AF342" s="404"/>
      <c r="AG342" s="404"/>
    </row>
    <row r="343" spans="1:33" ht="15.75" customHeight="1">
      <c r="A343" s="404"/>
      <c r="B343" s="404"/>
      <c r="C343" s="404"/>
      <c r="D343" s="404"/>
      <c r="E343" s="404"/>
      <c r="F343" s="404"/>
      <c r="G343" s="404"/>
      <c r="H343" s="404"/>
      <c r="I343" s="404"/>
      <c r="J343" s="404"/>
      <c r="K343" s="404"/>
      <c r="L343" s="404"/>
      <c r="M343" s="404"/>
      <c r="N343" s="404"/>
      <c r="O343" s="404"/>
      <c r="P343" s="404"/>
      <c r="Q343" s="404"/>
      <c r="R343" s="404"/>
      <c r="S343" s="404"/>
      <c r="T343" s="404"/>
      <c r="U343" s="404"/>
      <c r="V343" s="404"/>
      <c r="W343" s="404"/>
      <c r="X343" s="404"/>
      <c r="Y343" s="404"/>
      <c r="Z343" s="404"/>
      <c r="AA343" s="404"/>
      <c r="AB343" s="404"/>
      <c r="AC343" s="404"/>
      <c r="AD343" s="404"/>
      <c r="AE343" s="404"/>
      <c r="AF343" s="404"/>
      <c r="AG343" s="404"/>
    </row>
    <row r="344" spans="1:33" ht="15.75" customHeight="1">
      <c r="A344" s="404"/>
      <c r="B344" s="404"/>
      <c r="C344" s="404"/>
      <c r="D344" s="404"/>
      <c r="E344" s="404"/>
      <c r="F344" s="404"/>
      <c r="G344" s="404"/>
      <c r="H344" s="404"/>
      <c r="I344" s="404"/>
      <c r="J344" s="404"/>
      <c r="K344" s="404"/>
      <c r="L344" s="404"/>
      <c r="M344" s="404"/>
      <c r="N344" s="404"/>
      <c r="O344" s="404"/>
      <c r="P344" s="404"/>
      <c r="Q344" s="404"/>
      <c r="R344" s="404"/>
      <c r="S344" s="404"/>
      <c r="T344" s="404"/>
      <c r="U344" s="404"/>
      <c r="V344" s="404"/>
      <c r="W344" s="404"/>
      <c r="X344" s="404"/>
      <c r="Y344" s="404"/>
      <c r="Z344" s="404"/>
      <c r="AA344" s="404"/>
      <c r="AB344" s="404"/>
      <c r="AC344" s="404"/>
      <c r="AD344" s="404"/>
      <c r="AE344" s="404"/>
      <c r="AF344" s="404"/>
      <c r="AG344" s="404"/>
    </row>
    <row r="345" spans="1:33" ht="15.75" customHeight="1">
      <c r="A345" s="404"/>
      <c r="B345" s="404"/>
      <c r="C345" s="404"/>
      <c r="D345" s="404"/>
      <c r="E345" s="404"/>
      <c r="F345" s="404"/>
      <c r="G345" s="404"/>
      <c r="H345" s="404"/>
      <c r="I345" s="404"/>
      <c r="J345" s="404"/>
      <c r="K345" s="404"/>
      <c r="L345" s="404"/>
      <c r="M345" s="404"/>
      <c r="N345" s="404"/>
      <c r="O345" s="404"/>
      <c r="P345" s="404"/>
      <c r="Q345" s="404"/>
      <c r="R345" s="404"/>
      <c r="S345" s="404"/>
      <c r="T345" s="404"/>
      <c r="U345" s="404"/>
      <c r="V345" s="404"/>
      <c r="W345" s="404"/>
      <c r="X345" s="404"/>
      <c r="Y345" s="404"/>
      <c r="Z345" s="404"/>
      <c r="AA345" s="404"/>
      <c r="AB345" s="404"/>
      <c r="AC345" s="404"/>
      <c r="AD345" s="404"/>
      <c r="AE345" s="404"/>
      <c r="AF345" s="404"/>
      <c r="AG345" s="404"/>
    </row>
    <row r="346" spans="1:33" ht="15.75" customHeight="1">
      <c r="A346" s="404"/>
      <c r="B346" s="404"/>
      <c r="C346" s="404"/>
      <c r="D346" s="404"/>
      <c r="E346" s="404"/>
      <c r="F346" s="404"/>
      <c r="G346" s="404"/>
      <c r="H346" s="404"/>
      <c r="I346" s="404"/>
      <c r="J346" s="404"/>
      <c r="K346" s="404"/>
      <c r="L346" s="404"/>
      <c r="M346" s="404"/>
      <c r="N346" s="404"/>
      <c r="O346" s="404"/>
      <c r="P346" s="404"/>
      <c r="Q346" s="404"/>
      <c r="R346" s="404"/>
      <c r="S346" s="404"/>
      <c r="T346" s="404"/>
      <c r="U346" s="404"/>
      <c r="V346" s="404"/>
      <c r="W346" s="404"/>
      <c r="X346" s="404"/>
      <c r="Y346" s="404"/>
      <c r="Z346" s="404"/>
      <c r="AA346" s="404"/>
      <c r="AB346" s="404"/>
      <c r="AC346" s="404"/>
      <c r="AD346" s="404"/>
      <c r="AE346" s="404"/>
      <c r="AF346" s="404"/>
      <c r="AG346" s="404"/>
    </row>
    <row r="347" spans="1:33" ht="15.75" customHeight="1">
      <c r="A347" s="404"/>
      <c r="B347" s="404"/>
      <c r="C347" s="404"/>
      <c r="D347" s="404"/>
      <c r="E347" s="404"/>
      <c r="F347" s="404"/>
      <c r="G347" s="404"/>
      <c r="H347" s="404"/>
      <c r="I347" s="404"/>
      <c r="J347" s="404"/>
      <c r="K347" s="404"/>
      <c r="L347" s="404"/>
      <c r="M347" s="404"/>
      <c r="N347" s="404"/>
      <c r="O347" s="404"/>
      <c r="P347" s="404"/>
      <c r="Q347" s="404"/>
      <c r="R347" s="404"/>
      <c r="S347" s="404"/>
      <c r="T347" s="404"/>
      <c r="U347" s="404"/>
      <c r="V347" s="404"/>
      <c r="W347" s="404"/>
      <c r="X347" s="404"/>
      <c r="Y347" s="404"/>
      <c r="Z347" s="404"/>
      <c r="AA347" s="404"/>
      <c r="AB347" s="404"/>
      <c r="AC347" s="404"/>
      <c r="AD347" s="404"/>
      <c r="AE347" s="404"/>
      <c r="AF347" s="404"/>
      <c r="AG347" s="404"/>
    </row>
    <row r="348" spans="1:33" ht="15.75" customHeight="1">
      <c r="A348" s="404"/>
      <c r="B348" s="404"/>
      <c r="C348" s="404"/>
      <c r="D348" s="404"/>
      <c r="E348" s="404"/>
      <c r="F348" s="404"/>
      <c r="G348" s="404"/>
      <c r="H348" s="404"/>
      <c r="I348" s="404"/>
      <c r="J348" s="404"/>
      <c r="K348" s="404"/>
      <c r="L348" s="404"/>
      <c r="M348" s="404"/>
      <c r="N348" s="404"/>
      <c r="O348" s="404"/>
      <c r="P348" s="404"/>
      <c r="Q348" s="404"/>
      <c r="R348" s="404"/>
      <c r="S348" s="404"/>
      <c r="T348" s="404"/>
      <c r="U348" s="404"/>
      <c r="V348" s="404"/>
      <c r="W348" s="404"/>
      <c r="X348" s="404"/>
      <c r="Y348" s="404"/>
      <c r="Z348" s="404"/>
      <c r="AA348" s="404"/>
      <c r="AB348" s="404"/>
      <c r="AC348" s="404"/>
      <c r="AD348" s="404"/>
      <c r="AE348" s="404"/>
      <c r="AF348" s="404"/>
      <c r="AG348" s="404"/>
    </row>
    <row r="349" spans="1:33" ht="15.75" customHeight="1">
      <c r="A349" s="404"/>
      <c r="B349" s="404"/>
      <c r="C349" s="404"/>
      <c r="D349" s="404"/>
      <c r="E349" s="404"/>
      <c r="F349" s="404"/>
      <c r="G349" s="404"/>
      <c r="H349" s="404"/>
      <c r="I349" s="404"/>
      <c r="J349" s="404"/>
      <c r="K349" s="404"/>
      <c r="L349" s="404"/>
      <c r="M349" s="404"/>
      <c r="N349" s="404"/>
      <c r="O349" s="404"/>
      <c r="P349" s="404"/>
      <c r="Q349" s="404"/>
      <c r="R349" s="404"/>
      <c r="S349" s="404"/>
      <c r="T349" s="404"/>
      <c r="U349" s="404"/>
      <c r="V349" s="404"/>
      <c r="W349" s="404"/>
      <c r="X349" s="404"/>
      <c r="Y349" s="404"/>
      <c r="Z349" s="404"/>
      <c r="AA349" s="404"/>
      <c r="AB349" s="404"/>
      <c r="AC349" s="404"/>
      <c r="AD349" s="404"/>
      <c r="AE349" s="404"/>
      <c r="AF349" s="404"/>
      <c r="AG349" s="404"/>
    </row>
    <row r="350" spans="1:33" ht="15.75" customHeight="1">
      <c r="A350" s="404"/>
      <c r="B350" s="404"/>
      <c r="C350" s="404"/>
      <c r="D350" s="404"/>
      <c r="E350" s="404"/>
      <c r="F350" s="404"/>
      <c r="G350" s="404"/>
      <c r="H350" s="404"/>
      <c r="I350" s="404"/>
      <c r="J350" s="404"/>
      <c r="K350" s="404"/>
      <c r="L350" s="404"/>
      <c r="M350" s="404"/>
      <c r="N350" s="404"/>
      <c r="O350" s="404"/>
      <c r="P350" s="404"/>
      <c r="Q350" s="404"/>
      <c r="R350" s="404"/>
      <c r="S350" s="404"/>
      <c r="T350" s="404"/>
      <c r="U350" s="404"/>
      <c r="V350" s="404"/>
      <c r="W350" s="404"/>
      <c r="X350" s="404"/>
      <c r="Y350" s="404"/>
      <c r="Z350" s="404"/>
      <c r="AA350" s="404"/>
      <c r="AB350" s="404"/>
      <c r="AC350" s="404"/>
      <c r="AD350" s="404"/>
      <c r="AE350" s="404"/>
      <c r="AF350" s="404"/>
      <c r="AG350" s="404"/>
    </row>
    <row r="351" spans="1:33" ht="15.75" customHeight="1">
      <c r="A351" s="404"/>
      <c r="B351" s="404"/>
      <c r="C351" s="404"/>
      <c r="D351" s="404"/>
      <c r="E351" s="404"/>
      <c r="F351" s="404"/>
      <c r="G351" s="404"/>
      <c r="H351" s="404"/>
      <c r="I351" s="404"/>
      <c r="J351" s="404"/>
      <c r="K351" s="404"/>
      <c r="L351" s="404"/>
      <c r="M351" s="404"/>
      <c r="N351" s="404"/>
      <c r="O351" s="404"/>
      <c r="P351" s="404"/>
      <c r="Q351" s="404"/>
      <c r="R351" s="404"/>
      <c r="S351" s="404"/>
      <c r="T351" s="404"/>
      <c r="U351" s="404"/>
      <c r="V351" s="404"/>
      <c r="W351" s="404"/>
      <c r="X351" s="404"/>
      <c r="Y351" s="404"/>
      <c r="Z351" s="404"/>
      <c r="AA351" s="404"/>
      <c r="AB351" s="404"/>
      <c r="AC351" s="404"/>
      <c r="AD351" s="404"/>
      <c r="AE351" s="404"/>
      <c r="AF351" s="404"/>
      <c r="AG351" s="404"/>
    </row>
    <row r="352" spans="1:33" ht="15.75" customHeight="1">
      <c r="A352" s="404"/>
      <c r="B352" s="404"/>
      <c r="C352" s="404"/>
      <c r="D352" s="404"/>
      <c r="E352" s="404"/>
      <c r="F352" s="404"/>
      <c r="G352" s="404"/>
      <c r="H352" s="404"/>
      <c r="I352" s="404"/>
      <c r="J352" s="404"/>
      <c r="K352" s="404"/>
      <c r="L352" s="404"/>
      <c r="M352" s="404"/>
      <c r="N352" s="404"/>
      <c r="O352" s="404"/>
      <c r="P352" s="404"/>
      <c r="Q352" s="404"/>
      <c r="R352" s="404"/>
      <c r="S352" s="404"/>
      <c r="T352" s="404"/>
      <c r="U352" s="404"/>
      <c r="V352" s="404"/>
      <c r="W352" s="404"/>
      <c r="X352" s="404"/>
      <c r="Y352" s="404"/>
      <c r="Z352" s="404"/>
      <c r="AA352" s="404"/>
      <c r="AB352" s="404"/>
      <c r="AC352" s="404"/>
      <c r="AD352" s="404"/>
      <c r="AE352" s="404"/>
      <c r="AF352" s="404"/>
      <c r="AG352" s="404"/>
    </row>
    <row r="353" spans="1:33" ht="15.75" customHeight="1">
      <c r="A353" s="404"/>
      <c r="B353" s="404"/>
      <c r="C353" s="404"/>
      <c r="D353" s="404"/>
      <c r="E353" s="404"/>
      <c r="F353" s="404"/>
      <c r="G353" s="404"/>
      <c r="H353" s="404"/>
      <c r="I353" s="404"/>
      <c r="J353" s="404"/>
      <c r="K353" s="404"/>
      <c r="L353" s="404"/>
      <c r="M353" s="404"/>
      <c r="N353" s="404"/>
      <c r="O353" s="404"/>
      <c r="P353" s="404"/>
      <c r="Q353" s="404"/>
      <c r="R353" s="404"/>
      <c r="S353" s="404"/>
      <c r="T353" s="404"/>
      <c r="U353" s="404"/>
      <c r="V353" s="404"/>
      <c r="W353" s="404"/>
      <c r="X353" s="404"/>
      <c r="Y353" s="404"/>
      <c r="Z353" s="404"/>
      <c r="AA353" s="404"/>
      <c r="AB353" s="404"/>
      <c r="AC353" s="404"/>
      <c r="AD353" s="404"/>
      <c r="AE353" s="404"/>
      <c r="AF353" s="404"/>
      <c r="AG353" s="404"/>
    </row>
    <row r="354" spans="1:33" ht="15.75" customHeight="1">
      <c r="A354" s="404"/>
      <c r="B354" s="404"/>
      <c r="C354" s="404"/>
      <c r="D354" s="404"/>
      <c r="E354" s="404"/>
      <c r="F354" s="404"/>
      <c r="G354" s="404"/>
      <c r="H354" s="404"/>
      <c r="I354" s="404"/>
      <c r="J354" s="404"/>
      <c r="K354" s="404"/>
      <c r="L354" s="404"/>
      <c r="M354" s="404"/>
      <c r="N354" s="404"/>
      <c r="O354" s="404"/>
      <c r="P354" s="404"/>
      <c r="Q354" s="404"/>
      <c r="R354" s="404"/>
      <c r="S354" s="404"/>
      <c r="T354" s="404"/>
      <c r="U354" s="404"/>
      <c r="V354" s="404"/>
      <c r="W354" s="404"/>
      <c r="X354" s="404"/>
      <c r="Y354" s="404"/>
      <c r="Z354" s="404"/>
      <c r="AA354" s="404"/>
      <c r="AB354" s="404"/>
      <c r="AC354" s="404"/>
      <c r="AD354" s="404"/>
      <c r="AE354" s="404"/>
      <c r="AF354" s="404"/>
      <c r="AG354" s="404"/>
    </row>
    <row r="355" spans="1:33" ht="15.75" customHeight="1">
      <c r="A355" s="404"/>
      <c r="B355" s="404"/>
      <c r="C355" s="404"/>
      <c r="D355" s="404"/>
      <c r="E355" s="404"/>
      <c r="F355" s="404"/>
      <c r="G355" s="404"/>
      <c r="H355" s="404"/>
      <c r="I355" s="404"/>
      <c r="J355" s="404"/>
      <c r="K355" s="404"/>
      <c r="L355" s="404"/>
      <c r="M355" s="404"/>
      <c r="N355" s="404"/>
      <c r="O355" s="404"/>
      <c r="P355" s="404"/>
      <c r="Q355" s="404"/>
      <c r="R355" s="404"/>
      <c r="S355" s="404"/>
      <c r="T355" s="404"/>
      <c r="U355" s="404"/>
      <c r="V355" s="404"/>
      <c r="W355" s="404"/>
      <c r="X355" s="404"/>
      <c r="Y355" s="404"/>
      <c r="Z355" s="404"/>
      <c r="AA355" s="404"/>
      <c r="AB355" s="404"/>
      <c r="AC355" s="404"/>
      <c r="AD355" s="404"/>
      <c r="AE355" s="404"/>
      <c r="AF355" s="404"/>
      <c r="AG355" s="404"/>
    </row>
    <row r="356" spans="1:33" ht="15.75" customHeight="1">
      <c r="A356" s="404"/>
      <c r="B356" s="404"/>
      <c r="C356" s="404"/>
      <c r="D356" s="404"/>
      <c r="E356" s="404"/>
      <c r="F356" s="404"/>
      <c r="G356" s="404"/>
      <c r="H356" s="404"/>
      <c r="I356" s="404"/>
      <c r="J356" s="404"/>
      <c r="K356" s="404"/>
      <c r="L356" s="404"/>
      <c r="M356" s="404"/>
      <c r="N356" s="404"/>
      <c r="O356" s="404"/>
      <c r="P356" s="404"/>
      <c r="Q356" s="404"/>
      <c r="R356" s="404"/>
      <c r="S356" s="404"/>
      <c r="T356" s="404"/>
      <c r="U356" s="404"/>
      <c r="V356" s="404"/>
      <c r="W356" s="404"/>
      <c r="X356" s="404"/>
      <c r="Y356" s="404"/>
      <c r="Z356" s="404"/>
      <c r="AA356" s="404"/>
      <c r="AB356" s="404"/>
      <c r="AC356" s="404"/>
      <c r="AD356" s="404"/>
      <c r="AE356" s="404"/>
      <c r="AF356" s="404"/>
      <c r="AG356" s="404"/>
    </row>
    <row r="357" spans="1:33" ht="15.75" customHeight="1">
      <c r="A357" s="404"/>
      <c r="B357" s="404"/>
      <c r="C357" s="404"/>
      <c r="D357" s="404"/>
      <c r="E357" s="404"/>
      <c r="F357" s="404"/>
      <c r="G357" s="404"/>
      <c r="H357" s="404"/>
      <c r="I357" s="404"/>
      <c r="J357" s="404"/>
      <c r="K357" s="404"/>
      <c r="L357" s="404"/>
      <c r="M357" s="404"/>
      <c r="N357" s="404"/>
      <c r="O357" s="404"/>
      <c r="P357" s="404"/>
      <c r="Q357" s="404"/>
      <c r="R357" s="404"/>
      <c r="S357" s="404"/>
      <c r="T357" s="404"/>
      <c r="U357" s="404"/>
      <c r="V357" s="404"/>
      <c r="W357" s="404"/>
      <c r="X357" s="404"/>
      <c r="Y357" s="404"/>
      <c r="Z357" s="404"/>
      <c r="AA357" s="404"/>
      <c r="AB357" s="404"/>
      <c r="AC357" s="404"/>
      <c r="AD357" s="404"/>
      <c r="AE357" s="404"/>
      <c r="AF357" s="404"/>
      <c r="AG357" s="404"/>
    </row>
    <row r="358" spans="1:33" ht="15.75" customHeight="1">
      <c r="A358" s="404"/>
      <c r="B358" s="404"/>
      <c r="C358" s="404"/>
      <c r="D358" s="404"/>
      <c r="E358" s="404"/>
      <c r="F358" s="404"/>
      <c r="G358" s="404"/>
      <c r="H358" s="404"/>
      <c r="I358" s="404"/>
      <c r="J358" s="404"/>
      <c r="K358" s="404"/>
      <c r="L358" s="404"/>
      <c r="M358" s="404"/>
      <c r="N358" s="404"/>
      <c r="O358" s="404"/>
      <c r="P358" s="404"/>
      <c r="Q358" s="404"/>
      <c r="R358" s="404"/>
      <c r="S358" s="404"/>
      <c r="T358" s="404"/>
      <c r="U358" s="404"/>
      <c r="V358" s="404"/>
      <c r="W358" s="404"/>
      <c r="X358" s="404"/>
      <c r="Y358" s="404"/>
      <c r="Z358" s="404"/>
      <c r="AA358" s="404"/>
      <c r="AB358" s="404"/>
      <c r="AC358" s="404"/>
      <c r="AD358" s="404"/>
      <c r="AE358" s="404"/>
      <c r="AF358" s="404"/>
      <c r="AG358" s="404"/>
    </row>
    <row r="359" spans="1:33" ht="15.75" customHeight="1">
      <c r="A359" s="404"/>
      <c r="B359" s="404"/>
      <c r="C359" s="404"/>
      <c r="D359" s="404"/>
      <c r="E359" s="404"/>
      <c r="F359" s="404"/>
      <c r="G359" s="404"/>
      <c r="H359" s="404"/>
      <c r="I359" s="404"/>
      <c r="J359" s="404"/>
      <c r="K359" s="404"/>
      <c r="L359" s="404"/>
      <c r="M359" s="404"/>
      <c r="N359" s="404"/>
      <c r="O359" s="404"/>
      <c r="P359" s="404"/>
      <c r="Q359" s="404"/>
      <c r="R359" s="404"/>
      <c r="S359" s="404"/>
      <c r="T359" s="404"/>
      <c r="U359" s="404"/>
      <c r="V359" s="404"/>
      <c r="W359" s="404"/>
      <c r="X359" s="404"/>
      <c r="Y359" s="404"/>
      <c r="Z359" s="404"/>
      <c r="AA359" s="404"/>
      <c r="AB359" s="404"/>
      <c r="AC359" s="404"/>
      <c r="AD359" s="404"/>
      <c r="AE359" s="404"/>
      <c r="AF359" s="404"/>
      <c r="AG359" s="404"/>
    </row>
    <row r="360" spans="1:33" ht="15.75" customHeight="1">
      <c r="A360" s="404"/>
      <c r="B360" s="404"/>
      <c r="C360" s="404"/>
      <c r="D360" s="404"/>
      <c r="E360" s="404"/>
      <c r="F360" s="404"/>
      <c r="G360" s="404"/>
      <c r="H360" s="404"/>
      <c r="I360" s="404"/>
      <c r="J360" s="404"/>
      <c r="K360" s="404"/>
      <c r="L360" s="404"/>
      <c r="M360" s="404"/>
      <c r="N360" s="404"/>
      <c r="O360" s="404"/>
      <c r="P360" s="404"/>
      <c r="Q360" s="404"/>
      <c r="R360" s="404"/>
      <c r="S360" s="404"/>
      <c r="T360" s="404"/>
      <c r="U360" s="404"/>
      <c r="V360" s="404"/>
      <c r="W360" s="404"/>
      <c r="X360" s="404"/>
      <c r="Y360" s="404"/>
      <c r="Z360" s="404"/>
      <c r="AA360" s="404"/>
      <c r="AB360" s="404"/>
      <c r="AC360" s="404"/>
      <c r="AD360" s="404"/>
      <c r="AE360" s="404"/>
      <c r="AF360" s="404"/>
      <c r="AG360" s="404"/>
    </row>
    <row r="361" spans="1:33" ht="15.75" customHeight="1">
      <c r="A361" s="404"/>
      <c r="B361" s="404"/>
      <c r="C361" s="404"/>
      <c r="D361" s="404"/>
      <c r="E361" s="404"/>
      <c r="F361" s="404"/>
      <c r="G361" s="404"/>
      <c r="H361" s="404"/>
      <c r="I361" s="404"/>
      <c r="J361" s="404"/>
      <c r="K361" s="404"/>
      <c r="L361" s="404"/>
      <c r="M361" s="404"/>
      <c r="N361" s="404"/>
      <c r="O361" s="404"/>
      <c r="P361" s="404"/>
      <c r="Q361" s="404"/>
      <c r="R361" s="404"/>
      <c r="S361" s="404"/>
      <c r="T361" s="404"/>
      <c r="U361" s="404"/>
      <c r="V361" s="404"/>
      <c r="W361" s="404"/>
      <c r="X361" s="404"/>
      <c r="Y361" s="404"/>
      <c r="Z361" s="404"/>
      <c r="AA361" s="404"/>
      <c r="AB361" s="404"/>
      <c r="AC361" s="404"/>
      <c r="AD361" s="404"/>
      <c r="AE361" s="404"/>
      <c r="AF361" s="404"/>
      <c r="AG361" s="404"/>
    </row>
    <row r="362" spans="1:33" ht="15.75" customHeight="1">
      <c r="A362" s="404"/>
      <c r="B362" s="404"/>
      <c r="C362" s="404"/>
      <c r="D362" s="404"/>
      <c r="E362" s="404"/>
      <c r="F362" s="404"/>
      <c r="G362" s="404"/>
      <c r="H362" s="404"/>
      <c r="I362" s="404"/>
      <c r="J362" s="404"/>
      <c r="K362" s="404"/>
      <c r="L362" s="404"/>
      <c r="M362" s="404"/>
      <c r="N362" s="404"/>
      <c r="O362" s="404"/>
      <c r="P362" s="404"/>
      <c r="Q362" s="404"/>
      <c r="R362" s="404"/>
      <c r="S362" s="404"/>
      <c r="T362" s="404"/>
      <c r="U362" s="404"/>
      <c r="V362" s="404"/>
      <c r="W362" s="404"/>
      <c r="X362" s="404"/>
      <c r="Y362" s="404"/>
      <c r="Z362" s="404"/>
      <c r="AA362" s="404"/>
      <c r="AB362" s="404"/>
      <c r="AC362" s="404"/>
      <c r="AD362" s="404"/>
      <c r="AE362" s="404"/>
      <c r="AF362" s="404"/>
      <c r="AG362" s="404"/>
    </row>
    <row r="363" spans="1:33" ht="15.75" customHeight="1">
      <c r="A363" s="404"/>
      <c r="B363" s="404"/>
      <c r="C363" s="404"/>
      <c r="D363" s="404"/>
      <c r="E363" s="404"/>
      <c r="F363" s="404"/>
      <c r="G363" s="404"/>
      <c r="H363" s="404"/>
      <c r="I363" s="404"/>
      <c r="J363" s="404"/>
      <c r="K363" s="404"/>
      <c r="L363" s="404"/>
      <c r="M363" s="404"/>
      <c r="N363" s="404"/>
      <c r="O363" s="404"/>
      <c r="P363" s="404"/>
      <c r="Q363" s="404"/>
      <c r="R363" s="404"/>
      <c r="S363" s="404"/>
      <c r="T363" s="404"/>
      <c r="U363" s="404"/>
      <c r="V363" s="404"/>
      <c r="W363" s="404"/>
      <c r="X363" s="404"/>
      <c r="Y363" s="404"/>
      <c r="Z363" s="404"/>
      <c r="AA363" s="404"/>
      <c r="AB363" s="404"/>
      <c r="AC363" s="404"/>
      <c r="AD363" s="404"/>
      <c r="AE363" s="404"/>
      <c r="AF363" s="404"/>
      <c r="AG363" s="404"/>
    </row>
    <row r="364" spans="1:33" ht="15.75" customHeight="1">
      <c r="A364" s="404"/>
      <c r="B364" s="404"/>
      <c r="C364" s="404"/>
      <c r="D364" s="404"/>
      <c r="E364" s="404"/>
      <c r="F364" s="404"/>
      <c r="G364" s="404"/>
      <c r="H364" s="404"/>
      <c r="I364" s="404"/>
      <c r="J364" s="404"/>
      <c r="K364" s="404"/>
      <c r="L364" s="404"/>
      <c r="M364" s="404"/>
      <c r="N364" s="404"/>
      <c r="O364" s="404"/>
      <c r="P364" s="404"/>
      <c r="Q364" s="404"/>
      <c r="R364" s="404"/>
      <c r="S364" s="404"/>
      <c r="T364" s="404"/>
      <c r="U364" s="404"/>
      <c r="V364" s="404"/>
      <c r="W364" s="404"/>
      <c r="X364" s="404"/>
      <c r="Y364" s="404"/>
      <c r="Z364" s="404"/>
      <c r="AA364" s="404"/>
      <c r="AB364" s="404"/>
      <c r="AC364" s="404"/>
      <c r="AD364" s="404"/>
      <c r="AE364" s="404"/>
      <c r="AF364" s="404"/>
      <c r="AG364" s="404"/>
    </row>
    <row r="365" spans="1:33" ht="15.75" customHeight="1">
      <c r="A365" s="404"/>
      <c r="B365" s="404"/>
      <c r="C365" s="404"/>
      <c r="D365" s="404"/>
      <c r="E365" s="404"/>
      <c r="F365" s="404"/>
      <c r="G365" s="404"/>
      <c r="H365" s="404"/>
      <c r="I365" s="404"/>
      <c r="J365" s="404"/>
      <c r="K365" s="404"/>
      <c r="L365" s="404"/>
      <c r="M365" s="404"/>
      <c r="N365" s="404"/>
      <c r="O365" s="404"/>
      <c r="P365" s="404"/>
      <c r="Q365" s="404"/>
      <c r="R365" s="404"/>
      <c r="S365" s="404"/>
      <c r="T365" s="404"/>
      <c r="U365" s="404"/>
      <c r="V365" s="404"/>
      <c r="W365" s="404"/>
      <c r="X365" s="404"/>
      <c r="Y365" s="404"/>
      <c r="Z365" s="404"/>
      <c r="AA365" s="404"/>
      <c r="AB365" s="404"/>
      <c r="AC365" s="404"/>
      <c r="AD365" s="404"/>
      <c r="AE365" s="404"/>
      <c r="AF365" s="404"/>
      <c r="AG365" s="404"/>
    </row>
    <row r="366" spans="1:33" ht="15.75" customHeight="1">
      <c r="A366" s="404"/>
      <c r="B366" s="404"/>
      <c r="C366" s="404"/>
      <c r="D366" s="404"/>
      <c r="E366" s="404"/>
      <c r="F366" s="404"/>
      <c r="G366" s="404"/>
      <c r="H366" s="404"/>
      <c r="I366" s="404"/>
      <c r="J366" s="404"/>
      <c r="K366" s="404"/>
      <c r="L366" s="404"/>
      <c r="M366" s="404"/>
      <c r="N366" s="404"/>
      <c r="O366" s="404"/>
      <c r="P366" s="404"/>
      <c r="Q366" s="404"/>
      <c r="R366" s="404"/>
      <c r="S366" s="404"/>
      <c r="T366" s="404"/>
      <c r="U366" s="404"/>
      <c r="V366" s="404"/>
      <c r="W366" s="404"/>
      <c r="X366" s="404"/>
      <c r="Y366" s="404"/>
      <c r="Z366" s="404"/>
      <c r="AA366" s="404"/>
      <c r="AB366" s="404"/>
      <c r="AC366" s="404"/>
      <c r="AD366" s="404"/>
      <c r="AE366" s="404"/>
      <c r="AF366" s="404"/>
      <c r="AG366" s="404"/>
    </row>
    <row r="367" spans="1:33" ht="15.75" customHeight="1">
      <c r="A367" s="404"/>
      <c r="B367" s="404"/>
      <c r="C367" s="404"/>
      <c r="D367" s="404"/>
      <c r="E367" s="404"/>
      <c r="F367" s="404"/>
      <c r="G367" s="404"/>
      <c r="H367" s="404"/>
      <c r="I367" s="404"/>
      <c r="J367" s="404"/>
      <c r="K367" s="404"/>
      <c r="L367" s="404"/>
      <c r="M367" s="404"/>
      <c r="N367" s="404"/>
      <c r="O367" s="404"/>
      <c r="P367" s="404"/>
      <c r="Q367" s="404"/>
      <c r="R367" s="404"/>
      <c r="S367" s="404"/>
      <c r="T367" s="404"/>
      <c r="U367" s="404"/>
      <c r="V367" s="404"/>
      <c r="W367" s="404"/>
      <c r="X367" s="404"/>
      <c r="Y367" s="404"/>
      <c r="Z367" s="404"/>
      <c r="AA367" s="404"/>
      <c r="AB367" s="404"/>
      <c r="AC367" s="404"/>
      <c r="AD367" s="404"/>
      <c r="AE367" s="404"/>
      <c r="AF367" s="404"/>
      <c r="AG367" s="404"/>
    </row>
    <row r="368" spans="1:33" ht="15.75" customHeight="1">
      <c r="A368" s="404"/>
      <c r="B368" s="404"/>
      <c r="C368" s="404"/>
      <c r="D368" s="404"/>
      <c r="E368" s="404"/>
      <c r="F368" s="404"/>
      <c r="G368" s="404"/>
      <c r="H368" s="404"/>
      <c r="I368" s="404"/>
      <c r="J368" s="404"/>
      <c r="K368" s="404"/>
      <c r="L368" s="404"/>
      <c r="M368" s="404"/>
      <c r="N368" s="404"/>
      <c r="O368" s="404"/>
      <c r="P368" s="404"/>
      <c r="Q368" s="404"/>
      <c r="R368" s="404"/>
      <c r="S368" s="404"/>
      <c r="T368" s="404"/>
      <c r="U368" s="404"/>
      <c r="V368" s="404"/>
      <c r="W368" s="404"/>
      <c r="X368" s="404"/>
      <c r="Y368" s="404"/>
      <c r="Z368" s="404"/>
      <c r="AA368" s="404"/>
      <c r="AB368" s="404"/>
      <c r="AC368" s="404"/>
      <c r="AD368" s="404"/>
      <c r="AE368" s="404"/>
      <c r="AF368" s="404"/>
      <c r="AG368" s="404"/>
    </row>
    <row r="369" spans="1:33" ht="15.75" customHeight="1">
      <c r="A369" s="404"/>
      <c r="B369" s="404"/>
      <c r="C369" s="404"/>
      <c r="D369" s="404"/>
      <c r="E369" s="404"/>
      <c r="F369" s="404"/>
      <c r="G369" s="404"/>
      <c r="H369" s="404"/>
      <c r="I369" s="404"/>
      <c r="J369" s="404"/>
      <c r="K369" s="404"/>
      <c r="L369" s="404"/>
      <c r="M369" s="404"/>
      <c r="N369" s="404"/>
      <c r="O369" s="404"/>
      <c r="P369" s="404"/>
      <c r="Q369" s="404"/>
      <c r="R369" s="404"/>
      <c r="S369" s="404"/>
      <c r="T369" s="404"/>
      <c r="U369" s="404"/>
      <c r="V369" s="404"/>
      <c r="W369" s="404"/>
      <c r="X369" s="404"/>
      <c r="Y369" s="404"/>
      <c r="Z369" s="404"/>
      <c r="AA369" s="404"/>
      <c r="AB369" s="404"/>
      <c r="AC369" s="404"/>
      <c r="AD369" s="404"/>
      <c r="AE369" s="404"/>
      <c r="AF369" s="404"/>
      <c r="AG369" s="404"/>
    </row>
    <row r="370" spans="1:33" ht="15.75" customHeight="1">
      <c r="A370" s="404"/>
      <c r="B370" s="404"/>
      <c r="C370" s="404"/>
      <c r="D370" s="404"/>
      <c r="E370" s="404"/>
      <c r="F370" s="404"/>
      <c r="G370" s="404"/>
      <c r="H370" s="404"/>
      <c r="I370" s="404"/>
      <c r="J370" s="404"/>
      <c r="K370" s="404"/>
      <c r="L370" s="404"/>
      <c r="M370" s="404"/>
      <c r="N370" s="404"/>
      <c r="O370" s="404"/>
      <c r="P370" s="404"/>
      <c r="Q370" s="404"/>
      <c r="R370" s="404"/>
      <c r="S370" s="404"/>
      <c r="T370" s="404"/>
      <c r="U370" s="404"/>
      <c r="V370" s="404"/>
      <c r="W370" s="404"/>
      <c r="X370" s="404"/>
      <c r="Y370" s="404"/>
      <c r="Z370" s="404"/>
      <c r="AA370" s="404"/>
      <c r="AB370" s="404"/>
      <c r="AC370" s="404"/>
      <c r="AD370" s="404"/>
      <c r="AE370" s="404"/>
      <c r="AF370" s="404"/>
      <c r="AG370" s="404"/>
    </row>
    <row r="371" spans="1:33" ht="15.75" customHeight="1">
      <c r="A371" s="404"/>
      <c r="B371" s="404"/>
      <c r="C371" s="404"/>
      <c r="D371" s="404"/>
      <c r="E371" s="404"/>
      <c r="F371" s="404"/>
      <c r="G371" s="404"/>
      <c r="H371" s="404"/>
      <c r="I371" s="404"/>
      <c r="J371" s="404"/>
      <c r="K371" s="404"/>
      <c r="L371" s="404"/>
      <c r="M371" s="404"/>
      <c r="N371" s="404"/>
      <c r="O371" s="404"/>
      <c r="P371" s="404"/>
      <c r="Q371" s="404"/>
      <c r="R371" s="404"/>
      <c r="S371" s="404"/>
      <c r="T371" s="404"/>
      <c r="U371" s="404"/>
      <c r="V371" s="404"/>
      <c r="W371" s="404"/>
      <c r="X371" s="404"/>
      <c r="Y371" s="404"/>
      <c r="Z371" s="404"/>
      <c r="AA371" s="404"/>
      <c r="AB371" s="404"/>
      <c r="AC371" s="404"/>
      <c r="AD371" s="404"/>
      <c r="AE371" s="404"/>
      <c r="AF371" s="404"/>
      <c r="AG371" s="404"/>
    </row>
    <row r="372" spans="1:33" ht="15.75" customHeight="1">
      <c r="A372" s="404"/>
      <c r="B372" s="404"/>
      <c r="C372" s="404"/>
      <c r="D372" s="404"/>
      <c r="E372" s="404"/>
      <c r="F372" s="404"/>
      <c r="G372" s="404"/>
      <c r="H372" s="404"/>
      <c r="I372" s="404"/>
      <c r="J372" s="404"/>
      <c r="K372" s="404"/>
      <c r="L372" s="404"/>
      <c r="M372" s="404"/>
      <c r="N372" s="404"/>
      <c r="O372" s="404"/>
      <c r="P372" s="404"/>
      <c r="Q372" s="404"/>
      <c r="R372" s="404"/>
      <c r="S372" s="404"/>
      <c r="T372" s="404"/>
      <c r="U372" s="404"/>
      <c r="V372" s="404"/>
      <c r="W372" s="404"/>
      <c r="X372" s="404"/>
      <c r="Y372" s="404"/>
      <c r="Z372" s="404"/>
      <c r="AA372" s="404"/>
      <c r="AB372" s="404"/>
      <c r="AC372" s="404"/>
      <c r="AD372" s="404"/>
      <c r="AE372" s="404"/>
      <c r="AF372" s="404"/>
      <c r="AG372" s="404"/>
    </row>
    <row r="373" spans="1:33" ht="15.75" customHeight="1">
      <c r="A373" s="404"/>
      <c r="B373" s="404"/>
      <c r="C373" s="404"/>
      <c r="D373" s="404"/>
      <c r="E373" s="404"/>
      <c r="F373" s="404"/>
      <c r="G373" s="404"/>
      <c r="H373" s="404"/>
      <c r="I373" s="404"/>
      <c r="J373" s="404"/>
      <c r="K373" s="404"/>
      <c r="L373" s="404"/>
      <c r="M373" s="404"/>
      <c r="N373" s="404"/>
      <c r="O373" s="404"/>
      <c r="P373" s="404"/>
      <c r="Q373" s="404"/>
      <c r="R373" s="404"/>
      <c r="S373" s="404"/>
      <c r="T373" s="404"/>
      <c r="U373" s="404"/>
      <c r="V373" s="404"/>
      <c r="W373" s="404"/>
      <c r="X373" s="404"/>
      <c r="Y373" s="404"/>
      <c r="Z373" s="404"/>
      <c r="AA373" s="404"/>
      <c r="AB373" s="404"/>
      <c r="AC373" s="404"/>
      <c r="AD373" s="404"/>
      <c r="AE373" s="404"/>
      <c r="AF373" s="404"/>
      <c r="AG373" s="404"/>
    </row>
    <row r="374" spans="1:33" ht="15.75" customHeight="1">
      <c r="A374" s="404"/>
      <c r="B374" s="404"/>
      <c r="C374" s="404"/>
      <c r="D374" s="404"/>
      <c r="E374" s="404"/>
      <c r="F374" s="404"/>
      <c r="G374" s="404"/>
      <c r="H374" s="404"/>
      <c r="I374" s="404"/>
      <c r="J374" s="404"/>
      <c r="K374" s="404"/>
      <c r="L374" s="404"/>
      <c r="M374" s="404"/>
      <c r="N374" s="404"/>
      <c r="O374" s="404"/>
      <c r="P374" s="404"/>
      <c r="Q374" s="404"/>
      <c r="R374" s="404"/>
      <c r="S374" s="404"/>
      <c r="T374" s="404"/>
      <c r="U374" s="404"/>
      <c r="V374" s="404"/>
      <c r="W374" s="404"/>
      <c r="X374" s="404"/>
      <c r="Y374" s="404"/>
      <c r="Z374" s="404"/>
      <c r="AA374" s="404"/>
      <c r="AB374" s="404"/>
      <c r="AC374" s="404"/>
      <c r="AD374" s="404"/>
      <c r="AE374" s="404"/>
      <c r="AF374" s="404"/>
      <c r="AG374" s="404"/>
    </row>
    <row r="375" spans="1:33" ht="15.75" customHeight="1">
      <c r="A375" s="404"/>
      <c r="B375" s="404"/>
      <c r="C375" s="404"/>
      <c r="D375" s="404"/>
      <c r="E375" s="404"/>
      <c r="F375" s="404"/>
      <c r="G375" s="404"/>
      <c r="H375" s="404"/>
      <c r="I375" s="404"/>
      <c r="J375" s="404"/>
      <c r="K375" s="404"/>
      <c r="L375" s="404"/>
      <c r="M375" s="404"/>
      <c r="N375" s="404"/>
      <c r="O375" s="404"/>
      <c r="P375" s="404"/>
      <c r="Q375" s="404"/>
      <c r="R375" s="404"/>
      <c r="S375" s="404"/>
      <c r="T375" s="404"/>
      <c r="U375" s="404"/>
      <c r="V375" s="404"/>
      <c r="W375" s="404"/>
      <c r="X375" s="404"/>
      <c r="Y375" s="404"/>
      <c r="Z375" s="404"/>
      <c r="AA375" s="404"/>
      <c r="AB375" s="404"/>
      <c r="AC375" s="404"/>
      <c r="AD375" s="404"/>
      <c r="AE375" s="404"/>
      <c r="AF375" s="404"/>
      <c r="AG375" s="404"/>
    </row>
    <row r="376" spans="1:33" ht="15.75" customHeight="1">
      <c r="A376" s="404"/>
      <c r="B376" s="404"/>
      <c r="C376" s="404"/>
      <c r="D376" s="404"/>
      <c r="E376" s="404"/>
      <c r="F376" s="404"/>
      <c r="G376" s="404"/>
      <c r="H376" s="404"/>
      <c r="I376" s="404"/>
      <c r="J376" s="404"/>
      <c r="K376" s="404"/>
      <c r="L376" s="404"/>
      <c r="M376" s="404"/>
      <c r="N376" s="404"/>
      <c r="O376" s="404"/>
      <c r="P376" s="404"/>
      <c r="Q376" s="404"/>
      <c r="R376" s="404"/>
      <c r="S376" s="404"/>
      <c r="T376" s="404"/>
      <c r="U376" s="404"/>
      <c r="V376" s="404"/>
      <c r="W376" s="404"/>
      <c r="X376" s="404"/>
      <c r="Y376" s="404"/>
      <c r="Z376" s="404"/>
      <c r="AA376" s="404"/>
      <c r="AB376" s="404"/>
      <c r="AC376" s="404"/>
      <c r="AD376" s="404"/>
      <c r="AE376" s="404"/>
      <c r="AF376" s="404"/>
      <c r="AG376" s="404"/>
    </row>
    <row r="377" spans="1:33" ht="15.75" customHeight="1">
      <c r="A377" s="404"/>
      <c r="B377" s="404"/>
      <c r="C377" s="404"/>
      <c r="D377" s="404"/>
      <c r="E377" s="404"/>
      <c r="F377" s="404"/>
      <c r="G377" s="404"/>
      <c r="H377" s="404"/>
      <c r="I377" s="404"/>
      <c r="J377" s="404"/>
      <c r="K377" s="404"/>
      <c r="L377" s="404"/>
      <c r="M377" s="404"/>
      <c r="N377" s="404"/>
      <c r="O377" s="404"/>
      <c r="P377" s="404"/>
      <c r="Q377" s="404"/>
      <c r="R377" s="404"/>
      <c r="S377" s="404"/>
      <c r="T377" s="404"/>
      <c r="U377" s="404"/>
      <c r="V377" s="404"/>
      <c r="W377" s="404"/>
      <c r="X377" s="404"/>
      <c r="Y377" s="404"/>
      <c r="Z377" s="404"/>
      <c r="AA377" s="404"/>
      <c r="AB377" s="404"/>
      <c r="AC377" s="404"/>
      <c r="AD377" s="404"/>
      <c r="AE377" s="404"/>
      <c r="AF377" s="404"/>
      <c r="AG377" s="404"/>
    </row>
    <row r="378" spans="1:33" ht="15.75" customHeight="1">
      <c r="A378" s="404"/>
      <c r="B378" s="404"/>
      <c r="C378" s="404"/>
      <c r="D378" s="404"/>
      <c r="E378" s="404"/>
      <c r="F378" s="404"/>
      <c r="G378" s="404"/>
      <c r="H378" s="404"/>
      <c r="I378" s="404"/>
      <c r="J378" s="404"/>
      <c r="K378" s="404"/>
      <c r="L378" s="404"/>
      <c r="M378" s="404"/>
      <c r="N378" s="404"/>
      <c r="O378" s="404"/>
      <c r="P378" s="404"/>
      <c r="Q378" s="404"/>
      <c r="R378" s="404"/>
      <c r="S378" s="404"/>
      <c r="T378" s="404"/>
      <c r="U378" s="404"/>
      <c r="V378" s="404"/>
      <c r="W378" s="404"/>
      <c r="X378" s="404"/>
      <c r="Y378" s="404"/>
      <c r="Z378" s="404"/>
      <c r="AA378" s="404"/>
      <c r="AB378" s="404"/>
      <c r="AC378" s="404"/>
      <c r="AD378" s="404"/>
      <c r="AE378" s="404"/>
      <c r="AF378" s="404"/>
      <c r="AG378" s="404"/>
    </row>
    <row r="379" spans="1:33" ht="15.75" customHeight="1">
      <c r="A379" s="404"/>
      <c r="B379" s="404"/>
      <c r="C379" s="404"/>
      <c r="D379" s="404"/>
      <c r="E379" s="404"/>
      <c r="F379" s="404"/>
      <c r="G379" s="404"/>
      <c r="H379" s="404"/>
      <c r="I379" s="404"/>
      <c r="J379" s="404"/>
      <c r="K379" s="404"/>
      <c r="L379" s="404"/>
      <c r="M379" s="404"/>
      <c r="N379" s="404"/>
      <c r="O379" s="404"/>
      <c r="P379" s="404"/>
      <c r="Q379" s="404"/>
      <c r="R379" s="404"/>
      <c r="S379" s="404"/>
      <c r="T379" s="404"/>
      <c r="U379" s="404"/>
      <c r="V379" s="404"/>
      <c r="W379" s="404"/>
      <c r="X379" s="404"/>
      <c r="Y379" s="404"/>
      <c r="Z379" s="404"/>
      <c r="AA379" s="404"/>
      <c r="AB379" s="404"/>
      <c r="AC379" s="404"/>
      <c r="AD379" s="404"/>
      <c r="AE379" s="404"/>
      <c r="AF379" s="404"/>
      <c r="AG379" s="404"/>
    </row>
    <row r="380" spans="1:33" ht="15.75" customHeight="1">
      <c r="A380" s="404"/>
      <c r="B380" s="404"/>
      <c r="C380" s="404"/>
      <c r="D380" s="404"/>
      <c r="E380" s="404"/>
      <c r="F380" s="404"/>
      <c r="G380" s="404"/>
      <c r="H380" s="404"/>
      <c r="I380" s="404"/>
      <c r="J380" s="404"/>
      <c r="K380" s="404"/>
      <c r="L380" s="404"/>
      <c r="M380" s="404"/>
      <c r="N380" s="404"/>
      <c r="O380" s="404"/>
      <c r="P380" s="404"/>
      <c r="Q380" s="404"/>
      <c r="R380" s="404"/>
      <c r="S380" s="404"/>
      <c r="T380" s="404"/>
      <c r="U380" s="404"/>
      <c r="V380" s="404"/>
      <c r="W380" s="404"/>
      <c r="X380" s="404"/>
      <c r="Y380" s="404"/>
      <c r="Z380" s="404"/>
      <c r="AA380" s="404"/>
      <c r="AB380" s="404"/>
      <c r="AC380" s="404"/>
      <c r="AD380" s="404"/>
      <c r="AE380" s="404"/>
      <c r="AF380" s="404"/>
      <c r="AG380" s="404"/>
    </row>
    <row r="381" spans="1:33" ht="15.75" customHeight="1">
      <c r="A381" s="404"/>
      <c r="B381" s="404"/>
      <c r="C381" s="404"/>
      <c r="D381" s="404"/>
      <c r="E381" s="404"/>
      <c r="F381" s="404"/>
      <c r="G381" s="404"/>
      <c r="H381" s="404"/>
      <c r="I381" s="404"/>
      <c r="J381" s="404"/>
      <c r="K381" s="404"/>
      <c r="L381" s="404"/>
      <c r="M381" s="404"/>
      <c r="N381" s="404"/>
      <c r="O381" s="404"/>
      <c r="P381" s="404"/>
      <c r="Q381" s="404"/>
      <c r="R381" s="404"/>
      <c r="S381" s="404"/>
      <c r="T381" s="404"/>
      <c r="U381" s="404"/>
      <c r="V381" s="404"/>
      <c r="W381" s="404"/>
      <c r="X381" s="404"/>
      <c r="Y381" s="404"/>
      <c r="Z381" s="404"/>
      <c r="AA381" s="404"/>
      <c r="AB381" s="404"/>
      <c r="AC381" s="404"/>
      <c r="AD381" s="404"/>
      <c r="AE381" s="404"/>
      <c r="AF381" s="404"/>
      <c r="AG381" s="404"/>
    </row>
    <row r="382" spans="1:33" ht="15.75" customHeight="1">
      <c r="A382" s="404"/>
      <c r="B382" s="404"/>
      <c r="C382" s="404"/>
      <c r="D382" s="404"/>
      <c r="E382" s="404"/>
      <c r="F382" s="404"/>
      <c r="G382" s="404"/>
      <c r="H382" s="404"/>
      <c r="I382" s="404"/>
      <c r="J382" s="404"/>
      <c r="K382" s="404"/>
      <c r="L382" s="404"/>
      <c r="M382" s="404"/>
      <c r="N382" s="404"/>
      <c r="O382" s="404"/>
      <c r="P382" s="404"/>
      <c r="Q382" s="404"/>
      <c r="R382" s="404"/>
      <c r="S382" s="404"/>
      <c r="T382" s="404"/>
      <c r="U382" s="404"/>
      <c r="V382" s="404"/>
      <c r="W382" s="404"/>
      <c r="X382" s="404"/>
      <c r="Y382" s="404"/>
      <c r="Z382" s="404"/>
      <c r="AA382" s="404"/>
      <c r="AB382" s="404"/>
      <c r="AC382" s="404"/>
      <c r="AD382" s="404"/>
      <c r="AE382" s="404"/>
      <c r="AF382" s="404"/>
      <c r="AG382" s="404"/>
    </row>
    <row r="383" spans="1:33" ht="15.75" customHeight="1">
      <c r="A383" s="404"/>
      <c r="B383" s="404"/>
      <c r="C383" s="404"/>
      <c r="D383" s="404"/>
      <c r="E383" s="404"/>
      <c r="F383" s="404"/>
      <c r="G383" s="404"/>
      <c r="H383" s="404"/>
      <c r="I383" s="404"/>
      <c r="J383" s="404"/>
      <c r="K383" s="404"/>
      <c r="L383" s="404"/>
      <c r="M383" s="404"/>
      <c r="N383" s="404"/>
      <c r="O383" s="404"/>
      <c r="P383" s="404"/>
      <c r="Q383" s="404"/>
      <c r="R383" s="404"/>
      <c r="S383" s="404"/>
      <c r="T383" s="404"/>
      <c r="U383" s="404"/>
      <c r="V383" s="404"/>
      <c r="W383" s="404"/>
      <c r="X383" s="404"/>
      <c r="Y383" s="404"/>
      <c r="Z383" s="404"/>
      <c r="AA383" s="404"/>
      <c r="AB383" s="404"/>
      <c r="AC383" s="404"/>
      <c r="AD383" s="404"/>
      <c r="AE383" s="404"/>
      <c r="AF383" s="404"/>
      <c r="AG383" s="404"/>
    </row>
    <row r="384" spans="1:33" ht="15.75" customHeight="1">
      <c r="A384" s="404"/>
      <c r="B384" s="404"/>
      <c r="C384" s="404"/>
      <c r="D384" s="404"/>
      <c r="E384" s="404"/>
      <c r="F384" s="404"/>
      <c r="G384" s="404"/>
      <c r="H384" s="404"/>
      <c r="I384" s="404"/>
      <c r="J384" s="404"/>
      <c r="K384" s="404"/>
      <c r="L384" s="404"/>
      <c r="M384" s="404"/>
      <c r="N384" s="404"/>
      <c r="O384" s="404"/>
      <c r="P384" s="404"/>
      <c r="Q384" s="404"/>
      <c r="R384" s="404"/>
      <c r="S384" s="404"/>
      <c r="T384" s="404"/>
      <c r="U384" s="404"/>
      <c r="V384" s="404"/>
      <c r="W384" s="404"/>
      <c r="X384" s="404"/>
      <c r="Y384" s="404"/>
      <c r="Z384" s="404"/>
      <c r="AA384" s="404"/>
      <c r="AB384" s="404"/>
      <c r="AC384" s="404"/>
      <c r="AD384" s="404"/>
      <c r="AE384" s="404"/>
      <c r="AF384" s="404"/>
      <c r="AG384" s="404"/>
    </row>
    <row r="385" spans="1:33" ht="15.75" customHeight="1">
      <c r="A385" s="404"/>
      <c r="B385" s="404"/>
      <c r="C385" s="404"/>
      <c r="D385" s="404"/>
      <c r="E385" s="404"/>
      <c r="F385" s="404"/>
      <c r="G385" s="404"/>
      <c r="H385" s="404"/>
      <c r="I385" s="404"/>
      <c r="J385" s="404"/>
      <c r="K385" s="404"/>
      <c r="L385" s="404"/>
      <c r="M385" s="404"/>
      <c r="N385" s="404"/>
      <c r="O385" s="404"/>
      <c r="P385" s="404"/>
      <c r="Q385" s="404"/>
      <c r="R385" s="404"/>
      <c r="S385" s="404"/>
      <c r="T385" s="404"/>
      <c r="U385" s="404"/>
      <c r="V385" s="404"/>
      <c r="W385" s="404"/>
      <c r="X385" s="404"/>
      <c r="Y385" s="404"/>
      <c r="Z385" s="404"/>
      <c r="AA385" s="404"/>
      <c r="AB385" s="404"/>
      <c r="AC385" s="404"/>
      <c r="AD385" s="404"/>
      <c r="AE385" s="404"/>
      <c r="AF385" s="404"/>
      <c r="AG385" s="404"/>
    </row>
    <row r="386" spans="1:33" ht="15.75" customHeight="1">
      <c r="A386" s="404"/>
      <c r="B386" s="404"/>
      <c r="C386" s="404"/>
      <c r="D386" s="404"/>
      <c r="E386" s="404"/>
      <c r="F386" s="404"/>
      <c r="G386" s="404"/>
      <c r="H386" s="404"/>
      <c r="I386" s="404"/>
      <c r="J386" s="404"/>
      <c r="K386" s="404"/>
      <c r="L386" s="404"/>
      <c r="M386" s="404"/>
      <c r="N386" s="404"/>
      <c r="O386" s="404"/>
      <c r="P386" s="404"/>
      <c r="Q386" s="404"/>
      <c r="R386" s="404"/>
      <c r="S386" s="404"/>
      <c r="T386" s="404"/>
      <c r="U386" s="404"/>
      <c r="V386" s="404"/>
      <c r="W386" s="404"/>
      <c r="X386" s="404"/>
      <c r="Y386" s="404"/>
      <c r="Z386" s="404"/>
      <c r="AA386" s="404"/>
      <c r="AB386" s="404"/>
      <c r="AC386" s="404"/>
      <c r="AD386" s="404"/>
      <c r="AE386" s="404"/>
      <c r="AF386" s="404"/>
      <c r="AG386" s="404"/>
    </row>
    <row r="387" spans="1:33" ht="15.75" customHeight="1">
      <c r="A387" s="404"/>
      <c r="B387" s="404"/>
      <c r="C387" s="404"/>
      <c r="D387" s="404"/>
      <c r="E387" s="404"/>
      <c r="F387" s="404"/>
      <c r="G387" s="404"/>
      <c r="H387" s="404"/>
      <c r="I387" s="404"/>
      <c r="J387" s="404"/>
      <c r="K387" s="404"/>
      <c r="L387" s="404"/>
      <c r="M387" s="404"/>
      <c r="N387" s="404"/>
      <c r="O387" s="404"/>
      <c r="P387" s="404"/>
      <c r="Q387" s="404"/>
      <c r="R387" s="404"/>
      <c r="S387" s="404"/>
      <c r="T387" s="404"/>
      <c r="U387" s="404"/>
      <c r="V387" s="404"/>
      <c r="W387" s="404"/>
      <c r="X387" s="404"/>
      <c r="Y387" s="404"/>
      <c r="Z387" s="404"/>
      <c r="AA387" s="404"/>
      <c r="AB387" s="404"/>
      <c r="AC387" s="404"/>
      <c r="AD387" s="404"/>
      <c r="AE387" s="404"/>
      <c r="AF387" s="404"/>
      <c r="AG387" s="404"/>
    </row>
    <row r="388" spans="1:33" ht="15.75" customHeight="1">
      <c r="A388" s="404"/>
      <c r="B388" s="404"/>
      <c r="C388" s="404"/>
      <c r="D388" s="404"/>
      <c r="E388" s="404"/>
      <c r="F388" s="404"/>
      <c r="G388" s="404"/>
      <c r="H388" s="404"/>
      <c r="I388" s="404"/>
      <c r="J388" s="404"/>
      <c r="K388" s="404"/>
      <c r="L388" s="404"/>
      <c r="M388" s="404"/>
      <c r="N388" s="404"/>
      <c r="O388" s="404"/>
      <c r="P388" s="404"/>
      <c r="Q388" s="404"/>
      <c r="R388" s="404"/>
      <c r="S388" s="404"/>
      <c r="T388" s="404"/>
      <c r="U388" s="404"/>
      <c r="V388" s="404"/>
      <c r="W388" s="404"/>
      <c r="X388" s="404"/>
      <c r="Y388" s="404"/>
      <c r="Z388" s="404"/>
      <c r="AA388" s="404"/>
      <c r="AB388" s="404"/>
      <c r="AC388" s="404"/>
      <c r="AD388" s="404"/>
      <c r="AE388" s="404"/>
      <c r="AF388" s="404"/>
      <c r="AG388" s="404"/>
    </row>
    <row r="389" spans="1:33" ht="15.75" customHeight="1">
      <c r="A389" s="404"/>
      <c r="B389" s="404"/>
      <c r="C389" s="404"/>
      <c r="D389" s="404"/>
      <c r="E389" s="404"/>
      <c r="F389" s="404"/>
      <c r="G389" s="404"/>
      <c r="H389" s="404"/>
      <c r="I389" s="404"/>
      <c r="J389" s="404"/>
      <c r="K389" s="404"/>
      <c r="L389" s="404"/>
      <c r="M389" s="404"/>
      <c r="N389" s="404"/>
      <c r="O389" s="404"/>
      <c r="P389" s="404"/>
      <c r="Q389" s="404"/>
      <c r="R389" s="404"/>
      <c r="S389" s="404"/>
      <c r="T389" s="404"/>
      <c r="U389" s="404"/>
      <c r="V389" s="404"/>
      <c r="W389" s="404"/>
      <c r="X389" s="404"/>
      <c r="Y389" s="404"/>
      <c r="Z389" s="404"/>
      <c r="AA389" s="404"/>
      <c r="AB389" s="404"/>
      <c r="AC389" s="404"/>
      <c r="AD389" s="404"/>
      <c r="AE389" s="404"/>
      <c r="AF389" s="404"/>
      <c r="AG389" s="404"/>
    </row>
    <row r="390" spans="1:33" ht="15.75" customHeight="1">
      <c r="A390" s="404"/>
      <c r="B390" s="404"/>
      <c r="C390" s="404"/>
      <c r="D390" s="404"/>
      <c r="E390" s="404"/>
      <c r="F390" s="404"/>
      <c r="G390" s="404"/>
      <c r="H390" s="404"/>
      <c r="I390" s="404"/>
      <c r="J390" s="404"/>
      <c r="K390" s="404"/>
      <c r="L390" s="404"/>
      <c r="M390" s="404"/>
      <c r="N390" s="404"/>
      <c r="O390" s="404"/>
      <c r="P390" s="404"/>
      <c r="Q390" s="404"/>
      <c r="R390" s="404"/>
      <c r="S390" s="404"/>
      <c r="T390" s="404"/>
      <c r="U390" s="404"/>
      <c r="V390" s="404"/>
      <c r="W390" s="404"/>
      <c r="X390" s="404"/>
      <c r="Y390" s="404"/>
      <c r="Z390" s="404"/>
      <c r="AA390" s="404"/>
      <c r="AB390" s="404"/>
      <c r="AC390" s="404"/>
      <c r="AD390" s="404"/>
      <c r="AE390" s="404"/>
      <c r="AF390" s="404"/>
      <c r="AG390" s="404"/>
    </row>
    <row r="391" spans="1:33" ht="15.75" customHeight="1">
      <c r="A391" s="404"/>
      <c r="B391" s="404"/>
      <c r="C391" s="404"/>
      <c r="D391" s="404"/>
      <c r="E391" s="404"/>
      <c r="F391" s="404"/>
      <c r="G391" s="404"/>
      <c r="H391" s="404"/>
      <c r="I391" s="404"/>
      <c r="J391" s="404"/>
      <c r="K391" s="404"/>
      <c r="L391" s="404"/>
      <c r="M391" s="404"/>
      <c r="N391" s="404"/>
      <c r="O391" s="404"/>
      <c r="P391" s="404"/>
      <c r="Q391" s="404"/>
      <c r="R391" s="404"/>
      <c r="S391" s="404"/>
      <c r="T391" s="404"/>
      <c r="U391" s="404"/>
      <c r="V391" s="404"/>
      <c r="W391" s="404"/>
      <c r="X391" s="404"/>
      <c r="Y391" s="404"/>
      <c r="Z391" s="404"/>
      <c r="AA391" s="404"/>
      <c r="AB391" s="404"/>
      <c r="AC391" s="404"/>
      <c r="AD391" s="404"/>
      <c r="AE391" s="404"/>
      <c r="AF391" s="404"/>
      <c r="AG391" s="404"/>
    </row>
    <row r="392" spans="1:33" ht="15.75" customHeight="1">
      <c r="A392" s="404"/>
      <c r="B392" s="404"/>
      <c r="C392" s="404"/>
      <c r="D392" s="404"/>
      <c r="E392" s="404"/>
      <c r="F392" s="404"/>
      <c r="G392" s="404"/>
      <c r="H392" s="404"/>
      <c r="I392" s="404"/>
      <c r="J392" s="404"/>
      <c r="K392" s="404"/>
      <c r="L392" s="404"/>
      <c r="M392" s="404"/>
      <c r="N392" s="404"/>
      <c r="O392" s="404"/>
      <c r="P392" s="404"/>
      <c r="Q392" s="404"/>
      <c r="R392" s="404"/>
      <c r="S392" s="404"/>
      <c r="T392" s="404"/>
      <c r="U392" s="404"/>
      <c r="V392" s="404"/>
      <c r="W392" s="404"/>
      <c r="X392" s="404"/>
      <c r="Y392" s="404"/>
      <c r="Z392" s="404"/>
      <c r="AA392" s="404"/>
      <c r="AB392" s="404"/>
      <c r="AC392" s="404"/>
      <c r="AD392" s="404"/>
      <c r="AE392" s="404"/>
      <c r="AF392" s="404"/>
      <c r="AG392" s="404"/>
    </row>
    <row r="393" spans="1:33" ht="15.75" customHeight="1">
      <c r="A393" s="404"/>
      <c r="B393" s="404"/>
      <c r="C393" s="404"/>
      <c r="D393" s="404"/>
      <c r="E393" s="404"/>
      <c r="F393" s="404"/>
      <c r="G393" s="404"/>
      <c r="H393" s="404"/>
      <c r="I393" s="404"/>
      <c r="J393" s="404"/>
      <c r="K393" s="404"/>
      <c r="L393" s="404"/>
      <c r="M393" s="404"/>
      <c r="N393" s="404"/>
      <c r="O393" s="404"/>
      <c r="P393" s="404"/>
      <c r="Q393" s="404"/>
      <c r="R393" s="404"/>
      <c r="S393" s="404"/>
      <c r="T393" s="404"/>
      <c r="U393" s="404"/>
      <c r="V393" s="404"/>
      <c r="W393" s="404"/>
      <c r="X393" s="404"/>
      <c r="Y393" s="404"/>
      <c r="Z393" s="404"/>
      <c r="AA393" s="404"/>
      <c r="AB393" s="404"/>
      <c r="AC393" s="404"/>
      <c r="AD393" s="404"/>
      <c r="AE393" s="404"/>
      <c r="AF393" s="404"/>
      <c r="AG393" s="404"/>
    </row>
    <row r="394" spans="1:33" ht="15.75" customHeight="1">
      <c r="A394" s="404"/>
      <c r="B394" s="404"/>
      <c r="C394" s="404"/>
      <c r="D394" s="404"/>
      <c r="E394" s="404"/>
      <c r="F394" s="404"/>
      <c r="G394" s="404"/>
      <c r="H394" s="404"/>
      <c r="I394" s="404"/>
      <c r="J394" s="404"/>
      <c r="K394" s="404"/>
      <c r="L394" s="404"/>
      <c r="M394" s="404"/>
      <c r="N394" s="404"/>
      <c r="O394" s="404"/>
      <c r="P394" s="404"/>
      <c r="Q394" s="404"/>
      <c r="R394" s="404"/>
      <c r="S394" s="404"/>
      <c r="T394" s="404"/>
      <c r="U394" s="404"/>
      <c r="V394" s="404"/>
      <c r="W394" s="404"/>
      <c r="X394" s="404"/>
      <c r="Y394" s="404"/>
      <c r="Z394" s="404"/>
      <c r="AA394" s="404"/>
      <c r="AB394" s="404"/>
      <c r="AC394" s="404"/>
      <c r="AD394" s="404"/>
      <c r="AE394" s="404"/>
      <c r="AF394" s="404"/>
      <c r="AG394" s="404"/>
    </row>
    <row r="395" spans="1:33" ht="15.75" customHeight="1">
      <c r="A395" s="404"/>
      <c r="B395" s="404"/>
      <c r="C395" s="404"/>
      <c r="D395" s="404"/>
      <c r="E395" s="404"/>
      <c r="F395" s="404"/>
      <c r="G395" s="404"/>
      <c r="H395" s="404"/>
      <c r="I395" s="404"/>
      <c r="J395" s="404"/>
      <c r="K395" s="404"/>
      <c r="L395" s="404"/>
      <c r="M395" s="404"/>
      <c r="N395" s="404"/>
      <c r="O395" s="404"/>
      <c r="P395" s="404"/>
      <c r="Q395" s="404"/>
      <c r="R395" s="404"/>
      <c r="S395" s="404"/>
      <c r="T395" s="404"/>
      <c r="U395" s="404"/>
      <c r="V395" s="404"/>
      <c r="W395" s="404"/>
      <c r="X395" s="404"/>
      <c r="Y395" s="404"/>
      <c r="Z395" s="404"/>
      <c r="AA395" s="404"/>
      <c r="AB395" s="404"/>
      <c r="AC395" s="404"/>
      <c r="AD395" s="404"/>
      <c r="AE395" s="404"/>
      <c r="AF395" s="404"/>
      <c r="AG395" s="404"/>
    </row>
    <row r="396" spans="1:33" ht="15.75" customHeight="1">
      <c r="A396" s="404"/>
      <c r="B396" s="404"/>
      <c r="C396" s="404"/>
      <c r="D396" s="404"/>
      <c r="E396" s="404"/>
      <c r="F396" s="404"/>
      <c r="G396" s="404"/>
      <c r="H396" s="404"/>
      <c r="I396" s="404"/>
      <c r="J396" s="404"/>
      <c r="K396" s="404"/>
      <c r="L396" s="404"/>
      <c r="M396" s="404"/>
      <c r="N396" s="404"/>
      <c r="O396" s="404"/>
      <c r="P396" s="404"/>
      <c r="Q396" s="404"/>
      <c r="R396" s="404"/>
      <c r="S396" s="404"/>
      <c r="T396" s="404"/>
      <c r="U396" s="404"/>
      <c r="V396" s="404"/>
      <c r="W396" s="404"/>
      <c r="X396" s="404"/>
      <c r="Y396" s="404"/>
      <c r="Z396" s="404"/>
      <c r="AA396" s="404"/>
      <c r="AB396" s="404"/>
      <c r="AC396" s="404"/>
      <c r="AD396" s="404"/>
      <c r="AE396" s="404"/>
      <c r="AF396" s="404"/>
      <c r="AG396" s="404"/>
    </row>
    <row r="397" spans="1:33" ht="15.75" customHeight="1">
      <c r="A397" s="404"/>
      <c r="B397" s="404"/>
      <c r="C397" s="404"/>
      <c r="D397" s="404"/>
      <c r="E397" s="404"/>
      <c r="F397" s="404"/>
      <c r="G397" s="404"/>
      <c r="H397" s="404"/>
      <c r="I397" s="404"/>
      <c r="J397" s="404"/>
      <c r="K397" s="404"/>
      <c r="L397" s="404"/>
      <c r="M397" s="404"/>
      <c r="N397" s="404"/>
      <c r="O397" s="404"/>
      <c r="P397" s="404"/>
      <c r="Q397" s="404"/>
      <c r="R397" s="404"/>
      <c r="S397" s="404"/>
      <c r="T397" s="404"/>
      <c r="U397" s="404"/>
      <c r="V397" s="404"/>
      <c r="W397" s="404"/>
      <c r="X397" s="404"/>
      <c r="Y397" s="404"/>
      <c r="Z397" s="404"/>
      <c r="AA397" s="404"/>
      <c r="AB397" s="404"/>
      <c r="AC397" s="404"/>
      <c r="AD397" s="404"/>
      <c r="AE397" s="404"/>
      <c r="AF397" s="404"/>
      <c r="AG397" s="404"/>
    </row>
    <row r="398" spans="1:33" ht="15.75" customHeight="1">
      <c r="A398" s="404"/>
      <c r="B398" s="404"/>
      <c r="C398" s="404"/>
      <c r="D398" s="404"/>
      <c r="E398" s="404"/>
      <c r="F398" s="404"/>
      <c r="G398" s="404"/>
      <c r="H398" s="404"/>
      <c r="I398" s="404"/>
      <c r="J398" s="404"/>
      <c r="K398" s="404"/>
      <c r="L398" s="404"/>
      <c r="M398" s="404"/>
      <c r="N398" s="404"/>
      <c r="O398" s="404"/>
      <c r="P398" s="404"/>
      <c r="Q398" s="404"/>
      <c r="R398" s="404"/>
      <c r="S398" s="404"/>
      <c r="T398" s="404"/>
      <c r="U398" s="404"/>
      <c r="V398" s="404"/>
      <c r="W398" s="404"/>
      <c r="X398" s="404"/>
      <c r="Y398" s="404"/>
      <c r="Z398" s="404"/>
      <c r="AA398" s="404"/>
      <c r="AB398" s="404"/>
      <c r="AC398" s="404"/>
      <c r="AD398" s="404"/>
      <c r="AE398" s="404"/>
      <c r="AF398" s="404"/>
      <c r="AG398" s="404"/>
    </row>
    <row r="399" spans="1:33" ht="15.75" customHeight="1">
      <c r="A399" s="404"/>
      <c r="B399" s="404"/>
      <c r="C399" s="404"/>
      <c r="D399" s="404"/>
      <c r="E399" s="404"/>
      <c r="F399" s="404"/>
      <c r="G399" s="404"/>
      <c r="H399" s="404"/>
      <c r="I399" s="404"/>
      <c r="J399" s="404"/>
      <c r="K399" s="404"/>
      <c r="L399" s="404"/>
      <c r="M399" s="404"/>
      <c r="N399" s="404"/>
      <c r="O399" s="404"/>
      <c r="P399" s="404"/>
      <c r="Q399" s="404"/>
      <c r="R399" s="404"/>
      <c r="S399" s="404"/>
      <c r="T399" s="404"/>
      <c r="U399" s="404"/>
      <c r="V399" s="404"/>
      <c r="W399" s="404"/>
      <c r="X399" s="404"/>
      <c r="Y399" s="404"/>
      <c r="Z399" s="404"/>
      <c r="AA399" s="404"/>
      <c r="AB399" s="404"/>
      <c r="AC399" s="404"/>
      <c r="AD399" s="404"/>
      <c r="AE399" s="404"/>
      <c r="AF399" s="404"/>
      <c r="AG399" s="404"/>
    </row>
    <row r="400" spans="1:33" ht="15.75" customHeight="1">
      <c r="A400" s="404"/>
      <c r="B400" s="404"/>
      <c r="C400" s="404"/>
      <c r="D400" s="404"/>
      <c r="E400" s="404"/>
      <c r="F400" s="404"/>
      <c r="G400" s="404"/>
      <c r="H400" s="404"/>
      <c r="I400" s="404"/>
      <c r="J400" s="404"/>
      <c r="K400" s="404"/>
      <c r="L400" s="404"/>
      <c r="M400" s="404"/>
      <c r="N400" s="404"/>
      <c r="O400" s="404"/>
      <c r="P400" s="404"/>
      <c r="Q400" s="404"/>
      <c r="R400" s="404"/>
      <c r="S400" s="404"/>
      <c r="T400" s="404"/>
      <c r="U400" s="404"/>
      <c r="V400" s="404"/>
      <c r="W400" s="404"/>
      <c r="X400" s="404"/>
      <c r="Y400" s="404"/>
      <c r="Z400" s="404"/>
      <c r="AA400" s="404"/>
      <c r="AB400" s="404"/>
      <c r="AC400" s="404"/>
      <c r="AD400" s="404"/>
      <c r="AE400" s="404"/>
      <c r="AF400" s="404"/>
      <c r="AG400" s="404"/>
    </row>
    <row r="401" spans="1:33" ht="15.75" customHeight="1">
      <c r="A401" s="404"/>
      <c r="B401" s="404"/>
      <c r="C401" s="404"/>
      <c r="D401" s="404"/>
      <c r="E401" s="404"/>
      <c r="F401" s="404"/>
      <c r="G401" s="404"/>
      <c r="H401" s="404"/>
      <c r="I401" s="404"/>
      <c r="J401" s="404"/>
      <c r="K401" s="404"/>
      <c r="L401" s="404"/>
      <c r="M401" s="404"/>
      <c r="N401" s="404"/>
      <c r="O401" s="404"/>
      <c r="P401" s="404"/>
      <c r="Q401" s="404"/>
      <c r="R401" s="404"/>
      <c r="S401" s="404"/>
      <c r="T401" s="404"/>
      <c r="U401" s="404"/>
      <c r="V401" s="404"/>
      <c r="W401" s="404"/>
      <c r="X401" s="404"/>
      <c r="Y401" s="404"/>
      <c r="Z401" s="404"/>
      <c r="AA401" s="404"/>
      <c r="AB401" s="404"/>
      <c r="AC401" s="404"/>
      <c r="AD401" s="404"/>
      <c r="AE401" s="404"/>
      <c r="AF401" s="404"/>
      <c r="AG401" s="404"/>
    </row>
    <row r="402" spans="1:33" ht="15.75" customHeight="1">
      <c r="A402" s="404"/>
      <c r="B402" s="404"/>
      <c r="C402" s="404"/>
      <c r="D402" s="404"/>
      <c r="E402" s="404"/>
      <c r="F402" s="404"/>
      <c r="G402" s="404"/>
      <c r="H402" s="404"/>
      <c r="I402" s="404"/>
      <c r="J402" s="404"/>
      <c r="K402" s="404"/>
      <c r="L402" s="404"/>
      <c r="M402" s="404"/>
      <c r="N402" s="404"/>
      <c r="O402" s="404"/>
      <c r="P402" s="404"/>
      <c r="Q402" s="404"/>
      <c r="R402" s="404"/>
      <c r="S402" s="404"/>
      <c r="T402" s="404"/>
      <c r="U402" s="404"/>
      <c r="V402" s="404"/>
      <c r="W402" s="404"/>
      <c r="X402" s="404"/>
      <c r="Y402" s="404"/>
      <c r="Z402" s="404"/>
      <c r="AA402" s="404"/>
      <c r="AB402" s="404"/>
      <c r="AC402" s="404"/>
      <c r="AD402" s="404"/>
      <c r="AE402" s="404"/>
      <c r="AF402" s="404"/>
      <c r="AG402" s="404"/>
    </row>
    <row r="403" spans="1:33" ht="15.75" customHeight="1">
      <c r="A403" s="404"/>
      <c r="B403" s="404"/>
      <c r="C403" s="404"/>
      <c r="D403" s="404"/>
      <c r="E403" s="404"/>
      <c r="F403" s="404"/>
      <c r="G403" s="404"/>
      <c r="H403" s="404"/>
      <c r="I403" s="404"/>
      <c r="J403" s="404"/>
      <c r="K403" s="404"/>
      <c r="L403" s="404"/>
      <c r="M403" s="404"/>
      <c r="N403" s="404"/>
      <c r="O403" s="404"/>
      <c r="P403" s="404"/>
      <c r="Q403" s="404"/>
      <c r="R403" s="404"/>
      <c r="S403" s="404"/>
      <c r="T403" s="404"/>
      <c r="U403" s="404"/>
      <c r="V403" s="404"/>
      <c r="W403" s="404"/>
      <c r="X403" s="404"/>
      <c r="Y403" s="404"/>
      <c r="Z403" s="404"/>
      <c r="AA403" s="404"/>
      <c r="AB403" s="404"/>
      <c r="AC403" s="404"/>
      <c r="AD403" s="404"/>
      <c r="AE403" s="404"/>
      <c r="AF403" s="404"/>
      <c r="AG403" s="404"/>
    </row>
    <row r="404" spans="1:33" ht="15.75" customHeight="1">
      <c r="A404" s="404"/>
      <c r="B404" s="404"/>
      <c r="C404" s="404"/>
      <c r="D404" s="404"/>
      <c r="E404" s="404"/>
      <c r="F404" s="404"/>
      <c r="G404" s="404"/>
      <c r="H404" s="404"/>
      <c r="I404" s="404"/>
      <c r="J404" s="404"/>
      <c r="K404" s="404"/>
      <c r="L404" s="404"/>
      <c r="M404" s="404"/>
      <c r="N404" s="404"/>
      <c r="O404" s="404"/>
      <c r="P404" s="404"/>
      <c r="Q404" s="404"/>
      <c r="R404" s="404"/>
      <c r="S404" s="404"/>
      <c r="T404" s="404"/>
      <c r="U404" s="404"/>
      <c r="V404" s="404"/>
      <c r="W404" s="404"/>
      <c r="X404" s="404"/>
      <c r="Y404" s="404"/>
      <c r="Z404" s="404"/>
      <c r="AA404" s="404"/>
      <c r="AB404" s="404"/>
      <c r="AC404" s="404"/>
      <c r="AD404" s="404"/>
      <c r="AE404" s="404"/>
      <c r="AF404" s="404"/>
      <c r="AG404" s="404"/>
    </row>
    <row r="405" spans="1:33" ht="15.75" customHeight="1">
      <c r="A405" s="404"/>
      <c r="B405" s="404"/>
      <c r="C405" s="404"/>
      <c r="D405" s="404"/>
      <c r="E405" s="404"/>
      <c r="F405" s="404"/>
      <c r="G405" s="404"/>
      <c r="H405" s="404"/>
      <c r="I405" s="404"/>
      <c r="J405" s="404"/>
      <c r="K405" s="404"/>
      <c r="L405" s="404"/>
      <c r="M405" s="404"/>
      <c r="N405" s="404"/>
      <c r="O405" s="404"/>
      <c r="P405" s="404"/>
      <c r="Q405" s="404"/>
      <c r="R405" s="404"/>
      <c r="S405" s="404"/>
      <c r="T405" s="404"/>
      <c r="U405" s="404"/>
      <c r="V405" s="404"/>
      <c r="W405" s="404"/>
      <c r="X405" s="404"/>
      <c r="Y405" s="404"/>
      <c r="Z405" s="404"/>
      <c r="AA405" s="404"/>
      <c r="AB405" s="404"/>
      <c r="AC405" s="404"/>
      <c r="AD405" s="404"/>
      <c r="AE405" s="404"/>
      <c r="AF405" s="404"/>
      <c r="AG405" s="404"/>
    </row>
    <row r="406" spans="1:33" ht="15.75" customHeight="1">
      <c r="A406" s="404"/>
      <c r="B406" s="404"/>
      <c r="C406" s="404"/>
      <c r="D406" s="404"/>
      <c r="E406" s="404"/>
      <c r="F406" s="404"/>
      <c r="G406" s="404"/>
      <c r="H406" s="404"/>
      <c r="I406" s="404"/>
      <c r="J406" s="404"/>
      <c r="K406" s="404"/>
      <c r="L406" s="404"/>
      <c r="M406" s="404"/>
      <c r="N406" s="404"/>
      <c r="O406" s="404"/>
      <c r="P406" s="404"/>
      <c r="Q406" s="404"/>
      <c r="R406" s="404"/>
      <c r="S406" s="404"/>
      <c r="T406" s="404"/>
      <c r="U406" s="404"/>
      <c r="V406" s="404"/>
      <c r="W406" s="404"/>
      <c r="X406" s="404"/>
      <c r="Y406" s="404"/>
      <c r="Z406" s="404"/>
      <c r="AA406" s="404"/>
      <c r="AB406" s="404"/>
      <c r="AC406" s="404"/>
      <c r="AD406" s="404"/>
      <c r="AE406" s="404"/>
      <c r="AF406" s="404"/>
      <c r="AG406" s="404"/>
    </row>
    <row r="407" spans="1:33" ht="15.75" customHeight="1">
      <c r="A407" s="404"/>
      <c r="B407" s="404"/>
      <c r="C407" s="404"/>
      <c r="D407" s="404"/>
      <c r="E407" s="404"/>
      <c r="F407" s="404"/>
      <c r="G407" s="404"/>
      <c r="H407" s="404"/>
      <c r="I407" s="404"/>
      <c r="J407" s="404"/>
      <c r="K407" s="404"/>
      <c r="L407" s="404"/>
      <c r="M407" s="404"/>
      <c r="N407" s="404"/>
      <c r="O407" s="404"/>
      <c r="P407" s="404"/>
      <c r="Q407" s="404"/>
      <c r="R407" s="404"/>
      <c r="S407" s="404"/>
      <c r="T407" s="404"/>
      <c r="U407" s="404"/>
      <c r="V407" s="404"/>
      <c r="W407" s="404"/>
      <c r="X407" s="404"/>
      <c r="Y407" s="404"/>
      <c r="Z407" s="404"/>
      <c r="AA407" s="404"/>
      <c r="AB407" s="404"/>
      <c r="AC407" s="404"/>
      <c r="AD407" s="404"/>
      <c r="AE407" s="404"/>
      <c r="AF407" s="404"/>
      <c r="AG407" s="404"/>
    </row>
    <row r="408" spans="1:33" ht="15.75" customHeight="1">
      <c r="A408" s="404"/>
      <c r="B408" s="404"/>
      <c r="C408" s="404"/>
      <c r="D408" s="404"/>
      <c r="E408" s="404"/>
      <c r="F408" s="404"/>
      <c r="G408" s="404"/>
      <c r="H408" s="404"/>
      <c r="I408" s="404"/>
      <c r="J408" s="404"/>
      <c r="K408" s="404"/>
      <c r="L408" s="404"/>
      <c r="M408" s="404"/>
      <c r="N408" s="404"/>
      <c r="O408" s="404"/>
      <c r="P408" s="404"/>
      <c r="Q408" s="404"/>
      <c r="R408" s="404"/>
      <c r="S408" s="404"/>
      <c r="T408" s="404"/>
      <c r="U408" s="404"/>
      <c r="V408" s="404"/>
      <c r="W408" s="404"/>
      <c r="X408" s="404"/>
      <c r="Y408" s="404"/>
      <c r="Z408" s="404"/>
      <c r="AA408" s="404"/>
      <c r="AB408" s="404"/>
      <c r="AC408" s="404"/>
      <c r="AD408" s="404"/>
      <c r="AE408" s="404"/>
      <c r="AF408" s="404"/>
      <c r="AG408" s="404"/>
    </row>
    <row r="409" spans="1:33" ht="15.75" customHeight="1">
      <c r="A409" s="404"/>
      <c r="B409" s="404"/>
      <c r="C409" s="404"/>
      <c r="D409" s="404"/>
      <c r="E409" s="404"/>
      <c r="F409" s="404"/>
      <c r="G409" s="404"/>
      <c r="H409" s="404"/>
      <c r="I409" s="404"/>
      <c r="J409" s="404"/>
      <c r="K409" s="404"/>
      <c r="L409" s="404"/>
      <c r="M409" s="404"/>
      <c r="N409" s="404"/>
      <c r="O409" s="404"/>
      <c r="P409" s="404"/>
      <c r="Q409" s="404"/>
      <c r="R409" s="404"/>
      <c r="S409" s="404"/>
      <c r="T409" s="404"/>
      <c r="U409" s="404"/>
      <c r="V409" s="404"/>
      <c r="W409" s="404"/>
      <c r="X409" s="404"/>
      <c r="Y409" s="404"/>
      <c r="Z409" s="404"/>
      <c r="AA409" s="404"/>
      <c r="AB409" s="404"/>
      <c r="AC409" s="404"/>
      <c r="AD409" s="404"/>
      <c r="AE409" s="404"/>
      <c r="AF409" s="404"/>
      <c r="AG409" s="404"/>
    </row>
    <row r="410" spans="1:33" ht="15.75" customHeight="1">
      <c r="A410" s="404"/>
      <c r="B410" s="404"/>
      <c r="C410" s="404"/>
      <c r="D410" s="404"/>
      <c r="E410" s="404"/>
      <c r="F410" s="404"/>
      <c r="G410" s="404"/>
      <c r="H410" s="404"/>
      <c r="I410" s="404"/>
      <c r="J410" s="404"/>
      <c r="K410" s="404"/>
      <c r="L410" s="404"/>
      <c r="M410" s="404"/>
      <c r="N410" s="404"/>
      <c r="O410" s="404"/>
      <c r="P410" s="404"/>
      <c r="Q410" s="404"/>
      <c r="R410" s="404"/>
      <c r="S410" s="404"/>
      <c r="T410" s="404"/>
      <c r="U410" s="404"/>
      <c r="V410" s="404"/>
      <c r="W410" s="404"/>
      <c r="X410" s="404"/>
      <c r="Y410" s="404"/>
      <c r="Z410" s="404"/>
      <c r="AA410" s="404"/>
      <c r="AB410" s="404"/>
      <c r="AC410" s="404"/>
      <c r="AD410" s="404"/>
      <c r="AE410" s="404"/>
      <c r="AF410" s="404"/>
      <c r="AG410" s="404"/>
    </row>
    <row r="411" spans="1:33" ht="15.75" customHeight="1">
      <c r="A411" s="404"/>
      <c r="B411" s="404"/>
      <c r="C411" s="404"/>
      <c r="D411" s="404"/>
      <c r="E411" s="404"/>
      <c r="F411" s="404"/>
      <c r="G411" s="404"/>
      <c r="H411" s="404"/>
      <c r="I411" s="404"/>
      <c r="J411" s="404"/>
      <c r="K411" s="404"/>
      <c r="L411" s="404"/>
      <c r="M411" s="404"/>
      <c r="N411" s="404"/>
      <c r="O411" s="404"/>
      <c r="P411" s="404"/>
      <c r="Q411" s="404"/>
      <c r="R411" s="404"/>
      <c r="S411" s="404"/>
      <c r="T411" s="404"/>
      <c r="U411" s="404"/>
      <c r="V411" s="404"/>
      <c r="W411" s="404"/>
      <c r="X411" s="404"/>
      <c r="Y411" s="404"/>
      <c r="Z411" s="404"/>
      <c r="AA411" s="404"/>
      <c r="AB411" s="404"/>
      <c r="AC411" s="404"/>
      <c r="AD411" s="404"/>
      <c r="AE411" s="404"/>
      <c r="AF411" s="404"/>
      <c r="AG411" s="404"/>
    </row>
    <row r="412" spans="1:33" ht="15.75" customHeight="1">
      <c r="A412" s="404"/>
      <c r="B412" s="404"/>
      <c r="C412" s="404"/>
      <c r="D412" s="404"/>
      <c r="E412" s="404"/>
      <c r="F412" s="404"/>
      <c r="G412" s="404"/>
      <c r="H412" s="404"/>
      <c r="I412" s="404"/>
      <c r="J412" s="404"/>
      <c r="K412" s="404"/>
      <c r="L412" s="404"/>
      <c r="M412" s="404"/>
      <c r="N412" s="404"/>
      <c r="O412" s="404"/>
      <c r="P412" s="404"/>
      <c r="Q412" s="404"/>
      <c r="R412" s="404"/>
      <c r="S412" s="404"/>
      <c r="T412" s="404"/>
      <c r="U412" s="404"/>
      <c r="V412" s="404"/>
      <c r="W412" s="404"/>
      <c r="X412" s="404"/>
      <c r="Y412" s="404"/>
      <c r="Z412" s="404"/>
      <c r="AA412" s="404"/>
      <c r="AB412" s="404"/>
      <c r="AC412" s="404"/>
      <c r="AD412" s="404"/>
      <c r="AE412" s="404"/>
      <c r="AF412" s="404"/>
      <c r="AG412" s="404"/>
    </row>
    <row r="413" spans="1:33" ht="15.75" customHeight="1">
      <c r="A413" s="404"/>
      <c r="B413" s="404"/>
      <c r="C413" s="404"/>
      <c r="D413" s="404"/>
      <c r="E413" s="404"/>
      <c r="F413" s="404"/>
      <c r="G413" s="404"/>
      <c r="H413" s="404"/>
      <c r="I413" s="404"/>
      <c r="J413" s="404"/>
      <c r="K413" s="404"/>
      <c r="L413" s="404"/>
      <c r="M413" s="404"/>
      <c r="N413" s="404"/>
      <c r="O413" s="404"/>
      <c r="P413" s="404"/>
      <c r="Q413" s="404"/>
      <c r="R413" s="404"/>
      <c r="S413" s="404"/>
      <c r="T413" s="404"/>
      <c r="U413" s="404"/>
      <c r="V413" s="404"/>
      <c r="W413" s="404"/>
      <c r="X413" s="404"/>
      <c r="Y413" s="404"/>
      <c r="Z413" s="404"/>
      <c r="AA413" s="404"/>
      <c r="AB413" s="404"/>
      <c r="AC413" s="404"/>
      <c r="AD413" s="404"/>
      <c r="AE413" s="404"/>
      <c r="AF413" s="404"/>
      <c r="AG413" s="404"/>
    </row>
    <row r="414" spans="1:33" ht="15.75" customHeight="1">
      <c r="A414" s="404"/>
      <c r="B414" s="404"/>
      <c r="C414" s="404"/>
      <c r="D414" s="404"/>
      <c r="E414" s="404"/>
      <c r="F414" s="404"/>
      <c r="G414" s="404"/>
      <c r="H414" s="404"/>
      <c r="I414" s="404"/>
      <c r="J414" s="404"/>
      <c r="K414" s="404"/>
      <c r="L414" s="404"/>
      <c r="M414" s="404"/>
      <c r="N414" s="404"/>
      <c r="O414" s="404"/>
      <c r="P414" s="404"/>
      <c r="Q414" s="404"/>
      <c r="R414" s="404"/>
      <c r="S414" s="404"/>
      <c r="T414" s="404"/>
      <c r="U414" s="404"/>
      <c r="V414" s="404"/>
      <c r="W414" s="404"/>
      <c r="X414" s="404"/>
      <c r="Y414" s="404"/>
      <c r="Z414" s="404"/>
      <c r="AA414" s="404"/>
      <c r="AB414" s="404"/>
      <c r="AC414" s="404"/>
      <c r="AD414" s="404"/>
      <c r="AE414" s="404"/>
      <c r="AF414" s="404"/>
      <c r="AG414" s="404"/>
    </row>
    <row r="415" spans="1:33" ht="15.75" customHeight="1">
      <c r="A415" s="404"/>
      <c r="B415" s="404"/>
      <c r="C415" s="404"/>
      <c r="D415" s="404"/>
      <c r="E415" s="404"/>
      <c r="F415" s="404"/>
      <c r="G415" s="404"/>
      <c r="H415" s="404"/>
      <c r="I415" s="404"/>
      <c r="J415" s="404"/>
      <c r="K415" s="404"/>
      <c r="L415" s="404"/>
      <c r="M415" s="404"/>
      <c r="N415" s="404"/>
      <c r="O415" s="404"/>
      <c r="P415" s="404"/>
      <c r="Q415" s="404"/>
      <c r="R415" s="404"/>
      <c r="S415" s="404"/>
      <c r="T415" s="404"/>
      <c r="U415" s="404"/>
      <c r="V415" s="404"/>
      <c r="W415" s="404"/>
      <c r="X415" s="404"/>
      <c r="Y415" s="404"/>
      <c r="Z415" s="404"/>
      <c r="AA415" s="404"/>
      <c r="AB415" s="404"/>
      <c r="AC415" s="404"/>
      <c r="AD415" s="404"/>
      <c r="AE415" s="404"/>
      <c r="AF415" s="404"/>
      <c r="AG415" s="404"/>
    </row>
    <row r="416" spans="1:33" ht="15.75" customHeight="1">
      <c r="A416" s="404"/>
      <c r="B416" s="404"/>
      <c r="C416" s="404"/>
      <c r="D416" s="404"/>
      <c r="E416" s="404"/>
      <c r="F416" s="404"/>
      <c r="G416" s="404"/>
      <c r="H416" s="404"/>
      <c r="I416" s="404"/>
      <c r="J416" s="404"/>
      <c r="K416" s="404"/>
      <c r="L416" s="404"/>
      <c r="M416" s="404"/>
      <c r="N416" s="404"/>
      <c r="O416" s="404"/>
      <c r="P416" s="404"/>
      <c r="Q416" s="404"/>
      <c r="R416" s="404"/>
      <c r="S416" s="404"/>
      <c r="T416" s="404"/>
      <c r="U416" s="404"/>
      <c r="V416" s="404"/>
      <c r="W416" s="404"/>
      <c r="X416" s="404"/>
      <c r="Y416" s="404"/>
      <c r="Z416" s="404"/>
      <c r="AA416" s="404"/>
      <c r="AB416" s="404"/>
      <c r="AC416" s="404"/>
      <c r="AD416" s="404"/>
      <c r="AE416" s="404"/>
      <c r="AF416" s="404"/>
      <c r="AG416" s="404"/>
    </row>
    <row r="417" spans="1:33" ht="15.75" customHeight="1">
      <c r="A417" s="404"/>
      <c r="B417" s="404"/>
      <c r="C417" s="404"/>
      <c r="D417" s="404"/>
      <c r="E417" s="404"/>
      <c r="F417" s="404"/>
      <c r="G417" s="404"/>
      <c r="H417" s="404"/>
      <c r="I417" s="404"/>
      <c r="J417" s="404"/>
      <c r="K417" s="404"/>
      <c r="L417" s="404"/>
      <c r="M417" s="404"/>
      <c r="N417" s="404"/>
      <c r="O417" s="404"/>
      <c r="P417" s="404"/>
      <c r="Q417" s="404"/>
      <c r="R417" s="404"/>
      <c r="S417" s="404"/>
      <c r="T417" s="404"/>
      <c r="U417" s="404"/>
      <c r="V417" s="404"/>
      <c r="W417" s="404"/>
      <c r="X417" s="404"/>
      <c r="Y417" s="404"/>
      <c r="Z417" s="404"/>
      <c r="AA417" s="404"/>
      <c r="AB417" s="404"/>
      <c r="AC417" s="404"/>
      <c r="AD417" s="404"/>
      <c r="AE417" s="404"/>
      <c r="AF417" s="404"/>
      <c r="AG417" s="404"/>
    </row>
    <row r="418" spans="1:33" ht="15.75" customHeight="1">
      <c r="A418" s="404"/>
      <c r="B418" s="404"/>
      <c r="C418" s="404"/>
      <c r="D418" s="404"/>
      <c r="E418" s="404"/>
      <c r="F418" s="404"/>
      <c r="G418" s="404"/>
      <c r="H418" s="404"/>
      <c r="I418" s="404"/>
      <c r="J418" s="404"/>
      <c r="K418" s="404"/>
      <c r="L418" s="404"/>
      <c r="M418" s="404"/>
      <c r="N418" s="404"/>
      <c r="O418" s="404"/>
      <c r="P418" s="404"/>
      <c r="Q418" s="404"/>
      <c r="R418" s="404"/>
      <c r="S418" s="404"/>
      <c r="T418" s="404"/>
      <c r="U418" s="404"/>
      <c r="V418" s="404"/>
      <c r="W418" s="404"/>
      <c r="X418" s="404"/>
      <c r="Y418" s="404"/>
      <c r="Z418" s="404"/>
      <c r="AA418" s="404"/>
      <c r="AB418" s="404"/>
      <c r="AC418" s="404"/>
      <c r="AD418" s="404"/>
      <c r="AE418" s="404"/>
      <c r="AF418" s="404"/>
      <c r="AG418" s="404"/>
    </row>
    <row r="419" spans="1:33" ht="15.75" customHeight="1">
      <c r="A419" s="404"/>
      <c r="B419" s="404"/>
      <c r="C419" s="404"/>
      <c r="D419" s="404"/>
      <c r="E419" s="404"/>
      <c r="F419" s="404"/>
      <c r="G419" s="404"/>
      <c r="H419" s="404"/>
      <c r="I419" s="404"/>
      <c r="J419" s="404"/>
      <c r="K419" s="404"/>
      <c r="L419" s="404"/>
      <c r="M419" s="404"/>
      <c r="N419" s="404"/>
      <c r="O419" s="404"/>
      <c r="P419" s="404"/>
      <c r="Q419" s="404"/>
      <c r="R419" s="404"/>
      <c r="S419" s="404"/>
      <c r="T419" s="404"/>
      <c r="U419" s="404"/>
      <c r="V419" s="404"/>
      <c r="W419" s="404"/>
      <c r="X419" s="404"/>
      <c r="Y419" s="404"/>
      <c r="Z419" s="404"/>
      <c r="AA419" s="404"/>
      <c r="AB419" s="404"/>
      <c r="AC419" s="404"/>
      <c r="AD419" s="404"/>
      <c r="AE419" s="404"/>
      <c r="AF419" s="404"/>
      <c r="AG419" s="404"/>
    </row>
    <row r="420" spans="1:33" ht="15.75" customHeight="1">
      <c r="A420" s="404"/>
      <c r="B420" s="404"/>
      <c r="C420" s="404"/>
      <c r="D420" s="404"/>
      <c r="E420" s="404"/>
      <c r="F420" s="404"/>
      <c r="G420" s="404"/>
      <c r="H420" s="404"/>
      <c r="I420" s="404"/>
      <c r="J420" s="404"/>
      <c r="K420" s="404"/>
      <c r="L420" s="404"/>
      <c r="M420" s="404"/>
      <c r="N420" s="404"/>
      <c r="O420" s="404"/>
      <c r="P420" s="404"/>
      <c r="Q420" s="404"/>
      <c r="R420" s="404"/>
      <c r="S420" s="404"/>
      <c r="T420" s="404"/>
      <c r="U420" s="404"/>
      <c r="V420" s="404"/>
      <c r="W420" s="404"/>
      <c r="X420" s="404"/>
      <c r="Y420" s="404"/>
      <c r="Z420" s="404"/>
      <c r="AA420" s="404"/>
      <c r="AB420" s="404"/>
      <c r="AC420" s="404"/>
      <c r="AD420" s="404"/>
      <c r="AE420" s="404"/>
      <c r="AF420" s="404"/>
      <c r="AG420" s="404"/>
    </row>
    <row r="421" spans="1:33" ht="15.75" customHeight="1">
      <c r="A421" s="404"/>
      <c r="B421" s="404"/>
      <c r="C421" s="404"/>
      <c r="D421" s="404"/>
      <c r="E421" s="404"/>
      <c r="F421" s="404"/>
      <c r="G421" s="404"/>
      <c r="H421" s="404"/>
      <c r="I421" s="404"/>
      <c r="J421" s="404"/>
      <c r="K421" s="404"/>
      <c r="L421" s="404"/>
      <c r="M421" s="404"/>
      <c r="N421" s="404"/>
      <c r="O421" s="404"/>
      <c r="P421" s="404"/>
      <c r="Q421" s="404"/>
      <c r="R421" s="404"/>
      <c r="S421" s="404"/>
      <c r="T421" s="404"/>
      <c r="U421" s="404"/>
      <c r="V421" s="404"/>
      <c r="W421" s="404"/>
      <c r="X421" s="404"/>
      <c r="Y421" s="404"/>
      <c r="Z421" s="404"/>
      <c r="AA421" s="404"/>
      <c r="AB421" s="404"/>
      <c r="AC421" s="404"/>
      <c r="AD421" s="404"/>
      <c r="AE421" s="404"/>
      <c r="AF421" s="404"/>
      <c r="AG421" s="404"/>
    </row>
    <row r="422" spans="1:33" ht="15.75" customHeight="1">
      <c r="A422" s="404"/>
      <c r="B422" s="404"/>
      <c r="C422" s="404"/>
      <c r="D422" s="404"/>
      <c r="E422" s="404"/>
      <c r="F422" s="404"/>
      <c r="G422" s="404"/>
      <c r="H422" s="404"/>
      <c r="I422" s="404"/>
      <c r="J422" s="404"/>
      <c r="K422" s="404"/>
      <c r="L422" s="404"/>
      <c r="M422" s="404"/>
      <c r="N422" s="404"/>
      <c r="O422" s="404"/>
      <c r="P422" s="404"/>
      <c r="Q422" s="404"/>
      <c r="R422" s="404"/>
      <c r="S422" s="404"/>
      <c r="T422" s="404"/>
      <c r="U422" s="404"/>
      <c r="V422" s="404"/>
      <c r="W422" s="404"/>
      <c r="X422" s="404"/>
      <c r="Y422" s="404"/>
      <c r="Z422" s="404"/>
      <c r="AA422" s="404"/>
      <c r="AB422" s="404"/>
      <c r="AC422" s="404"/>
      <c r="AD422" s="404"/>
      <c r="AE422" s="404"/>
      <c r="AF422" s="404"/>
      <c r="AG422" s="404"/>
    </row>
    <row r="423" spans="1:33" ht="15.75" customHeight="1">
      <c r="A423" s="404"/>
      <c r="B423" s="404"/>
      <c r="C423" s="404"/>
      <c r="D423" s="404"/>
      <c r="E423" s="404"/>
      <c r="F423" s="404"/>
      <c r="G423" s="404"/>
      <c r="H423" s="404"/>
      <c r="I423" s="404"/>
      <c r="J423" s="404"/>
      <c r="K423" s="404"/>
      <c r="L423" s="404"/>
      <c r="M423" s="404"/>
      <c r="N423" s="404"/>
      <c r="O423" s="404"/>
      <c r="P423" s="404"/>
      <c r="Q423" s="404"/>
      <c r="R423" s="404"/>
      <c r="S423" s="404"/>
      <c r="T423" s="404"/>
      <c r="U423" s="404"/>
      <c r="V423" s="404"/>
      <c r="W423" s="404"/>
      <c r="X423" s="404"/>
      <c r="Y423" s="404"/>
      <c r="Z423" s="404"/>
      <c r="AA423" s="404"/>
      <c r="AB423" s="404"/>
      <c r="AC423" s="404"/>
      <c r="AD423" s="404"/>
      <c r="AE423" s="404"/>
      <c r="AF423" s="404"/>
      <c r="AG423" s="404"/>
    </row>
    <row r="424" spans="1:33" ht="15.75" customHeight="1">
      <c r="A424" s="404"/>
      <c r="B424" s="404"/>
      <c r="C424" s="404"/>
      <c r="D424" s="404"/>
      <c r="E424" s="404"/>
      <c r="F424" s="404"/>
      <c r="G424" s="404"/>
      <c r="H424" s="404"/>
      <c r="I424" s="404"/>
      <c r="J424" s="404"/>
      <c r="K424" s="404"/>
      <c r="L424" s="404"/>
      <c r="M424" s="404"/>
      <c r="N424" s="404"/>
      <c r="O424" s="404"/>
      <c r="P424" s="404"/>
      <c r="Q424" s="404"/>
      <c r="R424" s="404"/>
      <c r="S424" s="404"/>
      <c r="T424" s="404"/>
      <c r="U424" s="404"/>
      <c r="V424" s="404"/>
      <c r="W424" s="404"/>
      <c r="X424" s="404"/>
      <c r="Y424" s="404"/>
      <c r="Z424" s="404"/>
      <c r="AA424" s="404"/>
      <c r="AB424" s="404"/>
      <c r="AC424" s="404"/>
      <c r="AD424" s="404"/>
      <c r="AE424" s="404"/>
      <c r="AF424" s="404"/>
      <c r="AG424" s="404"/>
    </row>
    <row r="425" spans="1:33" ht="15.75" customHeight="1">
      <c r="A425" s="404"/>
      <c r="B425" s="404"/>
      <c r="C425" s="404"/>
      <c r="D425" s="404"/>
      <c r="E425" s="404"/>
      <c r="F425" s="404"/>
      <c r="G425" s="404"/>
      <c r="H425" s="404"/>
      <c r="I425" s="404"/>
      <c r="J425" s="404"/>
      <c r="K425" s="404"/>
      <c r="L425" s="404"/>
      <c r="M425" s="404"/>
      <c r="N425" s="404"/>
      <c r="O425" s="404"/>
      <c r="P425" s="404"/>
      <c r="Q425" s="404"/>
      <c r="R425" s="404"/>
      <c r="S425" s="404"/>
      <c r="T425" s="404"/>
      <c r="U425" s="404"/>
      <c r="V425" s="404"/>
      <c r="W425" s="404"/>
      <c r="X425" s="404"/>
      <c r="Y425" s="404"/>
      <c r="Z425" s="404"/>
      <c r="AA425" s="404"/>
      <c r="AB425" s="404"/>
      <c r="AC425" s="404"/>
      <c r="AD425" s="404"/>
      <c r="AE425" s="404"/>
      <c r="AF425" s="404"/>
      <c r="AG425" s="404"/>
    </row>
    <row r="426" spans="1:33" ht="15.75" customHeight="1">
      <c r="A426" s="404"/>
      <c r="B426" s="404"/>
      <c r="C426" s="404"/>
      <c r="D426" s="404"/>
      <c r="E426" s="404"/>
      <c r="F426" s="404"/>
      <c r="G426" s="404"/>
      <c r="H426" s="404"/>
      <c r="I426" s="404"/>
      <c r="J426" s="404"/>
      <c r="K426" s="404"/>
      <c r="L426" s="404"/>
      <c r="M426" s="404"/>
      <c r="N426" s="404"/>
      <c r="O426" s="404"/>
      <c r="P426" s="404"/>
      <c r="Q426" s="404"/>
      <c r="R426" s="404"/>
      <c r="S426" s="404"/>
      <c r="T426" s="404"/>
      <c r="U426" s="404"/>
      <c r="V426" s="404"/>
      <c r="W426" s="404"/>
      <c r="X426" s="404"/>
      <c r="Y426" s="404"/>
      <c r="Z426" s="404"/>
      <c r="AA426" s="404"/>
      <c r="AB426" s="404"/>
      <c r="AC426" s="404"/>
      <c r="AD426" s="404"/>
      <c r="AE426" s="404"/>
      <c r="AF426" s="404"/>
      <c r="AG426" s="404"/>
    </row>
    <row r="427" spans="1:33" ht="15.75" customHeight="1">
      <c r="A427" s="404"/>
      <c r="B427" s="404"/>
      <c r="C427" s="404"/>
      <c r="D427" s="404"/>
      <c r="E427" s="404"/>
      <c r="F427" s="404"/>
      <c r="G427" s="404"/>
      <c r="H427" s="404"/>
      <c r="I427" s="404"/>
      <c r="J427" s="404"/>
      <c r="K427" s="404"/>
      <c r="L427" s="404"/>
      <c r="M427" s="404"/>
      <c r="N427" s="404"/>
      <c r="O427" s="404"/>
      <c r="P427" s="404"/>
      <c r="Q427" s="404"/>
      <c r="R427" s="404"/>
      <c r="S427" s="404"/>
      <c r="T427" s="404"/>
      <c r="U427" s="404"/>
      <c r="V427" s="404"/>
      <c r="W427" s="404"/>
      <c r="X427" s="404"/>
      <c r="Y427" s="404"/>
      <c r="Z427" s="404"/>
      <c r="AA427" s="404"/>
      <c r="AB427" s="404"/>
      <c r="AC427" s="404"/>
      <c r="AD427" s="404"/>
      <c r="AE427" s="404"/>
      <c r="AF427" s="404"/>
      <c r="AG427" s="404"/>
    </row>
    <row r="428" spans="1:33" ht="15.75" customHeight="1">
      <c r="A428" s="404"/>
      <c r="B428" s="404"/>
      <c r="C428" s="404"/>
      <c r="D428" s="404"/>
      <c r="E428" s="404"/>
      <c r="F428" s="404"/>
      <c r="G428" s="404"/>
      <c r="H428" s="404"/>
      <c r="I428" s="404"/>
      <c r="J428" s="404"/>
      <c r="K428" s="404"/>
      <c r="L428" s="404"/>
      <c r="M428" s="404"/>
      <c r="N428" s="404"/>
      <c r="O428" s="404"/>
      <c r="P428" s="404"/>
      <c r="Q428" s="404"/>
      <c r="R428" s="404"/>
      <c r="S428" s="404"/>
      <c r="T428" s="404"/>
      <c r="U428" s="404"/>
      <c r="V428" s="404"/>
      <c r="W428" s="404"/>
      <c r="X428" s="404"/>
      <c r="Y428" s="404"/>
      <c r="Z428" s="404"/>
      <c r="AA428" s="404"/>
      <c r="AB428" s="404"/>
      <c r="AC428" s="404"/>
      <c r="AD428" s="404"/>
      <c r="AE428" s="404"/>
      <c r="AF428" s="404"/>
      <c r="AG428" s="404"/>
    </row>
    <row r="429" spans="1:33" ht="15.75" customHeight="1">
      <c r="A429" s="404"/>
      <c r="B429" s="404"/>
      <c r="C429" s="404"/>
      <c r="D429" s="404"/>
      <c r="E429" s="404"/>
      <c r="F429" s="404"/>
      <c r="G429" s="404"/>
      <c r="H429" s="404"/>
      <c r="I429" s="404"/>
      <c r="J429" s="404"/>
      <c r="K429" s="404"/>
      <c r="L429" s="404"/>
      <c r="M429" s="404"/>
      <c r="N429" s="404"/>
      <c r="O429" s="404"/>
      <c r="P429" s="404"/>
      <c r="Q429" s="404"/>
      <c r="R429" s="404"/>
      <c r="S429" s="404"/>
      <c r="T429" s="404"/>
      <c r="U429" s="404"/>
      <c r="V429" s="404"/>
      <c r="W429" s="404"/>
      <c r="X429" s="404"/>
      <c r="Y429" s="404"/>
      <c r="Z429" s="404"/>
      <c r="AA429" s="404"/>
      <c r="AB429" s="404"/>
      <c r="AC429" s="404"/>
      <c r="AD429" s="404"/>
      <c r="AE429" s="404"/>
      <c r="AF429" s="404"/>
      <c r="AG429" s="404"/>
    </row>
    <row r="430" spans="1:33" ht="15.75" customHeight="1">
      <c r="A430" s="404"/>
      <c r="B430" s="404"/>
      <c r="C430" s="404"/>
      <c r="D430" s="404"/>
      <c r="E430" s="404"/>
      <c r="F430" s="404"/>
      <c r="G430" s="404"/>
      <c r="H430" s="404"/>
      <c r="I430" s="404"/>
      <c r="J430" s="404"/>
      <c r="K430" s="404"/>
      <c r="L430" s="404"/>
      <c r="M430" s="404"/>
      <c r="N430" s="404"/>
      <c r="O430" s="404"/>
      <c r="P430" s="404"/>
      <c r="Q430" s="404"/>
      <c r="R430" s="404"/>
      <c r="S430" s="404"/>
      <c r="T430" s="404"/>
      <c r="U430" s="404"/>
      <c r="V430" s="404"/>
      <c r="W430" s="404"/>
      <c r="X430" s="404"/>
      <c r="Y430" s="404"/>
      <c r="Z430" s="404"/>
      <c r="AA430" s="404"/>
      <c r="AB430" s="404"/>
      <c r="AC430" s="404"/>
      <c r="AD430" s="404"/>
      <c r="AE430" s="404"/>
      <c r="AF430" s="404"/>
      <c r="AG430" s="404"/>
    </row>
    <row r="431" spans="1:33" ht="15.75" customHeight="1">
      <c r="A431" s="404"/>
      <c r="B431" s="404"/>
      <c r="C431" s="404"/>
      <c r="D431" s="404"/>
      <c r="E431" s="404"/>
      <c r="F431" s="404"/>
      <c r="G431" s="404"/>
      <c r="H431" s="404"/>
      <c r="I431" s="404"/>
      <c r="J431" s="404"/>
      <c r="K431" s="404"/>
      <c r="L431" s="404"/>
      <c r="M431" s="404"/>
      <c r="N431" s="404"/>
      <c r="O431" s="404"/>
      <c r="P431" s="404"/>
      <c r="Q431" s="404"/>
      <c r="R431" s="404"/>
      <c r="S431" s="404"/>
      <c r="T431" s="404"/>
      <c r="U431" s="404"/>
      <c r="V431" s="404"/>
      <c r="W431" s="404"/>
      <c r="X431" s="404"/>
      <c r="Y431" s="404"/>
      <c r="Z431" s="404"/>
      <c r="AA431" s="404"/>
      <c r="AB431" s="404"/>
      <c r="AC431" s="404"/>
      <c r="AD431" s="404"/>
      <c r="AE431" s="404"/>
      <c r="AF431" s="404"/>
      <c r="AG431" s="404"/>
    </row>
    <row r="432" spans="1:33" ht="15.75" customHeight="1">
      <c r="A432" s="404"/>
      <c r="B432" s="404"/>
      <c r="C432" s="404"/>
      <c r="D432" s="404"/>
      <c r="E432" s="404"/>
      <c r="F432" s="404"/>
      <c r="G432" s="404"/>
      <c r="H432" s="404"/>
      <c r="I432" s="404"/>
      <c r="J432" s="404"/>
      <c r="K432" s="404"/>
      <c r="L432" s="404"/>
      <c r="M432" s="404"/>
      <c r="N432" s="404"/>
      <c r="O432" s="404"/>
      <c r="P432" s="404"/>
      <c r="Q432" s="404"/>
      <c r="R432" s="404"/>
      <c r="S432" s="404"/>
      <c r="T432" s="404"/>
      <c r="U432" s="404"/>
      <c r="V432" s="404"/>
      <c r="W432" s="404"/>
      <c r="X432" s="404"/>
      <c r="Y432" s="404"/>
      <c r="Z432" s="404"/>
      <c r="AA432" s="404"/>
      <c r="AB432" s="404"/>
      <c r="AC432" s="404"/>
      <c r="AD432" s="404"/>
      <c r="AE432" s="404"/>
      <c r="AF432" s="404"/>
      <c r="AG432" s="404"/>
    </row>
    <row r="433" spans="1:33" ht="15.75" customHeight="1">
      <c r="A433" s="404"/>
      <c r="B433" s="404"/>
      <c r="C433" s="404"/>
      <c r="D433" s="404"/>
      <c r="E433" s="404"/>
      <c r="F433" s="404"/>
      <c r="G433" s="404"/>
      <c r="H433" s="404"/>
      <c r="I433" s="404"/>
      <c r="J433" s="404"/>
      <c r="K433" s="404"/>
      <c r="L433" s="404"/>
      <c r="M433" s="404"/>
      <c r="N433" s="404"/>
      <c r="O433" s="404"/>
      <c r="P433" s="404"/>
      <c r="Q433" s="404"/>
      <c r="R433" s="404"/>
      <c r="S433" s="404"/>
      <c r="T433" s="404"/>
      <c r="U433" s="404"/>
      <c r="V433" s="404"/>
      <c r="W433" s="404"/>
      <c r="X433" s="404"/>
      <c r="Y433" s="404"/>
      <c r="Z433" s="404"/>
      <c r="AA433" s="404"/>
      <c r="AB433" s="404"/>
      <c r="AC433" s="404"/>
      <c r="AD433" s="404"/>
      <c r="AE433" s="404"/>
      <c r="AF433" s="404"/>
      <c r="AG433" s="404"/>
    </row>
    <row r="434" spans="1:33" ht="15.75" customHeight="1">
      <c r="A434" s="404"/>
      <c r="B434" s="404"/>
      <c r="C434" s="404"/>
      <c r="D434" s="404"/>
      <c r="E434" s="404"/>
      <c r="F434" s="404"/>
      <c r="G434" s="404"/>
      <c r="H434" s="404"/>
      <c r="I434" s="404"/>
      <c r="J434" s="404"/>
      <c r="K434" s="404"/>
      <c r="L434" s="404"/>
      <c r="M434" s="404"/>
      <c r="N434" s="404"/>
      <c r="O434" s="404"/>
      <c r="P434" s="404"/>
      <c r="Q434" s="404"/>
      <c r="R434" s="404"/>
      <c r="S434" s="404"/>
      <c r="T434" s="404"/>
      <c r="U434" s="404"/>
      <c r="V434" s="404"/>
      <c r="W434" s="404"/>
      <c r="X434" s="404"/>
      <c r="Y434" s="404"/>
      <c r="Z434" s="404"/>
      <c r="AA434" s="404"/>
      <c r="AB434" s="404"/>
      <c r="AC434" s="404"/>
      <c r="AD434" s="404"/>
      <c r="AE434" s="404"/>
      <c r="AF434" s="404"/>
      <c r="AG434" s="404"/>
    </row>
    <row r="435" spans="1:33" ht="15.75" customHeight="1">
      <c r="A435" s="404"/>
      <c r="B435" s="404"/>
      <c r="C435" s="404"/>
      <c r="D435" s="404"/>
      <c r="E435" s="404"/>
      <c r="F435" s="404"/>
      <c r="G435" s="404"/>
      <c r="H435" s="404"/>
      <c r="I435" s="404"/>
      <c r="J435" s="404"/>
      <c r="K435" s="404"/>
      <c r="L435" s="404"/>
      <c r="M435" s="404"/>
      <c r="N435" s="404"/>
      <c r="O435" s="404"/>
      <c r="P435" s="404"/>
      <c r="Q435" s="404"/>
      <c r="R435" s="404"/>
      <c r="S435" s="404"/>
      <c r="T435" s="404"/>
      <c r="U435" s="404"/>
      <c r="V435" s="404"/>
      <c r="W435" s="404"/>
      <c r="X435" s="404"/>
      <c r="Y435" s="404"/>
      <c r="Z435" s="404"/>
      <c r="AA435" s="404"/>
      <c r="AB435" s="404"/>
      <c r="AC435" s="404"/>
      <c r="AD435" s="404"/>
      <c r="AE435" s="404"/>
      <c r="AF435" s="404"/>
      <c r="AG435" s="404"/>
    </row>
    <row r="436" spans="1:33" ht="15.75" customHeight="1">
      <c r="A436" s="404"/>
      <c r="B436" s="404"/>
      <c r="C436" s="404"/>
      <c r="D436" s="404"/>
      <c r="E436" s="404"/>
      <c r="F436" s="404"/>
      <c r="G436" s="404"/>
      <c r="H436" s="404"/>
      <c r="I436" s="404"/>
      <c r="J436" s="404"/>
      <c r="K436" s="404"/>
      <c r="L436" s="404"/>
      <c r="M436" s="404"/>
      <c r="N436" s="404"/>
      <c r="O436" s="404"/>
      <c r="P436" s="404"/>
      <c r="Q436" s="404"/>
      <c r="R436" s="404"/>
      <c r="S436" s="404"/>
      <c r="T436" s="404"/>
      <c r="U436" s="404"/>
      <c r="V436" s="404"/>
      <c r="W436" s="404"/>
      <c r="X436" s="404"/>
      <c r="Y436" s="404"/>
      <c r="Z436" s="404"/>
      <c r="AA436" s="404"/>
      <c r="AB436" s="404"/>
      <c r="AC436" s="404"/>
      <c r="AD436" s="404"/>
      <c r="AE436" s="404"/>
      <c r="AF436" s="404"/>
      <c r="AG436" s="404"/>
    </row>
    <row r="437" spans="1:33" ht="15.75" customHeight="1">
      <c r="A437" s="404"/>
      <c r="B437" s="404"/>
      <c r="C437" s="404"/>
      <c r="D437" s="404"/>
      <c r="E437" s="404"/>
      <c r="F437" s="404"/>
      <c r="G437" s="404"/>
      <c r="H437" s="404"/>
      <c r="I437" s="404"/>
      <c r="J437" s="404"/>
      <c r="K437" s="404"/>
      <c r="L437" s="404"/>
      <c r="M437" s="404"/>
      <c r="N437" s="404"/>
      <c r="O437" s="404"/>
      <c r="P437" s="404"/>
      <c r="Q437" s="404"/>
      <c r="R437" s="404"/>
      <c r="S437" s="404"/>
      <c r="T437" s="404"/>
      <c r="U437" s="404"/>
      <c r="V437" s="404"/>
      <c r="W437" s="404"/>
      <c r="X437" s="404"/>
      <c r="Y437" s="404"/>
      <c r="Z437" s="404"/>
      <c r="AA437" s="404"/>
      <c r="AB437" s="404"/>
      <c r="AC437" s="404"/>
      <c r="AD437" s="404"/>
      <c r="AE437" s="404"/>
      <c r="AF437" s="404"/>
      <c r="AG437" s="404"/>
    </row>
    <row r="438" spans="1:33" ht="15.75" customHeight="1">
      <c r="A438" s="404"/>
      <c r="B438" s="404"/>
      <c r="C438" s="404"/>
      <c r="D438" s="404"/>
      <c r="E438" s="404"/>
      <c r="F438" s="404"/>
      <c r="G438" s="404"/>
      <c r="H438" s="404"/>
      <c r="I438" s="404"/>
      <c r="J438" s="404"/>
      <c r="K438" s="404"/>
      <c r="L438" s="404"/>
      <c r="M438" s="404"/>
      <c r="N438" s="404"/>
      <c r="O438" s="404"/>
      <c r="P438" s="404"/>
      <c r="Q438" s="404"/>
      <c r="R438" s="404"/>
      <c r="S438" s="404"/>
      <c r="T438" s="404"/>
      <c r="U438" s="404"/>
      <c r="V438" s="404"/>
      <c r="W438" s="404"/>
      <c r="X438" s="404"/>
      <c r="Y438" s="404"/>
      <c r="Z438" s="404"/>
      <c r="AA438" s="404"/>
      <c r="AB438" s="404"/>
      <c r="AC438" s="404"/>
      <c r="AD438" s="404"/>
      <c r="AE438" s="404"/>
      <c r="AF438" s="404"/>
      <c r="AG438" s="404"/>
    </row>
    <row r="439" spans="1:33" ht="15.75" customHeight="1">
      <c r="A439" s="404"/>
      <c r="B439" s="404"/>
      <c r="C439" s="404"/>
      <c r="D439" s="404"/>
      <c r="E439" s="404"/>
      <c r="F439" s="404"/>
      <c r="G439" s="404"/>
      <c r="H439" s="404"/>
      <c r="I439" s="404"/>
      <c r="J439" s="404"/>
      <c r="K439" s="404"/>
      <c r="L439" s="404"/>
      <c r="M439" s="404"/>
      <c r="N439" s="404"/>
      <c r="O439" s="404"/>
      <c r="P439" s="404"/>
      <c r="Q439" s="404"/>
      <c r="R439" s="404"/>
      <c r="S439" s="404"/>
      <c r="T439" s="404"/>
      <c r="U439" s="404"/>
      <c r="V439" s="404"/>
      <c r="W439" s="404"/>
      <c r="X439" s="404"/>
      <c r="Y439" s="404"/>
      <c r="Z439" s="404"/>
      <c r="AA439" s="404"/>
      <c r="AB439" s="404"/>
      <c r="AC439" s="404"/>
      <c r="AD439" s="404"/>
      <c r="AE439" s="404"/>
      <c r="AF439" s="404"/>
      <c r="AG439" s="404"/>
    </row>
    <row r="440" spans="1:33" ht="15.75" customHeight="1">
      <c r="A440" s="404"/>
      <c r="B440" s="404"/>
      <c r="C440" s="404"/>
      <c r="D440" s="404"/>
      <c r="E440" s="404"/>
      <c r="F440" s="404"/>
      <c r="G440" s="404"/>
      <c r="H440" s="404"/>
      <c r="I440" s="404"/>
      <c r="J440" s="404"/>
      <c r="K440" s="404"/>
      <c r="L440" s="404"/>
      <c r="M440" s="404"/>
      <c r="N440" s="404"/>
      <c r="O440" s="404"/>
      <c r="P440" s="404"/>
      <c r="Q440" s="404"/>
      <c r="R440" s="404"/>
      <c r="S440" s="404"/>
      <c r="T440" s="404"/>
      <c r="U440" s="404"/>
      <c r="V440" s="404"/>
      <c r="W440" s="404"/>
      <c r="X440" s="404"/>
      <c r="Y440" s="404"/>
      <c r="Z440" s="404"/>
      <c r="AA440" s="404"/>
      <c r="AB440" s="404"/>
      <c r="AC440" s="404"/>
      <c r="AD440" s="404"/>
      <c r="AE440" s="404"/>
      <c r="AF440" s="404"/>
      <c r="AG440" s="404"/>
    </row>
    <row r="441" spans="1:33" ht="15.75" customHeight="1">
      <c r="A441" s="404"/>
      <c r="B441" s="404"/>
      <c r="C441" s="404"/>
      <c r="D441" s="404"/>
      <c r="E441" s="404"/>
      <c r="F441" s="404"/>
      <c r="G441" s="404"/>
      <c r="H441" s="404"/>
      <c r="I441" s="404"/>
      <c r="J441" s="404"/>
      <c r="K441" s="404"/>
      <c r="L441" s="404"/>
      <c r="M441" s="404"/>
      <c r="N441" s="404"/>
      <c r="O441" s="404"/>
      <c r="P441" s="404"/>
      <c r="Q441" s="404"/>
      <c r="R441" s="404"/>
      <c r="S441" s="404"/>
      <c r="T441" s="404"/>
      <c r="U441" s="404"/>
      <c r="V441" s="404"/>
      <c r="W441" s="404"/>
      <c r="X441" s="404"/>
      <c r="Y441" s="404"/>
      <c r="Z441" s="404"/>
      <c r="AA441" s="404"/>
      <c r="AB441" s="404"/>
      <c r="AC441" s="404"/>
      <c r="AD441" s="404"/>
      <c r="AE441" s="404"/>
      <c r="AF441" s="404"/>
      <c r="AG441" s="404"/>
    </row>
    <row r="442" spans="1:33" ht="15.75" customHeight="1">
      <c r="A442" s="404"/>
      <c r="B442" s="404"/>
      <c r="C442" s="404"/>
      <c r="D442" s="404"/>
      <c r="E442" s="404"/>
      <c r="F442" s="404"/>
      <c r="G442" s="404"/>
      <c r="H442" s="404"/>
      <c r="I442" s="404"/>
      <c r="J442" s="404"/>
      <c r="K442" s="404"/>
      <c r="L442" s="404"/>
      <c r="M442" s="404"/>
      <c r="N442" s="404"/>
      <c r="O442" s="404"/>
      <c r="P442" s="404"/>
      <c r="Q442" s="404"/>
      <c r="R442" s="404"/>
      <c r="S442" s="404"/>
      <c r="T442" s="404"/>
      <c r="U442" s="404"/>
      <c r="V442" s="404"/>
      <c r="W442" s="404"/>
      <c r="X442" s="404"/>
      <c r="Y442" s="404"/>
      <c r="Z442" s="404"/>
      <c r="AA442" s="404"/>
      <c r="AB442" s="404"/>
      <c r="AC442" s="404"/>
      <c r="AD442" s="404"/>
      <c r="AE442" s="404"/>
      <c r="AF442" s="404"/>
      <c r="AG442" s="404"/>
    </row>
    <row r="443" spans="1:33" ht="15.75" customHeight="1">
      <c r="A443" s="404"/>
      <c r="B443" s="404"/>
      <c r="C443" s="404"/>
      <c r="D443" s="404"/>
      <c r="E443" s="404"/>
      <c r="F443" s="404"/>
      <c r="G443" s="404"/>
      <c r="H443" s="404"/>
      <c r="I443" s="404"/>
      <c r="J443" s="404"/>
      <c r="K443" s="404"/>
      <c r="L443" s="404"/>
      <c r="M443" s="404"/>
      <c r="N443" s="404"/>
      <c r="O443" s="404"/>
      <c r="P443" s="404"/>
      <c r="Q443" s="404"/>
      <c r="R443" s="404"/>
      <c r="S443" s="404"/>
      <c r="T443" s="404"/>
      <c r="U443" s="404"/>
      <c r="V443" s="404"/>
      <c r="W443" s="404"/>
      <c r="X443" s="404"/>
      <c r="Y443" s="404"/>
      <c r="Z443" s="404"/>
      <c r="AA443" s="404"/>
      <c r="AB443" s="404"/>
      <c r="AC443" s="404"/>
      <c r="AD443" s="404"/>
      <c r="AE443" s="404"/>
      <c r="AF443" s="404"/>
      <c r="AG443" s="404"/>
    </row>
    <row r="444" spans="1:33" ht="15.75" customHeight="1">
      <c r="A444" s="404"/>
      <c r="B444" s="404"/>
      <c r="C444" s="404"/>
      <c r="D444" s="404"/>
      <c r="E444" s="404"/>
      <c r="F444" s="404"/>
      <c r="G444" s="404"/>
      <c r="H444" s="404"/>
      <c r="I444" s="404"/>
      <c r="J444" s="404"/>
      <c r="K444" s="404"/>
      <c r="L444" s="404"/>
      <c r="M444" s="404"/>
      <c r="N444" s="404"/>
      <c r="O444" s="404"/>
      <c r="P444" s="404"/>
      <c r="Q444" s="404"/>
      <c r="R444" s="404"/>
      <c r="S444" s="404"/>
      <c r="T444" s="404"/>
      <c r="U444" s="404"/>
      <c r="V444" s="404"/>
      <c r="W444" s="404"/>
      <c r="X444" s="404"/>
      <c r="Y444" s="404"/>
      <c r="Z444" s="404"/>
      <c r="AA444" s="404"/>
      <c r="AB444" s="404"/>
      <c r="AC444" s="404"/>
      <c r="AD444" s="404"/>
      <c r="AE444" s="404"/>
      <c r="AF444" s="404"/>
      <c r="AG444" s="404"/>
    </row>
    <row r="445" spans="1:33" ht="15.75" customHeight="1">
      <c r="A445" s="404"/>
      <c r="B445" s="404"/>
      <c r="C445" s="404"/>
      <c r="D445" s="404"/>
      <c r="E445" s="404"/>
      <c r="F445" s="404"/>
      <c r="G445" s="404"/>
      <c r="H445" s="404"/>
      <c r="I445" s="404"/>
      <c r="J445" s="404"/>
      <c r="K445" s="404"/>
      <c r="L445" s="404"/>
      <c r="M445" s="404"/>
      <c r="N445" s="404"/>
      <c r="O445" s="404"/>
      <c r="P445" s="404"/>
      <c r="Q445" s="404"/>
      <c r="R445" s="404"/>
      <c r="S445" s="404"/>
      <c r="T445" s="404"/>
      <c r="U445" s="404"/>
      <c r="V445" s="404"/>
      <c r="W445" s="404"/>
      <c r="X445" s="404"/>
      <c r="Y445" s="404"/>
      <c r="Z445" s="404"/>
      <c r="AA445" s="404"/>
      <c r="AB445" s="404"/>
      <c r="AC445" s="404"/>
      <c r="AD445" s="404"/>
      <c r="AE445" s="404"/>
      <c r="AF445" s="404"/>
      <c r="AG445" s="404"/>
    </row>
    <row r="446" spans="1:33" ht="15.75" customHeight="1">
      <c r="A446" s="404"/>
      <c r="B446" s="404"/>
      <c r="C446" s="404"/>
      <c r="D446" s="404"/>
      <c r="E446" s="404"/>
      <c r="F446" s="404"/>
      <c r="G446" s="404"/>
      <c r="H446" s="404"/>
      <c r="I446" s="404"/>
      <c r="J446" s="404"/>
      <c r="K446" s="404"/>
      <c r="L446" s="404"/>
      <c r="M446" s="404"/>
      <c r="N446" s="404"/>
      <c r="O446" s="404"/>
      <c r="P446" s="404"/>
      <c r="Q446" s="404"/>
      <c r="R446" s="404"/>
      <c r="S446" s="404"/>
      <c r="T446" s="404"/>
      <c r="U446" s="404"/>
      <c r="V446" s="404"/>
      <c r="W446" s="404"/>
      <c r="X446" s="404"/>
      <c r="Y446" s="404"/>
      <c r="Z446" s="404"/>
      <c r="AA446" s="404"/>
      <c r="AB446" s="404"/>
      <c r="AC446" s="404"/>
      <c r="AD446" s="404"/>
      <c r="AE446" s="404"/>
      <c r="AF446" s="404"/>
      <c r="AG446" s="404"/>
    </row>
    <row r="447" spans="1:33" ht="15.75" customHeight="1">
      <c r="A447" s="404"/>
      <c r="B447" s="404"/>
      <c r="C447" s="404"/>
      <c r="D447" s="404"/>
      <c r="E447" s="404"/>
      <c r="F447" s="404"/>
      <c r="G447" s="404"/>
      <c r="H447" s="404"/>
      <c r="I447" s="404"/>
      <c r="J447" s="404"/>
      <c r="K447" s="404"/>
      <c r="L447" s="404"/>
      <c r="M447" s="404"/>
      <c r="N447" s="404"/>
      <c r="O447" s="404"/>
      <c r="P447" s="404"/>
      <c r="Q447" s="404"/>
      <c r="R447" s="404"/>
      <c r="S447" s="404"/>
      <c r="T447" s="404"/>
      <c r="U447" s="404"/>
      <c r="V447" s="404"/>
      <c r="W447" s="404"/>
      <c r="X447" s="404"/>
      <c r="Y447" s="404"/>
      <c r="Z447" s="404"/>
      <c r="AA447" s="404"/>
      <c r="AB447" s="404"/>
      <c r="AC447" s="404"/>
      <c r="AD447" s="404"/>
      <c r="AE447" s="404"/>
      <c r="AF447" s="404"/>
      <c r="AG447" s="404"/>
    </row>
    <row r="448" spans="1:33" ht="15.75" customHeight="1">
      <c r="A448" s="404"/>
      <c r="B448" s="404"/>
      <c r="C448" s="404"/>
      <c r="D448" s="404"/>
      <c r="E448" s="404"/>
      <c r="F448" s="404"/>
      <c r="G448" s="404"/>
      <c r="H448" s="404"/>
      <c r="I448" s="404"/>
      <c r="J448" s="404"/>
      <c r="K448" s="404"/>
      <c r="L448" s="404"/>
      <c r="M448" s="404"/>
      <c r="N448" s="404"/>
      <c r="O448" s="404"/>
      <c r="P448" s="404"/>
      <c r="Q448" s="404"/>
      <c r="R448" s="404"/>
      <c r="S448" s="404"/>
      <c r="T448" s="404"/>
      <c r="U448" s="404"/>
      <c r="V448" s="404"/>
      <c r="W448" s="404"/>
      <c r="X448" s="404"/>
      <c r="Y448" s="404"/>
      <c r="Z448" s="404"/>
      <c r="AA448" s="404"/>
      <c r="AB448" s="404"/>
      <c r="AC448" s="404"/>
      <c r="AD448" s="404"/>
      <c r="AE448" s="404"/>
      <c r="AF448" s="404"/>
      <c r="AG448" s="404"/>
    </row>
    <row r="449" spans="1:33" ht="15.75" customHeight="1">
      <c r="A449" s="404"/>
      <c r="B449" s="404"/>
      <c r="C449" s="404"/>
      <c r="D449" s="404"/>
      <c r="E449" s="404"/>
      <c r="F449" s="404"/>
      <c r="G449" s="404"/>
      <c r="H449" s="404"/>
      <c r="I449" s="404"/>
      <c r="J449" s="404"/>
      <c r="K449" s="404"/>
      <c r="L449" s="404"/>
      <c r="M449" s="404"/>
      <c r="N449" s="404"/>
      <c r="O449" s="404"/>
      <c r="P449" s="404"/>
      <c r="Q449" s="404"/>
      <c r="R449" s="404"/>
      <c r="S449" s="404"/>
      <c r="T449" s="404"/>
      <c r="U449" s="404"/>
      <c r="V449" s="404"/>
      <c r="W449" s="404"/>
      <c r="X449" s="404"/>
      <c r="Y449" s="404"/>
      <c r="Z449" s="404"/>
      <c r="AA449" s="404"/>
      <c r="AB449" s="404"/>
      <c r="AC449" s="404"/>
      <c r="AD449" s="404"/>
      <c r="AE449" s="404"/>
      <c r="AF449" s="404"/>
      <c r="AG449" s="404"/>
    </row>
    <row r="450" spans="1:33" ht="15.75" customHeight="1">
      <c r="A450" s="404"/>
      <c r="B450" s="404"/>
      <c r="C450" s="404"/>
      <c r="D450" s="404"/>
      <c r="E450" s="404"/>
      <c r="F450" s="404"/>
      <c r="G450" s="404"/>
      <c r="H450" s="404"/>
      <c r="I450" s="404"/>
      <c r="J450" s="404"/>
      <c r="K450" s="404"/>
      <c r="L450" s="404"/>
      <c r="M450" s="404"/>
      <c r="N450" s="404"/>
      <c r="O450" s="404"/>
      <c r="P450" s="404"/>
      <c r="Q450" s="404"/>
      <c r="R450" s="404"/>
      <c r="S450" s="404"/>
      <c r="T450" s="404"/>
      <c r="U450" s="404"/>
      <c r="V450" s="404"/>
      <c r="W450" s="404"/>
      <c r="X450" s="404"/>
      <c r="Y450" s="404"/>
      <c r="Z450" s="404"/>
      <c r="AA450" s="404"/>
      <c r="AB450" s="404"/>
      <c r="AC450" s="404"/>
      <c r="AD450" s="404"/>
      <c r="AE450" s="404"/>
      <c r="AF450" s="404"/>
      <c r="AG450" s="404"/>
    </row>
    <row r="451" spans="1:33" ht="15.75" customHeight="1">
      <c r="A451" s="404"/>
      <c r="B451" s="404"/>
      <c r="C451" s="404"/>
      <c r="D451" s="404"/>
      <c r="E451" s="404"/>
      <c r="F451" s="404"/>
      <c r="G451" s="404"/>
      <c r="H451" s="404"/>
      <c r="I451" s="404"/>
      <c r="J451" s="404"/>
      <c r="K451" s="404"/>
      <c r="L451" s="404"/>
      <c r="M451" s="404"/>
      <c r="N451" s="404"/>
      <c r="O451" s="404"/>
      <c r="P451" s="404"/>
      <c r="Q451" s="404"/>
      <c r="R451" s="404"/>
      <c r="S451" s="404"/>
      <c r="T451" s="404"/>
      <c r="U451" s="404"/>
      <c r="V451" s="404"/>
      <c r="W451" s="404"/>
      <c r="X451" s="404"/>
      <c r="Y451" s="404"/>
      <c r="Z451" s="404"/>
      <c r="AA451" s="404"/>
      <c r="AB451" s="404"/>
      <c r="AC451" s="404"/>
      <c r="AD451" s="404"/>
      <c r="AE451" s="404"/>
      <c r="AF451" s="404"/>
      <c r="AG451" s="404"/>
    </row>
    <row r="452" spans="1:33" ht="15.75" customHeight="1">
      <c r="A452" s="404"/>
      <c r="B452" s="404"/>
      <c r="C452" s="404"/>
      <c r="D452" s="404"/>
      <c r="E452" s="404"/>
      <c r="F452" s="404"/>
      <c r="G452" s="404"/>
      <c r="H452" s="404"/>
      <c r="I452" s="404"/>
      <c r="J452" s="404"/>
      <c r="K452" s="404"/>
      <c r="L452" s="404"/>
      <c r="M452" s="404"/>
      <c r="N452" s="404"/>
      <c r="O452" s="404"/>
      <c r="P452" s="404"/>
      <c r="Q452" s="404"/>
      <c r="R452" s="404"/>
      <c r="S452" s="404"/>
      <c r="T452" s="404"/>
      <c r="U452" s="404"/>
      <c r="V452" s="404"/>
      <c r="W452" s="404"/>
      <c r="X452" s="404"/>
      <c r="Y452" s="404"/>
      <c r="Z452" s="404"/>
      <c r="AA452" s="404"/>
      <c r="AB452" s="404"/>
      <c r="AC452" s="404"/>
      <c r="AD452" s="404"/>
      <c r="AE452" s="404"/>
      <c r="AF452" s="404"/>
      <c r="AG452" s="404"/>
    </row>
    <row r="453" spans="1:33" ht="15.75" customHeight="1">
      <c r="A453" s="404"/>
      <c r="B453" s="404"/>
      <c r="C453" s="404"/>
      <c r="D453" s="404"/>
      <c r="E453" s="404"/>
      <c r="F453" s="404"/>
      <c r="G453" s="404"/>
      <c r="H453" s="404"/>
      <c r="I453" s="404"/>
      <c r="J453" s="404"/>
      <c r="K453" s="404"/>
      <c r="L453" s="404"/>
      <c r="M453" s="404"/>
      <c r="N453" s="404"/>
      <c r="O453" s="404"/>
      <c r="P453" s="404"/>
      <c r="Q453" s="404"/>
      <c r="R453" s="404"/>
      <c r="S453" s="404"/>
      <c r="T453" s="404"/>
      <c r="U453" s="404"/>
      <c r="V453" s="404"/>
      <c r="W453" s="404"/>
      <c r="X453" s="404"/>
      <c r="Y453" s="404"/>
      <c r="Z453" s="404"/>
      <c r="AA453" s="404"/>
      <c r="AB453" s="404"/>
      <c r="AC453" s="404"/>
      <c r="AD453" s="404"/>
      <c r="AE453" s="404"/>
      <c r="AF453" s="404"/>
      <c r="AG453" s="404"/>
    </row>
    <row r="454" spans="1:33" ht="15.75" customHeight="1">
      <c r="A454" s="404"/>
      <c r="B454" s="404"/>
      <c r="C454" s="404"/>
      <c r="D454" s="404"/>
      <c r="E454" s="404"/>
      <c r="F454" s="404"/>
      <c r="G454" s="404"/>
      <c r="H454" s="404"/>
      <c r="I454" s="404"/>
      <c r="J454" s="404"/>
      <c r="K454" s="404"/>
      <c r="L454" s="404"/>
      <c r="M454" s="404"/>
      <c r="N454" s="404"/>
      <c r="O454" s="404"/>
      <c r="P454" s="404"/>
      <c r="Q454" s="404"/>
      <c r="R454" s="404"/>
      <c r="S454" s="404"/>
      <c r="T454" s="404"/>
      <c r="U454" s="404"/>
      <c r="V454" s="404"/>
      <c r="W454" s="404"/>
      <c r="X454" s="404"/>
      <c r="Y454" s="404"/>
      <c r="Z454" s="404"/>
      <c r="AA454" s="404"/>
      <c r="AB454" s="404"/>
      <c r="AC454" s="404"/>
      <c r="AD454" s="404"/>
      <c r="AE454" s="404"/>
      <c r="AF454" s="404"/>
      <c r="AG454" s="404"/>
    </row>
    <row r="455" spans="1:33" ht="15.75" customHeight="1">
      <c r="A455" s="404"/>
      <c r="B455" s="404"/>
      <c r="C455" s="404"/>
      <c r="D455" s="404"/>
      <c r="E455" s="404"/>
      <c r="F455" s="404"/>
      <c r="G455" s="404"/>
      <c r="H455" s="404"/>
      <c r="I455" s="404"/>
      <c r="J455" s="404"/>
      <c r="K455" s="404"/>
      <c r="L455" s="404"/>
      <c r="M455" s="404"/>
      <c r="N455" s="404"/>
      <c r="O455" s="404"/>
      <c r="P455" s="404"/>
      <c r="Q455" s="404"/>
      <c r="R455" s="404"/>
      <c r="S455" s="404"/>
      <c r="T455" s="404"/>
      <c r="U455" s="404"/>
      <c r="V455" s="404"/>
      <c r="W455" s="404"/>
      <c r="X455" s="404"/>
      <c r="Y455" s="404"/>
      <c r="Z455" s="404"/>
      <c r="AA455" s="404"/>
      <c r="AB455" s="404"/>
      <c r="AC455" s="404"/>
      <c r="AD455" s="404"/>
      <c r="AE455" s="404"/>
      <c r="AF455" s="404"/>
      <c r="AG455" s="404"/>
    </row>
    <row r="456" spans="1:33" ht="15.75" customHeight="1">
      <c r="A456" s="404"/>
      <c r="B456" s="404"/>
      <c r="C456" s="404"/>
      <c r="D456" s="404"/>
      <c r="E456" s="404"/>
      <c r="F456" s="404"/>
      <c r="G456" s="404"/>
      <c r="H456" s="404"/>
      <c r="I456" s="404"/>
      <c r="J456" s="404"/>
      <c r="K456" s="404"/>
      <c r="L456" s="404"/>
      <c r="M456" s="404"/>
      <c r="N456" s="404"/>
      <c r="O456" s="404"/>
      <c r="P456" s="404"/>
      <c r="Q456" s="404"/>
      <c r="R456" s="404"/>
      <c r="S456" s="404"/>
      <c r="T456" s="404"/>
      <c r="U456" s="404"/>
      <c r="V456" s="404"/>
      <c r="W456" s="404"/>
      <c r="X456" s="404"/>
      <c r="Y456" s="404"/>
      <c r="Z456" s="404"/>
      <c r="AA456" s="404"/>
      <c r="AB456" s="404"/>
      <c r="AC456" s="404"/>
      <c r="AD456" s="404"/>
      <c r="AE456" s="404"/>
      <c r="AF456" s="404"/>
      <c r="AG456" s="404"/>
    </row>
    <row r="457" spans="1:33" ht="15.75" customHeight="1">
      <c r="A457" s="404"/>
      <c r="B457" s="404"/>
      <c r="C457" s="404"/>
      <c r="D457" s="404"/>
      <c r="E457" s="404"/>
      <c r="F457" s="404"/>
      <c r="G457" s="404"/>
      <c r="H457" s="404"/>
      <c r="I457" s="404"/>
      <c r="J457" s="404"/>
      <c r="K457" s="404"/>
      <c r="L457" s="404"/>
      <c r="M457" s="404"/>
      <c r="N457" s="404"/>
      <c r="O457" s="404"/>
      <c r="P457" s="404"/>
      <c r="Q457" s="404"/>
      <c r="R457" s="404"/>
      <c r="S457" s="404"/>
      <c r="T457" s="404"/>
      <c r="U457" s="404"/>
      <c r="V457" s="404"/>
      <c r="W457" s="404"/>
      <c r="X457" s="404"/>
      <c r="Y457" s="404"/>
      <c r="Z457" s="404"/>
      <c r="AA457" s="404"/>
      <c r="AB457" s="404"/>
      <c r="AC457" s="404"/>
      <c r="AD457" s="404"/>
      <c r="AE457" s="404"/>
      <c r="AF457" s="404"/>
      <c r="AG457" s="404"/>
    </row>
    <row r="458" spans="1:33" ht="15.75" customHeight="1">
      <c r="A458" s="404"/>
      <c r="B458" s="404"/>
      <c r="C458" s="404"/>
      <c r="D458" s="404"/>
      <c r="E458" s="404"/>
      <c r="F458" s="404"/>
      <c r="G458" s="404"/>
      <c r="H458" s="404"/>
      <c r="I458" s="404"/>
      <c r="J458" s="404"/>
      <c r="K458" s="404"/>
      <c r="L458" s="404"/>
      <c r="M458" s="404"/>
      <c r="N458" s="404"/>
      <c r="O458" s="404"/>
      <c r="P458" s="404"/>
      <c r="Q458" s="404"/>
      <c r="R458" s="404"/>
      <c r="S458" s="404"/>
      <c r="T458" s="404"/>
      <c r="U458" s="404"/>
      <c r="V458" s="404"/>
      <c r="W458" s="404"/>
      <c r="X458" s="404"/>
      <c r="Y458" s="404"/>
      <c r="Z458" s="404"/>
      <c r="AA458" s="404"/>
      <c r="AB458" s="404"/>
      <c r="AC458" s="404"/>
      <c r="AD458" s="404"/>
      <c r="AE458" s="404"/>
      <c r="AF458" s="404"/>
      <c r="AG458" s="404"/>
    </row>
    <row r="459" spans="1:33" ht="15.75" customHeight="1">
      <c r="A459" s="404"/>
      <c r="B459" s="404"/>
      <c r="C459" s="404"/>
      <c r="D459" s="404"/>
      <c r="E459" s="404"/>
      <c r="F459" s="404"/>
      <c r="G459" s="404"/>
      <c r="H459" s="404"/>
      <c r="I459" s="404"/>
      <c r="J459" s="404"/>
      <c r="K459" s="404"/>
      <c r="L459" s="404"/>
      <c r="M459" s="404"/>
      <c r="N459" s="404"/>
      <c r="O459" s="404"/>
      <c r="P459" s="404"/>
      <c r="Q459" s="404"/>
      <c r="R459" s="404"/>
      <c r="S459" s="404"/>
      <c r="T459" s="404"/>
      <c r="U459" s="404"/>
      <c r="V459" s="404"/>
      <c r="W459" s="404"/>
      <c r="X459" s="404"/>
      <c r="Y459" s="404"/>
      <c r="Z459" s="404"/>
      <c r="AA459" s="404"/>
      <c r="AB459" s="404"/>
      <c r="AC459" s="404"/>
      <c r="AD459" s="404"/>
      <c r="AE459" s="404"/>
      <c r="AF459" s="404"/>
      <c r="AG459" s="404"/>
    </row>
    <row r="460" spans="1:33" ht="15.75" customHeight="1">
      <c r="A460" s="404"/>
      <c r="B460" s="404"/>
      <c r="C460" s="404"/>
      <c r="D460" s="404"/>
      <c r="E460" s="404"/>
      <c r="F460" s="404"/>
      <c r="G460" s="404"/>
      <c r="H460" s="404"/>
      <c r="I460" s="404"/>
      <c r="J460" s="404"/>
      <c r="K460" s="404"/>
      <c r="L460" s="404"/>
      <c r="M460" s="404"/>
      <c r="N460" s="404"/>
      <c r="O460" s="404"/>
      <c r="P460" s="404"/>
      <c r="Q460" s="404"/>
      <c r="R460" s="404"/>
      <c r="S460" s="404"/>
      <c r="T460" s="404"/>
      <c r="U460" s="404"/>
      <c r="V460" s="404"/>
      <c r="W460" s="404"/>
      <c r="X460" s="404"/>
      <c r="Y460" s="404"/>
      <c r="Z460" s="404"/>
      <c r="AA460" s="404"/>
      <c r="AB460" s="404"/>
      <c r="AC460" s="404"/>
      <c r="AD460" s="404"/>
      <c r="AE460" s="404"/>
      <c r="AF460" s="404"/>
      <c r="AG460" s="404"/>
    </row>
    <row r="461" spans="1:33" ht="15.75" customHeight="1">
      <c r="A461" s="404"/>
      <c r="B461" s="404"/>
      <c r="C461" s="404"/>
      <c r="D461" s="404"/>
      <c r="E461" s="404"/>
      <c r="F461" s="404"/>
      <c r="G461" s="404"/>
      <c r="H461" s="404"/>
      <c r="I461" s="404"/>
      <c r="J461" s="404"/>
      <c r="K461" s="404"/>
      <c r="L461" s="404"/>
      <c r="M461" s="404"/>
      <c r="N461" s="404"/>
      <c r="O461" s="404"/>
      <c r="P461" s="404"/>
      <c r="Q461" s="404"/>
      <c r="R461" s="404"/>
      <c r="S461" s="404"/>
      <c r="T461" s="404"/>
      <c r="U461" s="404"/>
      <c r="V461" s="404"/>
      <c r="W461" s="404"/>
      <c r="X461" s="404"/>
      <c r="Y461" s="404"/>
      <c r="Z461" s="404"/>
      <c r="AA461" s="404"/>
      <c r="AB461" s="404"/>
      <c r="AC461" s="404"/>
      <c r="AD461" s="404"/>
      <c r="AE461" s="404"/>
      <c r="AF461" s="404"/>
      <c r="AG461" s="404"/>
    </row>
    <row r="462" spans="1:33" ht="15.75" customHeight="1">
      <c r="A462" s="404"/>
      <c r="B462" s="404"/>
      <c r="C462" s="404"/>
      <c r="D462" s="404"/>
      <c r="E462" s="404"/>
      <c r="F462" s="404"/>
      <c r="G462" s="404"/>
      <c r="H462" s="404"/>
      <c r="I462" s="404"/>
      <c r="J462" s="404"/>
      <c r="K462" s="404"/>
      <c r="L462" s="404"/>
      <c r="M462" s="404"/>
      <c r="N462" s="404"/>
      <c r="O462" s="404"/>
      <c r="P462" s="404"/>
      <c r="Q462" s="404"/>
      <c r="R462" s="404"/>
      <c r="S462" s="404"/>
      <c r="T462" s="404"/>
      <c r="U462" s="404"/>
      <c r="V462" s="404"/>
      <c r="W462" s="404"/>
      <c r="X462" s="404"/>
      <c r="Y462" s="404"/>
      <c r="Z462" s="404"/>
      <c r="AA462" s="404"/>
      <c r="AB462" s="404"/>
      <c r="AC462" s="404"/>
      <c r="AD462" s="404"/>
      <c r="AE462" s="404"/>
      <c r="AF462" s="404"/>
      <c r="AG462" s="404"/>
    </row>
    <row r="463" spans="1:33" ht="15.75" customHeight="1">
      <c r="A463" s="404"/>
      <c r="B463" s="404"/>
      <c r="C463" s="404"/>
      <c r="D463" s="404"/>
      <c r="E463" s="404"/>
      <c r="F463" s="404"/>
      <c r="G463" s="404"/>
      <c r="H463" s="404"/>
      <c r="I463" s="404"/>
      <c r="J463" s="404"/>
      <c r="K463" s="404"/>
      <c r="L463" s="404"/>
      <c r="M463" s="404"/>
      <c r="N463" s="404"/>
      <c r="O463" s="404"/>
      <c r="P463" s="404"/>
      <c r="Q463" s="404"/>
      <c r="R463" s="404"/>
      <c r="S463" s="404"/>
      <c r="T463" s="404"/>
      <c r="U463" s="404"/>
      <c r="V463" s="404"/>
      <c r="W463" s="404"/>
      <c r="X463" s="404"/>
      <c r="Y463" s="404"/>
      <c r="Z463" s="404"/>
      <c r="AA463" s="404"/>
      <c r="AB463" s="404"/>
      <c r="AC463" s="404"/>
      <c r="AD463" s="404"/>
      <c r="AE463" s="404"/>
      <c r="AF463" s="404"/>
      <c r="AG463" s="404"/>
    </row>
    <row r="464" spans="1:33" ht="15.75" customHeight="1">
      <c r="A464" s="404"/>
      <c r="B464" s="404"/>
      <c r="C464" s="404"/>
      <c r="D464" s="404"/>
      <c r="E464" s="404"/>
      <c r="F464" s="404"/>
      <c r="G464" s="404"/>
      <c r="H464" s="404"/>
      <c r="I464" s="404"/>
      <c r="J464" s="404"/>
      <c r="K464" s="404"/>
      <c r="L464" s="404"/>
      <c r="M464" s="404"/>
      <c r="N464" s="404"/>
      <c r="O464" s="404"/>
      <c r="P464" s="404"/>
      <c r="Q464" s="404"/>
      <c r="R464" s="404"/>
      <c r="S464" s="404"/>
      <c r="T464" s="404"/>
      <c r="U464" s="404"/>
      <c r="V464" s="404"/>
      <c r="W464" s="404"/>
      <c r="X464" s="404"/>
      <c r="Y464" s="404"/>
      <c r="Z464" s="404"/>
      <c r="AA464" s="404"/>
      <c r="AB464" s="404"/>
      <c r="AC464" s="404"/>
      <c r="AD464" s="404"/>
      <c r="AE464" s="404"/>
      <c r="AF464" s="404"/>
      <c r="AG464" s="404"/>
    </row>
    <row r="465" spans="1:33" ht="15.75" customHeight="1">
      <c r="A465" s="404"/>
      <c r="B465" s="404"/>
      <c r="C465" s="404"/>
      <c r="D465" s="404"/>
      <c r="E465" s="404"/>
      <c r="F465" s="404"/>
      <c r="G465" s="404"/>
      <c r="H465" s="404"/>
      <c r="I465" s="404"/>
      <c r="J465" s="404"/>
      <c r="K465" s="404"/>
      <c r="L465" s="404"/>
      <c r="M465" s="404"/>
      <c r="N465" s="404"/>
      <c r="O465" s="404"/>
      <c r="P465" s="404"/>
      <c r="Q465" s="404"/>
      <c r="R465" s="404"/>
      <c r="S465" s="404"/>
      <c r="T465" s="404"/>
      <c r="U465" s="404"/>
      <c r="V465" s="404"/>
      <c r="W465" s="404"/>
      <c r="X465" s="404"/>
      <c r="Y465" s="404"/>
      <c r="Z465" s="404"/>
      <c r="AA465" s="404"/>
      <c r="AB465" s="404"/>
      <c r="AC465" s="404"/>
      <c r="AD465" s="404"/>
      <c r="AE465" s="404"/>
      <c r="AF465" s="404"/>
      <c r="AG465" s="404"/>
    </row>
    <row r="466" spans="1:33" ht="15.75" customHeight="1">
      <c r="A466" s="404"/>
      <c r="B466" s="404"/>
      <c r="C466" s="404"/>
      <c r="D466" s="404"/>
      <c r="E466" s="404"/>
      <c r="F466" s="404"/>
      <c r="G466" s="404"/>
      <c r="H466" s="404"/>
      <c r="I466" s="404"/>
      <c r="J466" s="404"/>
      <c r="K466" s="404"/>
      <c r="L466" s="404"/>
      <c r="M466" s="404"/>
      <c r="N466" s="404"/>
      <c r="O466" s="404"/>
      <c r="P466" s="404"/>
      <c r="Q466" s="404"/>
      <c r="R466" s="404"/>
      <c r="S466" s="404"/>
      <c r="T466" s="404"/>
      <c r="U466" s="404"/>
      <c r="V466" s="404"/>
      <c r="W466" s="404"/>
      <c r="X466" s="404"/>
      <c r="Y466" s="404"/>
      <c r="Z466" s="404"/>
      <c r="AA466" s="404"/>
      <c r="AB466" s="404"/>
      <c r="AC466" s="404"/>
      <c r="AD466" s="404"/>
      <c r="AE466" s="404"/>
      <c r="AF466" s="404"/>
      <c r="AG466" s="404"/>
    </row>
    <row r="467" spans="1:33" ht="15.75" customHeight="1">
      <c r="A467" s="404"/>
      <c r="B467" s="404"/>
      <c r="C467" s="404"/>
      <c r="D467" s="404"/>
      <c r="E467" s="404"/>
      <c r="F467" s="404"/>
      <c r="G467" s="404"/>
      <c r="H467" s="404"/>
      <c r="I467" s="404"/>
      <c r="J467" s="404"/>
      <c r="K467" s="404"/>
      <c r="L467" s="404"/>
      <c r="M467" s="404"/>
      <c r="N467" s="404"/>
      <c r="O467" s="404"/>
      <c r="P467" s="404"/>
      <c r="Q467" s="404"/>
      <c r="R467" s="404"/>
      <c r="S467" s="404"/>
      <c r="T467" s="404"/>
      <c r="U467" s="404"/>
      <c r="V467" s="404"/>
      <c r="W467" s="404"/>
      <c r="X467" s="404"/>
      <c r="Y467" s="404"/>
      <c r="Z467" s="404"/>
      <c r="AA467" s="404"/>
      <c r="AB467" s="404"/>
      <c r="AC467" s="404"/>
      <c r="AD467" s="404"/>
      <c r="AE467" s="404"/>
      <c r="AF467" s="404"/>
      <c r="AG467" s="404"/>
    </row>
    <row r="468" spans="1:33" ht="15.75" customHeight="1">
      <c r="A468" s="404"/>
      <c r="B468" s="404"/>
      <c r="C468" s="404"/>
      <c r="D468" s="404"/>
      <c r="E468" s="404"/>
      <c r="F468" s="404"/>
      <c r="G468" s="404"/>
      <c r="H468" s="404"/>
      <c r="I468" s="404"/>
      <c r="J468" s="404"/>
      <c r="K468" s="404"/>
      <c r="L468" s="404"/>
      <c r="M468" s="404"/>
      <c r="N468" s="404"/>
      <c r="O468" s="404"/>
      <c r="P468" s="404"/>
      <c r="Q468" s="404"/>
      <c r="R468" s="404"/>
      <c r="S468" s="404"/>
      <c r="T468" s="404"/>
      <c r="U468" s="404"/>
      <c r="V468" s="404"/>
      <c r="W468" s="404"/>
      <c r="X468" s="404"/>
      <c r="Y468" s="404"/>
      <c r="Z468" s="404"/>
      <c r="AA468" s="404"/>
      <c r="AB468" s="404"/>
      <c r="AC468" s="404"/>
      <c r="AD468" s="404"/>
      <c r="AE468" s="404"/>
      <c r="AF468" s="404"/>
      <c r="AG468" s="404"/>
    </row>
    <row r="469" spans="1:33" ht="15.75" customHeight="1">
      <c r="A469" s="404"/>
      <c r="B469" s="404"/>
      <c r="C469" s="404"/>
      <c r="D469" s="404"/>
      <c r="E469" s="404"/>
      <c r="F469" s="404"/>
      <c r="G469" s="404"/>
      <c r="H469" s="404"/>
      <c r="I469" s="404"/>
      <c r="J469" s="404"/>
      <c r="K469" s="404"/>
      <c r="L469" s="404"/>
      <c r="M469" s="404"/>
      <c r="N469" s="404"/>
      <c r="O469" s="404"/>
      <c r="P469" s="404"/>
      <c r="Q469" s="404"/>
      <c r="R469" s="404"/>
      <c r="S469" s="404"/>
      <c r="T469" s="404"/>
      <c r="U469" s="404"/>
      <c r="V469" s="404"/>
      <c r="W469" s="404"/>
      <c r="X469" s="404"/>
      <c r="Y469" s="404"/>
      <c r="Z469" s="404"/>
      <c r="AA469" s="404"/>
      <c r="AB469" s="404"/>
      <c r="AC469" s="404"/>
      <c r="AD469" s="404"/>
      <c r="AE469" s="404"/>
      <c r="AF469" s="404"/>
      <c r="AG469" s="404"/>
    </row>
    <row r="470" spans="1:33" ht="15.75" customHeight="1">
      <c r="A470" s="404"/>
      <c r="B470" s="404"/>
      <c r="C470" s="404"/>
      <c r="D470" s="404"/>
      <c r="E470" s="404"/>
      <c r="F470" s="404"/>
      <c r="G470" s="404"/>
      <c r="H470" s="404"/>
      <c r="I470" s="404"/>
      <c r="J470" s="404"/>
      <c r="K470" s="404"/>
      <c r="L470" s="404"/>
      <c r="M470" s="404"/>
      <c r="N470" s="404"/>
      <c r="O470" s="404"/>
      <c r="P470" s="404"/>
      <c r="Q470" s="404"/>
      <c r="R470" s="404"/>
      <c r="S470" s="404"/>
      <c r="T470" s="404"/>
      <c r="U470" s="404"/>
      <c r="V470" s="404"/>
      <c r="W470" s="404"/>
      <c r="X470" s="404"/>
      <c r="Y470" s="404"/>
      <c r="Z470" s="404"/>
      <c r="AA470" s="404"/>
      <c r="AB470" s="404"/>
      <c r="AC470" s="404"/>
      <c r="AD470" s="404"/>
      <c r="AE470" s="404"/>
      <c r="AF470" s="404"/>
      <c r="AG470" s="404"/>
    </row>
    <row r="471" spans="1:33" ht="15.75" customHeight="1">
      <c r="A471" s="404"/>
      <c r="B471" s="404"/>
      <c r="C471" s="404"/>
      <c r="D471" s="404"/>
      <c r="E471" s="404"/>
      <c r="F471" s="404"/>
      <c r="G471" s="404"/>
      <c r="H471" s="404"/>
      <c r="I471" s="404"/>
      <c r="J471" s="404"/>
      <c r="K471" s="404"/>
      <c r="L471" s="404"/>
      <c r="M471" s="404"/>
      <c r="N471" s="404"/>
      <c r="O471" s="404"/>
      <c r="P471" s="404"/>
      <c r="Q471" s="404"/>
      <c r="R471" s="404"/>
      <c r="S471" s="404"/>
      <c r="T471" s="404"/>
      <c r="U471" s="404"/>
      <c r="V471" s="404"/>
      <c r="W471" s="404"/>
      <c r="X471" s="404"/>
      <c r="Y471" s="404"/>
      <c r="Z471" s="404"/>
      <c r="AA471" s="404"/>
      <c r="AB471" s="404"/>
      <c r="AC471" s="404"/>
      <c r="AD471" s="404"/>
      <c r="AE471" s="404"/>
      <c r="AF471" s="404"/>
      <c r="AG471" s="404"/>
    </row>
    <row r="472" spans="1:33" ht="15.75" customHeight="1">
      <c r="A472" s="404"/>
      <c r="B472" s="404"/>
      <c r="C472" s="404"/>
      <c r="D472" s="404"/>
      <c r="E472" s="404"/>
      <c r="F472" s="404"/>
      <c r="G472" s="404"/>
      <c r="H472" s="404"/>
      <c r="I472" s="404"/>
      <c r="J472" s="404"/>
      <c r="K472" s="404"/>
      <c r="L472" s="404"/>
      <c r="M472" s="404"/>
      <c r="N472" s="404"/>
      <c r="O472" s="404"/>
      <c r="P472" s="404"/>
      <c r="Q472" s="404"/>
      <c r="R472" s="404"/>
      <c r="S472" s="404"/>
      <c r="T472" s="404"/>
      <c r="U472" s="404"/>
      <c r="V472" s="404"/>
      <c r="W472" s="404"/>
      <c r="X472" s="404"/>
      <c r="Y472" s="404"/>
      <c r="Z472" s="404"/>
      <c r="AA472" s="404"/>
      <c r="AB472" s="404"/>
      <c r="AC472" s="404"/>
      <c r="AD472" s="404"/>
      <c r="AE472" s="404"/>
      <c r="AF472" s="404"/>
      <c r="AG472" s="404"/>
    </row>
    <row r="473" spans="1:33" ht="15.75" customHeight="1">
      <c r="A473" s="404"/>
      <c r="B473" s="404"/>
      <c r="C473" s="404"/>
      <c r="D473" s="404"/>
      <c r="E473" s="404"/>
      <c r="F473" s="404"/>
      <c r="G473" s="404"/>
      <c r="H473" s="404"/>
      <c r="I473" s="404"/>
      <c r="J473" s="404"/>
      <c r="K473" s="404"/>
      <c r="L473" s="404"/>
      <c r="M473" s="404"/>
      <c r="N473" s="404"/>
      <c r="O473" s="404"/>
      <c r="P473" s="404"/>
      <c r="Q473" s="404"/>
      <c r="R473" s="404"/>
      <c r="S473" s="404"/>
      <c r="T473" s="404"/>
      <c r="U473" s="404"/>
      <c r="V473" s="404"/>
      <c r="W473" s="404"/>
      <c r="X473" s="404"/>
      <c r="Y473" s="404"/>
      <c r="Z473" s="404"/>
      <c r="AA473" s="404"/>
      <c r="AB473" s="404"/>
      <c r="AC473" s="404"/>
      <c r="AD473" s="404"/>
      <c r="AE473" s="404"/>
      <c r="AF473" s="404"/>
      <c r="AG473" s="404"/>
    </row>
    <row r="474" spans="1:33" ht="15.75" customHeight="1">
      <c r="A474" s="404"/>
      <c r="B474" s="404"/>
      <c r="C474" s="404"/>
      <c r="D474" s="404"/>
      <c r="E474" s="404"/>
      <c r="F474" s="404"/>
      <c r="G474" s="404"/>
      <c r="H474" s="404"/>
      <c r="I474" s="404"/>
      <c r="J474" s="404"/>
      <c r="K474" s="404"/>
      <c r="L474" s="404"/>
      <c r="M474" s="404"/>
      <c r="N474" s="404"/>
      <c r="O474" s="404"/>
      <c r="P474" s="404"/>
      <c r="Q474" s="404"/>
      <c r="R474" s="404"/>
      <c r="S474" s="404"/>
      <c r="T474" s="404"/>
      <c r="U474" s="404"/>
      <c r="V474" s="404"/>
      <c r="W474" s="404"/>
      <c r="X474" s="404"/>
      <c r="Y474" s="404"/>
      <c r="Z474" s="404"/>
      <c r="AA474" s="404"/>
      <c r="AB474" s="404"/>
      <c r="AC474" s="404"/>
      <c r="AD474" s="404"/>
      <c r="AE474" s="404"/>
      <c r="AF474" s="404"/>
      <c r="AG474" s="404"/>
    </row>
    <row r="475" spans="1:33" ht="15.75" customHeight="1">
      <c r="A475" s="404"/>
      <c r="B475" s="404"/>
      <c r="C475" s="404"/>
      <c r="D475" s="404"/>
      <c r="E475" s="404"/>
      <c r="F475" s="404"/>
      <c r="G475" s="404"/>
      <c r="H475" s="404"/>
      <c r="I475" s="404"/>
      <c r="J475" s="404"/>
      <c r="K475" s="404"/>
      <c r="L475" s="404"/>
      <c r="M475" s="404"/>
      <c r="N475" s="404"/>
      <c r="O475" s="404"/>
      <c r="P475" s="404"/>
      <c r="Q475" s="404"/>
      <c r="R475" s="404"/>
      <c r="S475" s="404"/>
      <c r="T475" s="404"/>
      <c r="U475" s="404"/>
      <c r="V475" s="404"/>
      <c r="W475" s="404"/>
      <c r="X475" s="404"/>
      <c r="Y475" s="404"/>
      <c r="Z475" s="404"/>
      <c r="AA475" s="404"/>
      <c r="AB475" s="404"/>
      <c r="AC475" s="404"/>
      <c r="AD475" s="404"/>
      <c r="AE475" s="404"/>
      <c r="AF475" s="404"/>
      <c r="AG475" s="404"/>
    </row>
    <row r="476" spans="1:33" ht="15.75" customHeight="1">
      <c r="A476" s="404"/>
      <c r="B476" s="404"/>
      <c r="C476" s="404"/>
      <c r="D476" s="404"/>
      <c r="E476" s="404"/>
      <c r="F476" s="404"/>
      <c r="G476" s="404"/>
      <c r="H476" s="404"/>
      <c r="I476" s="404"/>
      <c r="J476" s="404"/>
      <c r="K476" s="404"/>
      <c r="L476" s="404"/>
      <c r="M476" s="404"/>
      <c r="N476" s="404"/>
      <c r="O476" s="404"/>
      <c r="P476" s="404"/>
      <c r="Q476" s="404"/>
      <c r="R476" s="404"/>
      <c r="S476" s="404"/>
      <c r="T476" s="404"/>
      <c r="U476" s="404"/>
      <c r="V476" s="404"/>
      <c r="W476" s="404"/>
      <c r="X476" s="404"/>
      <c r="Y476" s="404"/>
      <c r="Z476" s="404"/>
      <c r="AA476" s="404"/>
      <c r="AB476" s="404"/>
      <c r="AC476" s="404"/>
      <c r="AD476" s="404"/>
      <c r="AE476" s="404"/>
      <c r="AF476" s="404"/>
      <c r="AG476" s="404"/>
    </row>
    <row r="477" spans="1:33" ht="15.75" customHeight="1">
      <c r="A477" s="404"/>
      <c r="B477" s="404"/>
      <c r="C477" s="404"/>
      <c r="D477" s="404"/>
      <c r="E477" s="404"/>
      <c r="F477" s="404"/>
      <c r="G477" s="404"/>
      <c r="H477" s="404"/>
      <c r="I477" s="404"/>
      <c r="J477" s="404"/>
      <c r="K477" s="404"/>
      <c r="L477" s="404"/>
      <c r="M477" s="404"/>
      <c r="N477" s="404"/>
      <c r="O477" s="404"/>
      <c r="P477" s="404"/>
      <c r="Q477" s="404"/>
      <c r="R477" s="404"/>
      <c r="S477" s="404"/>
      <c r="T477" s="404"/>
      <c r="U477" s="404"/>
      <c r="V477" s="404"/>
      <c r="W477" s="404"/>
      <c r="X477" s="404"/>
      <c r="Y477" s="404"/>
      <c r="Z477" s="404"/>
      <c r="AA477" s="404"/>
      <c r="AB477" s="404"/>
      <c r="AC477" s="404"/>
      <c r="AD477" s="404"/>
      <c r="AE477" s="404"/>
      <c r="AF477" s="404"/>
      <c r="AG477" s="404"/>
    </row>
    <row r="478" spans="1:33" ht="15.75" customHeight="1">
      <c r="A478" s="404"/>
      <c r="B478" s="404"/>
      <c r="C478" s="404"/>
      <c r="D478" s="404"/>
      <c r="E478" s="404"/>
      <c r="F478" s="404"/>
      <c r="G478" s="404"/>
      <c r="H478" s="404"/>
      <c r="I478" s="404"/>
      <c r="J478" s="404"/>
      <c r="K478" s="404"/>
      <c r="L478" s="404"/>
      <c r="M478" s="404"/>
      <c r="N478" s="404"/>
      <c r="O478" s="404"/>
      <c r="P478" s="404"/>
      <c r="Q478" s="404"/>
      <c r="R478" s="404"/>
      <c r="S478" s="404"/>
      <c r="T478" s="404"/>
      <c r="U478" s="404"/>
      <c r="V478" s="404"/>
      <c r="W478" s="404"/>
      <c r="X478" s="404"/>
      <c r="Y478" s="404"/>
      <c r="Z478" s="404"/>
      <c r="AA478" s="404"/>
      <c r="AB478" s="404"/>
      <c r="AC478" s="404"/>
      <c r="AD478" s="404"/>
      <c r="AE478" s="404"/>
      <c r="AF478" s="404"/>
      <c r="AG478" s="404"/>
    </row>
    <row r="479" spans="1:33" ht="15.75" customHeight="1">
      <c r="A479" s="404"/>
      <c r="B479" s="404"/>
      <c r="C479" s="404"/>
      <c r="D479" s="404"/>
      <c r="E479" s="404"/>
      <c r="F479" s="404"/>
      <c r="G479" s="404"/>
      <c r="H479" s="404"/>
      <c r="I479" s="404"/>
      <c r="J479" s="404"/>
      <c r="K479" s="404"/>
      <c r="L479" s="404"/>
      <c r="M479" s="404"/>
      <c r="N479" s="404"/>
      <c r="O479" s="404"/>
      <c r="P479" s="404"/>
      <c r="Q479" s="404"/>
      <c r="R479" s="404"/>
      <c r="S479" s="404"/>
      <c r="T479" s="404"/>
      <c r="U479" s="404"/>
      <c r="V479" s="404"/>
      <c r="W479" s="404"/>
      <c r="X479" s="404"/>
      <c r="Y479" s="404"/>
      <c r="Z479" s="404"/>
      <c r="AA479" s="404"/>
      <c r="AB479" s="404"/>
      <c r="AC479" s="404"/>
      <c r="AD479" s="404"/>
      <c r="AE479" s="404"/>
      <c r="AF479" s="404"/>
      <c r="AG479" s="404"/>
    </row>
    <row r="480" spans="1:33" ht="15.75" customHeight="1">
      <c r="A480" s="404"/>
      <c r="B480" s="404"/>
      <c r="C480" s="404"/>
      <c r="D480" s="404"/>
      <c r="E480" s="404"/>
      <c r="F480" s="404"/>
      <c r="G480" s="404"/>
      <c r="H480" s="404"/>
      <c r="I480" s="404"/>
      <c r="J480" s="404"/>
      <c r="K480" s="404"/>
      <c r="L480" s="404"/>
      <c r="M480" s="404"/>
      <c r="N480" s="404"/>
      <c r="O480" s="404"/>
      <c r="P480" s="404"/>
      <c r="Q480" s="404"/>
      <c r="R480" s="404"/>
      <c r="S480" s="404"/>
      <c r="T480" s="404"/>
      <c r="U480" s="404"/>
      <c r="V480" s="404"/>
      <c r="W480" s="404"/>
      <c r="X480" s="404"/>
      <c r="Y480" s="404"/>
      <c r="Z480" s="404"/>
      <c r="AA480" s="404"/>
      <c r="AB480" s="404"/>
      <c r="AC480" s="404"/>
      <c r="AD480" s="404"/>
      <c r="AE480" s="404"/>
      <c r="AF480" s="404"/>
      <c r="AG480" s="404"/>
    </row>
    <row r="481" spans="1:33" ht="15.75" customHeight="1">
      <c r="A481" s="404"/>
      <c r="B481" s="404"/>
      <c r="C481" s="404"/>
      <c r="D481" s="404"/>
      <c r="E481" s="404"/>
      <c r="F481" s="404"/>
      <c r="G481" s="404"/>
      <c r="H481" s="404"/>
      <c r="I481" s="404"/>
      <c r="J481" s="404"/>
      <c r="K481" s="404"/>
      <c r="L481" s="404"/>
      <c r="M481" s="404"/>
      <c r="N481" s="404"/>
      <c r="O481" s="404"/>
      <c r="P481" s="404"/>
      <c r="Q481" s="404"/>
      <c r="R481" s="404"/>
      <c r="S481" s="404"/>
      <c r="T481" s="404"/>
      <c r="U481" s="404"/>
      <c r="V481" s="404"/>
      <c r="W481" s="404"/>
      <c r="X481" s="404"/>
      <c r="Y481" s="404"/>
      <c r="Z481" s="404"/>
      <c r="AA481" s="404"/>
      <c r="AB481" s="404"/>
      <c r="AC481" s="404"/>
      <c r="AD481" s="404"/>
      <c r="AE481" s="404"/>
      <c r="AF481" s="404"/>
      <c r="AG481" s="404"/>
    </row>
    <row r="482" spans="1:33" ht="15.75" customHeight="1">
      <c r="A482" s="404"/>
      <c r="B482" s="404"/>
      <c r="C482" s="404"/>
      <c r="D482" s="404"/>
      <c r="E482" s="404"/>
      <c r="F482" s="404"/>
      <c r="G482" s="404"/>
      <c r="H482" s="404"/>
      <c r="I482" s="404"/>
      <c r="J482" s="404"/>
      <c r="K482" s="404"/>
      <c r="L482" s="404"/>
      <c r="M482" s="404"/>
      <c r="N482" s="404"/>
      <c r="O482" s="404"/>
      <c r="P482" s="404"/>
      <c r="Q482" s="404"/>
      <c r="R482" s="404"/>
      <c r="S482" s="404"/>
      <c r="T482" s="404"/>
      <c r="U482" s="404"/>
      <c r="V482" s="404"/>
      <c r="W482" s="404"/>
      <c r="X482" s="404"/>
      <c r="Y482" s="404"/>
      <c r="Z482" s="404"/>
      <c r="AA482" s="404"/>
      <c r="AB482" s="404"/>
      <c r="AC482" s="404"/>
      <c r="AD482" s="404"/>
      <c r="AE482" s="404"/>
      <c r="AF482" s="404"/>
      <c r="AG482" s="404"/>
    </row>
    <row r="483" spans="1:33" ht="15.75" customHeight="1">
      <c r="A483" s="404"/>
      <c r="B483" s="404"/>
      <c r="C483" s="404"/>
      <c r="D483" s="404"/>
      <c r="E483" s="404"/>
      <c r="F483" s="404"/>
      <c r="G483" s="404"/>
      <c r="H483" s="404"/>
      <c r="I483" s="404"/>
      <c r="J483" s="404"/>
      <c r="K483" s="404"/>
      <c r="L483" s="404"/>
      <c r="M483" s="404"/>
      <c r="N483" s="404"/>
      <c r="O483" s="404"/>
      <c r="P483" s="404"/>
      <c r="Q483" s="404"/>
      <c r="R483" s="404"/>
      <c r="S483" s="404"/>
      <c r="T483" s="404"/>
      <c r="U483" s="404"/>
      <c r="V483" s="404"/>
      <c r="W483" s="404"/>
      <c r="X483" s="404"/>
      <c r="Y483" s="404"/>
      <c r="Z483" s="404"/>
      <c r="AA483" s="404"/>
      <c r="AB483" s="404"/>
      <c r="AC483" s="404"/>
      <c r="AD483" s="404"/>
      <c r="AE483" s="404"/>
      <c r="AF483" s="404"/>
      <c r="AG483" s="404"/>
    </row>
    <row r="484" spans="1:33" ht="15.75" customHeight="1">
      <c r="A484" s="404"/>
      <c r="B484" s="404"/>
      <c r="C484" s="404"/>
      <c r="D484" s="404"/>
      <c r="E484" s="404"/>
      <c r="F484" s="404"/>
      <c r="G484" s="404"/>
      <c r="H484" s="404"/>
      <c r="I484" s="404"/>
      <c r="J484" s="404"/>
      <c r="K484" s="404"/>
      <c r="L484" s="404"/>
      <c r="M484" s="404"/>
      <c r="N484" s="404"/>
      <c r="O484" s="404"/>
      <c r="P484" s="404"/>
      <c r="Q484" s="404"/>
      <c r="R484" s="404"/>
      <c r="S484" s="404"/>
      <c r="T484" s="404"/>
      <c r="U484" s="404"/>
      <c r="V484" s="404"/>
      <c r="W484" s="404"/>
      <c r="X484" s="404"/>
      <c r="Y484" s="404"/>
      <c r="Z484" s="404"/>
      <c r="AA484" s="404"/>
      <c r="AB484" s="404"/>
      <c r="AC484" s="404"/>
      <c r="AD484" s="404"/>
      <c r="AE484" s="404"/>
      <c r="AF484" s="404"/>
      <c r="AG484" s="404"/>
    </row>
    <row r="485" spans="1:33" ht="15.75" customHeight="1">
      <c r="A485" s="404"/>
      <c r="B485" s="404"/>
      <c r="C485" s="404"/>
      <c r="D485" s="404"/>
      <c r="E485" s="404"/>
      <c r="F485" s="404"/>
      <c r="G485" s="404"/>
      <c r="H485" s="404"/>
      <c r="I485" s="404"/>
      <c r="J485" s="404"/>
      <c r="K485" s="404"/>
      <c r="L485" s="404"/>
      <c r="M485" s="404"/>
      <c r="N485" s="404"/>
      <c r="O485" s="404"/>
      <c r="P485" s="404"/>
      <c r="Q485" s="404"/>
      <c r="R485" s="404"/>
      <c r="S485" s="404"/>
      <c r="T485" s="404"/>
      <c r="U485" s="404"/>
      <c r="V485" s="404"/>
      <c r="W485" s="404"/>
      <c r="X485" s="404"/>
      <c r="Y485" s="404"/>
      <c r="Z485" s="404"/>
      <c r="AA485" s="404"/>
      <c r="AB485" s="404"/>
      <c r="AC485" s="404"/>
      <c r="AD485" s="404"/>
      <c r="AE485" s="404"/>
      <c r="AF485" s="404"/>
      <c r="AG485" s="404"/>
    </row>
    <row r="486" spans="1:33" ht="15.75" customHeight="1">
      <c r="A486" s="404"/>
      <c r="B486" s="404"/>
      <c r="C486" s="404"/>
      <c r="D486" s="404"/>
      <c r="E486" s="404"/>
      <c r="F486" s="404"/>
      <c r="G486" s="404"/>
      <c r="H486" s="404"/>
      <c r="I486" s="404"/>
      <c r="J486" s="404"/>
      <c r="K486" s="404"/>
      <c r="L486" s="404"/>
      <c r="M486" s="404"/>
      <c r="N486" s="404"/>
      <c r="O486" s="404"/>
      <c r="P486" s="404"/>
      <c r="Q486" s="404"/>
      <c r="R486" s="404"/>
      <c r="S486" s="404"/>
      <c r="T486" s="404"/>
      <c r="U486" s="404"/>
      <c r="V486" s="404"/>
      <c r="W486" s="404"/>
      <c r="X486" s="404"/>
      <c r="Y486" s="404"/>
      <c r="Z486" s="404"/>
      <c r="AA486" s="404"/>
      <c r="AB486" s="404"/>
      <c r="AC486" s="404"/>
      <c r="AD486" s="404"/>
      <c r="AE486" s="404"/>
      <c r="AF486" s="404"/>
      <c r="AG486" s="404"/>
    </row>
    <row r="487" spans="1:33" ht="15.75" customHeight="1">
      <c r="A487" s="404"/>
      <c r="B487" s="404"/>
      <c r="C487" s="404"/>
      <c r="D487" s="404"/>
      <c r="E487" s="404"/>
      <c r="F487" s="404"/>
      <c r="G487" s="404"/>
      <c r="H487" s="404"/>
      <c r="I487" s="404"/>
      <c r="J487" s="404"/>
      <c r="K487" s="404"/>
      <c r="L487" s="404"/>
      <c r="M487" s="404"/>
      <c r="N487" s="404"/>
      <c r="O487" s="404"/>
      <c r="P487" s="404"/>
      <c r="Q487" s="404"/>
      <c r="R487" s="404"/>
      <c r="S487" s="404"/>
      <c r="T487" s="404"/>
      <c r="U487" s="404"/>
      <c r="V487" s="404"/>
      <c r="W487" s="404"/>
      <c r="X487" s="404"/>
      <c r="Y487" s="404"/>
      <c r="Z487" s="404"/>
      <c r="AA487" s="404"/>
      <c r="AB487" s="404"/>
      <c r="AC487" s="404"/>
      <c r="AD487" s="404"/>
      <c r="AE487" s="404"/>
      <c r="AF487" s="404"/>
      <c r="AG487" s="404"/>
    </row>
    <row r="488" spans="1:33" ht="15.75" customHeight="1">
      <c r="A488" s="404"/>
      <c r="B488" s="404"/>
      <c r="C488" s="404"/>
      <c r="D488" s="404"/>
      <c r="E488" s="404"/>
      <c r="F488" s="404"/>
      <c r="G488" s="404"/>
      <c r="H488" s="404"/>
      <c r="I488" s="404"/>
      <c r="J488" s="404"/>
      <c r="K488" s="404"/>
      <c r="L488" s="404"/>
      <c r="M488" s="404"/>
      <c r="N488" s="404"/>
      <c r="O488" s="404"/>
      <c r="P488" s="404"/>
      <c r="Q488" s="404"/>
      <c r="R488" s="404"/>
      <c r="S488" s="404"/>
      <c r="T488" s="404"/>
      <c r="U488" s="404"/>
      <c r="V488" s="404"/>
      <c r="W488" s="404"/>
      <c r="X488" s="404"/>
      <c r="Y488" s="404"/>
      <c r="Z488" s="404"/>
      <c r="AA488" s="404"/>
      <c r="AB488" s="404"/>
      <c r="AC488" s="404"/>
      <c r="AD488" s="404"/>
      <c r="AE488" s="404"/>
      <c r="AF488" s="404"/>
      <c r="AG488" s="404"/>
    </row>
    <row r="489" spans="1:33" ht="15.75" customHeight="1">
      <c r="A489" s="404"/>
      <c r="B489" s="404"/>
      <c r="C489" s="404"/>
      <c r="D489" s="404"/>
      <c r="E489" s="404"/>
      <c r="F489" s="404"/>
      <c r="G489" s="404"/>
      <c r="H489" s="404"/>
      <c r="I489" s="404"/>
      <c r="J489" s="404"/>
      <c r="K489" s="404"/>
      <c r="L489" s="404"/>
      <c r="M489" s="404"/>
      <c r="N489" s="404"/>
      <c r="O489" s="404"/>
      <c r="P489" s="404"/>
      <c r="Q489" s="404"/>
      <c r="R489" s="404"/>
      <c r="S489" s="404"/>
      <c r="T489" s="404"/>
      <c r="U489" s="404"/>
      <c r="V489" s="404"/>
      <c r="W489" s="404"/>
      <c r="X489" s="404"/>
      <c r="Y489" s="404"/>
      <c r="Z489" s="404"/>
      <c r="AA489" s="404"/>
      <c r="AB489" s="404"/>
      <c r="AC489" s="404"/>
      <c r="AD489" s="404"/>
      <c r="AE489" s="404"/>
      <c r="AF489" s="404"/>
      <c r="AG489" s="404"/>
    </row>
    <row r="490" spans="1:33" ht="15.75" customHeight="1">
      <c r="A490" s="404"/>
      <c r="B490" s="404"/>
      <c r="C490" s="404"/>
      <c r="D490" s="404"/>
      <c r="E490" s="404"/>
      <c r="F490" s="404"/>
      <c r="G490" s="404"/>
      <c r="H490" s="404"/>
      <c r="I490" s="404"/>
      <c r="J490" s="404"/>
      <c r="K490" s="404"/>
      <c r="L490" s="404"/>
      <c r="M490" s="404"/>
      <c r="N490" s="404"/>
      <c r="O490" s="404"/>
      <c r="P490" s="404"/>
      <c r="Q490" s="404"/>
      <c r="R490" s="404"/>
      <c r="S490" s="404"/>
      <c r="T490" s="404"/>
      <c r="U490" s="404"/>
      <c r="V490" s="404"/>
      <c r="W490" s="404"/>
      <c r="X490" s="404"/>
      <c r="Y490" s="404"/>
      <c r="Z490" s="404"/>
      <c r="AA490" s="404"/>
      <c r="AB490" s="404"/>
      <c r="AC490" s="404"/>
      <c r="AD490" s="404"/>
      <c r="AE490" s="404"/>
      <c r="AF490" s="404"/>
      <c r="AG490" s="404"/>
    </row>
    <row r="491" spans="1:33" ht="15.75" customHeight="1">
      <c r="A491" s="404"/>
      <c r="B491" s="404"/>
      <c r="C491" s="404"/>
      <c r="D491" s="404"/>
      <c r="E491" s="404"/>
      <c r="F491" s="404"/>
      <c r="G491" s="404"/>
      <c r="H491" s="404"/>
      <c r="I491" s="404"/>
      <c r="J491" s="404"/>
      <c r="K491" s="404"/>
      <c r="L491" s="404"/>
      <c r="M491" s="404"/>
      <c r="N491" s="404"/>
      <c r="O491" s="404"/>
      <c r="P491" s="404"/>
      <c r="Q491" s="404"/>
      <c r="R491" s="404"/>
      <c r="S491" s="404"/>
      <c r="T491" s="404"/>
      <c r="U491" s="404"/>
      <c r="V491" s="404"/>
      <c r="W491" s="404"/>
      <c r="X491" s="404"/>
      <c r="Y491" s="404"/>
      <c r="Z491" s="404"/>
      <c r="AA491" s="404"/>
      <c r="AB491" s="404"/>
      <c r="AC491" s="404"/>
      <c r="AD491" s="404"/>
      <c r="AE491" s="404"/>
      <c r="AF491" s="404"/>
      <c r="AG491" s="404"/>
    </row>
    <row r="492" spans="1:33" ht="15.75" customHeight="1">
      <c r="A492" s="404"/>
      <c r="B492" s="404"/>
      <c r="C492" s="404"/>
      <c r="D492" s="404"/>
      <c r="E492" s="404"/>
      <c r="F492" s="404"/>
      <c r="G492" s="404"/>
      <c r="H492" s="404"/>
      <c r="I492" s="404"/>
      <c r="J492" s="404"/>
      <c r="K492" s="404"/>
      <c r="L492" s="404"/>
      <c r="M492" s="404"/>
      <c r="N492" s="404"/>
      <c r="O492" s="404"/>
      <c r="P492" s="404"/>
      <c r="Q492" s="404"/>
      <c r="R492" s="404"/>
      <c r="S492" s="404"/>
      <c r="T492" s="404"/>
      <c r="U492" s="404"/>
      <c r="V492" s="404"/>
      <c r="W492" s="404"/>
      <c r="X492" s="404"/>
      <c r="Y492" s="404"/>
      <c r="Z492" s="404"/>
      <c r="AA492" s="404"/>
      <c r="AB492" s="404"/>
      <c r="AC492" s="404"/>
      <c r="AD492" s="404"/>
      <c r="AE492" s="404"/>
      <c r="AF492" s="404"/>
      <c r="AG492" s="404"/>
    </row>
    <row r="493" spans="1:33" ht="15.75" customHeight="1">
      <c r="A493" s="404"/>
      <c r="B493" s="404"/>
      <c r="C493" s="404"/>
      <c r="D493" s="404"/>
      <c r="E493" s="404"/>
      <c r="F493" s="404"/>
      <c r="G493" s="404"/>
      <c r="H493" s="404"/>
      <c r="I493" s="404"/>
      <c r="J493" s="404"/>
      <c r="K493" s="404"/>
      <c r="L493" s="404"/>
      <c r="M493" s="404"/>
      <c r="N493" s="404"/>
      <c r="O493" s="404"/>
      <c r="P493" s="404"/>
      <c r="Q493" s="404"/>
      <c r="R493" s="404"/>
      <c r="S493" s="404"/>
      <c r="T493" s="404"/>
      <c r="U493" s="404"/>
      <c r="V493" s="404"/>
      <c r="W493" s="404"/>
      <c r="X493" s="404"/>
      <c r="Y493" s="404"/>
      <c r="Z493" s="404"/>
      <c r="AA493" s="404"/>
      <c r="AB493" s="404"/>
      <c r="AC493" s="404"/>
      <c r="AD493" s="404"/>
      <c r="AE493" s="404"/>
      <c r="AF493" s="404"/>
      <c r="AG493" s="404"/>
    </row>
    <row r="494" spans="1:33" ht="15.75" customHeight="1">
      <c r="A494" s="404"/>
      <c r="B494" s="404"/>
      <c r="C494" s="404"/>
      <c r="D494" s="404"/>
      <c r="E494" s="404"/>
      <c r="F494" s="404"/>
      <c r="G494" s="404"/>
      <c r="H494" s="404"/>
      <c r="I494" s="404"/>
      <c r="J494" s="404"/>
      <c r="K494" s="404"/>
      <c r="L494" s="404"/>
      <c r="M494" s="404"/>
      <c r="N494" s="404"/>
      <c r="O494" s="404"/>
      <c r="P494" s="404"/>
      <c r="Q494" s="404"/>
      <c r="R494" s="404"/>
      <c r="S494" s="404"/>
      <c r="T494" s="404"/>
      <c r="U494" s="404"/>
      <c r="V494" s="404"/>
      <c r="W494" s="404"/>
      <c r="X494" s="404"/>
      <c r="Y494" s="404"/>
      <c r="Z494" s="404"/>
      <c r="AA494" s="404"/>
      <c r="AB494" s="404"/>
      <c r="AC494" s="404"/>
      <c r="AD494" s="404"/>
      <c r="AE494" s="404"/>
      <c r="AF494" s="404"/>
      <c r="AG494" s="404"/>
    </row>
    <row r="495" spans="1:33" ht="15.75" customHeight="1">
      <c r="A495" s="404"/>
      <c r="B495" s="404"/>
      <c r="C495" s="404"/>
      <c r="D495" s="404"/>
      <c r="E495" s="404"/>
      <c r="F495" s="404"/>
      <c r="G495" s="404"/>
      <c r="H495" s="404"/>
      <c r="I495" s="404"/>
      <c r="J495" s="404"/>
      <c r="K495" s="404"/>
      <c r="L495" s="404"/>
      <c r="M495" s="404"/>
      <c r="N495" s="404"/>
      <c r="O495" s="404"/>
      <c r="P495" s="404"/>
      <c r="Q495" s="404"/>
      <c r="R495" s="404"/>
      <c r="S495" s="404"/>
      <c r="T495" s="404"/>
      <c r="U495" s="404"/>
      <c r="V495" s="404"/>
      <c r="W495" s="404"/>
      <c r="X495" s="404"/>
      <c r="Y495" s="404"/>
      <c r="Z495" s="404"/>
      <c r="AA495" s="404"/>
      <c r="AB495" s="404"/>
      <c r="AC495" s="404"/>
      <c r="AD495" s="404"/>
      <c r="AE495" s="404"/>
      <c r="AF495" s="404"/>
      <c r="AG495" s="404"/>
    </row>
    <row r="496" spans="1:33" ht="15.75" customHeight="1">
      <c r="A496" s="404"/>
      <c r="B496" s="404"/>
      <c r="C496" s="404"/>
      <c r="D496" s="404"/>
      <c r="E496" s="404"/>
      <c r="F496" s="404"/>
      <c r="G496" s="404"/>
      <c r="H496" s="404"/>
      <c r="I496" s="404"/>
      <c r="J496" s="404"/>
      <c r="K496" s="404"/>
      <c r="L496" s="404"/>
      <c r="M496" s="404"/>
      <c r="N496" s="404"/>
      <c r="O496" s="404"/>
      <c r="P496" s="404"/>
      <c r="Q496" s="404"/>
      <c r="R496" s="404"/>
      <c r="S496" s="404"/>
      <c r="T496" s="404"/>
      <c r="U496" s="404"/>
      <c r="V496" s="404"/>
      <c r="W496" s="404"/>
      <c r="X496" s="404"/>
      <c r="Y496" s="404"/>
      <c r="Z496" s="404"/>
      <c r="AA496" s="404"/>
      <c r="AB496" s="404"/>
      <c r="AC496" s="404"/>
      <c r="AD496" s="404"/>
      <c r="AE496" s="404"/>
      <c r="AF496" s="404"/>
      <c r="AG496" s="404"/>
    </row>
    <row r="497" spans="1:33" ht="15.75" customHeight="1">
      <c r="A497" s="404"/>
      <c r="B497" s="404"/>
      <c r="C497" s="404"/>
      <c r="D497" s="404"/>
      <c r="E497" s="404"/>
      <c r="F497" s="404"/>
      <c r="G497" s="404"/>
      <c r="H497" s="404"/>
      <c r="I497" s="404"/>
      <c r="J497" s="404"/>
      <c r="K497" s="404"/>
      <c r="L497" s="404"/>
      <c r="M497" s="404"/>
      <c r="N497" s="404"/>
      <c r="O497" s="404"/>
      <c r="P497" s="404"/>
      <c r="Q497" s="404"/>
      <c r="R497" s="404"/>
      <c r="S497" s="404"/>
      <c r="T497" s="404"/>
      <c r="U497" s="404"/>
      <c r="V497" s="404"/>
      <c r="W497" s="404"/>
      <c r="X497" s="404"/>
      <c r="Y497" s="404"/>
      <c r="Z497" s="404"/>
      <c r="AA497" s="404"/>
      <c r="AB497" s="404"/>
      <c r="AC497" s="404"/>
      <c r="AD497" s="404"/>
      <c r="AE497" s="404"/>
      <c r="AF497" s="404"/>
      <c r="AG497" s="404"/>
    </row>
    <row r="498" spans="1:33" ht="15.75" customHeight="1">
      <c r="A498" s="404"/>
      <c r="B498" s="404"/>
      <c r="C498" s="404"/>
      <c r="D498" s="404"/>
      <c r="E498" s="404"/>
      <c r="F498" s="404"/>
      <c r="G498" s="404"/>
      <c r="H498" s="404"/>
      <c r="I498" s="404"/>
      <c r="J498" s="404"/>
      <c r="K498" s="404"/>
      <c r="L498" s="404"/>
      <c r="M498" s="404"/>
      <c r="N498" s="404"/>
      <c r="O498" s="404"/>
      <c r="P498" s="404"/>
      <c r="Q498" s="404"/>
      <c r="R498" s="404"/>
      <c r="S498" s="404"/>
      <c r="T498" s="404"/>
      <c r="U498" s="404"/>
      <c r="V498" s="404"/>
      <c r="W498" s="404"/>
      <c r="X498" s="404"/>
      <c r="Y498" s="404"/>
      <c r="Z498" s="404"/>
      <c r="AA498" s="404"/>
      <c r="AB498" s="404"/>
      <c r="AC498" s="404"/>
      <c r="AD498" s="404"/>
      <c r="AE498" s="404"/>
      <c r="AF498" s="404"/>
      <c r="AG498" s="404"/>
    </row>
    <row r="499" spans="1:33" ht="15.75" customHeight="1">
      <c r="A499" s="404"/>
      <c r="B499" s="404"/>
      <c r="C499" s="404"/>
      <c r="D499" s="404"/>
      <c r="E499" s="404"/>
      <c r="F499" s="404"/>
      <c r="G499" s="404"/>
      <c r="H499" s="404"/>
      <c r="I499" s="404"/>
      <c r="J499" s="404"/>
      <c r="K499" s="404"/>
      <c r="L499" s="404"/>
      <c r="M499" s="404"/>
      <c r="N499" s="404"/>
      <c r="O499" s="404"/>
      <c r="P499" s="404"/>
      <c r="Q499" s="404"/>
      <c r="R499" s="404"/>
      <c r="S499" s="404"/>
      <c r="T499" s="404"/>
      <c r="U499" s="404"/>
      <c r="V499" s="404"/>
      <c r="W499" s="404"/>
      <c r="X499" s="404"/>
      <c r="Y499" s="404"/>
      <c r="Z499" s="404"/>
      <c r="AA499" s="404"/>
      <c r="AB499" s="404"/>
      <c r="AC499" s="404"/>
      <c r="AD499" s="404"/>
      <c r="AE499" s="404"/>
      <c r="AF499" s="404"/>
      <c r="AG499" s="404"/>
    </row>
    <row r="500" spans="1:33" ht="15.75" customHeight="1">
      <c r="A500" s="404"/>
      <c r="B500" s="404"/>
      <c r="C500" s="404"/>
      <c r="D500" s="404"/>
      <c r="E500" s="404"/>
      <c r="F500" s="404"/>
      <c r="G500" s="404"/>
      <c r="H500" s="404"/>
      <c r="I500" s="404"/>
      <c r="J500" s="404"/>
      <c r="K500" s="404"/>
      <c r="L500" s="404"/>
      <c r="M500" s="404"/>
      <c r="N500" s="404"/>
      <c r="O500" s="404"/>
      <c r="P500" s="404"/>
      <c r="Q500" s="404"/>
      <c r="R500" s="404"/>
      <c r="S500" s="404"/>
      <c r="T500" s="404"/>
      <c r="U500" s="404"/>
      <c r="V500" s="404"/>
      <c r="W500" s="404"/>
      <c r="X500" s="404"/>
      <c r="Y500" s="404"/>
      <c r="Z500" s="404"/>
      <c r="AA500" s="404"/>
      <c r="AB500" s="404"/>
      <c r="AC500" s="404"/>
      <c r="AD500" s="404"/>
      <c r="AE500" s="404"/>
      <c r="AF500" s="404"/>
      <c r="AG500" s="404"/>
    </row>
    <row r="501" spans="1:33" ht="15.75" customHeight="1">
      <c r="A501" s="404"/>
      <c r="B501" s="404"/>
      <c r="C501" s="404"/>
      <c r="D501" s="404"/>
      <c r="E501" s="404"/>
      <c r="F501" s="404"/>
      <c r="G501" s="404"/>
      <c r="H501" s="404"/>
      <c r="I501" s="404"/>
      <c r="J501" s="404"/>
      <c r="K501" s="404"/>
      <c r="L501" s="404"/>
      <c r="M501" s="404"/>
      <c r="N501" s="404"/>
      <c r="O501" s="404"/>
      <c r="P501" s="404"/>
      <c r="Q501" s="404"/>
      <c r="R501" s="404"/>
      <c r="S501" s="404"/>
      <c r="T501" s="404"/>
      <c r="U501" s="404"/>
      <c r="V501" s="404"/>
      <c r="W501" s="404"/>
      <c r="X501" s="404"/>
      <c r="Y501" s="404"/>
      <c r="Z501" s="404"/>
      <c r="AA501" s="404"/>
      <c r="AB501" s="404"/>
      <c r="AC501" s="404"/>
      <c r="AD501" s="404"/>
      <c r="AE501" s="404"/>
      <c r="AF501" s="404"/>
      <c r="AG501" s="404"/>
    </row>
    <row r="502" spans="1:33" ht="15.75" customHeight="1">
      <c r="A502" s="404"/>
      <c r="B502" s="404"/>
      <c r="C502" s="404"/>
      <c r="D502" s="404"/>
      <c r="E502" s="404"/>
      <c r="F502" s="404"/>
      <c r="G502" s="404"/>
      <c r="H502" s="404"/>
      <c r="I502" s="404"/>
      <c r="J502" s="404"/>
      <c r="K502" s="404"/>
      <c r="L502" s="404"/>
      <c r="M502" s="404"/>
      <c r="N502" s="404"/>
      <c r="O502" s="404"/>
      <c r="P502" s="404"/>
      <c r="Q502" s="404"/>
      <c r="R502" s="404"/>
      <c r="S502" s="404"/>
      <c r="T502" s="404"/>
      <c r="U502" s="404"/>
      <c r="V502" s="404"/>
      <c r="W502" s="404"/>
      <c r="X502" s="404"/>
      <c r="Y502" s="404"/>
      <c r="Z502" s="404"/>
      <c r="AA502" s="404"/>
      <c r="AB502" s="404"/>
      <c r="AC502" s="404"/>
      <c r="AD502" s="404"/>
      <c r="AE502" s="404"/>
      <c r="AF502" s="404"/>
      <c r="AG502" s="404"/>
    </row>
    <row r="503" spans="1:33" ht="15.75" customHeight="1">
      <c r="A503" s="404"/>
      <c r="B503" s="404"/>
      <c r="C503" s="404"/>
      <c r="D503" s="404"/>
      <c r="E503" s="404"/>
      <c r="F503" s="404"/>
      <c r="G503" s="404"/>
      <c r="H503" s="404"/>
      <c r="I503" s="404"/>
      <c r="J503" s="404"/>
      <c r="K503" s="404"/>
      <c r="L503" s="404"/>
      <c r="M503" s="404"/>
      <c r="N503" s="404"/>
      <c r="O503" s="404"/>
      <c r="P503" s="404"/>
      <c r="Q503" s="404"/>
      <c r="R503" s="404"/>
      <c r="S503" s="404"/>
      <c r="T503" s="404"/>
      <c r="U503" s="404"/>
      <c r="V503" s="404"/>
      <c r="W503" s="404"/>
      <c r="X503" s="404"/>
      <c r="Y503" s="404"/>
      <c r="Z503" s="404"/>
      <c r="AA503" s="404"/>
      <c r="AB503" s="404"/>
      <c r="AC503" s="404"/>
      <c r="AD503" s="404"/>
      <c r="AE503" s="404"/>
      <c r="AF503" s="404"/>
      <c r="AG503" s="404"/>
    </row>
    <row r="504" spans="1:33" ht="15.75" customHeight="1">
      <c r="A504" s="404"/>
      <c r="B504" s="404"/>
      <c r="C504" s="404"/>
      <c r="D504" s="404"/>
      <c r="E504" s="404"/>
      <c r="F504" s="404"/>
      <c r="G504" s="404"/>
      <c r="H504" s="404"/>
      <c r="I504" s="404"/>
      <c r="J504" s="404"/>
      <c r="K504" s="404"/>
      <c r="L504" s="404"/>
      <c r="M504" s="404"/>
      <c r="N504" s="404"/>
      <c r="O504" s="404"/>
      <c r="P504" s="404"/>
      <c r="Q504" s="404"/>
      <c r="R504" s="404"/>
      <c r="S504" s="404"/>
      <c r="T504" s="404"/>
      <c r="U504" s="404"/>
      <c r="V504" s="404"/>
      <c r="W504" s="404"/>
      <c r="X504" s="404"/>
      <c r="Y504" s="404"/>
      <c r="Z504" s="404"/>
      <c r="AA504" s="404"/>
      <c r="AB504" s="404"/>
      <c r="AC504" s="404"/>
      <c r="AD504" s="404"/>
      <c r="AE504" s="404"/>
      <c r="AF504" s="404"/>
      <c r="AG504" s="404"/>
    </row>
    <row r="505" spans="1:33" ht="15.75" customHeight="1">
      <c r="A505" s="404"/>
      <c r="B505" s="404"/>
      <c r="C505" s="404"/>
      <c r="D505" s="404"/>
      <c r="E505" s="404"/>
      <c r="F505" s="404"/>
      <c r="G505" s="404"/>
      <c r="H505" s="404"/>
      <c r="I505" s="404"/>
      <c r="J505" s="404"/>
      <c r="K505" s="404"/>
      <c r="L505" s="404"/>
      <c r="M505" s="404"/>
      <c r="N505" s="404"/>
      <c r="O505" s="404"/>
      <c r="P505" s="404"/>
      <c r="Q505" s="404"/>
      <c r="R505" s="404"/>
      <c r="S505" s="404"/>
      <c r="T505" s="404"/>
      <c r="U505" s="404"/>
      <c r="V505" s="404"/>
      <c r="W505" s="404"/>
      <c r="X505" s="404"/>
      <c r="Y505" s="404"/>
      <c r="Z505" s="404"/>
      <c r="AA505" s="404"/>
      <c r="AB505" s="404"/>
      <c r="AC505" s="404"/>
      <c r="AD505" s="404"/>
      <c r="AE505" s="404"/>
      <c r="AF505" s="404"/>
      <c r="AG505" s="404"/>
    </row>
    <row r="506" spans="1:33" ht="15.75" customHeight="1">
      <c r="A506" s="404"/>
      <c r="B506" s="404"/>
      <c r="C506" s="404"/>
      <c r="D506" s="404"/>
      <c r="E506" s="404"/>
      <c r="F506" s="404"/>
      <c r="G506" s="404"/>
      <c r="H506" s="404"/>
      <c r="I506" s="404"/>
      <c r="J506" s="404"/>
      <c r="K506" s="404"/>
      <c r="L506" s="404"/>
      <c r="M506" s="404"/>
      <c r="N506" s="404"/>
      <c r="O506" s="404"/>
      <c r="P506" s="404"/>
      <c r="Q506" s="404"/>
      <c r="R506" s="404"/>
      <c r="S506" s="404"/>
      <c r="T506" s="404"/>
      <c r="U506" s="404"/>
      <c r="V506" s="404"/>
      <c r="W506" s="404"/>
      <c r="X506" s="404"/>
      <c r="Y506" s="404"/>
      <c r="Z506" s="404"/>
      <c r="AA506" s="404"/>
      <c r="AB506" s="404"/>
      <c r="AC506" s="404"/>
      <c r="AD506" s="404"/>
      <c r="AE506" s="404"/>
      <c r="AF506" s="404"/>
      <c r="AG506" s="404"/>
    </row>
    <row r="507" spans="1:33" ht="15.75" customHeight="1">
      <c r="A507" s="404"/>
      <c r="B507" s="404"/>
      <c r="C507" s="404"/>
      <c r="D507" s="404"/>
      <c r="E507" s="404"/>
      <c r="F507" s="404"/>
      <c r="G507" s="404"/>
      <c r="H507" s="404"/>
      <c r="I507" s="404"/>
      <c r="J507" s="404"/>
      <c r="K507" s="404"/>
      <c r="L507" s="404"/>
      <c r="M507" s="404"/>
      <c r="N507" s="404"/>
      <c r="O507" s="404"/>
      <c r="P507" s="404"/>
      <c r="Q507" s="404"/>
      <c r="R507" s="404"/>
      <c r="S507" s="404"/>
      <c r="T507" s="404"/>
      <c r="U507" s="404"/>
      <c r="V507" s="404"/>
      <c r="W507" s="404"/>
      <c r="X507" s="404"/>
      <c r="Y507" s="404"/>
      <c r="Z507" s="404"/>
      <c r="AA507" s="404"/>
      <c r="AB507" s="404"/>
      <c r="AC507" s="404"/>
      <c r="AD507" s="404"/>
      <c r="AE507" s="404"/>
      <c r="AF507" s="404"/>
      <c r="AG507" s="404"/>
    </row>
    <row r="508" spans="1:33" ht="15.75" customHeight="1">
      <c r="A508" s="404"/>
      <c r="B508" s="404"/>
      <c r="C508" s="404"/>
      <c r="D508" s="404"/>
      <c r="E508" s="404"/>
      <c r="F508" s="404"/>
      <c r="G508" s="404"/>
      <c r="H508" s="404"/>
      <c r="I508" s="404"/>
      <c r="J508" s="404"/>
      <c r="K508" s="404"/>
      <c r="L508" s="404"/>
      <c r="M508" s="404"/>
      <c r="N508" s="404"/>
      <c r="O508" s="404"/>
      <c r="P508" s="404"/>
      <c r="Q508" s="404"/>
      <c r="R508" s="404"/>
      <c r="S508" s="404"/>
      <c r="T508" s="404"/>
      <c r="U508" s="404"/>
      <c r="V508" s="404"/>
      <c r="W508" s="404"/>
      <c r="X508" s="404"/>
      <c r="Y508" s="404"/>
      <c r="Z508" s="404"/>
      <c r="AA508" s="404"/>
      <c r="AB508" s="404"/>
      <c r="AC508" s="404"/>
      <c r="AD508" s="404"/>
      <c r="AE508" s="404"/>
      <c r="AF508" s="404"/>
      <c r="AG508" s="404"/>
    </row>
    <row r="509" spans="1:33" ht="15.75" customHeight="1">
      <c r="A509" s="404"/>
      <c r="B509" s="404"/>
      <c r="C509" s="404"/>
      <c r="D509" s="404"/>
      <c r="E509" s="404"/>
      <c r="F509" s="404"/>
      <c r="G509" s="404"/>
      <c r="H509" s="404"/>
      <c r="I509" s="404"/>
      <c r="J509" s="404"/>
      <c r="K509" s="404"/>
      <c r="L509" s="404"/>
      <c r="M509" s="404"/>
      <c r="N509" s="404"/>
      <c r="O509" s="404"/>
      <c r="P509" s="404"/>
      <c r="Q509" s="404"/>
      <c r="R509" s="404"/>
      <c r="S509" s="404"/>
      <c r="T509" s="404"/>
      <c r="U509" s="404"/>
      <c r="V509" s="404"/>
      <c r="W509" s="404"/>
      <c r="X509" s="404"/>
      <c r="Y509" s="404"/>
      <c r="Z509" s="404"/>
      <c r="AA509" s="404"/>
      <c r="AB509" s="404"/>
      <c r="AC509" s="404"/>
      <c r="AD509" s="404"/>
      <c r="AE509" s="404"/>
      <c r="AF509" s="404"/>
      <c r="AG509" s="404"/>
    </row>
    <row r="510" spans="1:33" ht="15.75" customHeight="1">
      <c r="A510" s="404"/>
      <c r="B510" s="404"/>
      <c r="C510" s="404"/>
      <c r="D510" s="404"/>
      <c r="E510" s="404"/>
      <c r="F510" s="404"/>
      <c r="G510" s="404"/>
      <c r="H510" s="404"/>
      <c r="I510" s="404"/>
      <c r="J510" s="404"/>
      <c r="K510" s="404"/>
      <c r="L510" s="404"/>
      <c r="M510" s="404"/>
      <c r="N510" s="404"/>
      <c r="O510" s="404"/>
      <c r="P510" s="404"/>
      <c r="Q510" s="404"/>
      <c r="R510" s="404"/>
      <c r="S510" s="404"/>
      <c r="T510" s="404"/>
      <c r="U510" s="404"/>
      <c r="V510" s="404"/>
      <c r="W510" s="404"/>
      <c r="X510" s="404"/>
      <c r="Y510" s="404"/>
      <c r="Z510" s="404"/>
      <c r="AA510" s="404"/>
      <c r="AB510" s="404"/>
      <c r="AC510" s="404"/>
      <c r="AD510" s="404"/>
      <c r="AE510" s="404"/>
      <c r="AF510" s="404"/>
      <c r="AG510" s="404"/>
    </row>
    <row r="511" spans="1:33" ht="15.75" customHeight="1">
      <c r="A511" s="404"/>
      <c r="B511" s="404"/>
      <c r="C511" s="404"/>
      <c r="D511" s="404"/>
      <c r="E511" s="404"/>
      <c r="F511" s="404"/>
      <c r="G511" s="404"/>
      <c r="H511" s="404"/>
      <c r="I511" s="404"/>
      <c r="J511" s="404"/>
      <c r="K511" s="404"/>
      <c r="L511" s="404"/>
      <c r="M511" s="404"/>
      <c r="N511" s="404"/>
      <c r="O511" s="404"/>
      <c r="P511" s="404"/>
      <c r="Q511" s="404"/>
      <c r="R511" s="404"/>
      <c r="S511" s="404"/>
      <c r="T511" s="404"/>
      <c r="U511" s="404"/>
      <c r="V511" s="404"/>
      <c r="W511" s="404"/>
      <c r="X511" s="404"/>
      <c r="Y511" s="404"/>
      <c r="Z511" s="404"/>
      <c r="AA511" s="404"/>
      <c r="AB511" s="404"/>
      <c r="AC511" s="404"/>
      <c r="AD511" s="404"/>
      <c r="AE511" s="404"/>
      <c r="AF511" s="404"/>
      <c r="AG511" s="404"/>
    </row>
    <row r="512" spans="1:33" ht="15.75" customHeight="1">
      <c r="A512" s="404"/>
      <c r="B512" s="404"/>
      <c r="C512" s="404"/>
      <c r="D512" s="404"/>
      <c r="E512" s="404"/>
      <c r="F512" s="404"/>
      <c r="G512" s="404"/>
      <c r="H512" s="404"/>
      <c r="I512" s="404"/>
      <c r="J512" s="404"/>
      <c r="K512" s="404"/>
      <c r="L512" s="404"/>
      <c r="M512" s="404"/>
      <c r="N512" s="404"/>
      <c r="O512" s="404"/>
      <c r="P512" s="404"/>
      <c r="Q512" s="404"/>
      <c r="R512" s="404"/>
      <c r="S512" s="404"/>
      <c r="T512" s="404"/>
      <c r="U512" s="404"/>
      <c r="V512" s="404"/>
      <c r="W512" s="404"/>
      <c r="X512" s="404"/>
      <c r="Y512" s="404"/>
      <c r="Z512" s="404"/>
      <c r="AA512" s="404"/>
      <c r="AB512" s="404"/>
      <c r="AC512" s="404"/>
      <c r="AD512" s="404"/>
      <c r="AE512" s="404"/>
      <c r="AF512" s="404"/>
      <c r="AG512" s="404"/>
    </row>
    <row r="513" spans="1:33" ht="15.75" customHeight="1">
      <c r="A513" s="404"/>
      <c r="B513" s="404"/>
      <c r="C513" s="404"/>
      <c r="D513" s="404"/>
      <c r="E513" s="404"/>
      <c r="F513" s="404"/>
      <c r="G513" s="404"/>
      <c r="H513" s="404"/>
      <c r="I513" s="404"/>
      <c r="J513" s="404"/>
      <c r="K513" s="404"/>
      <c r="L513" s="404"/>
      <c r="M513" s="404"/>
      <c r="N513" s="404"/>
      <c r="O513" s="404"/>
      <c r="P513" s="404"/>
      <c r="Q513" s="404"/>
      <c r="R513" s="404"/>
      <c r="S513" s="404"/>
      <c r="T513" s="404"/>
      <c r="U513" s="404"/>
      <c r="V513" s="404"/>
      <c r="W513" s="404"/>
      <c r="X513" s="404"/>
      <c r="Y513" s="404"/>
      <c r="Z513" s="404"/>
      <c r="AA513" s="404"/>
      <c r="AB513" s="404"/>
      <c r="AC513" s="404"/>
      <c r="AD513" s="404"/>
      <c r="AE513" s="404"/>
      <c r="AF513" s="404"/>
      <c r="AG513" s="404"/>
    </row>
    <row r="514" spans="1:33" ht="15.75" customHeight="1">
      <c r="A514" s="404"/>
      <c r="B514" s="404"/>
      <c r="C514" s="404"/>
      <c r="D514" s="404"/>
      <c r="E514" s="404"/>
      <c r="F514" s="404"/>
      <c r="G514" s="404"/>
      <c r="H514" s="404"/>
      <c r="I514" s="404"/>
      <c r="J514" s="404"/>
      <c r="K514" s="404"/>
      <c r="L514" s="404"/>
      <c r="M514" s="404"/>
      <c r="N514" s="404"/>
      <c r="O514" s="404"/>
      <c r="P514" s="404"/>
      <c r="Q514" s="404"/>
      <c r="R514" s="404"/>
      <c r="S514" s="404"/>
      <c r="T514" s="404"/>
      <c r="U514" s="404"/>
      <c r="V514" s="404"/>
      <c r="W514" s="404"/>
      <c r="X514" s="404"/>
      <c r="Y514" s="404"/>
      <c r="Z514" s="404"/>
      <c r="AA514" s="404"/>
      <c r="AB514" s="404"/>
      <c r="AC514" s="404"/>
      <c r="AD514" s="404"/>
      <c r="AE514" s="404"/>
      <c r="AF514" s="404"/>
      <c r="AG514" s="404"/>
    </row>
    <row r="515" spans="1:33" ht="15.75" customHeight="1">
      <c r="A515" s="404"/>
      <c r="B515" s="404"/>
      <c r="C515" s="404"/>
      <c r="D515" s="404"/>
      <c r="E515" s="404"/>
      <c r="F515" s="404"/>
      <c r="G515" s="404"/>
      <c r="H515" s="404"/>
      <c r="I515" s="404"/>
      <c r="J515" s="404"/>
      <c r="K515" s="404"/>
      <c r="L515" s="404"/>
      <c r="M515" s="404"/>
      <c r="N515" s="404"/>
      <c r="O515" s="404"/>
      <c r="P515" s="404"/>
      <c r="Q515" s="404"/>
      <c r="R515" s="404"/>
      <c r="S515" s="404"/>
      <c r="T515" s="404"/>
      <c r="U515" s="404"/>
      <c r="V515" s="404"/>
      <c r="W515" s="404"/>
      <c r="X515" s="404"/>
      <c r="Y515" s="404"/>
      <c r="Z515" s="404"/>
      <c r="AA515" s="404"/>
      <c r="AB515" s="404"/>
      <c r="AC515" s="404"/>
      <c r="AD515" s="404"/>
      <c r="AE515" s="404"/>
      <c r="AF515" s="404"/>
      <c r="AG515" s="404"/>
    </row>
    <row r="516" spans="1:33" ht="15.75" customHeight="1">
      <c r="A516" s="404"/>
      <c r="B516" s="404"/>
      <c r="C516" s="404"/>
      <c r="D516" s="404"/>
      <c r="E516" s="404"/>
      <c r="F516" s="404"/>
      <c r="G516" s="404"/>
      <c r="H516" s="404"/>
      <c r="I516" s="404"/>
      <c r="J516" s="404"/>
      <c r="K516" s="404"/>
      <c r="L516" s="404"/>
      <c r="M516" s="404"/>
      <c r="N516" s="404"/>
      <c r="O516" s="404"/>
      <c r="P516" s="404"/>
      <c r="Q516" s="404"/>
      <c r="R516" s="404"/>
      <c r="S516" s="404"/>
      <c r="T516" s="404"/>
      <c r="U516" s="404"/>
      <c r="V516" s="404"/>
      <c r="W516" s="404"/>
      <c r="X516" s="404"/>
      <c r="Y516" s="404"/>
      <c r="Z516" s="404"/>
      <c r="AA516" s="404"/>
      <c r="AB516" s="404"/>
      <c r="AC516" s="404"/>
      <c r="AD516" s="404"/>
      <c r="AE516" s="404"/>
      <c r="AF516" s="404"/>
      <c r="AG516" s="404"/>
    </row>
    <row r="517" spans="1:33" ht="15.75" customHeight="1">
      <c r="A517" s="404"/>
      <c r="B517" s="404"/>
      <c r="C517" s="404"/>
      <c r="D517" s="404"/>
      <c r="E517" s="404"/>
      <c r="F517" s="404"/>
      <c r="G517" s="404"/>
      <c r="H517" s="404"/>
      <c r="I517" s="404"/>
      <c r="J517" s="404"/>
      <c r="K517" s="404"/>
      <c r="L517" s="404"/>
      <c r="M517" s="404"/>
      <c r="N517" s="404"/>
      <c r="O517" s="404"/>
      <c r="P517" s="404"/>
      <c r="Q517" s="404"/>
      <c r="R517" s="404"/>
      <c r="S517" s="404"/>
      <c r="T517" s="404"/>
      <c r="U517" s="404"/>
      <c r="V517" s="404"/>
      <c r="W517" s="404"/>
      <c r="X517" s="404"/>
      <c r="Y517" s="404"/>
      <c r="Z517" s="404"/>
      <c r="AA517" s="404"/>
      <c r="AB517" s="404"/>
      <c r="AC517" s="404"/>
      <c r="AD517" s="404"/>
      <c r="AE517" s="404"/>
      <c r="AF517" s="404"/>
      <c r="AG517" s="404"/>
    </row>
    <row r="518" spans="1:33" ht="15.75" customHeight="1">
      <c r="A518" s="404"/>
      <c r="B518" s="404"/>
      <c r="C518" s="404"/>
      <c r="D518" s="404"/>
      <c r="E518" s="404"/>
      <c r="F518" s="404"/>
      <c r="G518" s="404"/>
      <c r="H518" s="404"/>
      <c r="I518" s="404"/>
      <c r="J518" s="404"/>
      <c r="K518" s="404"/>
      <c r="L518" s="404"/>
      <c r="M518" s="404"/>
      <c r="N518" s="404"/>
      <c r="O518" s="404"/>
      <c r="P518" s="404"/>
      <c r="Q518" s="404"/>
      <c r="R518" s="404"/>
      <c r="S518" s="404"/>
      <c r="T518" s="404"/>
      <c r="U518" s="404"/>
      <c r="V518" s="404"/>
      <c r="W518" s="404"/>
      <c r="X518" s="404"/>
      <c r="Y518" s="404"/>
      <c r="Z518" s="404"/>
      <c r="AA518" s="404"/>
      <c r="AB518" s="404"/>
      <c r="AC518" s="404"/>
      <c r="AD518" s="404"/>
      <c r="AE518" s="404"/>
      <c r="AF518" s="404"/>
      <c r="AG518" s="404"/>
    </row>
    <row r="519" spans="1:33" ht="15.75" customHeight="1">
      <c r="A519" s="404"/>
      <c r="B519" s="404"/>
      <c r="C519" s="404"/>
      <c r="D519" s="404"/>
      <c r="E519" s="404"/>
      <c r="F519" s="404"/>
      <c r="G519" s="404"/>
      <c r="H519" s="404"/>
      <c r="I519" s="404"/>
      <c r="J519" s="404"/>
      <c r="K519" s="404"/>
      <c r="L519" s="404"/>
      <c r="M519" s="404"/>
      <c r="N519" s="404"/>
      <c r="O519" s="404"/>
      <c r="P519" s="404"/>
      <c r="Q519" s="404"/>
      <c r="R519" s="404"/>
      <c r="S519" s="404"/>
      <c r="T519" s="404"/>
      <c r="U519" s="404"/>
      <c r="V519" s="404"/>
      <c r="W519" s="404"/>
      <c r="X519" s="404"/>
      <c r="Y519" s="404"/>
      <c r="Z519" s="404"/>
      <c r="AA519" s="404"/>
      <c r="AB519" s="404"/>
      <c r="AC519" s="404"/>
      <c r="AD519" s="404"/>
      <c r="AE519" s="404"/>
      <c r="AF519" s="404"/>
      <c r="AG519" s="404"/>
    </row>
    <row r="520" spans="1:33" ht="15.75" customHeight="1">
      <c r="A520" s="404"/>
      <c r="B520" s="404"/>
      <c r="C520" s="404"/>
      <c r="D520" s="404"/>
      <c r="E520" s="404"/>
      <c r="F520" s="404"/>
      <c r="G520" s="404"/>
      <c r="H520" s="404"/>
      <c r="I520" s="404"/>
      <c r="J520" s="404"/>
      <c r="K520" s="404"/>
      <c r="L520" s="404"/>
      <c r="M520" s="404"/>
      <c r="N520" s="404"/>
      <c r="O520" s="404"/>
      <c r="P520" s="404"/>
      <c r="Q520" s="404"/>
      <c r="R520" s="404"/>
      <c r="S520" s="404"/>
      <c r="T520" s="404"/>
      <c r="U520" s="404"/>
      <c r="V520" s="404"/>
      <c r="W520" s="404"/>
      <c r="X520" s="404"/>
      <c r="Y520" s="404"/>
      <c r="Z520" s="404"/>
      <c r="AA520" s="404"/>
      <c r="AB520" s="404"/>
      <c r="AC520" s="404"/>
      <c r="AD520" s="404"/>
      <c r="AE520" s="404"/>
      <c r="AF520" s="404"/>
      <c r="AG520" s="404"/>
    </row>
    <row r="521" spans="1:33" ht="15.75" customHeight="1">
      <c r="A521" s="404"/>
      <c r="B521" s="404"/>
      <c r="C521" s="404"/>
      <c r="D521" s="404"/>
      <c r="E521" s="404"/>
      <c r="F521" s="404"/>
      <c r="G521" s="404"/>
      <c r="H521" s="404"/>
      <c r="I521" s="404"/>
      <c r="J521" s="404"/>
      <c r="K521" s="404"/>
      <c r="L521" s="404"/>
      <c r="M521" s="404"/>
      <c r="N521" s="404"/>
      <c r="O521" s="404"/>
      <c r="P521" s="404"/>
      <c r="Q521" s="404"/>
      <c r="R521" s="404"/>
      <c r="S521" s="404"/>
      <c r="T521" s="404"/>
      <c r="U521" s="404"/>
      <c r="V521" s="404"/>
      <c r="W521" s="404"/>
      <c r="X521" s="404"/>
      <c r="Y521" s="404"/>
      <c r="Z521" s="404"/>
      <c r="AA521" s="404"/>
      <c r="AB521" s="404"/>
      <c r="AC521" s="404"/>
      <c r="AD521" s="404"/>
      <c r="AE521" s="404"/>
      <c r="AF521" s="404"/>
      <c r="AG521" s="404"/>
    </row>
    <row r="522" spans="1:33" ht="15.75" customHeight="1">
      <c r="A522" s="404"/>
      <c r="B522" s="404"/>
      <c r="C522" s="404"/>
      <c r="D522" s="404"/>
      <c r="E522" s="404"/>
      <c r="F522" s="404"/>
      <c r="G522" s="404"/>
      <c r="H522" s="404"/>
      <c r="I522" s="404"/>
      <c r="J522" s="404"/>
      <c r="K522" s="404"/>
      <c r="L522" s="404"/>
      <c r="M522" s="404"/>
      <c r="N522" s="404"/>
      <c r="O522" s="404"/>
      <c r="P522" s="404"/>
      <c r="Q522" s="404"/>
      <c r="R522" s="404"/>
      <c r="S522" s="404"/>
      <c r="T522" s="404"/>
      <c r="U522" s="404"/>
      <c r="V522" s="404"/>
      <c r="W522" s="404"/>
      <c r="X522" s="404"/>
      <c r="Y522" s="404"/>
      <c r="Z522" s="404"/>
      <c r="AA522" s="404"/>
      <c r="AB522" s="404"/>
      <c r="AC522" s="404"/>
      <c r="AD522" s="404"/>
      <c r="AE522" s="404"/>
      <c r="AF522" s="404"/>
      <c r="AG522" s="404"/>
    </row>
    <row r="523" spans="1:33" ht="15.75" customHeight="1">
      <c r="A523" s="404"/>
      <c r="B523" s="404"/>
      <c r="C523" s="404"/>
      <c r="D523" s="404"/>
      <c r="E523" s="404"/>
      <c r="F523" s="404"/>
      <c r="G523" s="404"/>
      <c r="H523" s="404"/>
      <c r="I523" s="404"/>
      <c r="J523" s="404"/>
      <c r="K523" s="404"/>
      <c r="L523" s="404"/>
      <c r="M523" s="404"/>
      <c r="N523" s="404"/>
      <c r="O523" s="404"/>
      <c r="P523" s="404"/>
      <c r="Q523" s="404"/>
      <c r="R523" s="404"/>
      <c r="S523" s="404"/>
      <c r="T523" s="404"/>
      <c r="U523" s="404"/>
      <c r="V523" s="404"/>
      <c r="W523" s="404"/>
      <c r="X523" s="404"/>
      <c r="Y523" s="404"/>
      <c r="Z523" s="404"/>
      <c r="AA523" s="404"/>
      <c r="AB523" s="404"/>
      <c r="AC523" s="404"/>
      <c r="AD523" s="404"/>
      <c r="AE523" s="404"/>
      <c r="AF523" s="404"/>
      <c r="AG523" s="404"/>
    </row>
    <row r="524" spans="1:33" ht="15.75" customHeight="1">
      <c r="A524" s="404"/>
      <c r="B524" s="404"/>
      <c r="C524" s="404"/>
      <c r="D524" s="404"/>
      <c r="E524" s="404"/>
      <c r="F524" s="404"/>
      <c r="G524" s="404"/>
      <c r="H524" s="404"/>
      <c r="I524" s="404"/>
      <c r="J524" s="404"/>
      <c r="K524" s="404"/>
      <c r="L524" s="404"/>
      <c r="M524" s="404"/>
      <c r="N524" s="404"/>
      <c r="O524" s="404"/>
      <c r="P524" s="404"/>
      <c r="Q524" s="404"/>
      <c r="R524" s="404"/>
      <c r="S524" s="404"/>
      <c r="T524" s="404"/>
      <c r="U524" s="404"/>
      <c r="V524" s="404"/>
      <c r="W524" s="404"/>
      <c r="X524" s="404"/>
      <c r="Y524" s="404"/>
      <c r="Z524" s="404"/>
      <c r="AA524" s="404"/>
      <c r="AB524" s="404"/>
      <c r="AC524" s="404"/>
      <c r="AD524" s="404"/>
      <c r="AE524" s="404"/>
      <c r="AF524" s="404"/>
      <c r="AG524" s="404"/>
    </row>
    <row r="525" spans="1:33" ht="15.75" customHeight="1">
      <c r="A525" s="404"/>
      <c r="B525" s="404"/>
      <c r="C525" s="404"/>
      <c r="D525" s="404"/>
      <c r="E525" s="404"/>
      <c r="F525" s="404"/>
      <c r="G525" s="404"/>
      <c r="H525" s="404"/>
      <c r="I525" s="404"/>
      <c r="J525" s="404"/>
      <c r="K525" s="404"/>
      <c r="L525" s="404"/>
      <c r="M525" s="404"/>
      <c r="N525" s="404"/>
      <c r="O525" s="404"/>
      <c r="P525" s="404"/>
      <c r="Q525" s="404"/>
      <c r="R525" s="404"/>
      <c r="S525" s="404"/>
      <c r="T525" s="404"/>
      <c r="U525" s="404"/>
      <c r="V525" s="404"/>
      <c r="W525" s="404"/>
      <c r="X525" s="404"/>
      <c r="Y525" s="404"/>
      <c r="Z525" s="404"/>
      <c r="AA525" s="404"/>
      <c r="AB525" s="404"/>
      <c r="AC525" s="404"/>
      <c r="AD525" s="404"/>
      <c r="AE525" s="404"/>
      <c r="AF525" s="404"/>
      <c r="AG525" s="404"/>
    </row>
    <row r="526" spans="1:33" ht="15.75" customHeight="1">
      <c r="A526" s="404"/>
      <c r="B526" s="404"/>
      <c r="C526" s="404"/>
      <c r="D526" s="404"/>
      <c r="E526" s="404"/>
      <c r="F526" s="404"/>
      <c r="G526" s="404"/>
      <c r="H526" s="404"/>
      <c r="I526" s="404"/>
      <c r="J526" s="404"/>
      <c r="K526" s="404"/>
      <c r="L526" s="404"/>
      <c r="M526" s="404"/>
      <c r="N526" s="404"/>
      <c r="O526" s="404"/>
      <c r="P526" s="404"/>
      <c r="Q526" s="404"/>
      <c r="R526" s="404"/>
      <c r="S526" s="404"/>
      <c r="T526" s="404"/>
      <c r="U526" s="404"/>
      <c r="V526" s="404"/>
      <c r="W526" s="404"/>
      <c r="X526" s="404"/>
      <c r="Y526" s="404"/>
      <c r="Z526" s="404"/>
      <c r="AA526" s="404"/>
      <c r="AB526" s="404"/>
      <c r="AC526" s="404"/>
      <c r="AD526" s="404"/>
      <c r="AE526" s="404"/>
      <c r="AF526" s="404"/>
      <c r="AG526" s="404"/>
    </row>
    <row r="527" spans="1:33" ht="15.75" customHeight="1">
      <c r="A527" s="404"/>
      <c r="B527" s="404"/>
      <c r="C527" s="404"/>
      <c r="D527" s="404"/>
      <c r="E527" s="404"/>
      <c r="F527" s="404"/>
      <c r="G527" s="404"/>
      <c r="H527" s="404"/>
      <c r="I527" s="404"/>
      <c r="J527" s="404"/>
      <c r="K527" s="404"/>
      <c r="L527" s="404"/>
      <c r="M527" s="404"/>
      <c r="N527" s="404"/>
      <c r="O527" s="404"/>
      <c r="P527" s="404"/>
      <c r="Q527" s="404"/>
      <c r="R527" s="404"/>
      <c r="S527" s="404"/>
      <c r="T527" s="404"/>
      <c r="U527" s="404"/>
      <c r="V527" s="404"/>
      <c r="W527" s="404"/>
      <c r="X527" s="404"/>
      <c r="Y527" s="404"/>
      <c r="Z527" s="404"/>
      <c r="AA527" s="404"/>
      <c r="AB527" s="404"/>
      <c r="AC527" s="404"/>
      <c r="AD527" s="404"/>
      <c r="AE527" s="404"/>
      <c r="AF527" s="404"/>
      <c r="AG527" s="404"/>
    </row>
    <row r="528" spans="1:33" ht="15.75" customHeight="1">
      <c r="A528" s="404"/>
      <c r="B528" s="404"/>
      <c r="C528" s="404"/>
      <c r="D528" s="404"/>
      <c r="E528" s="404"/>
      <c r="F528" s="404"/>
      <c r="G528" s="404"/>
      <c r="H528" s="404"/>
      <c r="I528" s="404"/>
      <c r="J528" s="404"/>
      <c r="K528" s="404"/>
      <c r="L528" s="404"/>
      <c r="M528" s="404"/>
      <c r="N528" s="404"/>
      <c r="O528" s="404"/>
      <c r="P528" s="404"/>
      <c r="Q528" s="404"/>
      <c r="R528" s="404"/>
      <c r="S528" s="404"/>
      <c r="T528" s="404"/>
      <c r="U528" s="404"/>
      <c r="V528" s="404"/>
      <c r="W528" s="404"/>
      <c r="X528" s="404"/>
      <c r="Y528" s="404"/>
      <c r="Z528" s="404"/>
      <c r="AA528" s="404"/>
      <c r="AB528" s="404"/>
      <c r="AC528" s="404"/>
      <c r="AD528" s="404"/>
      <c r="AE528" s="404"/>
      <c r="AF528" s="404"/>
      <c r="AG528" s="404"/>
    </row>
    <row r="529" spans="1:33" ht="15.75" customHeight="1">
      <c r="A529" s="404"/>
      <c r="B529" s="404"/>
      <c r="C529" s="404"/>
      <c r="D529" s="404"/>
      <c r="E529" s="404"/>
      <c r="F529" s="404"/>
      <c r="G529" s="404"/>
      <c r="H529" s="404"/>
      <c r="I529" s="404"/>
      <c r="J529" s="404"/>
      <c r="K529" s="404"/>
      <c r="L529" s="404"/>
      <c r="M529" s="404"/>
      <c r="N529" s="404"/>
      <c r="O529" s="404"/>
      <c r="P529" s="404"/>
      <c r="Q529" s="404"/>
      <c r="R529" s="404"/>
      <c r="S529" s="404"/>
      <c r="T529" s="404"/>
      <c r="U529" s="404"/>
      <c r="V529" s="404"/>
      <c r="W529" s="404"/>
      <c r="X529" s="404"/>
      <c r="Y529" s="404"/>
      <c r="Z529" s="404"/>
      <c r="AA529" s="404"/>
      <c r="AB529" s="404"/>
      <c r="AC529" s="404"/>
      <c r="AD529" s="404"/>
      <c r="AE529" s="404"/>
      <c r="AF529" s="404"/>
      <c r="AG529" s="404"/>
    </row>
    <row r="530" spans="1:33" ht="15.75" customHeight="1">
      <c r="A530" s="404"/>
      <c r="B530" s="404"/>
      <c r="C530" s="404"/>
      <c r="D530" s="404"/>
      <c r="E530" s="404"/>
      <c r="F530" s="404"/>
      <c r="G530" s="404"/>
      <c r="H530" s="404"/>
      <c r="I530" s="404"/>
      <c r="J530" s="404"/>
      <c r="K530" s="404"/>
      <c r="L530" s="404"/>
      <c r="M530" s="404"/>
      <c r="N530" s="404"/>
      <c r="O530" s="404"/>
      <c r="P530" s="404"/>
      <c r="Q530" s="404"/>
      <c r="R530" s="404"/>
      <c r="S530" s="404"/>
      <c r="T530" s="404"/>
      <c r="U530" s="404"/>
      <c r="V530" s="404"/>
      <c r="W530" s="404"/>
      <c r="X530" s="404"/>
      <c r="Y530" s="404"/>
      <c r="Z530" s="404"/>
      <c r="AA530" s="404"/>
      <c r="AB530" s="404"/>
      <c r="AC530" s="404"/>
      <c r="AD530" s="404"/>
      <c r="AE530" s="404"/>
      <c r="AF530" s="404"/>
      <c r="AG530" s="404"/>
    </row>
    <row r="531" spans="1:33" ht="15.75" customHeight="1">
      <c r="A531" s="404"/>
      <c r="B531" s="404"/>
      <c r="C531" s="404"/>
      <c r="D531" s="404"/>
      <c r="E531" s="404"/>
      <c r="F531" s="404"/>
      <c r="G531" s="404"/>
      <c r="H531" s="404"/>
      <c r="I531" s="404"/>
      <c r="J531" s="404"/>
      <c r="K531" s="404"/>
      <c r="L531" s="404"/>
      <c r="M531" s="404"/>
      <c r="N531" s="404"/>
      <c r="O531" s="404"/>
      <c r="P531" s="404"/>
      <c r="Q531" s="404"/>
      <c r="R531" s="404"/>
      <c r="S531" s="404"/>
      <c r="T531" s="404"/>
      <c r="U531" s="404"/>
      <c r="V531" s="404"/>
      <c r="W531" s="404"/>
      <c r="X531" s="404"/>
      <c r="Y531" s="404"/>
      <c r="Z531" s="404"/>
      <c r="AA531" s="404"/>
      <c r="AB531" s="404"/>
      <c r="AC531" s="404"/>
      <c r="AD531" s="404"/>
      <c r="AE531" s="404"/>
      <c r="AF531" s="404"/>
      <c r="AG531" s="404"/>
    </row>
    <row r="532" spans="1:33" ht="15.75" customHeight="1">
      <c r="A532" s="404"/>
      <c r="B532" s="404"/>
      <c r="C532" s="404"/>
      <c r="D532" s="404"/>
      <c r="E532" s="404"/>
      <c r="F532" s="404"/>
      <c r="G532" s="404"/>
      <c r="H532" s="404"/>
      <c r="I532" s="404"/>
      <c r="J532" s="404"/>
      <c r="K532" s="404"/>
      <c r="L532" s="404"/>
      <c r="M532" s="404"/>
      <c r="N532" s="404"/>
      <c r="O532" s="404"/>
      <c r="P532" s="404"/>
      <c r="Q532" s="404"/>
      <c r="R532" s="404"/>
      <c r="S532" s="404"/>
      <c r="T532" s="404"/>
      <c r="U532" s="404"/>
      <c r="V532" s="404"/>
      <c r="W532" s="404"/>
      <c r="X532" s="404"/>
      <c r="Y532" s="404"/>
      <c r="Z532" s="404"/>
      <c r="AA532" s="404"/>
      <c r="AB532" s="404"/>
      <c r="AC532" s="404"/>
      <c r="AD532" s="404"/>
      <c r="AE532" s="404"/>
      <c r="AF532" s="404"/>
      <c r="AG532" s="404"/>
    </row>
    <row r="533" spans="1:33" ht="15.75" customHeight="1">
      <c r="A533" s="404"/>
      <c r="B533" s="404"/>
      <c r="C533" s="404"/>
      <c r="D533" s="404"/>
      <c r="E533" s="404"/>
      <c r="F533" s="404"/>
      <c r="G533" s="404"/>
      <c r="H533" s="404"/>
      <c r="I533" s="404"/>
      <c r="J533" s="404"/>
      <c r="K533" s="404"/>
      <c r="L533" s="404"/>
      <c r="M533" s="404"/>
      <c r="N533" s="404"/>
      <c r="O533" s="404"/>
      <c r="P533" s="404"/>
      <c r="Q533" s="404"/>
      <c r="R533" s="404"/>
      <c r="S533" s="404"/>
      <c r="T533" s="404"/>
      <c r="U533" s="404"/>
      <c r="V533" s="404"/>
      <c r="W533" s="404"/>
      <c r="X533" s="404"/>
      <c r="Y533" s="404"/>
      <c r="Z533" s="404"/>
      <c r="AA533" s="404"/>
      <c r="AB533" s="404"/>
      <c r="AC533" s="404"/>
      <c r="AD533" s="404"/>
      <c r="AE533" s="404"/>
      <c r="AF533" s="404"/>
      <c r="AG533" s="404"/>
    </row>
    <row r="534" spans="1:33" ht="15.75" customHeight="1">
      <c r="A534" s="404"/>
      <c r="B534" s="404"/>
      <c r="C534" s="404"/>
      <c r="D534" s="404"/>
      <c r="E534" s="404"/>
      <c r="F534" s="404"/>
      <c r="G534" s="404"/>
      <c r="H534" s="404"/>
      <c r="I534" s="404"/>
      <c r="J534" s="404"/>
      <c r="K534" s="404"/>
      <c r="L534" s="404"/>
      <c r="M534" s="404"/>
      <c r="N534" s="404"/>
      <c r="O534" s="404"/>
      <c r="P534" s="404"/>
      <c r="Q534" s="404"/>
      <c r="R534" s="404"/>
      <c r="S534" s="404"/>
      <c r="T534" s="404"/>
      <c r="U534" s="404"/>
      <c r="V534" s="404"/>
      <c r="W534" s="404"/>
      <c r="X534" s="404"/>
      <c r="Y534" s="404"/>
      <c r="Z534" s="404"/>
      <c r="AA534" s="404"/>
      <c r="AB534" s="404"/>
      <c r="AC534" s="404"/>
      <c r="AD534" s="404"/>
      <c r="AE534" s="404"/>
      <c r="AF534" s="404"/>
      <c r="AG534" s="404"/>
    </row>
    <row r="535" spans="1:33" ht="15.75" customHeight="1">
      <c r="A535" s="404"/>
      <c r="B535" s="404"/>
      <c r="C535" s="404"/>
      <c r="D535" s="404"/>
      <c r="E535" s="404"/>
      <c r="F535" s="404"/>
      <c r="G535" s="404"/>
      <c r="H535" s="404"/>
      <c r="I535" s="404"/>
      <c r="J535" s="404"/>
      <c r="K535" s="404"/>
      <c r="L535" s="404"/>
      <c r="M535" s="404"/>
      <c r="N535" s="404"/>
      <c r="O535" s="404"/>
      <c r="P535" s="404"/>
      <c r="Q535" s="404"/>
      <c r="R535" s="404"/>
      <c r="S535" s="404"/>
      <c r="T535" s="404"/>
      <c r="U535" s="404"/>
      <c r="V535" s="404"/>
      <c r="W535" s="404"/>
      <c r="X535" s="404"/>
      <c r="Y535" s="404"/>
      <c r="Z535" s="404"/>
      <c r="AA535" s="404"/>
      <c r="AB535" s="404"/>
      <c r="AC535" s="404"/>
      <c r="AD535" s="404"/>
      <c r="AE535" s="404"/>
      <c r="AF535" s="404"/>
      <c r="AG535" s="404"/>
    </row>
    <row r="536" spans="1:33" ht="15.75" customHeight="1">
      <c r="A536" s="404"/>
      <c r="B536" s="404"/>
      <c r="C536" s="404"/>
      <c r="D536" s="404"/>
      <c r="E536" s="404"/>
      <c r="F536" s="404"/>
      <c r="G536" s="404"/>
      <c r="H536" s="404"/>
      <c r="I536" s="404"/>
      <c r="J536" s="404"/>
      <c r="K536" s="404"/>
      <c r="L536" s="404"/>
      <c r="M536" s="404"/>
      <c r="N536" s="404"/>
      <c r="O536" s="404"/>
      <c r="P536" s="404"/>
      <c r="Q536" s="404"/>
      <c r="R536" s="404"/>
      <c r="S536" s="404"/>
      <c r="T536" s="404"/>
      <c r="U536" s="404"/>
      <c r="V536" s="404"/>
      <c r="W536" s="404"/>
      <c r="X536" s="404"/>
      <c r="Y536" s="404"/>
      <c r="Z536" s="404"/>
      <c r="AA536" s="404"/>
      <c r="AB536" s="404"/>
      <c r="AC536" s="404"/>
      <c r="AD536" s="404"/>
      <c r="AE536" s="404"/>
      <c r="AF536" s="404"/>
      <c r="AG536" s="404"/>
    </row>
    <row r="537" spans="1:33" ht="15.75" customHeight="1">
      <c r="A537" s="404"/>
      <c r="B537" s="404"/>
      <c r="C537" s="404"/>
      <c r="D537" s="404"/>
      <c r="E537" s="404"/>
      <c r="F537" s="404"/>
      <c r="G537" s="404"/>
      <c r="H537" s="404"/>
      <c r="I537" s="404"/>
      <c r="J537" s="404"/>
      <c r="K537" s="404"/>
      <c r="L537" s="404"/>
      <c r="M537" s="404"/>
      <c r="N537" s="404"/>
      <c r="O537" s="404"/>
      <c r="P537" s="404"/>
      <c r="Q537" s="404"/>
      <c r="R537" s="404"/>
      <c r="S537" s="404"/>
      <c r="T537" s="404"/>
      <c r="U537" s="404"/>
      <c r="V537" s="404"/>
      <c r="W537" s="404"/>
      <c r="X537" s="404"/>
      <c r="Y537" s="404"/>
      <c r="Z537" s="404"/>
      <c r="AA537" s="404"/>
      <c r="AB537" s="404"/>
      <c r="AC537" s="404"/>
      <c r="AD537" s="404"/>
      <c r="AE537" s="404"/>
      <c r="AF537" s="404"/>
      <c r="AG537" s="404"/>
    </row>
    <row r="538" spans="1:33" ht="15.75" customHeight="1">
      <c r="A538" s="404"/>
      <c r="B538" s="404"/>
      <c r="C538" s="404"/>
      <c r="D538" s="404"/>
      <c r="E538" s="404"/>
      <c r="F538" s="404"/>
      <c r="G538" s="404"/>
      <c r="H538" s="404"/>
      <c r="I538" s="404"/>
      <c r="J538" s="404"/>
      <c r="K538" s="404"/>
      <c r="L538" s="404"/>
      <c r="M538" s="404"/>
      <c r="N538" s="404"/>
      <c r="O538" s="404"/>
      <c r="P538" s="404"/>
      <c r="Q538" s="404"/>
      <c r="R538" s="404"/>
      <c r="S538" s="404"/>
      <c r="T538" s="404"/>
      <c r="U538" s="404"/>
      <c r="V538" s="404"/>
      <c r="W538" s="404"/>
      <c r="X538" s="404"/>
      <c r="Y538" s="404"/>
      <c r="Z538" s="404"/>
      <c r="AA538" s="404"/>
      <c r="AB538" s="404"/>
      <c r="AC538" s="404"/>
      <c r="AD538" s="404"/>
      <c r="AE538" s="404"/>
      <c r="AF538" s="404"/>
      <c r="AG538" s="404"/>
    </row>
    <row r="539" spans="1:33" ht="15.75" customHeight="1">
      <c r="A539" s="404"/>
      <c r="B539" s="404"/>
      <c r="C539" s="404"/>
      <c r="D539" s="404"/>
      <c r="E539" s="404"/>
      <c r="F539" s="404"/>
      <c r="G539" s="404"/>
      <c r="H539" s="404"/>
      <c r="I539" s="404"/>
      <c r="J539" s="404"/>
      <c r="K539" s="404"/>
      <c r="L539" s="404"/>
      <c r="M539" s="404"/>
      <c r="N539" s="404"/>
      <c r="O539" s="404"/>
      <c r="P539" s="404"/>
      <c r="Q539" s="404"/>
      <c r="R539" s="404"/>
      <c r="S539" s="404"/>
      <c r="T539" s="404"/>
      <c r="U539" s="404"/>
      <c r="V539" s="404"/>
      <c r="W539" s="404"/>
      <c r="X539" s="404"/>
      <c r="Y539" s="404"/>
      <c r="Z539" s="404"/>
      <c r="AA539" s="404"/>
      <c r="AB539" s="404"/>
      <c r="AC539" s="404"/>
      <c r="AD539" s="404"/>
      <c r="AE539" s="404"/>
      <c r="AF539" s="404"/>
      <c r="AG539" s="404"/>
    </row>
    <row r="540" spans="1:33" ht="15.75" customHeight="1">
      <c r="A540" s="404"/>
      <c r="B540" s="404"/>
      <c r="C540" s="404"/>
      <c r="D540" s="404"/>
      <c r="E540" s="404"/>
      <c r="F540" s="404"/>
      <c r="G540" s="404"/>
      <c r="H540" s="404"/>
      <c r="I540" s="404"/>
      <c r="J540" s="404"/>
      <c r="K540" s="404"/>
      <c r="L540" s="404"/>
      <c r="M540" s="404"/>
      <c r="N540" s="404"/>
      <c r="O540" s="404"/>
      <c r="P540" s="404"/>
      <c r="Q540" s="404"/>
      <c r="R540" s="404"/>
      <c r="S540" s="404"/>
      <c r="T540" s="404"/>
      <c r="U540" s="404"/>
      <c r="V540" s="404"/>
      <c r="W540" s="404"/>
      <c r="X540" s="404"/>
      <c r="Y540" s="404"/>
      <c r="Z540" s="404"/>
      <c r="AA540" s="404"/>
      <c r="AB540" s="404"/>
      <c r="AC540" s="404"/>
      <c r="AD540" s="404"/>
      <c r="AE540" s="404"/>
      <c r="AF540" s="404"/>
      <c r="AG540" s="404"/>
    </row>
    <row r="541" spans="1:33" ht="15.75" customHeight="1">
      <c r="A541" s="404"/>
      <c r="B541" s="404"/>
      <c r="C541" s="404"/>
      <c r="D541" s="404"/>
      <c r="E541" s="404"/>
      <c r="F541" s="404"/>
      <c r="G541" s="404"/>
      <c r="H541" s="404"/>
      <c r="I541" s="404"/>
      <c r="J541" s="404"/>
      <c r="K541" s="404"/>
      <c r="L541" s="404"/>
      <c r="M541" s="404"/>
      <c r="N541" s="404"/>
      <c r="O541" s="404"/>
      <c r="P541" s="404"/>
      <c r="Q541" s="404"/>
      <c r="R541" s="404"/>
      <c r="S541" s="404"/>
      <c r="T541" s="404"/>
      <c r="U541" s="404"/>
      <c r="V541" s="404"/>
      <c r="W541" s="404"/>
      <c r="X541" s="404"/>
      <c r="Y541" s="404"/>
      <c r="Z541" s="404"/>
      <c r="AA541" s="404"/>
      <c r="AB541" s="404"/>
      <c r="AC541" s="404"/>
      <c r="AD541" s="404"/>
      <c r="AE541" s="404"/>
      <c r="AF541" s="404"/>
      <c r="AG541" s="404"/>
    </row>
    <row r="542" spans="1:33" ht="15.75" customHeight="1">
      <c r="A542" s="404"/>
      <c r="B542" s="404"/>
      <c r="C542" s="404"/>
      <c r="D542" s="404"/>
      <c r="E542" s="404"/>
      <c r="F542" s="404"/>
      <c r="G542" s="404"/>
      <c r="H542" s="404"/>
      <c r="I542" s="404"/>
      <c r="J542" s="404"/>
      <c r="K542" s="404"/>
      <c r="L542" s="404"/>
      <c r="M542" s="404"/>
      <c r="N542" s="404"/>
      <c r="O542" s="404"/>
      <c r="P542" s="404"/>
      <c r="Q542" s="404"/>
      <c r="R542" s="404"/>
      <c r="S542" s="404"/>
      <c r="T542" s="404"/>
      <c r="U542" s="404"/>
      <c r="V542" s="404"/>
      <c r="W542" s="404"/>
      <c r="X542" s="404"/>
      <c r="Y542" s="404"/>
      <c r="Z542" s="404"/>
      <c r="AA542" s="404"/>
      <c r="AB542" s="404"/>
      <c r="AC542" s="404"/>
      <c r="AD542" s="404"/>
      <c r="AE542" s="404"/>
      <c r="AF542" s="404"/>
      <c r="AG542" s="404"/>
    </row>
    <row r="543" spans="1:33" ht="15.75" customHeight="1">
      <c r="A543" s="404"/>
      <c r="B543" s="404"/>
      <c r="C543" s="404"/>
      <c r="D543" s="404"/>
      <c r="E543" s="404"/>
      <c r="F543" s="404"/>
      <c r="G543" s="404"/>
      <c r="H543" s="404"/>
      <c r="I543" s="404"/>
      <c r="J543" s="404"/>
      <c r="K543" s="404"/>
      <c r="L543" s="404"/>
      <c r="M543" s="404"/>
      <c r="N543" s="404"/>
      <c r="O543" s="404"/>
      <c r="P543" s="404"/>
      <c r="Q543" s="404"/>
      <c r="R543" s="404"/>
      <c r="S543" s="404"/>
      <c r="T543" s="404"/>
      <c r="U543" s="404"/>
      <c r="V543" s="404"/>
      <c r="W543" s="404"/>
      <c r="X543" s="404"/>
      <c r="Y543" s="404"/>
      <c r="Z543" s="404"/>
      <c r="AA543" s="404"/>
      <c r="AB543" s="404"/>
      <c r="AC543" s="404"/>
      <c r="AD543" s="404"/>
      <c r="AE543" s="404"/>
      <c r="AF543" s="404"/>
      <c r="AG543" s="404"/>
    </row>
    <row r="544" spans="1:33" ht="15.75" customHeight="1">
      <c r="A544" s="404"/>
      <c r="B544" s="404"/>
      <c r="C544" s="404"/>
      <c r="D544" s="404"/>
      <c r="E544" s="404"/>
      <c r="F544" s="404"/>
      <c r="G544" s="404"/>
      <c r="H544" s="404"/>
      <c r="I544" s="404"/>
      <c r="J544" s="404"/>
      <c r="K544" s="404"/>
      <c r="L544" s="404"/>
      <c r="M544" s="404"/>
      <c r="N544" s="404"/>
      <c r="O544" s="404"/>
      <c r="P544" s="404"/>
      <c r="Q544" s="404"/>
      <c r="R544" s="404"/>
      <c r="S544" s="404"/>
      <c r="T544" s="404"/>
      <c r="U544" s="404"/>
      <c r="V544" s="404"/>
      <c r="W544" s="404"/>
      <c r="X544" s="404"/>
      <c r="Y544" s="404"/>
      <c r="Z544" s="404"/>
      <c r="AA544" s="404"/>
      <c r="AB544" s="404"/>
      <c r="AC544" s="404"/>
      <c r="AD544" s="404"/>
      <c r="AE544" s="404"/>
      <c r="AF544" s="404"/>
      <c r="AG544" s="404"/>
    </row>
    <row r="545" spans="1:33" ht="15.75" customHeight="1">
      <c r="A545" s="404"/>
      <c r="B545" s="404"/>
      <c r="C545" s="404"/>
      <c r="D545" s="404"/>
      <c r="E545" s="404"/>
      <c r="F545" s="404"/>
      <c r="G545" s="404"/>
      <c r="H545" s="404"/>
      <c r="I545" s="404"/>
      <c r="J545" s="404"/>
      <c r="K545" s="404"/>
      <c r="L545" s="404"/>
      <c r="M545" s="404"/>
      <c r="N545" s="404"/>
      <c r="O545" s="404"/>
      <c r="P545" s="404"/>
      <c r="Q545" s="404"/>
      <c r="R545" s="404"/>
      <c r="S545" s="404"/>
      <c r="T545" s="404"/>
      <c r="U545" s="404"/>
      <c r="V545" s="404"/>
      <c r="W545" s="404"/>
      <c r="X545" s="404"/>
      <c r="Y545" s="404"/>
      <c r="Z545" s="404"/>
      <c r="AA545" s="404"/>
      <c r="AB545" s="404"/>
      <c r="AC545" s="404"/>
      <c r="AD545" s="404"/>
      <c r="AE545" s="404"/>
      <c r="AF545" s="404"/>
      <c r="AG545" s="404"/>
    </row>
    <row r="546" spans="1:33" ht="15.75" customHeight="1">
      <c r="A546" s="404"/>
      <c r="B546" s="404"/>
      <c r="C546" s="404"/>
      <c r="D546" s="404"/>
      <c r="E546" s="404"/>
      <c r="F546" s="404"/>
      <c r="G546" s="404"/>
      <c r="H546" s="404"/>
      <c r="I546" s="404"/>
      <c r="J546" s="404"/>
      <c r="K546" s="404"/>
      <c r="L546" s="404"/>
      <c r="M546" s="404"/>
      <c r="N546" s="404"/>
      <c r="O546" s="404"/>
      <c r="P546" s="404"/>
      <c r="Q546" s="404"/>
      <c r="R546" s="404"/>
      <c r="S546" s="404"/>
      <c r="T546" s="404"/>
      <c r="U546" s="404"/>
      <c r="V546" s="404"/>
      <c r="W546" s="404"/>
      <c r="X546" s="404"/>
      <c r="Y546" s="404"/>
      <c r="Z546" s="404"/>
      <c r="AA546" s="404"/>
      <c r="AB546" s="404"/>
      <c r="AC546" s="404"/>
      <c r="AD546" s="404"/>
      <c r="AE546" s="404"/>
      <c r="AF546" s="404"/>
      <c r="AG546" s="404"/>
    </row>
    <row r="547" spans="1:33" ht="15.75" customHeight="1">
      <c r="A547" s="404"/>
      <c r="B547" s="404"/>
      <c r="C547" s="404"/>
      <c r="D547" s="404"/>
      <c r="E547" s="404"/>
      <c r="F547" s="404"/>
      <c r="G547" s="404"/>
      <c r="H547" s="404"/>
      <c r="I547" s="404"/>
      <c r="J547" s="404"/>
      <c r="K547" s="404"/>
      <c r="L547" s="404"/>
      <c r="M547" s="404"/>
      <c r="N547" s="404"/>
      <c r="O547" s="404"/>
      <c r="P547" s="404"/>
      <c r="Q547" s="404"/>
      <c r="R547" s="404"/>
      <c r="S547" s="404"/>
      <c r="T547" s="404"/>
      <c r="U547" s="404"/>
      <c r="V547" s="404"/>
      <c r="W547" s="404"/>
      <c r="X547" s="404"/>
      <c r="Y547" s="404"/>
      <c r="Z547" s="404"/>
      <c r="AA547" s="404"/>
      <c r="AB547" s="404"/>
      <c r="AC547" s="404"/>
      <c r="AD547" s="404"/>
      <c r="AE547" s="404"/>
      <c r="AF547" s="404"/>
      <c r="AG547" s="404"/>
    </row>
    <row r="548" spans="1:33" ht="15.75" customHeight="1">
      <c r="A548" s="404"/>
      <c r="B548" s="404"/>
      <c r="C548" s="404"/>
      <c r="D548" s="404"/>
      <c r="E548" s="404"/>
      <c r="F548" s="404"/>
      <c r="G548" s="404"/>
      <c r="H548" s="404"/>
      <c r="I548" s="404"/>
      <c r="J548" s="404"/>
      <c r="K548" s="404"/>
      <c r="L548" s="404"/>
      <c r="M548" s="404"/>
      <c r="N548" s="404"/>
      <c r="O548" s="404"/>
      <c r="P548" s="404"/>
      <c r="Q548" s="404"/>
      <c r="R548" s="404"/>
      <c r="S548" s="404"/>
      <c r="T548" s="404"/>
      <c r="U548" s="404"/>
      <c r="V548" s="404"/>
      <c r="W548" s="404"/>
      <c r="X548" s="404"/>
      <c r="Y548" s="404"/>
      <c r="Z548" s="404"/>
      <c r="AA548" s="404"/>
      <c r="AB548" s="404"/>
      <c r="AC548" s="404"/>
      <c r="AD548" s="404"/>
      <c r="AE548" s="404"/>
      <c r="AF548" s="404"/>
      <c r="AG548" s="404"/>
    </row>
    <row r="549" spans="1:33" ht="15.75" customHeight="1">
      <c r="A549" s="404"/>
      <c r="B549" s="404"/>
      <c r="C549" s="404"/>
      <c r="D549" s="404"/>
      <c r="E549" s="404"/>
      <c r="F549" s="404"/>
      <c r="G549" s="404"/>
      <c r="H549" s="404"/>
      <c r="I549" s="404"/>
      <c r="J549" s="404"/>
      <c r="K549" s="404"/>
      <c r="L549" s="404"/>
      <c r="M549" s="404"/>
      <c r="N549" s="404"/>
      <c r="O549" s="404"/>
      <c r="P549" s="404"/>
      <c r="Q549" s="404"/>
      <c r="R549" s="404"/>
      <c r="S549" s="404"/>
      <c r="T549" s="404"/>
      <c r="U549" s="404"/>
      <c r="V549" s="404"/>
      <c r="W549" s="404"/>
      <c r="X549" s="404"/>
      <c r="Y549" s="404"/>
      <c r="Z549" s="404"/>
      <c r="AA549" s="404"/>
      <c r="AB549" s="404"/>
      <c r="AC549" s="404"/>
      <c r="AD549" s="404"/>
      <c r="AE549" s="404"/>
      <c r="AF549" s="404"/>
      <c r="AG549" s="404"/>
    </row>
    <row r="550" spans="1:33" ht="15.75" customHeight="1">
      <c r="A550" s="404"/>
      <c r="B550" s="404"/>
      <c r="C550" s="404"/>
      <c r="D550" s="404"/>
      <c r="E550" s="404"/>
      <c r="F550" s="404"/>
      <c r="G550" s="404"/>
      <c r="H550" s="404"/>
      <c r="I550" s="404"/>
      <c r="J550" s="404"/>
      <c r="K550" s="404"/>
      <c r="L550" s="404"/>
      <c r="M550" s="404"/>
      <c r="N550" s="404"/>
      <c r="O550" s="404"/>
      <c r="P550" s="404"/>
      <c r="Q550" s="404"/>
      <c r="R550" s="404"/>
      <c r="S550" s="404"/>
      <c r="T550" s="404"/>
      <c r="U550" s="404"/>
      <c r="V550" s="404"/>
      <c r="W550" s="404"/>
      <c r="X550" s="404"/>
      <c r="Y550" s="404"/>
      <c r="Z550" s="404"/>
      <c r="AA550" s="404"/>
      <c r="AB550" s="404"/>
      <c r="AC550" s="404"/>
      <c r="AD550" s="404"/>
      <c r="AE550" s="404"/>
      <c r="AF550" s="404"/>
      <c r="AG550" s="404"/>
    </row>
    <row r="551" spans="1:33" ht="15.75" customHeight="1">
      <c r="A551" s="404"/>
      <c r="B551" s="404"/>
      <c r="C551" s="404"/>
      <c r="D551" s="404"/>
      <c r="E551" s="404"/>
      <c r="F551" s="404"/>
      <c r="G551" s="404"/>
      <c r="H551" s="404"/>
      <c r="I551" s="404"/>
      <c r="J551" s="404"/>
      <c r="K551" s="404"/>
      <c r="L551" s="404"/>
      <c r="M551" s="404"/>
      <c r="N551" s="404"/>
      <c r="O551" s="404"/>
      <c r="P551" s="404"/>
      <c r="Q551" s="404"/>
      <c r="R551" s="404"/>
      <c r="S551" s="404"/>
      <c r="T551" s="404"/>
      <c r="U551" s="404"/>
      <c r="V551" s="404"/>
      <c r="W551" s="404"/>
      <c r="X551" s="404"/>
      <c r="Y551" s="404"/>
      <c r="Z551" s="404"/>
      <c r="AA551" s="404"/>
      <c r="AB551" s="404"/>
      <c r="AC551" s="404"/>
      <c r="AD551" s="404"/>
      <c r="AE551" s="404"/>
      <c r="AF551" s="404"/>
      <c r="AG551" s="404"/>
    </row>
    <row r="552" spans="1:33" ht="15.75" customHeight="1">
      <c r="A552" s="404"/>
      <c r="B552" s="404"/>
      <c r="C552" s="404"/>
      <c r="D552" s="404"/>
      <c r="E552" s="404"/>
      <c r="F552" s="404"/>
      <c r="G552" s="404"/>
      <c r="H552" s="404"/>
      <c r="I552" s="404"/>
      <c r="J552" s="404"/>
      <c r="K552" s="404"/>
      <c r="L552" s="404"/>
      <c r="M552" s="404"/>
      <c r="N552" s="404"/>
      <c r="O552" s="404"/>
      <c r="P552" s="404"/>
      <c r="Q552" s="404"/>
      <c r="R552" s="404"/>
      <c r="S552" s="404"/>
      <c r="T552" s="404"/>
      <c r="U552" s="404"/>
      <c r="V552" s="404"/>
      <c r="W552" s="404"/>
      <c r="X552" s="404"/>
      <c r="Y552" s="404"/>
      <c r="Z552" s="404"/>
      <c r="AA552" s="404"/>
      <c r="AB552" s="404"/>
      <c r="AC552" s="404"/>
      <c r="AD552" s="404"/>
      <c r="AE552" s="404"/>
      <c r="AF552" s="404"/>
      <c r="AG552" s="404"/>
    </row>
    <row r="553" spans="1:33" ht="15.75" customHeight="1">
      <c r="A553" s="404"/>
      <c r="B553" s="404"/>
      <c r="C553" s="404"/>
      <c r="D553" s="404"/>
      <c r="E553" s="404"/>
      <c r="F553" s="404"/>
      <c r="G553" s="404"/>
      <c r="H553" s="404"/>
      <c r="I553" s="404"/>
      <c r="J553" s="404"/>
      <c r="K553" s="404"/>
      <c r="L553" s="404"/>
      <c r="M553" s="404"/>
      <c r="N553" s="404"/>
      <c r="O553" s="404"/>
      <c r="P553" s="404"/>
      <c r="Q553" s="404"/>
      <c r="R553" s="404"/>
      <c r="S553" s="404"/>
      <c r="T553" s="404"/>
      <c r="U553" s="404"/>
      <c r="V553" s="404"/>
      <c r="W553" s="404"/>
      <c r="X553" s="404"/>
      <c r="Y553" s="404"/>
      <c r="Z553" s="404"/>
      <c r="AA553" s="404"/>
      <c r="AB553" s="404"/>
      <c r="AC553" s="404"/>
      <c r="AD553" s="404"/>
      <c r="AE553" s="404"/>
      <c r="AF553" s="404"/>
      <c r="AG553" s="404"/>
    </row>
    <row r="554" spans="1:33" ht="15.75" customHeight="1">
      <c r="A554" s="404"/>
      <c r="B554" s="404"/>
      <c r="C554" s="404"/>
      <c r="D554" s="404"/>
      <c r="E554" s="404"/>
      <c r="F554" s="404"/>
      <c r="G554" s="404"/>
      <c r="H554" s="404"/>
      <c r="I554" s="404"/>
      <c r="J554" s="404"/>
      <c r="K554" s="404"/>
      <c r="L554" s="404"/>
      <c r="M554" s="404"/>
      <c r="N554" s="404"/>
      <c r="O554" s="404"/>
      <c r="P554" s="404"/>
      <c r="Q554" s="404"/>
      <c r="R554" s="404"/>
      <c r="S554" s="404"/>
      <c r="T554" s="404"/>
      <c r="U554" s="404"/>
      <c r="V554" s="404"/>
      <c r="W554" s="404"/>
      <c r="X554" s="404"/>
      <c r="Y554" s="404"/>
      <c r="Z554" s="404"/>
      <c r="AA554" s="404"/>
      <c r="AB554" s="404"/>
      <c r="AC554" s="404"/>
      <c r="AD554" s="404"/>
      <c r="AE554" s="404"/>
      <c r="AF554" s="404"/>
      <c r="AG554" s="404"/>
    </row>
    <row r="555" spans="1:33" ht="15.75" customHeight="1">
      <c r="A555" s="404"/>
      <c r="B555" s="404"/>
      <c r="C555" s="404"/>
      <c r="D555" s="404"/>
      <c r="E555" s="404"/>
      <c r="F555" s="404"/>
      <c r="G555" s="404"/>
      <c r="H555" s="404"/>
      <c r="I555" s="404"/>
      <c r="J555" s="404"/>
      <c r="K555" s="404"/>
      <c r="L555" s="404"/>
      <c r="M555" s="404"/>
      <c r="N555" s="404"/>
      <c r="O555" s="404"/>
      <c r="P555" s="404"/>
      <c r="Q555" s="404"/>
      <c r="R555" s="404"/>
      <c r="S555" s="404"/>
      <c r="T555" s="404"/>
      <c r="U555" s="404"/>
      <c r="V555" s="404"/>
      <c r="W555" s="404"/>
      <c r="X555" s="404"/>
      <c r="Y555" s="404"/>
      <c r="Z555" s="404"/>
      <c r="AA555" s="404"/>
      <c r="AB555" s="404"/>
      <c r="AC555" s="404"/>
      <c r="AD555" s="404"/>
      <c r="AE555" s="404"/>
      <c r="AF555" s="404"/>
      <c r="AG555" s="404"/>
    </row>
    <row r="556" spans="1:33" ht="15.75" customHeight="1">
      <c r="A556" s="404"/>
      <c r="B556" s="404"/>
      <c r="C556" s="404"/>
      <c r="D556" s="404"/>
      <c r="E556" s="404"/>
      <c r="F556" s="404"/>
      <c r="G556" s="404"/>
      <c r="H556" s="404"/>
      <c r="I556" s="404"/>
      <c r="J556" s="404"/>
      <c r="K556" s="404"/>
      <c r="L556" s="404"/>
      <c r="M556" s="404"/>
      <c r="N556" s="404"/>
      <c r="O556" s="404"/>
      <c r="P556" s="404"/>
      <c r="Q556" s="404"/>
      <c r="R556" s="404"/>
      <c r="S556" s="404"/>
      <c r="T556" s="404"/>
      <c r="U556" s="404"/>
      <c r="V556" s="404"/>
      <c r="W556" s="404"/>
      <c r="X556" s="404"/>
      <c r="Y556" s="404"/>
      <c r="Z556" s="404"/>
      <c r="AA556" s="404"/>
      <c r="AB556" s="404"/>
      <c r="AC556" s="404"/>
      <c r="AD556" s="404"/>
      <c r="AE556" s="404"/>
      <c r="AF556" s="404"/>
      <c r="AG556" s="404"/>
    </row>
    <row r="557" spans="1:33" ht="15.75" customHeight="1">
      <c r="A557" s="404"/>
      <c r="B557" s="404"/>
      <c r="C557" s="404"/>
      <c r="D557" s="404"/>
      <c r="E557" s="404"/>
      <c r="F557" s="404"/>
      <c r="G557" s="404"/>
      <c r="H557" s="404"/>
      <c r="I557" s="404"/>
      <c r="J557" s="404"/>
      <c r="K557" s="404"/>
      <c r="L557" s="404"/>
      <c r="M557" s="404"/>
      <c r="N557" s="404"/>
      <c r="O557" s="404"/>
      <c r="P557" s="404"/>
      <c r="Q557" s="404"/>
      <c r="R557" s="404"/>
      <c r="S557" s="404"/>
      <c r="T557" s="404"/>
      <c r="U557" s="404"/>
      <c r="V557" s="404"/>
      <c r="W557" s="404"/>
      <c r="X557" s="404"/>
      <c r="Y557" s="404"/>
      <c r="Z557" s="404"/>
      <c r="AA557" s="404"/>
      <c r="AB557" s="404"/>
      <c r="AC557" s="404"/>
      <c r="AD557" s="404"/>
      <c r="AE557" s="404"/>
      <c r="AF557" s="404"/>
      <c r="AG557" s="404"/>
    </row>
    <row r="558" spans="1:33" ht="15.75" customHeight="1">
      <c r="A558" s="404"/>
      <c r="B558" s="404"/>
      <c r="C558" s="404"/>
      <c r="D558" s="404"/>
      <c r="E558" s="404"/>
      <c r="F558" s="404"/>
      <c r="G558" s="404"/>
      <c r="H558" s="404"/>
      <c r="I558" s="404"/>
      <c r="J558" s="404"/>
      <c r="K558" s="404"/>
      <c r="L558" s="404"/>
      <c r="M558" s="404"/>
      <c r="N558" s="404"/>
      <c r="O558" s="404"/>
      <c r="P558" s="404"/>
      <c r="Q558" s="404"/>
      <c r="R558" s="404"/>
      <c r="S558" s="404"/>
      <c r="T558" s="404"/>
      <c r="U558" s="404"/>
      <c r="V558" s="404"/>
      <c r="W558" s="404"/>
      <c r="X558" s="404"/>
      <c r="Y558" s="404"/>
      <c r="Z558" s="404"/>
      <c r="AA558" s="404"/>
      <c r="AB558" s="404"/>
      <c r="AC558" s="404"/>
      <c r="AD558" s="404"/>
      <c r="AE558" s="404"/>
      <c r="AF558" s="404"/>
      <c r="AG558" s="404"/>
    </row>
    <row r="559" spans="1:33" ht="15.75" customHeight="1">
      <c r="A559" s="404"/>
      <c r="B559" s="404"/>
      <c r="C559" s="404"/>
      <c r="D559" s="404"/>
      <c r="E559" s="404"/>
      <c r="F559" s="404"/>
      <c r="G559" s="404"/>
      <c r="H559" s="404"/>
      <c r="I559" s="404"/>
      <c r="J559" s="404"/>
      <c r="K559" s="404"/>
      <c r="L559" s="404"/>
      <c r="M559" s="404"/>
      <c r="N559" s="404"/>
      <c r="O559" s="404"/>
      <c r="P559" s="404"/>
      <c r="Q559" s="404"/>
      <c r="R559" s="404"/>
      <c r="S559" s="404"/>
      <c r="T559" s="404"/>
      <c r="U559" s="404"/>
      <c r="V559" s="404"/>
      <c r="W559" s="404"/>
      <c r="X559" s="404"/>
      <c r="Y559" s="404"/>
      <c r="Z559" s="404"/>
      <c r="AA559" s="404"/>
      <c r="AB559" s="404"/>
      <c r="AC559" s="404"/>
      <c r="AD559" s="404"/>
      <c r="AE559" s="404"/>
      <c r="AF559" s="404"/>
      <c r="AG559" s="404"/>
    </row>
    <row r="560" spans="1:33" ht="15.75" customHeight="1">
      <c r="A560" s="404"/>
      <c r="B560" s="404"/>
      <c r="C560" s="404"/>
      <c r="D560" s="404"/>
      <c r="E560" s="404"/>
      <c r="F560" s="404"/>
      <c r="G560" s="404"/>
      <c r="H560" s="404"/>
      <c r="I560" s="404"/>
      <c r="J560" s="404"/>
      <c r="K560" s="404"/>
      <c r="L560" s="404"/>
      <c r="M560" s="404"/>
      <c r="N560" s="404"/>
      <c r="O560" s="404"/>
      <c r="P560" s="404"/>
      <c r="Q560" s="404"/>
      <c r="R560" s="404"/>
      <c r="S560" s="404"/>
      <c r="T560" s="404"/>
      <c r="U560" s="404"/>
      <c r="V560" s="404"/>
      <c r="W560" s="404"/>
      <c r="X560" s="404"/>
      <c r="Y560" s="404"/>
      <c r="Z560" s="404"/>
      <c r="AA560" s="404"/>
      <c r="AB560" s="404"/>
      <c r="AC560" s="404"/>
      <c r="AD560" s="404"/>
      <c r="AE560" s="404"/>
      <c r="AF560" s="404"/>
      <c r="AG560" s="404"/>
    </row>
    <row r="561" spans="1:33" ht="15.75" customHeight="1">
      <c r="A561" s="404"/>
      <c r="B561" s="404"/>
      <c r="C561" s="404"/>
      <c r="D561" s="404"/>
      <c r="E561" s="404"/>
      <c r="F561" s="404"/>
      <c r="G561" s="404"/>
      <c r="H561" s="404"/>
      <c r="I561" s="404"/>
      <c r="J561" s="404"/>
      <c r="K561" s="404"/>
      <c r="L561" s="404"/>
      <c r="M561" s="404"/>
      <c r="N561" s="404"/>
      <c r="O561" s="404"/>
      <c r="P561" s="404"/>
      <c r="Q561" s="404"/>
      <c r="R561" s="404"/>
      <c r="S561" s="404"/>
      <c r="T561" s="404"/>
      <c r="U561" s="404"/>
      <c r="V561" s="404"/>
      <c r="W561" s="404"/>
      <c r="X561" s="404"/>
      <c r="Y561" s="404"/>
      <c r="Z561" s="404"/>
      <c r="AA561" s="404"/>
      <c r="AB561" s="404"/>
      <c r="AC561" s="404"/>
      <c r="AD561" s="404"/>
      <c r="AE561" s="404"/>
      <c r="AF561" s="404"/>
      <c r="AG561" s="404"/>
    </row>
    <row r="562" spans="1:33" ht="15.75" customHeight="1">
      <c r="A562" s="404"/>
      <c r="B562" s="404"/>
      <c r="C562" s="404"/>
      <c r="D562" s="404"/>
      <c r="E562" s="404"/>
      <c r="F562" s="404"/>
      <c r="G562" s="404"/>
      <c r="H562" s="404"/>
      <c r="I562" s="404"/>
      <c r="J562" s="404"/>
      <c r="K562" s="404"/>
      <c r="L562" s="404"/>
      <c r="M562" s="404"/>
      <c r="N562" s="404"/>
      <c r="O562" s="404"/>
      <c r="P562" s="404"/>
      <c r="Q562" s="404"/>
      <c r="R562" s="404"/>
      <c r="S562" s="404"/>
      <c r="T562" s="404"/>
      <c r="U562" s="404"/>
      <c r="V562" s="404"/>
      <c r="W562" s="404"/>
      <c r="X562" s="404"/>
      <c r="Y562" s="404"/>
      <c r="Z562" s="404"/>
      <c r="AA562" s="404"/>
      <c r="AB562" s="404"/>
      <c r="AC562" s="404"/>
      <c r="AD562" s="404"/>
      <c r="AE562" s="404"/>
      <c r="AF562" s="404"/>
      <c r="AG562" s="404"/>
    </row>
    <row r="563" spans="1:33" ht="15.75" customHeight="1">
      <c r="A563" s="404"/>
      <c r="B563" s="404"/>
      <c r="C563" s="404"/>
      <c r="D563" s="404"/>
      <c r="E563" s="404"/>
      <c r="F563" s="404"/>
      <c r="G563" s="404"/>
      <c r="H563" s="404"/>
      <c r="I563" s="404"/>
      <c r="J563" s="404"/>
      <c r="K563" s="404"/>
      <c r="L563" s="404"/>
      <c r="M563" s="404"/>
      <c r="N563" s="404"/>
      <c r="O563" s="404"/>
      <c r="P563" s="404"/>
      <c r="Q563" s="404"/>
      <c r="R563" s="404"/>
      <c r="S563" s="404"/>
      <c r="T563" s="404"/>
      <c r="U563" s="404"/>
      <c r="V563" s="404"/>
      <c r="W563" s="404"/>
      <c r="X563" s="404"/>
      <c r="Y563" s="404"/>
      <c r="Z563" s="404"/>
      <c r="AA563" s="404"/>
      <c r="AB563" s="404"/>
      <c r="AC563" s="404"/>
      <c r="AD563" s="404"/>
      <c r="AE563" s="404"/>
      <c r="AF563" s="404"/>
      <c r="AG563" s="404"/>
    </row>
    <row r="564" spans="1:33" ht="15.75" customHeight="1">
      <c r="A564" s="404"/>
      <c r="B564" s="404"/>
      <c r="C564" s="404"/>
      <c r="D564" s="404"/>
      <c r="E564" s="404"/>
      <c r="F564" s="404"/>
      <c r="G564" s="404"/>
      <c r="H564" s="404"/>
      <c r="I564" s="404"/>
      <c r="J564" s="404"/>
      <c r="K564" s="404"/>
      <c r="L564" s="404"/>
      <c r="M564" s="404"/>
      <c r="N564" s="404"/>
      <c r="O564" s="404"/>
      <c r="P564" s="404"/>
      <c r="Q564" s="404"/>
      <c r="R564" s="404"/>
      <c r="S564" s="404"/>
      <c r="T564" s="404"/>
      <c r="U564" s="404"/>
      <c r="V564" s="404"/>
      <c r="W564" s="404"/>
      <c r="X564" s="404"/>
      <c r="Y564" s="404"/>
      <c r="Z564" s="404"/>
      <c r="AA564" s="404"/>
      <c r="AB564" s="404"/>
      <c r="AC564" s="404"/>
      <c r="AD564" s="404"/>
      <c r="AE564" s="404"/>
      <c r="AF564" s="404"/>
      <c r="AG564" s="404"/>
    </row>
    <row r="565" spans="1:33" ht="15.75" customHeight="1">
      <c r="A565" s="404"/>
      <c r="B565" s="404"/>
      <c r="C565" s="404"/>
      <c r="D565" s="404"/>
      <c r="E565" s="404"/>
      <c r="F565" s="404"/>
      <c r="G565" s="404"/>
      <c r="H565" s="404"/>
      <c r="I565" s="404"/>
      <c r="J565" s="404"/>
      <c r="K565" s="404"/>
      <c r="L565" s="404"/>
      <c r="M565" s="404"/>
      <c r="N565" s="404"/>
      <c r="O565" s="404"/>
      <c r="P565" s="404"/>
      <c r="Q565" s="404"/>
      <c r="R565" s="404"/>
      <c r="S565" s="404"/>
      <c r="T565" s="404"/>
      <c r="U565" s="404"/>
      <c r="V565" s="404"/>
      <c r="W565" s="404"/>
      <c r="X565" s="404"/>
      <c r="Y565" s="404"/>
      <c r="Z565" s="404"/>
      <c r="AA565" s="404"/>
      <c r="AB565" s="404"/>
      <c r="AC565" s="404"/>
      <c r="AD565" s="404"/>
      <c r="AE565" s="404"/>
      <c r="AF565" s="404"/>
      <c r="AG565" s="404"/>
    </row>
    <row r="566" spans="1:33" ht="15.75" customHeight="1">
      <c r="A566" s="404"/>
      <c r="B566" s="404"/>
      <c r="C566" s="404"/>
      <c r="D566" s="404"/>
      <c r="E566" s="404"/>
      <c r="F566" s="404"/>
      <c r="G566" s="404"/>
      <c r="H566" s="404"/>
      <c r="I566" s="404"/>
      <c r="J566" s="404"/>
      <c r="K566" s="404"/>
      <c r="L566" s="404"/>
      <c r="M566" s="404"/>
      <c r="N566" s="404"/>
      <c r="O566" s="404"/>
      <c r="P566" s="404"/>
      <c r="Q566" s="404"/>
      <c r="R566" s="404"/>
      <c r="S566" s="404"/>
      <c r="T566" s="404"/>
      <c r="U566" s="404"/>
      <c r="V566" s="404"/>
      <c r="W566" s="404"/>
      <c r="X566" s="404"/>
      <c r="Y566" s="404"/>
      <c r="Z566" s="404"/>
      <c r="AA566" s="404"/>
      <c r="AB566" s="404"/>
      <c r="AC566" s="404"/>
      <c r="AD566" s="404"/>
      <c r="AE566" s="404"/>
      <c r="AF566" s="404"/>
      <c r="AG566" s="404"/>
    </row>
    <row r="567" spans="1:33" ht="15.75" customHeight="1">
      <c r="A567" s="404"/>
      <c r="B567" s="404"/>
      <c r="C567" s="404"/>
      <c r="D567" s="404"/>
      <c r="E567" s="404"/>
      <c r="F567" s="404"/>
      <c r="G567" s="404"/>
      <c r="H567" s="404"/>
      <c r="I567" s="404"/>
      <c r="J567" s="404"/>
      <c r="K567" s="404"/>
      <c r="L567" s="404"/>
      <c r="M567" s="404"/>
      <c r="N567" s="404"/>
      <c r="O567" s="404"/>
      <c r="P567" s="404"/>
      <c r="Q567" s="404"/>
      <c r="R567" s="404"/>
      <c r="S567" s="404"/>
      <c r="T567" s="404"/>
      <c r="U567" s="404"/>
      <c r="V567" s="404"/>
      <c r="W567" s="404"/>
      <c r="X567" s="404"/>
      <c r="Y567" s="404"/>
      <c r="Z567" s="404"/>
      <c r="AA567" s="404"/>
      <c r="AB567" s="404"/>
      <c r="AC567" s="404"/>
      <c r="AD567" s="404"/>
      <c r="AE567" s="404"/>
      <c r="AF567" s="404"/>
      <c r="AG567" s="404"/>
    </row>
    <row r="568" spans="1:33" ht="15.75" customHeight="1">
      <c r="A568" s="404"/>
      <c r="B568" s="404"/>
      <c r="C568" s="404"/>
      <c r="D568" s="404"/>
      <c r="E568" s="404"/>
      <c r="F568" s="404"/>
      <c r="G568" s="404"/>
      <c r="H568" s="404"/>
      <c r="I568" s="404"/>
      <c r="J568" s="404"/>
      <c r="K568" s="404"/>
      <c r="L568" s="404"/>
      <c r="M568" s="404"/>
      <c r="N568" s="404"/>
      <c r="O568" s="404"/>
      <c r="P568" s="404"/>
      <c r="Q568" s="404"/>
      <c r="R568" s="404"/>
      <c r="S568" s="404"/>
      <c r="T568" s="404"/>
      <c r="U568" s="404"/>
      <c r="V568" s="404"/>
      <c r="W568" s="404"/>
      <c r="X568" s="404"/>
      <c r="Y568" s="404"/>
      <c r="Z568" s="404"/>
      <c r="AA568" s="404"/>
      <c r="AB568" s="404"/>
      <c r="AC568" s="404"/>
      <c r="AD568" s="404"/>
      <c r="AE568" s="404"/>
      <c r="AF568" s="404"/>
      <c r="AG568" s="404"/>
    </row>
    <row r="569" spans="1:33" ht="15.75" customHeight="1">
      <c r="A569" s="404"/>
      <c r="B569" s="404"/>
      <c r="C569" s="404"/>
      <c r="D569" s="404"/>
      <c r="E569" s="404"/>
      <c r="F569" s="404"/>
      <c r="G569" s="404"/>
      <c r="H569" s="404"/>
      <c r="I569" s="404"/>
      <c r="J569" s="404"/>
      <c r="K569" s="404"/>
      <c r="L569" s="404"/>
      <c r="M569" s="404"/>
      <c r="N569" s="404"/>
      <c r="O569" s="404"/>
      <c r="P569" s="404"/>
      <c r="Q569" s="404"/>
      <c r="R569" s="404"/>
      <c r="S569" s="404"/>
      <c r="T569" s="404"/>
      <c r="U569" s="404"/>
      <c r="V569" s="404"/>
      <c r="W569" s="404"/>
      <c r="X569" s="404"/>
      <c r="Y569" s="404"/>
      <c r="Z569" s="404"/>
      <c r="AA569" s="404"/>
      <c r="AB569" s="404"/>
      <c r="AC569" s="404"/>
      <c r="AD569" s="404"/>
      <c r="AE569" s="404"/>
      <c r="AF569" s="404"/>
      <c r="AG569" s="404"/>
    </row>
    <row r="570" spans="1:33" ht="15.75" customHeight="1">
      <c r="A570" s="404"/>
      <c r="B570" s="404"/>
      <c r="C570" s="404"/>
      <c r="D570" s="404"/>
      <c r="E570" s="404"/>
      <c r="F570" s="404"/>
      <c r="G570" s="404"/>
      <c r="H570" s="404"/>
      <c r="I570" s="404"/>
      <c r="J570" s="404"/>
      <c r="K570" s="404"/>
      <c r="L570" s="404"/>
      <c r="M570" s="404"/>
      <c r="N570" s="404"/>
      <c r="O570" s="404"/>
      <c r="P570" s="404"/>
      <c r="Q570" s="404"/>
      <c r="R570" s="404"/>
      <c r="S570" s="404"/>
      <c r="T570" s="404"/>
      <c r="U570" s="404"/>
      <c r="V570" s="404"/>
      <c r="W570" s="404"/>
      <c r="X570" s="404"/>
      <c r="Y570" s="404"/>
      <c r="Z570" s="404"/>
      <c r="AA570" s="404"/>
      <c r="AB570" s="404"/>
      <c r="AC570" s="404"/>
      <c r="AD570" s="404"/>
      <c r="AE570" s="404"/>
      <c r="AF570" s="404"/>
      <c r="AG570" s="404"/>
    </row>
    <row r="571" spans="1:33" ht="15.75" customHeight="1">
      <c r="A571" s="404"/>
      <c r="B571" s="404"/>
      <c r="C571" s="404"/>
      <c r="D571" s="404"/>
      <c r="E571" s="404"/>
      <c r="F571" s="404"/>
      <c r="G571" s="404"/>
      <c r="H571" s="404"/>
      <c r="I571" s="404"/>
      <c r="J571" s="404"/>
      <c r="K571" s="404"/>
      <c r="L571" s="404"/>
      <c r="M571" s="404"/>
      <c r="N571" s="404"/>
      <c r="O571" s="404"/>
      <c r="P571" s="404"/>
      <c r="Q571" s="404"/>
      <c r="R571" s="404"/>
      <c r="S571" s="404"/>
      <c r="T571" s="404"/>
      <c r="U571" s="404"/>
      <c r="V571" s="404"/>
      <c r="W571" s="404"/>
      <c r="X571" s="404"/>
      <c r="Y571" s="404"/>
      <c r="Z571" s="404"/>
      <c r="AA571" s="404"/>
      <c r="AB571" s="404"/>
      <c r="AC571" s="404"/>
      <c r="AD571" s="404"/>
      <c r="AE571" s="404"/>
      <c r="AF571" s="404"/>
      <c r="AG571" s="404"/>
    </row>
    <row r="572" spans="1:33" ht="15.75" customHeight="1">
      <c r="A572" s="404"/>
      <c r="B572" s="404"/>
      <c r="C572" s="404"/>
      <c r="D572" s="404"/>
      <c r="E572" s="404"/>
      <c r="F572" s="404"/>
      <c r="G572" s="404"/>
      <c r="H572" s="404"/>
      <c r="I572" s="404"/>
      <c r="J572" s="404"/>
      <c r="K572" s="404"/>
      <c r="L572" s="404"/>
      <c r="M572" s="404"/>
      <c r="N572" s="404"/>
      <c r="O572" s="404"/>
      <c r="P572" s="404"/>
      <c r="Q572" s="404"/>
      <c r="R572" s="404"/>
      <c r="S572" s="404"/>
      <c r="T572" s="404"/>
      <c r="U572" s="404"/>
      <c r="V572" s="404"/>
      <c r="W572" s="404"/>
      <c r="X572" s="404"/>
      <c r="Y572" s="404"/>
      <c r="Z572" s="404"/>
      <c r="AA572" s="404"/>
      <c r="AB572" s="404"/>
      <c r="AC572" s="404"/>
      <c r="AD572" s="404"/>
      <c r="AE572" s="404"/>
      <c r="AF572" s="404"/>
      <c r="AG572" s="404"/>
    </row>
    <row r="573" spans="1:33" ht="15.75" customHeight="1">
      <c r="A573" s="404"/>
      <c r="B573" s="404"/>
      <c r="C573" s="404"/>
      <c r="D573" s="404"/>
      <c r="E573" s="404"/>
      <c r="F573" s="404"/>
      <c r="G573" s="404"/>
      <c r="H573" s="404"/>
      <c r="I573" s="404"/>
      <c r="J573" s="404"/>
      <c r="K573" s="404"/>
      <c r="L573" s="404"/>
      <c r="M573" s="404"/>
      <c r="N573" s="404"/>
      <c r="O573" s="404"/>
      <c r="P573" s="404"/>
      <c r="Q573" s="404"/>
      <c r="R573" s="404"/>
      <c r="S573" s="404"/>
      <c r="T573" s="404"/>
      <c r="U573" s="404"/>
      <c r="V573" s="404"/>
      <c r="W573" s="404"/>
      <c r="X573" s="404"/>
      <c r="Y573" s="404"/>
      <c r="Z573" s="404"/>
      <c r="AA573" s="404"/>
      <c r="AB573" s="404"/>
      <c r="AC573" s="404"/>
      <c r="AD573" s="404"/>
      <c r="AE573" s="404"/>
      <c r="AF573" s="404"/>
      <c r="AG573" s="404"/>
    </row>
    <row r="574" spans="1:33" ht="15.75" customHeight="1">
      <c r="A574" s="404"/>
      <c r="B574" s="404"/>
      <c r="C574" s="404"/>
      <c r="D574" s="404"/>
      <c r="E574" s="404"/>
      <c r="F574" s="404"/>
      <c r="G574" s="404"/>
      <c r="H574" s="404"/>
      <c r="I574" s="404"/>
      <c r="J574" s="404"/>
      <c r="K574" s="404"/>
      <c r="L574" s="404"/>
      <c r="M574" s="404"/>
      <c r="N574" s="404"/>
      <c r="O574" s="404"/>
      <c r="P574" s="404"/>
      <c r="Q574" s="404"/>
      <c r="R574" s="404"/>
      <c r="S574" s="404"/>
      <c r="T574" s="404"/>
      <c r="U574" s="404"/>
      <c r="V574" s="404"/>
      <c r="W574" s="404"/>
      <c r="X574" s="404"/>
      <c r="Y574" s="404"/>
      <c r="Z574" s="404"/>
      <c r="AA574" s="404"/>
      <c r="AB574" s="404"/>
      <c r="AC574" s="404"/>
      <c r="AD574" s="404"/>
      <c r="AE574" s="404"/>
      <c r="AF574" s="404"/>
      <c r="AG574" s="404"/>
    </row>
    <row r="575" spans="1:33" ht="15.75" customHeight="1">
      <c r="A575" s="404"/>
      <c r="B575" s="404"/>
      <c r="C575" s="404"/>
      <c r="D575" s="404"/>
      <c r="E575" s="404"/>
      <c r="F575" s="404"/>
      <c r="G575" s="404"/>
      <c r="H575" s="404"/>
      <c r="I575" s="404"/>
      <c r="J575" s="404"/>
      <c r="K575" s="404"/>
      <c r="L575" s="404"/>
      <c r="M575" s="404"/>
      <c r="N575" s="404"/>
      <c r="O575" s="404"/>
      <c r="P575" s="404"/>
      <c r="Q575" s="404"/>
      <c r="R575" s="404"/>
      <c r="S575" s="404"/>
      <c r="T575" s="404"/>
      <c r="U575" s="404"/>
      <c r="V575" s="404"/>
      <c r="W575" s="404"/>
      <c r="X575" s="404"/>
      <c r="Y575" s="404"/>
      <c r="Z575" s="404"/>
      <c r="AA575" s="404"/>
      <c r="AB575" s="404"/>
      <c r="AC575" s="404"/>
      <c r="AD575" s="404"/>
      <c r="AE575" s="404"/>
      <c r="AF575" s="404"/>
      <c r="AG575" s="404"/>
    </row>
    <row r="576" spans="1:33" ht="15.75" customHeight="1">
      <c r="A576" s="404"/>
      <c r="B576" s="404"/>
      <c r="C576" s="404"/>
      <c r="D576" s="404"/>
      <c r="E576" s="404"/>
      <c r="F576" s="404"/>
      <c r="G576" s="404"/>
      <c r="H576" s="404"/>
      <c r="I576" s="404"/>
      <c r="J576" s="404"/>
      <c r="K576" s="404"/>
      <c r="L576" s="404"/>
      <c r="M576" s="404"/>
      <c r="N576" s="404"/>
      <c r="O576" s="404"/>
      <c r="P576" s="404"/>
      <c r="Q576" s="404"/>
      <c r="R576" s="404"/>
      <c r="S576" s="404"/>
      <c r="T576" s="404"/>
      <c r="U576" s="404"/>
      <c r="V576" s="404"/>
      <c r="W576" s="404"/>
      <c r="X576" s="404"/>
      <c r="Y576" s="404"/>
      <c r="Z576" s="404"/>
      <c r="AA576" s="404"/>
      <c r="AB576" s="404"/>
      <c r="AC576" s="404"/>
      <c r="AD576" s="404"/>
      <c r="AE576" s="404"/>
      <c r="AF576" s="404"/>
      <c r="AG576" s="404"/>
    </row>
    <row r="577" spans="1:33" ht="15.75" customHeight="1">
      <c r="A577" s="404"/>
      <c r="B577" s="404"/>
      <c r="C577" s="404"/>
      <c r="D577" s="404"/>
      <c r="E577" s="404"/>
      <c r="F577" s="404"/>
      <c r="G577" s="404"/>
      <c r="H577" s="404"/>
      <c r="I577" s="404"/>
      <c r="J577" s="404"/>
      <c r="K577" s="404"/>
      <c r="L577" s="404"/>
      <c r="M577" s="404"/>
      <c r="N577" s="404"/>
      <c r="O577" s="404"/>
      <c r="P577" s="404"/>
      <c r="Q577" s="404"/>
      <c r="R577" s="404"/>
      <c r="S577" s="404"/>
      <c r="T577" s="404"/>
      <c r="U577" s="404"/>
      <c r="V577" s="404"/>
      <c r="W577" s="404"/>
      <c r="X577" s="404"/>
      <c r="Y577" s="404"/>
      <c r="Z577" s="404"/>
      <c r="AA577" s="404"/>
      <c r="AB577" s="404"/>
      <c r="AC577" s="404"/>
      <c r="AD577" s="404"/>
      <c r="AE577" s="404"/>
      <c r="AF577" s="404"/>
      <c r="AG577" s="404"/>
    </row>
    <row r="578" spans="1:33" ht="15.75" customHeight="1">
      <c r="A578" s="404"/>
      <c r="B578" s="404"/>
      <c r="C578" s="404"/>
      <c r="D578" s="404"/>
      <c r="E578" s="404"/>
      <c r="F578" s="404"/>
      <c r="G578" s="404"/>
      <c r="H578" s="404"/>
      <c r="I578" s="404"/>
      <c r="J578" s="404"/>
      <c r="K578" s="404"/>
      <c r="L578" s="404"/>
      <c r="M578" s="404"/>
      <c r="N578" s="404"/>
      <c r="O578" s="404"/>
      <c r="P578" s="404"/>
      <c r="Q578" s="404"/>
      <c r="R578" s="404"/>
      <c r="S578" s="404"/>
      <c r="T578" s="404"/>
      <c r="U578" s="404"/>
      <c r="V578" s="404"/>
      <c r="W578" s="404"/>
      <c r="X578" s="404"/>
      <c r="Y578" s="404"/>
      <c r="Z578" s="404"/>
      <c r="AA578" s="404"/>
      <c r="AB578" s="404"/>
      <c r="AC578" s="404"/>
      <c r="AD578" s="404"/>
      <c r="AE578" s="404"/>
      <c r="AF578" s="404"/>
      <c r="AG578" s="404"/>
    </row>
    <row r="579" spans="1:33" ht="15.75" customHeight="1">
      <c r="A579" s="404"/>
      <c r="B579" s="404"/>
      <c r="C579" s="404"/>
      <c r="D579" s="404"/>
      <c r="E579" s="404"/>
      <c r="F579" s="404"/>
      <c r="G579" s="404"/>
      <c r="H579" s="404"/>
      <c r="I579" s="404"/>
      <c r="J579" s="404"/>
      <c r="K579" s="404"/>
      <c r="L579" s="404"/>
      <c r="M579" s="404"/>
      <c r="N579" s="404"/>
      <c r="O579" s="404"/>
      <c r="P579" s="404"/>
      <c r="Q579" s="404"/>
      <c r="R579" s="404"/>
      <c r="S579" s="404"/>
      <c r="T579" s="404"/>
      <c r="U579" s="404"/>
      <c r="V579" s="404"/>
      <c r="W579" s="404"/>
      <c r="X579" s="404"/>
      <c r="Y579" s="404"/>
      <c r="Z579" s="404"/>
      <c r="AA579" s="404"/>
      <c r="AB579" s="404"/>
      <c r="AC579" s="404"/>
      <c r="AD579" s="404"/>
      <c r="AE579" s="404"/>
      <c r="AF579" s="404"/>
      <c r="AG579" s="404"/>
    </row>
    <row r="580" spans="1:33" ht="15.75" customHeight="1">
      <c r="A580" s="404"/>
      <c r="B580" s="404"/>
      <c r="C580" s="404"/>
      <c r="D580" s="404"/>
      <c r="E580" s="404"/>
      <c r="F580" s="404"/>
      <c r="G580" s="404"/>
      <c r="H580" s="404"/>
      <c r="I580" s="404"/>
      <c r="J580" s="404"/>
      <c r="K580" s="404"/>
      <c r="L580" s="404"/>
      <c r="M580" s="404"/>
      <c r="N580" s="404"/>
      <c r="O580" s="404"/>
      <c r="P580" s="404"/>
      <c r="Q580" s="404"/>
      <c r="R580" s="404"/>
      <c r="S580" s="404"/>
      <c r="T580" s="404"/>
      <c r="U580" s="404"/>
      <c r="V580" s="404"/>
      <c r="W580" s="404"/>
      <c r="X580" s="404"/>
      <c r="Y580" s="404"/>
      <c r="Z580" s="404"/>
      <c r="AA580" s="404"/>
      <c r="AB580" s="404"/>
      <c r="AC580" s="404"/>
      <c r="AD580" s="404"/>
      <c r="AE580" s="404"/>
      <c r="AF580" s="404"/>
      <c r="AG580" s="404"/>
    </row>
    <row r="581" spans="1:33" ht="15.75" customHeight="1">
      <c r="A581" s="404"/>
      <c r="B581" s="404"/>
      <c r="C581" s="404"/>
      <c r="D581" s="404"/>
      <c r="E581" s="404"/>
      <c r="F581" s="404"/>
      <c r="G581" s="404"/>
      <c r="H581" s="404"/>
      <c r="I581" s="404"/>
      <c r="J581" s="404"/>
      <c r="K581" s="404"/>
      <c r="L581" s="404"/>
      <c r="M581" s="404"/>
      <c r="N581" s="404"/>
      <c r="O581" s="404"/>
      <c r="P581" s="404"/>
      <c r="Q581" s="404"/>
      <c r="R581" s="404"/>
      <c r="S581" s="404"/>
      <c r="T581" s="404"/>
      <c r="U581" s="404"/>
      <c r="V581" s="404"/>
      <c r="W581" s="404"/>
      <c r="X581" s="404"/>
      <c r="Y581" s="404"/>
      <c r="Z581" s="404"/>
      <c r="AA581" s="404"/>
      <c r="AB581" s="404"/>
      <c r="AC581" s="404"/>
      <c r="AD581" s="404"/>
      <c r="AE581" s="404"/>
      <c r="AF581" s="404"/>
      <c r="AG581" s="404"/>
    </row>
    <row r="582" spans="1:33" ht="15.75" customHeight="1">
      <c r="A582" s="404"/>
      <c r="B582" s="404"/>
      <c r="C582" s="404"/>
      <c r="D582" s="404"/>
      <c r="E582" s="404"/>
      <c r="F582" s="404"/>
      <c r="G582" s="404"/>
      <c r="H582" s="404"/>
      <c r="I582" s="404"/>
      <c r="J582" s="404"/>
      <c r="K582" s="404"/>
      <c r="L582" s="404"/>
      <c r="M582" s="404"/>
      <c r="N582" s="404"/>
      <c r="O582" s="404"/>
      <c r="P582" s="404"/>
      <c r="Q582" s="404"/>
      <c r="R582" s="404"/>
      <c r="S582" s="404"/>
      <c r="T582" s="404"/>
      <c r="U582" s="404"/>
      <c r="V582" s="404"/>
      <c r="W582" s="404"/>
      <c r="X582" s="404"/>
      <c r="Y582" s="404"/>
      <c r="Z582" s="404"/>
      <c r="AA582" s="404"/>
      <c r="AB582" s="404"/>
      <c r="AC582" s="404"/>
      <c r="AD582" s="404"/>
      <c r="AE582" s="404"/>
      <c r="AF582" s="404"/>
      <c r="AG582" s="404"/>
    </row>
    <row r="583" spans="1:33" ht="15.75" customHeight="1">
      <c r="A583" s="404"/>
      <c r="B583" s="404"/>
      <c r="C583" s="404"/>
      <c r="D583" s="404"/>
      <c r="E583" s="404"/>
      <c r="F583" s="404"/>
      <c r="G583" s="404"/>
      <c r="H583" s="404"/>
      <c r="I583" s="404"/>
      <c r="J583" s="404"/>
      <c r="K583" s="404"/>
      <c r="L583" s="404"/>
      <c r="M583" s="404"/>
      <c r="N583" s="404"/>
      <c r="O583" s="404"/>
      <c r="P583" s="404"/>
      <c r="Q583" s="404"/>
      <c r="R583" s="404"/>
      <c r="S583" s="404"/>
      <c r="T583" s="404"/>
      <c r="U583" s="404"/>
      <c r="V583" s="404"/>
      <c r="W583" s="404"/>
      <c r="X583" s="404"/>
      <c r="Y583" s="404"/>
      <c r="Z583" s="404"/>
      <c r="AA583" s="404"/>
      <c r="AB583" s="404"/>
      <c r="AC583" s="404"/>
      <c r="AD583" s="404"/>
      <c r="AE583" s="404"/>
      <c r="AF583" s="404"/>
      <c r="AG583" s="404"/>
    </row>
    <row r="584" spans="1:33" ht="15.75" customHeight="1">
      <c r="A584" s="404"/>
      <c r="B584" s="404"/>
      <c r="C584" s="404"/>
      <c r="D584" s="404"/>
      <c r="E584" s="404"/>
      <c r="F584" s="404"/>
      <c r="G584" s="404"/>
      <c r="H584" s="404"/>
      <c r="I584" s="404"/>
      <c r="J584" s="404"/>
      <c r="K584" s="404"/>
      <c r="L584" s="404"/>
      <c r="M584" s="404"/>
      <c r="N584" s="404"/>
      <c r="O584" s="404"/>
      <c r="P584" s="404"/>
      <c r="Q584" s="404"/>
      <c r="R584" s="404"/>
      <c r="S584" s="404"/>
      <c r="T584" s="404"/>
      <c r="U584" s="404"/>
      <c r="V584" s="404"/>
      <c r="W584" s="404"/>
      <c r="X584" s="404"/>
      <c r="Y584" s="404"/>
      <c r="Z584" s="404"/>
      <c r="AA584" s="404"/>
      <c r="AB584" s="404"/>
      <c r="AC584" s="404"/>
      <c r="AD584" s="404"/>
      <c r="AE584" s="404"/>
      <c r="AF584" s="404"/>
      <c r="AG584" s="404"/>
    </row>
    <row r="585" spans="1:33" ht="15.75" customHeight="1">
      <c r="A585" s="404"/>
      <c r="B585" s="404"/>
      <c r="C585" s="404"/>
      <c r="D585" s="404"/>
      <c r="E585" s="404"/>
      <c r="F585" s="404"/>
      <c r="G585" s="404"/>
      <c r="H585" s="404"/>
      <c r="I585" s="404"/>
      <c r="J585" s="404"/>
      <c r="K585" s="404"/>
      <c r="L585" s="404"/>
      <c r="M585" s="404"/>
      <c r="N585" s="404"/>
      <c r="O585" s="404"/>
      <c r="P585" s="404"/>
      <c r="Q585" s="404"/>
      <c r="R585" s="404"/>
      <c r="S585" s="404"/>
      <c r="T585" s="404"/>
      <c r="U585" s="404"/>
      <c r="V585" s="404"/>
      <c r="W585" s="404"/>
      <c r="X585" s="404"/>
      <c r="Y585" s="404"/>
      <c r="Z585" s="404"/>
      <c r="AA585" s="404"/>
      <c r="AB585" s="404"/>
      <c r="AC585" s="404"/>
      <c r="AD585" s="404"/>
      <c r="AE585" s="404"/>
      <c r="AF585" s="404"/>
      <c r="AG585" s="404"/>
    </row>
    <row r="586" spans="1:33" ht="15.75" customHeight="1">
      <c r="A586" s="404"/>
      <c r="B586" s="404"/>
      <c r="C586" s="404"/>
      <c r="D586" s="404"/>
      <c r="E586" s="404"/>
      <c r="F586" s="404"/>
      <c r="G586" s="404"/>
      <c r="H586" s="404"/>
      <c r="I586" s="404"/>
      <c r="J586" s="404"/>
      <c r="K586" s="404"/>
      <c r="L586" s="404"/>
      <c r="M586" s="404"/>
      <c r="N586" s="404"/>
      <c r="O586" s="404"/>
      <c r="P586" s="404"/>
      <c r="Q586" s="404"/>
      <c r="R586" s="404"/>
      <c r="S586" s="404"/>
      <c r="T586" s="404"/>
      <c r="U586" s="404"/>
      <c r="V586" s="404"/>
      <c r="W586" s="404"/>
      <c r="X586" s="404"/>
      <c r="Y586" s="404"/>
      <c r="Z586" s="404"/>
      <c r="AA586" s="404"/>
      <c r="AB586" s="404"/>
      <c r="AC586" s="404"/>
      <c r="AD586" s="404"/>
      <c r="AE586" s="404"/>
      <c r="AF586" s="404"/>
      <c r="AG586" s="404"/>
    </row>
    <row r="587" spans="1:33" ht="15.75" customHeight="1">
      <c r="A587" s="404"/>
      <c r="B587" s="404"/>
      <c r="C587" s="404"/>
      <c r="D587" s="404"/>
      <c r="E587" s="404"/>
      <c r="F587" s="404"/>
      <c r="G587" s="404"/>
      <c r="H587" s="404"/>
      <c r="I587" s="404"/>
      <c r="J587" s="404"/>
      <c r="K587" s="404"/>
      <c r="L587" s="404"/>
      <c r="M587" s="404"/>
      <c r="N587" s="404"/>
      <c r="O587" s="404"/>
      <c r="P587" s="404"/>
      <c r="Q587" s="404"/>
      <c r="R587" s="404"/>
      <c r="S587" s="404"/>
      <c r="T587" s="404"/>
      <c r="U587" s="404"/>
      <c r="V587" s="404"/>
      <c r="W587" s="404"/>
      <c r="X587" s="404"/>
      <c r="Y587" s="404"/>
      <c r="Z587" s="404"/>
      <c r="AA587" s="404"/>
      <c r="AB587" s="404"/>
      <c r="AC587" s="404"/>
      <c r="AD587" s="404"/>
      <c r="AE587" s="404"/>
      <c r="AF587" s="404"/>
      <c r="AG587" s="404"/>
    </row>
    <row r="588" spans="1:33" ht="15.75" customHeight="1">
      <c r="A588" s="404"/>
      <c r="B588" s="404"/>
      <c r="C588" s="404"/>
      <c r="D588" s="404"/>
      <c r="E588" s="404"/>
      <c r="F588" s="404"/>
      <c r="G588" s="404"/>
      <c r="H588" s="404"/>
      <c r="I588" s="404"/>
      <c r="J588" s="404"/>
      <c r="K588" s="404"/>
      <c r="L588" s="404"/>
      <c r="M588" s="404"/>
      <c r="N588" s="404"/>
      <c r="O588" s="404"/>
      <c r="P588" s="404"/>
      <c r="Q588" s="404"/>
      <c r="R588" s="404"/>
      <c r="S588" s="404"/>
      <c r="T588" s="404"/>
      <c r="U588" s="404"/>
      <c r="V588" s="404"/>
      <c r="W588" s="404"/>
      <c r="X588" s="404"/>
      <c r="Y588" s="404"/>
      <c r="Z588" s="404"/>
      <c r="AA588" s="404"/>
      <c r="AB588" s="404"/>
      <c r="AC588" s="404"/>
      <c r="AD588" s="404"/>
      <c r="AE588" s="404"/>
      <c r="AF588" s="404"/>
      <c r="AG588" s="404"/>
    </row>
    <row r="589" spans="1:33" ht="15.75" customHeight="1">
      <c r="A589" s="404"/>
      <c r="B589" s="404"/>
      <c r="C589" s="404"/>
      <c r="D589" s="404"/>
      <c r="E589" s="404"/>
      <c r="F589" s="404"/>
      <c r="G589" s="404"/>
      <c r="H589" s="404"/>
      <c r="I589" s="404"/>
      <c r="J589" s="404"/>
      <c r="K589" s="404"/>
      <c r="L589" s="404"/>
      <c r="M589" s="404"/>
      <c r="N589" s="404"/>
      <c r="O589" s="404"/>
      <c r="P589" s="404"/>
      <c r="Q589" s="404"/>
      <c r="R589" s="404"/>
      <c r="S589" s="404"/>
      <c r="T589" s="404"/>
      <c r="U589" s="404"/>
      <c r="V589" s="404"/>
      <c r="W589" s="404"/>
      <c r="X589" s="404"/>
      <c r="Y589" s="404"/>
      <c r="Z589" s="404"/>
      <c r="AA589" s="404"/>
      <c r="AB589" s="404"/>
      <c r="AC589" s="404"/>
      <c r="AD589" s="404"/>
      <c r="AE589" s="404"/>
      <c r="AF589" s="404"/>
      <c r="AG589" s="404"/>
    </row>
    <row r="590" spans="1:33" ht="15.75" customHeight="1">
      <c r="A590" s="404"/>
      <c r="B590" s="404"/>
      <c r="C590" s="404"/>
      <c r="D590" s="404"/>
      <c r="E590" s="404"/>
      <c r="F590" s="404"/>
      <c r="G590" s="404"/>
      <c r="H590" s="404"/>
      <c r="I590" s="404"/>
      <c r="J590" s="404"/>
      <c r="K590" s="404"/>
      <c r="L590" s="404"/>
      <c r="M590" s="404"/>
      <c r="N590" s="404"/>
      <c r="O590" s="404"/>
      <c r="P590" s="404"/>
      <c r="Q590" s="404"/>
      <c r="R590" s="404"/>
      <c r="S590" s="404"/>
      <c r="T590" s="404"/>
      <c r="U590" s="404"/>
      <c r="V590" s="404"/>
      <c r="W590" s="404"/>
      <c r="X590" s="404"/>
      <c r="Y590" s="404"/>
      <c r="Z590" s="404"/>
      <c r="AA590" s="404"/>
      <c r="AB590" s="404"/>
      <c r="AC590" s="404"/>
      <c r="AD590" s="404"/>
      <c r="AE590" s="404"/>
      <c r="AF590" s="404"/>
      <c r="AG590" s="404"/>
    </row>
    <row r="591" spans="1:33" ht="15.75" customHeight="1">
      <c r="A591" s="404"/>
      <c r="B591" s="404"/>
      <c r="C591" s="404"/>
      <c r="D591" s="404"/>
      <c r="E591" s="404"/>
      <c r="F591" s="404"/>
      <c r="G591" s="404"/>
      <c r="H591" s="404"/>
      <c r="I591" s="404"/>
      <c r="J591" s="404"/>
      <c r="K591" s="404"/>
      <c r="L591" s="404"/>
      <c r="M591" s="404"/>
      <c r="N591" s="404"/>
      <c r="O591" s="404"/>
      <c r="P591" s="404"/>
      <c r="Q591" s="404"/>
      <c r="R591" s="404"/>
      <c r="S591" s="404"/>
      <c r="T591" s="404"/>
      <c r="U591" s="404"/>
      <c r="V591" s="404"/>
      <c r="W591" s="404"/>
      <c r="X591" s="404"/>
      <c r="Y591" s="404"/>
      <c r="Z591" s="404"/>
      <c r="AA591" s="404"/>
      <c r="AB591" s="404"/>
      <c r="AC591" s="404"/>
      <c r="AD591" s="404"/>
      <c r="AE591" s="404"/>
      <c r="AF591" s="404"/>
      <c r="AG591" s="404"/>
    </row>
    <row r="592" spans="1:33" ht="15.75" customHeight="1">
      <c r="A592" s="404"/>
      <c r="B592" s="404"/>
      <c r="C592" s="404"/>
      <c r="D592" s="404"/>
      <c r="E592" s="404"/>
      <c r="F592" s="404"/>
      <c r="G592" s="404"/>
      <c r="H592" s="404"/>
      <c r="I592" s="404"/>
      <c r="J592" s="404"/>
      <c r="K592" s="404"/>
      <c r="L592" s="404"/>
      <c r="M592" s="404"/>
      <c r="N592" s="404"/>
      <c r="O592" s="404"/>
      <c r="P592" s="404"/>
      <c r="Q592" s="404"/>
      <c r="R592" s="404"/>
      <c r="S592" s="404"/>
      <c r="T592" s="404"/>
      <c r="U592" s="404"/>
      <c r="V592" s="404"/>
      <c r="W592" s="404"/>
      <c r="X592" s="404"/>
      <c r="Y592" s="404"/>
      <c r="Z592" s="404"/>
      <c r="AA592" s="404"/>
      <c r="AB592" s="404"/>
      <c r="AC592" s="404"/>
      <c r="AD592" s="404"/>
      <c r="AE592" s="404"/>
      <c r="AF592" s="404"/>
      <c r="AG592" s="404"/>
    </row>
    <row r="593" spans="1:33" ht="15.75" customHeight="1">
      <c r="A593" s="404"/>
      <c r="B593" s="404"/>
      <c r="C593" s="404"/>
      <c r="D593" s="404"/>
      <c r="E593" s="404"/>
      <c r="F593" s="404"/>
      <c r="G593" s="404"/>
      <c r="H593" s="404"/>
      <c r="I593" s="404"/>
      <c r="J593" s="404"/>
      <c r="K593" s="404"/>
      <c r="L593" s="404"/>
      <c r="M593" s="404"/>
      <c r="N593" s="404"/>
      <c r="O593" s="404"/>
      <c r="P593" s="404"/>
      <c r="Q593" s="404"/>
      <c r="R593" s="404"/>
      <c r="S593" s="404"/>
      <c r="T593" s="404"/>
      <c r="U593" s="404"/>
      <c r="V593" s="404"/>
      <c r="W593" s="404"/>
      <c r="X593" s="404"/>
      <c r="Y593" s="404"/>
      <c r="Z593" s="404"/>
      <c r="AA593" s="404"/>
      <c r="AB593" s="404"/>
      <c r="AC593" s="404"/>
      <c r="AD593" s="404"/>
      <c r="AE593" s="404"/>
      <c r="AF593" s="404"/>
      <c r="AG593" s="404"/>
    </row>
    <row r="594" spans="1:33" ht="15.75" customHeight="1">
      <c r="A594" s="404"/>
      <c r="B594" s="404"/>
      <c r="C594" s="404"/>
      <c r="D594" s="404"/>
      <c r="E594" s="404"/>
      <c r="F594" s="404"/>
      <c r="G594" s="404"/>
      <c r="H594" s="404"/>
      <c r="I594" s="404"/>
      <c r="J594" s="404"/>
      <c r="K594" s="404"/>
      <c r="L594" s="404"/>
      <c r="M594" s="404"/>
      <c r="N594" s="404"/>
      <c r="O594" s="404"/>
      <c r="P594" s="404"/>
      <c r="Q594" s="404"/>
      <c r="R594" s="404"/>
      <c r="S594" s="404"/>
      <c r="T594" s="404"/>
      <c r="U594" s="404"/>
      <c r="V594" s="404"/>
      <c r="W594" s="404"/>
      <c r="X594" s="404"/>
      <c r="Y594" s="404"/>
      <c r="Z594" s="404"/>
      <c r="AA594" s="404"/>
      <c r="AB594" s="404"/>
      <c r="AC594" s="404"/>
      <c r="AD594" s="404"/>
      <c r="AE594" s="404"/>
      <c r="AF594" s="404"/>
      <c r="AG594" s="404"/>
    </row>
    <row r="595" spans="1:33" ht="15.75" customHeight="1">
      <c r="A595" s="404"/>
      <c r="B595" s="404"/>
      <c r="C595" s="404"/>
      <c r="D595" s="404"/>
      <c r="E595" s="404"/>
      <c r="F595" s="404"/>
      <c r="G595" s="404"/>
      <c r="H595" s="404"/>
      <c r="I595" s="404"/>
      <c r="J595" s="404"/>
      <c r="K595" s="404"/>
      <c r="L595" s="404"/>
      <c r="M595" s="404"/>
      <c r="N595" s="404"/>
      <c r="O595" s="404"/>
      <c r="P595" s="404"/>
      <c r="Q595" s="404"/>
      <c r="R595" s="404"/>
      <c r="S595" s="404"/>
      <c r="T595" s="404"/>
      <c r="U595" s="404"/>
      <c r="V595" s="404"/>
      <c r="W595" s="404"/>
      <c r="X595" s="404"/>
      <c r="Y595" s="404"/>
      <c r="Z595" s="404"/>
      <c r="AA595" s="404"/>
      <c r="AB595" s="404"/>
      <c r="AC595" s="404"/>
      <c r="AD595" s="404"/>
      <c r="AE595" s="404"/>
      <c r="AF595" s="404"/>
      <c r="AG595" s="404"/>
    </row>
    <row r="596" spans="1:33" ht="15.75" customHeight="1">
      <c r="A596" s="404"/>
      <c r="B596" s="404"/>
      <c r="C596" s="404"/>
      <c r="D596" s="404"/>
      <c r="E596" s="404"/>
      <c r="F596" s="404"/>
      <c r="G596" s="404"/>
      <c r="H596" s="404"/>
      <c r="I596" s="404"/>
      <c r="J596" s="404"/>
      <c r="K596" s="404"/>
      <c r="L596" s="404"/>
      <c r="M596" s="404"/>
      <c r="N596" s="404"/>
      <c r="O596" s="404"/>
      <c r="P596" s="404"/>
      <c r="Q596" s="404"/>
      <c r="R596" s="404"/>
      <c r="S596" s="404"/>
      <c r="T596" s="404"/>
      <c r="U596" s="404"/>
      <c r="V596" s="404"/>
      <c r="W596" s="404"/>
      <c r="X596" s="404"/>
      <c r="Y596" s="404"/>
      <c r="Z596" s="404"/>
      <c r="AA596" s="404"/>
      <c r="AB596" s="404"/>
      <c r="AC596" s="404"/>
      <c r="AD596" s="404"/>
      <c r="AE596" s="404"/>
      <c r="AF596" s="404"/>
      <c r="AG596" s="404"/>
    </row>
    <row r="597" spans="1:33" ht="15.75" customHeight="1">
      <c r="A597" s="404"/>
      <c r="B597" s="404"/>
      <c r="C597" s="404"/>
      <c r="D597" s="404"/>
      <c r="E597" s="404"/>
      <c r="F597" s="404"/>
      <c r="G597" s="404"/>
      <c r="H597" s="404"/>
      <c r="I597" s="404"/>
      <c r="J597" s="404"/>
      <c r="K597" s="404"/>
      <c r="L597" s="404"/>
      <c r="M597" s="404"/>
      <c r="N597" s="404"/>
      <c r="O597" s="404"/>
      <c r="P597" s="404"/>
      <c r="Q597" s="404"/>
      <c r="R597" s="404"/>
      <c r="S597" s="404"/>
      <c r="T597" s="404"/>
      <c r="U597" s="404"/>
      <c r="V597" s="404"/>
      <c r="W597" s="404"/>
      <c r="X597" s="404"/>
      <c r="Y597" s="404"/>
      <c r="Z597" s="404"/>
      <c r="AA597" s="404"/>
      <c r="AB597" s="404"/>
      <c r="AC597" s="404"/>
      <c r="AD597" s="404"/>
      <c r="AE597" s="404"/>
      <c r="AF597" s="404"/>
      <c r="AG597" s="404"/>
    </row>
    <row r="598" spans="1:33" ht="15.75" customHeight="1">
      <c r="A598" s="404"/>
      <c r="B598" s="404"/>
      <c r="C598" s="404"/>
      <c r="D598" s="404"/>
      <c r="E598" s="404"/>
      <c r="F598" s="404"/>
      <c r="G598" s="404"/>
      <c r="H598" s="404"/>
      <c r="I598" s="404"/>
      <c r="J598" s="404"/>
      <c r="K598" s="404"/>
      <c r="L598" s="404"/>
      <c r="M598" s="404"/>
      <c r="N598" s="404"/>
      <c r="O598" s="404"/>
      <c r="P598" s="404"/>
      <c r="Q598" s="404"/>
      <c r="R598" s="404"/>
      <c r="S598" s="404"/>
      <c r="T598" s="404"/>
      <c r="U598" s="404"/>
      <c r="V598" s="404"/>
      <c r="W598" s="404"/>
      <c r="X598" s="404"/>
      <c r="Y598" s="404"/>
      <c r="Z598" s="404"/>
      <c r="AA598" s="404"/>
      <c r="AB598" s="404"/>
      <c r="AC598" s="404"/>
      <c r="AD598" s="404"/>
      <c r="AE598" s="404"/>
      <c r="AF598" s="404"/>
      <c r="AG598" s="404"/>
    </row>
    <row r="599" spans="1:33" ht="15.75" customHeight="1">
      <c r="A599" s="404"/>
      <c r="B599" s="404"/>
      <c r="C599" s="404"/>
      <c r="D599" s="404"/>
      <c r="E599" s="404"/>
      <c r="F599" s="404"/>
      <c r="G599" s="404"/>
      <c r="H599" s="404"/>
      <c r="I599" s="404"/>
      <c r="J599" s="404"/>
      <c r="K599" s="404"/>
      <c r="L599" s="404"/>
      <c r="M599" s="404"/>
      <c r="N599" s="404"/>
      <c r="O599" s="404"/>
      <c r="P599" s="404"/>
      <c r="Q599" s="404"/>
      <c r="R599" s="404"/>
      <c r="S599" s="404"/>
      <c r="T599" s="404"/>
      <c r="U599" s="404"/>
      <c r="V599" s="404"/>
      <c r="W599" s="404"/>
      <c r="X599" s="404"/>
      <c r="Y599" s="404"/>
      <c r="Z599" s="404"/>
      <c r="AA599" s="404"/>
      <c r="AB599" s="404"/>
      <c r="AC599" s="404"/>
      <c r="AD599" s="404"/>
      <c r="AE599" s="404"/>
      <c r="AF599" s="404"/>
      <c r="AG599" s="404"/>
    </row>
    <row r="600" spans="1:33" ht="15.75" customHeight="1">
      <c r="A600" s="404"/>
      <c r="B600" s="404"/>
      <c r="C600" s="404"/>
      <c r="D600" s="404"/>
      <c r="E600" s="404"/>
      <c r="F600" s="404"/>
      <c r="G600" s="404"/>
      <c r="H600" s="404"/>
      <c r="I600" s="404"/>
      <c r="J600" s="404"/>
      <c r="K600" s="404"/>
      <c r="L600" s="404"/>
      <c r="M600" s="404"/>
      <c r="N600" s="404"/>
      <c r="O600" s="404"/>
      <c r="P600" s="404"/>
      <c r="Q600" s="404"/>
      <c r="R600" s="404"/>
      <c r="S600" s="404"/>
      <c r="T600" s="404"/>
      <c r="U600" s="404"/>
      <c r="V600" s="404"/>
      <c r="W600" s="404"/>
      <c r="X600" s="404"/>
      <c r="Y600" s="404"/>
      <c r="Z600" s="404"/>
      <c r="AA600" s="404"/>
      <c r="AB600" s="404"/>
      <c r="AC600" s="404"/>
      <c r="AD600" s="404"/>
      <c r="AE600" s="404"/>
      <c r="AF600" s="404"/>
      <c r="AG600" s="404"/>
    </row>
    <row r="601" spans="1:33" ht="15.75" customHeight="1">
      <c r="A601" s="404"/>
      <c r="B601" s="404"/>
      <c r="C601" s="404"/>
      <c r="D601" s="404"/>
      <c r="E601" s="404"/>
      <c r="F601" s="404"/>
      <c r="G601" s="404"/>
      <c r="H601" s="404"/>
      <c r="I601" s="404"/>
      <c r="J601" s="404"/>
      <c r="K601" s="404"/>
      <c r="L601" s="404"/>
      <c r="M601" s="404"/>
      <c r="N601" s="404"/>
      <c r="O601" s="404"/>
      <c r="P601" s="404"/>
      <c r="Q601" s="404"/>
      <c r="R601" s="404"/>
      <c r="S601" s="404"/>
      <c r="T601" s="404"/>
      <c r="U601" s="404"/>
      <c r="V601" s="404"/>
      <c r="W601" s="404"/>
      <c r="X601" s="404"/>
      <c r="Y601" s="404"/>
      <c r="Z601" s="404"/>
      <c r="AA601" s="404"/>
      <c r="AB601" s="404"/>
      <c r="AC601" s="404"/>
      <c r="AD601" s="404"/>
      <c r="AE601" s="404"/>
      <c r="AF601" s="404"/>
      <c r="AG601" s="404"/>
    </row>
    <row r="602" spans="1:33" ht="15.75" customHeight="1">
      <c r="A602" s="404"/>
      <c r="B602" s="404"/>
      <c r="C602" s="404"/>
      <c r="D602" s="404"/>
      <c r="E602" s="404"/>
      <c r="F602" s="404"/>
      <c r="G602" s="404"/>
      <c r="H602" s="404"/>
      <c r="I602" s="404"/>
      <c r="J602" s="404"/>
      <c r="K602" s="404"/>
      <c r="L602" s="404"/>
      <c r="M602" s="404"/>
      <c r="N602" s="404"/>
      <c r="O602" s="404"/>
      <c r="P602" s="404"/>
      <c r="Q602" s="404"/>
      <c r="R602" s="404"/>
      <c r="S602" s="404"/>
      <c r="T602" s="404"/>
      <c r="U602" s="404"/>
      <c r="V602" s="404"/>
      <c r="W602" s="404"/>
      <c r="X602" s="404"/>
      <c r="Y602" s="404"/>
      <c r="Z602" s="404"/>
      <c r="AA602" s="404"/>
      <c r="AB602" s="404"/>
      <c r="AC602" s="404"/>
      <c r="AD602" s="404"/>
      <c r="AE602" s="404"/>
      <c r="AF602" s="404"/>
      <c r="AG602" s="404"/>
    </row>
    <row r="603" spans="1:33" ht="15.75" customHeight="1">
      <c r="A603" s="404"/>
      <c r="B603" s="404"/>
      <c r="C603" s="404"/>
      <c r="D603" s="404"/>
      <c r="E603" s="404"/>
      <c r="F603" s="404"/>
      <c r="G603" s="404"/>
      <c r="H603" s="404"/>
      <c r="I603" s="404"/>
      <c r="J603" s="404"/>
      <c r="K603" s="404"/>
      <c r="L603" s="404"/>
      <c r="M603" s="404"/>
      <c r="N603" s="404"/>
      <c r="O603" s="404"/>
      <c r="P603" s="404"/>
      <c r="Q603" s="404"/>
      <c r="R603" s="404"/>
      <c r="S603" s="404"/>
      <c r="T603" s="404"/>
      <c r="U603" s="404"/>
      <c r="V603" s="404"/>
      <c r="W603" s="404"/>
      <c r="X603" s="404"/>
      <c r="Y603" s="404"/>
      <c r="Z603" s="404"/>
      <c r="AA603" s="404"/>
      <c r="AB603" s="404"/>
      <c r="AC603" s="404"/>
      <c r="AD603" s="404"/>
      <c r="AE603" s="404"/>
      <c r="AF603" s="404"/>
      <c r="AG603" s="404"/>
    </row>
    <row r="604" spans="1:33" ht="15.75" customHeight="1">
      <c r="A604" s="404"/>
      <c r="B604" s="404"/>
      <c r="C604" s="404"/>
      <c r="D604" s="404"/>
      <c r="E604" s="404"/>
      <c r="F604" s="404"/>
      <c r="G604" s="404"/>
      <c r="H604" s="404"/>
      <c r="I604" s="404"/>
      <c r="J604" s="404"/>
      <c r="K604" s="404"/>
      <c r="L604" s="404"/>
      <c r="M604" s="404"/>
      <c r="N604" s="404"/>
      <c r="O604" s="404"/>
      <c r="P604" s="404"/>
      <c r="Q604" s="404"/>
      <c r="R604" s="404"/>
      <c r="S604" s="404"/>
      <c r="T604" s="404"/>
      <c r="U604" s="404"/>
      <c r="V604" s="404"/>
      <c r="W604" s="404"/>
      <c r="X604" s="404"/>
      <c r="Y604" s="404"/>
      <c r="Z604" s="404"/>
      <c r="AA604" s="404"/>
      <c r="AB604" s="404"/>
      <c r="AC604" s="404"/>
      <c r="AD604" s="404"/>
      <c r="AE604" s="404"/>
      <c r="AF604" s="404"/>
      <c r="AG604" s="404"/>
    </row>
    <row r="605" spans="1:33" ht="15.75" customHeight="1">
      <c r="A605" s="404"/>
      <c r="B605" s="404"/>
      <c r="C605" s="404"/>
      <c r="D605" s="404"/>
      <c r="E605" s="404"/>
      <c r="F605" s="404"/>
      <c r="G605" s="404"/>
      <c r="H605" s="404"/>
      <c r="I605" s="404"/>
      <c r="J605" s="404"/>
      <c r="K605" s="404"/>
      <c r="L605" s="404"/>
      <c r="M605" s="404"/>
      <c r="N605" s="404"/>
      <c r="O605" s="404"/>
      <c r="P605" s="404"/>
      <c r="Q605" s="404"/>
      <c r="R605" s="404"/>
      <c r="S605" s="404"/>
      <c r="T605" s="404"/>
      <c r="U605" s="404"/>
      <c r="V605" s="404"/>
      <c r="W605" s="404"/>
      <c r="X605" s="404"/>
      <c r="Y605" s="404"/>
      <c r="Z605" s="404"/>
      <c r="AA605" s="404"/>
      <c r="AB605" s="404"/>
      <c r="AC605" s="404"/>
      <c r="AD605" s="404"/>
      <c r="AE605" s="404"/>
      <c r="AF605" s="404"/>
      <c r="AG605" s="404"/>
    </row>
    <row r="606" spans="1:33" ht="15.75" customHeight="1">
      <c r="A606" s="404"/>
      <c r="B606" s="404"/>
      <c r="C606" s="404"/>
      <c r="D606" s="404"/>
      <c r="E606" s="404"/>
      <c r="F606" s="404"/>
      <c r="G606" s="404"/>
      <c r="H606" s="404"/>
      <c r="I606" s="404"/>
      <c r="J606" s="404"/>
      <c r="K606" s="404"/>
      <c r="L606" s="404"/>
      <c r="M606" s="404"/>
      <c r="N606" s="404"/>
      <c r="O606" s="404"/>
      <c r="P606" s="404"/>
      <c r="Q606" s="404"/>
      <c r="R606" s="404"/>
      <c r="S606" s="404"/>
      <c r="T606" s="404"/>
      <c r="U606" s="404"/>
      <c r="V606" s="404"/>
      <c r="W606" s="404"/>
      <c r="X606" s="404"/>
      <c r="Y606" s="404"/>
      <c r="Z606" s="404"/>
      <c r="AA606" s="404"/>
      <c r="AB606" s="404"/>
      <c r="AC606" s="404"/>
      <c r="AD606" s="404"/>
      <c r="AE606" s="404"/>
      <c r="AF606" s="404"/>
      <c r="AG606" s="404"/>
    </row>
    <row r="607" spans="1:33" ht="15.75" customHeight="1">
      <c r="A607" s="404"/>
      <c r="B607" s="404"/>
      <c r="C607" s="404"/>
      <c r="D607" s="404"/>
      <c r="E607" s="404"/>
      <c r="F607" s="404"/>
      <c r="G607" s="404"/>
      <c r="H607" s="404"/>
      <c r="I607" s="404"/>
      <c r="J607" s="404"/>
      <c r="K607" s="404"/>
      <c r="L607" s="404"/>
      <c r="M607" s="404"/>
      <c r="N607" s="404"/>
      <c r="O607" s="404"/>
      <c r="P607" s="404"/>
      <c r="Q607" s="404"/>
      <c r="R607" s="404"/>
      <c r="S607" s="404"/>
      <c r="T607" s="404"/>
      <c r="U607" s="404"/>
      <c r="V607" s="404"/>
      <c r="W607" s="404"/>
      <c r="X607" s="404"/>
      <c r="Y607" s="404"/>
      <c r="Z607" s="404"/>
      <c r="AA607" s="404"/>
      <c r="AB607" s="404"/>
      <c r="AC607" s="404"/>
      <c r="AD607" s="404"/>
      <c r="AE607" s="404"/>
      <c r="AF607" s="404"/>
      <c r="AG607" s="404"/>
    </row>
    <row r="608" spans="1:33" ht="15.75" customHeight="1">
      <c r="A608" s="404"/>
      <c r="B608" s="404"/>
      <c r="C608" s="404"/>
      <c r="D608" s="404"/>
      <c r="E608" s="404"/>
      <c r="F608" s="404"/>
      <c r="G608" s="404"/>
      <c r="H608" s="404"/>
      <c r="I608" s="404"/>
      <c r="J608" s="404"/>
      <c r="K608" s="404"/>
      <c r="L608" s="404"/>
      <c r="M608" s="404"/>
      <c r="N608" s="404"/>
      <c r="O608" s="404"/>
      <c r="P608" s="404"/>
      <c r="Q608" s="404"/>
      <c r="R608" s="404"/>
      <c r="S608" s="404"/>
      <c r="T608" s="404"/>
      <c r="U608" s="404"/>
      <c r="V608" s="404"/>
      <c r="W608" s="404"/>
      <c r="X608" s="404"/>
      <c r="Y608" s="404"/>
      <c r="Z608" s="404"/>
      <c r="AA608" s="404"/>
      <c r="AB608" s="404"/>
      <c r="AC608" s="404"/>
      <c r="AD608" s="404"/>
      <c r="AE608" s="404"/>
      <c r="AF608" s="404"/>
      <c r="AG608" s="404"/>
    </row>
    <row r="609" spans="1:33" ht="15.75" customHeight="1">
      <c r="A609" s="404"/>
      <c r="B609" s="404"/>
      <c r="C609" s="404"/>
      <c r="D609" s="404"/>
      <c r="E609" s="404"/>
      <c r="F609" s="404"/>
      <c r="G609" s="404"/>
      <c r="H609" s="404"/>
      <c r="I609" s="404"/>
      <c r="J609" s="404"/>
      <c r="K609" s="404"/>
      <c r="L609" s="404"/>
      <c r="M609" s="404"/>
      <c r="N609" s="404"/>
      <c r="O609" s="404"/>
      <c r="P609" s="404"/>
      <c r="Q609" s="404"/>
      <c r="R609" s="404"/>
      <c r="S609" s="404"/>
      <c r="T609" s="404"/>
      <c r="U609" s="404"/>
      <c r="V609" s="404"/>
      <c r="W609" s="404"/>
      <c r="X609" s="404"/>
      <c r="Y609" s="404"/>
      <c r="Z609" s="404"/>
      <c r="AA609" s="404"/>
      <c r="AB609" s="404"/>
      <c r="AC609" s="404"/>
      <c r="AD609" s="404"/>
      <c r="AE609" s="404"/>
      <c r="AF609" s="404"/>
      <c r="AG609" s="404"/>
    </row>
    <row r="610" spans="1:33" ht="15.75" customHeight="1">
      <c r="A610" s="404"/>
      <c r="B610" s="404"/>
      <c r="C610" s="404"/>
      <c r="D610" s="404"/>
      <c r="E610" s="404"/>
      <c r="F610" s="404"/>
      <c r="G610" s="404"/>
      <c r="H610" s="404"/>
      <c r="I610" s="404"/>
      <c r="J610" s="404"/>
      <c r="K610" s="404"/>
      <c r="L610" s="404"/>
      <c r="M610" s="404"/>
      <c r="N610" s="404"/>
      <c r="O610" s="404"/>
      <c r="P610" s="404"/>
      <c r="Q610" s="404"/>
      <c r="R610" s="404"/>
      <c r="S610" s="404"/>
      <c r="T610" s="404"/>
      <c r="U610" s="404"/>
      <c r="V610" s="404"/>
      <c r="W610" s="404"/>
      <c r="X610" s="404"/>
      <c r="Y610" s="404"/>
      <c r="Z610" s="404"/>
      <c r="AA610" s="404"/>
      <c r="AB610" s="404"/>
      <c r="AC610" s="404"/>
      <c r="AD610" s="404"/>
      <c r="AE610" s="404"/>
      <c r="AF610" s="404"/>
      <c r="AG610" s="404"/>
    </row>
    <row r="611" spans="1:33" ht="15.75" customHeight="1">
      <c r="A611" s="404"/>
      <c r="B611" s="404"/>
      <c r="C611" s="404"/>
      <c r="D611" s="404"/>
      <c r="E611" s="404"/>
      <c r="F611" s="404"/>
      <c r="G611" s="404"/>
      <c r="H611" s="404"/>
      <c r="I611" s="404"/>
      <c r="J611" s="404"/>
      <c r="K611" s="404"/>
      <c r="L611" s="404"/>
      <c r="M611" s="404"/>
      <c r="N611" s="404"/>
      <c r="O611" s="404"/>
      <c r="P611" s="404"/>
      <c r="Q611" s="404"/>
      <c r="R611" s="404"/>
      <c r="S611" s="404"/>
      <c r="T611" s="404"/>
      <c r="U611" s="404"/>
      <c r="V611" s="404"/>
      <c r="W611" s="404"/>
      <c r="X611" s="404"/>
      <c r="Y611" s="404"/>
      <c r="Z611" s="404"/>
      <c r="AA611" s="404"/>
      <c r="AB611" s="404"/>
      <c r="AC611" s="404"/>
      <c r="AD611" s="404"/>
      <c r="AE611" s="404"/>
      <c r="AF611" s="404"/>
      <c r="AG611" s="404"/>
    </row>
    <row r="612" spans="1:33" ht="15.75" customHeight="1">
      <c r="A612" s="404"/>
      <c r="B612" s="404"/>
      <c r="C612" s="404"/>
      <c r="D612" s="404"/>
      <c r="E612" s="404"/>
      <c r="F612" s="404"/>
      <c r="G612" s="404"/>
      <c r="H612" s="404"/>
      <c r="I612" s="404"/>
      <c r="J612" s="404"/>
      <c r="K612" s="404"/>
      <c r="L612" s="404"/>
      <c r="M612" s="404"/>
      <c r="N612" s="404"/>
      <c r="O612" s="404"/>
      <c r="P612" s="404"/>
      <c r="Q612" s="404"/>
      <c r="R612" s="404"/>
      <c r="S612" s="404"/>
      <c r="T612" s="404"/>
      <c r="U612" s="404"/>
      <c r="V612" s="404"/>
      <c r="W612" s="404"/>
      <c r="X612" s="404"/>
      <c r="Y612" s="404"/>
      <c r="Z612" s="404"/>
      <c r="AA612" s="404"/>
      <c r="AB612" s="404"/>
      <c r="AC612" s="404"/>
      <c r="AD612" s="404"/>
      <c r="AE612" s="404"/>
      <c r="AF612" s="404"/>
      <c r="AG612" s="404"/>
    </row>
    <row r="613" spans="1:33" ht="15.75" customHeight="1">
      <c r="A613" s="404"/>
      <c r="B613" s="404"/>
      <c r="C613" s="404"/>
      <c r="D613" s="404"/>
      <c r="E613" s="404"/>
      <c r="F613" s="404"/>
      <c r="G613" s="404"/>
      <c r="H613" s="404"/>
      <c r="I613" s="404"/>
      <c r="J613" s="404"/>
      <c r="K613" s="404"/>
      <c r="L613" s="404"/>
      <c r="M613" s="404"/>
      <c r="N613" s="404"/>
      <c r="O613" s="404"/>
      <c r="P613" s="404"/>
      <c r="Q613" s="404"/>
      <c r="R613" s="404"/>
      <c r="S613" s="404"/>
      <c r="T613" s="404"/>
      <c r="U613" s="404"/>
      <c r="V613" s="404"/>
      <c r="W613" s="404"/>
      <c r="X613" s="404"/>
      <c r="Y613" s="404"/>
      <c r="Z613" s="404"/>
      <c r="AA613" s="404"/>
      <c r="AB613" s="404"/>
      <c r="AC613" s="404"/>
      <c r="AD613" s="404"/>
      <c r="AE613" s="404"/>
      <c r="AF613" s="404"/>
      <c r="AG613" s="404"/>
    </row>
    <row r="614" spans="1:33" ht="15.75" customHeight="1">
      <c r="A614" s="404"/>
      <c r="B614" s="404"/>
      <c r="C614" s="404"/>
      <c r="D614" s="404"/>
      <c r="E614" s="404"/>
      <c r="F614" s="404"/>
      <c r="G614" s="404"/>
      <c r="H614" s="404"/>
      <c r="I614" s="404"/>
      <c r="J614" s="404"/>
      <c r="K614" s="404"/>
      <c r="L614" s="404"/>
      <c r="M614" s="404"/>
      <c r="N614" s="404"/>
      <c r="O614" s="404"/>
      <c r="P614" s="404"/>
      <c r="Q614" s="404"/>
      <c r="R614" s="404"/>
      <c r="S614" s="404"/>
      <c r="T614" s="404"/>
      <c r="U614" s="404"/>
      <c r="V614" s="404"/>
      <c r="W614" s="404"/>
      <c r="X614" s="404"/>
      <c r="Y614" s="404"/>
      <c r="Z614" s="404"/>
      <c r="AA614" s="404"/>
      <c r="AB614" s="404"/>
      <c r="AC614" s="404"/>
      <c r="AD614" s="404"/>
      <c r="AE614" s="404"/>
      <c r="AF614" s="404"/>
      <c r="AG614" s="404"/>
    </row>
    <row r="615" spans="1:33" ht="15.75" customHeight="1">
      <c r="A615" s="404"/>
      <c r="B615" s="404"/>
      <c r="C615" s="404"/>
      <c r="D615" s="404"/>
      <c r="E615" s="404"/>
      <c r="F615" s="404"/>
      <c r="G615" s="404"/>
      <c r="H615" s="404"/>
      <c r="I615" s="404"/>
      <c r="J615" s="404"/>
      <c r="K615" s="404"/>
      <c r="L615" s="404"/>
      <c r="M615" s="404"/>
      <c r="N615" s="404"/>
      <c r="O615" s="404"/>
      <c r="P615" s="404"/>
      <c r="Q615" s="404"/>
      <c r="R615" s="404"/>
      <c r="S615" s="404"/>
      <c r="T615" s="404"/>
      <c r="U615" s="404"/>
      <c r="V615" s="404"/>
      <c r="W615" s="404"/>
      <c r="X615" s="404"/>
      <c r="Y615" s="404"/>
      <c r="Z615" s="404"/>
      <c r="AA615" s="404"/>
      <c r="AB615" s="404"/>
      <c r="AC615" s="404"/>
      <c r="AD615" s="404"/>
      <c r="AE615" s="404"/>
      <c r="AF615" s="404"/>
      <c r="AG615" s="404"/>
    </row>
    <row r="616" spans="1:33" ht="15.75" customHeight="1">
      <c r="A616" s="404"/>
      <c r="B616" s="404"/>
      <c r="C616" s="404"/>
      <c r="D616" s="404"/>
      <c r="E616" s="404"/>
      <c r="F616" s="404"/>
      <c r="G616" s="404"/>
      <c r="H616" s="404"/>
      <c r="I616" s="404"/>
      <c r="J616" s="404"/>
      <c r="K616" s="404"/>
      <c r="L616" s="404"/>
      <c r="M616" s="404"/>
      <c r="N616" s="404"/>
      <c r="O616" s="404"/>
      <c r="P616" s="404"/>
      <c r="Q616" s="404"/>
      <c r="R616" s="404"/>
      <c r="S616" s="404"/>
      <c r="T616" s="404"/>
      <c r="U616" s="404"/>
      <c r="V616" s="404"/>
      <c r="W616" s="404"/>
      <c r="X616" s="404"/>
      <c r="Y616" s="404"/>
      <c r="Z616" s="404"/>
      <c r="AA616" s="404"/>
      <c r="AB616" s="404"/>
      <c r="AC616" s="404"/>
      <c r="AD616" s="404"/>
      <c r="AE616" s="404"/>
      <c r="AF616" s="404"/>
      <c r="AG616" s="404"/>
    </row>
    <row r="617" spans="1:33" ht="15.75" customHeight="1">
      <c r="A617" s="404"/>
      <c r="B617" s="404"/>
      <c r="C617" s="404"/>
      <c r="D617" s="404"/>
      <c r="E617" s="404"/>
      <c r="F617" s="404"/>
      <c r="G617" s="404"/>
      <c r="H617" s="404"/>
      <c r="I617" s="404"/>
      <c r="J617" s="404"/>
      <c r="K617" s="404"/>
      <c r="L617" s="404"/>
      <c r="M617" s="404"/>
      <c r="N617" s="404"/>
      <c r="O617" s="404"/>
      <c r="P617" s="404"/>
      <c r="Q617" s="404"/>
      <c r="R617" s="404"/>
      <c r="S617" s="404"/>
      <c r="T617" s="404"/>
      <c r="U617" s="404"/>
      <c r="V617" s="404"/>
      <c r="W617" s="404"/>
      <c r="X617" s="404"/>
      <c r="Y617" s="404"/>
      <c r="Z617" s="404"/>
      <c r="AA617" s="404"/>
      <c r="AB617" s="404"/>
      <c r="AC617" s="404"/>
      <c r="AD617" s="404"/>
      <c r="AE617" s="404"/>
      <c r="AF617" s="404"/>
      <c r="AG617" s="404"/>
    </row>
    <row r="618" spans="1:33" ht="15.75" customHeight="1">
      <c r="A618" s="404"/>
      <c r="B618" s="404"/>
      <c r="C618" s="404"/>
      <c r="D618" s="404"/>
      <c r="E618" s="404"/>
      <c r="F618" s="404"/>
      <c r="G618" s="404"/>
      <c r="H618" s="404"/>
      <c r="I618" s="404"/>
      <c r="J618" s="404"/>
      <c r="K618" s="404"/>
      <c r="L618" s="404"/>
      <c r="M618" s="404"/>
      <c r="N618" s="404"/>
      <c r="O618" s="404"/>
      <c r="P618" s="404"/>
      <c r="Q618" s="404"/>
      <c r="R618" s="404"/>
      <c r="S618" s="404"/>
      <c r="T618" s="404"/>
      <c r="U618" s="404"/>
      <c r="V618" s="404"/>
      <c r="W618" s="404"/>
      <c r="X618" s="404"/>
      <c r="Y618" s="404"/>
      <c r="Z618" s="404"/>
      <c r="AA618" s="404"/>
      <c r="AB618" s="404"/>
      <c r="AC618" s="404"/>
      <c r="AD618" s="404"/>
      <c r="AE618" s="404"/>
      <c r="AF618" s="404"/>
      <c r="AG618" s="404"/>
    </row>
    <row r="619" spans="1:33" ht="15.75" customHeight="1">
      <c r="A619" s="404"/>
      <c r="B619" s="404"/>
      <c r="C619" s="404"/>
      <c r="D619" s="404"/>
      <c r="E619" s="404"/>
      <c r="F619" s="404"/>
      <c r="G619" s="404"/>
      <c r="H619" s="404"/>
      <c r="I619" s="404"/>
      <c r="J619" s="404"/>
      <c r="K619" s="404"/>
      <c r="L619" s="404"/>
      <c r="M619" s="404"/>
      <c r="N619" s="404"/>
      <c r="O619" s="404"/>
      <c r="P619" s="404"/>
      <c r="Q619" s="404"/>
      <c r="R619" s="404"/>
      <c r="S619" s="404"/>
      <c r="T619" s="404"/>
      <c r="U619" s="404"/>
      <c r="V619" s="404"/>
      <c r="W619" s="404"/>
      <c r="X619" s="404"/>
      <c r="Y619" s="404"/>
      <c r="Z619" s="404"/>
      <c r="AA619" s="404"/>
      <c r="AB619" s="404"/>
      <c r="AC619" s="404"/>
      <c r="AD619" s="404"/>
      <c r="AE619" s="404"/>
      <c r="AF619" s="404"/>
      <c r="AG619" s="404"/>
    </row>
    <row r="620" spans="1:33" ht="15.75" customHeight="1">
      <c r="A620" s="404"/>
      <c r="B620" s="404"/>
      <c r="C620" s="404"/>
      <c r="D620" s="404"/>
      <c r="E620" s="404"/>
      <c r="F620" s="404"/>
      <c r="G620" s="404"/>
      <c r="H620" s="404"/>
      <c r="I620" s="404"/>
      <c r="J620" s="404"/>
      <c r="K620" s="404"/>
      <c r="L620" s="404"/>
      <c r="M620" s="404"/>
      <c r="N620" s="404"/>
      <c r="O620" s="404"/>
      <c r="P620" s="404"/>
      <c r="Q620" s="404"/>
      <c r="R620" s="404"/>
      <c r="S620" s="404"/>
      <c r="T620" s="404"/>
      <c r="U620" s="404"/>
      <c r="V620" s="404"/>
      <c r="W620" s="404"/>
      <c r="X620" s="404"/>
      <c r="Y620" s="404"/>
      <c r="Z620" s="404"/>
      <c r="AA620" s="404"/>
      <c r="AB620" s="404"/>
      <c r="AC620" s="404"/>
      <c r="AD620" s="404"/>
      <c r="AE620" s="404"/>
      <c r="AF620" s="404"/>
      <c r="AG620" s="404"/>
    </row>
    <row r="621" spans="1:33" ht="15.75" customHeight="1">
      <c r="A621" s="404"/>
      <c r="B621" s="404"/>
      <c r="C621" s="404"/>
      <c r="D621" s="404"/>
      <c r="E621" s="404"/>
      <c r="F621" s="404"/>
      <c r="G621" s="404"/>
      <c r="H621" s="404"/>
      <c r="I621" s="404"/>
      <c r="J621" s="404"/>
      <c r="K621" s="404"/>
      <c r="L621" s="404"/>
      <c r="M621" s="404"/>
      <c r="N621" s="404"/>
      <c r="O621" s="404"/>
      <c r="P621" s="404"/>
      <c r="Q621" s="404"/>
      <c r="R621" s="404"/>
      <c r="S621" s="404"/>
      <c r="T621" s="404"/>
      <c r="U621" s="404"/>
      <c r="V621" s="404"/>
      <c r="W621" s="404"/>
      <c r="X621" s="404"/>
      <c r="Y621" s="404"/>
      <c r="Z621" s="404"/>
      <c r="AA621" s="404"/>
      <c r="AB621" s="404"/>
      <c r="AC621" s="404"/>
      <c r="AD621" s="404"/>
      <c r="AE621" s="404"/>
      <c r="AF621" s="404"/>
      <c r="AG621" s="404"/>
    </row>
    <row r="622" spans="1:33" ht="15.75" customHeight="1">
      <c r="A622" s="404"/>
      <c r="B622" s="404"/>
      <c r="C622" s="404"/>
      <c r="D622" s="404"/>
      <c r="E622" s="404"/>
      <c r="F622" s="404"/>
      <c r="G622" s="404"/>
      <c r="H622" s="404"/>
      <c r="I622" s="404"/>
      <c r="J622" s="404"/>
      <c r="K622" s="404"/>
      <c r="L622" s="404"/>
      <c r="M622" s="404"/>
      <c r="N622" s="404"/>
      <c r="O622" s="404"/>
      <c r="P622" s="404"/>
      <c r="Q622" s="404"/>
      <c r="R622" s="404"/>
      <c r="S622" s="404"/>
      <c r="T622" s="404"/>
      <c r="U622" s="404"/>
      <c r="V622" s="404"/>
      <c r="W622" s="404"/>
      <c r="X622" s="404"/>
      <c r="Y622" s="404"/>
      <c r="Z622" s="404"/>
      <c r="AA622" s="404"/>
      <c r="AB622" s="404"/>
      <c r="AC622" s="404"/>
      <c r="AD622" s="404"/>
      <c r="AE622" s="404"/>
      <c r="AF622" s="404"/>
      <c r="AG622" s="404"/>
    </row>
    <row r="623" spans="1:33" ht="15.75" customHeight="1">
      <c r="A623" s="404"/>
      <c r="B623" s="404"/>
      <c r="C623" s="404"/>
      <c r="D623" s="404"/>
      <c r="E623" s="404"/>
      <c r="F623" s="404"/>
      <c r="G623" s="404"/>
      <c r="H623" s="404"/>
      <c r="I623" s="404"/>
      <c r="J623" s="404"/>
      <c r="K623" s="404"/>
      <c r="L623" s="404"/>
      <c r="M623" s="404"/>
      <c r="N623" s="404"/>
      <c r="O623" s="404"/>
      <c r="P623" s="404"/>
      <c r="Q623" s="404"/>
      <c r="R623" s="404"/>
      <c r="S623" s="404"/>
      <c r="T623" s="404"/>
      <c r="U623" s="404"/>
      <c r="V623" s="404"/>
      <c r="W623" s="404"/>
      <c r="X623" s="404"/>
      <c r="Y623" s="404"/>
      <c r="Z623" s="404"/>
      <c r="AA623" s="404"/>
      <c r="AB623" s="404"/>
      <c r="AC623" s="404"/>
      <c r="AD623" s="404"/>
      <c r="AE623" s="404"/>
      <c r="AF623" s="404"/>
      <c r="AG623" s="404"/>
    </row>
    <row r="624" spans="1:33" ht="15.75" customHeight="1">
      <c r="A624" s="404"/>
      <c r="B624" s="404"/>
      <c r="C624" s="404"/>
      <c r="D624" s="404"/>
      <c r="E624" s="404"/>
      <c r="F624" s="404"/>
      <c r="G624" s="404"/>
      <c r="H624" s="404"/>
      <c r="I624" s="404"/>
      <c r="J624" s="404"/>
      <c r="K624" s="404"/>
      <c r="L624" s="404"/>
      <c r="M624" s="404"/>
      <c r="N624" s="404"/>
      <c r="O624" s="404"/>
      <c r="P624" s="404"/>
      <c r="Q624" s="404"/>
      <c r="R624" s="404"/>
      <c r="S624" s="404"/>
      <c r="T624" s="404"/>
      <c r="U624" s="404"/>
      <c r="V624" s="404"/>
      <c r="W624" s="404"/>
      <c r="X624" s="404"/>
      <c r="Y624" s="404"/>
      <c r="Z624" s="404"/>
      <c r="AA624" s="404"/>
      <c r="AB624" s="404"/>
      <c r="AC624" s="404"/>
      <c r="AD624" s="404"/>
      <c r="AE624" s="404"/>
      <c r="AF624" s="404"/>
      <c r="AG624" s="404"/>
    </row>
    <row r="625" spans="1:33" ht="15.75" customHeight="1">
      <c r="A625" s="404"/>
      <c r="B625" s="404"/>
      <c r="C625" s="404"/>
      <c r="D625" s="404"/>
      <c r="E625" s="404"/>
      <c r="F625" s="404"/>
      <c r="G625" s="404"/>
      <c r="H625" s="404"/>
      <c r="I625" s="404"/>
      <c r="J625" s="404"/>
      <c r="K625" s="404"/>
      <c r="L625" s="404"/>
      <c r="M625" s="404"/>
      <c r="N625" s="404"/>
      <c r="O625" s="404"/>
      <c r="P625" s="404"/>
      <c r="Q625" s="404"/>
      <c r="R625" s="404"/>
      <c r="S625" s="404"/>
      <c r="T625" s="404"/>
      <c r="U625" s="404"/>
      <c r="V625" s="404"/>
      <c r="W625" s="404"/>
      <c r="X625" s="404"/>
      <c r="Y625" s="404"/>
      <c r="Z625" s="404"/>
      <c r="AA625" s="404"/>
      <c r="AB625" s="404"/>
      <c r="AC625" s="404"/>
      <c r="AD625" s="404"/>
      <c r="AE625" s="404"/>
      <c r="AF625" s="404"/>
      <c r="AG625" s="404"/>
    </row>
    <row r="626" spans="1:33" ht="15.75" customHeight="1">
      <c r="A626" s="404"/>
      <c r="B626" s="404"/>
      <c r="C626" s="404"/>
      <c r="D626" s="404"/>
      <c r="E626" s="404"/>
      <c r="F626" s="404"/>
      <c r="G626" s="404"/>
      <c r="H626" s="404"/>
      <c r="I626" s="404"/>
      <c r="J626" s="404"/>
      <c r="K626" s="404"/>
      <c r="L626" s="404"/>
      <c r="M626" s="404"/>
      <c r="N626" s="404"/>
      <c r="O626" s="404"/>
      <c r="P626" s="404"/>
      <c r="Q626" s="404"/>
      <c r="R626" s="404"/>
      <c r="S626" s="404"/>
      <c r="T626" s="404"/>
      <c r="U626" s="404"/>
      <c r="V626" s="404"/>
      <c r="W626" s="404"/>
      <c r="X626" s="404"/>
      <c r="Y626" s="404"/>
      <c r="Z626" s="404"/>
      <c r="AA626" s="404"/>
      <c r="AB626" s="404"/>
      <c r="AC626" s="404"/>
      <c r="AD626" s="404"/>
      <c r="AE626" s="404"/>
      <c r="AF626" s="404"/>
      <c r="AG626" s="404"/>
    </row>
    <row r="627" spans="1:33" ht="15.75" customHeight="1">
      <c r="A627" s="404"/>
      <c r="B627" s="404"/>
      <c r="C627" s="404"/>
      <c r="D627" s="404"/>
      <c r="E627" s="404"/>
      <c r="F627" s="404"/>
      <c r="G627" s="404"/>
      <c r="H627" s="404"/>
      <c r="I627" s="404"/>
      <c r="J627" s="404"/>
      <c r="K627" s="404"/>
      <c r="L627" s="404"/>
      <c r="M627" s="404"/>
      <c r="N627" s="404"/>
      <c r="O627" s="404"/>
      <c r="P627" s="404"/>
      <c r="Q627" s="404"/>
      <c r="R627" s="404"/>
      <c r="S627" s="404"/>
      <c r="T627" s="404"/>
      <c r="U627" s="404"/>
      <c r="V627" s="404"/>
      <c r="W627" s="404"/>
      <c r="X627" s="404"/>
      <c r="Y627" s="404"/>
      <c r="Z627" s="404"/>
      <c r="AA627" s="404"/>
      <c r="AB627" s="404"/>
      <c r="AC627" s="404"/>
      <c r="AD627" s="404"/>
      <c r="AE627" s="404"/>
      <c r="AF627" s="404"/>
      <c r="AG627" s="404"/>
    </row>
    <row r="628" spans="1:33" ht="15.75" customHeight="1">
      <c r="A628" s="404"/>
      <c r="B628" s="404"/>
      <c r="C628" s="404"/>
      <c r="D628" s="404"/>
      <c r="E628" s="404"/>
      <c r="F628" s="404"/>
      <c r="G628" s="404"/>
      <c r="H628" s="404"/>
      <c r="I628" s="404"/>
      <c r="J628" s="404"/>
      <c r="K628" s="404"/>
      <c r="L628" s="404"/>
      <c r="M628" s="404"/>
      <c r="N628" s="404"/>
      <c r="O628" s="404"/>
      <c r="P628" s="404"/>
      <c r="Q628" s="404"/>
      <c r="R628" s="404"/>
      <c r="S628" s="404"/>
      <c r="T628" s="404"/>
      <c r="U628" s="404"/>
      <c r="V628" s="404"/>
      <c r="W628" s="404"/>
      <c r="X628" s="404"/>
      <c r="Y628" s="404"/>
      <c r="Z628" s="404"/>
      <c r="AA628" s="404"/>
      <c r="AB628" s="404"/>
      <c r="AC628" s="404"/>
      <c r="AD628" s="404"/>
      <c r="AE628" s="404"/>
      <c r="AF628" s="404"/>
      <c r="AG628" s="404"/>
    </row>
    <row r="629" spans="1:33" ht="15.75" customHeight="1">
      <c r="A629" s="404"/>
      <c r="B629" s="404"/>
      <c r="C629" s="404"/>
      <c r="D629" s="404"/>
      <c r="E629" s="404"/>
      <c r="F629" s="404"/>
      <c r="G629" s="404"/>
      <c r="H629" s="404"/>
      <c r="I629" s="404"/>
      <c r="J629" s="404"/>
      <c r="K629" s="404"/>
      <c r="L629" s="404"/>
      <c r="M629" s="404"/>
      <c r="N629" s="404"/>
      <c r="O629" s="404"/>
      <c r="P629" s="404"/>
      <c r="Q629" s="404"/>
      <c r="R629" s="404"/>
      <c r="S629" s="404"/>
      <c r="T629" s="404"/>
      <c r="U629" s="404"/>
      <c r="V629" s="404"/>
      <c r="W629" s="404"/>
      <c r="X629" s="404"/>
      <c r="Y629" s="404"/>
      <c r="Z629" s="404"/>
      <c r="AA629" s="404"/>
      <c r="AB629" s="404"/>
      <c r="AC629" s="404"/>
      <c r="AD629" s="404"/>
      <c r="AE629" s="404"/>
      <c r="AF629" s="404"/>
      <c r="AG629" s="404"/>
    </row>
    <row r="630" spans="1:33" ht="15.75" customHeight="1">
      <c r="A630" s="404"/>
      <c r="B630" s="404"/>
      <c r="C630" s="404"/>
      <c r="D630" s="404"/>
      <c r="E630" s="404"/>
      <c r="F630" s="404"/>
      <c r="G630" s="404"/>
      <c r="H630" s="404"/>
      <c r="I630" s="404"/>
      <c r="J630" s="404"/>
      <c r="K630" s="404"/>
      <c r="L630" s="404"/>
      <c r="M630" s="404"/>
      <c r="N630" s="404"/>
      <c r="O630" s="404"/>
      <c r="P630" s="404"/>
      <c r="Q630" s="404"/>
      <c r="R630" s="404"/>
      <c r="S630" s="404"/>
      <c r="T630" s="404"/>
      <c r="U630" s="404"/>
      <c r="V630" s="404"/>
      <c r="W630" s="404"/>
      <c r="X630" s="404"/>
      <c r="Y630" s="404"/>
      <c r="Z630" s="404"/>
      <c r="AA630" s="404"/>
      <c r="AB630" s="404"/>
      <c r="AC630" s="404"/>
      <c r="AD630" s="404"/>
      <c r="AE630" s="404"/>
      <c r="AF630" s="404"/>
      <c r="AG630" s="404"/>
    </row>
    <row r="631" spans="1:33" ht="15.75" customHeight="1">
      <c r="A631" s="404"/>
      <c r="B631" s="404"/>
      <c r="C631" s="404"/>
      <c r="D631" s="404"/>
      <c r="E631" s="404"/>
      <c r="F631" s="404"/>
      <c r="G631" s="404"/>
      <c r="H631" s="404"/>
      <c r="I631" s="404"/>
      <c r="J631" s="404"/>
      <c r="K631" s="404"/>
      <c r="L631" s="404"/>
      <c r="M631" s="404"/>
      <c r="N631" s="404"/>
      <c r="O631" s="404"/>
      <c r="P631" s="404"/>
      <c r="Q631" s="404"/>
      <c r="R631" s="404"/>
      <c r="S631" s="404"/>
      <c r="T631" s="404"/>
      <c r="U631" s="404"/>
      <c r="V631" s="404"/>
      <c r="W631" s="404"/>
      <c r="X631" s="404"/>
      <c r="Y631" s="404"/>
      <c r="Z631" s="404"/>
      <c r="AA631" s="404"/>
      <c r="AB631" s="404"/>
      <c r="AC631" s="404"/>
      <c r="AD631" s="404"/>
      <c r="AE631" s="404"/>
      <c r="AF631" s="404"/>
      <c r="AG631" s="404"/>
    </row>
    <row r="632" spans="1:33" ht="15.75" customHeight="1">
      <c r="A632" s="404"/>
      <c r="B632" s="404"/>
      <c r="C632" s="404"/>
      <c r="D632" s="404"/>
      <c r="E632" s="404"/>
      <c r="F632" s="404"/>
      <c r="G632" s="404"/>
      <c r="H632" s="404"/>
      <c r="I632" s="404"/>
      <c r="J632" s="404"/>
      <c r="K632" s="404"/>
      <c r="L632" s="404"/>
      <c r="M632" s="404"/>
      <c r="N632" s="404"/>
      <c r="O632" s="404"/>
      <c r="P632" s="404"/>
      <c r="Q632" s="404"/>
      <c r="R632" s="404"/>
      <c r="S632" s="404"/>
      <c r="T632" s="404"/>
      <c r="U632" s="404"/>
      <c r="V632" s="404"/>
      <c r="W632" s="404"/>
      <c r="X632" s="404"/>
      <c r="Y632" s="404"/>
      <c r="Z632" s="404"/>
      <c r="AA632" s="404"/>
      <c r="AB632" s="404"/>
      <c r="AC632" s="404"/>
      <c r="AD632" s="404"/>
      <c r="AE632" s="404"/>
      <c r="AF632" s="404"/>
      <c r="AG632" s="404"/>
    </row>
    <row r="633" spans="1:33" ht="15.75" customHeight="1">
      <c r="A633" s="404"/>
      <c r="B633" s="404"/>
      <c r="C633" s="404"/>
      <c r="D633" s="404"/>
      <c r="E633" s="404"/>
      <c r="F633" s="404"/>
      <c r="G633" s="404"/>
      <c r="H633" s="404"/>
      <c r="I633" s="404"/>
      <c r="J633" s="404"/>
      <c r="K633" s="404"/>
      <c r="L633" s="404"/>
      <c r="M633" s="404"/>
      <c r="N633" s="404"/>
      <c r="O633" s="404"/>
      <c r="P633" s="404"/>
      <c r="Q633" s="404"/>
      <c r="R633" s="404"/>
      <c r="S633" s="404"/>
      <c r="T633" s="404"/>
      <c r="U633" s="404"/>
      <c r="V633" s="404"/>
      <c r="W633" s="404"/>
      <c r="X633" s="404"/>
      <c r="Y633" s="404"/>
      <c r="Z633" s="404"/>
      <c r="AA633" s="404"/>
      <c r="AB633" s="404"/>
      <c r="AC633" s="404"/>
      <c r="AD633" s="404"/>
      <c r="AE633" s="404"/>
      <c r="AF633" s="404"/>
      <c r="AG633" s="404"/>
    </row>
    <row r="634" spans="1:33" ht="15.75" customHeight="1">
      <c r="A634" s="404"/>
      <c r="B634" s="404"/>
      <c r="C634" s="404"/>
      <c r="D634" s="404"/>
      <c r="E634" s="404"/>
      <c r="F634" s="404"/>
      <c r="G634" s="404"/>
      <c r="H634" s="404"/>
      <c r="I634" s="404"/>
      <c r="J634" s="404"/>
      <c r="K634" s="404"/>
      <c r="L634" s="404"/>
      <c r="M634" s="404"/>
      <c r="N634" s="404"/>
      <c r="O634" s="404"/>
      <c r="P634" s="404"/>
      <c r="Q634" s="404"/>
      <c r="R634" s="404"/>
      <c r="S634" s="404"/>
      <c r="T634" s="404"/>
      <c r="U634" s="404"/>
      <c r="V634" s="404"/>
      <c r="W634" s="404"/>
      <c r="X634" s="404"/>
      <c r="Y634" s="404"/>
      <c r="Z634" s="404"/>
      <c r="AA634" s="404"/>
      <c r="AB634" s="404"/>
      <c r="AC634" s="404"/>
      <c r="AD634" s="404"/>
      <c r="AE634" s="404"/>
      <c r="AF634" s="404"/>
      <c r="AG634" s="404"/>
    </row>
    <row r="635" spans="1:33" ht="15.75" customHeight="1">
      <c r="A635" s="404"/>
      <c r="B635" s="404"/>
      <c r="C635" s="404"/>
      <c r="D635" s="404"/>
      <c r="E635" s="404"/>
      <c r="F635" s="404"/>
      <c r="G635" s="404"/>
      <c r="H635" s="404"/>
      <c r="I635" s="404"/>
      <c r="J635" s="404"/>
      <c r="K635" s="404"/>
      <c r="L635" s="404"/>
      <c r="M635" s="404"/>
      <c r="N635" s="404"/>
      <c r="O635" s="404"/>
      <c r="P635" s="404"/>
      <c r="Q635" s="404"/>
      <c r="R635" s="404"/>
      <c r="S635" s="404"/>
      <c r="T635" s="404"/>
      <c r="U635" s="404"/>
      <c r="V635" s="404"/>
      <c r="W635" s="404"/>
      <c r="X635" s="404"/>
      <c r="Y635" s="404"/>
      <c r="Z635" s="404"/>
      <c r="AA635" s="404"/>
      <c r="AB635" s="404"/>
      <c r="AC635" s="404"/>
      <c r="AD635" s="404"/>
      <c r="AE635" s="404"/>
      <c r="AF635" s="404"/>
      <c r="AG635" s="404"/>
    </row>
    <row r="636" spans="1:33" ht="15.75" customHeight="1">
      <c r="A636" s="404"/>
      <c r="B636" s="404"/>
      <c r="C636" s="404"/>
      <c r="D636" s="404"/>
      <c r="E636" s="404"/>
      <c r="F636" s="404"/>
      <c r="G636" s="404"/>
      <c r="H636" s="404"/>
      <c r="I636" s="404"/>
      <c r="J636" s="404"/>
      <c r="K636" s="404"/>
      <c r="L636" s="404"/>
      <c r="M636" s="404"/>
      <c r="N636" s="404"/>
      <c r="O636" s="404"/>
      <c r="P636" s="404"/>
      <c r="Q636" s="404"/>
      <c r="R636" s="404"/>
      <c r="S636" s="404"/>
      <c r="T636" s="404"/>
      <c r="U636" s="404"/>
      <c r="V636" s="404"/>
      <c r="W636" s="404"/>
      <c r="X636" s="404"/>
      <c r="Y636" s="404"/>
      <c r="Z636" s="404"/>
      <c r="AA636" s="404"/>
      <c r="AB636" s="404"/>
      <c r="AC636" s="404"/>
      <c r="AD636" s="404"/>
      <c r="AE636" s="404"/>
      <c r="AF636" s="404"/>
      <c r="AG636" s="404"/>
    </row>
    <row r="637" spans="1:33" ht="15.75" customHeight="1">
      <c r="A637" s="404"/>
      <c r="B637" s="404"/>
      <c r="C637" s="404"/>
      <c r="D637" s="404"/>
      <c r="E637" s="404"/>
      <c r="F637" s="404"/>
      <c r="G637" s="404"/>
      <c r="H637" s="404"/>
      <c r="I637" s="404"/>
      <c r="J637" s="404"/>
      <c r="K637" s="404"/>
      <c r="L637" s="404"/>
      <c r="M637" s="404"/>
      <c r="N637" s="404"/>
      <c r="O637" s="404"/>
      <c r="P637" s="404"/>
      <c r="Q637" s="404"/>
      <c r="R637" s="404"/>
      <c r="S637" s="404"/>
      <c r="T637" s="404"/>
      <c r="U637" s="404"/>
      <c r="V637" s="404"/>
      <c r="W637" s="404"/>
      <c r="X637" s="404"/>
      <c r="Y637" s="404"/>
      <c r="Z637" s="404"/>
      <c r="AA637" s="404"/>
      <c r="AB637" s="404"/>
      <c r="AC637" s="404"/>
      <c r="AD637" s="404"/>
      <c r="AE637" s="404"/>
      <c r="AF637" s="404"/>
      <c r="AG637" s="404"/>
    </row>
    <row r="638" spans="1:33" ht="15.75" customHeight="1">
      <c r="A638" s="404"/>
      <c r="B638" s="404"/>
      <c r="C638" s="404"/>
      <c r="D638" s="404"/>
      <c r="E638" s="404"/>
      <c r="F638" s="404"/>
      <c r="G638" s="404"/>
      <c r="H638" s="404"/>
      <c r="I638" s="404"/>
      <c r="J638" s="404"/>
      <c r="K638" s="404"/>
      <c r="L638" s="404"/>
      <c r="M638" s="404"/>
      <c r="N638" s="404"/>
      <c r="O638" s="404"/>
      <c r="P638" s="404"/>
      <c r="Q638" s="404"/>
      <c r="R638" s="404"/>
      <c r="S638" s="404"/>
      <c r="T638" s="404"/>
      <c r="U638" s="404"/>
      <c r="V638" s="404"/>
      <c r="W638" s="404"/>
      <c r="X638" s="404"/>
      <c r="Y638" s="404"/>
      <c r="Z638" s="404"/>
      <c r="AA638" s="404"/>
      <c r="AB638" s="404"/>
      <c r="AC638" s="404"/>
      <c r="AD638" s="404"/>
      <c r="AE638" s="404"/>
      <c r="AF638" s="404"/>
      <c r="AG638" s="404"/>
    </row>
    <row r="639" spans="1:33" ht="15.75" customHeight="1">
      <c r="A639" s="404"/>
      <c r="B639" s="404"/>
      <c r="C639" s="404"/>
      <c r="D639" s="404"/>
      <c r="E639" s="404"/>
      <c r="F639" s="404"/>
      <c r="G639" s="404"/>
      <c r="H639" s="404"/>
      <c r="I639" s="404"/>
      <c r="J639" s="404"/>
      <c r="K639" s="404"/>
      <c r="L639" s="404"/>
      <c r="M639" s="404"/>
      <c r="N639" s="404"/>
      <c r="O639" s="404"/>
      <c r="P639" s="404"/>
      <c r="Q639" s="404"/>
      <c r="R639" s="404"/>
      <c r="S639" s="404"/>
      <c r="T639" s="404"/>
      <c r="U639" s="404"/>
      <c r="V639" s="404"/>
      <c r="W639" s="404"/>
      <c r="X639" s="404"/>
      <c r="Y639" s="404"/>
      <c r="Z639" s="404"/>
      <c r="AA639" s="404"/>
      <c r="AB639" s="404"/>
      <c r="AC639" s="404"/>
      <c r="AD639" s="404"/>
      <c r="AE639" s="404"/>
      <c r="AF639" s="404"/>
      <c r="AG639" s="404"/>
    </row>
    <row r="640" spans="1:33" ht="15.75" customHeight="1">
      <c r="A640" s="404"/>
      <c r="B640" s="404"/>
      <c r="C640" s="404"/>
      <c r="D640" s="404"/>
      <c r="E640" s="404"/>
      <c r="F640" s="404"/>
      <c r="G640" s="404"/>
      <c r="H640" s="404"/>
      <c r="I640" s="404"/>
      <c r="J640" s="404"/>
      <c r="K640" s="404"/>
      <c r="L640" s="404"/>
      <c r="M640" s="404"/>
      <c r="N640" s="404"/>
      <c r="O640" s="404"/>
      <c r="P640" s="404"/>
      <c r="Q640" s="404"/>
      <c r="R640" s="404"/>
      <c r="S640" s="404"/>
      <c r="T640" s="404"/>
      <c r="U640" s="404"/>
      <c r="V640" s="404"/>
      <c r="W640" s="404"/>
      <c r="X640" s="404"/>
      <c r="Y640" s="404"/>
      <c r="Z640" s="404"/>
      <c r="AA640" s="404"/>
      <c r="AB640" s="404"/>
      <c r="AC640" s="404"/>
      <c r="AD640" s="404"/>
      <c r="AE640" s="404"/>
      <c r="AF640" s="404"/>
      <c r="AG640" s="404"/>
    </row>
    <row r="641" spans="1:33" ht="15.75" customHeight="1">
      <c r="A641" s="404"/>
      <c r="B641" s="404"/>
      <c r="C641" s="404"/>
      <c r="D641" s="404"/>
      <c r="E641" s="404"/>
      <c r="F641" s="404"/>
      <c r="G641" s="404"/>
      <c r="H641" s="404"/>
      <c r="I641" s="404"/>
      <c r="J641" s="404"/>
      <c r="K641" s="404"/>
      <c r="L641" s="404"/>
      <c r="M641" s="404"/>
      <c r="N641" s="404"/>
      <c r="O641" s="404"/>
      <c r="P641" s="404"/>
      <c r="Q641" s="404"/>
      <c r="R641" s="404"/>
      <c r="S641" s="404"/>
      <c r="T641" s="404"/>
      <c r="U641" s="404"/>
      <c r="V641" s="404"/>
      <c r="W641" s="404"/>
      <c r="X641" s="404"/>
      <c r="Y641" s="404"/>
      <c r="Z641" s="404"/>
      <c r="AA641" s="404"/>
      <c r="AB641" s="404"/>
      <c r="AC641" s="404"/>
      <c r="AD641" s="404"/>
      <c r="AE641" s="404"/>
      <c r="AF641" s="404"/>
      <c r="AG641" s="404"/>
    </row>
    <row r="642" spans="1:33" ht="15.75" customHeight="1">
      <c r="A642" s="404"/>
      <c r="B642" s="404"/>
      <c r="C642" s="404"/>
      <c r="D642" s="404"/>
      <c r="E642" s="404"/>
      <c r="F642" s="404"/>
      <c r="G642" s="404"/>
      <c r="H642" s="404"/>
      <c r="I642" s="404"/>
      <c r="J642" s="404"/>
      <c r="K642" s="404"/>
      <c r="L642" s="404"/>
      <c r="M642" s="404"/>
      <c r="N642" s="404"/>
      <c r="O642" s="404"/>
      <c r="P642" s="404"/>
      <c r="Q642" s="404"/>
      <c r="R642" s="404"/>
      <c r="S642" s="404"/>
      <c r="T642" s="404"/>
      <c r="U642" s="404"/>
      <c r="V642" s="404"/>
      <c r="W642" s="404"/>
      <c r="X642" s="404"/>
      <c r="Y642" s="404"/>
      <c r="Z642" s="404"/>
      <c r="AA642" s="404"/>
      <c r="AB642" s="404"/>
      <c r="AC642" s="404"/>
      <c r="AD642" s="404"/>
      <c r="AE642" s="404"/>
      <c r="AF642" s="404"/>
      <c r="AG642" s="404"/>
    </row>
    <row r="643" spans="1:33" ht="15.75" customHeight="1">
      <c r="A643" s="404"/>
      <c r="B643" s="404"/>
      <c r="C643" s="404"/>
      <c r="D643" s="404"/>
      <c r="E643" s="404"/>
      <c r="F643" s="404"/>
      <c r="G643" s="404"/>
      <c r="H643" s="404"/>
      <c r="I643" s="404"/>
      <c r="J643" s="404"/>
      <c r="K643" s="404"/>
      <c r="L643" s="404"/>
      <c r="M643" s="404"/>
      <c r="N643" s="404"/>
      <c r="O643" s="404"/>
      <c r="P643" s="404"/>
      <c r="Q643" s="404"/>
      <c r="R643" s="404"/>
      <c r="S643" s="404"/>
      <c r="T643" s="404"/>
      <c r="U643" s="404"/>
      <c r="V643" s="404"/>
      <c r="W643" s="404"/>
      <c r="X643" s="404"/>
      <c r="Y643" s="404"/>
      <c r="Z643" s="404"/>
      <c r="AA643" s="404"/>
      <c r="AB643" s="404"/>
      <c r="AC643" s="404"/>
      <c r="AD643" s="404"/>
      <c r="AE643" s="404"/>
      <c r="AF643" s="404"/>
      <c r="AG643" s="404"/>
    </row>
    <row r="644" spans="1:33" ht="15.75" customHeight="1">
      <c r="A644" s="404"/>
      <c r="B644" s="404"/>
      <c r="C644" s="404"/>
      <c r="D644" s="404"/>
      <c r="E644" s="404"/>
      <c r="F644" s="404"/>
      <c r="G644" s="404"/>
      <c r="H644" s="404"/>
      <c r="I644" s="404"/>
      <c r="J644" s="404"/>
      <c r="K644" s="404"/>
      <c r="L644" s="404"/>
      <c r="M644" s="404"/>
      <c r="N644" s="404"/>
      <c r="O644" s="404"/>
      <c r="P644" s="404"/>
      <c r="Q644" s="404"/>
      <c r="R644" s="404"/>
      <c r="S644" s="404"/>
      <c r="T644" s="404"/>
      <c r="U644" s="404"/>
      <c r="V644" s="404"/>
      <c r="W644" s="404"/>
      <c r="X644" s="404"/>
      <c r="Y644" s="404"/>
      <c r="Z644" s="404"/>
      <c r="AA644" s="404"/>
      <c r="AB644" s="404"/>
      <c r="AC644" s="404"/>
      <c r="AD644" s="404"/>
      <c r="AE644" s="404"/>
      <c r="AF644" s="404"/>
      <c r="AG644" s="404"/>
    </row>
    <row r="645" spans="1:33" ht="15.75" customHeight="1">
      <c r="A645" s="404"/>
      <c r="B645" s="404"/>
      <c r="C645" s="404"/>
      <c r="D645" s="404"/>
      <c r="E645" s="404"/>
      <c r="F645" s="404"/>
      <c r="G645" s="404"/>
      <c r="H645" s="404"/>
      <c r="I645" s="404"/>
      <c r="J645" s="404"/>
      <c r="K645" s="404"/>
      <c r="L645" s="404"/>
      <c r="M645" s="404"/>
      <c r="N645" s="404"/>
      <c r="O645" s="404"/>
      <c r="P645" s="404"/>
      <c r="Q645" s="404"/>
      <c r="R645" s="404"/>
      <c r="S645" s="404"/>
      <c r="T645" s="404"/>
      <c r="U645" s="404"/>
      <c r="V645" s="404"/>
      <c r="W645" s="404"/>
      <c r="X645" s="404"/>
      <c r="Y645" s="404"/>
      <c r="Z645" s="404"/>
      <c r="AA645" s="404"/>
      <c r="AB645" s="404"/>
      <c r="AC645" s="404"/>
      <c r="AD645" s="404"/>
      <c r="AE645" s="404"/>
      <c r="AF645" s="404"/>
      <c r="AG645" s="404"/>
    </row>
    <row r="646" spans="1:33" ht="15.75" customHeight="1">
      <c r="A646" s="404"/>
      <c r="B646" s="404"/>
      <c r="C646" s="404"/>
      <c r="D646" s="404"/>
      <c r="E646" s="404"/>
      <c r="F646" s="404"/>
      <c r="G646" s="404"/>
      <c r="H646" s="404"/>
      <c r="I646" s="404"/>
      <c r="J646" s="404"/>
      <c r="K646" s="404"/>
      <c r="L646" s="404"/>
      <c r="M646" s="404"/>
      <c r="N646" s="404"/>
      <c r="O646" s="404"/>
      <c r="P646" s="404"/>
      <c r="Q646" s="404"/>
      <c r="R646" s="404"/>
      <c r="S646" s="404"/>
      <c r="T646" s="404"/>
      <c r="U646" s="404"/>
      <c r="V646" s="404"/>
      <c r="W646" s="404"/>
      <c r="X646" s="404"/>
      <c r="Y646" s="404"/>
      <c r="Z646" s="404"/>
      <c r="AA646" s="404"/>
      <c r="AB646" s="404"/>
      <c r="AC646" s="404"/>
      <c r="AD646" s="404"/>
      <c r="AE646" s="404"/>
      <c r="AF646" s="404"/>
      <c r="AG646" s="404"/>
    </row>
    <row r="647" spans="1:33" ht="15.75" customHeight="1">
      <c r="A647" s="404"/>
      <c r="B647" s="404"/>
      <c r="C647" s="404"/>
      <c r="D647" s="404"/>
      <c r="E647" s="404"/>
      <c r="F647" s="404"/>
      <c r="G647" s="404"/>
      <c r="H647" s="404"/>
      <c r="I647" s="404"/>
      <c r="J647" s="404"/>
      <c r="K647" s="404"/>
      <c r="L647" s="404"/>
      <c r="M647" s="404"/>
      <c r="N647" s="404"/>
      <c r="O647" s="404"/>
      <c r="P647" s="404"/>
      <c r="Q647" s="404"/>
      <c r="R647" s="404"/>
      <c r="S647" s="404"/>
      <c r="T647" s="404"/>
      <c r="U647" s="404"/>
      <c r="V647" s="404"/>
      <c r="W647" s="404"/>
      <c r="X647" s="404"/>
      <c r="Y647" s="404"/>
      <c r="Z647" s="404"/>
      <c r="AA647" s="404"/>
      <c r="AB647" s="404"/>
      <c r="AC647" s="404"/>
      <c r="AD647" s="404"/>
      <c r="AE647" s="404"/>
      <c r="AF647" s="404"/>
      <c r="AG647" s="404"/>
    </row>
    <row r="648" spans="1:33" ht="15.75" customHeight="1">
      <c r="A648" s="404"/>
      <c r="B648" s="404"/>
      <c r="C648" s="404"/>
      <c r="D648" s="404"/>
      <c r="E648" s="404"/>
      <c r="F648" s="404"/>
      <c r="G648" s="404"/>
      <c r="H648" s="404"/>
      <c r="I648" s="404"/>
      <c r="J648" s="404"/>
      <c r="K648" s="404"/>
      <c r="L648" s="404"/>
      <c r="M648" s="404"/>
      <c r="N648" s="404"/>
      <c r="O648" s="404"/>
      <c r="P648" s="404"/>
      <c r="Q648" s="404"/>
      <c r="R648" s="404"/>
      <c r="S648" s="404"/>
      <c r="T648" s="404"/>
      <c r="U648" s="404"/>
      <c r="V648" s="404"/>
      <c r="W648" s="404"/>
      <c r="X648" s="404"/>
      <c r="Y648" s="404"/>
      <c r="Z648" s="404"/>
      <c r="AA648" s="404"/>
      <c r="AB648" s="404"/>
      <c r="AC648" s="404"/>
      <c r="AD648" s="404"/>
      <c r="AE648" s="404"/>
      <c r="AF648" s="404"/>
      <c r="AG648" s="404"/>
    </row>
    <row r="649" spans="1:33" ht="15.75" customHeight="1">
      <c r="A649" s="404"/>
      <c r="B649" s="404"/>
      <c r="C649" s="404"/>
      <c r="D649" s="404"/>
      <c r="E649" s="404"/>
      <c r="F649" s="404"/>
      <c r="G649" s="404"/>
      <c r="H649" s="404"/>
      <c r="I649" s="404"/>
      <c r="J649" s="404"/>
      <c r="K649" s="404"/>
      <c r="L649" s="404"/>
      <c r="M649" s="404"/>
      <c r="N649" s="404"/>
      <c r="O649" s="404"/>
      <c r="P649" s="404"/>
      <c r="Q649" s="404"/>
      <c r="R649" s="404"/>
      <c r="S649" s="404"/>
      <c r="T649" s="404"/>
      <c r="U649" s="404"/>
      <c r="V649" s="404"/>
      <c r="W649" s="404"/>
      <c r="X649" s="404"/>
      <c r="Y649" s="404"/>
      <c r="Z649" s="404"/>
      <c r="AA649" s="404"/>
      <c r="AB649" s="404"/>
      <c r="AC649" s="404"/>
      <c r="AD649" s="404"/>
      <c r="AE649" s="404"/>
      <c r="AF649" s="404"/>
      <c r="AG649" s="404"/>
    </row>
    <row r="650" spans="1:33" ht="15.75" customHeight="1">
      <c r="A650" s="404"/>
      <c r="B650" s="404"/>
      <c r="C650" s="404"/>
      <c r="D650" s="404"/>
      <c r="E650" s="404"/>
      <c r="F650" s="404"/>
      <c r="G650" s="404"/>
      <c r="H650" s="404"/>
      <c r="I650" s="404"/>
      <c r="J650" s="404"/>
      <c r="K650" s="404"/>
      <c r="L650" s="404"/>
      <c r="M650" s="404"/>
      <c r="N650" s="404"/>
      <c r="O650" s="404"/>
      <c r="P650" s="404"/>
      <c r="Q650" s="404"/>
      <c r="R650" s="404"/>
      <c r="S650" s="404"/>
      <c r="T650" s="404"/>
      <c r="U650" s="404"/>
      <c r="V650" s="404"/>
      <c r="W650" s="404"/>
      <c r="X650" s="404"/>
      <c r="Y650" s="404"/>
      <c r="Z650" s="404"/>
      <c r="AA650" s="404"/>
      <c r="AB650" s="404"/>
      <c r="AC650" s="404"/>
      <c r="AD650" s="404"/>
      <c r="AE650" s="404"/>
      <c r="AF650" s="404"/>
      <c r="AG650" s="404"/>
    </row>
    <row r="651" spans="1:33" ht="15.75" customHeight="1">
      <c r="A651" s="404"/>
      <c r="B651" s="404"/>
      <c r="C651" s="404"/>
      <c r="D651" s="404"/>
      <c r="E651" s="404"/>
      <c r="F651" s="404"/>
      <c r="G651" s="404"/>
      <c r="H651" s="404"/>
      <c r="I651" s="404"/>
      <c r="J651" s="404"/>
      <c r="K651" s="404"/>
      <c r="L651" s="404"/>
      <c r="M651" s="404"/>
      <c r="N651" s="404"/>
      <c r="O651" s="404"/>
      <c r="P651" s="404"/>
      <c r="Q651" s="404"/>
      <c r="R651" s="404"/>
      <c r="S651" s="404"/>
      <c r="T651" s="404"/>
      <c r="U651" s="404"/>
      <c r="V651" s="404"/>
      <c r="W651" s="404"/>
      <c r="X651" s="404"/>
      <c r="Y651" s="404"/>
      <c r="Z651" s="404"/>
      <c r="AA651" s="404"/>
      <c r="AB651" s="404"/>
      <c r="AC651" s="404"/>
      <c r="AD651" s="404"/>
      <c r="AE651" s="404"/>
      <c r="AF651" s="404"/>
      <c r="AG651" s="404"/>
    </row>
    <row r="652" spans="1:33" ht="15.75" customHeight="1">
      <c r="A652" s="404"/>
      <c r="B652" s="404"/>
      <c r="C652" s="404"/>
      <c r="D652" s="404"/>
      <c r="E652" s="404"/>
      <c r="F652" s="404"/>
      <c r="G652" s="404"/>
      <c r="H652" s="404"/>
      <c r="I652" s="404"/>
      <c r="J652" s="404"/>
      <c r="K652" s="404"/>
      <c r="L652" s="404"/>
      <c r="M652" s="404"/>
      <c r="N652" s="404"/>
      <c r="O652" s="404"/>
      <c r="P652" s="404"/>
      <c r="Q652" s="404"/>
      <c r="R652" s="404"/>
      <c r="S652" s="404"/>
      <c r="T652" s="404"/>
      <c r="U652" s="404"/>
      <c r="V652" s="404"/>
      <c r="W652" s="404"/>
      <c r="X652" s="404"/>
      <c r="Y652" s="404"/>
      <c r="Z652" s="404"/>
      <c r="AA652" s="404"/>
      <c r="AB652" s="404"/>
      <c r="AC652" s="404"/>
      <c r="AD652" s="404"/>
      <c r="AE652" s="404"/>
      <c r="AF652" s="404"/>
      <c r="AG652" s="404"/>
    </row>
    <row r="653" spans="1:33" ht="15.75" customHeight="1">
      <c r="A653" s="404"/>
      <c r="B653" s="404"/>
      <c r="C653" s="404"/>
      <c r="D653" s="404"/>
      <c r="E653" s="404"/>
      <c r="F653" s="404"/>
      <c r="G653" s="404"/>
      <c r="H653" s="404"/>
      <c r="I653" s="404"/>
      <c r="J653" s="404"/>
      <c r="K653" s="404"/>
      <c r="L653" s="404"/>
      <c r="M653" s="404"/>
      <c r="N653" s="404"/>
      <c r="O653" s="404"/>
      <c r="P653" s="404"/>
      <c r="Q653" s="404"/>
      <c r="R653" s="404"/>
      <c r="S653" s="404"/>
      <c r="T653" s="404"/>
      <c r="U653" s="404"/>
      <c r="V653" s="404"/>
      <c r="W653" s="404"/>
      <c r="X653" s="404"/>
      <c r="Y653" s="404"/>
      <c r="Z653" s="404"/>
      <c r="AA653" s="404"/>
      <c r="AB653" s="404"/>
      <c r="AC653" s="404"/>
      <c r="AD653" s="404"/>
      <c r="AE653" s="404"/>
      <c r="AF653" s="404"/>
      <c r="AG653" s="404"/>
    </row>
    <row r="654" spans="1:33" ht="15.75" customHeight="1">
      <c r="A654" s="404"/>
      <c r="B654" s="404"/>
      <c r="C654" s="404"/>
      <c r="D654" s="404"/>
      <c r="E654" s="404"/>
      <c r="F654" s="404"/>
      <c r="G654" s="404"/>
      <c r="H654" s="404"/>
      <c r="I654" s="404"/>
      <c r="J654" s="404"/>
      <c r="K654" s="404"/>
      <c r="L654" s="404"/>
      <c r="M654" s="404"/>
      <c r="N654" s="404"/>
      <c r="O654" s="404"/>
      <c r="P654" s="404"/>
      <c r="Q654" s="404"/>
      <c r="R654" s="404"/>
      <c r="S654" s="404"/>
      <c r="T654" s="404"/>
      <c r="U654" s="404"/>
      <c r="V654" s="404"/>
      <c r="W654" s="404"/>
      <c r="X654" s="404"/>
      <c r="Y654" s="404"/>
      <c r="Z654" s="404"/>
      <c r="AA654" s="404"/>
      <c r="AB654" s="404"/>
      <c r="AC654" s="404"/>
      <c r="AD654" s="404"/>
      <c r="AE654" s="404"/>
      <c r="AF654" s="404"/>
      <c r="AG654" s="404"/>
    </row>
    <row r="655" spans="1:33" ht="15.75" customHeight="1">
      <c r="A655" s="404"/>
      <c r="B655" s="404"/>
      <c r="C655" s="404"/>
      <c r="D655" s="404"/>
      <c r="E655" s="404"/>
      <c r="F655" s="404"/>
      <c r="G655" s="404"/>
      <c r="H655" s="404"/>
      <c r="I655" s="404"/>
      <c r="J655" s="404"/>
      <c r="K655" s="404"/>
      <c r="L655" s="404"/>
      <c r="M655" s="404"/>
      <c r="N655" s="404"/>
      <c r="O655" s="404"/>
      <c r="P655" s="404"/>
      <c r="Q655" s="404"/>
      <c r="R655" s="404"/>
      <c r="S655" s="404"/>
      <c r="T655" s="404"/>
      <c r="U655" s="404"/>
      <c r="V655" s="404"/>
      <c r="W655" s="404"/>
      <c r="X655" s="404"/>
      <c r="Y655" s="404"/>
      <c r="Z655" s="404"/>
      <c r="AA655" s="404"/>
      <c r="AB655" s="404"/>
      <c r="AC655" s="404"/>
      <c r="AD655" s="404"/>
      <c r="AE655" s="404"/>
      <c r="AF655" s="404"/>
      <c r="AG655" s="404"/>
    </row>
    <row r="656" spans="1:33" ht="15.75" customHeight="1">
      <c r="A656" s="404"/>
      <c r="B656" s="404"/>
      <c r="C656" s="404"/>
      <c r="D656" s="404"/>
      <c r="E656" s="404"/>
      <c r="F656" s="404"/>
      <c r="G656" s="404"/>
      <c r="H656" s="404"/>
      <c r="I656" s="404"/>
      <c r="J656" s="404"/>
      <c r="K656" s="404"/>
      <c r="L656" s="404"/>
      <c r="M656" s="404"/>
      <c r="N656" s="404"/>
      <c r="O656" s="404"/>
      <c r="P656" s="404"/>
      <c r="Q656" s="404"/>
      <c r="R656" s="404"/>
      <c r="S656" s="404"/>
      <c r="T656" s="404"/>
      <c r="U656" s="404"/>
      <c r="V656" s="404"/>
      <c r="W656" s="404"/>
      <c r="X656" s="404"/>
      <c r="Y656" s="404"/>
      <c r="Z656" s="404"/>
      <c r="AA656" s="404"/>
      <c r="AB656" s="404"/>
      <c r="AC656" s="404"/>
      <c r="AD656" s="404"/>
      <c r="AE656" s="404"/>
      <c r="AF656" s="404"/>
      <c r="AG656" s="404"/>
    </row>
    <row r="657" spans="1:33" ht="15.75" customHeight="1">
      <c r="A657" s="404"/>
      <c r="B657" s="404"/>
      <c r="C657" s="404"/>
      <c r="D657" s="404"/>
      <c r="E657" s="404"/>
      <c r="F657" s="404"/>
      <c r="G657" s="404"/>
      <c r="H657" s="404"/>
      <c r="I657" s="404"/>
      <c r="J657" s="404"/>
      <c r="K657" s="404"/>
      <c r="L657" s="404"/>
      <c r="M657" s="404"/>
      <c r="N657" s="404"/>
      <c r="O657" s="404"/>
      <c r="P657" s="404"/>
      <c r="Q657" s="404"/>
      <c r="R657" s="404"/>
      <c r="S657" s="404"/>
      <c r="T657" s="404"/>
      <c r="U657" s="404"/>
      <c r="V657" s="404"/>
      <c r="W657" s="404"/>
      <c r="X657" s="404"/>
      <c r="Y657" s="404"/>
      <c r="Z657" s="404"/>
      <c r="AA657" s="404"/>
      <c r="AB657" s="404"/>
      <c r="AC657" s="404"/>
      <c r="AD657" s="404"/>
      <c r="AE657" s="404"/>
      <c r="AF657" s="404"/>
      <c r="AG657" s="404"/>
    </row>
    <row r="658" spans="1:33" ht="15.75" customHeight="1">
      <c r="A658" s="404"/>
      <c r="B658" s="404"/>
      <c r="C658" s="404"/>
      <c r="D658" s="404"/>
      <c r="E658" s="404"/>
      <c r="F658" s="404"/>
      <c r="G658" s="404"/>
      <c r="H658" s="404"/>
      <c r="I658" s="404"/>
      <c r="J658" s="404"/>
      <c r="K658" s="404"/>
      <c r="L658" s="404"/>
      <c r="M658" s="404"/>
      <c r="N658" s="404"/>
      <c r="O658" s="404"/>
      <c r="P658" s="404"/>
      <c r="Q658" s="404"/>
      <c r="R658" s="404"/>
      <c r="S658" s="404"/>
      <c r="T658" s="404"/>
      <c r="U658" s="404"/>
      <c r="V658" s="404"/>
      <c r="W658" s="404"/>
      <c r="X658" s="404"/>
      <c r="Y658" s="404"/>
      <c r="Z658" s="404"/>
      <c r="AA658" s="404"/>
      <c r="AB658" s="404"/>
      <c r="AC658" s="404"/>
      <c r="AD658" s="404"/>
      <c r="AE658" s="404"/>
      <c r="AF658" s="404"/>
      <c r="AG658" s="404"/>
    </row>
    <row r="659" spans="1:33" ht="15.75" customHeight="1">
      <c r="A659" s="404"/>
      <c r="B659" s="404"/>
      <c r="C659" s="404"/>
      <c r="D659" s="404"/>
      <c r="E659" s="404"/>
      <c r="F659" s="404"/>
      <c r="G659" s="404"/>
      <c r="H659" s="404"/>
      <c r="I659" s="404"/>
      <c r="J659" s="404"/>
      <c r="K659" s="404"/>
      <c r="L659" s="404"/>
      <c r="M659" s="404"/>
      <c r="N659" s="404"/>
      <c r="O659" s="404"/>
      <c r="P659" s="404"/>
      <c r="Q659" s="404"/>
      <c r="R659" s="404"/>
      <c r="S659" s="404"/>
      <c r="T659" s="404"/>
      <c r="U659" s="404"/>
      <c r="V659" s="404"/>
      <c r="W659" s="404"/>
      <c r="X659" s="404"/>
      <c r="Y659" s="404"/>
      <c r="Z659" s="404"/>
      <c r="AA659" s="404"/>
      <c r="AB659" s="404"/>
      <c r="AC659" s="404"/>
      <c r="AD659" s="404"/>
      <c r="AE659" s="404"/>
      <c r="AF659" s="404"/>
      <c r="AG659" s="404"/>
    </row>
    <row r="660" spans="1:33" ht="15.75" customHeight="1">
      <c r="A660" s="404"/>
      <c r="B660" s="404"/>
      <c r="C660" s="404"/>
      <c r="D660" s="404"/>
      <c r="E660" s="404"/>
      <c r="F660" s="404"/>
      <c r="G660" s="404"/>
      <c r="H660" s="404"/>
      <c r="I660" s="404"/>
      <c r="J660" s="404"/>
      <c r="K660" s="404"/>
      <c r="L660" s="404"/>
      <c r="M660" s="404"/>
      <c r="N660" s="404"/>
      <c r="O660" s="404"/>
      <c r="P660" s="404"/>
      <c r="Q660" s="404"/>
      <c r="R660" s="404"/>
      <c r="S660" s="404"/>
      <c r="T660" s="404"/>
      <c r="U660" s="404"/>
      <c r="V660" s="404"/>
      <c r="W660" s="404"/>
      <c r="X660" s="404"/>
      <c r="Y660" s="404"/>
      <c r="Z660" s="404"/>
      <c r="AA660" s="404"/>
      <c r="AB660" s="404"/>
      <c r="AC660" s="404"/>
      <c r="AD660" s="404"/>
      <c r="AE660" s="404"/>
      <c r="AF660" s="404"/>
      <c r="AG660" s="404"/>
    </row>
    <row r="661" spans="1:33" ht="15.75" customHeight="1">
      <c r="A661" s="404"/>
      <c r="B661" s="404"/>
      <c r="C661" s="404"/>
      <c r="D661" s="404"/>
      <c r="E661" s="404"/>
      <c r="F661" s="404"/>
      <c r="G661" s="404"/>
      <c r="H661" s="404"/>
      <c r="I661" s="404"/>
      <c r="J661" s="404"/>
      <c r="K661" s="404"/>
      <c r="L661" s="404"/>
      <c r="M661" s="404"/>
      <c r="N661" s="404"/>
      <c r="O661" s="404"/>
      <c r="P661" s="404"/>
      <c r="Q661" s="404"/>
      <c r="R661" s="404"/>
      <c r="S661" s="404"/>
      <c r="T661" s="404"/>
      <c r="U661" s="404"/>
      <c r="V661" s="404"/>
      <c r="W661" s="404"/>
      <c r="X661" s="404"/>
      <c r="Y661" s="404"/>
      <c r="Z661" s="404"/>
      <c r="AA661" s="404"/>
      <c r="AB661" s="404"/>
      <c r="AC661" s="404"/>
      <c r="AD661" s="404"/>
      <c r="AE661" s="404"/>
      <c r="AF661" s="404"/>
      <c r="AG661" s="404"/>
    </row>
    <row r="662" spans="1:33" ht="15.75" customHeight="1">
      <c r="A662" s="404"/>
      <c r="B662" s="404"/>
      <c r="C662" s="404"/>
      <c r="D662" s="404"/>
      <c r="E662" s="404"/>
      <c r="F662" s="404"/>
      <c r="G662" s="404"/>
      <c r="H662" s="404"/>
      <c r="I662" s="404"/>
      <c r="J662" s="404"/>
      <c r="K662" s="404"/>
      <c r="L662" s="404"/>
      <c r="M662" s="404"/>
      <c r="N662" s="404"/>
      <c r="O662" s="404"/>
      <c r="P662" s="404"/>
      <c r="Q662" s="404"/>
      <c r="R662" s="404"/>
      <c r="S662" s="404"/>
      <c r="T662" s="404"/>
      <c r="U662" s="404"/>
      <c r="V662" s="404"/>
      <c r="W662" s="404"/>
      <c r="X662" s="404"/>
      <c r="Y662" s="404"/>
      <c r="Z662" s="404"/>
      <c r="AA662" s="404"/>
      <c r="AB662" s="404"/>
      <c r="AC662" s="404"/>
      <c r="AD662" s="404"/>
      <c r="AE662" s="404"/>
      <c r="AF662" s="404"/>
      <c r="AG662" s="404"/>
    </row>
    <row r="663" spans="1:33" ht="15.75" customHeight="1">
      <c r="A663" s="404"/>
      <c r="B663" s="404"/>
      <c r="C663" s="404"/>
      <c r="D663" s="404"/>
      <c r="E663" s="404"/>
      <c r="F663" s="404"/>
      <c r="G663" s="404"/>
      <c r="H663" s="404"/>
      <c r="I663" s="404"/>
      <c r="J663" s="404"/>
      <c r="K663" s="404"/>
      <c r="L663" s="404"/>
      <c r="M663" s="404"/>
      <c r="N663" s="404"/>
      <c r="O663" s="404"/>
      <c r="P663" s="404"/>
      <c r="Q663" s="404"/>
      <c r="R663" s="404"/>
      <c r="S663" s="404"/>
      <c r="T663" s="404"/>
      <c r="U663" s="404"/>
      <c r="V663" s="404"/>
      <c r="W663" s="404"/>
      <c r="X663" s="404"/>
      <c r="Y663" s="404"/>
      <c r="Z663" s="404"/>
      <c r="AA663" s="404"/>
      <c r="AB663" s="404"/>
      <c r="AC663" s="404"/>
      <c r="AD663" s="404"/>
      <c r="AE663" s="404"/>
      <c r="AF663" s="404"/>
      <c r="AG663" s="404"/>
    </row>
    <row r="664" spans="1:33" ht="15.75" customHeight="1">
      <c r="A664" s="404"/>
      <c r="B664" s="404"/>
      <c r="C664" s="404"/>
      <c r="D664" s="404"/>
      <c r="E664" s="404"/>
      <c r="F664" s="404"/>
      <c r="G664" s="404"/>
      <c r="H664" s="404"/>
      <c r="I664" s="404"/>
      <c r="J664" s="404"/>
      <c r="K664" s="404"/>
      <c r="L664" s="404"/>
      <c r="M664" s="404"/>
      <c r="N664" s="404"/>
      <c r="O664" s="404"/>
      <c r="P664" s="404"/>
      <c r="Q664" s="404"/>
      <c r="R664" s="404"/>
      <c r="S664" s="404"/>
      <c r="T664" s="404"/>
      <c r="U664" s="404"/>
      <c r="V664" s="404"/>
      <c r="W664" s="404"/>
      <c r="X664" s="404"/>
      <c r="Y664" s="404"/>
      <c r="Z664" s="404"/>
      <c r="AA664" s="404"/>
      <c r="AB664" s="404"/>
      <c r="AC664" s="404"/>
      <c r="AD664" s="404"/>
      <c r="AE664" s="404"/>
      <c r="AF664" s="404"/>
      <c r="AG664" s="404"/>
    </row>
    <row r="665" spans="1:33" ht="15.75" customHeight="1">
      <c r="A665" s="404"/>
      <c r="B665" s="404"/>
      <c r="C665" s="404"/>
      <c r="D665" s="404"/>
      <c r="E665" s="404"/>
      <c r="F665" s="404"/>
      <c r="G665" s="404"/>
      <c r="H665" s="404"/>
      <c r="I665" s="404"/>
      <c r="J665" s="404"/>
      <c r="K665" s="404"/>
      <c r="L665" s="404"/>
      <c r="M665" s="404"/>
      <c r="N665" s="404"/>
      <c r="O665" s="404"/>
      <c r="P665" s="404"/>
      <c r="Q665" s="404"/>
      <c r="R665" s="404"/>
      <c r="S665" s="404"/>
      <c r="T665" s="404"/>
      <c r="U665" s="404"/>
      <c r="V665" s="404"/>
      <c r="W665" s="404"/>
      <c r="X665" s="404"/>
      <c r="Y665" s="404"/>
      <c r="Z665" s="404"/>
      <c r="AA665" s="404"/>
      <c r="AB665" s="404"/>
      <c r="AC665" s="404"/>
      <c r="AD665" s="404"/>
      <c r="AE665" s="404"/>
      <c r="AF665" s="404"/>
      <c r="AG665" s="404"/>
    </row>
    <row r="666" spans="1:33" ht="15.75" customHeight="1">
      <c r="A666" s="404"/>
      <c r="B666" s="404"/>
      <c r="C666" s="404"/>
      <c r="D666" s="404"/>
      <c r="E666" s="404"/>
      <c r="F666" s="404"/>
      <c r="G666" s="404"/>
      <c r="H666" s="404"/>
      <c r="I666" s="404"/>
      <c r="J666" s="404"/>
      <c r="K666" s="404"/>
      <c r="L666" s="404"/>
      <c r="M666" s="404"/>
      <c r="N666" s="404"/>
      <c r="O666" s="404"/>
      <c r="P666" s="404"/>
      <c r="Q666" s="404"/>
      <c r="R666" s="404"/>
      <c r="S666" s="404"/>
      <c r="T666" s="404"/>
      <c r="U666" s="404"/>
      <c r="V666" s="404"/>
      <c r="W666" s="404"/>
      <c r="X666" s="404"/>
      <c r="Y666" s="404"/>
      <c r="Z666" s="404"/>
      <c r="AA666" s="404"/>
      <c r="AB666" s="404"/>
      <c r="AC666" s="404"/>
      <c r="AD666" s="404"/>
      <c r="AE666" s="404"/>
      <c r="AF666" s="404"/>
      <c r="AG666" s="404"/>
    </row>
    <row r="667" spans="1:33" ht="15.75" customHeight="1">
      <c r="A667" s="404"/>
      <c r="B667" s="404"/>
      <c r="C667" s="404"/>
      <c r="D667" s="404"/>
      <c r="E667" s="404"/>
      <c r="F667" s="404"/>
      <c r="G667" s="404"/>
      <c r="H667" s="404"/>
      <c r="I667" s="404"/>
      <c r="J667" s="404"/>
      <c r="K667" s="404"/>
      <c r="L667" s="404"/>
      <c r="M667" s="404"/>
      <c r="N667" s="404"/>
      <c r="O667" s="404"/>
      <c r="P667" s="404"/>
      <c r="Q667" s="404"/>
      <c r="R667" s="404"/>
      <c r="S667" s="404"/>
      <c r="T667" s="404"/>
      <c r="U667" s="404"/>
      <c r="V667" s="404"/>
      <c r="W667" s="404"/>
      <c r="X667" s="404"/>
      <c r="Y667" s="404"/>
      <c r="Z667" s="404"/>
      <c r="AA667" s="404"/>
      <c r="AB667" s="404"/>
      <c r="AC667" s="404"/>
      <c r="AD667" s="404"/>
      <c r="AE667" s="404"/>
      <c r="AF667" s="404"/>
      <c r="AG667" s="404"/>
    </row>
    <row r="668" spans="1:33" ht="15.75" customHeight="1">
      <c r="A668" s="404"/>
      <c r="B668" s="404"/>
      <c r="C668" s="404"/>
      <c r="D668" s="404"/>
      <c r="E668" s="404"/>
      <c r="F668" s="404"/>
      <c r="G668" s="404"/>
      <c r="H668" s="404"/>
      <c r="I668" s="404"/>
      <c r="J668" s="404"/>
      <c r="K668" s="404"/>
      <c r="L668" s="404"/>
      <c r="M668" s="404"/>
      <c r="N668" s="404"/>
      <c r="O668" s="404"/>
      <c r="P668" s="404"/>
      <c r="Q668" s="404"/>
      <c r="R668" s="404"/>
      <c r="S668" s="404"/>
      <c r="T668" s="404"/>
      <c r="U668" s="404"/>
      <c r="V668" s="404"/>
      <c r="W668" s="404"/>
      <c r="X668" s="404"/>
      <c r="Y668" s="404"/>
      <c r="Z668" s="404"/>
      <c r="AA668" s="404"/>
      <c r="AB668" s="404"/>
      <c r="AC668" s="404"/>
      <c r="AD668" s="404"/>
      <c r="AE668" s="404"/>
      <c r="AF668" s="404"/>
      <c r="AG668" s="404"/>
    </row>
    <row r="669" spans="1:33" ht="15.75" customHeight="1">
      <c r="A669" s="404"/>
      <c r="B669" s="404"/>
      <c r="C669" s="404"/>
      <c r="D669" s="404"/>
      <c r="E669" s="404"/>
      <c r="F669" s="404"/>
      <c r="G669" s="404"/>
      <c r="H669" s="404"/>
      <c r="I669" s="404"/>
      <c r="J669" s="404"/>
      <c r="K669" s="404"/>
      <c r="L669" s="404"/>
      <c r="M669" s="404"/>
      <c r="N669" s="404"/>
      <c r="O669" s="404"/>
      <c r="P669" s="404"/>
      <c r="Q669" s="404"/>
      <c r="R669" s="404"/>
      <c r="S669" s="404"/>
      <c r="T669" s="404"/>
      <c r="U669" s="404"/>
      <c r="V669" s="404"/>
      <c r="W669" s="404"/>
      <c r="X669" s="404"/>
      <c r="Y669" s="404"/>
      <c r="Z669" s="404"/>
      <c r="AA669" s="404"/>
      <c r="AB669" s="404"/>
      <c r="AC669" s="404"/>
      <c r="AD669" s="404"/>
      <c r="AE669" s="404"/>
      <c r="AF669" s="404"/>
      <c r="AG669" s="404"/>
    </row>
    <row r="670" spans="1:33" ht="15.75" customHeight="1">
      <c r="A670" s="404"/>
      <c r="B670" s="404"/>
      <c r="C670" s="404"/>
      <c r="D670" s="404"/>
      <c r="E670" s="404"/>
      <c r="F670" s="404"/>
      <c r="G670" s="404"/>
      <c r="H670" s="404"/>
      <c r="I670" s="404"/>
      <c r="J670" s="404"/>
      <c r="K670" s="404"/>
      <c r="L670" s="404"/>
      <c r="M670" s="404"/>
      <c r="N670" s="404"/>
      <c r="O670" s="404"/>
      <c r="P670" s="404"/>
      <c r="Q670" s="404"/>
      <c r="R670" s="404"/>
      <c r="S670" s="404"/>
      <c r="T670" s="404"/>
      <c r="U670" s="404"/>
      <c r="V670" s="404"/>
      <c r="W670" s="404"/>
      <c r="X670" s="404"/>
      <c r="Y670" s="404"/>
      <c r="Z670" s="404"/>
      <c r="AA670" s="404"/>
      <c r="AB670" s="404"/>
      <c r="AC670" s="404"/>
      <c r="AD670" s="404"/>
      <c r="AE670" s="404"/>
      <c r="AF670" s="404"/>
      <c r="AG670" s="404"/>
    </row>
    <row r="671" spans="1:33" ht="15.75" customHeight="1">
      <c r="A671" s="404"/>
      <c r="B671" s="404"/>
      <c r="C671" s="404"/>
      <c r="D671" s="404"/>
      <c r="E671" s="404"/>
      <c r="F671" s="404"/>
      <c r="G671" s="404"/>
      <c r="H671" s="404"/>
      <c r="I671" s="404"/>
      <c r="J671" s="404"/>
      <c r="K671" s="404"/>
      <c r="L671" s="404"/>
      <c r="M671" s="404"/>
      <c r="N671" s="404"/>
      <c r="O671" s="404"/>
      <c r="P671" s="404"/>
      <c r="Q671" s="404"/>
      <c r="R671" s="404"/>
      <c r="S671" s="404"/>
      <c r="T671" s="404"/>
      <c r="U671" s="404"/>
      <c r="V671" s="404"/>
      <c r="W671" s="404"/>
      <c r="X671" s="404"/>
      <c r="Y671" s="404"/>
      <c r="Z671" s="404"/>
      <c r="AA671" s="404"/>
      <c r="AB671" s="404"/>
      <c r="AC671" s="404"/>
      <c r="AD671" s="404"/>
      <c r="AE671" s="404"/>
      <c r="AF671" s="404"/>
      <c r="AG671" s="404"/>
    </row>
    <row r="672" spans="1:33" ht="15.75" customHeight="1">
      <c r="A672" s="404"/>
      <c r="B672" s="404"/>
      <c r="C672" s="404"/>
      <c r="D672" s="404"/>
      <c r="E672" s="404"/>
      <c r="F672" s="404"/>
      <c r="G672" s="404"/>
      <c r="H672" s="404"/>
      <c r="I672" s="404"/>
      <c r="J672" s="404"/>
      <c r="K672" s="404"/>
      <c r="L672" s="404"/>
      <c r="M672" s="404"/>
      <c r="N672" s="404"/>
      <c r="O672" s="404"/>
      <c r="P672" s="404"/>
      <c r="Q672" s="404"/>
      <c r="R672" s="404"/>
      <c r="S672" s="404"/>
      <c r="T672" s="404"/>
      <c r="U672" s="404"/>
      <c r="V672" s="404"/>
      <c r="W672" s="404"/>
      <c r="X672" s="404"/>
      <c r="Y672" s="404"/>
      <c r="Z672" s="404"/>
      <c r="AA672" s="404"/>
      <c r="AB672" s="404"/>
      <c r="AC672" s="404"/>
      <c r="AD672" s="404"/>
      <c r="AE672" s="404"/>
      <c r="AF672" s="404"/>
      <c r="AG672" s="404"/>
    </row>
    <row r="673" spans="1:33" ht="15.75" customHeight="1">
      <c r="A673" s="404"/>
      <c r="B673" s="404"/>
      <c r="C673" s="404"/>
      <c r="D673" s="404"/>
      <c r="E673" s="404"/>
      <c r="F673" s="404"/>
      <c r="G673" s="404"/>
      <c r="H673" s="404"/>
      <c r="I673" s="404"/>
      <c r="J673" s="404"/>
      <c r="K673" s="404"/>
      <c r="L673" s="404"/>
      <c r="M673" s="404"/>
      <c r="N673" s="404"/>
      <c r="O673" s="404"/>
      <c r="P673" s="404"/>
      <c r="Q673" s="404"/>
      <c r="R673" s="404"/>
      <c r="S673" s="404"/>
      <c r="T673" s="404"/>
      <c r="U673" s="404"/>
      <c r="V673" s="404"/>
      <c r="W673" s="404"/>
      <c r="X673" s="404"/>
      <c r="Y673" s="404"/>
      <c r="Z673" s="404"/>
      <c r="AA673" s="404"/>
      <c r="AB673" s="404"/>
      <c r="AC673" s="404"/>
      <c r="AD673" s="404"/>
      <c r="AE673" s="404"/>
      <c r="AF673" s="404"/>
      <c r="AG673" s="404"/>
    </row>
    <row r="674" spans="1:33" ht="15.75" customHeight="1">
      <c r="A674" s="404"/>
      <c r="B674" s="404"/>
      <c r="C674" s="404"/>
      <c r="D674" s="404"/>
      <c r="E674" s="404"/>
      <c r="F674" s="404"/>
      <c r="G674" s="404"/>
      <c r="H674" s="404"/>
      <c r="I674" s="404"/>
      <c r="J674" s="404"/>
      <c r="K674" s="404"/>
      <c r="L674" s="404"/>
      <c r="M674" s="404"/>
      <c r="N674" s="404"/>
      <c r="O674" s="404"/>
      <c r="P674" s="404"/>
      <c r="Q674" s="404"/>
      <c r="R674" s="404"/>
      <c r="S674" s="404"/>
      <c r="T674" s="404"/>
      <c r="U674" s="404"/>
      <c r="V674" s="404"/>
      <c r="W674" s="404"/>
      <c r="X674" s="404"/>
      <c r="Y674" s="404"/>
      <c r="Z674" s="404"/>
      <c r="AA674" s="404"/>
      <c r="AB674" s="404"/>
      <c r="AC674" s="404"/>
      <c r="AD674" s="404"/>
      <c r="AE674" s="404"/>
      <c r="AF674" s="404"/>
      <c r="AG674" s="404"/>
    </row>
    <row r="675" spans="1:33" ht="15.75" customHeight="1">
      <c r="A675" s="404"/>
      <c r="B675" s="404"/>
      <c r="C675" s="404"/>
      <c r="D675" s="404"/>
      <c r="E675" s="404"/>
      <c r="F675" s="404"/>
      <c r="G675" s="404"/>
      <c r="H675" s="404"/>
      <c r="I675" s="404"/>
      <c r="J675" s="404"/>
      <c r="K675" s="404"/>
      <c r="L675" s="404"/>
      <c r="M675" s="404"/>
      <c r="N675" s="404"/>
      <c r="O675" s="404"/>
      <c r="P675" s="404"/>
      <c r="Q675" s="404"/>
      <c r="R675" s="404"/>
      <c r="S675" s="404"/>
      <c r="T675" s="404"/>
      <c r="U675" s="404"/>
      <c r="V675" s="404"/>
      <c r="W675" s="404"/>
      <c r="X675" s="404"/>
      <c r="Y675" s="404"/>
      <c r="Z675" s="404"/>
      <c r="AA675" s="404"/>
      <c r="AB675" s="404"/>
      <c r="AC675" s="404"/>
      <c r="AD675" s="404"/>
      <c r="AE675" s="404"/>
      <c r="AF675" s="404"/>
      <c r="AG675" s="404"/>
    </row>
    <row r="676" spans="1:33" ht="15.75" customHeight="1">
      <c r="A676" s="404"/>
      <c r="B676" s="404"/>
      <c r="C676" s="404"/>
      <c r="D676" s="404"/>
      <c r="E676" s="404"/>
      <c r="F676" s="404"/>
      <c r="G676" s="404"/>
      <c r="H676" s="404"/>
      <c r="I676" s="404"/>
      <c r="J676" s="404"/>
      <c r="K676" s="404"/>
      <c r="L676" s="404"/>
      <c r="M676" s="404"/>
      <c r="N676" s="404"/>
      <c r="O676" s="404"/>
      <c r="P676" s="404"/>
      <c r="Q676" s="404"/>
      <c r="R676" s="404"/>
      <c r="S676" s="404"/>
      <c r="T676" s="404"/>
      <c r="U676" s="404"/>
      <c r="V676" s="404"/>
      <c r="W676" s="404"/>
      <c r="X676" s="404"/>
      <c r="Y676" s="404"/>
      <c r="Z676" s="404"/>
      <c r="AA676" s="404"/>
      <c r="AB676" s="404"/>
      <c r="AC676" s="404"/>
      <c r="AD676" s="404"/>
      <c r="AE676" s="404"/>
      <c r="AF676" s="404"/>
      <c r="AG676" s="404"/>
    </row>
    <row r="677" spans="1:33" ht="15.75" customHeight="1">
      <c r="A677" s="404"/>
      <c r="B677" s="404"/>
      <c r="C677" s="404"/>
      <c r="D677" s="404"/>
      <c r="E677" s="404"/>
      <c r="F677" s="404"/>
      <c r="G677" s="404"/>
      <c r="H677" s="404"/>
      <c r="I677" s="404"/>
      <c r="J677" s="404"/>
      <c r="K677" s="404"/>
      <c r="L677" s="404"/>
      <c r="M677" s="404"/>
      <c r="N677" s="404"/>
      <c r="O677" s="404"/>
      <c r="P677" s="404"/>
      <c r="Q677" s="404"/>
      <c r="R677" s="404"/>
      <c r="S677" s="404"/>
      <c r="T677" s="404"/>
      <c r="U677" s="404"/>
      <c r="V677" s="404"/>
      <c r="W677" s="404"/>
      <c r="X677" s="404"/>
      <c r="Y677" s="404"/>
      <c r="Z677" s="404"/>
      <c r="AA677" s="404"/>
      <c r="AB677" s="404"/>
      <c r="AC677" s="404"/>
      <c r="AD677" s="404"/>
      <c r="AE677" s="404"/>
      <c r="AF677" s="404"/>
      <c r="AG677" s="404"/>
    </row>
    <row r="678" spans="1:33" ht="15.75" customHeight="1">
      <c r="A678" s="404"/>
      <c r="B678" s="404"/>
      <c r="C678" s="404"/>
      <c r="D678" s="404"/>
      <c r="E678" s="404"/>
      <c r="F678" s="404"/>
      <c r="G678" s="404"/>
      <c r="H678" s="404"/>
      <c r="I678" s="404"/>
      <c r="J678" s="404"/>
      <c r="K678" s="404"/>
      <c r="L678" s="404"/>
      <c r="M678" s="404"/>
      <c r="N678" s="404"/>
      <c r="O678" s="404"/>
      <c r="P678" s="404"/>
      <c r="Q678" s="404"/>
      <c r="R678" s="404"/>
      <c r="S678" s="404"/>
      <c r="T678" s="404"/>
      <c r="U678" s="404"/>
      <c r="V678" s="404"/>
      <c r="W678" s="404"/>
      <c r="X678" s="404"/>
      <c r="Y678" s="404"/>
      <c r="Z678" s="404"/>
      <c r="AA678" s="404"/>
      <c r="AB678" s="404"/>
      <c r="AC678" s="404"/>
      <c r="AD678" s="404"/>
      <c r="AE678" s="404"/>
      <c r="AF678" s="404"/>
      <c r="AG678" s="404"/>
    </row>
    <row r="679" spans="1:33" ht="15.75" customHeight="1">
      <c r="A679" s="404"/>
      <c r="B679" s="404"/>
      <c r="C679" s="404"/>
      <c r="D679" s="404"/>
      <c r="E679" s="404"/>
      <c r="F679" s="404"/>
      <c r="G679" s="404"/>
      <c r="H679" s="404"/>
      <c r="I679" s="404"/>
      <c r="J679" s="404"/>
      <c r="K679" s="404"/>
      <c r="L679" s="404"/>
      <c r="M679" s="404"/>
      <c r="N679" s="404"/>
      <c r="O679" s="404"/>
      <c r="P679" s="404"/>
      <c r="Q679" s="404"/>
      <c r="R679" s="404"/>
      <c r="S679" s="404"/>
      <c r="T679" s="404"/>
      <c r="U679" s="404"/>
      <c r="V679" s="404"/>
      <c r="W679" s="404"/>
      <c r="X679" s="404"/>
      <c r="Y679" s="404"/>
      <c r="Z679" s="404"/>
      <c r="AA679" s="404"/>
      <c r="AB679" s="404"/>
      <c r="AC679" s="404"/>
      <c r="AD679" s="404"/>
      <c r="AE679" s="404"/>
      <c r="AF679" s="404"/>
      <c r="AG679" s="404"/>
    </row>
    <row r="680" spans="1:33" ht="15.75" customHeight="1">
      <c r="A680" s="404"/>
      <c r="B680" s="404"/>
      <c r="C680" s="404"/>
      <c r="D680" s="404"/>
      <c r="E680" s="404"/>
      <c r="F680" s="404"/>
      <c r="G680" s="404"/>
      <c r="H680" s="404"/>
      <c r="I680" s="404"/>
      <c r="J680" s="404"/>
      <c r="K680" s="404"/>
      <c r="L680" s="404"/>
      <c r="M680" s="404"/>
      <c r="N680" s="404"/>
      <c r="O680" s="404"/>
      <c r="P680" s="404"/>
      <c r="Q680" s="404"/>
      <c r="R680" s="404"/>
      <c r="S680" s="404"/>
      <c r="T680" s="404"/>
      <c r="U680" s="404"/>
      <c r="V680" s="404"/>
      <c r="W680" s="404"/>
      <c r="X680" s="404"/>
      <c r="Y680" s="404"/>
      <c r="Z680" s="404"/>
      <c r="AA680" s="404"/>
      <c r="AB680" s="404"/>
      <c r="AC680" s="404"/>
      <c r="AD680" s="404"/>
      <c r="AE680" s="404"/>
      <c r="AF680" s="404"/>
      <c r="AG680" s="404"/>
    </row>
    <row r="681" spans="1:33" ht="15.75" customHeight="1">
      <c r="A681" s="404"/>
      <c r="B681" s="404"/>
      <c r="C681" s="404"/>
      <c r="D681" s="404"/>
      <c r="E681" s="404"/>
      <c r="F681" s="404"/>
      <c r="G681" s="404"/>
      <c r="H681" s="404"/>
      <c r="I681" s="404"/>
      <c r="J681" s="404"/>
      <c r="K681" s="404"/>
      <c r="L681" s="404"/>
      <c r="M681" s="404"/>
      <c r="N681" s="404"/>
      <c r="O681" s="404"/>
      <c r="P681" s="404"/>
      <c r="Q681" s="404"/>
      <c r="R681" s="404"/>
      <c r="S681" s="404"/>
      <c r="T681" s="404"/>
      <c r="U681" s="404"/>
      <c r="V681" s="404"/>
      <c r="W681" s="404"/>
      <c r="X681" s="404"/>
      <c r="Y681" s="404"/>
      <c r="Z681" s="404"/>
      <c r="AA681" s="404"/>
      <c r="AB681" s="404"/>
      <c r="AC681" s="404"/>
      <c r="AD681" s="404"/>
      <c r="AE681" s="404"/>
      <c r="AF681" s="404"/>
      <c r="AG681" s="404"/>
    </row>
    <row r="682" spans="1:33" ht="15.75" customHeight="1">
      <c r="A682" s="404"/>
      <c r="B682" s="404"/>
      <c r="C682" s="404"/>
      <c r="D682" s="404"/>
      <c r="E682" s="404"/>
      <c r="F682" s="404"/>
      <c r="G682" s="404"/>
      <c r="H682" s="404"/>
      <c r="I682" s="404"/>
      <c r="J682" s="404"/>
      <c r="K682" s="404"/>
      <c r="L682" s="404"/>
      <c r="M682" s="404"/>
      <c r="N682" s="404"/>
      <c r="O682" s="404"/>
      <c r="P682" s="404"/>
      <c r="Q682" s="404"/>
      <c r="R682" s="404"/>
      <c r="S682" s="404"/>
      <c r="T682" s="404"/>
      <c r="U682" s="404"/>
      <c r="V682" s="404"/>
      <c r="W682" s="404"/>
      <c r="X682" s="404"/>
      <c r="Y682" s="404"/>
      <c r="Z682" s="404"/>
      <c r="AA682" s="404"/>
      <c r="AB682" s="404"/>
      <c r="AC682" s="404"/>
      <c r="AD682" s="404"/>
      <c r="AE682" s="404"/>
      <c r="AF682" s="404"/>
      <c r="AG682" s="404"/>
    </row>
    <row r="683" spans="1:33" ht="15.75" customHeight="1">
      <c r="A683" s="404"/>
      <c r="B683" s="404"/>
      <c r="C683" s="404"/>
      <c r="D683" s="404"/>
      <c r="E683" s="404"/>
      <c r="F683" s="404"/>
      <c r="G683" s="404"/>
      <c r="H683" s="404"/>
      <c r="I683" s="404"/>
      <c r="J683" s="404"/>
      <c r="K683" s="404"/>
      <c r="L683" s="404"/>
      <c r="M683" s="404"/>
      <c r="N683" s="404"/>
      <c r="O683" s="404"/>
      <c r="P683" s="404"/>
      <c r="Q683" s="404"/>
      <c r="R683" s="404"/>
      <c r="S683" s="404"/>
      <c r="T683" s="404"/>
      <c r="U683" s="404"/>
      <c r="V683" s="404"/>
      <c r="W683" s="404"/>
      <c r="X683" s="404"/>
      <c r="Y683" s="404"/>
      <c r="Z683" s="404"/>
      <c r="AA683" s="404"/>
      <c r="AB683" s="404"/>
      <c r="AC683" s="404"/>
      <c r="AD683" s="404"/>
      <c r="AE683" s="404"/>
      <c r="AF683" s="404"/>
      <c r="AG683" s="404"/>
    </row>
    <row r="684" spans="1:33" ht="15.75" customHeight="1">
      <c r="A684" s="404"/>
      <c r="B684" s="404"/>
      <c r="C684" s="404"/>
      <c r="D684" s="404"/>
      <c r="E684" s="404"/>
      <c r="F684" s="404"/>
      <c r="G684" s="404"/>
      <c r="H684" s="404"/>
      <c r="I684" s="404"/>
      <c r="J684" s="404"/>
      <c r="K684" s="404"/>
      <c r="L684" s="404"/>
      <c r="M684" s="404"/>
      <c r="N684" s="404"/>
      <c r="O684" s="404"/>
      <c r="P684" s="404"/>
      <c r="Q684" s="404"/>
      <c r="R684" s="404"/>
      <c r="S684" s="404"/>
      <c r="T684" s="404"/>
      <c r="U684" s="404"/>
      <c r="V684" s="404"/>
      <c r="W684" s="404"/>
      <c r="X684" s="404"/>
      <c r="Y684" s="404"/>
      <c r="Z684" s="404"/>
      <c r="AA684" s="404"/>
      <c r="AB684" s="404"/>
      <c r="AC684" s="404"/>
      <c r="AD684" s="404"/>
      <c r="AE684" s="404"/>
      <c r="AF684" s="404"/>
      <c r="AG684" s="404"/>
    </row>
    <row r="685" spans="1:33" ht="15.75" customHeight="1">
      <c r="A685" s="404"/>
      <c r="B685" s="404"/>
      <c r="C685" s="404"/>
      <c r="D685" s="404"/>
      <c r="E685" s="404"/>
      <c r="F685" s="404"/>
      <c r="G685" s="404"/>
      <c r="H685" s="404"/>
      <c r="I685" s="404"/>
      <c r="J685" s="404"/>
      <c r="K685" s="404"/>
      <c r="L685" s="404"/>
      <c r="M685" s="404"/>
      <c r="N685" s="404"/>
      <c r="O685" s="404"/>
      <c r="P685" s="404"/>
      <c r="Q685" s="404"/>
      <c r="R685" s="404"/>
      <c r="S685" s="404"/>
      <c r="T685" s="404"/>
      <c r="U685" s="404"/>
      <c r="V685" s="404"/>
      <c r="W685" s="404"/>
      <c r="X685" s="404"/>
      <c r="Y685" s="404"/>
      <c r="Z685" s="404"/>
      <c r="AA685" s="404"/>
      <c r="AB685" s="404"/>
      <c r="AC685" s="404"/>
      <c r="AD685" s="404"/>
      <c r="AE685" s="404"/>
      <c r="AF685" s="404"/>
      <c r="AG685" s="404"/>
    </row>
    <row r="686" spans="1:33" ht="15.75" customHeight="1">
      <c r="A686" s="404"/>
      <c r="B686" s="404"/>
      <c r="C686" s="404"/>
      <c r="D686" s="404"/>
      <c r="E686" s="404"/>
      <c r="F686" s="404"/>
      <c r="G686" s="404"/>
      <c r="H686" s="404"/>
      <c r="I686" s="404"/>
      <c r="J686" s="404"/>
      <c r="K686" s="404"/>
      <c r="L686" s="404"/>
      <c r="M686" s="404"/>
      <c r="N686" s="404"/>
      <c r="O686" s="404"/>
      <c r="P686" s="404"/>
      <c r="Q686" s="404"/>
      <c r="R686" s="404"/>
      <c r="S686" s="404"/>
      <c r="T686" s="404"/>
      <c r="U686" s="404"/>
      <c r="V686" s="404"/>
      <c r="W686" s="404"/>
      <c r="X686" s="404"/>
      <c r="Y686" s="404"/>
      <c r="Z686" s="404"/>
      <c r="AA686" s="404"/>
      <c r="AB686" s="404"/>
      <c r="AC686" s="404"/>
      <c r="AD686" s="404"/>
      <c r="AE686" s="404"/>
      <c r="AF686" s="404"/>
      <c r="AG686" s="404"/>
    </row>
    <row r="687" spans="1:33" ht="15.75" customHeight="1">
      <c r="A687" s="404"/>
      <c r="B687" s="404"/>
      <c r="C687" s="404"/>
      <c r="D687" s="404"/>
      <c r="E687" s="404"/>
      <c r="F687" s="404"/>
      <c r="G687" s="404"/>
      <c r="H687" s="404"/>
      <c r="I687" s="404"/>
      <c r="J687" s="404"/>
      <c r="K687" s="404"/>
      <c r="L687" s="404"/>
      <c r="M687" s="404"/>
      <c r="N687" s="404"/>
      <c r="O687" s="404"/>
      <c r="P687" s="404"/>
      <c r="Q687" s="404"/>
      <c r="R687" s="404"/>
      <c r="S687" s="404"/>
      <c r="T687" s="404"/>
      <c r="U687" s="404"/>
      <c r="V687" s="404"/>
      <c r="W687" s="404"/>
      <c r="X687" s="404"/>
      <c r="Y687" s="404"/>
      <c r="Z687" s="404"/>
      <c r="AA687" s="404"/>
      <c r="AB687" s="404"/>
      <c r="AC687" s="404"/>
      <c r="AD687" s="404"/>
      <c r="AE687" s="404"/>
      <c r="AF687" s="404"/>
      <c r="AG687" s="404"/>
    </row>
    <row r="688" spans="1:33" ht="15.75" customHeight="1">
      <c r="A688" s="404"/>
      <c r="B688" s="404"/>
      <c r="C688" s="404"/>
      <c r="D688" s="404"/>
      <c r="E688" s="404"/>
      <c r="F688" s="404"/>
      <c r="G688" s="404"/>
      <c r="H688" s="404"/>
      <c r="I688" s="404"/>
      <c r="J688" s="404"/>
      <c r="K688" s="404"/>
      <c r="L688" s="404"/>
      <c r="M688" s="404"/>
      <c r="N688" s="404"/>
      <c r="O688" s="404"/>
      <c r="P688" s="404"/>
      <c r="Q688" s="404"/>
      <c r="R688" s="404"/>
      <c r="S688" s="404"/>
      <c r="T688" s="404"/>
      <c r="U688" s="404"/>
      <c r="V688" s="404"/>
      <c r="W688" s="404"/>
      <c r="X688" s="404"/>
      <c r="Y688" s="404"/>
      <c r="Z688" s="404"/>
      <c r="AA688" s="404"/>
      <c r="AB688" s="404"/>
      <c r="AC688" s="404"/>
      <c r="AD688" s="404"/>
      <c r="AE688" s="404"/>
      <c r="AF688" s="404"/>
      <c r="AG688" s="404"/>
    </row>
    <row r="689" spans="1:33" ht="15.75" customHeight="1">
      <c r="A689" s="404"/>
      <c r="B689" s="404"/>
      <c r="C689" s="404"/>
      <c r="D689" s="404"/>
      <c r="E689" s="404"/>
      <c r="F689" s="404"/>
      <c r="G689" s="404"/>
      <c r="H689" s="404"/>
      <c r="I689" s="404"/>
      <c r="J689" s="404"/>
      <c r="K689" s="404"/>
      <c r="L689" s="404"/>
      <c r="M689" s="404"/>
      <c r="N689" s="404"/>
      <c r="O689" s="404"/>
      <c r="P689" s="404"/>
      <c r="Q689" s="404"/>
      <c r="R689" s="404"/>
      <c r="S689" s="404"/>
      <c r="T689" s="404"/>
      <c r="U689" s="404"/>
      <c r="V689" s="404"/>
      <c r="W689" s="404"/>
      <c r="X689" s="404"/>
      <c r="Y689" s="404"/>
      <c r="Z689" s="404"/>
      <c r="AA689" s="404"/>
      <c r="AB689" s="404"/>
      <c r="AC689" s="404"/>
      <c r="AD689" s="404"/>
      <c r="AE689" s="404"/>
      <c r="AF689" s="404"/>
      <c r="AG689" s="404"/>
    </row>
    <row r="690" spans="1:33" ht="15.75" customHeight="1">
      <c r="A690" s="404"/>
      <c r="B690" s="404"/>
      <c r="C690" s="404"/>
      <c r="D690" s="404"/>
      <c r="E690" s="404"/>
      <c r="F690" s="404"/>
      <c r="G690" s="404"/>
      <c r="H690" s="404"/>
      <c r="I690" s="404"/>
      <c r="J690" s="404"/>
      <c r="K690" s="404"/>
      <c r="L690" s="404"/>
      <c r="M690" s="404"/>
      <c r="N690" s="404"/>
      <c r="O690" s="404"/>
      <c r="P690" s="404"/>
      <c r="Q690" s="404"/>
      <c r="R690" s="404"/>
      <c r="S690" s="404"/>
      <c r="T690" s="404"/>
      <c r="U690" s="404"/>
      <c r="V690" s="404"/>
      <c r="W690" s="404"/>
      <c r="X690" s="404"/>
      <c r="Y690" s="404"/>
      <c r="Z690" s="404"/>
      <c r="AA690" s="404"/>
      <c r="AB690" s="404"/>
      <c r="AC690" s="404"/>
      <c r="AD690" s="404"/>
      <c r="AE690" s="404"/>
      <c r="AF690" s="404"/>
      <c r="AG690" s="404"/>
    </row>
    <row r="691" spans="1:33" ht="15.75" customHeight="1">
      <c r="A691" s="404"/>
      <c r="B691" s="404"/>
      <c r="C691" s="404"/>
      <c r="D691" s="404"/>
      <c r="E691" s="404"/>
      <c r="F691" s="404"/>
      <c r="G691" s="404"/>
      <c r="H691" s="404"/>
      <c r="I691" s="404"/>
      <c r="J691" s="404"/>
      <c r="K691" s="404"/>
      <c r="L691" s="404"/>
      <c r="M691" s="404"/>
      <c r="N691" s="404"/>
      <c r="O691" s="404"/>
      <c r="P691" s="404"/>
      <c r="Q691" s="404"/>
      <c r="R691" s="404"/>
      <c r="S691" s="404"/>
      <c r="T691" s="404"/>
      <c r="U691" s="404"/>
      <c r="V691" s="404"/>
      <c r="W691" s="404"/>
      <c r="X691" s="404"/>
      <c r="Y691" s="404"/>
      <c r="Z691" s="404"/>
      <c r="AA691" s="404"/>
      <c r="AB691" s="404"/>
      <c r="AC691" s="404"/>
      <c r="AD691" s="404"/>
      <c r="AE691" s="404"/>
      <c r="AF691" s="404"/>
      <c r="AG691" s="404"/>
    </row>
    <row r="692" spans="1:33" ht="15.75" customHeight="1">
      <c r="A692" s="404"/>
      <c r="B692" s="404"/>
      <c r="C692" s="404"/>
      <c r="D692" s="404"/>
      <c r="E692" s="404"/>
      <c r="F692" s="404"/>
      <c r="G692" s="404"/>
      <c r="H692" s="404"/>
      <c r="I692" s="404"/>
      <c r="J692" s="404"/>
      <c r="K692" s="404"/>
      <c r="L692" s="404"/>
      <c r="M692" s="404"/>
      <c r="N692" s="404"/>
      <c r="O692" s="404"/>
      <c r="P692" s="404"/>
      <c r="Q692" s="404"/>
      <c r="R692" s="404"/>
      <c r="S692" s="404"/>
      <c r="T692" s="404"/>
      <c r="U692" s="404"/>
      <c r="V692" s="404"/>
      <c r="W692" s="404"/>
      <c r="X692" s="404"/>
      <c r="Y692" s="404"/>
      <c r="Z692" s="404"/>
      <c r="AA692" s="404"/>
      <c r="AB692" s="404"/>
      <c r="AC692" s="404"/>
      <c r="AD692" s="404"/>
      <c r="AE692" s="404"/>
      <c r="AF692" s="404"/>
      <c r="AG692" s="404"/>
    </row>
    <row r="693" spans="1:33" ht="15.75" customHeight="1">
      <c r="A693" s="404"/>
      <c r="B693" s="404"/>
      <c r="C693" s="404"/>
      <c r="D693" s="404"/>
      <c r="E693" s="404"/>
      <c r="F693" s="404"/>
      <c r="G693" s="404"/>
      <c r="H693" s="404"/>
      <c r="I693" s="404"/>
      <c r="J693" s="404"/>
      <c r="K693" s="404"/>
      <c r="L693" s="404"/>
      <c r="M693" s="404"/>
      <c r="N693" s="404"/>
      <c r="O693" s="404"/>
      <c r="P693" s="404"/>
      <c r="Q693" s="404"/>
      <c r="R693" s="404"/>
      <c r="S693" s="404"/>
      <c r="T693" s="404"/>
      <c r="U693" s="404"/>
      <c r="V693" s="404"/>
      <c r="W693" s="404"/>
      <c r="X693" s="404"/>
      <c r="Y693" s="404"/>
      <c r="Z693" s="404"/>
      <c r="AA693" s="404"/>
      <c r="AB693" s="404"/>
      <c r="AC693" s="404"/>
      <c r="AD693" s="404"/>
      <c r="AE693" s="404"/>
      <c r="AF693" s="404"/>
      <c r="AG693" s="404"/>
    </row>
    <row r="694" spans="1:33" ht="15.75" customHeight="1">
      <c r="A694" s="404"/>
      <c r="B694" s="404"/>
      <c r="C694" s="404"/>
      <c r="D694" s="404"/>
      <c r="E694" s="404"/>
      <c r="F694" s="404"/>
      <c r="G694" s="404"/>
      <c r="H694" s="404"/>
      <c r="I694" s="404"/>
      <c r="J694" s="404"/>
      <c r="K694" s="404"/>
      <c r="L694" s="404"/>
      <c r="M694" s="404"/>
      <c r="N694" s="404"/>
      <c r="O694" s="404"/>
      <c r="P694" s="404"/>
      <c r="Q694" s="404"/>
      <c r="R694" s="404"/>
      <c r="S694" s="404"/>
      <c r="T694" s="404"/>
      <c r="U694" s="404"/>
      <c r="V694" s="404"/>
      <c r="W694" s="404"/>
      <c r="X694" s="404"/>
      <c r="Y694" s="404"/>
      <c r="Z694" s="404"/>
      <c r="AA694" s="404"/>
      <c r="AB694" s="404"/>
      <c r="AC694" s="404"/>
      <c r="AD694" s="404"/>
      <c r="AE694" s="404"/>
      <c r="AF694" s="404"/>
      <c r="AG694" s="404"/>
    </row>
    <row r="695" spans="1:33" ht="15.75" customHeight="1">
      <c r="A695" s="404"/>
      <c r="B695" s="404"/>
      <c r="C695" s="404"/>
      <c r="D695" s="404"/>
      <c r="E695" s="404"/>
      <c r="F695" s="404"/>
      <c r="G695" s="404"/>
      <c r="H695" s="404"/>
      <c r="I695" s="404"/>
      <c r="J695" s="404"/>
      <c r="K695" s="404"/>
      <c r="L695" s="404"/>
      <c r="M695" s="404"/>
      <c r="N695" s="404"/>
      <c r="O695" s="404"/>
      <c r="P695" s="404"/>
      <c r="Q695" s="404"/>
      <c r="R695" s="404"/>
      <c r="S695" s="404"/>
      <c r="T695" s="404"/>
      <c r="U695" s="404"/>
      <c r="V695" s="404"/>
      <c r="W695" s="404"/>
      <c r="X695" s="404"/>
      <c r="Y695" s="404"/>
      <c r="Z695" s="404"/>
      <c r="AA695" s="404"/>
      <c r="AB695" s="404"/>
      <c r="AC695" s="404"/>
      <c r="AD695" s="404"/>
      <c r="AE695" s="404"/>
      <c r="AF695" s="404"/>
      <c r="AG695" s="404"/>
    </row>
    <row r="696" spans="1:33" ht="15.75" customHeight="1">
      <c r="A696" s="404"/>
      <c r="B696" s="404"/>
      <c r="C696" s="404"/>
      <c r="D696" s="404"/>
      <c r="E696" s="404"/>
      <c r="F696" s="404"/>
      <c r="G696" s="404"/>
      <c r="H696" s="404"/>
      <c r="I696" s="404"/>
      <c r="J696" s="404"/>
      <c r="K696" s="404"/>
      <c r="L696" s="404"/>
      <c r="M696" s="404"/>
      <c r="N696" s="404"/>
      <c r="O696" s="404"/>
      <c r="P696" s="404"/>
      <c r="Q696" s="404"/>
      <c r="R696" s="404"/>
      <c r="S696" s="404"/>
      <c r="T696" s="404"/>
      <c r="U696" s="404"/>
      <c r="V696" s="404"/>
      <c r="W696" s="404"/>
      <c r="X696" s="404"/>
      <c r="Y696" s="404"/>
      <c r="Z696" s="404"/>
      <c r="AA696" s="404"/>
      <c r="AB696" s="404"/>
      <c r="AC696" s="404"/>
      <c r="AD696" s="404"/>
      <c r="AE696" s="404"/>
      <c r="AF696" s="404"/>
      <c r="AG696" s="404"/>
    </row>
    <row r="697" spans="1:33" ht="15.75" customHeight="1">
      <c r="A697" s="404"/>
      <c r="B697" s="404"/>
      <c r="C697" s="404"/>
      <c r="D697" s="404"/>
      <c r="E697" s="404"/>
      <c r="F697" s="404"/>
      <c r="G697" s="404"/>
      <c r="H697" s="404"/>
      <c r="I697" s="404"/>
      <c r="J697" s="404"/>
      <c r="K697" s="404"/>
      <c r="L697" s="404"/>
      <c r="M697" s="404"/>
      <c r="N697" s="404"/>
      <c r="O697" s="404"/>
      <c r="P697" s="404"/>
      <c r="Q697" s="404"/>
      <c r="R697" s="404"/>
      <c r="S697" s="404"/>
      <c r="T697" s="404"/>
      <c r="U697" s="404"/>
      <c r="V697" s="404"/>
      <c r="W697" s="404"/>
      <c r="X697" s="404"/>
      <c r="Y697" s="404"/>
      <c r="Z697" s="404"/>
      <c r="AA697" s="404"/>
      <c r="AB697" s="404"/>
      <c r="AC697" s="404"/>
      <c r="AD697" s="404"/>
      <c r="AE697" s="404"/>
      <c r="AF697" s="404"/>
      <c r="AG697" s="404"/>
    </row>
    <row r="698" spans="1:33" ht="15.75" customHeight="1">
      <c r="A698" s="404"/>
      <c r="B698" s="404"/>
      <c r="C698" s="404"/>
      <c r="D698" s="404"/>
      <c r="E698" s="404"/>
      <c r="F698" s="404"/>
      <c r="G698" s="404"/>
      <c r="H698" s="404"/>
      <c r="I698" s="404"/>
      <c r="J698" s="404"/>
      <c r="K698" s="404"/>
      <c r="L698" s="404"/>
      <c r="M698" s="404"/>
      <c r="N698" s="404"/>
      <c r="O698" s="404"/>
      <c r="P698" s="404"/>
      <c r="Q698" s="404"/>
      <c r="R698" s="404"/>
      <c r="S698" s="404"/>
      <c r="T698" s="404"/>
      <c r="U698" s="404"/>
      <c r="V698" s="404"/>
      <c r="W698" s="404"/>
      <c r="X698" s="404"/>
      <c r="Y698" s="404"/>
      <c r="Z698" s="404"/>
      <c r="AA698" s="404"/>
      <c r="AB698" s="404"/>
      <c r="AC698" s="404"/>
      <c r="AD698" s="404"/>
      <c r="AE698" s="404"/>
      <c r="AF698" s="404"/>
      <c r="AG698" s="404"/>
    </row>
    <row r="699" spans="1:33" ht="15.75" customHeight="1">
      <c r="A699" s="404"/>
      <c r="B699" s="404"/>
      <c r="C699" s="404"/>
      <c r="D699" s="404"/>
      <c r="E699" s="404"/>
      <c r="F699" s="404"/>
      <c r="G699" s="404"/>
      <c r="H699" s="404"/>
      <c r="I699" s="404"/>
      <c r="J699" s="404"/>
      <c r="K699" s="404"/>
      <c r="L699" s="404"/>
      <c r="M699" s="404"/>
      <c r="N699" s="404"/>
      <c r="O699" s="404"/>
      <c r="P699" s="404"/>
      <c r="Q699" s="404"/>
      <c r="R699" s="404"/>
      <c r="S699" s="404"/>
      <c r="T699" s="404"/>
      <c r="U699" s="404"/>
      <c r="V699" s="404"/>
      <c r="W699" s="404"/>
      <c r="X699" s="404"/>
      <c r="Y699" s="404"/>
      <c r="Z699" s="404"/>
      <c r="AA699" s="404"/>
      <c r="AB699" s="404"/>
      <c r="AC699" s="404"/>
      <c r="AD699" s="404"/>
      <c r="AE699" s="404"/>
      <c r="AF699" s="404"/>
      <c r="AG699" s="404"/>
    </row>
    <row r="700" spans="1:33" ht="15.75" customHeight="1">
      <c r="A700" s="404"/>
      <c r="B700" s="404"/>
      <c r="C700" s="404"/>
      <c r="D700" s="404"/>
      <c r="E700" s="404"/>
      <c r="F700" s="404"/>
      <c r="G700" s="404"/>
      <c r="H700" s="404"/>
      <c r="I700" s="404"/>
      <c r="J700" s="404"/>
      <c r="K700" s="404"/>
      <c r="L700" s="404"/>
      <c r="M700" s="404"/>
      <c r="N700" s="404"/>
      <c r="O700" s="404"/>
      <c r="P700" s="404"/>
      <c r="Q700" s="404"/>
      <c r="R700" s="404"/>
      <c r="S700" s="404"/>
      <c r="T700" s="404"/>
      <c r="U700" s="404"/>
      <c r="V700" s="404"/>
      <c r="W700" s="404"/>
      <c r="X700" s="404"/>
      <c r="Y700" s="404"/>
      <c r="Z700" s="404"/>
      <c r="AA700" s="404"/>
      <c r="AB700" s="404"/>
      <c r="AC700" s="404"/>
      <c r="AD700" s="404"/>
      <c r="AE700" s="404"/>
      <c r="AF700" s="404"/>
      <c r="AG700" s="404"/>
    </row>
    <row r="701" spans="1:33" ht="15.75" customHeight="1">
      <c r="A701" s="404"/>
      <c r="B701" s="404"/>
      <c r="C701" s="404"/>
      <c r="D701" s="404"/>
      <c r="E701" s="404"/>
      <c r="F701" s="404"/>
      <c r="G701" s="404"/>
      <c r="H701" s="404"/>
      <c r="I701" s="404"/>
      <c r="J701" s="404"/>
      <c r="K701" s="404"/>
      <c r="L701" s="404"/>
      <c r="M701" s="404"/>
      <c r="N701" s="404"/>
      <c r="O701" s="404"/>
      <c r="P701" s="404"/>
      <c r="Q701" s="404"/>
      <c r="R701" s="404"/>
      <c r="S701" s="404"/>
      <c r="T701" s="404"/>
      <c r="U701" s="404"/>
      <c r="V701" s="404"/>
      <c r="W701" s="404"/>
      <c r="X701" s="404"/>
      <c r="Y701" s="404"/>
      <c r="Z701" s="404"/>
      <c r="AA701" s="404"/>
      <c r="AB701" s="404"/>
      <c r="AC701" s="404"/>
      <c r="AD701" s="404"/>
      <c r="AE701" s="404"/>
      <c r="AF701" s="404"/>
      <c r="AG701" s="404"/>
    </row>
    <row r="702" spans="1:33" ht="15.75" customHeight="1">
      <c r="A702" s="404"/>
      <c r="B702" s="404"/>
      <c r="C702" s="404"/>
      <c r="D702" s="404"/>
      <c r="E702" s="404"/>
      <c r="F702" s="404"/>
      <c r="G702" s="404"/>
      <c r="H702" s="404"/>
      <c r="I702" s="404"/>
      <c r="J702" s="404"/>
      <c r="K702" s="404"/>
      <c r="L702" s="404"/>
      <c r="M702" s="404"/>
      <c r="N702" s="404"/>
      <c r="O702" s="404"/>
      <c r="P702" s="404"/>
      <c r="Q702" s="404"/>
      <c r="R702" s="404"/>
      <c r="S702" s="404"/>
      <c r="T702" s="404"/>
      <c r="U702" s="404"/>
      <c r="V702" s="404"/>
      <c r="W702" s="404"/>
      <c r="X702" s="404"/>
      <c r="Y702" s="404"/>
      <c r="Z702" s="404"/>
      <c r="AA702" s="404"/>
      <c r="AB702" s="404"/>
      <c r="AC702" s="404"/>
      <c r="AD702" s="404"/>
      <c r="AE702" s="404"/>
      <c r="AF702" s="404"/>
      <c r="AG702" s="404"/>
    </row>
    <row r="703" spans="1:33" ht="15.75" customHeight="1">
      <c r="A703" s="404"/>
      <c r="B703" s="404"/>
      <c r="C703" s="404"/>
      <c r="D703" s="404"/>
      <c r="E703" s="404"/>
      <c r="F703" s="404"/>
      <c r="G703" s="404"/>
      <c r="H703" s="404"/>
      <c r="I703" s="404"/>
      <c r="J703" s="404"/>
      <c r="K703" s="404"/>
      <c r="L703" s="404"/>
      <c r="M703" s="404"/>
      <c r="N703" s="404"/>
      <c r="O703" s="404"/>
      <c r="P703" s="404"/>
      <c r="Q703" s="404"/>
      <c r="R703" s="404"/>
      <c r="S703" s="404"/>
      <c r="T703" s="404"/>
      <c r="U703" s="404"/>
      <c r="V703" s="404"/>
      <c r="W703" s="404"/>
      <c r="X703" s="404"/>
      <c r="Y703" s="404"/>
      <c r="Z703" s="404"/>
      <c r="AA703" s="404"/>
      <c r="AB703" s="404"/>
      <c r="AC703" s="404"/>
      <c r="AD703" s="404"/>
      <c r="AE703" s="404"/>
      <c r="AF703" s="404"/>
      <c r="AG703" s="404"/>
    </row>
    <row r="704" spans="1:33" ht="15.75" customHeight="1">
      <c r="A704" s="404"/>
      <c r="B704" s="404"/>
      <c r="C704" s="404"/>
      <c r="D704" s="404"/>
      <c r="E704" s="404"/>
      <c r="F704" s="404"/>
      <c r="G704" s="404"/>
      <c r="H704" s="404"/>
      <c r="I704" s="404"/>
      <c r="J704" s="404"/>
      <c r="K704" s="404"/>
      <c r="L704" s="404"/>
      <c r="M704" s="404"/>
      <c r="N704" s="404"/>
      <c r="O704" s="404"/>
      <c r="P704" s="404"/>
      <c r="Q704" s="404"/>
      <c r="R704" s="404"/>
      <c r="S704" s="404"/>
      <c r="T704" s="404"/>
      <c r="U704" s="404"/>
      <c r="V704" s="404"/>
      <c r="W704" s="404"/>
      <c r="X704" s="404"/>
      <c r="Y704" s="404"/>
      <c r="Z704" s="404"/>
      <c r="AA704" s="404"/>
      <c r="AB704" s="404"/>
      <c r="AC704" s="404"/>
      <c r="AD704" s="404"/>
      <c r="AE704" s="404"/>
      <c r="AF704" s="404"/>
      <c r="AG704" s="404"/>
    </row>
    <row r="705" spans="1:33" ht="15.75" customHeight="1">
      <c r="A705" s="404"/>
      <c r="B705" s="404"/>
      <c r="C705" s="404"/>
      <c r="D705" s="404"/>
      <c r="E705" s="404"/>
      <c r="F705" s="404"/>
      <c r="G705" s="404"/>
      <c r="H705" s="404"/>
      <c r="I705" s="404"/>
      <c r="J705" s="404"/>
      <c r="K705" s="404"/>
      <c r="L705" s="404"/>
      <c r="M705" s="404"/>
      <c r="N705" s="404"/>
      <c r="O705" s="404"/>
      <c r="P705" s="404"/>
      <c r="Q705" s="404"/>
      <c r="R705" s="404"/>
      <c r="S705" s="404"/>
      <c r="T705" s="404"/>
      <c r="U705" s="404"/>
      <c r="V705" s="404"/>
      <c r="W705" s="404"/>
      <c r="X705" s="404"/>
      <c r="Y705" s="404"/>
      <c r="Z705" s="404"/>
      <c r="AA705" s="404"/>
      <c r="AB705" s="404"/>
      <c r="AC705" s="404"/>
      <c r="AD705" s="404"/>
      <c r="AE705" s="404"/>
      <c r="AF705" s="404"/>
      <c r="AG705" s="404"/>
    </row>
    <row r="706" spans="1:33" ht="15.75" customHeight="1">
      <c r="A706" s="404"/>
      <c r="B706" s="404"/>
      <c r="C706" s="404"/>
      <c r="D706" s="404"/>
      <c r="E706" s="404"/>
      <c r="F706" s="404"/>
      <c r="G706" s="404"/>
      <c r="H706" s="404"/>
      <c r="I706" s="404"/>
      <c r="J706" s="404"/>
      <c r="K706" s="404"/>
      <c r="L706" s="404"/>
      <c r="M706" s="404"/>
      <c r="N706" s="404"/>
      <c r="O706" s="404"/>
      <c r="P706" s="404"/>
      <c r="Q706" s="404"/>
      <c r="R706" s="404"/>
      <c r="S706" s="404"/>
      <c r="T706" s="404"/>
      <c r="U706" s="404"/>
      <c r="V706" s="404"/>
      <c r="W706" s="404"/>
      <c r="X706" s="404"/>
      <c r="Y706" s="404"/>
      <c r="Z706" s="404"/>
      <c r="AA706" s="404"/>
      <c r="AB706" s="404"/>
      <c r="AC706" s="404"/>
      <c r="AD706" s="404"/>
      <c r="AE706" s="404"/>
      <c r="AF706" s="404"/>
      <c r="AG706" s="404"/>
    </row>
    <row r="707" spans="1:33" ht="15.75" customHeight="1">
      <c r="A707" s="404"/>
      <c r="B707" s="404"/>
      <c r="C707" s="404"/>
      <c r="D707" s="404"/>
      <c r="E707" s="404"/>
      <c r="F707" s="404"/>
      <c r="G707" s="404"/>
      <c r="H707" s="404"/>
      <c r="I707" s="404"/>
      <c r="J707" s="404"/>
      <c r="K707" s="404"/>
      <c r="L707" s="404"/>
      <c r="M707" s="404"/>
      <c r="N707" s="404"/>
      <c r="O707" s="404"/>
      <c r="P707" s="404"/>
      <c r="Q707" s="404"/>
      <c r="R707" s="404"/>
      <c r="S707" s="404"/>
      <c r="T707" s="404"/>
      <c r="U707" s="404"/>
      <c r="V707" s="404"/>
      <c r="W707" s="404"/>
      <c r="X707" s="404"/>
      <c r="Y707" s="404"/>
      <c r="Z707" s="404"/>
      <c r="AA707" s="404"/>
      <c r="AB707" s="404"/>
      <c r="AC707" s="404"/>
      <c r="AD707" s="404"/>
      <c r="AE707" s="404"/>
      <c r="AF707" s="404"/>
      <c r="AG707" s="404"/>
    </row>
    <row r="708" spans="1:33" ht="15.75" customHeight="1">
      <c r="A708" s="404"/>
      <c r="B708" s="404"/>
      <c r="C708" s="404"/>
      <c r="D708" s="404"/>
      <c r="E708" s="404"/>
      <c r="F708" s="404"/>
      <c r="G708" s="404"/>
      <c r="H708" s="404"/>
      <c r="I708" s="404"/>
      <c r="J708" s="404"/>
      <c r="K708" s="404"/>
      <c r="L708" s="404"/>
      <c r="M708" s="404"/>
      <c r="N708" s="404"/>
      <c r="O708" s="404"/>
      <c r="P708" s="404"/>
      <c r="Q708" s="404"/>
      <c r="R708" s="404"/>
      <c r="S708" s="404"/>
      <c r="T708" s="404"/>
      <c r="U708" s="404"/>
      <c r="V708" s="404"/>
      <c r="W708" s="404"/>
      <c r="X708" s="404"/>
      <c r="Y708" s="404"/>
      <c r="Z708" s="404"/>
      <c r="AA708" s="404"/>
      <c r="AB708" s="404"/>
      <c r="AC708" s="404"/>
      <c r="AD708" s="404"/>
      <c r="AE708" s="404"/>
      <c r="AF708" s="404"/>
      <c r="AG708" s="404"/>
    </row>
    <row r="709" spans="1:33" ht="15.75" customHeight="1">
      <c r="A709" s="404"/>
      <c r="B709" s="404"/>
      <c r="C709" s="404"/>
      <c r="D709" s="404"/>
      <c r="E709" s="404"/>
      <c r="F709" s="404"/>
      <c r="G709" s="404"/>
      <c r="H709" s="404"/>
      <c r="I709" s="404"/>
      <c r="J709" s="404"/>
      <c r="K709" s="404"/>
      <c r="L709" s="404"/>
      <c r="M709" s="404"/>
      <c r="N709" s="404"/>
      <c r="O709" s="404"/>
      <c r="P709" s="404"/>
      <c r="Q709" s="404"/>
      <c r="R709" s="404"/>
      <c r="S709" s="404"/>
      <c r="T709" s="404"/>
      <c r="U709" s="404"/>
      <c r="V709" s="404"/>
      <c r="W709" s="404"/>
      <c r="X709" s="404"/>
      <c r="Y709" s="404"/>
      <c r="Z709" s="404"/>
      <c r="AA709" s="404"/>
      <c r="AB709" s="404"/>
      <c r="AC709" s="404"/>
      <c r="AD709" s="404"/>
      <c r="AE709" s="404"/>
      <c r="AF709" s="404"/>
      <c r="AG709" s="404"/>
    </row>
    <row r="710" spans="1:33" ht="15.75" customHeight="1">
      <c r="A710" s="404"/>
      <c r="B710" s="404"/>
      <c r="C710" s="404"/>
      <c r="D710" s="404"/>
      <c r="E710" s="404"/>
      <c r="F710" s="404"/>
      <c r="G710" s="404"/>
      <c r="H710" s="404"/>
      <c r="I710" s="404"/>
      <c r="J710" s="404"/>
      <c r="K710" s="404"/>
      <c r="L710" s="404"/>
      <c r="M710" s="404"/>
      <c r="N710" s="404"/>
      <c r="O710" s="404"/>
      <c r="P710" s="404"/>
      <c r="Q710" s="404"/>
      <c r="R710" s="404"/>
      <c r="S710" s="404"/>
      <c r="T710" s="404"/>
      <c r="U710" s="404"/>
      <c r="V710" s="404"/>
      <c r="W710" s="404"/>
      <c r="X710" s="404"/>
      <c r="Y710" s="404"/>
      <c r="Z710" s="404"/>
      <c r="AA710" s="404"/>
      <c r="AB710" s="404"/>
      <c r="AC710" s="404"/>
      <c r="AD710" s="404"/>
      <c r="AE710" s="404"/>
      <c r="AF710" s="404"/>
      <c r="AG710" s="404"/>
    </row>
    <row r="711" spans="1:33" ht="15.75" customHeight="1">
      <c r="A711" s="404"/>
      <c r="B711" s="404"/>
      <c r="C711" s="404"/>
      <c r="D711" s="404"/>
      <c r="E711" s="404"/>
      <c r="F711" s="404"/>
      <c r="G711" s="404"/>
      <c r="H711" s="404"/>
      <c r="I711" s="404"/>
      <c r="J711" s="404"/>
      <c r="K711" s="404"/>
      <c r="L711" s="404"/>
      <c r="M711" s="404"/>
      <c r="N711" s="404"/>
      <c r="O711" s="404"/>
      <c r="P711" s="404"/>
      <c r="Q711" s="404"/>
      <c r="R711" s="404"/>
      <c r="S711" s="404"/>
      <c r="T711" s="404"/>
      <c r="U711" s="404"/>
      <c r="V711" s="404"/>
      <c r="W711" s="404"/>
      <c r="X711" s="404"/>
      <c r="Y711" s="404"/>
      <c r="Z711" s="404"/>
      <c r="AA711" s="404"/>
      <c r="AB711" s="404"/>
      <c r="AC711" s="404"/>
      <c r="AD711" s="404"/>
      <c r="AE711" s="404"/>
      <c r="AF711" s="404"/>
      <c r="AG711" s="404"/>
    </row>
    <row r="712" spans="1:33" ht="15.75" customHeight="1">
      <c r="A712" s="404"/>
      <c r="B712" s="404"/>
      <c r="C712" s="404"/>
      <c r="D712" s="404"/>
      <c r="E712" s="404"/>
      <c r="F712" s="404"/>
      <c r="G712" s="404"/>
      <c r="H712" s="404"/>
      <c r="I712" s="404"/>
      <c r="J712" s="404"/>
      <c r="K712" s="404"/>
      <c r="L712" s="404"/>
      <c r="M712" s="404"/>
      <c r="N712" s="404"/>
      <c r="O712" s="404"/>
      <c r="P712" s="404"/>
      <c r="Q712" s="404"/>
      <c r="R712" s="404"/>
      <c r="S712" s="404"/>
      <c r="T712" s="404"/>
      <c r="U712" s="404"/>
      <c r="V712" s="404"/>
      <c r="W712" s="404"/>
      <c r="X712" s="404"/>
      <c r="Y712" s="404"/>
      <c r="Z712" s="404"/>
      <c r="AA712" s="404"/>
      <c r="AB712" s="404"/>
      <c r="AC712" s="404"/>
      <c r="AD712" s="404"/>
      <c r="AE712" s="404"/>
      <c r="AF712" s="404"/>
      <c r="AG712" s="404"/>
    </row>
    <row r="713" spans="1:33" ht="15.75" customHeight="1">
      <c r="A713" s="404"/>
      <c r="B713" s="404"/>
      <c r="C713" s="404"/>
      <c r="D713" s="404"/>
      <c r="E713" s="404"/>
      <c r="F713" s="404"/>
      <c r="G713" s="404"/>
      <c r="H713" s="404"/>
      <c r="I713" s="404"/>
      <c r="J713" s="404"/>
      <c r="K713" s="404"/>
      <c r="L713" s="404"/>
      <c r="M713" s="404"/>
      <c r="N713" s="404"/>
      <c r="O713" s="404"/>
      <c r="P713" s="404"/>
      <c r="Q713" s="404"/>
      <c r="R713" s="404"/>
      <c r="S713" s="404"/>
      <c r="T713" s="404"/>
      <c r="U713" s="404"/>
      <c r="V713" s="404"/>
      <c r="W713" s="404"/>
      <c r="X713" s="404"/>
      <c r="Y713" s="404"/>
      <c r="Z713" s="404"/>
      <c r="AA713" s="404"/>
      <c r="AB713" s="404"/>
      <c r="AC713" s="404"/>
      <c r="AD713" s="404"/>
      <c r="AE713" s="404"/>
      <c r="AF713" s="404"/>
      <c r="AG713" s="404"/>
    </row>
    <row r="714" spans="1:33" ht="15.75" customHeight="1">
      <c r="A714" s="404"/>
      <c r="B714" s="404"/>
      <c r="C714" s="404"/>
      <c r="D714" s="404"/>
      <c r="E714" s="404"/>
      <c r="F714" s="404"/>
      <c r="G714" s="404"/>
      <c r="H714" s="404"/>
      <c r="I714" s="404"/>
      <c r="J714" s="404"/>
      <c r="K714" s="404"/>
      <c r="L714" s="404"/>
      <c r="M714" s="404"/>
      <c r="N714" s="404"/>
      <c r="O714" s="404"/>
      <c r="P714" s="404"/>
      <c r="Q714" s="404"/>
      <c r="R714" s="404"/>
      <c r="S714" s="404"/>
      <c r="T714" s="404"/>
      <c r="U714" s="404"/>
      <c r="V714" s="404"/>
      <c r="W714" s="404"/>
      <c r="X714" s="404"/>
      <c r="Y714" s="404"/>
      <c r="Z714" s="404"/>
      <c r="AA714" s="404"/>
      <c r="AB714" s="404"/>
      <c r="AC714" s="404"/>
      <c r="AD714" s="404"/>
      <c r="AE714" s="404"/>
      <c r="AF714" s="404"/>
      <c r="AG714" s="404"/>
    </row>
    <row r="715" spans="1:33" ht="15.75" customHeight="1">
      <c r="A715" s="404"/>
      <c r="B715" s="404"/>
      <c r="C715" s="404"/>
      <c r="D715" s="404"/>
      <c r="E715" s="404"/>
      <c r="F715" s="404"/>
      <c r="G715" s="404"/>
      <c r="H715" s="404"/>
      <c r="I715" s="404"/>
      <c r="J715" s="404"/>
      <c r="K715" s="404"/>
      <c r="L715" s="404"/>
      <c r="M715" s="404"/>
      <c r="N715" s="404"/>
      <c r="O715" s="404"/>
      <c r="P715" s="404"/>
      <c r="Q715" s="404"/>
      <c r="R715" s="404"/>
      <c r="S715" s="404"/>
      <c r="T715" s="404"/>
      <c r="U715" s="404"/>
      <c r="V715" s="404"/>
      <c r="W715" s="404"/>
      <c r="X715" s="404"/>
      <c r="Y715" s="404"/>
      <c r="Z715" s="404"/>
      <c r="AA715" s="404"/>
      <c r="AB715" s="404"/>
      <c r="AC715" s="404"/>
      <c r="AD715" s="404"/>
      <c r="AE715" s="404"/>
      <c r="AF715" s="404"/>
      <c r="AG715" s="404"/>
    </row>
    <row r="716" spans="1:33" ht="15.75" customHeight="1">
      <c r="A716" s="404"/>
      <c r="B716" s="404"/>
      <c r="C716" s="404"/>
      <c r="D716" s="404"/>
      <c r="E716" s="404"/>
      <c r="F716" s="404"/>
      <c r="G716" s="404"/>
      <c r="H716" s="404"/>
      <c r="I716" s="404"/>
      <c r="J716" s="404"/>
      <c r="K716" s="404"/>
      <c r="L716" s="404"/>
      <c r="M716" s="404"/>
      <c r="N716" s="404"/>
      <c r="O716" s="404"/>
      <c r="P716" s="404"/>
      <c r="Q716" s="404"/>
      <c r="R716" s="404"/>
      <c r="S716" s="404"/>
      <c r="T716" s="404"/>
      <c r="U716" s="404"/>
      <c r="V716" s="404"/>
      <c r="W716" s="404"/>
      <c r="X716" s="404"/>
      <c r="Y716" s="404"/>
      <c r="Z716" s="404"/>
      <c r="AA716" s="404"/>
      <c r="AB716" s="404"/>
      <c r="AC716" s="404"/>
      <c r="AD716" s="404"/>
      <c r="AE716" s="404"/>
      <c r="AF716" s="404"/>
      <c r="AG716" s="404"/>
    </row>
    <row r="717" spans="1:33" ht="15.75" customHeight="1">
      <c r="A717" s="404"/>
      <c r="B717" s="404"/>
      <c r="C717" s="404"/>
      <c r="D717" s="404"/>
      <c r="E717" s="404"/>
      <c r="F717" s="404"/>
      <c r="G717" s="404"/>
      <c r="H717" s="404"/>
      <c r="I717" s="404"/>
      <c r="J717" s="404"/>
      <c r="K717" s="404"/>
      <c r="L717" s="404"/>
      <c r="M717" s="404"/>
      <c r="N717" s="404"/>
      <c r="O717" s="404"/>
      <c r="P717" s="404"/>
      <c r="Q717" s="404"/>
      <c r="R717" s="404"/>
      <c r="S717" s="404"/>
      <c r="T717" s="404"/>
      <c r="U717" s="404"/>
      <c r="V717" s="404"/>
      <c r="W717" s="404"/>
      <c r="X717" s="404"/>
      <c r="Y717" s="404"/>
      <c r="Z717" s="404"/>
      <c r="AA717" s="404"/>
      <c r="AB717" s="404"/>
      <c r="AC717" s="404"/>
      <c r="AD717" s="404"/>
      <c r="AE717" s="404"/>
      <c r="AF717" s="404"/>
      <c r="AG717" s="404"/>
    </row>
    <row r="718" spans="1:33" ht="15.75" customHeight="1">
      <c r="A718" s="404"/>
      <c r="B718" s="404"/>
      <c r="C718" s="404"/>
      <c r="D718" s="404"/>
      <c r="E718" s="404"/>
      <c r="F718" s="404"/>
      <c r="G718" s="404"/>
      <c r="H718" s="404"/>
      <c r="I718" s="404"/>
      <c r="J718" s="404"/>
      <c r="K718" s="404"/>
      <c r="L718" s="404"/>
      <c r="M718" s="404"/>
      <c r="N718" s="404"/>
      <c r="O718" s="404"/>
      <c r="P718" s="404"/>
      <c r="Q718" s="404"/>
      <c r="R718" s="404"/>
      <c r="S718" s="404"/>
      <c r="T718" s="404"/>
      <c r="U718" s="404"/>
      <c r="V718" s="404"/>
      <c r="W718" s="404"/>
      <c r="X718" s="404"/>
      <c r="Y718" s="404"/>
      <c r="Z718" s="404"/>
      <c r="AA718" s="404"/>
      <c r="AB718" s="404"/>
      <c r="AC718" s="404"/>
      <c r="AD718" s="404"/>
      <c r="AE718" s="404"/>
      <c r="AF718" s="404"/>
      <c r="AG718" s="404"/>
    </row>
    <row r="719" spans="1:33" ht="15.75" customHeight="1">
      <c r="A719" s="404"/>
      <c r="B719" s="404"/>
      <c r="C719" s="404"/>
      <c r="D719" s="404"/>
      <c r="E719" s="404"/>
      <c r="F719" s="404"/>
      <c r="G719" s="404"/>
      <c r="H719" s="404"/>
      <c r="I719" s="404"/>
      <c r="J719" s="404"/>
      <c r="K719" s="404"/>
      <c r="L719" s="404"/>
      <c r="M719" s="404"/>
      <c r="N719" s="404"/>
      <c r="O719" s="404"/>
      <c r="P719" s="404"/>
      <c r="Q719" s="404"/>
      <c r="R719" s="404"/>
      <c r="S719" s="404"/>
      <c r="T719" s="404"/>
      <c r="U719" s="404"/>
      <c r="V719" s="404"/>
      <c r="W719" s="404"/>
      <c r="X719" s="404"/>
      <c r="Y719" s="404"/>
      <c r="Z719" s="404"/>
      <c r="AA719" s="404"/>
      <c r="AB719" s="404"/>
      <c r="AC719" s="404"/>
      <c r="AD719" s="404"/>
      <c r="AE719" s="404"/>
      <c r="AF719" s="404"/>
      <c r="AG719" s="404"/>
    </row>
    <row r="720" spans="1:33" ht="15.75" customHeight="1">
      <c r="A720" s="404"/>
      <c r="B720" s="404"/>
      <c r="C720" s="404"/>
      <c r="D720" s="404"/>
      <c r="E720" s="404"/>
      <c r="F720" s="404"/>
      <c r="G720" s="404"/>
      <c r="H720" s="404"/>
      <c r="I720" s="404"/>
      <c r="J720" s="404"/>
      <c r="K720" s="404"/>
      <c r="L720" s="404"/>
      <c r="M720" s="404"/>
      <c r="N720" s="404"/>
      <c r="O720" s="404"/>
      <c r="P720" s="404"/>
      <c r="Q720" s="404"/>
      <c r="R720" s="404"/>
      <c r="S720" s="404"/>
      <c r="T720" s="404"/>
      <c r="U720" s="404"/>
      <c r="V720" s="404"/>
      <c r="W720" s="404"/>
      <c r="X720" s="404"/>
      <c r="Y720" s="404"/>
      <c r="Z720" s="404"/>
      <c r="AA720" s="404"/>
      <c r="AB720" s="404"/>
      <c r="AC720" s="404"/>
      <c r="AD720" s="404"/>
      <c r="AE720" s="404"/>
      <c r="AF720" s="404"/>
      <c r="AG720" s="404"/>
    </row>
    <row r="721" spans="1:33" ht="15.75" customHeight="1">
      <c r="A721" s="404"/>
      <c r="B721" s="404"/>
      <c r="C721" s="404"/>
      <c r="D721" s="404"/>
      <c r="E721" s="404"/>
      <c r="F721" s="404"/>
      <c r="G721" s="404"/>
      <c r="H721" s="404"/>
      <c r="I721" s="404"/>
      <c r="J721" s="404"/>
      <c r="K721" s="404"/>
      <c r="L721" s="404"/>
      <c r="M721" s="404"/>
      <c r="N721" s="404"/>
      <c r="O721" s="404"/>
      <c r="P721" s="404"/>
      <c r="Q721" s="404"/>
      <c r="R721" s="404"/>
      <c r="S721" s="404"/>
      <c r="T721" s="404"/>
      <c r="U721" s="404"/>
      <c r="V721" s="404"/>
      <c r="W721" s="404"/>
      <c r="X721" s="404"/>
      <c r="Y721" s="404"/>
      <c r="Z721" s="404"/>
      <c r="AA721" s="404"/>
      <c r="AB721" s="404"/>
      <c r="AC721" s="404"/>
      <c r="AD721" s="404"/>
      <c r="AE721" s="404"/>
      <c r="AF721" s="404"/>
      <c r="AG721" s="404"/>
    </row>
    <row r="722" spans="1:33" ht="15.75" customHeight="1">
      <c r="A722" s="404"/>
      <c r="B722" s="404"/>
      <c r="C722" s="404"/>
      <c r="D722" s="404"/>
      <c r="E722" s="404"/>
      <c r="F722" s="404"/>
      <c r="G722" s="404"/>
      <c r="H722" s="404"/>
      <c r="I722" s="404"/>
      <c r="J722" s="404"/>
      <c r="K722" s="404"/>
      <c r="L722" s="404"/>
      <c r="M722" s="404"/>
      <c r="N722" s="404"/>
      <c r="O722" s="404"/>
      <c r="P722" s="404"/>
      <c r="Q722" s="404"/>
      <c r="R722" s="404"/>
      <c r="S722" s="404"/>
      <c r="T722" s="404"/>
      <c r="U722" s="404"/>
      <c r="V722" s="404"/>
      <c r="W722" s="404"/>
      <c r="X722" s="404"/>
      <c r="Y722" s="404"/>
      <c r="Z722" s="404"/>
      <c r="AA722" s="404"/>
      <c r="AB722" s="404"/>
      <c r="AC722" s="404"/>
      <c r="AD722" s="404"/>
      <c r="AE722" s="404"/>
      <c r="AF722" s="404"/>
      <c r="AG722" s="404"/>
    </row>
    <row r="723" spans="1:33" ht="15.75" customHeight="1">
      <c r="A723" s="404"/>
      <c r="B723" s="404"/>
      <c r="C723" s="404"/>
      <c r="D723" s="404"/>
      <c r="E723" s="404"/>
      <c r="F723" s="404"/>
      <c r="G723" s="404"/>
      <c r="H723" s="404"/>
      <c r="I723" s="404"/>
      <c r="J723" s="404"/>
      <c r="K723" s="404"/>
      <c r="L723" s="404"/>
      <c r="M723" s="404"/>
      <c r="N723" s="404"/>
      <c r="O723" s="404"/>
      <c r="P723" s="404"/>
      <c r="Q723" s="404"/>
      <c r="R723" s="404"/>
      <c r="S723" s="404"/>
      <c r="T723" s="404"/>
      <c r="U723" s="404"/>
      <c r="V723" s="404"/>
      <c r="W723" s="404"/>
      <c r="X723" s="404"/>
      <c r="Y723" s="404"/>
      <c r="Z723" s="404"/>
      <c r="AA723" s="404"/>
      <c r="AB723" s="404"/>
      <c r="AC723" s="404"/>
      <c r="AD723" s="404"/>
      <c r="AE723" s="404"/>
      <c r="AF723" s="404"/>
      <c r="AG723" s="404"/>
    </row>
    <row r="724" spans="1:33" ht="15.75" customHeight="1">
      <c r="A724" s="404"/>
      <c r="B724" s="404"/>
      <c r="C724" s="404"/>
      <c r="D724" s="404"/>
      <c r="E724" s="404"/>
      <c r="F724" s="404"/>
      <c r="G724" s="404"/>
      <c r="H724" s="404"/>
      <c r="I724" s="404"/>
      <c r="J724" s="404"/>
      <c r="K724" s="404"/>
      <c r="L724" s="404"/>
      <c r="M724" s="404"/>
      <c r="N724" s="404"/>
      <c r="O724" s="404"/>
      <c r="P724" s="404"/>
      <c r="Q724" s="404"/>
      <c r="R724" s="404"/>
      <c r="S724" s="404"/>
      <c r="T724" s="404"/>
      <c r="U724" s="404"/>
      <c r="V724" s="404"/>
      <c r="W724" s="404"/>
      <c r="X724" s="404"/>
      <c r="Y724" s="404"/>
      <c r="Z724" s="404"/>
      <c r="AA724" s="404"/>
      <c r="AB724" s="404"/>
      <c r="AC724" s="404"/>
      <c r="AD724" s="404"/>
      <c r="AE724" s="404"/>
      <c r="AF724" s="404"/>
      <c r="AG724" s="404"/>
    </row>
    <row r="725" spans="1:33" ht="15.75" customHeight="1">
      <c r="A725" s="404"/>
      <c r="B725" s="404"/>
      <c r="C725" s="404"/>
      <c r="D725" s="404"/>
      <c r="E725" s="404"/>
      <c r="F725" s="404"/>
      <c r="G725" s="404"/>
      <c r="H725" s="404"/>
      <c r="I725" s="404"/>
      <c r="J725" s="404"/>
      <c r="K725" s="404"/>
      <c r="L725" s="404"/>
      <c r="M725" s="404"/>
      <c r="N725" s="404"/>
      <c r="O725" s="404"/>
      <c r="P725" s="404"/>
      <c r="Q725" s="404"/>
      <c r="R725" s="404"/>
      <c r="S725" s="404"/>
      <c r="T725" s="404"/>
      <c r="U725" s="404"/>
      <c r="V725" s="404"/>
      <c r="W725" s="404"/>
      <c r="X725" s="404"/>
      <c r="Y725" s="404"/>
      <c r="Z725" s="404"/>
      <c r="AA725" s="404"/>
      <c r="AB725" s="404"/>
      <c r="AC725" s="404"/>
      <c r="AD725" s="404"/>
      <c r="AE725" s="404"/>
      <c r="AF725" s="404"/>
      <c r="AG725" s="404"/>
    </row>
    <row r="726" spans="1:33" ht="15.75" customHeight="1">
      <c r="A726" s="404"/>
      <c r="B726" s="404"/>
      <c r="C726" s="404"/>
      <c r="D726" s="404"/>
      <c r="E726" s="404"/>
      <c r="F726" s="404"/>
      <c r="G726" s="404"/>
      <c r="H726" s="404"/>
      <c r="I726" s="404"/>
      <c r="J726" s="404"/>
      <c r="K726" s="404"/>
      <c r="L726" s="404"/>
      <c r="M726" s="404"/>
      <c r="N726" s="404"/>
      <c r="O726" s="404"/>
      <c r="P726" s="404"/>
      <c r="Q726" s="404"/>
      <c r="R726" s="404"/>
      <c r="S726" s="404"/>
      <c r="T726" s="404"/>
      <c r="U726" s="404"/>
      <c r="V726" s="404"/>
      <c r="W726" s="404"/>
      <c r="X726" s="404"/>
      <c r="Y726" s="404"/>
      <c r="Z726" s="404"/>
      <c r="AA726" s="404"/>
      <c r="AB726" s="404"/>
      <c r="AC726" s="404"/>
      <c r="AD726" s="404"/>
      <c r="AE726" s="404"/>
      <c r="AF726" s="404"/>
      <c r="AG726" s="404"/>
    </row>
    <row r="727" spans="1:33" ht="15.75" customHeight="1">
      <c r="A727" s="404"/>
      <c r="B727" s="404"/>
      <c r="C727" s="404"/>
      <c r="D727" s="404"/>
      <c r="E727" s="404"/>
      <c r="F727" s="404"/>
      <c r="G727" s="404"/>
      <c r="H727" s="404"/>
      <c r="I727" s="404"/>
      <c r="J727" s="404"/>
      <c r="K727" s="404"/>
      <c r="L727" s="404"/>
      <c r="M727" s="404"/>
      <c r="N727" s="404"/>
      <c r="O727" s="404"/>
      <c r="P727" s="404"/>
      <c r="Q727" s="404"/>
      <c r="R727" s="404"/>
      <c r="S727" s="404"/>
      <c r="T727" s="404"/>
      <c r="U727" s="404"/>
      <c r="V727" s="404"/>
      <c r="W727" s="404"/>
      <c r="X727" s="404"/>
      <c r="Y727" s="404"/>
      <c r="Z727" s="404"/>
      <c r="AA727" s="404"/>
      <c r="AB727" s="404"/>
      <c r="AC727" s="404"/>
      <c r="AD727" s="404"/>
      <c r="AE727" s="404"/>
      <c r="AF727" s="404"/>
      <c r="AG727" s="404"/>
    </row>
    <row r="728" spans="1:33" ht="15.75" customHeight="1">
      <c r="A728" s="404"/>
      <c r="B728" s="404"/>
      <c r="C728" s="404"/>
      <c r="D728" s="404"/>
      <c r="E728" s="404"/>
      <c r="F728" s="404"/>
      <c r="G728" s="404"/>
      <c r="H728" s="404"/>
      <c r="I728" s="404"/>
      <c r="J728" s="404"/>
      <c r="K728" s="404"/>
      <c r="L728" s="404"/>
      <c r="M728" s="404"/>
      <c r="N728" s="404"/>
      <c r="O728" s="404"/>
      <c r="P728" s="404"/>
      <c r="Q728" s="404"/>
      <c r="R728" s="404"/>
      <c r="S728" s="404"/>
      <c r="T728" s="404"/>
      <c r="U728" s="404"/>
      <c r="V728" s="404"/>
      <c r="W728" s="404"/>
      <c r="X728" s="404"/>
      <c r="Y728" s="404"/>
      <c r="Z728" s="404"/>
      <c r="AA728" s="404"/>
      <c r="AB728" s="404"/>
      <c r="AC728" s="404"/>
      <c r="AD728" s="404"/>
      <c r="AE728" s="404"/>
      <c r="AF728" s="404"/>
      <c r="AG728" s="404"/>
    </row>
    <row r="729" spans="1:33" ht="15.75" customHeight="1">
      <c r="A729" s="404"/>
      <c r="B729" s="404"/>
      <c r="C729" s="404"/>
      <c r="D729" s="404"/>
      <c r="E729" s="404"/>
      <c r="F729" s="404"/>
      <c r="G729" s="404"/>
      <c r="H729" s="404"/>
      <c r="I729" s="404"/>
      <c r="J729" s="404"/>
      <c r="K729" s="404"/>
      <c r="L729" s="404"/>
      <c r="M729" s="404"/>
      <c r="N729" s="404"/>
      <c r="O729" s="404"/>
      <c r="P729" s="404"/>
      <c r="Q729" s="404"/>
      <c r="R729" s="404"/>
      <c r="S729" s="404"/>
      <c r="T729" s="404"/>
      <c r="U729" s="404"/>
      <c r="V729" s="404"/>
      <c r="W729" s="404"/>
      <c r="X729" s="404"/>
      <c r="Y729" s="404"/>
      <c r="Z729" s="404"/>
      <c r="AA729" s="404"/>
      <c r="AB729" s="404"/>
      <c r="AC729" s="404"/>
      <c r="AD729" s="404"/>
      <c r="AE729" s="404"/>
      <c r="AF729" s="404"/>
      <c r="AG729" s="404"/>
    </row>
    <row r="730" spans="1:33" ht="15.75" customHeight="1">
      <c r="A730" s="404"/>
      <c r="B730" s="404"/>
      <c r="C730" s="404"/>
      <c r="D730" s="404"/>
      <c r="E730" s="404"/>
      <c r="F730" s="404"/>
      <c r="G730" s="404"/>
      <c r="H730" s="404"/>
      <c r="I730" s="404"/>
      <c r="J730" s="404"/>
      <c r="K730" s="404"/>
      <c r="L730" s="404"/>
      <c r="M730" s="404"/>
      <c r="N730" s="404"/>
      <c r="O730" s="404"/>
      <c r="P730" s="404"/>
      <c r="Q730" s="404"/>
      <c r="R730" s="404"/>
      <c r="S730" s="404"/>
      <c r="T730" s="404"/>
      <c r="U730" s="404"/>
      <c r="V730" s="404"/>
      <c r="W730" s="404"/>
      <c r="X730" s="404"/>
      <c r="Y730" s="404"/>
      <c r="Z730" s="404"/>
      <c r="AA730" s="404"/>
      <c r="AB730" s="404"/>
      <c r="AC730" s="404"/>
      <c r="AD730" s="404"/>
      <c r="AE730" s="404"/>
      <c r="AF730" s="404"/>
      <c r="AG730" s="404"/>
    </row>
    <row r="731" spans="1:33" ht="15.75" customHeight="1">
      <c r="A731" s="404"/>
      <c r="B731" s="404"/>
      <c r="C731" s="404"/>
      <c r="D731" s="404"/>
      <c r="E731" s="404"/>
      <c r="F731" s="404"/>
      <c r="G731" s="404"/>
      <c r="H731" s="404"/>
      <c r="I731" s="404"/>
      <c r="J731" s="404"/>
      <c r="K731" s="404"/>
      <c r="L731" s="404"/>
      <c r="M731" s="404"/>
      <c r="N731" s="404"/>
      <c r="O731" s="404"/>
      <c r="P731" s="404"/>
      <c r="Q731" s="404"/>
      <c r="R731" s="404"/>
      <c r="S731" s="404"/>
      <c r="T731" s="404"/>
      <c r="U731" s="404"/>
      <c r="V731" s="404"/>
      <c r="W731" s="404"/>
      <c r="X731" s="404"/>
      <c r="Y731" s="404"/>
      <c r="Z731" s="404"/>
      <c r="AA731" s="404"/>
      <c r="AB731" s="404"/>
      <c r="AC731" s="404"/>
      <c r="AD731" s="404"/>
      <c r="AE731" s="404"/>
      <c r="AF731" s="404"/>
      <c r="AG731" s="404"/>
    </row>
    <row r="732" spans="1:33" ht="15.75" customHeight="1">
      <c r="A732" s="404"/>
      <c r="B732" s="404"/>
      <c r="C732" s="404"/>
      <c r="D732" s="404"/>
      <c r="E732" s="404"/>
      <c r="F732" s="404"/>
      <c r="G732" s="404"/>
      <c r="H732" s="404"/>
      <c r="I732" s="404"/>
      <c r="J732" s="404"/>
      <c r="K732" s="404"/>
      <c r="L732" s="404"/>
      <c r="M732" s="404"/>
      <c r="N732" s="404"/>
      <c r="O732" s="404"/>
      <c r="P732" s="404"/>
      <c r="Q732" s="404"/>
      <c r="R732" s="404"/>
      <c r="S732" s="404"/>
      <c r="T732" s="404"/>
      <c r="U732" s="404"/>
      <c r="V732" s="404"/>
      <c r="W732" s="404"/>
      <c r="X732" s="404"/>
      <c r="Y732" s="404"/>
      <c r="Z732" s="404"/>
      <c r="AA732" s="404"/>
      <c r="AB732" s="404"/>
      <c r="AC732" s="404"/>
      <c r="AD732" s="404"/>
      <c r="AE732" s="404"/>
      <c r="AF732" s="404"/>
      <c r="AG732" s="404"/>
    </row>
    <row r="733" spans="1:33" ht="15.75" customHeight="1">
      <c r="A733" s="404"/>
      <c r="B733" s="404"/>
      <c r="C733" s="404"/>
      <c r="D733" s="404"/>
      <c r="E733" s="404"/>
      <c r="F733" s="404"/>
      <c r="G733" s="404"/>
      <c r="H733" s="404"/>
      <c r="I733" s="404"/>
      <c r="J733" s="404"/>
      <c r="K733" s="404"/>
      <c r="L733" s="404"/>
      <c r="M733" s="404"/>
      <c r="N733" s="404"/>
      <c r="O733" s="404"/>
      <c r="P733" s="404"/>
      <c r="Q733" s="404"/>
      <c r="R733" s="404"/>
      <c r="S733" s="404"/>
      <c r="T733" s="404"/>
      <c r="U733" s="404"/>
      <c r="V733" s="404"/>
      <c r="W733" s="404"/>
      <c r="X733" s="404"/>
      <c r="Y733" s="404"/>
      <c r="Z733" s="404"/>
      <c r="AA733" s="404"/>
      <c r="AB733" s="404"/>
      <c r="AC733" s="404"/>
      <c r="AD733" s="404"/>
      <c r="AE733" s="404"/>
      <c r="AF733" s="404"/>
      <c r="AG733" s="404"/>
    </row>
    <row r="734" spans="1:33" ht="15.75" customHeight="1">
      <c r="A734" s="404"/>
      <c r="B734" s="404"/>
      <c r="C734" s="404"/>
      <c r="D734" s="404"/>
      <c r="E734" s="404"/>
      <c r="F734" s="404"/>
      <c r="G734" s="404"/>
      <c r="H734" s="404"/>
      <c r="I734" s="404"/>
      <c r="J734" s="404"/>
      <c r="K734" s="404"/>
      <c r="L734" s="404"/>
      <c r="M734" s="404"/>
      <c r="N734" s="404"/>
      <c r="O734" s="404"/>
      <c r="P734" s="404"/>
      <c r="Q734" s="404"/>
      <c r="R734" s="404"/>
      <c r="S734" s="404"/>
      <c r="T734" s="404"/>
      <c r="U734" s="404"/>
      <c r="V734" s="404"/>
      <c r="W734" s="404"/>
      <c r="X734" s="404"/>
      <c r="Y734" s="404"/>
      <c r="Z734" s="404"/>
      <c r="AA734" s="404"/>
      <c r="AB734" s="404"/>
      <c r="AC734" s="404"/>
      <c r="AD734" s="404"/>
      <c r="AE734" s="404"/>
      <c r="AF734" s="404"/>
      <c r="AG734" s="404"/>
    </row>
    <row r="735" spans="1:33" ht="15.75" customHeight="1">
      <c r="A735" s="404"/>
      <c r="B735" s="404"/>
      <c r="C735" s="404"/>
      <c r="D735" s="404"/>
      <c r="E735" s="404"/>
      <c r="F735" s="404"/>
      <c r="G735" s="404"/>
      <c r="H735" s="404"/>
      <c r="I735" s="404"/>
      <c r="J735" s="404"/>
      <c r="K735" s="404"/>
      <c r="L735" s="404"/>
      <c r="M735" s="404"/>
      <c r="N735" s="404"/>
      <c r="O735" s="404"/>
      <c r="P735" s="404"/>
      <c r="Q735" s="404"/>
      <c r="R735" s="404"/>
      <c r="S735" s="404"/>
      <c r="T735" s="404"/>
      <c r="U735" s="404"/>
      <c r="V735" s="404"/>
      <c r="W735" s="404"/>
      <c r="X735" s="404"/>
      <c r="Y735" s="404"/>
      <c r="Z735" s="404"/>
      <c r="AA735" s="404"/>
      <c r="AB735" s="404"/>
      <c r="AC735" s="404"/>
      <c r="AD735" s="404"/>
      <c r="AE735" s="404"/>
      <c r="AF735" s="404"/>
      <c r="AG735" s="404"/>
    </row>
    <row r="736" spans="1:33" ht="15.75" customHeight="1">
      <c r="A736" s="404"/>
      <c r="B736" s="404"/>
      <c r="C736" s="404"/>
      <c r="D736" s="404"/>
      <c r="E736" s="404"/>
      <c r="F736" s="404"/>
      <c r="G736" s="404"/>
      <c r="H736" s="404"/>
      <c r="I736" s="404"/>
      <c r="J736" s="404"/>
      <c r="K736" s="404"/>
      <c r="L736" s="404"/>
      <c r="M736" s="404"/>
      <c r="N736" s="404"/>
      <c r="O736" s="404"/>
      <c r="P736" s="404"/>
      <c r="Q736" s="404"/>
      <c r="R736" s="404"/>
      <c r="S736" s="404"/>
      <c r="T736" s="404"/>
      <c r="U736" s="404"/>
      <c r="V736" s="404"/>
      <c r="W736" s="404"/>
      <c r="X736" s="404"/>
      <c r="Y736" s="404"/>
      <c r="Z736" s="404"/>
      <c r="AA736" s="404"/>
      <c r="AB736" s="404"/>
      <c r="AC736" s="404"/>
      <c r="AD736" s="404"/>
      <c r="AE736" s="404"/>
      <c r="AF736" s="404"/>
      <c r="AG736" s="404"/>
    </row>
    <row r="737" spans="1:33" ht="15.75" customHeight="1">
      <c r="A737" s="404"/>
      <c r="B737" s="404"/>
      <c r="C737" s="404"/>
      <c r="D737" s="404"/>
      <c r="E737" s="404"/>
      <c r="F737" s="404"/>
      <c r="G737" s="404"/>
      <c r="H737" s="404"/>
      <c r="I737" s="404"/>
      <c r="J737" s="404"/>
      <c r="K737" s="404"/>
      <c r="L737" s="404"/>
      <c r="M737" s="404"/>
      <c r="N737" s="404"/>
      <c r="O737" s="404"/>
      <c r="P737" s="404"/>
      <c r="Q737" s="404"/>
      <c r="R737" s="404"/>
      <c r="S737" s="404"/>
      <c r="T737" s="404"/>
      <c r="U737" s="404"/>
      <c r="V737" s="404"/>
      <c r="W737" s="404"/>
      <c r="X737" s="404"/>
      <c r="Y737" s="404"/>
      <c r="Z737" s="404"/>
      <c r="AA737" s="404"/>
      <c r="AB737" s="404"/>
      <c r="AC737" s="404"/>
      <c r="AD737" s="404"/>
      <c r="AE737" s="404"/>
      <c r="AF737" s="404"/>
      <c r="AG737" s="404"/>
    </row>
    <row r="738" spans="1:33" ht="15.75" customHeight="1">
      <c r="A738" s="404"/>
      <c r="B738" s="404"/>
      <c r="C738" s="404"/>
      <c r="D738" s="404"/>
      <c r="E738" s="404"/>
      <c r="F738" s="404"/>
      <c r="G738" s="404"/>
      <c r="H738" s="404"/>
      <c r="I738" s="404"/>
      <c r="J738" s="404"/>
      <c r="K738" s="404"/>
      <c r="L738" s="404"/>
      <c r="M738" s="404"/>
      <c r="N738" s="404"/>
      <c r="O738" s="404"/>
      <c r="P738" s="404"/>
      <c r="Q738" s="404"/>
      <c r="R738" s="404"/>
      <c r="S738" s="404"/>
      <c r="T738" s="404"/>
      <c r="U738" s="404"/>
      <c r="V738" s="404"/>
      <c r="W738" s="404"/>
      <c r="X738" s="404"/>
      <c r="Y738" s="404"/>
      <c r="Z738" s="404"/>
      <c r="AA738" s="404"/>
      <c r="AB738" s="404"/>
      <c r="AC738" s="404"/>
      <c r="AD738" s="404"/>
      <c r="AE738" s="404"/>
      <c r="AF738" s="404"/>
      <c r="AG738" s="404"/>
    </row>
    <row r="739" spans="1:33" ht="15.75" customHeight="1">
      <c r="A739" s="404"/>
      <c r="B739" s="404"/>
      <c r="C739" s="404"/>
      <c r="D739" s="404"/>
      <c r="E739" s="404"/>
      <c r="F739" s="404"/>
      <c r="G739" s="404"/>
      <c r="H739" s="404"/>
      <c r="I739" s="404"/>
      <c r="J739" s="404"/>
      <c r="K739" s="404"/>
      <c r="L739" s="404"/>
      <c r="M739" s="404"/>
      <c r="N739" s="404"/>
      <c r="O739" s="404"/>
      <c r="P739" s="404"/>
      <c r="Q739" s="404"/>
      <c r="R739" s="404"/>
      <c r="S739" s="404"/>
      <c r="T739" s="404"/>
      <c r="U739" s="404"/>
      <c r="V739" s="404"/>
      <c r="W739" s="404"/>
      <c r="X739" s="404"/>
      <c r="Y739" s="404"/>
      <c r="Z739" s="404"/>
      <c r="AA739" s="404"/>
      <c r="AB739" s="404"/>
      <c r="AC739" s="404"/>
      <c r="AD739" s="404"/>
      <c r="AE739" s="404"/>
      <c r="AF739" s="404"/>
      <c r="AG739" s="404"/>
    </row>
    <row r="740" spans="1:33" ht="15.75" customHeight="1">
      <c r="A740" s="404"/>
      <c r="B740" s="404"/>
      <c r="C740" s="404"/>
      <c r="D740" s="404"/>
      <c r="E740" s="404"/>
      <c r="F740" s="404"/>
      <c r="G740" s="404"/>
      <c r="H740" s="404"/>
      <c r="I740" s="404"/>
      <c r="J740" s="404"/>
      <c r="K740" s="404"/>
      <c r="L740" s="404"/>
      <c r="M740" s="404"/>
      <c r="N740" s="404"/>
      <c r="O740" s="404"/>
      <c r="P740" s="404"/>
      <c r="Q740" s="404"/>
      <c r="R740" s="404"/>
      <c r="S740" s="404"/>
      <c r="T740" s="404"/>
      <c r="U740" s="404"/>
      <c r="V740" s="404"/>
      <c r="W740" s="404"/>
      <c r="X740" s="404"/>
      <c r="Y740" s="404"/>
      <c r="Z740" s="404"/>
      <c r="AA740" s="404"/>
      <c r="AB740" s="404"/>
      <c r="AC740" s="404"/>
      <c r="AD740" s="404"/>
      <c r="AE740" s="404"/>
      <c r="AF740" s="404"/>
      <c r="AG740" s="404"/>
    </row>
    <row r="741" spans="1:33" ht="15.75" customHeight="1">
      <c r="A741" s="404"/>
      <c r="B741" s="404"/>
      <c r="C741" s="404"/>
      <c r="D741" s="404"/>
      <c r="E741" s="404"/>
      <c r="F741" s="404"/>
      <c r="G741" s="404"/>
      <c r="H741" s="404"/>
      <c r="I741" s="404"/>
      <c r="J741" s="404"/>
      <c r="K741" s="404"/>
      <c r="L741" s="404"/>
      <c r="M741" s="404"/>
      <c r="N741" s="404"/>
      <c r="O741" s="404"/>
      <c r="P741" s="404"/>
      <c r="Q741" s="404"/>
      <c r="R741" s="404"/>
      <c r="S741" s="404"/>
      <c r="T741" s="404"/>
      <c r="U741" s="404"/>
      <c r="V741" s="404"/>
      <c r="W741" s="404"/>
      <c r="X741" s="404"/>
      <c r="Y741" s="404"/>
      <c r="Z741" s="404"/>
      <c r="AA741" s="404"/>
      <c r="AB741" s="404"/>
      <c r="AC741" s="404"/>
      <c r="AD741" s="404"/>
      <c r="AE741" s="404"/>
      <c r="AF741" s="404"/>
      <c r="AG741" s="404"/>
    </row>
    <row r="742" spans="1:33" ht="15.75" customHeight="1">
      <c r="A742" s="404"/>
      <c r="B742" s="404"/>
      <c r="C742" s="404"/>
      <c r="D742" s="404"/>
      <c r="E742" s="404"/>
      <c r="F742" s="404"/>
      <c r="G742" s="404"/>
      <c r="H742" s="404"/>
      <c r="I742" s="404"/>
      <c r="J742" s="404"/>
      <c r="K742" s="404"/>
      <c r="L742" s="404"/>
      <c r="M742" s="404"/>
      <c r="N742" s="404"/>
      <c r="O742" s="404"/>
      <c r="P742" s="404"/>
      <c r="Q742" s="404"/>
      <c r="R742" s="404"/>
      <c r="S742" s="404"/>
      <c r="T742" s="404"/>
      <c r="U742" s="404"/>
      <c r="V742" s="404"/>
      <c r="W742" s="404"/>
      <c r="X742" s="404"/>
      <c r="Y742" s="404"/>
      <c r="Z742" s="404"/>
      <c r="AA742" s="404"/>
      <c r="AB742" s="404"/>
      <c r="AC742" s="404"/>
      <c r="AD742" s="404"/>
      <c r="AE742" s="404"/>
      <c r="AF742" s="404"/>
      <c r="AG742" s="404"/>
    </row>
    <row r="743" spans="1:33" ht="15.75" customHeight="1">
      <c r="A743" s="404"/>
      <c r="B743" s="404"/>
      <c r="C743" s="404"/>
      <c r="D743" s="404"/>
      <c r="E743" s="404"/>
      <c r="F743" s="404"/>
      <c r="G743" s="404"/>
      <c r="H743" s="404"/>
      <c r="I743" s="404"/>
      <c r="J743" s="404"/>
      <c r="K743" s="404"/>
      <c r="L743" s="404"/>
      <c r="M743" s="404"/>
      <c r="N743" s="404"/>
      <c r="O743" s="404"/>
      <c r="P743" s="404"/>
      <c r="Q743" s="404"/>
      <c r="R743" s="404"/>
      <c r="S743" s="404"/>
      <c r="T743" s="404"/>
      <c r="U743" s="404"/>
      <c r="V743" s="404"/>
      <c r="W743" s="404"/>
      <c r="X743" s="404"/>
      <c r="Y743" s="404"/>
      <c r="Z743" s="404"/>
      <c r="AA743" s="404"/>
      <c r="AB743" s="404"/>
      <c r="AC743" s="404"/>
      <c r="AD743" s="404"/>
      <c r="AE743" s="404"/>
      <c r="AF743" s="404"/>
      <c r="AG743" s="404"/>
    </row>
    <row r="744" spans="1:33" ht="15.75" customHeight="1">
      <c r="A744" s="404"/>
      <c r="B744" s="404"/>
      <c r="C744" s="404"/>
      <c r="D744" s="404"/>
      <c r="E744" s="404"/>
      <c r="F744" s="404"/>
      <c r="G744" s="404"/>
      <c r="H744" s="404"/>
      <c r="I744" s="404"/>
      <c r="J744" s="404"/>
      <c r="K744" s="404"/>
      <c r="L744" s="404"/>
      <c r="M744" s="404"/>
      <c r="N744" s="404"/>
      <c r="O744" s="404"/>
      <c r="P744" s="404"/>
      <c r="Q744" s="404"/>
      <c r="R744" s="404"/>
      <c r="S744" s="404"/>
      <c r="T744" s="404"/>
      <c r="U744" s="404"/>
      <c r="V744" s="404"/>
      <c r="W744" s="404"/>
      <c r="X744" s="404"/>
      <c r="Y744" s="404"/>
      <c r="Z744" s="404"/>
      <c r="AA744" s="404"/>
      <c r="AB744" s="404"/>
      <c r="AC744" s="404"/>
      <c r="AD744" s="404"/>
      <c r="AE744" s="404"/>
      <c r="AF744" s="404"/>
      <c r="AG744" s="404"/>
    </row>
    <row r="745" spans="1:33" ht="15.75" customHeight="1">
      <c r="A745" s="404"/>
      <c r="B745" s="404"/>
      <c r="C745" s="404"/>
      <c r="D745" s="404"/>
      <c r="E745" s="404"/>
      <c r="F745" s="404"/>
      <c r="G745" s="404"/>
      <c r="H745" s="404"/>
      <c r="I745" s="404"/>
      <c r="J745" s="404"/>
      <c r="K745" s="404"/>
      <c r="L745" s="404"/>
      <c r="M745" s="404"/>
      <c r="N745" s="404"/>
      <c r="O745" s="404"/>
      <c r="P745" s="404"/>
      <c r="Q745" s="404"/>
      <c r="R745" s="404"/>
      <c r="S745" s="404"/>
      <c r="T745" s="404"/>
      <c r="U745" s="404"/>
      <c r="V745" s="404"/>
      <c r="W745" s="404"/>
      <c r="X745" s="404"/>
      <c r="Y745" s="404"/>
      <c r="Z745" s="404"/>
      <c r="AA745" s="404"/>
      <c r="AB745" s="404"/>
      <c r="AC745" s="404"/>
      <c r="AD745" s="404"/>
      <c r="AE745" s="404"/>
      <c r="AF745" s="404"/>
      <c r="AG745" s="404"/>
    </row>
    <row r="746" spans="1:33" ht="15.75" customHeight="1">
      <c r="A746" s="404"/>
      <c r="B746" s="404"/>
      <c r="C746" s="404"/>
      <c r="D746" s="404"/>
      <c r="E746" s="404"/>
      <c r="F746" s="404"/>
      <c r="G746" s="404"/>
      <c r="H746" s="404"/>
      <c r="I746" s="404"/>
      <c r="J746" s="404"/>
      <c r="K746" s="404"/>
      <c r="L746" s="404"/>
      <c r="M746" s="404"/>
      <c r="N746" s="404"/>
      <c r="O746" s="404"/>
      <c r="P746" s="404"/>
      <c r="Q746" s="404"/>
      <c r="R746" s="404"/>
      <c r="S746" s="404"/>
      <c r="T746" s="404"/>
      <c r="U746" s="404"/>
      <c r="V746" s="404"/>
      <c r="W746" s="404"/>
      <c r="X746" s="404"/>
      <c r="Y746" s="404"/>
      <c r="Z746" s="404"/>
      <c r="AA746" s="404"/>
      <c r="AB746" s="404"/>
      <c r="AC746" s="404"/>
      <c r="AD746" s="404"/>
      <c r="AE746" s="404"/>
      <c r="AF746" s="404"/>
      <c r="AG746" s="404"/>
    </row>
    <row r="747" spans="1:33" ht="15.75" customHeight="1">
      <c r="A747" s="404"/>
      <c r="B747" s="404"/>
      <c r="C747" s="404"/>
      <c r="D747" s="404"/>
      <c r="E747" s="404"/>
      <c r="F747" s="404"/>
      <c r="G747" s="404"/>
      <c r="H747" s="404"/>
      <c r="I747" s="404"/>
      <c r="J747" s="404"/>
      <c r="K747" s="404"/>
      <c r="L747" s="404"/>
      <c r="M747" s="404"/>
      <c r="N747" s="404"/>
      <c r="O747" s="404"/>
      <c r="P747" s="404"/>
      <c r="Q747" s="404"/>
      <c r="R747" s="404"/>
      <c r="S747" s="404"/>
      <c r="T747" s="404"/>
      <c r="U747" s="404"/>
      <c r="V747" s="404"/>
      <c r="W747" s="404"/>
      <c r="X747" s="404"/>
      <c r="Y747" s="404"/>
      <c r="Z747" s="404"/>
      <c r="AA747" s="404"/>
      <c r="AB747" s="404"/>
      <c r="AC747" s="404"/>
      <c r="AD747" s="404"/>
      <c r="AE747" s="404"/>
      <c r="AF747" s="404"/>
      <c r="AG747" s="404"/>
    </row>
    <row r="748" spans="1:33" ht="15.75" customHeight="1">
      <c r="A748" s="404"/>
      <c r="B748" s="404"/>
      <c r="C748" s="404"/>
      <c r="D748" s="404"/>
      <c r="E748" s="404"/>
      <c r="F748" s="404"/>
      <c r="G748" s="404"/>
      <c r="H748" s="404"/>
      <c r="I748" s="404"/>
      <c r="J748" s="404"/>
      <c r="K748" s="404"/>
      <c r="L748" s="404"/>
      <c r="M748" s="404"/>
      <c r="N748" s="404"/>
      <c r="O748" s="404"/>
      <c r="P748" s="404"/>
      <c r="Q748" s="404"/>
      <c r="R748" s="404"/>
      <c r="S748" s="404"/>
      <c r="T748" s="404"/>
      <c r="U748" s="404"/>
      <c r="V748" s="404"/>
      <c r="W748" s="404"/>
      <c r="X748" s="404"/>
      <c r="Y748" s="404"/>
      <c r="Z748" s="404"/>
      <c r="AA748" s="404"/>
      <c r="AB748" s="404"/>
      <c r="AC748" s="404"/>
      <c r="AD748" s="404"/>
      <c r="AE748" s="404"/>
      <c r="AF748" s="404"/>
      <c r="AG748" s="404"/>
    </row>
    <row r="749" spans="1:33" ht="15.75" customHeight="1">
      <c r="A749" s="404"/>
      <c r="B749" s="404"/>
      <c r="C749" s="404"/>
      <c r="D749" s="404"/>
      <c r="E749" s="404"/>
      <c r="F749" s="404"/>
      <c r="G749" s="404"/>
      <c r="H749" s="404"/>
      <c r="I749" s="404"/>
      <c r="J749" s="404"/>
      <c r="K749" s="404"/>
      <c r="L749" s="404"/>
      <c r="M749" s="404"/>
      <c r="N749" s="404"/>
      <c r="O749" s="404"/>
      <c r="P749" s="404"/>
      <c r="Q749" s="404"/>
      <c r="R749" s="404"/>
      <c r="S749" s="404"/>
      <c r="T749" s="404"/>
      <c r="U749" s="404"/>
      <c r="V749" s="404"/>
      <c r="W749" s="404"/>
      <c r="X749" s="404"/>
      <c r="Y749" s="404"/>
      <c r="Z749" s="404"/>
      <c r="AA749" s="404"/>
      <c r="AB749" s="404"/>
      <c r="AC749" s="404"/>
      <c r="AD749" s="404"/>
      <c r="AE749" s="404"/>
      <c r="AF749" s="404"/>
      <c r="AG749" s="404"/>
    </row>
    <row r="750" spans="1:33" ht="15.75" customHeight="1">
      <c r="A750" s="404"/>
      <c r="B750" s="404"/>
      <c r="C750" s="404"/>
      <c r="D750" s="404"/>
      <c r="E750" s="404"/>
      <c r="F750" s="404"/>
      <c r="G750" s="404"/>
      <c r="H750" s="404"/>
      <c r="I750" s="404"/>
      <c r="J750" s="404"/>
      <c r="K750" s="404"/>
      <c r="L750" s="404"/>
      <c r="M750" s="404"/>
      <c r="N750" s="404"/>
      <c r="O750" s="404"/>
      <c r="P750" s="404"/>
      <c r="Q750" s="404"/>
      <c r="R750" s="404"/>
      <c r="S750" s="404"/>
      <c r="T750" s="404"/>
      <c r="U750" s="404"/>
      <c r="V750" s="404"/>
      <c r="W750" s="404"/>
      <c r="X750" s="404"/>
      <c r="Y750" s="404"/>
      <c r="Z750" s="404"/>
      <c r="AA750" s="404"/>
      <c r="AB750" s="404"/>
      <c r="AC750" s="404"/>
      <c r="AD750" s="404"/>
      <c r="AE750" s="404"/>
      <c r="AF750" s="404"/>
      <c r="AG750" s="404"/>
    </row>
    <row r="751" spans="1:33" ht="15.75" customHeight="1">
      <c r="A751" s="404"/>
      <c r="B751" s="404"/>
      <c r="C751" s="404"/>
      <c r="D751" s="404"/>
      <c r="E751" s="404"/>
      <c r="F751" s="404"/>
      <c r="G751" s="404"/>
      <c r="H751" s="404"/>
      <c r="I751" s="404"/>
      <c r="J751" s="404"/>
      <c r="K751" s="404"/>
      <c r="L751" s="404"/>
      <c r="M751" s="404"/>
      <c r="N751" s="404"/>
      <c r="O751" s="404"/>
      <c r="P751" s="404"/>
      <c r="Q751" s="404"/>
      <c r="R751" s="404"/>
      <c r="S751" s="404"/>
      <c r="T751" s="404"/>
      <c r="U751" s="404"/>
      <c r="V751" s="404"/>
      <c r="W751" s="404"/>
      <c r="X751" s="404"/>
      <c r="Y751" s="404"/>
      <c r="Z751" s="404"/>
      <c r="AA751" s="404"/>
      <c r="AB751" s="404"/>
      <c r="AC751" s="404"/>
      <c r="AD751" s="404"/>
      <c r="AE751" s="404"/>
      <c r="AF751" s="404"/>
      <c r="AG751" s="404"/>
    </row>
    <row r="752" spans="1:33" ht="15.75" customHeight="1">
      <c r="A752" s="404"/>
      <c r="B752" s="404"/>
      <c r="C752" s="404"/>
      <c r="D752" s="404"/>
      <c r="E752" s="404"/>
      <c r="F752" s="404"/>
      <c r="G752" s="404"/>
      <c r="H752" s="404"/>
      <c r="I752" s="404"/>
      <c r="J752" s="404"/>
      <c r="K752" s="404"/>
      <c r="L752" s="404"/>
      <c r="M752" s="404"/>
      <c r="N752" s="404"/>
      <c r="O752" s="404"/>
      <c r="P752" s="404"/>
      <c r="Q752" s="404"/>
      <c r="R752" s="404"/>
      <c r="S752" s="404"/>
      <c r="T752" s="404"/>
      <c r="U752" s="404"/>
      <c r="V752" s="404"/>
      <c r="W752" s="404"/>
      <c r="X752" s="404"/>
      <c r="Y752" s="404"/>
      <c r="Z752" s="404"/>
      <c r="AA752" s="404"/>
      <c r="AB752" s="404"/>
      <c r="AC752" s="404"/>
      <c r="AD752" s="404"/>
      <c r="AE752" s="404"/>
      <c r="AF752" s="404"/>
      <c r="AG752" s="404"/>
    </row>
    <row r="753" spans="1:33" ht="15.75" customHeight="1">
      <c r="A753" s="404"/>
      <c r="B753" s="404"/>
      <c r="C753" s="404"/>
      <c r="D753" s="404"/>
      <c r="E753" s="404"/>
      <c r="F753" s="404"/>
      <c r="G753" s="404"/>
      <c r="H753" s="404"/>
      <c r="I753" s="404"/>
      <c r="J753" s="404"/>
      <c r="K753" s="404"/>
      <c r="L753" s="404"/>
      <c r="M753" s="404"/>
      <c r="N753" s="404"/>
      <c r="O753" s="404"/>
      <c r="P753" s="404"/>
      <c r="Q753" s="404"/>
      <c r="R753" s="404"/>
      <c r="S753" s="404"/>
      <c r="T753" s="404"/>
      <c r="U753" s="404"/>
      <c r="V753" s="404"/>
      <c r="W753" s="404"/>
      <c r="X753" s="404"/>
      <c r="Y753" s="404"/>
      <c r="Z753" s="404"/>
      <c r="AA753" s="404"/>
      <c r="AB753" s="404"/>
      <c r="AC753" s="404"/>
      <c r="AD753" s="404"/>
      <c r="AE753" s="404"/>
      <c r="AF753" s="404"/>
      <c r="AG753" s="404"/>
    </row>
    <row r="754" spans="1:33" ht="15.75" customHeight="1">
      <c r="A754" s="404"/>
      <c r="B754" s="404"/>
      <c r="C754" s="404"/>
      <c r="D754" s="404"/>
      <c r="E754" s="404"/>
      <c r="F754" s="404"/>
      <c r="G754" s="404"/>
      <c r="H754" s="404"/>
      <c r="I754" s="404"/>
      <c r="J754" s="404"/>
      <c r="K754" s="404"/>
      <c r="L754" s="404"/>
      <c r="M754" s="404"/>
      <c r="N754" s="404"/>
      <c r="O754" s="404"/>
      <c r="P754" s="404"/>
      <c r="Q754" s="404"/>
      <c r="R754" s="404"/>
      <c r="S754" s="404"/>
      <c r="T754" s="404"/>
      <c r="U754" s="404"/>
      <c r="V754" s="404"/>
      <c r="W754" s="404"/>
      <c r="X754" s="404"/>
      <c r="Y754" s="404"/>
      <c r="Z754" s="404"/>
      <c r="AA754" s="404"/>
      <c r="AB754" s="404"/>
      <c r="AC754" s="404"/>
      <c r="AD754" s="404"/>
      <c r="AE754" s="404"/>
      <c r="AF754" s="404"/>
      <c r="AG754" s="404"/>
    </row>
    <row r="755" spans="1:33" ht="15.75" customHeight="1">
      <c r="A755" s="404"/>
      <c r="B755" s="404"/>
      <c r="C755" s="404"/>
      <c r="D755" s="404"/>
      <c r="E755" s="404"/>
      <c r="F755" s="404"/>
      <c r="G755" s="404"/>
      <c r="H755" s="404"/>
      <c r="I755" s="404"/>
      <c r="J755" s="404"/>
      <c r="K755" s="404"/>
      <c r="L755" s="404"/>
      <c r="M755" s="404"/>
      <c r="N755" s="404"/>
      <c r="O755" s="404"/>
      <c r="P755" s="404"/>
      <c r="Q755" s="404"/>
      <c r="R755" s="404"/>
      <c r="S755" s="404"/>
      <c r="T755" s="404"/>
      <c r="U755" s="404"/>
      <c r="V755" s="404"/>
      <c r="W755" s="404"/>
      <c r="X755" s="404"/>
      <c r="Y755" s="404"/>
      <c r="Z755" s="404"/>
      <c r="AA755" s="404"/>
      <c r="AB755" s="404"/>
      <c r="AC755" s="404"/>
      <c r="AD755" s="404"/>
      <c r="AE755" s="404"/>
      <c r="AF755" s="404"/>
      <c r="AG755" s="404"/>
    </row>
    <row r="756" spans="1:33" ht="15.75" customHeight="1">
      <c r="A756" s="404"/>
      <c r="B756" s="404"/>
      <c r="C756" s="404"/>
      <c r="D756" s="404"/>
      <c r="E756" s="404"/>
      <c r="F756" s="404"/>
      <c r="G756" s="404"/>
      <c r="H756" s="404"/>
      <c r="I756" s="404"/>
      <c r="J756" s="404"/>
      <c r="K756" s="404"/>
      <c r="L756" s="404"/>
      <c r="M756" s="404"/>
      <c r="N756" s="404"/>
      <c r="O756" s="404"/>
      <c r="P756" s="404"/>
      <c r="Q756" s="404"/>
      <c r="R756" s="404"/>
      <c r="S756" s="404"/>
      <c r="T756" s="404"/>
      <c r="U756" s="404"/>
      <c r="V756" s="404"/>
      <c r="W756" s="404"/>
      <c r="X756" s="404"/>
      <c r="Y756" s="404"/>
      <c r="Z756" s="404"/>
      <c r="AA756" s="404"/>
      <c r="AB756" s="404"/>
      <c r="AC756" s="404"/>
      <c r="AD756" s="404"/>
      <c r="AE756" s="404"/>
      <c r="AF756" s="404"/>
      <c r="AG756" s="404"/>
    </row>
    <row r="757" spans="1:33" ht="15.75" customHeight="1">
      <c r="A757" s="404"/>
      <c r="B757" s="404"/>
      <c r="C757" s="404"/>
      <c r="D757" s="404"/>
      <c r="E757" s="404"/>
      <c r="F757" s="404"/>
      <c r="G757" s="404"/>
      <c r="H757" s="404"/>
      <c r="I757" s="404"/>
      <c r="J757" s="404"/>
      <c r="K757" s="404"/>
      <c r="L757" s="404"/>
      <c r="M757" s="404"/>
      <c r="N757" s="404"/>
      <c r="O757" s="404"/>
      <c r="P757" s="404"/>
      <c r="Q757" s="404"/>
      <c r="R757" s="404"/>
      <c r="S757" s="404"/>
      <c r="T757" s="404"/>
      <c r="U757" s="404"/>
      <c r="V757" s="404"/>
      <c r="W757" s="404"/>
      <c r="X757" s="404"/>
      <c r="Y757" s="404"/>
      <c r="Z757" s="404"/>
      <c r="AA757" s="404"/>
      <c r="AB757" s="404"/>
      <c r="AC757" s="404"/>
      <c r="AD757" s="404"/>
      <c r="AE757" s="404"/>
      <c r="AF757" s="404"/>
      <c r="AG757" s="404"/>
    </row>
    <row r="758" spans="1:33" ht="15.75" customHeight="1">
      <c r="A758" s="404"/>
      <c r="B758" s="404"/>
      <c r="C758" s="404"/>
      <c r="D758" s="404"/>
      <c r="E758" s="404"/>
      <c r="F758" s="404"/>
      <c r="G758" s="404"/>
      <c r="H758" s="404"/>
      <c r="I758" s="404"/>
      <c r="J758" s="404"/>
      <c r="K758" s="404"/>
      <c r="L758" s="404"/>
      <c r="M758" s="404"/>
      <c r="N758" s="404"/>
      <c r="O758" s="404"/>
      <c r="P758" s="404"/>
      <c r="Q758" s="404"/>
      <c r="R758" s="404"/>
      <c r="S758" s="404"/>
      <c r="T758" s="404"/>
      <c r="U758" s="404"/>
      <c r="V758" s="404"/>
      <c r="W758" s="404"/>
      <c r="X758" s="404"/>
      <c r="Y758" s="404"/>
      <c r="Z758" s="404"/>
      <c r="AA758" s="404"/>
      <c r="AB758" s="404"/>
      <c r="AC758" s="404"/>
      <c r="AD758" s="404"/>
      <c r="AE758" s="404"/>
      <c r="AF758" s="404"/>
      <c r="AG758" s="404"/>
    </row>
    <row r="759" spans="1:33" ht="15.75" customHeight="1">
      <c r="A759" s="404"/>
      <c r="B759" s="404"/>
      <c r="C759" s="404"/>
      <c r="D759" s="404"/>
      <c r="E759" s="404"/>
      <c r="F759" s="404"/>
      <c r="G759" s="404"/>
      <c r="H759" s="404"/>
      <c r="I759" s="404"/>
      <c r="J759" s="404"/>
      <c r="K759" s="404"/>
      <c r="L759" s="404"/>
      <c r="M759" s="404"/>
      <c r="N759" s="404"/>
      <c r="O759" s="404"/>
      <c r="P759" s="404"/>
      <c r="Q759" s="404"/>
      <c r="R759" s="404"/>
      <c r="S759" s="404"/>
      <c r="T759" s="404"/>
      <c r="U759" s="404"/>
      <c r="V759" s="404"/>
      <c r="W759" s="404"/>
      <c r="X759" s="404"/>
      <c r="Y759" s="404"/>
      <c r="Z759" s="404"/>
      <c r="AA759" s="404"/>
      <c r="AB759" s="404"/>
      <c r="AC759" s="404"/>
      <c r="AD759" s="404"/>
      <c r="AE759" s="404"/>
      <c r="AF759" s="404"/>
      <c r="AG759" s="404"/>
    </row>
    <row r="760" spans="1:33" ht="15.75" customHeight="1">
      <c r="A760" s="404"/>
      <c r="B760" s="404"/>
      <c r="C760" s="404"/>
      <c r="D760" s="404"/>
      <c r="E760" s="404"/>
      <c r="F760" s="404"/>
      <c r="G760" s="404"/>
      <c r="H760" s="404"/>
      <c r="I760" s="404"/>
      <c r="J760" s="404"/>
      <c r="K760" s="404"/>
      <c r="L760" s="404"/>
      <c r="M760" s="404"/>
      <c r="N760" s="404"/>
      <c r="O760" s="404"/>
      <c r="P760" s="404"/>
      <c r="Q760" s="404"/>
      <c r="R760" s="404"/>
      <c r="S760" s="404"/>
      <c r="T760" s="404"/>
      <c r="U760" s="404"/>
      <c r="V760" s="404"/>
      <c r="W760" s="404"/>
      <c r="X760" s="404"/>
      <c r="Y760" s="404"/>
      <c r="Z760" s="404"/>
      <c r="AA760" s="404"/>
      <c r="AB760" s="404"/>
      <c r="AC760" s="404"/>
      <c r="AD760" s="404"/>
      <c r="AE760" s="404"/>
      <c r="AF760" s="404"/>
      <c r="AG760" s="404"/>
    </row>
    <row r="761" spans="1:33" ht="15.75" customHeight="1">
      <c r="A761" s="404"/>
      <c r="B761" s="404"/>
      <c r="C761" s="404"/>
      <c r="D761" s="404"/>
      <c r="E761" s="404"/>
      <c r="F761" s="404"/>
      <c r="G761" s="404"/>
      <c r="H761" s="404"/>
      <c r="I761" s="404"/>
      <c r="J761" s="404"/>
      <c r="K761" s="404"/>
      <c r="L761" s="404"/>
      <c r="M761" s="404"/>
      <c r="N761" s="404"/>
      <c r="O761" s="404"/>
      <c r="P761" s="404"/>
      <c r="Q761" s="404"/>
      <c r="R761" s="404"/>
      <c r="S761" s="404"/>
      <c r="T761" s="404"/>
      <c r="U761" s="404"/>
      <c r="V761" s="404"/>
      <c r="W761" s="404"/>
      <c r="X761" s="404"/>
      <c r="Y761" s="404"/>
      <c r="Z761" s="404"/>
      <c r="AA761" s="404"/>
      <c r="AB761" s="404"/>
      <c r="AC761" s="404"/>
      <c r="AD761" s="404"/>
      <c r="AE761" s="404"/>
      <c r="AF761" s="404"/>
      <c r="AG761" s="404"/>
    </row>
    <row r="762" spans="1:33" ht="15.75" customHeight="1">
      <c r="A762" s="404"/>
      <c r="B762" s="404"/>
      <c r="C762" s="404"/>
      <c r="D762" s="404"/>
      <c r="E762" s="404"/>
      <c r="F762" s="404"/>
      <c r="G762" s="404"/>
      <c r="H762" s="404"/>
      <c r="I762" s="404"/>
      <c r="J762" s="404"/>
      <c r="K762" s="404"/>
      <c r="L762" s="404"/>
      <c r="M762" s="404"/>
      <c r="N762" s="404"/>
      <c r="O762" s="404"/>
      <c r="P762" s="404"/>
      <c r="Q762" s="404"/>
      <c r="R762" s="404"/>
      <c r="S762" s="404"/>
      <c r="T762" s="404"/>
      <c r="U762" s="404"/>
      <c r="V762" s="404"/>
      <c r="W762" s="404"/>
      <c r="X762" s="404"/>
      <c r="Y762" s="404"/>
      <c r="Z762" s="404"/>
      <c r="AA762" s="404"/>
      <c r="AB762" s="404"/>
      <c r="AC762" s="404"/>
      <c r="AD762" s="404"/>
      <c r="AE762" s="404"/>
      <c r="AF762" s="404"/>
      <c r="AG762" s="404"/>
    </row>
    <row r="763" spans="1:33" ht="15.75" customHeight="1">
      <c r="A763" s="404"/>
      <c r="B763" s="404"/>
      <c r="C763" s="404"/>
      <c r="D763" s="404"/>
      <c r="E763" s="404"/>
      <c r="F763" s="404"/>
      <c r="G763" s="404"/>
      <c r="H763" s="404"/>
      <c r="I763" s="404"/>
      <c r="J763" s="404"/>
      <c r="K763" s="404"/>
      <c r="L763" s="404"/>
      <c r="M763" s="404"/>
      <c r="N763" s="404"/>
      <c r="O763" s="404"/>
      <c r="P763" s="404"/>
      <c r="Q763" s="404"/>
      <c r="R763" s="404"/>
      <c r="S763" s="404"/>
      <c r="T763" s="404"/>
      <c r="U763" s="404"/>
      <c r="V763" s="404"/>
      <c r="W763" s="404"/>
      <c r="X763" s="404"/>
      <c r="Y763" s="404"/>
      <c r="Z763" s="404"/>
      <c r="AA763" s="404"/>
      <c r="AB763" s="404"/>
      <c r="AC763" s="404"/>
      <c r="AD763" s="404"/>
      <c r="AE763" s="404"/>
      <c r="AF763" s="404"/>
      <c r="AG763" s="404"/>
    </row>
    <row r="764" spans="1:33" ht="15.75" customHeight="1">
      <c r="A764" s="404"/>
      <c r="B764" s="404"/>
      <c r="C764" s="404"/>
      <c r="D764" s="404"/>
      <c r="E764" s="404"/>
      <c r="F764" s="404"/>
      <c r="G764" s="404"/>
      <c r="H764" s="404"/>
      <c r="I764" s="404"/>
      <c r="J764" s="404"/>
      <c r="K764" s="404"/>
      <c r="L764" s="404"/>
      <c r="M764" s="404"/>
      <c r="N764" s="404"/>
      <c r="O764" s="404"/>
      <c r="P764" s="404"/>
      <c r="Q764" s="404"/>
      <c r="R764" s="404"/>
      <c r="S764" s="404"/>
      <c r="T764" s="404"/>
      <c r="U764" s="404"/>
      <c r="V764" s="404"/>
      <c r="W764" s="404"/>
      <c r="X764" s="404"/>
      <c r="Y764" s="404"/>
      <c r="Z764" s="404"/>
      <c r="AA764" s="404"/>
      <c r="AB764" s="404"/>
      <c r="AC764" s="404"/>
      <c r="AD764" s="404"/>
      <c r="AE764" s="404"/>
      <c r="AF764" s="404"/>
      <c r="AG764" s="404"/>
    </row>
    <row r="765" spans="1:33" ht="15.75" customHeight="1">
      <c r="A765" s="404"/>
      <c r="B765" s="404"/>
      <c r="C765" s="404"/>
      <c r="D765" s="404"/>
      <c r="E765" s="404"/>
      <c r="F765" s="404"/>
      <c r="G765" s="404"/>
      <c r="H765" s="404"/>
      <c r="I765" s="404"/>
      <c r="J765" s="404"/>
      <c r="K765" s="404"/>
      <c r="L765" s="404"/>
      <c r="M765" s="404"/>
      <c r="N765" s="404"/>
      <c r="O765" s="404"/>
      <c r="P765" s="404"/>
      <c r="Q765" s="404"/>
      <c r="R765" s="404"/>
      <c r="S765" s="404"/>
      <c r="T765" s="404"/>
      <c r="U765" s="404"/>
      <c r="V765" s="404"/>
      <c r="W765" s="404"/>
      <c r="X765" s="404"/>
      <c r="Y765" s="404"/>
      <c r="Z765" s="404"/>
      <c r="AA765" s="404"/>
      <c r="AB765" s="404"/>
      <c r="AC765" s="404"/>
      <c r="AD765" s="404"/>
      <c r="AE765" s="404"/>
      <c r="AF765" s="404"/>
      <c r="AG765" s="404"/>
    </row>
    <row r="766" spans="1:33" ht="15.75" customHeight="1">
      <c r="A766" s="404"/>
      <c r="B766" s="404"/>
      <c r="C766" s="404"/>
      <c r="D766" s="404"/>
      <c r="E766" s="404"/>
      <c r="F766" s="404"/>
      <c r="G766" s="404"/>
      <c r="H766" s="404"/>
      <c r="I766" s="404"/>
      <c r="J766" s="404"/>
      <c r="K766" s="404"/>
      <c r="L766" s="404"/>
      <c r="M766" s="404"/>
      <c r="N766" s="404"/>
      <c r="O766" s="404"/>
      <c r="P766" s="404"/>
      <c r="Q766" s="404"/>
      <c r="R766" s="404"/>
      <c r="S766" s="404"/>
      <c r="T766" s="404"/>
      <c r="U766" s="404"/>
      <c r="V766" s="404"/>
      <c r="W766" s="404"/>
      <c r="X766" s="404"/>
      <c r="Y766" s="404"/>
      <c r="Z766" s="404"/>
      <c r="AA766" s="404"/>
      <c r="AB766" s="404"/>
      <c r="AC766" s="404"/>
      <c r="AD766" s="404"/>
      <c r="AE766" s="404"/>
      <c r="AF766" s="404"/>
      <c r="AG766" s="404"/>
    </row>
    <row r="767" spans="1:33" ht="15.75" customHeight="1">
      <c r="A767" s="404"/>
      <c r="B767" s="404"/>
      <c r="C767" s="404"/>
      <c r="D767" s="404"/>
      <c r="E767" s="404"/>
      <c r="F767" s="404"/>
      <c r="G767" s="404"/>
      <c r="H767" s="404"/>
      <c r="I767" s="404"/>
      <c r="J767" s="404"/>
      <c r="K767" s="404"/>
      <c r="L767" s="404"/>
      <c r="M767" s="404"/>
      <c r="N767" s="404"/>
      <c r="O767" s="404"/>
      <c r="P767" s="404"/>
      <c r="Q767" s="404"/>
      <c r="R767" s="404"/>
      <c r="S767" s="404"/>
      <c r="T767" s="404"/>
      <c r="U767" s="404"/>
      <c r="V767" s="404"/>
      <c r="W767" s="404"/>
      <c r="X767" s="404"/>
      <c r="Y767" s="404"/>
      <c r="Z767" s="404"/>
      <c r="AA767" s="404"/>
      <c r="AB767" s="404"/>
      <c r="AC767" s="404"/>
      <c r="AD767" s="404"/>
      <c r="AE767" s="404"/>
      <c r="AF767" s="404"/>
      <c r="AG767" s="404"/>
    </row>
    <row r="768" spans="1:33" ht="15.75" customHeight="1">
      <c r="A768" s="404"/>
      <c r="B768" s="404"/>
      <c r="C768" s="404"/>
      <c r="D768" s="404"/>
      <c r="E768" s="404"/>
      <c r="F768" s="404"/>
      <c r="G768" s="404"/>
      <c r="H768" s="404"/>
      <c r="I768" s="404"/>
      <c r="J768" s="404"/>
      <c r="K768" s="404"/>
      <c r="L768" s="404"/>
      <c r="M768" s="404"/>
      <c r="N768" s="404"/>
      <c r="O768" s="404"/>
      <c r="P768" s="404"/>
      <c r="Q768" s="404"/>
      <c r="R768" s="404"/>
      <c r="S768" s="404"/>
      <c r="T768" s="404"/>
      <c r="U768" s="404"/>
      <c r="V768" s="404"/>
      <c r="W768" s="404"/>
      <c r="X768" s="404"/>
      <c r="Y768" s="404"/>
      <c r="Z768" s="404"/>
      <c r="AA768" s="404"/>
      <c r="AB768" s="404"/>
      <c r="AC768" s="404"/>
      <c r="AD768" s="404"/>
      <c r="AE768" s="404"/>
      <c r="AF768" s="404"/>
      <c r="AG768" s="404"/>
    </row>
    <row r="769" spans="1:33" ht="15.75" customHeight="1">
      <c r="A769" s="404"/>
      <c r="B769" s="404"/>
      <c r="C769" s="404"/>
      <c r="D769" s="404"/>
      <c r="E769" s="404"/>
      <c r="F769" s="404"/>
      <c r="G769" s="404"/>
      <c r="H769" s="404"/>
      <c r="I769" s="404"/>
      <c r="J769" s="404"/>
      <c r="K769" s="404"/>
      <c r="L769" s="404"/>
      <c r="M769" s="404"/>
      <c r="N769" s="404"/>
      <c r="O769" s="404"/>
      <c r="P769" s="404"/>
      <c r="Q769" s="404"/>
      <c r="R769" s="404"/>
      <c r="S769" s="404"/>
      <c r="T769" s="404"/>
      <c r="U769" s="404"/>
      <c r="V769" s="404"/>
      <c r="W769" s="404"/>
      <c r="X769" s="404"/>
      <c r="Y769" s="404"/>
      <c r="Z769" s="404"/>
      <c r="AA769" s="404"/>
      <c r="AB769" s="404"/>
      <c r="AC769" s="404"/>
      <c r="AD769" s="404"/>
      <c r="AE769" s="404"/>
      <c r="AF769" s="404"/>
      <c r="AG769" s="404"/>
    </row>
    <row r="770" spans="1:33" ht="15.75" customHeight="1">
      <c r="A770" s="404"/>
      <c r="B770" s="404"/>
      <c r="C770" s="404"/>
      <c r="D770" s="404"/>
      <c r="E770" s="404"/>
      <c r="F770" s="404"/>
      <c r="G770" s="404"/>
      <c r="H770" s="404"/>
      <c r="I770" s="404"/>
      <c r="J770" s="404"/>
      <c r="K770" s="404"/>
      <c r="L770" s="404"/>
      <c r="M770" s="404"/>
      <c r="N770" s="404"/>
      <c r="O770" s="404"/>
      <c r="P770" s="404"/>
      <c r="Q770" s="404"/>
      <c r="R770" s="404"/>
      <c r="S770" s="404"/>
      <c r="T770" s="404"/>
      <c r="U770" s="404"/>
      <c r="V770" s="404"/>
      <c r="W770" s="404"/>
      <c r="X770" s="404"/>
      <c r="Y770" s="404"/>
      <c r="Z770" s="404"/>
      <c r="AA770" s="404"/>
      <c r="AB770" s="404"/>
      <c r="AC770" s="404"/>
      <c r="AD770" s="404"/>
      <c r="AE770" s="404"/>
      <c r="AF770" s="404"/>
      <c r="AG770" s="404"/>
    </row>
    <row r="771" spans="1:33" ht="15.75" customHeight="1">
      <c r="A771" s="404"/>
      <c r="B771" s="404"/>
      <c r="C771" s="404"/>
      <c r="D771" s="404"/>
      <c r="E771" s="404"/>
      <c r="F771" s="404"/>
      <c r="G771" s="404"/>
      <c r="H771" s="404"/>
      <c r="I771" s="404"/>
      <c r="J771" s="404"/>
      <c r="K771" s="404"/>
      <c r="L771" s="404"/>
      <c r="M771" s="404"/>
      <c r="N771" s="404"/>
      <c r="O771" s="404"/>
      <c r="P771" s="404"/>
      <c r="Q771" s="404"/>
      <c r="R771" s="404"/>
      <c r="S771" s="404"/>
      <c r="T771" s="404"/>
      <c r="U771" s="404"/>
      <c r="V771" s="404"/>
      <c r="W771" s="404"/>
      <c r="X771" s="404"/>
      <c r="Y771" s="404"/>
      <c r="Z771" s="404"/>
      <c r="AA771" s="404"/>
      <c r="AB771" s="404"/>
      <c r="AC771" s="404"/>
      <c r="AD771" s="404"/>
      <c r="AE771" s="404"/>
      <c r="AF771" s="404"/>
      <c r="AG771" s="404"/>
    </row>
    <row r="772" spans="1:33" ht="15.75" customHeight="1">
      <c r="A772" s="404"/>
      <c r="B772" s="404"/>
      <c r="C772" s="404"/>
      <c r="D772" s="404"/>
      <c r="E772" s="404"/>
      <c r="F772" s="404"/>
      <c r="G772" s="404"/>
      <c r="H772" s="404"/>
      <c r="I772" s="404"/>
      <c r="J772" s="404"/>
      <c r="K772" s="404"/>
      <c r="L772" s="404"/>
      <c r="M772" s="404"/>
      <c r="N772" s="404"/>
      <c r="O772" s="404"/>
      <c r="P772" s="404"/>
      <c r="Q772" s="404"/>
      <c r="R772" s="404"/>
      <c r="S772" s="404"/>
      <c r="T772" s="404"/>
      <c r="U772" s="404"/>
      <c r="V772" s="404"/>
      <c r="W772" s="404"/>
      <c r="X772" s="404"/>
      <c r="Y772" s="404"/>
      <c r="Z772" s="404"/>
      <c r="AA772" s="404"/>
      <c r="AB772" s="404"/>
      <c r="AC772" s="404"/>
      <c r="AD772" s="404"/>
      <c r="AE772" s="404"/>
      <c r="AF772" s="404"/>
      <c r="AG772" s="404"/>
    </row>
    <row r="773" spans="1:33" ht="15.75" customHeight="1">
      <c r="A773" s="404"/>
      <c r="B773" s="404"/>
      <c r="C773" s="404"/>
      <c r="D773" s="404"/>
      <c r="E773" s="404"/>
      <c r="F773" s="404"/>
      <c r="G773" s="404"/>
      <c r="H773" s="404"/>
      <c r="I773" s="404"/>
      <c r="J773" s="404"/>
      <c r="K773" s="404"/>
      <c r="L773" s="404"/>
      <c r="M773" s="404"/>
      <c r="N773" s="404"/>
      <c r="O773" s="404"/>
      <c r="P773" s="404"/>
      <c r="Q773" s="404"/>
      <c r="R773" s="404"/>
      <c r="S773" s="404"/>
      <c r="T773" s="404"/>
      <c r="U773" s="404"/>
      <c r="V773" s="404"/>
      <c r="W773" s="404"/>
      <c r="X773" s="404"/>
      <c r="Y773" s="404"/>
      <c r="Z773" s="404"/>
      <c r="AA773" s="404"/>
      <c r="AB773" s="404"/>
      <c r="AC773" s="404"/>
      <c r="AD773" s="404"/>
      <c r="AE773" s="404"/>
      <c r="AF773" s="404"/>
      <c r="AG773" s="404"/>
    </row>
    <row r="774" spans="1:33" ht="15.75" customHeight="1">
      <c r="A774" s="404"/>
      <c r="B774" s="404"/>
      <c r="C774" s="404"/>
      <c r="D774" s="404"/>
      <c r="E774" s="404"/>
      <c r="F774" s="404"/>
      <c r="G774" s="404"/>
      <c r="H774" s="404"/>
      <c r="I774" s="404"/>
      <c r="J774" s="404"/>
      <c r="K774" s="404"/>
      <c r="L774" s="404"/>
      <c r="M774" s="404"/>
      <c r="N774" s="404"/>
      <c r="O774" s="404"/>
      <c r="P774" s="404"/>
      <c r="Q774" s="404"/>
      <c r="R774" s="404"/>
      <c r="S774" s="404"/>
      <c r="T774" s="404"/>
      <c r="U774" s="404"/>
      <c r="V774" s="404"/>
      <c r="W774" s="404"/>
      <c r="X774" s="404"/>
      <c r="Y774" s="404"/>
      <c r="Z774" s="404"/>
      <c r="AA774" s="404"/>
      <c r="AB774" s="404"/>
      <c r="AC774" s="404"/>
      <c r="AD774" s="404"/>
      <c r="AE774" s="404"/>
      <c r="AF774" s="404"/>
      <c r="AG774" s="404"/>
    </row>
    <row r="775" spans="1:33" ht="15.75" customHeight="1">
      <c r="A775" s="404"/>
      <c r="B775" s="404"/>
      <c r="C775" s="404"/>
      <c r="D775" s="404"/>
      <c r="E775" s="404"/>
      <c r="F775" s="404"/>
      <c r="G775" s="404"/>
      <c r="H775" s="404"/>
      <c r="I775" s="404"/>
      <c r="J775" s="404"/>
      <c r="K775" s="404"/>
      <c r="L775" s="404"/>
      <c r="M775" s="404"/>
      <c r="N775" s="404"/>
      <c r="O775" s="404"/>
      <c r="P775" s="404"/>
      <c r="Q775" s="404"/>
      <c r="R775" s="404"/>
      <c r="S775" s="404"/>
      <c r="T775" s="404"/>
      <c r="U775" s="404"/>
      <c r="V775" s="404"/>
      <c r="W775" s="404"/>
      <c r="X775" s="404"/>
      <c r="Y775" s="404"/>
      <c r="Z775" s="404"/>
      <c r="AA775" s="404"/>
      <c r="AB775" s="404"/>
      <c r="AC775" s="404"/>
      <c r="AD775" s="404"/>
      <c r="AE775" s="404"/>
      <c r="AF775" s="404"/>
      <c r="AG775" s="404"/>
    </row>
    <row r="776" spans="1:33" ht="15.75" customHeight="1">
      <c r="A776" s="404"/>
      <c r="B776" s="404"/>
      <c r="C776" s="404"/>
      <c r="D776" s="404"/>
      <c r="E776" s="404"/>
      <c r="F776" s="404"/>
      <c r="G776" s="404"/>
      <c r="H776" s="404"/>
      <c r="I776" s="404"/>
      <c r="J776" s="404"/>
      <c r="K776" s="404"/>
      <c r="L776" s="404"/>
      <c r="M776" s="404"/>
      <c r="N776" s="404"/>
      <c r="O776" s="404"/>
      <c r="P776" s="404"/>
      <c r="Q776" s="404"/>
      <c r="R776" s="404"/>
      <c r="S776" s="404"/>
      <c r="T776" s="404"/>
      <c r="U776" s="404"/>
      <c r="V776" s="404"/>
      <c r="W776" s="404"/>
      <c r="X776" s="404"/>
      <c r="Y776" s="404"/>
      <c r="Z776" s="404"/>
      <c r="AA776" s="404"/>
      <c r="AB776" s="404"/>
      <c r="AC776" s="404"/>
      <c r="AD776" s="404"/>
      <c r="AE776" s="404"/>
      <c r="AF776" s="404"/>
      <c r="AG776" s="404"/>
    </row>
    <row r="777" spans="1:33" ht="15.75" customHeight="1">
      <c r="A777" s="404"/>
      <c r="B777" s="404"/>
      <c r="C777" s="404"/>
      <c r="D777" s="404"/>
      <c r="E777" s="404"/>
      <c r="F777" s="404"/>
      <c r="G777" s="404"/>
      <c r="H777" s="404"/>
      <c r="I777" s="404"/>
      <c r="J777" s="404"/>
      <c r="K777" s="404"/>
      <c r="L777" s="404"/>
      <c r="M777" s="404"/>
      <c r="N777" s="404"/>
      <c r="O777" s="404"/>
      <c r="P777" s="404"/>
      <c r="Q777" s="404"/>
      <c r="R777" s="404"/>
      <c r="S777" s="404"/>
      <c r="T777" s="404"/>
      <c r="U777" s="404"/>
      <c r="V777" s="404"/>
      <c r="W777" s="404"/>
      <c r="X777" s="404"/>
      <c r="Y777" s="404"/>
      <c r="Z777" s="404"/>
      <c r="AA777" s="404"/>
      <c r="AB777" s="404"/>
      <c r="AC777" s="404"/>
      <c r="AD777" s="404"/>
      <c r="AE777" s="404"/>
      <c r="AF777" s="404"/>
      <c r="AG777" s="404"/>
    </row>
    <row r="778" spans="1:33" ht="15.75" customHeight="1">
      <c r="A778" s="404"/>
      <c r="B778" s="404"/>
      <c r="C778" s="404"/>
      <c r="D778" s="404"/>
      <c r="E778" s="404"/>
      <c r="F778" s="404"/>
      <c r="G778" s="404"/>
      <c r="H778" s="404"/>
      <c r="I778" s="404"/>
      <c r="J778" s="404"/>
      <c r="K778" s="404"/>
      <c r="L778" s="404"/>
      <c r="M778" s="404"/>
      <c r="N778" s="404"/>
      <c r="O778" s="404"/>
      <c r="P778" s="404"/>
      <c r="Q778" s="404"/>
      <c r="R778" s="404"/>
      <c r="S778" s="404"/>
      <c r="T778" s="404"/>
      <c r="U778" s="404"/>
      <c r="V778" s="404"/>
      <c r="W778" s="404"/>
      <c r="X778" s="404"/>
      <c r="Y778" s="404"/>
      <c r="Z778" s="404"/>
      <c r="AA778" s="404"/>
      <c r="AB778" s="404"/>
      <c r="AC778" s="404"/>
      <c r="AD778" s="404"/>
      <c r="AE778" s="404"/>
      <c r="AF778" s="404"/>
      <c r="AG778" s="404"/>
    </row>
    <row r="779" spans="1:33" ht="15.75" customHeight="1">
      <c r="A779" s="404"/>
      <c r="B779" s="404"/>
      <c r="C779" s="404"/>
      <c r="D779" s="404"/>
      <c r="E779" s="404"/>
      <c r="F779" s="404"/>
      <c r="G779" s="404"/>
      <c r="H779" s="404"/>
      <c r="I779" s="404"/>
      <c r="J779" s="404"/>
      <c r="K779" s="404"/>
      <c r="L779" s="404"/>
      <c r="M779" s="404"/>
      <c r="N779" s="404"/>
      <c r="O779" s="404"/>
      <c r="P779" s="404"/>
      <c r="Q779" s="404"/>
      <c r="R779" s="404"/>
      <c r="S779" s="404"/>
      <c r="T779" s="404"/>
      <c r="U779" s="404"/>
      <c r="V779" s="404"/>
      <c r="W779" s="404"/>
      <c r="X779" s="404"/>
      <c r="Y779" s="404"/>
      <c r="Z779" s="404"/>
      <c r="AA779" s="404"/>
      <c r="AB779" s="404"/>
      <c r="AC779" s="404"/>
      <c r="AD779" s="404"/>
      <c r="AE779" s="404"/>
      <c r="AF779" s="404"/>
      <c r="AG779" s="404"/>
    </row>
    <row r="780" spans="1:33" ht="15.75" customHeight="1">
      <c r="A780" s="404"/>
      <c r="B780" s="404"/>
      <c r="C780" s="404"/>
      <c r="D780" s="404"/>
      <c r="E780" s="404"/>
      <c r="F780" s="404"/>
      <c r="G780" s="404"/>
      <c r="H780" s="404"/>
      <c r="I780" s="404"/>
      <c r="J780" s="404"/>
      <c r="K780" s="404"/>
      <c r="L780" s="404"/>
      <c r="M780" s="404"/>
      <c r="N780" s="404"/>
      <c r="O780" s="404"/>
      <c r="P780" s="404"/>
      <c r="Q780" s="404"/>
      <c r="R780" s="404"/>
      <c r="S780" s="404"/>
      <c r="T780" s="404"/>
      <c r="U780" s="404"/>
      <c r="V780" s="404"/>
      <c r="W780" s="404"/>
      <c r="X780" s="404"/>
      <c r="Y780" s="404"/>
      <c r="Z780" s="404"/>
      <c r="AA780" s="404"/>
      <c r="AB780" s="404"/>
      <c r="AC780" s="404"/>
      <c r="AD780" s="404"/>
      <c r="AE780" s="404"/>
      <c r="AF780" s="404"/>
      <c r="AG780" s="404"/>
    </row>
    <row r="781" spans="1:33" ht="15.75" customHeight="1">
      <c r="A781" s="404"/>
      <c r="B781" s="404"/>
      <c r="C781" s="404"/>
      <c r="D781" s="404"/>
      <c r="E781" s="404"/>
      <c r="F781" s="404"/>
      <c r="G781" s="404"/>
      <c r="H781" s="404"/>
      <c r="I781" s="404"/>
      <c r="J781" s="404"/>
      <c r="K781" s="404"/>
      <c r="L781" s="404"/>
      <c r="M781" s="404"/>
      <c r="N781" s="404"/>
      <c r="O781" s="404"/>
      <c r="P781" s="404"/>
      <c r="Q781" s="404"/>
      <c r="R781" s="404"/>
      <c r="S781" s="404"/>
      <c r="T781" s="404"/>
      <c r="U781" s="404"/>
      <c r="V781" s="404"/>
      <c r="W781" s="404"/>
      <c r="X781" s="404"/>
      <c r="Y781" s="404"/>
      <c r="Z781" s="404"/>
      <c r="AA781" s="404"/>
      <c r="AB781" s="404"/>
      <c r="AC781" s="404"/>
      <c r="AD781" s="404"/>
      <c r="AE781" s="404"/>
      <c r="AF781" s="404"/>
      <c r="AG781" s="404"/>
    </row>
    <row r="782" spans="1:33" ht="15.75" customHeight="1">
      <c r="A782" s="404"/>
      <c r="B782" s="404"/>
      <c r="C782" s="404"/>
      <c r="D782" s="404"/>
      <c r="E782" s="404"/>
      <c r="F782" s="404"/>
      <c r="G782" s="404"/>
      <c r="H782" s="404"/>
      <c r="I782" s="404"/>
      <c r="J782" s="404"/>
      <c r="K782" s="404"/>
      <c r="L782" s="404"/>
      <c r="M782" s="404"/>
      <c r="N782" s="404"/>
      <c r="O782" s="404"/>
      <c r="P782" s="404"/>
      <c r="Q782" s="404"/>
      <c r="R782" s="404"/>
      <c r="S782" s="404"/>
      <c r="T782" s="404"/>
      <c r="U782" s="404"/>
      <c r="V782" s="404"/>
      <c r="W782" s="404"/>
      <c r="X782" s="404"/>
      <c r="Y782" s="404"/>
      <c r="Z782" s="404"/>
      <c r="AA782" s="404"/>
      <c r="AB782" s="404"/>
      <c r="AC782" s="404"/>
      <c r="AD782" s="404"/>
      <c r="AE782" s="404"/>
      <c r="AF782" s="404"/>
      <c r="AG782" s="404"/>
    </row>
    <row r="783" spans="1:33" ht="15.75" customHeight="1">
      <c r="A783" s="404"/>
      <c r="B783" s="404"/>
      <c r="C783" s="404"/>
      <c r="D783" s="404"/>
      <c r="E783" s="404"/>
      <c r="F783" s="404"/>
      <c r="G783" s="404"/>
      <c r="H783" s="404"/>
      <c r="I783" s="404"/>
      <c r="J783" s="404"/>
      <c r="K783" s="404"/>
      <c r="L783" s="404"/>
      <c r="M783" s="404"/>
      <c r="N783" s="404"/>
      <c r="O783" s="404"/>
      <c r="P783" s="404"/>
      <c r="Q783" s="404"/>
      <c r="R783" s="404"/>
      <c r="S783" s="404"/>
      <c r="T783" s="404"/>
      <c r="U783" s="404"/>
      <c r="V783" s="404"/>
      <c r="W783" s="404"/>
      <c r="X783" s="404"/>
      <c r="Y783" s="404"/>
      <c r="Z783" s="404"/>
      <c r="AA783" s="404"/>
      <c r="AB783" s="404"/>
      <c r="AC783" s="404"/>
      <c r="AD783" s="404"/>
      <c r="AE783" s="404"/>
      <c r="AF783" s="404"/>
      <c r="AG783" s="404"/>
    </row>
    <row r="784" spans="1:33" ht="15.75" customHeight="1">
      <c r="A784" s="404"/>
      <c r="B784" s="404"/>
      <c r="C784" s="404"/>
      <c r="D784" s="404"/>
      <c r="E784" s="404"/>
      <c r="F784" s="404"/>
      <c r="G784" s="404"/>
      <c r="H784" s="404"/>
      <c r="I784" s="404"/>
      <c r="J784" s="404"/>
      <c r="K784" s="404"/>
      <c r="L784" s="404"/>
      <c r="M784" s="404"/>
      <c r="N784" s="404"/>
      <c r="O784" s="404"/>
      <c r="P784" s="404"/>
      <c r="Q784" s="404"/>
      <c r="R784" s="404"/>
      <c r="S784" s="404"/>
      <c r="T784" s="404"/>
      <c r="U784" s="404"/>
      <c r="V784" s="404"/>
      <c r="W784" s="404"/>
      <c r="X784" s="404"/>
      <c r="Y784" s="404"/>
      <c r="Z784" s="404"/>
      <c r="AA784" s="404"/>
      <c r="AB784" s="404"/>
      <c r="AC784" s="404"/>
      <c r="AD784" s="404"/>
      <c r="AE784" s="404"/>
      <c r="AF784" s="404"/>
      <c r="AG784" s="404"/>
    </row>
    <row r="785" spans="1:33" ht="15.75" customHeight="1">
      <c r="A785" s="404"/>
      <c r="B785" s="404"/>
      <c r="C785" s="404"/>
      <c r="D785" s="404"/>
      <c r="E785" s="404"/>
      <c r="F785" s="404"/>
      <c r="G785" s="404"/>
      <c r="H785" s="404"/>
      <c r="I785" s="404"/>
      <c r="J785" s="404"/>
      <c r="K785" s="404"/>
      <c r="L785" s="404"/>
      <c r="M785" s="404"/>
      <c r="N785" s="404"/>
      <c r="O785" s="404"/>
      <c r="P785" s="404"/>
      <c r="Q785" s="404"/>
      <c r="R785" s="404"/>
      <c r="S785" s="404"/>
      <c r="T785" s="404"/>
      <c r="U785" s="404"/>
      <c r="V785" s="404"/>
      <c r="W785" s="404"/>
      <c r="X785" s="404"/>
      <c r="Y785" s="404"/>
      <c r="Z785" s="404"/>
      <c r="AA785" s="404"/>
      <c r="AB785" s="404"/>
      <c r="AC785" s="404"/>
      <c r="AD785" s="404"/>
      <c r="AE785" s="404"/>
      <c r="AF785" s="404"/>
      <c r="AG785" s="404"/>
    </row>
    <row r="786" spans="1:33" ht="15.75" customHeight="1">
      <c r="A786" s="404"/>
      <c r="B786" s="404"/>
      <c r="C786" s="404"/>
      <c r="D786" s="404"/>
      <c r="E786" s="404"/>
      <c r="F786" s="404"/>
      <c r="G786" s="404"/>
      <c r="H786" s="404"/>
      <c r="I786" s="404"/>
      <c r="J786" s="404"/>
      <c r="K786" s="404"/>
      <c r="L786" s="404"/>
      <c r="M786" s="404"/>
      <c r="N786" s="404"/>
      <c r="O786" s="404"/>
      <c r="P786" s="404"/>
      <c r="Q786" s="404"/>
      <c r="R786" s="404"/>
      <c r="S786" s="404"/>
      <c r="T786" s="404"/>
      <c r="U786" s="404"/>
      <c r="V786" s="404"/>
      <c r="W786" s="404"/>
      <c r="X786" s="404"/>
      <c r="Y786" s="404"/>
      <c r="Z786" s="404"/>
      <c r="AA786" s="404"/>
      <c r="AB786" s="404"/>
      <c r="AC786" s="404"/>
      <c r="AD786" s="404"/>
      <c r="AE786" s="404"/>
      <c r="AF786" s="404"/>
      <c r="AG786" s="404"/>
    </row>
    <row r="787" spans="1:33" ht="15.75" customHeight="1">
      <c r="A787" s="404"/>
      <c r="B787" s="404"/>
      <c r="C787" s="404"/>
      <c r="D787" s="404"/>
      <c r="E787" s="404"/>
      <c r="F787" s="404"/>
      <c r="G787" s="404"/>
      <c r="H787" s="404"/>
      <c r="I787" s="404"/>
      <c r="J787" s="404"/>
      <c r="K787" s="404"/>
      <c r="L787" s="404"/>
      <c r="M787" s="404"/>
      <c r="N787" s="404"/>
      <c r="O787" s="404"/>
      <c r="P787" s="404"/>
      <c r="Q787" s="404"/>
      <c r="R787" s="404"/>
      <c r="S787" s="404"/>
      <c r="T787" s="404"/>
      <c r="U787" s="404"/>
      <c r="V787" s="404"/>
      <c r="W787" s="404"/>
      <c r="X787" s="404"/>
      <c r="Y787" s="404"/>
      <c r="Z787" s="404"/>
      <c r="AA787" s="404"/>
      <c r="AB787" s="404"/>
      <c r="AC787" s="404"/>
      <c r="AD787" s="404"/>
      <c r="AE787" s="404"/>
      <c r="AF787" s="404"/>
      <c r="AG787" s="404"/>
    </row>
    <row r="788" spans="1:33" ht="15.75" customHeight="1">
      <c r="A788" s="404"/>
      <c r="B788" s="404"/>
      <c r="C788" s="404"/>
      <c r="D788" s="404"/>
      <c r="E788" s="404"/>
      <c r="F788" s="404"/>
      <c r="G788" s="404"/>
      <c r="H788" s="404"/>
      <c r="I788" s="404"/>
      <c r="J788" s="404"/>
      <c r="K788" s="404"/>
      <c r="L788" s="404"/>
      <c r="M788" s="404"/>
      <c r="N788" s="404"/>
      <c r="O788" s="404"/>
      <c r="P788" s="404"/>
      <c r="Q788" s="404"/>
      <c r="R788" s="404"/>
      <c r="S788" s="404"/>
      <c r="T788" s="404"/>
      <c r="U788" s="404"/>
      <c r="V788" s="404"/>
      <c r="W788" s="404"/>
      <c r="X788" s="404"/>
      <c r="Y788" s="404"/>
      <c r="Z788" s="404"/>
      <c r="AA788" s="404"/>
      <c r="AB788" s="404"/>
      <c r="AC788" s="404"/>
      <c r="AD788" s="404"/>
      <c r="AE788" s="404"/>
      <c r="AF788" s="404"/>
      <c r="AG788" s="404"/>
    </row>
    <row r="789" spans="1:33" ht="15.75" customHeight="1">
      <c r="A789" s="404"/>
      <c r="B789" s="404"/>
      <c r="C789" s="404"/>
      <c r="D789" s="404"/>
      <c r="E789" s="404"/>
      <c r="F789" s="404"/>
      <c r="G789" s="404"/>
      <c r="H789" s="404"/>
      <c r="I789" s="404"/>
      <c r="J789" s="404"/>
      <c r="K789" s="404"/>
      <c r="L789" s="404"/>
      <c r="M789" s="404"/>
      <c r="N789" s="404"/>
      <c r="O789" s="404"/>
      <c r="P789" s="404"/>
      <c r="Q789" s="404"/>
      <c r="R789" s="404"/>
      <c r="S789" s="404"/>
      <c r="T789" s="404"/>
      <c r="U789" s="404"/>
      <c r="V789" s="404"/>
      <c r="W789" s="404"/>
      <c r="X789" s="404"/>
      <c r="Y789" s="404"/>
      <c r="Z789" s="404"/>
      <c r="AA789" s="404"/>
      <c r="AB789" s="404"/>
      <c r="AC789" s="404"/>
      <c r="AD789" s="404"/>
      <c r="AE789" s="404"/>
      <c r="AF789" s="404"/>
      <c r="AG789" s="404"/>
    </row>
    <row r="790" spans="1:33" ht="15.75" customHeight="1">
      <c r="A790" s="404"/>
      <c r="B790" s="404"/>
      <c r="C790" s="404"/>
      <c r="D790" s="404"/>
      <c r="E790" s="404"/>
      <c r="F790" s="404"/>
      <c r="G790" s="404"/>
      <c r="H790" s="404"/>
      <c r="I790" s="404"/>
      <c r="J790" s="404"/>
      <c r="K790" s="404"/>
      <c r="L790" s="404"/>
      <c r="M790" s="404"/>
      <c r="N790" s="404"/>
      <c r="O790" s="404"/>
      <c r="P790" s="404"/>
      <c r="Q790" s="404"/>
      <c r="R790" s="404"/>
      <c r="S790" s="404"/>
      <c r="T790" s="404"/>
      <c r="U790" s="404"/>
      <c r="V790" s="404"/>
      <c r="W790" s="404"/>
      <c r="X790" s="404"/>
      <c r="Y790" s="404"/>
      <c r="Z790" s="404"/>
      <c r="AA790" s="404"/>
      <c r="AB790" s="404"/>
      <c r="AC790" s="404"/>
      <c r="AD790" s="404"/>
      <c r="AE790" s="404"/>
      <c r="AF790" s="404"/>
      <c r="AG790" s="404"/>
    </row>
    <row r="791" spans="1:33" ht="15.75" customHeight="1">
      <c r="A791" s="404"/>
      <c r="B791" s="404"/>
      <c r="C791" s="404"/>
      <c r="D791" s="404"/>
      <c r="E791" s="404"/>
      <c r="F791" s="404"/>
      <c r="G791" s="404"/>
      <c r="H791" s="404"/>
      <c r="I791" s="404"/>
      <c r="J791" s="404"/>
      <c r="K791" s="404"/>
      <c r="L791" s="404"/>
      <c r="M791" s="404"/>
      <c r="N791" s="404"/>
      <c r="O791" s="404"/>
      <c r="P791" s="404"/>
      <c r="Q791" s="404"/>
      <c r="R791" s="404"/>
      <c r="S791" s="404"/>
      <c r="T791" s="404"/>
      <c r="U791" s="404"/>
      <c r="V791" s="404"/>
      <c r="W791" s="404"/>
      <c r="X791" s="404"/>
      <c r="Y791" s="404"/>
      <c r="Z791" s="404"/>
      <c r="AA791" s="404"/>
      <c r="AB791" s="404"/>
      <c r="AC791" s="404"/>
      <c r="AD791" s="404"/>
      <c r="AE791" s="404"/>
      <c r="AF791" s="404"/>
      <c r="AG791" s="404"/>
    </row>
    <row r="792" spans="1:33" ht="15.75" customHeight="1">
      <c r="A792" s="404"/>
      <c r="B792" s="404"/>
      <c r="C792" s="404"/>
      <c r="D792" s="404"/>
      <c r="E792" s="404"/>
      <c r="F792" s="404"/>
      <c r="G792" s="404"/>
      <c r="H792" s="404"/>
      <c r="I792" s="404"/>
      <c r="J792" s="404"/>
      <c r="K792" s="404"/>
      <c r="L792" s="404"/>
      <c r="M792" s="404"/>
      <c r="N792" s="404"/>
      <c r="O792" s="404"/>
      <c r="P792" s="404"/>
      <c r="Q792" s="404"/>
      <c r="R792" s="404"/>
      <c r="S792" s="404"/>
      <c r="T792" s="404"/>
      <c r="U792" s="404"/>
      <c r="V792" s="404"/>
      <c r="W792" s="404"/>
      <c r="X792" s="404"/>
      <c r="Y792" s="404"/>
      <c r="Z792" s="404"/>
      <c r="AA792" s="404"/>
      <c r="AB792" s="404"/>
      <c r="AC792" s="404"/>
      <c r="AD792" s="404"/>
      <c r="AE792" s="404"/>
      <c r="AF792" s="404"/>
      <c r="AG792" s="404"/>
    </row>
    <row r="793" spans="1:33" ht="15.75" customHeight="1">
      <c r="A793" s="404"/>
      <c r="B793" s="404"/>
      <c r="C793" s="404"/>
      <c r="D793" s="404"/>
      <c r="E793" s="404"/>
      <c r="F793" s="404"/>
      <c r="G793" s="404"/>
      <c r="H793" s="404"/>
      <c r="I793" s="404"/>
      <c r="J793" s="404"/>
      <c r="K793" s="404"/>
      <c r="L793" s="404"/>
      <c r="M793" s="404"/>
      <c r="N793" s="404"/>
      <c r="O793" s="404"/>
      <c r="P793" s="404"/>
      <c r="Q793" s="404"/>
      <c r="R793" s="404"/>
      <c r="S793" s="404"/>
      <c r="T793" s="404"/>
      <c r="U793" s="404"/>
      <c r="V793" s="404"/>
      <c r="W793" s="404"/>
      <c r="X793" s="404"/>
      <c r="Y793" s="404"/>
      <c r="Z793" s="404"/>
      <c r="AA793" s="404"/>
      <c r="AB793" s="404"/>
      <c r="AC793" s="404"/>
      <c r="AD793" s="404"/>
      <c r="AE793" s="404"/>
      <c r="AF793" s="404"/>
      <c r="AG793" s="404"/>
    </row>
    <row r="794" spans="1:33" ht="15.75" customHeight="1">
      <c r="A794" s="404"/>
      <c r="B794" s="404"/>
      <c r="C794" s="404"/>
      <c r="D794" s="404"/>
      <c r="E794" s="404"/>
      <c r="F794" s="404"/>
      <c r="G794" s="404"/>
      <c r="H794" s="404"/>
      <c r="I794" s="404"/>
      <c r="J794" s="404"/>
      <c r="K794" s="404"/>
      <c r="L794" s="404"/>
      <c r="M794" s="404"/>
      <c r="N794" s="404"/>
      <c r="O794" s="404"/>
      <c r="P794" s="404"/>
      <c r="Q794" s="404"/>
      <c r="R794" s="404"/>
      <c r="S794" s="404"/>
      <c r="T794" s="404"/>
      <c r="U794" s="404"/>
      <c r="V794" s="404"/>
      <c r="W794" s="404"/>
      <c r="X794" s="404"/>
      <c r="Y794" s="404"/>
      <c r="Z794" s="404"/>
      <c r="AA794" s="404"/>
      <c r="AB794" s="404"/>
      <c r="AC794" s="404"/>
      <c r="AD794" s="404"/>
      <c r="AE794" s="404"/>
      <c r="AF794" s="404"/>
      <c r="AG794" s="404"/>
    </row>
    <row r="795" spans="1:33" ht="15.75" customHeight="1">
      <c r="A795" s="404"/>
      <c r="B795" s="404"/>
      <c r="C795" s="404"/>
      <c r="D795" s="404"/>
      <c r="E795" s="404"/>
      <c r="F795" s="404"/>
      <c r="G795" s="404"/>
      <c r="H795" s="404"/>
      <c r="I795" s="404"/>
      <c r="J795" s="404"/>
      <c r="K795" s="404"/>
      <c r="L795" s="404"/>
      <c r="M795" s="404"/>
      <c r="N795" s="404"/>
      <c r="O795" s="404"/>
      <c r="P795" s="404"/>
      <c r="Q795" s="404"/>
      <c r="R795" s="404"/>
      <c r="S795" s="404"/>
      <c r="T795" s="404"/>
      <c r="U795" s="404"/>
      <c r="V795" s="404"/>
      <c r="W795" s="404"/>
      <c r="X795" s="404"/>
      <c r="Y795" s="404"/>
      <c r="Z795" s="404"/>
      <c r="AA795" s="404"/>
      <c r="AB795" s="404"/>
      <c r="AC795" s="404"/>
      <c r="AD795" s="404"/>
      <c r="AE795" s="404"/>
      <c r="AF795" s="404"/>
      <c r="AG795" s="404"/>
    </row>
    <row r="796" spans="1:33" ht="15.75" customHeight="1">
      <c r="A796" s="404"/>
      <c r="B796" s="404"/>
      <c r="C796" s="404"/>
      <c r="D796" s="404"/>
      <c r="E796" s="404"/>
      <c r="F796" s="404"/>
      <c r="G796" s="404"/>
      <c r="H796" s="404"/>
      <c r="I796" s="404"/>
      <c r="J796" s="404"/>
      <c r="K796" s="404"/>
      <c r="L796" s="404"/>
      <c r="M796" s="404"/>
      <c r="N796" s="404"/>
      <c r="O796" s="404"/>
      <c r="P796" s="404"/>
      <c r="Q796" s="404"/>
      <c r="R796" s="404"/>
      <c r="S796" s="404"/>
      <c r="T796" s="404"/>
      <c r="U796" s="404"/>
      <c r="V796" s="404"/>
      <c r="W796" s="404"/>
      <c r="X796" s="404"/>
      <c r="Y796" s="404"/>
      <c r="Z796" s="404"/>
      <c r="AA796" s="404"/>
      <c r="AB796" s="404"/>
      <c r="AC796" s="404"/>
      <c r="AD796" s="404"/>
      <c r="AE796" s="404"/>
      <c r="AF796" s="404"/>
      <c r="AG796" s="404"/>
    </row>
    <row r="797" spans="1:33" ht="15.75" customHeight="1">
      <c r="A797" s="404"/>
      <c r="B797" s="404"/>
      <c r="C797" s="404"/>
      <c r="D797" s="404"/>
      <c r="E797" s="404"/>
      <c r="F797" s="404"/>
      <c r="G797" s="404"/>
      <c r="H797" s="404"/>
      <c r="I797" s="404"/>
      <c r="J797" s="404"/>
      <c r="K797" s="404"/>
      <c r="L797" s="404"/>
      <c r="M797" s="404"/>
      <c r="N797" s="404"/>
      <c r="O797" s="404"/>
      <c r="P797" s="404"/>
      <c r="Q797" s="404"/>
      <c r="R797" s="404"/>
      <c r="S797" s="404"/>
      <c r="T797" s="404"/>
      <c r="U797" s="404"/>
      <c r="V797" s="404"/>
      <c r="W797" s="404"/>
      <c r="X797" s="404"/>
      <c r="Y797" s="404"/>
      <c r="Z797" s="404"/>
      <c r="AA797" s="404"/>
      <c r="AB797" s="404"/>
      <c r="AC797" s="404"/>
      <c r="AD797" s="404"/>
      <c r="AE797" s="404"/>
      <c r="AF797" s="404"/>
      <c r="AG797" s="404"/>
    </row>
    <row r="798" spans="1:33" ht="15.75" customHeight="1">
      <c r="A798" s="404"/>
      <c r="B798" s="404"/>
      <c r="C798" s="404"/>
      <c r="D798" s="404"/>
      <c r="E798" s="404"/>
      <c r="F798" s="404"/>
      <c r="G798" s="404"/>
      <c r="H798" s="404"/>
      <c r="I798" s="404"/>
      <c r="J798" s="404"/>
      <c r="K798" s="404"/>
      <c r="L798" s="404"/>
      <c r="M798" s="404"/>
      <c r="N798" s="404"/>
      <c r="O798" s="404"/>
      <c r="P798" s="404"/>
      <c r="Q798" s="404"/>
      <c r="R798" s="404"/>
      <c r="S798" s="404"/>
      <c r="T798" s="404"/>
      <c r="U798" s="404"/>
      <c r="V798" s="404"/>
      <c r="W798" s="404"/>
      <c r="X798" s="404"/>
      <c r="Y798" s="404"/>
      <c r="Z798" s="404"/>
      <c r="AA798" s="404"/>
      <c r="AB798" s="404"/>
      <c r="AC798" s="404"/>
      <c r="AD798" s="404"/>
      <c r="AE798" s="404"/>
      <c r="AF798" s="404"/>
      <c r="AG798" s="404"/>
    </row>
    <row r="799" spans="1:33" ht="15.75" customHeight="1">
      <c r="A799" s="404"/>
      <c r="B799" s="404"/>
      <c r="C799" s="404"/>
      <c r="D799" s="404"/>
      <c r="E799" s="404"/>
      <c r="F799" s="404"/>
      <c r="G799" s="404"/>
      <c r="H799" s="404"/>
      <c r="I799" s="404"/>
      <c r="J799" s="404"/>
      <c r="K799" s="404"/>
      <c r="L799" s="404"/>
      <c r="M799" s="404"/>
      <c r="N799" s="404"/>
      <c r="O799" s="404"/>
      <c r="P799" s="404"/>
      <c r="Q799" s="404"/>
      <c r="R799" s="404"/>
      <c r="S799" s="404"/>
      <c r="T799" s="404"/>
      <c r="U799" s="404"/>
      <c r="V799" s="404"/>
      <c r="W799" s="404"/>
      <c r="X799" s="404"/>
      <c r="Y799" s="404"/>
      <c r="Z799" s="404"/>
      <c r="AA799" s="404"/>
      <c r="AB799" s="404"/>
      <c r="AC799" s="404"/>
      <c r="AD799" s="404"/>
      <c r="AE799" s="404"/>
      <c r="AF799" s="404"/>
      <c r="AG799" s="404"/>
    </row>
    <row r="800" spans="1:33" ht="15.75" customHeight="1">
      <c r="A800" s="404"/>
      <c r="B800" s="404"/>
      <c r="C800" s="404"/>
      <c r="D800" s="404"/>
      <c r="E800" s="404"/>
      <c r="F800" s="404"/>
      <c r="G800" s="404"/>
      <c r="H800" s="404"/>
      <c r="I800" s="404"/>
      <c r="J800" s="404"/>
      <c r="K800" s="404"/>
      <c r="L800" s="404"/>
      <c r="M800" s="404"/>
      <c r="N800" s="404"/>
      <c r="O800" s="404"/>
      <c r="P800" s="404"/>
      <c r="Q800" s="404"/>
      <c r="R800" s="404"/>
      <c r="S800" s="404"/>
      <c r="T800" s="404"/>
      <c r="U800" s="404"/>
      <c r="V800" s="404"/>
      <c r="W800" s="404"/>
      <c r="X800" s="404"/>
      <c r="Y800" s="404"/>
      <c r="Z800" s="404"/>
      <c r="AA800" s="404"/>
      <c r="AB800" s="404"/>
      <c r="AC800" s="404"/>
      <c r="AD800" s="404"/>
      <c r="AE800" s="404"/>
      <c r="AF800" s="404"/>
      <c r="AG800" s="404"/>
    </row>
    <row r="801" spans="1:33" ht="15.75" customHeight="1">
      <c r="A801" s="404"/>
      <c r="B801" s="404"/>
      <c r="C801" s="404"/>
      <c r="D801" s="404"/>
      <c r="E801" s="404"/>
      <c r="F801" s="404"/>
      <c r="G801" s="404"/>
      <c r="H801" s="404"/>
      <c r="I801" s="404"/>
      <c r="J801" s="404"/>
      <c r="K801" s="404"/>
      <c r="L801" s="404"/>
      <c r="M801" s="404"/>
      <c r="N801" s="404"/>
      <c r="O801" s="404"/>
      <c r="P801" s="404"/>
      <c r="Q801" s="404"/>
      <c r="R801" s="404"/>
      <c r="S801" s="404"/>
      <c r="T801" s="404"/>
      <c r="U801" s="404"/>
      <c r="V801" s="404"/>
      <c r="W801" s="404"/>
      <c r="X801" s="404"/>
      <c r="Y801" s="404"/>
      <c r="Z801" s="404"/>
      <c r="AA801" s="404"/>
      <c r="AB801" s="404"/>
      <c r="AC801" s="404"/>
      <c r="AD801" s="404"/>
      <c r="AE801" s="404"/>
      <c r="AF801" s="404"/>
      <c r="AG801" s="404"/>
    </row>
    <row r="802" spans="1:33" ht="15.75" customHeight="1">
      <c r="A802" s="404"/>
      <c r="B802" s="404"/>
      <c r="C802" s="404"/>
      <c r="D802" s="404"/>
      <c r="E802" s="404"/>
      <c r="F802" s="404"/>
      <c r="G802" s="404"/>
      <c r="H802" s="404"/>
      <c r="I802" s="404"/>
      <c r="J802" s="404"/>
      <c r="K802" s="404"/>
      <c r="L802" s="404"/>
      <c r="M802" s="404"/>
      <c r="N802" s="404"/>
      <c r="O802" s="404"/>
      <c r="P802" s="404"/>
      <c r="Q802" s="404"/>
      <c r="R802" s="404"/>
      <c r="S802" s="404"/>
      <c r="T802" s="404"/>
      <c r="U802" s="404"/>
      <c r="V802" s="404"/>
      <c r="W802" s="404"/>
      <c r="X802" s="404"/>
      <c r="Y802" s="404"/>
      <c r="Z802" s="404"/>
      <c r="AA802" s="404"/>
      <c r="AB802" s="404"/>
      <c r="AC802" s="404"/>
      <c r="AD802" s="404"/>
      <c r="AE802" s="404"/>
      <c r="AF802" s="404"/>
      <c r="AG802" s="404"/>
    </row>
    <row r="803" spans="1:33" ht="15.75" customHeight="1">
      <c r="A803" s="404"/>
      <c r="B803" s="404"/>
      <c r="C803" s="404"/>
      <c r="D803" s="404"/>
      <c r="E803" s="404"/>
      <c r="F803" s="404"/>
      <c r="G803" s="404"/>
      <c r="H803" s="404"/>
      <c r="I803" s="404"/>
      <c r="J803" s="404"/>
      <c r="K803" s="404"/>
      <c r="L803" s="404"/>
      <c r="M803" s="404"/>
      <c r="N803" s="404"/>
      <c r="O803" s="404"/>
      <c r="P803" s="404"/>
      <c r="Q803" s="404"/>
      <c r="R803" s="404"/>
      <c r="S803" s="404"/>
      <c r="T803" s="404"/>
      <c r="U803" s="404"/>
      <c r="V803" s="404"/>
      <c r="W803" s="404"/>
      <c r="X803" s="404"/>
      <c r="Y803" s="404"/>
      <c r="Z803" s="404"/>
      <c r="AA803" s="404"/>
      <c r="AB803" s="404"/>
      <c r="AC803" s="404"/>
      <c r="AD803" s="404"/>
      <c r="AE803" s="404"/>
      <c r="AF803" s="404"/>
      <c r="AG803" s="404"/>
    </row>
    <row r="804" spans="1:33" ht="15.75" customHeight="1">
      <c r="A804" s="404"/>
      <c r="B804" s="404"/>
      <c r="C804" s="404"/>
      <c r="D804" s="404"/>
      <c r="E804" s="404"/>
      <c r="F804" s="404"/>
      <c r="G804" s="404"/>
      <c r="H804" s="404"/>
      <c r="I804" s="404"/>
      <c r="J804" s="404"/>
      <c r="K804" s="404"/>
      <c r="L804" s="404"/>
      <c r="M804" s="404"/>
      <c r="N804" s="404"/>
      <c r="O804" s="404"/>
      <c r="P804" s="404"/>
      <c r="Q804" s="404"/>
      <c r="R804" s="404"/>
      <c r="S804" s="404"/>
      <c r="T804" s="404"/>
      <c r="U804" s="404"/>
      <c r="V804" s="404"/>
      <c r="W804" s="404"/>
      <c r="X804" s="404"/>
      <c r="Y804" s="404"/>
      <c r="Z804" s="404"/>
      <c r="AA804" s="404"/>
      <c r="AB804" s="404"/>
      <c r="AC804" s="404"/>
      <c r="AD804" s="404"/>
      <c r="AE804" s="404"/>
      <c r="AF804" s="404"/>
      <c r="AG804" s="404"/>
    </row>
    <row r="805" spans="1:33" ht="15.75" customHeight="1">
      <c r="A805" s="404"/>
      <c r="B805" s="404"/>
      <c r="C805" s="404"/>
      <c r="D805" s="404"/>
      <c r="E805" s="404"/>
      <c r="F805" s="404"/>
      <c r="G805" s="404"/>
      <c r="H805" s="404"/>
      <c r="I805" s="404"/>
      <c r="J805" s="404"/>
      <c r="K805" s="404"/>
      <c r="L805" s="404"/>
      <c r="M805" s="404"/>
      <c r="N805" s="404"/>
      <c r="O805" s="404"/>
      <c r="P805" s="404"/>
      <c r="Q805" s="404"/>
      <c r="R805" s="404"/>
      <c r="S805" s="404"/>
      <c r="T805" s="404"/>
      <c r="U805" s="404"/>
      <c r="V805" s="404"/>
      <c r="W805" s="404"/>
      <c r="X805" s="404"/>
      <c r="Y805" s="404"/>
      <c r="Z805" s="404"/>
      <c r="AA805" s="404"/>
      <c r="AB805" s="404"/>
      <c r="AC805" s="404"/>
      <c r="AD805" s="404"/>
      <c r="AE805" s="404"/>
      <c r="AF805" s="404"/>
      <c r="AG805" s="404"/>
    </row>
    <row r="806" spans="1:33" ht="15.75" customHeight="1">
      <c r="A806" s="404"/>
      <c r="B806" s="404"/>
      <c r="C806" s="404"/>
      <c r="D806" s="404"/>
      <c r="E806" s="404"/>
      <c r="F806" s="404"/>
      <c r="G806" s="404"/>
      <c r="H806" s="404"/>
      <c r="I806" s="404"/>
      <c r="J806" s="404"/>
      <c r="K806" s="404"/>
      <c r="L806" s="404"/>
      <c r="M806" s="404"/>
      <c r="N806" s="404"/>
      <c r="O806" s="404"/>
      <c r="P806" s="404"/>
      <c r="Q806" s="404"/>
      <c r="R806" s="404"/>
      <c r="S806" s="404"/>
      <c r="T806" s="404"/>
      <c r="U806" s="404"/>
      <c r="V806" s="404"/>
      <c r="W806" s="404"/>
      <c r="X806" s="404"/>
      <c r="Y806" s="404"/>
      <c r="Z806" s="404"/>
      <c r="AA806" s="404"/>
      <c r="AB806" s="404"/>
      <c r="AC806" s="404"/>
      <c r="AD806" s="404"/>
      <c r="AE806" s="404"/>
      <c r="AF806" s="404"/>
      <c r="AG806" s="404"/>
    </row>
    <row r="807" spans="1:33" ht="15.75" customHeight="1">
      <c r="A807" s="404"/>
      <c r="B807" s="404"/>
      <c r="C807" s="404"/>
      <c r="D807" s="404"/>
      <c r="E807" s="404"/>
      <c r="F807" s="404"/>
      <c r="G807" s="404"/>
      <c r="H807" s="404"/>
      <c r="I807" s="404"/>
      <c r="J807" s="404"/>
      <c r="K807" s="404"/>
      <c r="L807" s="404"/>
      <c r="M807" s="404"/>
      <c r="N807" s="404"/>
      <c r="O807" s="404"/>
      <c r="P807" s="404"/>
      <c r="Q807" s="404"/>
      <c r="R807" s="404"/>
      <c r="S807" s="404"/>
      <c r="T807" s="404"/>
      <c r="U807" s="404"/>
      <c r="V807" s="404"/>
      <c r="W807" s="404"/>
      <c r="X807" s="404"/>
      <c r="Y807" s="404"/>
      <c r="Z807" s="404"/>
      <c r="AA807" s="404"/>
      <c r="AB807" s="404"/>
      <c r="AC807" s="404"/>
      <c r="AD807" s="404"/>
      <c r="AE807" s="404"/>
      <c r="AF807" s="404"/>
      <c r="AG807" s="404"/>
    </row>
    <row r="808" spans="1:33" ht="15.75" customHeight="1">
      <c r="A808" s="404"/>
      <c r="B808" s="404"/>
      <c r="C808" s="404"/>
      <c r="D808" s="404"/>
      <c r="E808" s="404"/>
      <c r="F808" s="404"/>
      <c r="G808" s="404"/>
      <c r="H808" s="404"/>
      <c r="I808" s="404"/>
      <c r="J808" s="404"/>
      <c r="K808" s="404"/>
      <c r="L808" s="404"/>
      <c r="M808" s="404"/>
      <c r="N808" s="404"/>
      <c r="O808" s="404"/>
      <c r="P808" s="404"/>
      <c r="Q808" s="404"/>
      <c r="R808" s="404"/>
      <c r="S808" s="404"/>
      <c r="T808" s="404"/>
      <c r="U808" s="404"/>
      <c r="V808" s="404"/>
      <c r="W808" s="404"/>
      <c r="X808" s="404"/>
      <c r="Y808" s="404"/>
      <c r="Z808" s="404"/>
      <c r="AA808" s="404"/>
      <c r="AB808" s="404"/>
      <c r="AC808" s="404"/>
      <c r="AD808" s="404"/>
      <c r="AE808" s="404"/>
      <c r="AF808" s="404"/>
      <c r="AG808" s="404"/>
    </row>
    <row r="809" spans="1:33" ht="15.75" customHeight="1">
      <c r="A809" s="404"/>
      <c r="B809" s="404"/>
      <c r="C809" s="404"/>
      <c r="D809" s="404"/>
      <c r="E809" s="404"/>
      <c r="F809" s="404"/>
      <c r="G809" s="404"/>
      <c r="H809" s="404"/>
      <c r="I809" s="404"/>
      <c r="J809" s="404"/>
      <c r="K809" s="404"/>
      <c r="L809" s="404"/>
      <c r="M809" s="404"/>
      <c r="N809" s="404"/>
      <c r="O809" s="404"/>
      <c r="P809" s="404"/>
      <c r="Q809" s="404"/>
      <c r="R809" s="404"/>
      <c r="S809" s="404"/>
      <c r="T809" s="404"/>
      <c r="U809" s="404"/>
      <c r="V809" s="404"/>
      <c r="W809" s="404"/>
      <c r="X809" s="404"/>
      <c r="Y809" s="404"/>
      <c r="Z809" s="404"/>
      <c r="AA809" s="404"/>
      <c r="AB809" s="404"/>
      <c r="AC809" s="404"/>
      <c r="AD809" s="404"/>
      <c r="AE809" s="404"/>
      <c r="AF809" s="404"/>
      <c r="AG809" s="404"/>
    </row>
    <row r="810" spans="1:33" ht="15.75" customHeight="1">
      <c r="A810" s="404"/>
      <c r="B810" s="404"/>
      <c r="C810" s="404"/>
      <c r="D810" s="404"/>
      <c r="E810" s="404"/>
      <c r="F810" s="404"/>
      <c r="G810" s="404"/>
      <c r="H810" s="404"/>
      <c r="I810" s="404"/>
      <c r="J810" s="404"/>
      <c r="K810" s="404"/>
      <c r="L810" s="404"/>
      <c r="M810" s="404"/>
      <c r="N810" s="404"/>
      <c r="O810" s="404"/>
      <c r="P810" s="404"/>
      <c r="Q810" s="404"/>
      <c r="R810" s="404"/>
      <c r="S810" s="404"/>
      <c r="T810" s="404"/>
      <c r="U810" s="404"/>
      <c r="V810" s="404"/>
      <c r="W810" s="404"/>
      <c r="X810" s="404"/>
      <c r="Y810" s="404"/>
      <c r="Z810" s="404"/>
      <c r="AA810" s="404"/>
      <c r="AB810" s="404"/>
      <c r="AC810" s="404"/>
      <c r="AD810" s="404"/>
      <c r="AE810" s="404"/>
      <c r="AF810" s="404"/>
      <c r="AG810" s="404"/>
    </row>
    <row r="811" spans="1:33" ht="15.75" customHeight="1">
      <c r="A811" s="404"/>
      <c r="B811" s="404"/>
      <c r="C811" s="404"/>
      <c r="D811" s="404"/>
      <c r="E811" s="404"/>
      <c r="F811" s="404"/>
      <c r="G811" s="404"/>
      <c r="H811" s="404"/>
      <c r="I811" s="404"/>
      <c r="J811" s="404"/>
      <c r="K811" s="404"/>
      <c r="L811" s="404"/>
      <c r="M811" s="404"/>
      <c r="N811" s="404"/>
      <c r="O811" s="404"/>
      <c r="P811" s="404"/>
      <c r="Q811" s="404"/>
      <c r="R811" s="404"/>
      <c r="S811" s="404"/>
      <c r="T811" s="404"/>
      <c r="U811" s="404"/>
      <c r="V811" s="404"/>
      <c r="W811" s="404"/>
      <c r="X811" s="404"/>
      <c r="Y811" s="404"/>
      <c r="Z811" s="404"/>
      <c r="AA811" s="404"/>
      <c r="AB811" s="404"/>
      <c r="AC811" s="404"/>
      <c r="AD811" s="404"/>
      <c r="AE811" s="404"/>
      <c r="AF811" s="404"/>
      <c r="AG811" s="404"/>
    </row>
    <row r="812" spans="1:33" ht="15.75" customHeight="1">
      <c r="A812" s="404"/>
      <c r="B812" s="404"/>
      <c r="C812" s="404"/>
      <c r="D812" s="404"/>
      <c r="E812" s="404"/>
      <c r="F812" s="404"/>
      <c r="G812" s="404"/>
      <c r="H812" s="404"/>
      <c r="I812" s="404"/>
      <c r="J812" s="404"/>
      <c r="K812" s="404"/>
      <c r="L812" s="404"/>
      <c r="M812" s="404"/>
      <c r="N812" s="404"/>
      <c r="O812" s="404"/>
      <c r="P812" s="404"/>
      <c r="Q812" s="404"/>
      <c r="R812" s="404"/>
      <c r="S812" s="404"/>
      <c r="T812" s="404"/>
      <c r="U812" s="404"/>
      <c r="V812" s="404"/>
      <c r="W812" s="404"/>
      <c r="X812" s="404"/>
      <c r="Y812" s="404"/>
      <c r="Z812" s="404"/>
      <c r="AA812" s="404"/>
      <c r="AB812" s="404"/>
      <c r="AC812" s="404"/>
      <c r="AD812" s="404"/>
      <c r="AE812" s="404"/>
      <c r="AF812" s="404"/>
      <c r="AG812" s="404"/>
    </row>
    <row r="813" spans="1:33" ht="15.75" customHeight="1">
      <c r="A813" s="404"/>
      <c r="B813" s="404"/>
      <c r="C813" s="404"/>
      <c r="D813" s="404"/>
      <c r="E813" s="404"/>
      <c r="F813" s="404"/>
      <c r="G813" s="404"/>
      <c r="H813" s="404"/>
      <c r="I813" s="404"/>
      <c r="J813" s="404"/>
      <c r="K813" s="404"/>
      <c r="L813" s="404"/>
      <c r="M813" s="404"/>
      <c r="N813" s="404"/>
      <c r="O813" s="404"/>
      <c r="P813" s="404"/>
      <c r="Q813" s="404"/>
      <c r="R813" s="404"/>
      <c r="S813" s="404"/>
      <c r="T813" s="404"/>
      <c r="U813" s="404"/>
      <c r="V813" s="404"/>
      <c r="W813" s="404"/>
      <c r="X813" s="404"/>
      <c r="Y813" s="404"/>
      <c r="Z813" s="404"/>
      <c r="AA813" s="404"/>
      <c r="AB813" s="404"/>
      <c r="AC813" s="404"/>
      <c r="AD813" s="404"/>
      <c r="AE813" s="404"/>
      <c r="AF813" s="404"/>
      <c r="AG813" s="404"/>
    </row>
    <row r="814" spans="1:33" ht="15.75" customHeight="1">
      <c r="A814" s="404"/>
      <c r="B814" s="404"/>
      <c r="C814" s="404"/>
      <c r="D814" s="404"/>
      <c r="E814" s="404"/>
      <c r="F814" s="404"/>
      <c r="G814" s="404"/>
      <c r="H814" s="404"/>
      <c r="I814" s="404"/>
      <c r="J814" s="404"/>
      <c r="K814" s="404"/>
      <c r="L814" s="404"/>
      <c r="M814" s="404"/>
      <c r="N814" s="404"/>
      <c r="O814" s="404"/>
      <c r="P814" s="404"/>
      <c r="Q814" s="404"/>
      <c r="R814" s="404"/>
      <c r="S814" s="404"/>
      <c r="T814" s="404"/>
      <c r="U814" s="404"/>
      <c r="V814" s="404"/>
      <c r="W814" s="404"/>
      <c r="X814" s="404"/>
      <c r="Y814" s="404"/>
      <c r="Z814" s="404"/>
      <c r="AA814" s="404"/>
      <c r="AB814" s="404"/>
      <c r="AC814" s="404"/>
      <c r="AD814" s="404"/>
      <c r="AE814" s="404"/>
      <c r="AF814" s="404"/>
      <c r="AG814" s="404"/>
    </row>
    <row r="815" spans="1:33" ht="15.75" customHeight="1">
      <c r="A815" s="404"/>
      <c r="B815" s="404"/>
      <c r="C815" s="404"/>
      <c r="D815" s="404"/>
      <c r="E815" s="404"/>
      <c r="F815" s="404"/>
      <c r="G815" s="404"/>
      <c r="H815" s="404"/>
      <c r="I815" s="404"/>
      <c r="J815" s="404"/>
      <c r="K815" s="404"/>
      <c r="L815" s="404"/>
      <c r="M815" s="404"/>
      <c r="N815" s="404"/>
      <c r="O815" s="404"/>
      <c r="P815" s="404"/>
      <c r="Q815" s="404"/>
      <c r="R815" s="404"/>
      <c r="S815" s="404"/>
      <c r="T815" s="404"/>
      <c r="U815" s="404"/>
      <c r="V815" s="404"/>
      <c r="W815" s="404"/>
      <c r="X815" s="404"/>
      <c r="Y815" s="404"/>
      <c r="Z815" s="404"/>
      <c r="AA815" s="404"/>
      <c r="AB815" s="404"/>
      <c r="AC815" s="404"/>
      <c r="AD815" s="404"/>
      <c r="AE815" s="404"/>
      <c r="AF815" s="404"/>
      <c r="AG815" s="404"/>
    </row>
    <row r="816" spans="1:33" ht="15.75" customHeight="1">
      <c r="A816" s="404"/>
      <c r="B816" s="404"/>
      <c r="C816" s="404"/>
      <c r="D816" s="404"/>
      <c r="E816" s="404"/>
      <c r="F816" s="404"/>
      <c r="G816" s="404"/>
      <c r="H816" s="404"/>
      <c r="I816" s="404"/>
      <c r="J816" s="404"/>
      <c r="K816" s="404"/>
      <c r="L816" s="404"/>
      <c r="M816" s="404"/>
      <c r="N816" s="404"/>
      <c r="O816" s="404"/>
      <c r="P816" s="404"/>
      <c r="Q816" s="404"/>
      <c r="R816" s="404"/>
      <c r="S816" s="404"/>
      <c r="T816" s="404"/>
      <c r="U816" s="404"/>
      <c r="V816" s="404"/>
      <c r="W816" s="404"/>
      <c r="X816" s="404"/>
      <c r="Y816" s="404"/>
      <c r="Z816" s="404"/>
      <c r="AA816" s="404"/>
      <c r="AB816" s="404"/>
      <c r="AC816" s="404"/>
      <c r="AD816" s="404"/>
      <c r="AE816" s="404"/>
      <c r="AF816" s="404"/>
      <c r="AG816" s="404"/>
    </row>
    <row r="817" spans="1:33" ht="15.75" customHeight="1">
      <c r="A817" s="404"/>
      <c r="B817" s="404"/>
      <c r="C817" s="404"/>
      <c r="D817" s="404"/>
      <c r="E817" s="404"/>
      <c r="F817" s="404"/>
      <c r="G817" s="404"/>
      <c r="H817" s="404"/>
      <c r="I817" s="404"/>
      <c r="J817" s="404"/>
      <c r="K817" s="404"/>
      <c r="L817" s="404"/>
      <c r="M817" s="404"/>
      <c r="N817" s="404"/>
      <c r="O817" s="404"/>
      <c r="P817" s="404"/>
      <c r="Q817" s="404"/>
      <c r="R817" s="404"/>
      <c r="S817" s="404"/>
      <c r="T817" s="404"/>
      <c r="U817" s="404"/>
      <c r="V817" s="404"/>
      <c r="W817" s="404"/>
      <c r="X817" s="404"/>
      <c r="Y817" s="404"/>
      <c r="Z817" s="404"/>
      <c r="AA817" s="404"/>
      <c r="AB817" s="404"/>
      <c r="AC817" s="404"/>
      <c r="AD817" s="404"/>
      <c r="AE817" s="404"/>
      <c r="AF817" s="404"/>
      <c r="AG817" s="404"/>
    </row>
    <row r="818" spans="1:33" ht="15.75" customHeight="1">
      <c r="A818" s="404"/>
      <c r="B818" s="404"/>
      <c r="C818" s="404"/>
      <c r="D818" s="404"/>
      <c r="E818" s="404"/>
      <c r="F818" s="404"/>
      <c r="G818" s="404"/>
      <c r="H818" s="404"/>
      <c r="I818" s="404"/>
      <c r="J818" s="404"/>
      <c r="K818" s="404"/>
      <c r="L818" s="404"/>
      <c r="M818" s="404"/>
      <c r="N818" s="404"/>
      <c r="O818" s="404"/>
      <c r="P818" s="404"/>
      <c r="Q818" s="404"/>
      <c r="R818" s="404"/>
      <c r="S818" s="404"/>
      <c r="T818" s="404"/>
      <c r="U818" s="404"/>
      <c r="V818" s="404"/>
      <c r="W818" s="404"/>
      <c r="X818" s="404"/>
      <c r="Y818" s="404"/>
      <c r="Z818" s="404"/>
      <c r="AA818" s="404"/>
      <c r="AB818" s="404"/>
      <c r="AC818" s="404"/>
      <c r="AD818" s="404"/>
      <c r="AE818" s="404"/>
      <c r="AF818" s="404"/>
      <c r="AG818" s="404"/>
    </row>
    <row r="819" spans="1:33" ht="15.75" customHeight="1">
      <c r="A819" s="404"/>
      <c r="B819" s="404"/>
      <c r="C819" s="404"/>
      <c r="D819" s="404"/>
      <c r="E819" s="404"/>
      <c r="F819" s="404"/>
      <c r="G819" s="404"/>
      <c r="H819" s="404"/>
      <c r="I819" s="404"/>
      <c r="J819" s="404"/>
      <c r="K819" s="404"/>
      <c r="L819" s="404"/>
      <c r="M819" s="404"/>
      <c r="N819" s="404"/>
      <c r="O819" s="404"/>
      <c r="P819" s="404"/>
      <c r="Q819" s="404"/>
      <c r="R819" s="404"/>
      <c r="S819" s="404"/>
      <c r="T819" s="404"/>
      <c r="U819" s="404"/>
      <c r="V819" s="404"/>
      <c r="W819" s="404"/>
      <c r="X819" s="404"/>
      <c r="Y819" s="404"/>
      <c r="Z819" s="404"/>
      <c r="AA819" s="404"/>
      <c r="AB819" s="404"/>
      <c r="AC819" s="404"/>
      <c r="AD819" s="404"/>
      <c r="AE819" s="404"/>
      <c r="AF819" s="404"/>
      <c r="AG819" s="404"/>
    </row>
    <row r="820" spans="1:33" ht="15.75" customHeight="1">
      <c r="A820" s="404"/>
      <c r="B820" s="404"/>
      <c r="C820" s="404"/>
      <c r="D820" s="404"/>
      <c r="E820" s="404"/>
      <c r="F820" s="404"/>
      <c r="G820" s="404"/>
      <c r="H820" s="404"/>
      <c r="I820" s="404"/>
      <c r="J820" s="404"/>
      <c r="K820" s="404"/>
      <c r="L820" s="404"/>
      <c r="M820" s="404"/>
      <c r="N820" s="404"/>
      <c r="O820" s="404"/>
      <c r="P820" s="404"/>
      <c r="Q820" s="404"/>
      <c r="R820" s="404"/>
      <c r="S820" s="404"/>
      <c r="T820" s="404"/>
      <c r="U820" s="404"/>
      <c r="V820" s="404"/>
      <c r="W820" s="404"/>
      <c r="X820" s="404"/>
      <c r="Y820" s="404"/>
      <c r="Z820" s="404"/>
      <c r="AA820" s="404"/>
      <c r="AB820" s="404"/>
      <c r="AC820" s="404"/>
      <c r="AD820" s="404"/>
      <c r="AE820" s="404"/>
      <c r="AF820" s="404"/>
      <c r="AG820" s="404"/>
    </row>
    <row r="821" spans="1:33" ht="15.75" customHeight="1">
      <c r="A821" s="404"/>
      <c r="B821" s="404"/>
      <c r="C821" s="404"/>
      <c r="D821" s="404"/>
      <c r="E821" s="404"/>
      <c r="F821" s="404"/>
      <c r="G821" s="404"/>
      <c r="H821" s="404"/>
      <c r="I821" s="404"/>
      <c r="J821" s="404"/>
      <c r="K821" s="404"/>
      <c r="L821" s="404"/>
      <c r="M821" s="404"/>
      <c r="N821" s="404"/>
      <c r="O821" s="404"/>
      <c r="P821" s="404"/>
      <c r="Q821" s="404"/>
      <c r="R821" s="404"/>
      <c r="S821" s="404"/>
      <c r="T821" s="404"/>
      <c r="U821" s="404"/>
      <c r="V821" s="404"/>
      <c r="W821" s="404"/>
      <c r="X821" s="404"/>
      <c r="Y821" s="404"/>
      <c r="Z821" s="404"/>
      <c r="AA821" s="404"/>
      <c r="AB821" s="404"/>
      <c r="AC821" s="404"/>
      <c r="AD821" s="404"/>
      <c r="AE821" s="404"/>
      <c r="AF821" s="404"/>
      <c r="AG821" s="404"/>
    </row>
    <row r="822" spans="1:33" ht="15.75" customHeight="1">
      <c r="A822" s="404"/>
      <c r="B822" s="404"/>
      <c r="C822" s="404"/>
      <c r="D822" s="404"/>
      <c r="E822" s="404"/>
      <c r="F822" s="404"/>
      <c r="G822" s="404"/>
      <c r="H822" s="404"/>
      <c r="I822" s="404"/>
      <c r="J822" s="404"/>
      <c r="K822" s="404"/>
      <c r="L822" s="404"/>
      <c r="M822" s="404"/>
      <c r="N822" s="404"/>
      <c r="O822" s="404"/>
      <c r="P822" s="404"/>
      <c r="Q822" s="404"/>
      <c r="R822" s="404"/>
      <c r="S822" s="404"/>
      <c r="T822" s="404"/>
      <c r="U822" s="404"/>
      <c r="V822" s="404"/>
      <c r="W822" s="404"/>
      <c r="X822" s="404"/>
      <c r="Y822" s="404"/>
      <c r="Z822" s="404"/>
      <c r="AA822" s="404"/>
      <c r="AB822" s="404"/>
      <c r="AC822" s="404"/>
      <c r="AD822" s="404"/>
      <c r="AE822" s="404"/>
      <c r="AF822" s="404"/>
      <c r="AG822" s="404"/>
    </row>
    <row r="823" spans="1:33" ht="15.75" customHeight="1">
      <c r="A823" s="404"/>
      <c r="B823" s="404"/>
      <c r="C823" s="404"/>
      <c r="D823" s="404"/>
      <c r="E823" s="404"/>
      <c r="F823" s="404"/>
      <c r="G823" s="404"/>
      <c r="H823" s="404"/>
      <c r="I823" s="404"/>
      <c r="J823" s="404"/>
      <c r="K823" s="404"/>
      <c r="L823" s="404"/>
      <c r="M823" s="404"/>
      <c r="N823" s="404"/>
      <c r="O823" s="404"/>
      <c r="P823" s="404"/>
      <c r="Q823" s="404"/>
      <c r="R823" s="404"/>
      <c r="S823" s="404"/>
      <c r="T823" s="404"/>
      <c r="U823" s="404"/>
      <c r="V823" s="404"/>
      <c r="W823" s="404"/>
      <c r="X823" s="404"/>
      <c r="Y823" s="404"/>
      <c r="Z823" s="404"/>
      <c r="AA823" s="404"/>
      <c r="AB823" s="404"/>
      <c r="AC823" s="404"/>
      <c r="AD823" s="404"/>
      <c r="AE823" s="404"/>
      <c r="AF823" s="404"/>
      <c r="AG823" s="404"/>
    </row>
    <row r="824" spans="1:33" ht="15.75" customHeight="1">
      <c r="A824" s="404"/>
      <c r="B824" s="404"/>
      <c r="C824" s="404"/>
      <c r="D824" s="404"/>
      <c r="E824" s="404"/>
      <c r="F824" s="404"/>
      <c r="G824" s="404"/>
      <c r="H824" s="404"/>
      <c r="I824" s="404"/>
      <c r="J824" s="404"/>
      <c r="K824" s="404"/>
      <c r="L824" s="404"/>
      <c r="M824" s="404"/>
      <c r="N824" s="404"/>
      <c r="O824" s="404"/>
      <c r="P824" s="404"/>
      <c r="Q824" s="404"/>
      <c r="R824" s="404"/>
      <c r="S824" s="404"/>
      <c r="T824" s="404"/>
      <c r="U824" s="404"/>
      <c r="V824" s="404"/>
      <c r="W824" s="404"/>
      <c r="X824" s="404"/>
      <c r="Y824" s="404"/>
      <c r="Z824" s="404"/>
      <c r="AA824" s="404"/>
      <c r="AB824" s="404"/>
      <c r="AC824" s="404"/>
      <c r="AD824" s="404"/>
      <c r="AE824" s="404"/>
      <c r="AF824" s="404"/>
      <c r="AG824" s="404"/>
    </row>
    <row r="825" spans="1:33" ht="15.75" customHeight="1">
      <c r="A825" s="404"/>
      <c r="B825" s="404"/>
      <c r="C825" s="404"/>
      <c r="D825" s="404"/>
      <c r="E825" s="404"/>
      <c r="F825" s="404"/>
      <c r="G825" s="404"/>
      <c r="H825" s="404"/>
      <c r="I825" s="404"/>
      <c r="J825" s="404"/>
      <c r="K825" s="404"/>
      <c r="L825" s="404"/>
      <c r="M825" s="404"/>
      <c r="N825" s="404"/>
      <c r="O825" s="404"/>
      <c r="P825" s="404"/>
      <c r="Q825" s="404"/>
      <c r="R825" s="404"/>
      <c r="S825" s="404"/>
      <c r="T825" s="404"/>
      <c r="U825" s="404"/>
      <c r="V825" s="404"/>
      <c r="W825" s="404"/>
      <c r="X825" s="404"/>
      <c r="Y825" s="404"/>
      <c r="Z825" s="404"/>
      <c r="AA825" s="404"/>
      <c r="AB825" s="404"/>
      <c r="AC825" s="404"/>
      <c r="AD825" s="404"/>
      <c r="AE825" s="404"/>
      <c r="AF825" s="404"/>
      <c r="AG825" s="404"/>
    </row>
    <row r="826" spans="1:33" ht="15.75" customHeight="1">
      <c r="A826" s="404"/>
      <c r="B826" s="404"/>
      <c r="C826" s="404"/>
      <c r="D826" s="404"/>
      <c r="E826" s="404"/>
      <c r="F826" s="404"/>
      <c r="G826" s="404"/>
      <c r="H826" s="404"/>
      <c r="I826" s="404"/>
      <c r="J826" s="404"/>
      <c r="K826" s="404"/>
      <c r="L826" s="404"/>
      <c r="M826" s="404"/>
      <c r="N826" s="404"/>
      <c r="O826" s="404"/>
      <c r="P826" s="404"/>
      <c r="Q826" s="404"/>
      <c r="R826" s="404"/>
      <c r="S826" s="404"/>
      <c r="T826" s="404"/>
      <c r="U826" s="404"/>
      <c r="V826" s="404"/>
      <c r="W826" s="404"/>
      <c r="X826" s="404"/>
      <c r="Y826" s="404"/>
      <c r="Z826" s="404"/>
      <c r="AA826" s="404"/>
      <c r="AB826" s="404"/>
      <c r="AC826" s="404"/>
      <c r="AD826" s="404"/>
      <c r="AE826" s="404"/>
      <c r="AF826" s="404"/>
      <c r="AG826" s="404"/>
    </row>
    <row r="827" spans="1:33" ht="15.75" customHeight="1">
      <c r="A827" s="404"/>
      <c r="B827" s="404"/>
      <c r="C827" s="404"/>
      <c r="D827" s="404"/>
      <c r="E827" s="404"/>
      <c r="F827" s="404"/>
      <c r="G827" s="404"/>
      <c r="H827" s="404"/>
      <c r="I827" s="404"/>
      <c r="J827" s="404"/>
      <c r="K827" s="404"/>
      <c r="L827" s="404"/>
      <c r="M827" s="404"/>
      <c r="N827" s="404"/>
      <c r="O827" s="404"/>
      <c r="P827" s="404"/>
      <c r="Q827" s="404"/>
      <c r="R827" s="404"/>
      <c r="S827" s="404"/>
      <c r="T827" s="404"/>
      <c r="U827" s="404"/>
      <c r="V827" s="404"/>
      <c r="W827" s="404"/>
      <c r="X827" s="404"/>
      <c r="Y827" s="404"/>
      <c r="Z827" s="404"/>
      <c r="AA827" s="404"/>
      <c r="AB827" s="404"/>
      <c r="AC827" s="404"/>
      <c r="AD827" s="404"/>
      <c r="AE827" s="404"/>
      <c r="AF827" s="404"/>
      <c r="AG827" s="404"/>
    </row>
    <row r="828" spans="1:33" ht="15.75" customHeight="1">
      <c r="A828" s="404"/>
      <c r="B828" s="404"/>
      <c r="C828" s="404"/>
      <c r="D828" s="404"/>
      <c r="E828" s="404"/>
      <c r="F828" s="404"/>
      <c r="G828" s="404"/>
      <c r="H828" s="404"/>
      <c r="I828" s="404"/>
      <c r="J828" s="404"/>
      <c r="K828" s="404"/>
      <c r="L828" s="404"/>
      <c r="M828" s="404"/>
      <c r="N828" s="404"/>
      <c r="O828" s="404"/>
      <c r="P828" s="404"/>
      <c r="Q828" s="404"/>
      <c r="R828" s="404"/>
      <c r="S828" s="404"/>
      <c r="T828" s="404"/>
      <c r="U828" s="404"/>
      <c r="V828" s="404"/>
      <c r="W828" s="404"/>
      <c r="X828" s="404"/>
      <c r="Y828" s="404"/>
      <c r="Z828" s="404"/>
      <c r="AA828" s="404"/>
      <c r="AB828" s="404"/>
      <c r="AC828" s="404"/>
      <c r="AD828" s="404"/>
      <c r="AE828" s="404"/>
      <c r="AF828" s="404"/>
      <c r="AG828" s="404"/>
    </row>
    <row r="829" spans="1:33" ht="15.75" customHeight="1">
      <c r="A829" s="404"/>
      <c r="B829" s="404"/>
      <c r="C829" s="404"/>
      <c r="D829" s="404"/>
      <c r="E829" s="404"/>
      <c r="F829" s="404"/>
      <c r="G829" s="404"/>
      <c r="H829" s="404"/>
      <c r="I829" s="404"/>
      <c r="J829" s="404"/>
      <c r="K829" s="404"/>
      <c r="L829" s="404"/>
      <c r="M829" s="404"/>
      <c r="N829" s="404"/>
      <c r="O829" s="404"/>
      <c r="P829" s="404"/>
      <c r="Q829" s="404"/>
      <c r="R829" s="404"/>
      <c r="S829" s="404"/>
      <c r="T829" s="404"/>
      <c r="U829" s="404"/>
      <c r="V829" s="404"/>
      <c r="W829" s="404"/>
      <c r="X829" s="404"/>
      <c r="Y829" s="404"/>
      <c r="Z829" s="404"/>
      <c r="AA829" s="404"/>
      <c r="AB829" s="404"/>
      <c r="AC829" s="404"/>
      <c r="AD829" s="404"/>
      <c r="AE829" s="404"/>
      <c r="AF829" s="404"/>
      <c r="AG829" s="404"/>
    </row>
    <row r="830" spans="1:33" ht="15.75" customHeight="1">
      <c r="A830" s="404"/>
      <c r="B830" s="404"/>
      <c r="C830" s="404"/>
      <c r="D830" s="404"/>
      <c r="E830" s="404"/>
      <c r="F830" s="404"/>
      <c r="G830" s="404"/>
      <c r="H830" s="404"/>
      <c r="I830" s="404"/>
      <c r="J830" s="404"/>
      <c r="K830" s="404"/>
      <c r="L830" s="404"/>
      <c r="M830" s="404"/>
      <c r="N830" s="404"/>
      <c r="O830" s="404"/>
      <c r="P830" s="404"/>
      <c r="Q830" s="404"/>
      <c r="R830" s="404"/>
      <c r="S830" s="404"/>
      <c r="T830" s="404"/>
      <c r="U830" s="404"/>
      <c r="V830" s="404"/>
      <c r="W830" s="404"/>
      <c r="X830" s="404"/>
      <c r="Y830" s="404"/>
      <c r="Z830" s="404"/>
      <c r="AA830" s="404"/>
      <c r="AB830" s="404"/>
      <c r="AC830" s="404"/>
      <c r="AD830" s="404"/>
      <c r="AE830" s="404"/>
      <c r="AF830" s="404"/>
      <c r="AG830" s="404"/>
    </row>
    <row r="831" spans="1:33" ht="15.75" customHeight="1">
      <c r="A831" s="404"/>
      <c r="B831" s="404"/>
      <c r="C831" s="404"/>
      <c r="D831" s="404"/>
      <c r="E831" s="404"/>
      <c r="F831" s="404"/>
      <c r="G831" s="404"/>
      <c r="H831" s="404"/>
      <c r="I831" s="404"/>
      <c r="J831" s="404"/>
      <c r="K831" s="404"/>
      <c r="L831" s="404"/>
      <c r="M831" s="404"/>
      <c r="N831" s="404"/>
      <c r="O831" s="404"/>
      <c r="P831" s="404"/>
      <c r="Q831" s="404"/>
      <c r="R831" s="404"/>
      <c r="S831" s="404"/>
      <c r="T831" s="404"/>
      <c r="U831" s="404"/>
      <c r="V831" s="404"/>
      <c r="W831" s="404"/>
      <c r="X831" s="404"/>
      <c r="Y831" s="404"/>
      <c r="Z831" s="404"/>
      <c r="AA831" s="404"/>
      <c r="AB831" s="404"/>
      <c r="AC831" s="404"/>
      <c r="AD831" s="404"/>
      <c r="AE831" s="404"/>
      <c r="AF831" s="404"/>
      <c r="AG831" s="404"/>
    </row>
    <row r="832" spans="1:33" ht="15.75" customHeight="1">
      <c r="A832" s="404"/>
      <c r="B832" s="404"/>
      <c r="C832" s="404"/>
      <c r="D832" s="404"/>
      <c r="E832" s="404"/>
      <c r="F832" s="404"/>
      <c r="G832" s="404"/>
      <c r="H832" s="404"/>
      <c r="I832" s="404"/>
      <c r="J832" s="404"/>
      <c r="K832" s="404"/>
      <c r="L832" s="404"/>
      <c r="M832" s="404"/>
      <c r="N832" s="404"/>
      <c r="O832" s="404"/>
      <c r="P832" s="404"/>
      <c r="Q832" s="404"/>
      <c r="R832" s="404"/>
      <c r="S832" s="404"/>
      <c r="T832" s="404"/>
      <c r="U832" s="404"/>
      <c r="V832" s="404"/>
      <c r="W832" s="404"/>
      <c r="X832" s="404"/>
      <c r="Y832" s="404"/>
      <c r="Z832" s="404"/>
      <c r="AA832" s="404"/>
      <c r="AB832" s="404"/>
      <c r="AC832" s="404"/>
      <c r="AD832" s="404"/>
      <c r="AE832" s="404"/>
      <c r="AF832" s="404"/>
      <c r="AG832" s="404"/>
    </row>
    <row r="833" spans="1:33" ht="15.75" customHeight="1">
      <c r="A833" s="404"/>
      <c r="B833" s="404"/>
      <c r="C833" s="404"/>
      <c r="D833" s="404"/>
      <c r="E833" s="404"/>
      <c r="F833" s="404"/>
      <c r="G833" s="404"/>
      <c r="H833" s="404"/>
      <c r="I833" s="404"/>
      <c r="J833" s="404"/>
      <c r="K833" s="404"/>
      <c r="L833" s="404"/>
      <c r="M833" s="404"/>
      <c r="N833" s="404"/>
      <c r="O833" s="404"/>
      <c r="P833" s="404"/>
      <c r="Q833" s="404"/>
      <c r="R833" s="404"/>
      <c r="S833" s="404"/>
      <c r="T833" s="404"/>
      <c r="U833" s="404"/>
      <c r="V833" s="404"/>
      <c r="W833" s="404"/>
      <c r="X833" s="404"/>
      <c r="Y833" s="404"/>
      <c r="Z833" s="404"/>
      <c r="AA833" s="404"/>
      <c r="AB833" s="404"/>
      <c r="AC833" s="404"/>
      <c r="AD833" s="404"/>
      <c r="AE833" s="404"/>
      <c r="AF833" s="404"/>
      <c r="AG833" s="404"/>
    </row>
    <row r="834" spans="1:33" ht="15.75" customHeight="1">
      <c r="A834" s="404"/>
      <c r="B834" s="404"/>
      <c r="C834" s="404"/>
      <c r="D834" s="404"/>
      <c r="E834" s="404"/>
      <c r="F834" s="404"/>
      <c r="G834" s="404"/>
      <c r="H834" s="404"/>
      <c r="I834" s="404"/>
      <c r="J834" s="404"/>
      <c r="K834" s="404"/>
      <c r="L834" s="404"/>
      <c r="M834" s="404"/>
      <c r="N834" s="404"/>
      <c r="O834" s="404"/>
      <c r="P834" s="404"/>
      <c r="Q834" s="404"/>
      <c r="R834" s="404"/>
      <c r="S834" s="404"/>
      <c r="T834" s="404"/>
      <c r="U834" s="404"/>
      <c r="V834" s="404"/>
      <c r="W834" s="404"/>
      <c r="X834" s="404"/>
      <c r="Y834" s="404"/>
      <c r="Z834" s="404"/>
      <c r="AA834" s="404"/>
      <c r="AB834" s="404"/>
      <c r="AC834" s="404"/>
      <c r="AD834" s="404"/>
      <c r="AE834" s="404"/>
      <c r="AF834" s="404"/>
      <c r="AG834" s="404"/>
    </row>
    <row r="835" spans="1:33" ht="15.75" customHeight="1">
      <c r="A835" s="404"/>
      <c r="B835" s="404"/>
      <c r="C835" s="404"/>
      <c r="D835" s="404"/>
      <c r="E835" s="404"/>
      <c r="F835" s="404"/>
      <c r="G835" s="404"/>
      <c r="H835" s="404"/>
      <c r="I835" s="404"/>
      <c r="J835" s="404"/>
      <c r="K835" s="404"/>
      <c r="L835" s="404"/>
      <c r="M835" s="404"/>
      <c r="N835" s="404"/>
      <c r="O835" s="404"/>
      <c r="P835" s="404"/>
      <c r="Q835" s="404"/>
      <c r="R835" s="404"/>
      <c r="S835" s="404"/>
      <c r="T835" s="404"/>
      <c r="U835" s="404"/>
      <c r="V835" s="404"/>
      <c r="W835" s="404"/>
      <c r="X835" s="404"/>
      <c r="Y835" s="404"/>
      <c r="Z835" s="404"/>
      <c r="AA835" s="404"/>
      <c r="AB835" s="404"/>
      <c r="AC835" s="404"/>
      <c r="AD835" s="404"/>
      <c r="AE835" s="404"/>
      <c r="AF835" s="404"/>
      <c r="AG835" s="404"/>
    </row>
    <row r="836" spans="1:33" ht="15.75" customHeight="1">
      <c r="A836" s="404"/>
      <c r="B836" s="404"/>
      <c r="C836" s="404"/>
      <c r="D836" s="404"/>
      <c r="E836" s="404"/>
      <c r="F836" s="404"/>
      <c r="G836" s="404"/>
      <c r="H836" s="404"/>
      <c r="I836" s="404"/>
      <c r="J836" s="404"/>
      <c r="K836" s="404"/>
      <c r="L836" s="404"/>
      <c r="M836" s="404"/>
      <c r="N836" s="404"/>
      <c r="O836" s="404"/>
      <c r="P836" s="404"/>
      <c r="Q836" s="404"/>
      <c r="R836" s="404"/>
      <c r="S836" s="404"/>
      <c r="T836" s="404"/>
      <c r="U836" s="404"/>
      <c r="V836" s="404"/>
      <c r="W836" s="404"/>
      <c r="X836" s="404"/>
      <c r="Y836" s="404"/>
      <c r="Z836" s="404"/>
      <c r="AA836" s="404"/>
      <c r="AB836" s="404"/>
      <c r="AC836" s="404"/>
      <c r="AD836" s="404"/>
      <c r="AE836" s="404"/>
      <c r="AF836" s="404"/>
      <c r="AG836" s="404"/>
    </row>
    <row r="837" spans="1:33" ht="15.75" customHeight="1">
      <c r="A837" s="404"/>
      <c r="B837" s="404"/>
      <c r="C837" s="404"/>
      <c r="D837" s="404"/>
      <c r="E837" s="404"/>
      <c r="F837" s="404"/>
      <c r="G837" s="404"/>
      <c r="H837" s="404"/>
      <c r="I837" s="404"/>
      <c r="J837" s="404"/>
      <c r="K837" s="404"/>
      <c r="L837" s="404"/>
      <c r="M837" s="404"/>
      <c r="N837" s="404"/>
      <c r="O837" s="404"/>
      <c r="P837" s="404"/>
      <c r="Q837" s="404"/>
      <c r="R837" s="404"/>
      <c r="S837" s="404"/>
      <c r="T837" s="404"/>
      <c r="U837" s="404"/>
      <c r="V837" s="404"/>
      <c r="W837" s="404"/>
      <c r="X837" s="404"/>
      <c r="Y837" s="404"/>
      <c r="Z837" s="404"/>
      <c r="AA837" s="404"/>
      <c r="AB837" s="404"/>
      <c r="AC837" s="404"/>
      <c r="AD837" s="404"/>
      <c r="AE837" s="404"/>
      <c r="AF837" s="404"/>
      <c r="AG837" s="404"/>
    </row>
    <row r="838" spans="1:33" ht="15.75" customHeight="1">
      <c r="A838" s="404"/>
      <c r="B838" s="404"/>
      <c r="C838" s="404"/>
      <c r="D838" s="404"/>
      <c r="E838" s="404"/>
      <c r="F838" s="404"/>
      <c r="G838" s="404"/>
      <c r="H838" s="404"/>
      <c r="I838" s="404"/>
      <c r="J838" s="404"/>
      <c r="K838" s="404"/>
      <c r="L838" s="404"/>
      <c r="M838" s="404"/>
      <c r="N838" s="404"/>
      <c r="O838" s="404"/>
      <c r="P838" s="404"/>
      <c r="Q838" s="404"/>
      <c r="R838" s="404"/>
      <c r="S838" s="404"/>
      <c r="T838" s="404"/>
      <c r="U838" s="404"/>
      <c r="V838" s="404"/>
      <c r="W838" s="404"/>
      <c r="X838" s="404"/>
      <c r="Y838" s="404"/>
      <c r="Z838" s="404"/>
      <c r="AA838" s="404"/>
      <c r="AB838" s="404"/>
      <c r="AC838" s="404"/>
      <c r="AD838" s="404"/>
      <c r="AE838" s="404"/>
      <c r="AF838" s="404"/>
      <c r="AG838" s="404"/>
    </row>
    <row r="839" spans="1:33" ht="15.75" customHeight="1">
      <c r="A839" s="404"/>
      <c r="B839" s="404"/>
      <c r="C839" s="404"/>
      <c r="D839" s="404"/>
      <c r="E839" s="404"/>
      <c r="F839" s="404"/>
      <c r="G839" s="404"/>
      <c r="H839" s="404"/>
      <c r="I839" s="404"/>
      <c r="J839" s="404"/>
      <c r="K839" s="404"/>
      <c r="L839" s="404"/>
      <c r="M839" s="404"/>
      <c r="N839" s="404"/>
      <c r="O839" s="404"/>
      <c r="P839" s="404"/>
      <c r="Q839" s="404"/>
      <c r="R839" s="404"/>
      <c r="S839" s="404"/>
      <c r="T839" s="404"/>
      <c r="U839" s="404"/>
      <c r="V839" s="404"/>
      <c r="W839" s="404"/>
      <c r="X839" s="404"/>
      <c r="Y839" s="404"/>
      <c r="Z839" s="404"/>
      <c r="AA839" s="404"/>
      <c r="AB839" s="404"/>
      <c r="AC839" s="404"/>
      <c r="AD839" s="404"/>
      <c r="AE839" s="404"/>
      <c r="AF839" s="404"/>
      <c r="AG839" s="404"/>
    </row>
    <row r="840" spans="1:33" ht="15.75" customHeight="1">
      <c r="A840" s="404"/>
      <c r="B840" s="404"/>
      <c r="C840" s="404"/>
      <c r="D840" s="404"/>
      <c r="E840" s="404"/>
      <c r="F840" s="404"/>
      <c r="G840" s="404"/>
      <c r="H840" s="404"/>
      <c r="I840" s="404"/>
      <c r="J840" s="404"/>
      <c r="K840" s="404"/>
      <c r="L840" s="404"/>
      <c r="M840" s="404"/>
      <c r="N840" s="404"/>
      <c r="O840" s="404"/>
      <c r="P840" s="404"/>
      <c r="Q840" s="404"/>
      <c r="R840" s="404"/>
      <c r="S840" s="404"/>
      <c r="T840" s="404"/>
      <c r="U840" s="404"/>
      <c r="V840" s="404"/>
      <c r="W840" s="404"/>
      <c r="X840" s="404"/>
      <c r="Y840" s="404"/>
      <c r="Z840" s="404"/>
      <c r="AA840" s="404"/>
      <c r="AB840" s="404"/>
      <c r="AC840" s="404"/>
      <c r="AD840" s="404"/>
      <c r="AE840" s="404"/>
      <c r="AF840" s="404"/>
      <c r="AG840" s="404"/>
    </row>
    <row r="841" spans="1:33" ht="15.75" customHeight="1">
      <c r="A841" s="404"/>
      <c r="B841" s="404"/>
      <c r="C841" s="404"/>
      <c r="D841" s="404"/>
      <c r="E841" s="404"/>
      <c r="F841" s="404"/>
      <c r="G841" s="404"/>
      <c r="H841" s="404"/>
      <c r="I841" s="404"/>
      <c r="J841" s="404"/>
      <c r="K841" s="404"/>
      <c r="L841" s="404"/>
      <c r="M841" s="404"/>
      <c r="N841" s="404"/>
      <c r="O841" s="404"/>
      <c r="P841" s="404"/>
      <c r="Q841" s="404"/>
      <c r="R841" s="404"/>
      <c r="S841" s="404"/>
      <c r="T841" s="404"/>
      <c r="U841" s="404"/>
      <c r="V841" s="404"/>
      <c r="W841" s="404"/>
      <c r="X841" s="404"/>
      <c r="Y841" s="404"/>
      <c r="Z841" s="404"/>
      <c r="AA841" s="404"/>
      <c r="AB841" s="404"/>
      <c r="AC841" s="404"/>
      <c r="AD841" s="404"/>
      <c r="AE841" s="404"/>
      <c r="AF841" s="404"/>
      <c r="AG841" s="404"/>
    </row>
    <row r="842" spans="1:33" ht="15.75" customHeight="1">
      <c r="A842" s="404"/>
      <c r="B842" s="404"/>
      <c r="C842" s="404"/>
      <c r="D842" s="404"/>
      <c r="E842" s="404"/>
      <c r="F842" s="404"/>
      <c r="G842" s="404"/>
      <c r="H842" s="404"/>
      <c r="I842" s="404"/>
      <c r="J842" s="404"/>
      <c r="K842" s="404"/>
      <c r="L842" s="404"/>
      <c r="M842" s="404"/>
      <c r="N842" s="404"/>
      <c r="O842" s="404"/>
      <c r="P842" s="404"/>
      <c r="Q842" s="404"/>
      <c r="R842" s="404"/>
      <c r="S842" s="404"/>
      <c r="T842" s="404"/>
      <c r="U842" s="404"/>
      <c r="V842" s="404"/>
      <c r="W842" s="404"/>
      <c r="X842" s="404"/>
      <c r="Y842" s="404"/>
      <c r="Z842" s="404"/>
      <c r="AA842" s="404"/>
      <c r="AB842" s="404"/>
      <c r="AC842" s="404"/>
      <c r="AD842" s="404"/>
      <c r="AE842" s="404"/>
      <c r="AF842" s="404"/>
      <c r="AG842" s="404"/>
    </row>
    <row r="843" spans="1:33" ht="15.75" customHeight="1">
      <c r="A843" s="404"/>
      <c r="B843" s="404"/>
      <c r="C843" s="404"/>
      <c r="D843" s="404"/>
      <c r="E843" s="404"/>
      <c r="F843" s="404"/>
      <c r="G843" s="404"/>
      <c r="H843" s="404"/>
      <c r="I843" s="404"/>
      <c r="J843" s="404"/>
      <c r="K843" s="404"/>
      <c r="L843" s="404"/>
      <c r="M843" s="404"/>
      <c r="N843" s="404"/>
      <c r="O843" s="404"/>
      <c r="P843" s="404"/>
      <c r="Q843" s="404"/>
      <c r="R843" s="404"/>
      <c r="S843" s="404"/>
      <c r="T843" s="404"/>
      <c r="U843" s="404"/>
      <c r="V843" s="404"/>
      <c r="W843" s="404"/>
      <c r="X843" s="404"/>
      <c r="Y843" s="404"/>
      <c r="Z843" s="404"/>
      <c r="AA843" s="404"/>
      <c r="AB843" s="404"/>
      <c r="AC843" s="404"/>
      <c r="AD843" s="404"/>
      <c r="AE843" s="404"/>
      <c r="AF843" s="404"/>
      <c r="AG843" s="404"/>
    </row>
    <row r="844" spans="1:33" ht="15.75" customHeight="1">
      <c r="A844" s="404"/>
      <c r="B844" s="404"/>
      <c r="C844" s="404"/>
      <c r="D844" s="404"/>
      <c r="E844" s="404"/>
      <c r="F844" s="404"/>
      <c r="G844" s="404"/>
      <c r="H844" s="404"/>
      <c r="I844" s="404"/>
      <c r="J844" s="404"/>
      <c r="K844" s="404"/>
      <c r="L844" s="404"/>
      <c r="M844" s="404"/>
      <c r="N844" s="404"/>
      <c r="O844" s="404"/>
      <c r="P844" s="404"/>
      <c r="Q844" s="404"/>
      <c r="R844" s="404"/>
      <c r="S844" s="404"/>
      <c r="T844" s="404"/>
      <c r="U844" s="404"/>
      <c r="V844" s="404"/>
      <c r="W844" s="404"/>
      <c r="X844" s="404"/>
      <c r="Y844" s="404"/>
      <c r="Z844" s="404"/>
      <c r="AA844" s="404"/>
      <c r="AB844" s="404"/>
      <c r="AC844" s="404"/>
      <c r="AD844" s="404"/>
      <c r="AE844" s="404"/>
      <c r="AF844" s="404"/>
      <c r="AG844" s="404"/>
    </row>
    <row r="845" spans="1:33" ht="15.75" customHeight="1">
      <c r="A845" s="404"/>
      <c r="B845" s="404"/>
      <c r="C845" s="404"/>
      <c r="D845" s="404"/>
      <c r="E845" s="404"/>
      <c r="F845" s="404"/>
      <c r="G845" s="404"/>
      <c r="H845" s="404"/>
      <c r="I845" s="404"/>
      <c r="J845" s="404"/>
      <c r="K845" s="404"/>
      <c r="L845" s="404"/>
      <c r="M845" s="404"/>
      <c r="N845" s="404"/>
      <c r="O845" s="404"/>
      <c r="P845" s="404"/>
      <c r="Q845" s="404"/>
      <c r="R845" s="404"/>
      <c r="S845" s="404"/>
      <c r="T845" s="404"/>
      <c r="U845" s="404"/>
      <c r="V845" s="404"/>
      <c r="W845" s="404"/>
      <c r="X845" s="404"/>
      <c r="Y845" s="404"/>
      <c r="Z845" s="404"/>
      <c r="AA845" s="404"/>
      <c r="AB845" s="404"/>
      <c r="AC845" s="404"/>
      <c r="AD845" s="404"/>
      <c r="AE845" s="404"/>
      <c r="AF845" s="404"/>
      <c r="AG845" s="404"/>
    </row>
    <row r="846" spans="1:33" ht="15.75" customHeight="1">
      <c r="A846" s="404"/>
      <c r="B846" s="404"/>
      <c r="C846" s="404"/>
      <c r="D846" s="404"/>
      <c r="E846" s="404"/>
      <c r="F846" s="404"/>
      <c r="G846" s="404"/>
      <c r="H846" s="404"/>
      <c r="I846" s="404"/>
      <c r="J846" s="404"/>
      <c r="K846" s="404"/>
      <c r="L846" s="404"/>
      <c r="M846" s="404"/>
      <c r="N846" s="404"/>
      <c r="O846" s="404"/>
      <c r="P846" s="404"/>
      <c r="Q846" s="404"/>
      <c r="R846" s="404"/>
      <c r="S846" s="404"/>
      <c r="T846" s="404"/>
      <c r="U846" s="404"/>
      <c r="V846" s="404"/>
      <c r="W846" s="404"/>
      <c r="X846" s="404"/>
      <c r="Y846" s="404"/>
      <c r="Z846" s="404"/>
      <c r="AA846" s="404"/>
      <c r="AB846" s="404"/>
      <c r="AC846" s="404"/>
      <c r="AD846" s="404"/>
      <c r="AE846" s="404"/>
      <c r="AF846" s="404"/>
      <c r="AG846" s="404"/>
    </row>
    <row r="847" spans="1:33" ht="15.75" customHeight="1">
      <c r="A847" s="404"/>
      <c r="B847" s="404"/>
      <c r="C847" s="404"/>
      <c r="D847" s="404"/>
      <c r="E847" s="404"/>
      <c r="F847" s="404"/>
      <c r="G847" s="404"/>
      <c r="H847" s="404"/>
      <c r="I847" s="404"/>
      <c r="J847" s="404"/>
      <c r="K847" s="404"/>
      <c r="L847" s="404"/>
      <c r="M847" s="404"/>
      <c r="N847" s="404"/>
      <c r="O847" s="404"/>
      <c r="P847" s="404"/>
      <c r="Q847" s="404"/>
      <c r="R847" s="404"/>
      <c r="S847" s="404"/>
      <c r="T847" s="404"/>
      <c r="U847" s="404"/>
      <c r="V847" s="404"/>
      <c r="W847" s="404"/>
      <c r="X847" s="404"/>
      <c r="Y847" s="404"/>
      <c r="Z847" s="404"/>
      <c r="AA847" s="404"/>
      <c r="AB847" s="404"/>
      <c r="AC847" s="404"/>
      <c r="AD847" s="404"/>
      <c r="AE847" s="404"/>
      <c r="AF847" s="404"/>
      <c r="AG847" s="404"/>
    </row>
    <row r="848" spans="1:33" ht="15.75" customHeight="1">
      <c r="A848" s="404"/>
      <c r="B848" s="404"/>
      <c r="C848" s="404"/>
      <c r="D848" s="404"/>
      <c r="E848" s="404"/>
      <c r="F848" s="404"/>
      <c r="G848" s="404"/>
      <c r="H848" s="404"/>
      <c r="I848" s="404"/>
      <c r="J848" s="404"/>
      <c r="K848" s="404"/>
      <c r="L848" s="404"/>
      <c r="M848" s="404"/>
      <c r="N848" s="404"/>
      <c r="O848" s="404"/>
      <c r="P848" s="404"/>
      <c r="Q848" s="404"/>
      <c r="R848" s="404"/>
      <c r="S848" s="404"/>
      <c r="T848" s="404"/>
      <c r="U848" s="404"/>
      <c r="V848" s="404"/>
      <c r="W848" s="404"/>
      <c r="X848" s="404"/>
      <c r="Y848" s="404"/>
      <c r="Z848" s="404"/>
      <c r="AA848" s="404"/>
      <c r="AB848" s="404"/>
      <c r="AC848" s="404"/>
      <c r="AD848" s="404"/>
      <c r="AE848" s="404"/>
      <c r="AF848" s="404"/>
      <c r="AG848" s="404"/>
    </row>
    <row r="849" spans="1:33" ht="15.75" customHeight="1">
      <c r="A849" s="404"/>
      <c r="B849" s="404"/>
      <c r="C849" s="404"/>
      <c r="D849" s="404"/>
      <c r="E849" s="404"/>
      <c r="F849" s="404"/>
      <c r="G849" s="404"/>
      <c r="H849" s="404"/>
      <c r="I849" s="404"/>
      <c r="J849" s="404"/>
      <c r="K849" s="404"/>
      <c r="L849" s="404"/>
      <c r="M849" s="404"/>
      <c r="N849" s="404"/>
      <c r="O849" s="404"/>
      <c r="P849" s="404"/>
      <c r="Q849" s="404"/>
      <c r="R849" s="404"/>
      <c r="S849" s="404"/>
      <c r="T849" s="404"/>
      <c r="U849" s="404"/>
      <c r="V849" s="404"/>
      <c r="W849" s="404"/>
      <c r="X849" s="404"/>
      <c r="Y849" s="404"/>
      <c r="Z849" s="404"/>
      <c r="AA849" s="404"/>
      <c r="AB849" s="404"/>
      <c r="AC849" s="404"/>
      <c r="AD849" s="404"/>
      <c r="AE849" s="404"/>
      <c r="AF849" s="404"/>
      <c r="AG849" s="404"/>
    </row>
    <row r="850" spans="1:33" ht="15.75" customHeight="1">
      <c r="A850" s="404"/>
      <c r="B850" s="404"/>
      <c r="C850" s="404"/>
      <c r="D850" s="404"/>
      <c r="E850" s="404"/>
      <c r="F850" s="404"/>
      <c r="G850" s="404"/>
      <c r="H850" s="404"/>
      <c r="I850" s="404"/>
      <c r="J850" s="404"/>
      <c r="K850" s="404"/>
      <c r="L850" s="404"/>
      <c r="M850" s="404"/>
      <c r="N850" s="404"/>
      <c r="O850" s="404"/>
      <c r="P850" s="404"/>
      <c r="Q850" s="404"/>
      <c r="R850" s="404"/>
      <c r="S850" s="404"/>
      <c r="T850" s="404"/>
      <c r="U850" s="404"/>
      <c r="V850" s="404"/>
      <c r="W850" s="404"/>
      <c r="X850" s="404"/>
      <c r="Y850" s="404"/>
      <c r="Z850" s="404"/>
      <c r="AA850" s="404"/>
      <c r="AB850" s="404"/>
      <c r="AC850" s="404"/>
      <c r="AD850" s="404"/>
      <c r="AE850" s="404"/>
      <c r="AF850" s="404"/>
      <c r="AG850" s="404"/>
    </row>
    <row r="851" spans="1:33" ht="15.75" customHeight="1">
      <c r="A851" s="404"/>
      <c r="B851" s="404"/>
      <c r="C851" s="404"/>
      <c r="D851" s="404"/>
      <c r="E851" s="404"/>
      <c r="F851" s="404"/>
      <c r="G851" s="404"/>
      <c r="H851" s="404"/>
      <c r="I851" s="404"/>
      <c r="J851" s="404"/>
      <c r="K851" s="404"/>
      <c r="L851" s="404"/>
      <c r="M851" s="404"/>
      <c r="N851" s="404"/>
      <c r="O851" s="404"/>
      <c r="P851" s="404"/>
      <c r="Q851" s="404"/>
      <c r="R851" s="404"/>
      <c r="S851" s="404"/>
      <c r="T851" s="404"/>
      <c r="U851" s="404"/>
      <c r="V851" s="404"/>
      <c r="W851" s="404"/>
      <c r="X851" s="404"/>
      <c r="Y851" s="404"/>
      <c r="Z851" s="404"/>
      <c r="AA851" s="404"/>
      <c r="AB851" s="404"/>
      <c r="AC851" s="404"/>
      <c r="AD851" s="404"/>
      <c r="AE851" s="404"/>
      <c r="AF851" s="404"/>
      <c r="AG851" s="404"/>
    </row>
    <row r="852" spans="1:33" ht="15.75" customHeight="1">
      <c r="A852" s="404"/>
      <c r="B852" s="404"/>
      <c r="C852" s="404"/>
      <c r="D852" s="404"/>
      <c r="E852" s="404"/>
      <c r="F852" s="404"/>
      <c r="G852" s="404"/>
      <c r="H852" s="404"/>
      <c r="I852" s="404"/>
      <c r="J852" s="404"/>
      <c r="K852" s="404"/>
      <c r="L852" s="404"/>
      <c r="M852" s="404"/>
      <c r="N852" s="404"/>
      <c r="O852" s="404"/>
      <c r="P852" s="404"/>
      <c r="Q852" s="404"/>
      <c r="R852" s="404"/>
      <c r="S852" s="404"/>
      <c r="T852" s="404"/>
      <c r="U852" s="404"/>
      <c r="V852" s="404"/>
      <c r="W852" s="404"/>
      <c r="X852" s="404"/>
      <c r="Y852" s="404"/>
      <c r="Z852" s="404"/>
      <c r="AA852" s="404"/>
      <c r="AB852" s="404"/>
      <c r="AC852" s="404"/>
      <c r="AD852" s="404"/>
      <c r="AE852" s="404"/>
      <c r="AF852" s="404"/>
      <c r="AG852" s="404"/>
    </row>
    <row r="853" spans="1:33" ht="15.75" customHeight="1">
      <c r="A853" s="404"/>
      <c r="B853" s="404"/>
      <c r="C853" s="404"/>
      <c r="D853" s="404"/>
      <c r="E853" s="404"/>
      <c r="F853" s="404"/>
      <c r="G853" s="404"/>
      <c r="H853" s="404"/>
      <c r="I853" s="404"/>
      <c r="J853" s="404"/>
      <c r="K853" s="404"/>
      <c r="L853" s="404"/>
      <c r="M853" s="404"/>
      <c r="N853" s="404"/>
      <c r="O853" s="404"/>
      <c r="P853" s="404"/>
      <c r="Q853" s="404"/>
      <c r="R853" s="404"/>
      <c r="S853" s="404"/>
      <c r="T853" s="404"/>
      <c r="U853" s="404"/>
      <c r="V853" s="404"/>
      <c r="W853" s="404"/>
      <c r="X853" s="404"/>
      <c r="Y853" s="404"/>
      <c r="Z853" s="404"/>
      <c r="AA853" s="404"/>
      <c r="AB853" s="404"/>
      <c r="AC853" s="404"/>
      <c r="AD853" s="404"/>
      <c r="AE853" s="404"/>
      <c r="AF853" s="404"/>
      <c r="AG853" s="404"/>
    </row>
    <row r="854" spans="1:33" ht="15.75" customHeight="1">
      <c r="A854" s="404"/>
      <c r="B854" s="404"/>
      <c r="C854" s="404"/>
      <c r="D854" s="404"/>
      <c r="E854" s="404"/>
      <c r="F854" s="404"/>
      <c r="G854" s="404"/>
      <c r="H854" s="404"/>
      <c r="I854" s="404"/>
      <c r="J854" s="404"/>
      <c r="K854" s="404"/>
      <c r="L854" s="404"/>
      <c r="M854" s="404"/>
      <c r="N854" s="404"/>
      <c r="O854" s="404"/>
      <c r="P854" s="404"/>
      <c r="Q854" s="404"/>
      <c r="R854" s="404"/>
      <c r="S854" s="404"/>
      <c r="T854" s="404"/>
      <c r="U854" s="404"/>
      <c r="V854" s="404"/>
      <c r="W854" s="404"/>
      <c r="X854" s="404"/>
      <c r="Y854" s="404"/>
      <c r="Z854" s="404"/>
      <c r="AA854" s="404"/>
      <c r="AB854" s="404"/>
      <c r="AC854" s="404"/>
      <c r="AD854" s="404"/>
      <c r="AE854" s="404"/>
      <c r="AF854" s="404"/>
      <c r="AG854" s="404"/>
    </row>
    <row r="855" spans="1:33" ht="15.75" customHeight="1">
      <c r="A855" s="404"/>
      <c r="B855" s="404"/>
      <c r="C855" s="404"/>
      <c r="D855" s="404"/>
      <c r="E855" s="404"/>
      <c r="F855" s="404"/>
      <c r="G855" s="404"/>
      <c r="H855" s="404"/>
      <c r="I855" s="404"/>
      <c r="J855" s="404"/>
      <c r="K855" s="404"/>
      <c r="L855" s="404"/>
      <c r="M855" s="404"/>
      <c r="N855" s="404"/>
      <c r="O855" s="404"/>
      <c r="P855" s="404"/>
      <c r="Q855" s="404"/>
      <c r="R855" s="404"/>
      <c r="S855" s="404"/>
      <c r="T855" s="404"/>
      <c r="U855" s="404"/>
      <c r="V855" s="404"/>
      <c r="W855" s="404"/>
      <c r="X855" s="404"/>
      <c r="Y855" s="404"/>
      <c r="Z855" s="404"/>
      <c r="AA855" s="404"/>
      <c r="AB855" s="404"/>
      <c r="AC855" s="404"/>
      <c r="AD855" s="404"/>
      <c r="AE855" s="404"/>
      <c r="AF855" s="404"/>
      <c r="AG855" s="404"/>
    </row>
    <row r="856" spans="1:33" ht="15.75" customHeight="1">
      <c r="A856" s="404"/>
      <c r="B856" s="404"/>
      <c r="C856" s="404"/>
      <c r="D856" s="404"/>
      <c r="E856" s="404"/>
      <c r="F856" s="404"/>
      <c r="G856" s="404"/>
      <c r="H856" s="404"/>
      <c r="I856" s="404"/>
      <c r="J856" s="404"/>
      <c r="K856" s="404"/>
      <c r="L856" s="404"/>
      <c r="M856" s="404"/>
      <c r="N856" s="404"/>
      <c r="O856" s="404"/>
      <c r="P856" s="404"/>
      <c r="Q856" s="404"/>
      <c r="R856" s="404"/>
      <c r="S856" s="404"/>
      <c r="T856" s="404"/>
      <c r="U856" s="404"/>
      <c r="V856" s="404"/>
      <c r="W856" s="404"/>
      <c r="X856" s="404"/>
      <c r="Y856" s="404"/>
      <c r="Z856" s="404"/>
      <c r="AA856" s="404"/>
      <c r="AB856" s="404"/>
      <c r="AC856" s="404"/>
      <c r="AD856" s="404"/>
      <c r="AE856" s="404"/>
      <c r="AF856" s="404"/>
      <c r="AG856" s="404"/>
    </row>
    <row r="857" spans="1:33" ht="15.75" customHeight="1">
      <c r="A857" s="404"/>
      <c r="B857" s="404"/>
      <c r="C857" s="404"/>
      <c r="D857" s="404"/>
      <c r="E857" s="404"/>
      <c r="F857" s="404"/>
      <c r="G857" s="404"/>
      <c r="H857" s="404"/>
      <c r="I857" s="404"/>
      <c r="J857" s="404"/>
      <c r="K857" s="404"/>
      <c r="L857" s="404"/>
      <c r="M857" s="404"/>
      <c r="N857" s="404"/>
      <c r="O857" s="404"/>
      <c r="P857" s="404"/>
      <c r="Q857" s="404"/>
      <c r="R857" s="404"/>
      <c r="S857" s="404"/>
      <c r="T857" s="404"/>
      <c r="U857" s="404"/>
      <c r="V857" s="404"/>
      <c r="W857" s="404"/>
      <c r="X857" s="404"/>
      <c r="Y857" s="404"/>
      <c r="Z857" s="404"/>
      <c r="AA857" s="404"/>
      <c r="AB857" s="404"/>
      <c r="AC857" s="404"/>
      <c r="AD857" s="404"/>
      <c r="AE857" s="404"/>
      <c r="AF857" s="404"/>
      <c r="AG857" s="404"/>
    </row>
    <row r="858" spans="1:33" ht="15.75" customHeight="1">
      <c r="A858" s="404"/>
      <c r="B858" s="404"/>
      <c r="C858" s="404"/>
      <c r="D858" s="404"/>
      <c r="E858" s="404"/>
      <c r="F858" s="404"/>
      <c r="G858" s="404"/>
      <c r="H858" s="404"/>
      <c r="I858" s="404"/>
      <c r="J858" s="404"/>
      <c r="K858" s="404"/>
      <c r="L858" s="404"/>
      <c r="M858" s="404"/>
      <c r="N858" s="404"/>
      <c r="O858" s="404"/>
      <c r="P858" s="404"/>
      <c r="Q858" s="404"/>
      <c r="R858" s="404"/>
      <c r="S858" s="404"/>
      <c r="T858" s="404"/>
      <c r="U858" s="404"/>
      <c r="V858" s="404"/>
      <c r="W858" s="404"/>
      <c r="X858" s="404"/>
      <c r="Y858" s="404"/>
      <c r="Z858" s="404"/>
      <c r="AA858" s="404"/>
      <c r="AB858" s="404"/>
      <c r="AC858" s="404"/>
      <c r="AD858" s="404"/>
      <c r="AE858" s="404"/>
      <c r="AF858" s="404"/>
      <c r="AG858" s="404"/>
    </row>
    <row r="859" spans="1:33" ht="15.75" customHeight="1">
      <c r="A859" s="404"/>
      <c r="B859" s="404"/>
      <c r="C859" s="404"/>
      <c r="D859" s="404"/>
      <c r="E859" s="404"/>
      <c r="F859" s="404"/>
      <c r="G859" s="404"/>
      <c r="H859" s="404"/>
      <c r="I859" s="404"/>
      <c r="J859" s="404"/>
      <c r="K859" s="404"/>
      <c r="L859" s="404"/>
      <c r="M859" s="404"/>
      <c r="N859" s="404"/>
      <c r="O859" s="404"/>
      <c r="P859" s="404"/>
      <c r="Q859" s="404"/>
      <c r="R859" s="404"/>
      <c r="S859" s="404"/>
      <c r="T859" s="404"/>
      <c r="U859" s="404"/>
      <c r="V859" s="404"/>
      <c r="W859" s="404"/>
      <c r="X859" s="404"/>
      <c r="Y859" s="404"/>
      <c r="Z859" s="404"/>
      <c r="AA859" s="404"/>
      <c r="AB859" s="404"/>
      <c r="AC859" s="404"/>
      <c r="AD859" s="404"/>
      <c r="AE859" s="404"/>
      <c r="AF859" s="404"/>
      <c r="AG859" s="404"/>
    </row>
    <row r="860" spans="1:33" ht="15.75" customHeight="1">
      <c r="A860" s="404"/>
      <c r="B860" s="404"/>
      <c r="C860" s="404"/>
      <c r="D860" s="404"/>
      <c r="E860" s="404"/>
      <c r="F860" s="404"/>
      <c r="G860" s="404"/>
      <c r="H860" s="404"/>
      <c r="I860" s="404"/>
      <c r="J860" s="404"/>
      <c r="K860" s="404"/>
      <c r="L860" s="404"/>
      <c r="M860" s="404"/>
      <c r="N860" s="404"/>
      <c r="O860" s="404"/>
      <c r="P860" s="404"/>
      <c r="Q860" s="404"/>
      <c r="R860" s="404"/>
      <c r="S860" s="404"/>
      <c r="T860" s="404"/>
      <c r="U860" s="404"/>
      <c r="V860" s="404"/>
      <c r="W860" s="404"/>
      <c r="X860" s="404"/>
      <c r="Y860" s="404"/>
      <c r="Z860" s="404"/>
      <c r="AA860" s="404"/>
      <c r="AB860" s="404"/>
      <c r="AC860" s="404"/>
      <c r="AD860" s="404"/>
      <c r="AE860" s="404"/>
      <c r="AF860" s="404"/>
      <c r="AG860" s="404"/>
    </row>
    <row r="861" spans="1:33" ht="15.75" customHeight="1">
      <c r="A861" s="404"/>
      <c r="B861" s="404"/>
      <c r="C861" s="404"/>
      <c r="D861" s="404"/>
      <c r="E861" s="404"/>
      <c r="F861" s="404"/>
      <c r="G861" s="404"/>
      <c r="H861" s="404"/>
      <c r="I861" s="404"/>
      <c r="J861" s="404"/>
      <c r="K861" s="404"/>
      <c r="L861" s="404"/>
      <c r="M861" s="404"/>
      <c r="N861" s="404"/>
      <c r="O861" s="404"/>
      <c r="P861" s="404"/>
      <c r="Q861" s="404"/>
      <c r="R861" s="404"/>
      <c r="S861" s="404"/>
      <c r="T861" s="404"/>
      <c r="U861" s="404"/>
      <c r="V861" s="404"/>
      <c r="W861" s="404"/>
      <c r="X861" s="404"/>
      <c r="Y861" s="404"/>
      <c r="Z861" s="404"/>
      <c r="AA861" s="404"/>
      <c r="AB861" s="404"/>
      <c r="AC861" s="404"/>
      <c r="AD861" s="404"/>
      <c r="AE861" s="404"/>
      <c r="AF861" s="404"/>
      <c r="AG861" s="404"/>
    </row>
    <row r="862" spans="1:33" ht="15.75" customHeight="1">
      <c r="A862" s="404"/>
      <c r="B862" s="404"/>
      <c r="C862" s="404"/>
      <c r="D862" s="404"/>
      <c r="E862" s="404"/>
      <c r="F862" s="404"/>
      <c r="G862" s="404"/>
      <c r="H862" s="404"/>
      <c r="I862" s="404"/>
      <c r="J862" s="404"/>
      <c r="K862" s="404"/>
      <c r="L862" s="404"/>
      <c r="M862" s="404"/>
      <c r="N862" s="404"/>
      <c r="O862" s="404"/>
      <c r="P862" s="404"/>
      <c r="Q862" s="404"/>
      <c r="R862" s="404"/>
      <c r="S862" s="404"/>
      <c r="T862" s="404"/>
      <c r="U862" s="404"/>
      <c r="V862" s="404"/>
      <c r="W862" s="404"/>
      <c r="X862" s="404"/>
      <c r="Y862" s="404"/>
      <c r="Z862" s="404"/>
      <c r="AA862" s="404"/>
      <c r="AB862" s="404"/>
      <c r="AC862" s="404"/>
      <c r="AD862" s="404"/>
      <c r="AE862" s="404"/>
      <c r="AF862" s="404"/>
      <c r="AG862" s="404"/>
    </row>
    <row r="863" spans="1:33" ht="15.75" customHeight="1">
      <c r="A863" s="404"/>
      <c r="B863" s="404"/>
      <c r="C863" s="404"/>
      <c r="D863" s="404"/>
      <c r="E863" s="404"/>
      <c r="F863" s="404"/>
      <c r="G863" s="404"/>
      <c r="H863" s="404"/>
      <c r="I863" s="404"/>
      <c r="J863" s="404"/>
      <c r="K863" s="404"/>
      <c r="L863" s="404"/>
      <c r="M863" s="404"/>
      <c r="N863" s="404"/>
      <c r="O863" s="404"/>
      <c r="P863" s="404"/>
      <c r="Q863" s="404"/>
      <c r="R863" s="404"/>
      <c r="S863" s="404"/>
      <c r="T863" s="404"/>
      <c r="U863" s="404"/>
      <c r="V863" s="404"/>
      <c r="W863" s="404"/>
      <c r="X863" s="404"/>
      <c r="Y863" s="404"/>
      <c r="Z863" s="404"/>
      <c r="AA863" s="404"/>
      <c r="AB863" s="404"/>
      <c r="AC863" s="404"/>
      <c r="AD863" s="404"/>
      <c r="AE863" s="404"/>
      <c r="AF863" s="404"/>
      <c r="AG863" s="404"/>
    </row>
    <row r="864" spans="1:33" ht="15.75" customHeight="1">
      <c r="A864" s="404"/>
      <c r="B864" s="404"/>
      <c r="C864" s="404"/>
      <c r="D864" s="404"/>
      <c r="E864" s="404"/>
      <c r="F864" s="404"/>
      <c r="G864" s="404"/>
      <c r="H864" s="404"/>
      <c r="I864" s="404"/>
      <c r="J864" s="404"/>
      <c r="K864" s="404"/>
      <c r="L864" s="404"/>
      <c r="M864" s="404"/>
      <c r="N864" s="404"/>
      <c r="O864" s="404"/>
      <c r="P864" s="404"/>
      <c r="Q864" s="404"/>
      <c r="R864" s="404"/>
      <c r="S864" s="404"/>
      <c r="T864" s="404"/>
      <c r="U864" s="404"/>
      <c r="V864" s="404"/>
      <c r="W864" s="404"/>
      <c r="X864" s="404"/>
      <c r="Y864" s="404"/>
      <c r="Z864" s="404"/>
      <c r="AA864" s="404"/>
      <c r="AB864" s="404"/>
      <c r="AC864" s="404"/>
      <c r="AD864" s="404"/>
      <c r="AE864" s="404"/>
      <c r="AF864" s="404"/>
      <c r="AG864" s="404"/>
    </row>
    <row r="865" spans="1:33" ht="15.75" customHeight="1">
      <c r="A865" s="404"/>
      <c r="B865" s="404"/>
      <c r="C865" s="404"/>
      <c r="D865" s="404"/>
      <c r="E865" s="404"/>
      <c r="F865" s="404"/>
      <c r="G865" s="404"/>
      <c r="H865" s="404"/>
      <c r="I865" s="404"/>
      <c r="J865" s="404"/>
      <c r="K865" s="404"/>
      <c r="L865" s="404"/>
      <c r="M865" s="404"/>
      <c r="N865" s="404"/>
      <c r="O865" s="404"/>
      <c r="P865" s="404"/>
      <c r="Q865" s="404"/>
      <c r="R865" s="404"/>
      <c r="S865" s="404"/>
      <c r="T865" s="404"/>
      <c r="U865" s="404"/>
      <c r="V865" s="404"/>
      <c r="W865" s="404"/>
      <c r="X865" s="404"/>
      <c r="Y865" s="404"/>
      <c r="Z865" s="404"/>
      <c r="AA865" s="404"/>
      <c r="AB865" s="404"/>
      <c r="AC865" s="404"/>
      <c r="AD865" s="404"/>
      <c r="AE865" s="404"/>
      <c r="AF865" s="404"/>
      <c r="AG865" s="404"/>
    </row>
    <row r="866" spans="1:33" ht="15.75" customHeight="1">
      <c r="A866" s="404"/>
      <c r="B866" s="404"/>
      <c r="C866" s="404"/>
      <c r="D866" s="404"/>
      <c r="E866" s="404"/>
      <c r="F866" s="404"/>
      <c r="G866" s="404"/>
      <c r="H866" s="404"/>
      <c r="I866" s="404"/>
      <c r="J866" s="404"/>
      <c r="K866" s="404"/>
      <c r="L866" s="404"/>
      <c r="M866" s="404"/>
      <c r="N866" s="404"/>
      <c r="O866" s="404"/>
      <c r="P866" s="404"/>
      <c r="Q866" s="404"/>
      <c r="R866" s="404"/>
      <c r="S866" s="404"/>
      <c r="T866" s="404"/>
      <c r="U866" s="404"/>
      <c r="V866" s="404"/>
      <c r="W866" s="404"/>
      <c r="X866" s="404"/>
      <c r="Y866" s="404"/>
      <c r="Z866" s="404"/>
      <c r="AA866" s="404"/>
      <c r="AB866" s="404"/>
      <c r="AC866" s="404"/>
      <c r="AD866" s="404"/>
      <c r="AE866" s="404"/>
      <c r="AF866" s="404"/>
      <c r="AG866" s="404"/>
    </row>
    <row r="867" spans="1:33" ht="15.75" customHeight="1">
      <c r="A867" s="404"/>
      <c r="B867" s="404"/>
      <c r="C867" s="404"/>
      <c r="D867" s="404"/>
      <c r="E867" s="404"/>
      <c r="F867" s="404"/>
      <c r="G867" s="404"/>
      <c r="H867" s="404"/>
      <c r="I867" s="404"/>
      <c r="J867" s="404"/>
      <c r="K867" s="404"/>
      <c r="L867" s="404"/>
      <c r="M867" s="404"/>
      <c r="N867" s="404"/>
      <c r="O867" s="404"/>
      <c r="P867" s="404"/>
      <c r="Q867" s="404"/>
      <c r="R867" s="404"/>
      <c r="S867" s="404"/>
      <c r="T867" s="404"/>
      <c r="U867" s="404"/>
      <c r="V867" s="404"/>
      <c r="W867" s="404"/>
      <c r="X867" s="404"/>
      <c r="Y867" s="404"/>
      <c r="Z867" s="404"/>
      <c r="AA867" s="404"/>
      <c r="AB867" s="404"/>
      <c r="AC867" s="404"/>
      <c r="AD867" s="404"/>
      <c r="AE867" s="404"/>
      <c r="AF867" s="404"/>
      <c r="AG867" s="404"/>
    </row>
    <row r="868" spans="1:33" ht="15.75" customHeight="1">
      <c r="A868" s="404"/>
      <c r="B868" s="404"/>
      <c r="C868" s="404"/>
      <c r="D868" s="404"/>
      <c r="E868" s="404"/>
      <c r="F868" s="404"/>
      <c r="G868" s="404"/>
      <c r="H868" s="404"/>
      <c r="I868" s="404"/>
      <c r="J868" s="404"/>
      <c r="K868" s="404"/>
      <c r="L868" s="404"/>
      <c r="M868" s="404"/>
      <c r="N868" s="404"/>
      <c r="O868" s="404"/>
      <c r="P868" s="404"/>
      <c r="Q868" s="404"/>
      <c r="R868" s="404"/>
      <c r="S868" s="404"/>
      <c r="T868" s="404"/>
      <c r="U868" s="404"/>
      <c r="V868" s="404"/>
      <c r="W868" s="404"/>
      <c r="X868" s="404"/>
      <c r="Y868" s="404"/>
      <c r="Z868" s="404"/>
      <c r="AA868" s="404"/>
      <c r="AB868" s="404"/>
      <c r="AC868" s="404"/>
      <c r="AD868" s="404"/>
      <c r="AE868" s="404"/>
      <c r="AF868" s="404"/>
      <c r="AG868" s="404"/>
    </row>
    <row r="869" spans="1:33" ht="15.75" customHeight="1">
      <c r="A869" s="404"/>
      <c r="B869" s="404"/>
      <c r="C869" s="404"/>
      <c r="D869" s="404"/>
      <c r="E869" s="404"/>
      <c r="F869" s="404"/>
      <c r="G869" s="404"/>
      <c r="H869" s="404"/>
      <c r="I869" s="404"/>
      <c r="J869" s="404"/>
      <c r="K869" s="404"/>
      <c r="L869" s="404"/>
      <c r="M869" s="404"/>
      <c r="N869" s="404"/>
      <c r="O869" s="404"/>
      <c r="P869" s="404"/>
      <c r="Q869" s="404"/>
      <c r="R869" s="404"/>
      <c r="S869" s="404"/>
      <c r="T869" s="404"/>
      <c r="U869" s="404"/>
      <c r="V869" s="404"/>
      <c r="W869" s="404"/>
      <c r="X869" s="404"/>
      <c r="Y869" s="404"/>
      <c r="Z869" s="404"/>
      <c r="AA869" s="404"/>
      <c r="AB869" s="404"/>
      <c r="AC869" s="404"/>
      <c r="AD869" s="404"/>
      <c r="AE869" s="404"/>
      <c r="AF869" s="404"/>
      <c r="AG869" s="404"/>
    </row>
    <row r="870" spans="1:33" ht="15.75" customHeight="1">
      <c r="A870" s="404"/>
      <c r="B870" s="404"/>
      <c r="C870" s="404"/>
      <c r="D870" s="404"/>
      <c r="E870" s="404"/>
      <c r="F870" s="404"/>
      <c r="G870" s="404"/>
      <c r="H870" s="404"/>
      <c r="I870" s="404"/>
      <c r="J870" s="404"/>
      <c r="K870" s="404"/>
      <c r="L870" s="404"/>
      <c r="M870" s="404"/>
      <c r="N870" s="404"/>
      <c r="O870" s="404"/>
      <c r="P870" s="404"/>
      <c r="Q870" s="404"/>
      <c r="R870" s="404"/>
      <c r="S870" s="404"/>
      <c r="T870" s="404"/>
      <c r="U870" s="404"/>
      <c r="V870" s="404"/>
      <c r="W870" s="404"/>
      <c r="X870" s="404"/>
      <c r="Y870" s="404"/>
      <c r="Z870" s="404"/>
      <c r="AA870" s="404"/>
      <c r="AB870" s="404"/>
      <c r="AC870" s="404"/>
      <c r="AD870" s="404"/>
      <c r="AE870" s="404"/>
      <c r="AF870" s="404"/>
      <c r="AG870" s="404"/>
    </row>
    <row r="871" spans="1:33" ht="15.75" customHeight="1">
      <c r="A871" s="404"/>
      <c r="B871" s="404"/>
      <c r="C871" s="404"/>
      <c r="D871" s="404"/>
      <c r="E871" s="404"/>
      <c r="F871" s="404"/>
      <c r="G871" s="404"/>
      <c r="H871" s="404"/>
      <c r="I871" s="404"/>
      <c r="J871" s="404"/>
      <c r="K871" s="404"/>
      <c r="L871" s="404"/>
      <c r="M871" s="404"/>
      <c r="N871" s="404"/>
      <c r="O871" s="404"/>
      <c r="P871" s="404"/>
      <c r="Q871" s="404"/>
      <c r="R871" s="404"/>
      <c r="S871" s="404"/>
      <c r="T871" s="404"/>
      <c r="U871" s="404"/>
      <c r="V871" s="404"/>
      <c r="W871" s="404"/>
      <c r="X871" s="404"/>
      <c r="Y871" s="404"/>
      <c r="Z871" s="404"/>
      <c r="AA871" s="404"/>
      <c r="AB871" s="404"/>
      <c r="AC871" s="404"/>
      <c r="AD871" s="404"/>
      <c r="AE871" s="404"/>
      <c r="AF871" s="404"/>
      <c r="AG871" s="404"/>
    </row>
    <row r="872" spans="1:33" ht="15.75" customHeight="1">
      <c r="A872" s="404"/>
      <c r="B872" s="404"/>
      <c r="C872" s="404"/>
      <c r="D872" s="404"/>
      <c r="E872" s="404"/>
      <c r="F872" s="404"/>
      <c r="G872" s="404"/>
      <c r="H872" s="404"/>
      <c r="I872" s="404"/>
      <c r="J872" s="404"/>
      <c r="K872" s="404"/>
      <c r="L872" s="404"/>
      <c r="M872" s="404"/>
      <c r="N872" s="404"/>
      <c r="O872" s="404"/>
      <c r="P872" s="404"/>
      <c r="Q872" s="404"/>
      <c r="R872" s="404"/>
      <c r="S872" s="404"/>
      <c r="T872" s="404"/>
      <c r="U872" s="404"/>
      <c r="V872" s="404"/>
      <c r="W872" s="404"/>
      <c r="X872" s="404"/>
      <c r="Y872" s="404"/>
      <c r="Z872" s="404"/>
      <c r="AA872" s="404"/>
      <c r="AB872" s="404"/>
      <c r="AC872" s="404"/>
      <c r="AD872" s="404"/>
      <c r="AE872" s="404"/>
      <c r="AF872" s="404"/>
      <c r="AG872" s="404"/>
    </row>
    <row r="873" spans="1:33" ht="15.75" customHeight="1">
      <c r="A873" s="404"/>
      <c r="B873" s="404"/>
      <c r="C873" s="404"/>
      <c r="D873" s="404"/>
      <c r="E873" s="404"/>
      <c r="F873" s="404"/>
      <c r="G873" s="404"/>
      <c r="H873" s="404"/>
      <c r="I873" s="404"/>
      <c r="J873" s="404"/>
      <c r="K873" s="404"/>
      <c r="L873" s="404"/>
      <c r="M873" s="404"/>
      <c r="N873" s="404"/>
      <c r="O873" s="404"/>
      <c r="P873" s="404"/>
      <c r="Q873" s="404"/>
      <c r="R873" s="404"/>
      <c r="S873" s="404"/>
      <c r="T873" s="404"/>
      <c r="U873" s="404"/>
      <c r="V873" s="404"/>
      <c r="W873" s="404"/>
      <c r="X873" s="404"/>
      <c r="Y873" s="404"/>
      <c r="Z873" s="404"/>
      <c r="AA873" s="404"/>
      <c r="AB873" s="404"/>
      <c r="AC873" s="404"/>
      <c r="AD873" s="404"/>
      <c r="AE873" s="404"/>
      <c r="AF873" s="404"/>
      <c r="AG873" s="404"/>
    </row>
    <row r="874" spans="1:33" ht="15.75" customHeight="1">
      <c r="A874" s="404"/>
      <c r="B874" s="404"/>
      <c r="C874" s="404"/>
      <c r="D874" s="404"/>
      <c r="E874" s="404"/>
      <c r="F874" s="404"/>
      <c r="G874" s="404"/>
      <c r="H874" s="404"/>
      <c r="I874" s="404"/>
      <c r="J874" s="404"/>
      <c r="K874" s="404"/>
      <c r="L874" s="404"/>
      <c r="M874" s="404"/>
      <c r="N874" s="404"/>
      <c r="O874" s="404"/>
      <c r="P874" s="404"/>
      <c r="Q874" s="404"/>
      <c r="R874" s="404"/>
      <c r="S874" s="404"/>
      <c r="T874" s="404"/>
      <c r="U874" s="404"/>
      <c r="V874" s="404"/>
      <c r="W874" s="404"/>
      <c r="X874" s="404"/>
      <c r="Y874" s="404"/>
      <c r="Z874" s="404"/>
      <c r="AA874" s="404"/>
      <c r="AB874" s="404"/>
      <c r="AC874" s="404"/>
      <c r="AD874" s="404"/>
      <c r="AE874" s="404"/>
      <c r="AF874" s="404"/>
      <c r="AG874" s="404"/>
    </row>
    <row r="875" spans="1:33" ht="15.75" customHeight="1">
      <c r="A875" s="404"/>
      <c r="B875" s="404"/>
      <c r="C875" s="404"/>
      <c r="D875" s="404"/>
      <c r="E875" s="404"/>
      <c r="F875" s="404"/>
      <c r="G875" s="404"/>
      <c r="H875" s="404"/>
      <c r="I875" s="404"/>
      <c r="J875" s="404"/>
      <c r="K875" s="404"/>
      <c r="L875" s="404"/>
      <c r="M875" s="404"/>
      <c r="N875" s="404"/>
      <c r="O875" s="404"/>
      <c r="P875" s="404"/>
      <c r="Q875" s="404"/>
      <c r="R875" s="404"/>
      <c r="S875" s="404"/>
      <c r="T875" s="404"/>
      <c r="U875" s="404"/>
      <c r="V875" s="404"/>
      <c r="W875" s="404"/>
      <c r="X875" s="404"/>
      <c r="Y875" s="404"/>
      <c r="Z875" s="404"/>
      <c r="AA875" s="404"/>
      <c r="AB875" s="404"/>
      <c r="AC875" s="404"/>
      <c r="AD875" s="404"/>
      <c r="AE875" s="404"/>
      <c r="AF875" s="404"/>
      <c r="AG875" s="404"/>
    </row>
    <row r="876" spans="1:33" ht="15.75" customHeight="1">
      <c r="A876" s="404"/>
      <c r="B876" s="404"/>
      <c r="C876" s="404"/>
      <c r="D876" s="404"/>
      <c r="E876" s="404"/>
      <c r="F876" s="404"/>
      <c r="G876" s="404"/>
      <c r="H876" s="404"/>
      <c r="I876" s="404"/>
      <c r="J876" s="404"/>
      <c r="K876" s="404"/>
      <c r="L876" s="404"/>
      <c r="M876" s="404"/>
      <c r="N876" s="404"/>
      <c r="O876" s="404"/>
      <c r="P876" s="404"/>
      <c r="Q876" s="404"/>
      <c r="R876" s="404"/>
      <c r="S876" s="404"/>
      <c r="T876" s="404"/>
      <c r="U876" s="404"/>
      <c r="V876" s="404"/>
      <c r="W876" s="404"/>
      <c r="X876" s="404"/>
      <c r="Y876" s="404"/>
      <c r="Z876" s="404"/>
      <c r="AA876" s="404"/>
      <c r="AB876" s="404"/>
      <c r="AC876" s="404"/>
      <c r="AD876" s="404"/>
      <c r="AE876" s="404"/>
      <c r="AF876" s="404"/>
      <c r="AG876" s="404"/>
    </row>
    <row r="877" spans="1:33" ht="15.75" customHeight="1">
      <c r="A877" s="404"/>
      <c r="B877" s="404"/>
      <c r="C877" s="404"/>
      <c r="D877" s="404"/>
      <c r="E877" s="404"/>
      <c r="F877" s="404"/>
      <c r="G877" s="404"/>
      <c r="H877" s="404"/>
      <c r="I877" s="404"/>
      <c r="J877" s="404"/>
      <c r="K877" s="404"/>
      <c r="L877" s="404"/>
      <c r="M877" s="404"/>
      <c r="N877" s="404"/>
      <c r="O877" s="404"/>
      <c r="P877" s="404"/>
      <c r="Q877" s="404"/>
      <c r="R877" s="404"/>
      <c r="S877" s="404"/>
      <c r="T877" s="404"/>
      <c r="U877" s="404"/>
      <c r="V877" s="404"/>
      <c r="W877" s="404"/>
      <c r="X877" s="404"/>
      <c r="Y877" s="404"/>
      <c r="Z877" s="404"/>
      <c r="AA877" s="404"/>
      <c r="AB877" s="404"/>
      <c r="AC877" s="404"/>
      <c r="AD877" s="404"/>
      <c r="AE877" s="404"/>
      <c r="AF877" s="404"/>
      <c r="AG877" s="404"/>
    </row>
    <row r="878" spans="1:33" ht="15.75" customHeight="1">
      <c r="A878" s="404"/>
      <c r="B878" s="404"/>
      <c r="C878" s="404"/>
      <c r="D878" s="404"/>
      <c r="E878" s="404"/>
      <c r="F878" s="404"/>
      <c r="G878" s="404"/>
      <c r="H878" s="404"/>
      <c r="I878" s="404"/>
      <c r="J878" s="404"/>
      <c r="K878" s="404"/>
      <c r="L878" s="404"/>
      <c r="M878" s="404"/>
      <c r="N878" s="404"/>
      <c r="O878" s="404"/>
      <c r="P878" s="404"/>
      <c r="Q878" s="404"/>
      <c r="R878" s="404"/>
      <c r="S878" s="404"/>
      <c r="T878" s="404"/>
      <c r="U878" s="404"/>
      <c r="V878" s="404"/>
      <c r="W878" s="404"/>
      <c r="X878" s="404"/>
      <c r="Y878" s="404"/>
      <c r="Z878" s="404"/>
      <c r="AA878" s="404"/>
      <c r="AB878" s="404"/>
      <c r="AC878" s="404"/>
      <c r="AD878" s="404"/>
      <c r="AE878" s="404"/>
      <c r="AF878" s="404"/>
      <c r="AG878" s="404"/>
    </row>
    <row r="879" spans="1:33" ht="15.75" customHeight="1">
      <c r="A879" s="404"/>
      <c r="B879" s="404"/>
      <c r="C879" s="404"/>
      <c r="D879" s="404"/>
      <c r="E879" s="404"/>
      <c r="F879" s="404"/>
      <c r="G879" s="404"/>
      <c r="H879" s="404"/>
      <c r="I879" s="404"/>
      <c r="J879" s="404"/>
      <c r="K879" s="404"/>
      <c r="L879" s="404"/>
      <c r="M879" s="404"/>
      <c r="N879" s="404"/>
      <c r="O879" s="404"/>
      <c r="P879" s="404"/>
      <c r="Q879" s="404"/>
      <c r="R879" s="404"/>
      <c r="S879" s="404"/>
      <c r="T879" s="404"/>
      <c r="U879" s="404"/>
      <c r="V879" s="404"/>
      <c r="W879" s="404"/>
      <c r="X879" s="404"/>
      <c r="Y879" s="404"/>
      <c r="Z879" s="404"/>
      <c r="AA879" s="404"/>
      <c r="AB879" s="404"/>
      <c r="AC879" s="404"/>
      <c r="AD879" s="404"/>
      <c r="AE879" s="404"/>
      <c r="AF879" s="404"/>
      <c r="AG879" s="404"/>
    </row>
    <row r="880" spans="1:33" ht="15.75" customHeight="1">
      <c r="A880" s="404"/>
      <c r="B880" s="404"/>
      <c r="C880" s="404"/>
      <c r="D880" s="404"/>
      <c r="E880" s="404"/>
      <c r="F880" s="404"/>
      <c r="G880" s="404"/>
      <c r="H880" s="404"/>
      <c r="I880" s="404"/>
      <c r="J880" s="404"/>
      <c r="K880" s="404"/>
      <c r="L880" s="404"/>
      <c r="M880" s="404"/>
      <c r="N880" s="404"/>
      <c r="O880" s="404"/>
      <c r="P880" s="404"/>
      <c r="Q880" s="404"/>
      <c r="R880" s="404"/>
      <c r="S880" s="404"/>
      <c r="T880" s="404"/>
      <c r="U880" s="404"/>
      <c r="V880" s="404"/>
      <c r="W880" s="404"/>
      <c r="X880" s="404"/>
      <c r="Y880" s="404"/>
      <c r="Z880" s="404"/>
      <c r="AA880" s="404"/>
      <c r="AB880" s="404"/>
      <c r="AC880" s="404"/>
      <c r="AD880" s="404"/>
      <c r="AE880" s="404"/>
      <c r="AF880" s="404"/>
      <c r="AG880" s="404"/>
    </row>
    <row r="881" spans="1:33" ht="15.75" customHeight="1">
      <c r="A881" s="404"/>
      <c r="B881" s="404"/>
      <c r="C881" s="404"/>
      <c r="D881" s="404"/>
      <c r="E881" s="404"/>
      <c r="F881" s="404"/>
      <c r="G881" s="404"/>
      <c r="H881" s="404"/>
      <c r="I881" s="404"/>
      <c r="J881" s="404"/>
      <c r="K881" s="404"/>
      <c r="L881" s="404"/>
      <c r="M881" s="404"/>
      <c r="N881" s="404"/>
      <c r="O881" s="404"/>
      <c r="P881" s="404"/>
      <c r="Q881" s="404"/>
      <c r="R881" s="404"/>
      <c r="S881" s="404"/>
      <c r="T881" s="404"/>
      <c r="U881" s="404"/>
      <c r="V881" s="404"/>
      <c r="W881" s="404"/>
      <c r="X881" s="404"/>
      <c r="Y881" s="404"/>
      <c r="Z881" s="404"/>
      <c r="AA881" s="404"/>
      <c r="AB881" s="404"/>
      <c r="AC881" s="404"/>
      <c r="AD881" s="404"/>
      <c r="AE881" s="404"/>
      <c r="AF881" s="404"/>
      <c r="AG881" s="404"/>
    </row>
    <row r="882" spans="1:33" ht="15.75" customHeight="1">
      <c r="A882" s="404"/>
      <c r="B882" s="404"/>
      <c r="C882" s="404"/>
      <c r="D882" s="404"/>
      <c r="E882" s="404"/>
      <c r="F882" s="404"/>
      <c r="G882" s="404"/>
      <c r="H882" s="404"/>
      <c r="I882" s="404"/>
      <c r="J882" s="404"/>
      <c r="K882" s="404"/>
      <c r="L882" s="404"/>
      <c r="M882" s="404"/>
      <c r="N882" s="404"/>
      <c r="O882" s="404"/>
      <c r="P882" s="404"/>
      <c r="Q882" s="404"/>
      <c r="R882" s="404"/>
      <c r="S882" s="404"/>
      <c r="T882" s="404"/>
      <c r="U882" s="404"/>
      <c r="V882" s="404"/>
      <c r="W882" s="404"/>
      <c r="X882" s="404"/>
      <c r="Y882" s="404"/>
      <c r="Z882" s="404"/>
      <c r="AA882" s="404"/>
      <c r="AB882" s="404"/>
      <c r="AC882" s="404"/>
      <c r="AD882" s="404"/>
      <c r="AE882" s="404"/>
      <c r="AF882" s="404"/>
      <c r="AG882" s="404"/>
    </row>
    <row r="883" spans="1:33" ht="15.75" customHeight="1">
      <c r="A883" s="404"/>
      <c r="B883" s="404"/>
      <c r="C883" s="404"/>
      <c r="D883" s="404"/>
      <c r="E883" s="404"/>
      <c r="F883" s="404"/>
      <c r="G883" s="404"/>
      <c r="H883" s="404"/>
      <c r="I883" s="404"/>
      <c r="J883" s="404"/>
      <c r="K883" s="404"/>
      <c r="L883" s="404"/>
      <c r="M883" s="404"/>
      <c r="N883" s="404"/>
      <c r="O883" s="404"/>
      <c r="P883" s="404"/>
      <c r="Q883" s="404"/>
      <c r="R883" s="404"/>
      <c r="S883" s="404"/>
      <c r="T883" s="404"/>
      <c r="U883" s="404"/>
      <c r="V883" s="404"/>
      <c r="W883" s="404"/>
      <c r="X883" s="404"/>
      <c r="Y883" s="404"/>
      <c r="Z883" s="404"/>
      <c r="AA883" s="404"/>
      <c r="AB883" s="404"/>
      <c r="AC883" s="404"/>
      <c r="AD883" s="404"/>
      <c r="AE883" s="404"/>
      <c r="AF883" s="404"/>
      <c r="AG883" s="404"/>
    </row>
    <row r="884" spans="1:33" ht="15.75" customHeight="1">
      <c r="A884" s="404"/>
      <c r="B884" s="404"/>
      <c r="C884" s="404"/>
      <c r="D884" s="404"/>
      <c r="E884" s="404"/>
      <c r="F884" s="404"/>
      <c r="G884" s="404"/>
      <c r="H884" s="404"/>
      <c r="I884" s="404"/>
      <c r="J884" s="404"/>
      <c r="K884" s="404"/>
      <c r="L884" s="404"/>
      <c r="M884" s="404"/>
      <c r="N884" s="404"/>
      <c r="O884" s="404"/>
      <c r="P884" s="404"/>
      <c r="Q884" s="404"/>
      <c r="R884" s="404"/>
      <c r="S884" s="404"/>
      <c r="T884" s="404"/>
      <c r="U884" s="404"/>
      <c r="V884" s="404"/>
      <c r="W884" s="404"/>
      <c r="X884" s="404"/>
      <c r="Y884" s="404"/>
      <c r="Z884" s="404"/>
      <c r="AA884" s="404"/>
      <c r="AB884" s="404"/>
      <c r="AC884" s="404"/>
      <c r="AD884" s="404"/>
      <c r="AE884" s="404"/>
      <c r="AF884" s="404"/>
      <c r="AG884" s="404"/>
    </row>
    <row r="885" spans="1:33" ht="15.75" customHeight="1">
      <c r="A885" s="404"/>
      <c r="B885" s="404"/>
      <c r="C885" s="404"/>
      <c r="D885" s="404"/>
      <c r="E885" s="404"/>
      <c r="F885" s="404"/>
      <c r="G885" s="404"/>
      <c r="H885" s="404"/>
      <c r="I885" s="404"/>
      <c r="J885" s="404"/>
      <c r="K885" s="404"/>
      <c r="L885" s="404"/>
      <c r="M885" s="404"/>
      <c r="N885" s="404"/>
      <c r="O885" s="404"/>
      <c r="P885" s="404"/>
      <c r="Q885" s="404"/>
      <c r="R885" s="404"/>
      <c r="S885" s="404"/>
      <c r="T885" s="404"/>
      <c r="U885" s="404"/>
      <c r="V885" s="404"/>
      <c r="W885" s="404"/>
      <c r="X885" s="404"/>
      <c r="Y885" s="404"/>
      <c r="Z885" s="404"/>
      <c r="AA885" s="404"/>
      <c r="AB885" s="404"/>
      <c r="AC885" s="404"/>
      <c r="AD885" s="404"/>
      <c r="AE885" s="404"/>
      <c r="AF885" s="404"/>
      <c r="AG885" s="404"/>
    </row>
    <row r="886" spans="1:33" ht="15.75" customHeight="1">
      <c r="A886" s="404"/>
      <c r="B886" s="404"/>
      <c r="C886" s="404"/>
      <c r="D886" s="404"/>
      <c r="E886" s="404"/>
      <c r="F886" s="404"/>
      <c r="G886" s="404"/>
      <c r="H886" s="404"/>
      <c r="I886" s="404"/>
      <c r="J886" s="404"/>
      <c r="K886" s="404"/>
      <c r="L886" s="404"/>
      <c r="M886" s="404"/>
      <c r="N886" s="404"/>
      <c r="O886" s="404"/>
      <c r="P886" s="404"/>
      <c r="Q886" s="404"/>
      <c r="R886" s="404"/>
      <c r="S886" s="404"/>
      <c r="T886" s="404"/>
      <c r="U886" s="404"/>
      <c r="V886" s="404"/>
      <c r="W886" s="404"/>
      <c r="X886" s="404"/>
      <c r="Y886" s="404"/>
      <c r="Z886" s="404"/>
      <c r="AA886" s="404"/>
      <c r="AB886" s="404"/>
      <c r="AC886" s="404"/>
      <c r="AD886" s="404"/>
      <c r="AE886" s="404"/>
      <c r="AF886" s="404"/>
      <c r="AG886" s="404"/>
    </row>
    <row r="887" spans="1:33" ht="15.75" customHeight="1">
      <c r="A887" s="404"/>
      <c r="B887" s="404"/>
      <c r="C887" s="404"/>
      <c r="D887" s="404"/>
      <c r="E887" s="404"/>
      <c r="F887" s="404"/>
      <c r="G887" s="404"/>
      <c r="H887" s="404"/>
      <c r="I887" s="404"/>
      <c r="J887" s="404"/>
      <c r="K887" s="404"/>
      <c r="L887" s="404"/>
      <c r="M887" s="404"/>
      <c r="N887" s="404"/>
      <c r="O887" s="404"/>
      <c r="P887" s="404"/>
      <c r="Q887" s="404"/>
      <c r="R887" s="404"/>
      <c r="S887" s="404"/>
      <c r="T887" s="404"/>
      <c r="U887" s="404"/>
      <c r="V887" s="404"/>
      <c r="W887" s="404"/>
      <c r="X887" s="404"/>
      <c r="Y887" s="404"/>
      <c r="Z887" s="404"/>
      <c r="AA887" s="404"/>
      <c r="AB887" s="404"/>
      <c r="AC887" s="404"/>
      <c r="AD887" s="404"/>
      <c r="AE887" s="404"/>
      <c r="AF887" s="404"/>
      <c r="AG887" s="404"/>
    </row>
    <row r="888" spans="1:33" ht="15.75" customHeight="1">
      <c r="A888" s="404"/>
      <c r="B888" s="404"/>
      <c r="C888" s="404"/>
      <c r="D888" s="404"/>
      <c r="E888" s="404"/>
      <c r="F888" s="404"/>
      <c r="G888" s="404"/>
      <c r="H888" s="404"/>
      <c r="I888" s="404"/>
      <c r="J888" s="404"/>
      <c r="K888" s="404"/>
      <c r="L888" s="404"/>
      <c r="M888" s="404"/>
      <c r="N888" s="404"/>
      <c r="O888" s="404"/>
      <c r="P888" s="404"/>
      <c r="Q888" s="404"/>
      <c r="R888" s="404"/>
      <c r="S888" s="404"/>
      <c r="T888" s="404"/>
      <c r="U888" s="404"/>
      <c r="V888" s="404"/>
      <c r="W888" s="404"/>
      <c r="X888" s="404"/>
      <c r="Y888" s="404"/>
      <c r="Z888" s="404"/>
      <c r="AA888" s="404"/>
      <c r="AB888" s="404"/>
      <c r="AC888" s="404"/>
      <c r="AD888" s="404"/>
      <c r="AE888" s="404"/>
      <c r="AF888" s="404"/>
      <c r="AG888" s="404"/>
    </row>
    <row r="889" spans="1:33" ht="15.75" customHeight="1">
      <c r="A889" s="404"/>
      <c r="B889" s="404"/>
      <c r="C889" s="404"/>
      <c r="D889" s="404"/>
      <c r="E889" s="404"/>
      <c r="F889" s="404"/>
      <c r="G889" s="404"/>
      <c r="H889" s="404"/>
      <c r="I889" s="404"/>
      <c r="J889" s="404"/>
      <c r="K889" s="404"/>
      <c r="L889" s="404"/>
      <c r="M889" s="404"/>
      <c r="N889" s="404"/>
      <c r="O889" s="404"/>
      <c r="P889" s="404"/>
      <c r="Q889" s="404"/>
      <c r="R889" s="404"/>
      <c r="S889" s="404"/>
      <c r="T889" s="404"/>
      <c r="U889" s="404"/>
      <c r="V889" s="404"/>
      <c r="W889" s="404"/>
      <c r="X889" s="404"/>
      <c r="Y889" s="404"/>
      <c r="Z889" s="404"/>
      <c r="AA889" s="404"/>
      <c r="AB889" s="404"/>
      <c r="AC889" s="404"/>
      <c r="AD889" s="404"/>
      <c r="AE889" s="404"/>
      <c r="AF889" s="404"/>
      <c r="AG889" s="404"/>
    </row>
    <row r="890" spans="1:33" ht="15.75" customHeight="1">
      <c r="A890" s="404"/>
      <c r="B890" s="404"/>
      <c r="C890" s="404"/>
      <c r="D890" s="404"/>
      <c r="E890" s="404"/>
      <c r="F890" s="404"/>
      <c r="G890" s="404"/>
      <c r="H890" s="404"/>
      <c r="I890" s="404"/>
      <c r="J890" s="404"/>
      <c r="K890" s="404"/>
      <c r="L890" s="404"/>
      <c r="M890" s="404"/>
      <c r="N890" s="404"/>
      <c r="O890" s="404"/>
      <c r="P890" s="404"/>
      <c r="Q890" s="404"/>
      <c r="R890" s="404"/>
      <c r="S890" s="404"/>
      <c r="T890" s="404"/>
      <c r="U890" s="404"/>
      <c r="V890" s="404"/>
      <c r="W890" s="404"/>
      <c r="X890" s="404"/>
      <c r="Y890" s="404"/>
      <c r="Z890" s="404"/>
      <c r="AA890" s="404"/>
      <c r="AB890" s="404"/>
      <c r="AC890" s="404"/>
      <c r="AD890" s="404"/>
      <c r="AE890" s="404"/>
      <c r="AF890" s="404"/>
      <c r="AG890" s="404"/>
    </row>
    <row r="891" spans="1:33" ht="15.75" customHeight="1">
      <c r="A891" s="404"/>
      <c r="B891" s="404"/>
      <c r="C891" s="404"/>
      <c r="D891" s="404"/>
      <c r="E891" s="404"/>
      <c r="F891" s="404"/>
      <c r="G891" s="404"/>
      <c r="H891" s="404"/>
      <c r="I891" s="404"/>
      <c r="J891" s="404"/>
      <c r="K891" s="404"/>
      <c r="L891" s="404"/>
      <c r="M891" s="404"/>
      <c r="N891" s="404"/>
      <c r="O891" s="404"/>
      <c r="P891" s="404"/>
      <c r="Q891" s="404"/>
      <c r="R891" s="404"/>
      <c r="S891" s="404"/>
      <c r="T891" s="404"/>
      <c r="U891" s="404"/>
      <c r="V891" s="404"/>
      <c r="W891" s="404"/>
      <c r="X891" s="404"/>
      <c r="Y891" s="404"/>
      <c r="Z891" s="404"/>
      <c r="AA891" s="404"/>
      <c r="AB891" s="404"/>
      <c r="AC891" s="404"/>
      <c r="AD891" s="404"/>
      <c r="AE891" s="404"/>
      <c r="AF891" s="404"/>
      <c r="AG891" s="404"/>
    </row>
    <row r="892" spans="1:33" ht="15.75" customHeight="1">
      <c r="A892" s="404"/>
      <c r="B892" s="404"/>
      <c r="C892" s="404"/>
      <c r="D892" s="404"/>
      <c r="E892" s="404"/>
      <c r="F892" s="404"/>
      <c r="G892" s="404"/>
      <c r="H892" s="404"/>
      <c r="I892" s="404"/>
      <c r="J892" s="404"/>
      <c r="K892" s="404"/>
      <c r="L892" s="404"/>
      <c r="M892" s="404"/>
      <c r="N892" s="404"/>
      <c r="O892" s="404"/>
      <c r="P892" s="404"/>
      <c r="Q892" s="404"/>
      <c r="R892" s="404"/>
      <c r="S892" s="404"/>
      <c r="T892" s="404"/>
      <c r="U892" s="404"/>
      <c r="V892" s="404"/>
      <c r="W892" s="404"/>
      <c r="X892" s="404"/>
      <c r="Y892" s="404"/>
      <c r="Z892" s="404"/>
      <c r="AA892" s="404"/>
      <c r="AB892" s="404"/>
      <c r="AC892" s="404"/>
      <c r="AD892" s="404"/>
      <c r="AE892" s="404"/>
      <c r="AF892" s="404"/>
      <c r="AG892" s="404"/>
    </row>
    <row r="893" spans="1:33" ht="15.75" customHeight="1">
      <c r="A893" s="404"/>
      <c r="B893" s="404"/>
      <c r="C893" s="404"/>
      <c r="D893" s="404"/>
      <c r="E893" s="404"/>
      <c r="F893" s="404"/>
      <c r="G893" s="404"/>
      <c r="H893" s="404"/>
      <c r="I893" s="404"/>
      <c r="J893" s="404"/>
      <c r="K893" s="404"/>
      <c r="L893" s="404"/>
      <c r="M893" s="404"/>
      <c r="N893" s="404"/>
      <c r="O893" s="404"/>
      <c r="P893" s="404"/>
      <c r="Q893" s="404"/>
      <c r="R893" s="404"/>
      <c r="S893" s="404"/>
      <c r="T893" s="404"/>
      <c r="U893" s="404"/>
      <c r="V893" s="404"/>
      <c r="W893" s="404"/>
      <c r="X893" s="404"/>
      <c r="Y893" s="404"/>
      <c r="Z893" s="404"/>
      <c r="AA893" s="404"/>
      <c r="AB893" s="404"/>
      <c r="AC893" s="404"/>
      <c r="AD893" s="404"/>
      <c r="AE893" s="404"/>
      <c r="AF893" s="404"/>
      <c r="AG893" s="404"/>
    </row>
    <row r="894" spans="1:33" ht="15.75" customHeight="1">
      <c r="A894" s="404"/>
      <c r="B894" s="404"/>
      <c r="C894" s="404"/>
      <c r="D894" s="404"/>
      <c r="E894" s="404"/>
      <c r="F894" s="404"/>
      <c r="G894" s="404"/>
      <c r="H894" s="404"/>
      <c r="I894" s="404"/>
      <c r="J894" s="404"/>
      <c r="K894" s="404"/>
      <c r="L894" s="404"/>
      <c r="M894" s="404"/>
      <c r="N894" s="404"/>
      <c r="O894" s="404"/>
      <c r="P894" s="404"/>
      <c r="Q894" s="404"/>
      <c r="R894" s="404"/>
      <c r="S894" s="404"/>
      <c r="T894" s="404"/>
      <c r="U894" s="404"/>
      <c r="V894" s="404"/>
      <c r="W894" s="404"/>
      <c r="X894" s="404"/>
      <c r="Y894" s="404"/>
      <c r="Z894" s="404"/>
      <c r="AA894" s="404"/>
      <c r="AB894" s="404"/>
      <c r="AC894" s="404"/>
      <c r="AD894" s="404"/>
      <c r="AE894" s="404"/>
      <c r="AF894" s="404"/>
      <c r="AG894" s="404"/>
    </row>
    <row r="895" spans="1:33" ht="15.75" customHeight="1">
      <c r="A895" s="404"/>
      <c r="B895" s="404"/>
      <c r="C895" s="404"/>
      <c r="D895" s="404"/>
      <c r="E895" s="404"/>
      <c r="F895" s="404"/>
      <c r="G895" s="404"/>
      <c r="H895" s="404"/>
      <c r="I895" s="404"/>
      <c r="J895" s="404"/>
      <c r="K895" s="404"/>
      <c r="L895" s="404"/>
      <c r="M895" s="404"/>
      <c r="N895" s="404"/>
      <c r="O895" s="404"/>
      <c r="P895" s="404"/>
      <c r="Q895" s="404"/>
      <c r="R895" s="404"/>
      <c r="S895" s="404"/>
      <c r="T895" s="404"/>
      <c r="U895" s="404"/>
      <c r="V895" s="404"/>
      <c r="W895" s="404"/>
      <c r="X895" s="404"/>
      <c r="Y895" s="404"/>
      <c r="Z895" s="404"/>
      <c r="AA895" s="404"/>
      <c r="AB895" s="404"/>
      <c r="AC895" s="404"/>
      <c r="AD895" s="404"/>
      <c r="AE895" s="404"/>
      <c r="AF895" s="404"/>
      <c r="AG895" s="404"/>
    </row>
    <row r="896" spans="1:33" ht="15.75" customHeight="1">
      <c r="A896" s="404"/>
      <c r="B896" s="404"/>
      <c r="C896" s="404"/>
      <c r="D896" s="404"/>
      <c r="E896" s="404"/>
      <c r="F896" s="404"/>
      <c r="G896" s="404"/>
      <c r="H896" s="404"/>
      <c r="I896" s="404"/>
      <c r="J896" s="404"/>
      <c r="K896" s="404"/>
      <c r="L896" s="404"/>
      <c r="M896" s="404"/>
      <c r="N896" s="404"/>
      <c r="O896" s="404"/>
      <c r="P896" s="404"/>
      <c r="Q896" s="404"/>
      <c r="R896" s="404"/>
      <c r="S896" s="404"/>
      <c r="T896" s="404"/>
      <c r="U896" s="404"/>
      <c r="V896" s="404"/>
      <c r="W896" s="404"/>
      <c r="X896" s="404"/>
      <c r="Y896" s="404"/>
      <c r="Z896" s="404"/>
      <c r="AA896" s="404"/>
      <c r="AB896" s="404"/>
      <c r="AC896" s="404"/>
      <c r="AD896" s="404"/>
      <c r="AE896" s="404"/>
      <c r="AF896" s="404"/>
      <c r="AG896" s="404"/>
    </row>
    <row r="897" spans="1:33" ht="15.75" customHeight="1">
      <c r="A897" s="404"/>
      <c r="B897" s="404"/>
      <c r="C897" s="404"/>
      <c r="D897" s="404"/>
      <c r="E897" s="404"/>
      <c r="F897" s="404"/>
      <c r="G897" s="404"/>
      <c r="H897" s="404"/>
      <c r="I897" s="404"/>
      <c r="J897" s="404"/>
      <c r="K897" s="404"/>
      <c r="L897" s="404"/>
      <c r="M897" s="404"/>
      <c r="N897" s="404"/>
      <c r="O897" s="404"/>
      <c r="P897" s="404"/>
      <c r="Q897" s="404"/>
      <c r="R897" s="404"/>
      <c r="S897" s="404"/>
      <c r="T897" s="404"/>
      <c r="U897" s="404"/>
      <c r="V897" s="404"/>
      <c r="W897" s="404"/>
      <c r="X897" s="404"/>
      <c r="Y897" s="404"/>
      <c r="Z897" s="404"/>
      <c r="AA897" s="404"/>
      <c r="AB897" s="404"/>
      <c r="AC897" s="404"/>
      <c r="AD897" s="404"/>
      <c r="AE897" s="404"/>
      <c r="AF897" s="404"/>
      <c r="AG897" s="404"/>
    </row>
    <row r="898" spans="1:33" ht="15.75" customHeight="1">
      <c r="A898" s="404"/>
      <c r="B898" s="404"/>
      <c r="C898" s="404"/>
      <c r="D898" s="404"/>
      <c r="E898" s="404"/>
      <c r="F898" s="404"/>
      <c r="G898" s="404"/>
      <c r="H898" s="404"/>
      <c r="I898" s="404"/>
      <c r="J898" s="404"/>
      <c r="K898" s="404"/>
      <c r="L898" s="404"/>
      <c r="M898" s="404"/>
      <c r="N898" s="404"/>
      <c r="O898" s="404"/>
      <c r="P898" s="404"/>
      <c r="Q898" s="404"/>
      <c r="R898" s="404"/>
      <c r="S898" s="404"/>
      <c r="T898" s="404"/>
      <c r="U898" s="404"/>
      <c r="V898" s="404"/>
      <c r="W898" s="404"/>
      <c r="X898" s="404"/>
      <c r="Y898" s="404"/>
      <c r="Z898" s="404"/>
      <c r="AA898" s="404"/>
      <c r="AB898" s="404"/>
      <c r="AC898" s="404"/>
      <c r="AD898" s="404"/>
      <c r="AE898" s="404"/>
      <c r="AF898" s="404"/>
      <c r="AG898" s="404"/>
    </row>
    <row r="899" spans="1:33" ht="15.75" customHeight="1">
      <c r="A899" s="404"/>
      <c r="B899" s="404"/>
      <c r="C899" s="404"/>
      <c r="D899" s="404"/>
      <c r="E899" s="404"/>
      <c r="F899" s="404"/>
      <c r="G899" s="404"/>
      <c r="H899" s="404"/>
      <c r="I899" s="404"/>
      <c r="J899" s="404"/>
      <c r="K899" s="404"/>
      <c r="L899" s="404"/>
      <c r="M899" s="404"/>
      <c r="N899" s="404"/>
      <c r="O899" s="404"/>
      <c r="P899" s="404"/>
      <c r="Q899" s="404"/>
      <c r="R899" s="404"/>
      <c r="S899" s="404"/>
      <c r="T899" s="404"/>
      <c r="U899" s="404"/>
      <c r="V899" s="404"/>
      <c r="W899" s="404"/>
      <c r="X899" s="404"/>
      <c r="Y899" s="404"/>
      <c r="Z899" s="404"/>
      <c r="AA899" s="404"/>
      <c r="AB899" s="404"/>
      <c r="AC899" s="404"/>
      <c r="AD899" s="404"/>
      <c r="AE899" s="404"/>
      <c r="AF899" s="404"/>
      <c r="AG899" s="404"/>
    </row>
    <row r="900" spans="1:33" ht="15.75" customHeight="1">
      <c r="A900" s="404"/>
      <c r="B900" s="404"/>
      <c r="C900" s="404"/>
      <c r="D900" s="404"/>
      <c r="E900" s="404"/>
      <c r="F900" s="404"/>
      <c r="G900" s="404"/>
      <c r="H900" s="404"/>
      <c r="I900" s="404"/>
      <c r="J900" s="404"/>
      <c r="K900" s="404"/>
      <c r="L900" s="404"/>
      <c r="M900" s="404"/>
      <c r="N900" s="404"/>
      <c r="O900" s="404"/>
      <c r="P900" s="404"/>
      <c r="Q900" s="404"/>
      <c r="R900" s="404"/>
      <c r="S900" s="404"/>
      <c r="T900" s="404"/>
      <c r="U900" s="404"/>
      <c r="V900" s="404"/>
      <c r="W900" s="404"/>
      <c r="X900" s="404"/>
      <c r="Y900" s="404"/>
      <c r="Z900" s="404"/>
      <c r="AA900" s="404"/>
      <c r="AB900" s="404"/>
      <c r="AC900" s="404"/>
      <c r="AD900" s="404"/>
      <c r="AE900" s="404"/>
      <c r="AF900" s="404"/>
      <c r="AG900" s="404"/>
    </row>
    <row r="901" spans="1:33" ht="15.75" customHeight="1">
      <c r="A901" s="404"/>
      <c r="B901" s="404"/>
      <c r="C901" s="404"/>
      <c r="D901" s="404"/>
      <c r="E901" s="404"/>
      <c r="F901" s="404"/>
      <c r="G901" s="404"/>
      <c r="H901" s="404"/>
      <c r="I901" s="404"/>
      <c r="J901" s="404"/>
      <c r="K901" s="404"/>
      <c r="L901" s="404"/>
      <c r="M901" s="404"/>
      <c r="N901" s="404"/>
      <c r="O901" s="404"/>
      <c r="P901" s="404"/>
      <c r="Q901" s="404"/>
      <c r="R901" s="404"/>
      <c r="S901" s="404"/>
      <c r="T901" s="404"/>
      <c r="U901" s="404"/>
      <c r="V901" s="404"/>
      <c r="W901" s="404"/>
      <c r="X901" s="404"/>
      <c r="Y901" s="404"/>
      <c r="Z901" s="404"/>
      <c r="AA901" s="404"/>
      <c r="AB901" s="404"/>
      <c r="AC901" s="404"/>
      <c r="AD901" s="404"/>
      <c r="AE901" s="404"/>
      <c r="AF901" s="404"/>
      <c r="AG901" s="404"/>
    </row>
    <row r="902" spans="1:33" ht="15.75" customHeight="1">
      <c r="A902" s="404"/>
      <c r="B902" s="404"/>
      <c r="C902" s="404"/>
      <c r="D902" s="404"/>
      <c r="E902" s="404"/>
      <c r="F902" s="404"/>
      <c r="G902" s="404"/>
      <c r="H902" s="404"/>
      <c r="I902" s="404"/>
      <c r="J902" s="404"/>
      <c r="K902" s="404"/>
      <c r="L902" s="404"/>
      <c r="M902" s="404"/>
      <c r="N902" s="404"/>
      <c r="O902" s="404"/>
      <c r="P902" s="404"/>
      <c r="Q902" s="404"/>
      <c r="R902" s="404"/>
      <c r="S902" s="404"/>
      <c r="T902" s="404"/>
      <c r="U902" s="404"/>
      <c r="V902" s="404"/>
      <c r="W902" s="404"/>
      <c r="X902" s="404"/>
      <c r="Y902" s="404"/>
      <c r="Z902" s="404"/>
      <c r="AA902" s="404"/>
      <c r="AB902" s="404"/>
      <c r="AC902" s="404"/>
      <c r="AD902" s="404"/>
      <c r="AE902" s="404"/>
      <c r="AF902" s="404"/>
      <c r="AG902" s="404"/>
    </row>
    <row r="903" spans="1:33" ht="15.75" customHeight="1">
      <c r="A903" s="404"/>
      <c r="B903" s="404"/>
      <c r="C903" s="404"/>
      <c r="D903" s="404"/>
      <c r="E903" s="404"/>
      <c r="F903" s="404"/>
      <c r="G903" s="404"/>
      <c r="H903" s="404"/>
      <c r="I903" s="404"/>
      <c r="J903" s="404"/>
      <c r="K903" s="404"/>
      <c r="L903" s="404"/>
      <c r="M903" s="404"/>
      <c r="N903" s="404"/>
      <c r="O903" s="404"/>
      <c r="P903" s="404"/>
      <c r="Q903" s="404"/>
      <c r="R903" s="404"/>
      <c r="S903" s="404"/>
      <c r="T903" s="404"/>
      <c r="U903" s="404"/>
      <c r="V903" s="404"/>
      <c r="W903" s="404"/>
      <c r="X903" s="404"/>
      <c r="Y903" s="404"/>
      <c r="Z903" s="404"/>
      <c r="AA903" s="404"/>
      <c r="AB903" s="404"/>
      <c r="AC903" s="404"/>
      <c r="AD903" s="404"/>
      <c r="AE903" s="404"/>
      <c r="AF903" s="404"/>
      <c r="AG903" s="404"/>
    </row>
    <row r="904" spans="1:33" ht="15.75" customHeight="1">
      <c r="A904" s="404"/>
      <c r="B904" s="404"/>
      <c r="C904" s="404"/>
      <c r="D904" s="404"/>
      <c r="E904" s="404"/>
      <c r="F904" s="404"/>
      <c r="G904" s="404"/>
      <c r="H904" s="404"/>
      <c r="I904" s="404"/>
      <c r="J904" s="404"/>
      <c r="K904" s="404"/>
      <c r="L904" s="404"/>
      <c r="M904" s="404"/>
      <c r="N904" s="404"/>
      <c r="O904" s="404"/>
      <c r="P904" s="404"/>
      <c r="Q904" s="404"/>
      <c r="R904" s="404"/>
      <c r="S904" s="404"/>
      <c r="T904" s="404"/>
      <c r="U904" s="404"/>
      <c r="V904" s="404"/>
      <c r="W904" s="404"/>
      <c r="X904" s="404"/>
      <c r="Y904" s="404"/>
      <c r="Z904" s="404"/>
      <c r="AA904" s="404"/>
      <c r="AB904" s="404"/>
      <c r="AC904" s="404"/>
      <c r="AD904" s="404"/>
      <c r="AE904" s="404"/>
      <c r="AF904" s="404"/>
      <c r="AG904" s="404"/>
    </row>
    <row r="905" spans="1:33" ht="15.75" customHeight="1">
      <c r="A905" s="404"/>
      <c r="B905" s="404"/>
      <c r="C905" s="404"/>
      <c r="D905" s="404"/>
      <c r="E905" s="404"/>
      <c r="F905" s="404"/>
      <c r="G905" s="404"/>
      <c r="H905" s="404"/>
      <c r="I905" s="404"/>
      <c r="J905" s="404"/>
      <c r="K905" s="404"/>
      <c r="L905" s="404"/>
      <c r="M905" s="404"/>
      <c r="N905" s="404"/>
      <c r="O905" s="404"/>
      <c r="P905" s="404"/>
      <c r="Q905" s="404"/>
      <c r="R905" s="404"/>
      <c r="S905" s="404"/>
      <c r="T905" s="404"/>
      <c r="U905" s="404"/>
      <c r="V905" s="404"/>
      <c r="W905" s="404"/>
      <c r="X905" s="404"/>
      <c r="Y905" s="404"/>
      <c r="Z905" s="404"/>
      <c r="AA905" s="404"/>
      <c r="AB905" s="404"/>
      <c r="AC905" s="404"/>
      <c r="AD905" s="404"/>
      <c r="AE905" s="404"/>
      <c r="AF905" s="404"/>
      <c r="AG905" s="404"/>
    </row>
    <row r="906" spans="1:33" ht="15.75" customHeight="1">
      <c r="A906" s="404"/>
      <c r="B906" s="404"/>
      <c r="C906" s="404"/>
      <c r="D906" s="404"/>
      <c r="E906" s="404"/>
      <c r="F906" s="404"/>
      <c r="G906" s="404"/>
      <c r="H906" s="404"/>
      <c r="I906" s="404"/>
      <c r="J906" s="404"/>
      <c r="K906" s="404"/>
      <c r="L906" s="404"/>
      <c r="M906" s="404"/>
      <c r="N906" s="404"/>
      <c r="O906" s="404"/>
      <c r="P906" s="404"/>
      <c r="Q906" s="404"/>
      <c r="R906" s="404"/>
      <c r="S906" s="404"/>
      <c r="T906" s="404"/>
      <c r="U906" s="404"/>
      <c r="V906" s="404"/>
      <c r="W906" s="404"/>
      <c r="X906" s="404"/>
      <c r="Y906" s="404"/>
      <c r="Z906" s="404"/>
      <c r="AA906" s="404"/>
      <c r="AB906" s="404"/>
      <c r="AC906" s="404"/>
      <c r="AD906" s="404"/>
      <c r="AE906" s="404"/>
      <c r="AF906" s="404"/>
      <c r="AG906" s="404"/>
    </row>
    <row r="907" spans="1:33" ht="15.75" customHeight="1">
      <c r="A907" s="404"/>
      <c r="B907" s="404"/>
      <c r="C907" s="404"/>
      <c r="D907" s="404"/>
      <c r="E907" s="404"/>
      <c r="F907" s="404"/>
      <c r="G907" s="404"/>
      <c r="H907" s="404"/>
      <c r="I907" s="404"/>
      <c r="J907" s="404"/>
      <c r="K907" s="404"/>
      <c r="L907" s="404"/>
      <c r="M907" s="404"/>
      <c r="N907" s="404"/>
      <c r="O907" s="404"/>
      <c r="P907" s="404"/>
      <c r="Q907" s="404"/>
      <c r="R907" s="404"/>
      <c r="S907" s="404"/>
      <c r="T907" s="404"/>
      <c r="U907" s="404"/>
      <c r="V907" s="404"/>
      <c r="W907" s="404"/>
      <c r="X907" s="404"/>
      <c r="Y907" s="404"/>
      <c r="Z907" s="404"/>
      <c r="AA907" s="404"/>
      <c r="AB907" s="404"/>
      <c r="AC907" s="404"/>
      <c r="AD907" s="404"/>
      <c r="AE907" s="404"/>
      <c r="AF907" s="404"/>
      <c r="AG907" s="404"/>
    </row>
    <row r="908" spans="1:33" ht="15.75" customHeight="1">
      <c r="A908" s="404"/>
      <c r="B908" s="404"/>
      <c r="C908" s="404"/>
      <c r="D908" s="404"/>
      <c r="E908" s="404"/>
      <c r="F908" s="404"/>
      <c r="G908" s="404"/>
      <c r="H908" s="404"/>
      <c r="I908" s="404"/>
      <c r="J908" s="404"/>
      <c r="K908" s="404"/>
      <c r="L908" s="404"/>
      <c r="M908" s="404"/>
      <c r="N908" s="404"/>
      <c r="O908" s="404"/>
      <c r="P908" s="404"/>
      <c r="Q908" s="404"/>
      <c r="R908" s="404"/>
      <c r="S908" s="404"/>
      <c r="T908" s="404"/>
      <c r="U908" s="404"/>
      <c r="V908" s="404"/>
      <c r="W908" s="404"/>
      <c r="X908" s="404"/>
      <c r="Y908" s="404"/>
      <c r="Z908" s="404"/>
      <c r="AA908" s="404"/>
      <c r="AB908" s="404"/>
      <c r="AC908" s="404"/>
      <c r="AD908" s="404"/>
      <c r="AE908" s="404"/>
      <c r="AF908" s="404"/>
      <c r="AG908" s="404"/>
    </row>
    <row r="909" spans="1:33" ht="15.75" customHeight="1">
      <c r="A909" s="404"/>
      <c r="B909" s="404"/>
      <c r="C909" s="404"/>
      <c r="D909" s="404"/>
      <c r="E909" s="404"/>
      <c r="F909" s="404"/>
      <c r="G909" s="404"/>
      <c r="H909" s="404"/>
      <c r="I909" s="404"/>
      <c r="J909" s="404"/>
      <c r="K909" s="404"/>
      <c r="L909" s="404"/>
      <c r="M909" s="404"/>
      <c r="N909" s="404"/>
      <c r="O909" s="404"/>
      <c r="P909" s="404"/>
      <c r="Q909" s="404"/>
      <c r="R909" s="404"/>
      <c r="S909" s="404"/>
      <c r="T909" s="404"/>
      <c r="U909" s="404"/>
      <c r="V909" s="404"/>
      <c r="W909" s="404"/>
      <c r="X909" s="404"/>
      <c r="Y909" s="404"/>
      <c r="Z909" s="404"/>
      <c r="AA909" s="404"/>
      <c r="AB909" s="404"/>
      <c r="AC909" s="404"/>
      <c r="AD909" s="404"/>
      <c r="AE909" s="404"/>
      <c r="AF909" s="404"/>
      <c r="AG909" s="404"/>
    </row>
    <row r="910" spans="1:33" ht="15.75" customHeight="1">
      <c r="A910" s="404"/>
      <c r="B910" s="404"/>
      <c r="C910" s="404"/>
      <c r="D910" s="404"/>
      <c r="E910" s="404"/>
      <c r="F910" s="404"/>
      <c r="G910" s="404"/>
      <c r="H910" s="404"/>
      <c r="I910" s="404"/>
      <c r="J910" s="404"/>
      <c r="K910" s="404"/>
      <c r="L910" s="404"/>
      <c r="M910" s="404"/>
      <c r="N910" s="404"/>
      <c r="O910" s="404"/>
      <c r="P910" s="404"/>
      <c r="Q910" s="404"/>
      <c r="R910" s="404"/>
      <c r="S910" s="404"/>
      <c r="T910" s="404"/>
      <c r="U910" s="404"/>
      <c r="V910" s="404"/>
      <c r="W910" s="404"/>
      <c r="X910" s="404"/>
      <c r="Y910" s="404"/>
      <c r="Z910" s="404"/>
      <c r="AA910" s="404"/>
      <c r="AB910" s="404"/>
      <c r="AC910" s="404"/>
      <c r="AD910" s="404"/>
      <c r="AE910" s="404"/>
      <c r="AF910" s="404"/>
      <c r="AG910" s="404"/>
    </row>
    <row r="911" spans="1:33" ht="15.75" customHeight="1">
      <c r="A911" s="404"/>
      <c r="B911" s="404"/>
      <c r="C911" s="404"/>
      <c r="D911" s="404"/>
      <c r="E911" s="404"/>
      <c r="F911" s="404"/>
      <c r="G911" s="404"/>
      <c r="H911" s="404"/>
      <c r="I911" s="404"/>
      <c r="J911" s="404"/>
      <c r="K911" s="404"/>
      <c r="L911" s="404"/>
      <c r="M911" s="404"/>
      <c r="N911" s="404"/>
      <c r="O911" s="404"/>
      <c r="P911" s="404"/>
      <c r="Q911" s="404"/>
      <c r="R911" s="404"/>
      <c r="S911" s="404"/>
      <c r="T911" s="404"/>
      <c r="U911" s="404"/>
      <c r="V911" s="404"/>
      <c r="W911" s="404"/>
      <c r="X911" s="404"/>
      <c r="Y911" s="404"/>
      <c r="Z911" s="404"/>
      <c r="AA911" s="404"/>
      <c r="AB911" s="404"/>
      <c r="AC911" s="404"/>
      <c r="AD911" s="404"/>
      <c r="AE911" s="404"/>
      <c r="AF911" s="404"/>
      <c r="AG911" s="404"/>
    </row>
    <row r="912" spans="1:33" ht="15.75" customHeight="1">
      <c r="A912" s="404"/>
      <c r="B912" s="404"/>
      <c r="C912" s="404"/>
      <c r="D912" s="404"/>
      <c r="E912" s="404"/>
      <c r="F912" s="404"/>
      <c r="G912" s="404"/>
      <c r="H912" s="404"/>
      <c r="I912" s="404"/>
      <c r="J912" s="404"/>
      <c r="K912" s="404"/>
      <c r="L912" s="404"/>
      <c r="M912" s="404"/>
      <c r="N912" s="404"/>
      <c r="O912" s="404"/>
      <c r="P912" s="404"/>
      <c r="Q912" s="404"/>
      <c r="R912" s="404"/>
      <c r="S912" s="404"/>
      <c r="T912" s="404"/>
      <c r="U912" s="404"/>
      <c r="V912" s="404"/>
      <c r="W912" s="404"/>
      <c r="X912" s="404"/>
      <c r="Y912" s="404"/>
      <c r="Z912" s="404"/>
      <c r="AA912" s="404"/>
      <c r="AB912" s="404"/>
      <c r="AC912" s="404"/>
      <c r="AD912" s="404"/>
      <c r="AE912" s="404"/>
      <c r="AF912" s="404"/>
      <c r="AG912" s="404"/>
    </row>
    <row r="913" spans="1:33" ht="15.75" customHeight="1">
      <c r="A913" s="404"/>
      <c r="B913" s="404"/>
      <c r="C913" s="404"/>
      <c r="D913" s="404"/>
      <c r="E913" s="404"/>
      <c r="F913" s="404"/>
      <c r="G913" s="404"/>
      <c r="H913" s="404"/>
      <c r="I913" s="404"/>
      <c r="J913" s="404"/>
      <c r="K913" s="404"/>
      <c r="L913" s="404"/>
      <c r="M913" s="404"/>
      <c r="N913" s="404"/>
      <c r="O913" s="404"/>
      <c r="P913" s="404"/>
      <c r="Q913" s="404"/>
      <c r="R913" s="404"/>
      <c r="S913" s="404"/>
      <c r="T913" s="404"/>
      <c r="U913" s="404"/>
      <c r="V913" s="404"/>
      <c r="W913" s="404"/>
      <c r="X913" s="404"/>
      <c r="Y913" s="404"/>
      <c r="Z913" s="404"/>
      <c r="AA913" s="404"/>
      <c r="AB913" s="404"/>
      <c r="AC913" s="404"/>
      <c r="AD913" s="404"/>
      <c r="AE913" s="404"/>
      <c r="AF913" s="404"/>
      <c r="AG913" s="404"/>
    </row>
    <row r="914" spans="1:33" ht="15.75" customHeight="1">
      <c r="A914" s="404"/>
      <c r="B914" s="404"/>
      <c r="C914" s="404"/>
      <c r="D914" s="404"/>
      <c r="E914" s="404"/>
      <c r="F914" s="404"/>
      <c r="G914" s="404"/>
      <c r="H914" s="404"/>
      <c r="I914" s="404"/>
      <c r="J914" s="404"/>
      <c r="K914" s="404"/>
      <c r="L914" s="404"/>
      <c r="M914" s="404"/>
      <c r="N914" s="404"/>
      <c r="O914" s="404"/>
      <c r="P914" s="404"/>
      <c r="Q914" s="404"/>
      <c r="R914" s="404"/>
      <c r="S914" s="404"/>
      <c r="T914" s="404"/>
      <c r="U914" s="404"/>
      <c r="V914" s="404"/>
      <c r="W914" s="404"/>
      <c r="X914" s="404"/>
      <c r="Y914" s="404"/>
      <c r="Z914" s="404"/>
      <c r="AA914" s="404"/>
      <c r="AB914" s="404"/>
      <c r="AC914" s="404"/>
      <c r="AD914" s="404"/>
      <c r="AE914" s="404"/>
      <c r="AF914" s="404"/>
      <c r="AG914" s="404"/>
    </row>
    <row r="915" spans="1:33" ht="15.75" customHeight="1">
      <c r="A915" s="404"/>
      <c r="B915" s="404"/>
      <c r="C915" s="404"/>
      <c r="D915" s="404"/>
      <c r="E915" s="404"/>
      <c r="F915" s="404"/>
      <c r="G915" s="404"/>
      <c r="H915" s="404"/>
      <c r="I915" s="404"/>
      <c r="J915" s="404"/>
      <c r="K915" s="404"/>
      <c r="L915" s="404"/>
      <c r="M915" s="404"/>
      <c r="N915" s="404"/>
      <c r="O915" s="404"/>
      <c r="P915" s="404"/>
      <c r="Q915" s="404"/>
      <c r="R915" s="404"/>
      <c r="S915" s="404"/>
      <c r="T915" s="404"/>
      <c r="U915" s="404"/>
      <c r="V915" s="404"/>
      <c r="W915" s="404"/>
      <c r="X915" s="404"/>
      <c r="Y915" s="404"/>
      <c r="Z915" s="404"/>
      <c r="AA915" s="404"/>
      <c r="AB915" s="404"/>
      <c r="AC915" s="404"/>
      <c r="AD915" s="404"/>
      <c r="AE915" s="404"/>
      <c r="AF915" s="404"/>
      <c r="AG915" s="404"/>
    </row>
    <row r="916" spans="1:33" ht="15.75" customHeight="1">
      <c r="A916" s="404"/>
      <c r="B916" s="404"/>
      <c r="C916" s="404"/>
      <c r="D916" s="404"/>
      <c r="E916" s="404"/>
      <c r="F916" s="404"/>
      <c r="G916" s="404"/>
      <c r="H916" s="404"/>
      <c r="I916" s="404"/>
      <c r="J916" s="404"/>
      <c r="K916" s="404"/>
      <c r="L916" s="404"/>
      <c r="M916" s="404"/>
      <c r="N916" s="404"/>
      <c r="O916" s="404"/>
      <c r="P916" s="404"/>
      <c r="Q916" s="404"/>
      <c r="R916" s="404"/>
      <c r="S916" s="404"/>
      <c r="T916" s="404"/>
      <c r="U916" s="404"/>
      <c r="V916" s="404"/>
      <c r="W916" s="404"/>
      <c r="X916" s="404"/>
      <c r="Y916" s="404"/>
      <c r="Z916" s="404"/>
      <c r="AA916" s="404"/>
      <c r="AB916" s="404"/>
      <c r="AC916" s="404"/>
      <c r="AD916" s="404"/>
      <c r="AE916" s="404"/>
      <c r="AF916" s="404"/>
      <c r="AG916" s="404"/>
    </row>
    <row r="917" spans="1:33" ht="15.75" customHeight="1">
      <c r="A917" s="404"/>
      <c r="B917" s="404"/>
      <c r="C917" s="404"/>
      <c r="D917" s="404"/>
      <c r="E917" s="404"/>
      <c r="F917" s="404"/>
      <c r="G917" s="404"/>
      <c r="H917" s="404"/>
      <c r="I917" s="404"/>
      <c r="J917" s="404"/>
      <c r="K917" s="404"/>
      <c r="L917" s="404"/>
      <c r="M917" s="404"/>
      <c r="N917" s="404"/>
      <c r="O917" s="404"/>
      <c r="P917" s="404"/>
      <c r="Q917" s="404"/>
      <c r="R917" s="404"/>
      <c r="S917" s="404"/>
      <c r="T917" s="404"/>
      <c r="U917" s="404"/>
      <c r="V917" s="404"/>
      <c r="W917" s="404"/>
      <c r="X917" s="404"/>
      <c r="Y917" s="404"/>
      <c r="Z917" s="404"/>
      <c r="AA917" s="404"/>
      <c r="AB917" s="404"/>
      <c r="AC917" s="404"/>
      <c r="AD917" s="404"/>
      <c r="AE917" s="404"/>
      <c r="AF917" s="404"/>
      <c r="AG917" s="404"/>
    </row>
    <row r="918" spans="1:33" ht="15.75" customHeight="1">
      <c r="A918" s="404"/>
      <c r="B918" s="404"/>
      <c r="C918" s="404"/>
      <c r="D918" s="404"/>
      <c r="E918" s="404"/>
      <c r="F918" s="404"/>
      <c r="G918" s="404"/>
      <c r="H918" s="404"/>
      <c r="I918" s="404"/>
      <c r="J918" s="404"/>
      <c r="K918" s="404"/>
      <c r="L918" s="404"/>
      <c r="M918" s="404"/>
      <c r="N918" s="404"/>
      <c r="O918" s="404"/>
      <c r="P918" s="404"/>
      <c r="Q918" s="404"/>
      <c r="R918" s="404"/>
      <c r="S918" s="404"/>
      <c r="T918" s="404"/>
      <c r="U918" s="404"/>
      <c r="V918" s="404"/>
      <c r="W918" s="404"/>
      <c r="X918" s="404"/>
      <c r="Y918" s="404"/>
      <c r="Z918" s="404"/>
      <c r="AA918" s="404"/>
      <c r="AB918" s="404"/>
      <c r="AC918" s="404"/>
      <c r="AD918" s="404"/>
      <c r="AE918" s="404"/>
      <c r="AF918" s="404"/>
      <c r="AG918" s="404"/>
    </row>
    <row r="919" spans="1:33" ht="15.75" customHeight="1">
      <c r="A919" s="404"/>
      <c r="B919" s="404"/>
      <c r="C919" s="404"/>
      <c r="D919" s="404"/>
      <c r="E919" s="404"/>
      <c r="F919" s="404"/>
      <c r="G919" s="404"/>
      <c r="H919" s="404"/>
      <c r="I919" s="404"/>
      <c r="J919" s="404"/>
      <c r="K919" s="404"/>
      <c r="L919" s="404"/>
      <c r="M919" s="404"/>
      <c r="N919" s="404"/>
      <c r="O919" s="404"/>
      <c r="P919" s="404"/>
      <c r="Q919" s="404"/>
      <c r="R919" s="404"/>
      <c r="S919" s="404"/>
      <c r="T919" s="404"/>
      <c r="U919" s="404"/>
      <c r="V919" s="404"/>
      <c r="W919" s="404"/>
      <c r="X919" s="404"/>
      <c r="Y919" s="404"/>
      <c r="Z919" s="404"/>
      <c r="AA919" s="404"/>
      <c r="AB919" s="404"/>
      <c r="AC919" s="404"/>
      <c r="AD919" s="404"/>
      <c r="AE919" s="404"/>
      <c r="AF919" s="404"/>
      <c r="AG919" s="404"/>
    </row>
    <row r="920" spans="1:33" ht="15.75" customHeight="1">
      <c r="A920" s="404"/>
      <c r="B920" s="404"/>
      <c r="C920" s="404"/>
      <c r="D920" s="404"/>
      <c r="E920" s="404"/>
      <c r="F920" s="404"/>
      <c r="G920" s="404"/>
      <c r="H920" s="404"/>
      <c r="I920" s="404"/>
      <c r="J920" s="404"/>
      <c r="K920" s="404"/>
      <c r="L920" s="404"/>
      <c r="M920" s="404"/>
      <c r="N920" s="404"/>
      <c r="O920" s="404"/>
      <c r="P920" s="404"/>
      <c r="Q920" s="404"/>
      <c r="R920" s="404"/>
      <c r="S920" s="404"/>
      <c r="T920" s="404"/>
      <c r="U920" s="404"/>
      <c r="V920" s="404"/>
      <c r="W920" s="404"/>
      <c r="X920" s="404"/>
      <c r="Y920" s="404"/>
      <c r="Z920" s="404"/>
      <c r="AA920" s="404"/>
      <c r="AB920" s="404"/>
      <c r="AC920" s="404"/>
      <c r="AD920" s="404"/>
      <c r="AE920" s="404"/>
      <c r="AF920" s="404"/>
      <c r="AG920" s="404"/>
    </row>
    <row r="921" spans="1:33" ht="15.75" customHeight="1">
      <c r="A921" s="404"/>
      <c r="B921" s="404"/>
      <c r="C921" s="404"/>
      <c r="D921" s="404"/>
      <c r="E921" s="404"/>
      <c r="F921" s="404"/>
      <c r="G921" s="404"/>
      <c r="H921" s="404"/>
      <c r="I921" s="404"/>
      <c r="J921" s="404"/>
      <c r="K921" s="404"/>
      <c r="L921" s="404"/>
      <c r="M921" s="404"/>
      <c r="N921" s="404"/>
      <c r="O921" s="404"/>
      <c r="P921" s="404"/>
      <c r="Q921" s="404"/>
      <c r="R921" s="404"/>
      <c r="S921" s="404"/>
      <c r="T921" s="404"/>
      <c r="U921" s="404"/>
      <c r="V921" s="404"/>
      <c r="W921" s="404"/>
      <c r="X921" s="404"/>
      <c r="Y921" s="404"/>
      <c r="Z921" s="404"/>
      <c r="AA921" s="404"/>
      <c r="AB921" s="404"/>
      <c r="AC921" s="404"/>
      <c r="AD921" s="404"/>
      <c r="AE921" s="404"/>
      <c r="AF921" s="404"/>
      <c r="AG921" s="404"/>
    </row>
    <row r="922" spans="1:33" ht="15.75" customHeight="1">
      <c r="A922" s="404"/>
      <c r="B922" s="404"/>
      <c r="C922" s="404"/>
      <c r="D922" s="404"/>
      <c r="E922" s="404"/>
      <c r="F922" s="404"/>
      <c r="G922" s="404"/>
      <c r="H922" s="404"/>
      <c r="I922" s="404"/>
      <c r="J922" s="404"/>
      <c r="K922" s="404"/>
      <c r="L922" s="404"/>
      <c r="M922" s="404"/>
      <c r="N922" s="404"/>
      <c r="O922" s="404"/>
      <c r="P922" s="404"/>
      <c r="Q922" s="404"/>
      <c r="R922" s="404"/>
      <c r="S922" s="404"/>
      <c r="T922" s="404"/>
      <c r="U922" s="404"/>
      <c r="V922" s="404"/>
      <c r="W922" s="404"/>
      <c r="X922" s="404"/>
      <c r="Y922" s="404"/>
      <c r="Z922" s="404"/>
      <c r="AA922" s="404"/>
      <c r="AB922" s="404"/>
      <c r="AC922" s="404"/>
      <c r="AD922" s="404"/>
      <c r="AE922" s="404"/>
      <c r="AF922" s="404"/>
      <c r="AG922" s="404"/>
    </row>
    <row r="923" spans="1:33" ht="15.75" customHeight="1">
      <c r="A923" s="404"/>
      <c r="B923" s="404"/>
      <c r="C923" s="404"/>
      <c r="D923" s="404"/>
      <c r="E923" s="404"/>
      <c r="F923" s="404"/>
      <c r="G923" s="404"/>
      <c r="H923" s="404"/>
      <c r="I923" s="404"/>
      <c r="J923" s="404"/>
      <c r="K923" s="404"/>
      <c r="L923" s="404"/>
      <c r="M923" s="404"/>
      <c r="N923" s="404"/>
      <c r="O923" s="404"/>
      <c r="P923" s="404"/>
      <c r="Q923" s="404"/>
      <c r="R923" s="404"/>
      <c r="S923" s="404"/>
      <c r="T923" s="404"/>
      <c r="U923" s="404"/>
      <c r="V923" s="404"/>
      <c r="W923" s="404"/>
      <c r="X923" s="404"/>
      <c r="Y923" s="404"/>
      <c r="Z923" s="404"/>
      <c r="AA923" s="404"/>
      <c r="AB923" s="404"/>
      <c r="AC923" s="404"/>
      <c r="AD923" s="404"/>
      <c r="AE923" s="404"/>
      <c r="AF923" s="404"/>
      <c r="AG923" s="404"/>
    </row>
    <row r="924" spans="1:33" ht="15.75" customHeight="1">
      <c r="A924" s="404"/>
      <c r="B924" s="404"/>
      <c r="C924" s="404"/>
      <c r="D924" s="404"/>
      <c r="E924" s="404"/>
      <c r="F924" s="404"/>
      <c r="G924" s="404"/>
      <c r="H924" s="404"/>
      <c r="I924" s="404"/>
      <c r="J924" s="404"/>
      <c r="K924" s="404"/>
      <c r="L924" s="404"/>
      <c r="M924" s="404"/>
      <c r="N924" s="404"/>
      <c r="O924" s="404"/>
      <c r="P924" s="404"/>
      <c r="Q924" s="404"/>
      <c r="R924" s="404"/>
      <c r="S924" s="404"/>
      <c r="T924" s="404"/>
      <c r="U924" s="404"/>
      <c r="V924" s="404"/>
      <c r="W924" s="404"/>
      <c r="X924" s="404"/>
      <c r="Y924" s="404"/>
      <c r="Z924" s="404"/>
      <c r="AA924" s="404"/>
      <c r="AB924" s="404"/>
      <c r="AC924" s="404"/>
      <c r="AD924" s="404"/>
      <c r="AE924" s="404"/>
      <c r="AF924" s="404"/>
      <c r="AG924" s="404"/>
    </row>
    <row r="925" spans="1:33" ht="15.75" customHeight="1">
      <c r="A925" s="404"/>
      <c r="B925" s="404"/>
      <c r="C925" s="404"/>
      <c r="D925" s="404"/>
      <c r="E925" s="404"/>
      <c r="F925" s="404"/>
      <c r="G925" s="404"/>
      <c r="H925" s="404"/>
      <c r="I925" s="404"/>
      <c r="J925" s="404"/>
      <c r="K925" s="404"/>
      <c r="L925" s="404"/>
      <c r="M925" s="404"/>
      <c r="N925" s="404"/>
      <c r="O925" s="404"/>
      <c r="P925" s="404"/>
      <c r="Q925" s="404"/>
      <c r="R925" s="404"/>
      <c r="S925" s="404"/>
      <c r="T925" s="404"/>
      <c r="U925" s="404"/>
      <c r="V925" s="404"/>
      <c r="W925" s="404"/>
      <c r="X925" s="404"/>
      <c r="Y925" s="404"/>
      <c r="Z925" s="404"/>
      <c r="AA925" s="404"/>
      <c r="AB925" s="404"/>
      <c r="AC925" s="404"/>
      <c r="AD925" s="404"/>
      <c r="AE925" s="404"/>
      <c r="AF925" s="404"/>
      <c r="AG925" s="404"/>
    </row>
    <row r="926" spans="1:33" ht="15.75" customHeight="1">
      <c r="A926" s="404"/>
      <c r="B926" s="404"/>
      <c r="C926" s="404"/>
      <c r="D926" s="404"/>
      <c r="E926" s="404"/>
      <c r="F926" s="404"/>
      <c r="G926" s="404"/>
      <c r="H926" s="404"/>
      <c r="I926" s="404"/>
      <c r="J926" s="404"/>
      <c r="K926" s="404"/>
      <c r="L926" s="404"/>
      <c r="M926" s="404"/>
      <c r="N926" s="404"/>
      <c r="O926" s="404"/>
      <c r="P926" s="404"/>
      <c r="Q926" s="404"/>
      <c r="R926" s="404"/>
      <c r="S926" s="404"/>
      <c r="T926" s="404"/>
      <c r="U926" s="404"/>
      <c r="V926" s="404"/>
      <c r="W926" s="404"/>
      <c r="X926" s="404"/>
      <c r="Y926" s="404"/>
      <c r="Z926" s="404"/>
      <c r="AA926" s="404"/>
      <c r="AB926" s="404"/>
      <c r="AC926" s="404"/>
      <c r="AD926" s="404"/>
      <c r="AE926" s="404"/>
      <c r="AF926" s="404"/>
      <c r="AG926" s="404"/>
    </row>
    <row r="927" spans="1:33" ht="15.75" customHeight="1">
      <c r="A927" s="404"/>
      <c r="B927" s="404"/>
      <c r="C927" s="404"/>
      <c r="D927" s="404"/>
      <c r="E927" s="404"/>
      <c r="F927" s="404"/>
      <c r="G927" s="404"/>
      <c r="H927" s="404"/>
      <c r="I927" s="404"/>
      <c r="J927" s="404"/>
      <c r="K927" s="404"/>
      <c r="L927" s="404"/>
      <c r="M927" s="404"/>
      <c r="N927" s="404"/>
      <c r="O927" s="404"/>
      <c r="P927" s="404"/>
      <c r="Q927" s="404"/>
      <c r="R927" s="404"/>
      <c r="S927" s="404"/>
      <c r="T927" s="404"/>
      <c r="U927" s="404"/>
      <c r="V927" s="404"/>
      <c r="W927" s="404"/>
      <c r="X927" s="404"/>
      <c r="Y927" s="404"/>
      <c r="Z927" s="404"/>
      <c r="AA927" s="404"/>
      <c r="AB927" s="404"/>
      <c r="AC927" s="404"/>
      <c r="AD927" s="404"/>
      <c r="AE927" s="404"/>
      <c r="AF927" s="404"/>
      <c r="AG927" s="404"/>
    </row>
    <row r="928" spans="1:33" ht="15.75" customHeight="1">
      <c r="A928" s="404"/>
      <c r="B928" s="404"/>
      <c r="C928" s="404"/>
      <c r="D928" s="404"/>
      <c r="E928" s="404"/>
      <c r="F928" s="404"/>
      <c r="G928" s="404"/>
      <c r="H928" s="404"/>
      <c r="I928" s="404"/>
      <c r="J928" s="404"/>
      <c r="K928" s="404"/>
      <c r="L928" s="404"/>
      <c r="M928" s="404"/>
      <c r="N928" s="404"/>
      <c r="O928" s="404"/>
      <c r="P928" s="404"/>
      <c r="Q928" s="404"/>
      <c r="R928" s="404"/>
      <c r="S928" s="404"/>
      <c r="T928" s="404"/>
      <c r="U928" s="404"/>
      <c r="V928" s="404"/>
      <c r="W928" s="404"/>
      <c r="X928" s="404"/>
      <c r="Y928" s="404"/>
      <c r="Z928" s="404"/>
      <c r="AA928" s="404"/>
      <c r="AB928" s="404"/>
      <c r="AC928" s="404"/>
      <c r="AD928" s="404"/>
      <c r="AE928" s="404"/>
      <c r="AF928" s="404"/>
      <c r="AG928" s="404"/>
    </row>
    <row r="929" spans="1:33" ht="15.75" customHeight="1">
      <c r="A929" s="404"/>
      <c r="B929" s="404"/>
      <c r="C929" s="404"/>
      <c r="D929" s="404"/>
      <c r="E929" s="404"/>
      <c r="F929" s="404"/>
      <c r="G929" s="404"/>
      <c r="H929" s="404"/>
      <c r="I929" s="404"/>
      <c r="J929" s="404"/>
      <c r="K929" s="404"/>
      <c r="L929" s="404"/>
      <c r="M929" s="404"/>
      <c r="N929" s="404"/>
      <c r="O929" s="404"/>
      <c r="P929" s="404"/>
      <c r="Q929" s="404"/>
      <c r="R929" s="404"/>
      <c r="S929" s="404"/>
      <c r="T929" s="404"/>
      <c r="U929" s="404"/>
      <c r="V929" s="404"/>
      <c r="W929" s="404"/>
      <c r="X929" s="404"/>
      <c r="Y929" s="404"/>
      <c r="Z929" s="404"/>
      <c r="AA929" s="404"/>
      <c r="AB929" s="404"/>
      <c r="AC929" s="404"/>
      <c r="AD929" s="404"/>
      <c r="AE929" s="404"/>
      <c r="AF929" s="404"/>
      <c r="AG929" s="404"/>
    </row>
    <row r="930" spans="1:33" ht="15.75" customHeight="1">
      <c r="A930" s="404"/>
      <c r="B930" s="404"/>
      <c r="C930" s="404"/>
      <c r="D930" s="404"/>
      <c r="E930" s="404"/>
      <c r="F930" s="404"/>
      <c r="G930" s="404"/>
      <c r="H930" s="404"/>
      <c r="I930" s="404"/>
      <c r="J930" s="404"/>
      <c r="K930" s="404"/>
      <c r="L930" s="404"/>
      <c r="M930" s="404"/>
      <c r="N930" s="404"/>
      <c r="O930" s="404"/>
      <c r="P930" s="404"/>
      <c r="Q930" s="404"/>
      <c r="R930" s="404"/>
      <c r="S930" s="404"/>
      <c r="T930" s="404"/>
      <c r="U930" s="404"/>
      <c r="V930" s="404"/>
      <c r="W930" s="404"/>
      <c r="X930" s="404"/>
      <c r="Y930" s="404"/>
      <c r="Z930" s="404"/>
      <c r="AA930" s="404"/>
      <c r="AB930" s="404"/>
      <c r="AC930" s="404"/>
      <c r="AD930" s="404"/>
      <c r="AE930" s="404"/>
      <c r="AF930" s="404"/>
      <c r="AG930" s="404"/>
    </row>
    <row r="931" spans="1:33" ht="15.75" customHeight="1">
      <c r="A931" s="404"/>
      <c r="B931" s="404"/>
      <c r="C931" s="404"/>
      <c r="D931" s="404"/>
      <c r="E931" s="404"/>
      <c r="F931" s="404"/>
      <c r="G931" s="404"/>
      <c r="H931" s="404"/>
      <c r="I931" s="404"/>
      <c r="J931" s="404"/>
      <c r="K931" s="404"/>
      <c r="L931" s="404"/>
      <c r="M931" s="404"/>
      <c r="N931" s="404"/>
      <c r="O931" s="404"/>
      <c r="P931" s="404"/>
      <c r="Q931" s="404"/>
      <c r="R931" s="404"/>
      <c r="S931" s="404"/>
      <c r="T931" s="404"/>
      <c r="U931" s="404"/>
      <c r="V931" s="404"/>
      <c r="W931" s="404"/>
      <c r="X931" s="404"/>
      <c r="Y931" s="404"/>
      <c r="Z931" s="404"/>
      <c r="AA931" s="404"/>
      <c r="AB931" s="404"/>
      <c r="AC931" s="404"/>
      <c r="AD931" s="404"/>
      <c r="AE931" s="404"/>
      <c r="AF931" s="404"/>
      <c r="AG931" s="404"/>
    </row>
    <row r="932" spans="1:33" ht="15.75" customHeight="1">
      <c r="A932" s="404"/>
      <c r="B932" s="404"/>
      <c r="C932" s="404"/>
      <c r="D932" s="404"/>
      <c r="E932" s="404"/>
      <c r="F932" s="404"/>
      <c r="G932" s="404"/>
      <c r="H932" s="404"/>
      <c r="I932" s="404"/>
      <c r="J932" s="404"/>
      <c r="K932" s="404"/>
      <c r="L932" s="404"/>
      <c r="M932" s="404"/>
      <c r="N932" s="404"/>
      <c r="O932" s="404"/>
      <c r="P932" s="404"/>
      <c r="Q932" s="404"/>
      <c r="R932" s="404"/>
      <c r="S932" s="404"/>
      <c r="T932" s="404"/>
      <c r="U932" s="404"/>
      <c r="V932" s="404"/>
      <c r="W932" s="404"/>
      <c r="X932" s="404"/>
      <c r="Y932" s="404"/>
      <c r="Z932" s="404"/>
      <c r="AA932" s="404"/>
      <c r="AB932" s="404"/>
      <c r="AC932" s="404"/>
      <c r="AD932" s="404"/>
      <c r="AE932" s="404"/>
      <c r="AF932" s="404"/>
      <c r="AG932" s="404"/>
    </row>
    <row r="933" spans="1:33" ht="15.75" customHeight="1">
      <c r="A933" s="404"/>
      <c r="B933" s="404"/>
      <c r="C933" s="404"/>
      <c r="D933" s="404"/>
      <c r="E933" s="404"/>
      <c r="F933" s="404"/>
      <c r="G933" s="404"/>
      <c r="H933" s="404"/>
      <c r="I933" s="404"/>
      <c r="J933" s="404"/>
      <c r="K933" s="404"/>
      <c r="L933" s="404"/>
      <c r="M933" s="404"/>
      <c r="N933" s="404"/>
      <c r="O933" s="404"/>
      <c r="P933" s="404"/>
      <c r="Q933" s="404"/>
      <c r="R933" s="404"/>
      <c r="S933" s="404"/>
      <c r="T933" s="404"/>
      <c r="U933" s="404"/>
      <c r="V933" s="404"/>
      <c r="W933" s="404"/>
      <c r="X933" s="404"/>
      <c r="Y933" s="404"/>
      <c r="Z933" s="404"/>
      <c r="AA933" s="404"/>
      <c r="AB933" s="404"/>
      <c r="AC933" s="404"/>
      <c r="AD933" s="404"/>
      <c r="AE933" s="404"/>
      <c r="AF933" s="404"/>
      <c r="AG933" s="404"/>
    </row>
    <row r="934" spans="1:33" ht="15.75" customHeight="1">
      <c r="A934" s="404"/>
      <c r="B934" s="404"/>
      <c r="C934" s="404"/>
      <c r="D934" s="404"/>
      <c r="E934" s="404"/>
      <c r="F934" s="404"/>
      <c r="G934" s="404"/>
      <c r="H934" s="404"/>
      <c r="I934" s="404"/>
      <c r="J934" s="404"/>
      <c r="K934" s="404"/>
      <c r="L934" s="404"/>
      <c r="M934" s="404"/>
      <c r="N934" s="404"/>
      <c r="O934" s="404"/>
      <c r="P934" s="404"/>
      <c r="Q934" s="404"/>
      <c r="R934" s="404"/>
      <c r="S934" s="404"/>
      <c r="T934" s="404"/>
      <c r="U934" s="404"/>
      <c r="V934" s="404"/>
      <c r="W934" s="404"/>
      <c r="X934" s="404"/>
      <c r="Y934" s="404"/>
      <c r="Z934" s="404"/>
      <c r="AA934" s="404"/>
      <c r="AB934" s="404"/>
      <c r="AC934" s="404"/>
      <c r="AD934" s="404"/>
      <c r="AE934" s="404"/>
      <c r="AF934" s="404"/>
      <c r="AG934" s="404"/>
    </row>
    <row r="935" spans="1:33" ht="15.75" customHeight="1">
      <c r="A935" s="404"/>
      <c r="B935" s="404"/>
      <c r="C935" s="404"/>
      <c r="D935" s="404"/>
      <c r="E935" s="404"/>
      <c r="F935" s="404"/>
      <c r="G935" s="404"/>
      <c r="H935" s="404"/>
      <c r="I935" s="404"/>
      <c r="J935" s="404"/>
      <c r="K935" s="404"/>
      <c r="L935" s="404"/>
      <c r="M935" s="404"/>
      <c r="N935" s="404"/>
      <c r="O935" s="404"/>
      <c r="P935" s="404"/>
      <c r="Q935" s="404"/>
      <c r="R935" s="404"/>
      <c r="S935" s="404"/>
      <c r="T935" s="404"/>
      <c r="U935" s="404"/>
      <c r="V935" s="404"/>
      <c r="W935" s="404"/>
      <c r="X935" s="404"/>
      <c r="Y935" s="404"/>
      <c r="Z935" s="404"/>
      <c r="AA935" s="404"/>
      <c r="AB935" s="404"/>
      <c r="AC935" s="404"/>
      <c r="AD935" s="404"/>
      <c r="AE935" s="404"/>
      <c r="AF935" s="404"/>
      <c r="AG935" s="404"/>
    </row>
    <row r="936" spans="1:33" ht="15.75" customHeight="1">
      <c r="A936" s="404"/>
      <c r="B936" s="404"/>
      <c r="C936" s="404"/>
      <c r="D936" s="404"/>
      <c r="E936" s="404"/>
      <c r="F936" s="404"/>
      <c r="G936" s="404"/>
      <c r="H936" s="404"/>
      <c r="I936" s="404"/>
      <c r="J936" s="404"/>
      <c r="K936" s="404"/>
      <c r="L936" s="404"/>
      <c r="M936" s="404"/>
      <c r="N936" s="404"/>
      <c r="O936" s="404"/>
      <c r="P936" s="404"/>
      <c r="Q936" s="404"/>
      <c r="R936" s="404"/>
      <c r="S936" s="404"/>
      <c r="T936" s="404"/>
      <c r="U936" s="404"/>
      <c r="V936" s="404"/>
      <c r="W936" s="404"/>
      <c r="X936" s="404"/>
      <c r="Y936" s="404"/>
      <c r="Z936" s="404"/>
      <c r="AA936" s="404"/>
      <c r="AB936" s="404"/>
      <c r="AC936" s="404"/>
      <c r="AD936" s="404"/>
      <c r="AE936" s="404"/>
      <c r="AF936" s="404"/>
      <c r="AG936" s="404"/>
    </row>
    <row r="937" spans="1:33" ht="15.75" customHeight="1">
      <c r="A937" s="404"/>
      <c r="B937" s="404"/>
      <c r="C937" s="404"/>
      <c r="D937" s="404"/>
      <c r="E937" s="404"/>
      <c r="F937" s="404"/>
      <c r="G937" s="404"/>
      <c r="H937" s="404"/>
      <c r="I937" s="404"/>
      <c r="J937" s="404"/>
      <c r="K937" s="404"/>
      <c r="L937" s="404"/>
      <c r="M937" s="404"/>
      <c r="N937" s="404"/>
      <c r="O937" s="404"/>
      <c r="P937" s="404"/>
      <c r="Q937" s="404"/>
      <c r="R937" s="404"/>
      <c r="S937" s="404"/>
      <c r="T937" s="404"/>
      <c r="U937" s="404"/>
      <c r="V937" s="404"/>
      <c r="W937" s="404"/>
      <c r="X937" s="404"/>
      <c r="Y937" s="404"/>
      <c r="Z937" s="404"/>
      <c r="AA937" s="404"/>
      <c r="AB937" s="404"/>
      <c r="AC937" s="404"/>
      <c r="AD937" s="404"/>
      <c r="AE937" s="404"/>
      <c r="AF937" s="404"/>
      <c r="AG937" s="404"/>
    </row>
    <row r="938" spans="1:33" ht="15.75" customHeight="1">
      <c r="A938" s="404"/>
      <c r="B938" s="404"/>
      <c r="C938" s="404"/>
      <c r="D938" s="404"/>
      <c r="E938" s="404"/>
      <c r="F938" s="404"/>
      <c r="G938" s="404"/>
      <c r="H938" s="404"/>
      <c r="I938" s="404"/>
      <c r="J938" s="404"/>
      <c r="K938" s="404"/>
      <c r="L938" s="404"/>
      <c r="M938" s="404"/>
      <c r="N938" s="404"/>
      <c r="O938" s="404"/>
      <c r="P938" s="404"/>
      <c r="Q938" s="404"/>
      <c r="R938" s="404"/>
      <c r="S938" s="404"/>
      <c r="T938" s="404"/>
      <c r="U938" s="404"/>
      <c r="V938" s="404"/>
      <c r="W938" s="404"/>
      <c r="X938" s="404"/>
      <c r="Y938" s="404"/>
      <c r="Z938" s="404"/>
      <c r="AA938" s="404"/>
      <c r="AB938" s="404"/>
      <c r="AC938" s="404"/>
      <c r="AD938" s="404"/>
      <c r="AE938" s="404"/>
      <c r="AF938" s="404"/>
      <c r="AG938" s="404"/>
    </row>
    <row r="939" spans="1:33" ht="15.75" customHeight="1">
      <c r="A939" s="404"/>
      <c r="B939" s="404"/>
      <c r="C939" s="404"/>
      <c r="D939" s="404"/>
      <c r="E939" s="404"/>
      <c r="F939" s="404"/>
      <c r="G939" s="404"/>
      <c r="H939" s="404"/>
      <c r="I939" s="404"/>
      <c r="J939" s="404"/>
      <c r="K939" s="404"/>
      <c r="L939" s="404"/>
      <c r="M939" s="404"/>
      <c r="N939" s="404"/>
      <c r="O939" s="404"/>
      <c r="P939" s="404"/>
      <c r="Q939" s="404"/>
      <c r="R939" s="404"/>
      <c r="S939" s="404"/>
      <c r="T939" s="404"/>
      <c r="U939" s="404"/>
      <c r="V939" s="404"/>
      <c r="W939" s="404"/>
      <c r="X939" s="404"/>
      <c r="Y939" s="404"/>
      <c r="Z939" s="404"/>
      <c r="AA939" s="404"/>
      <c r="AB939" s="404"/>
      <c r="AC939" s="404"/>
      <c r="AD939" s="404"/>
      <c r="AE939" s="404"/>
      <c r="AF939" s="404"/>
      <c r="AG939" s="404"/>
    </row>
    <row r="940" spans="1:33" ht="15.75" customHeight="1">
      <c r="A940" s="404"/>
      <c r="B940" s="404"/>
      <c r="C940" s="404"/>
      <c r="D940" s="404"/>
      <c r="E940" s="404"/>
      <c r="F940" s="404"/>
      <c r="G940" s="404"/>
      <c r="H940" s="404"/>
      <c r="I940" s="404"/>
      <c r="J940" s="404"/>
      <c r="K940" s="404"/>
      <c r="L940" s="404"/>
      <c r="M940" s="404"/>
      <c r="N940" s="404"/>
      <c r="O940" s="404"/>
      <c r="P940" s="404"/>
      <c r="Q940" s="404"/>
      <c r="R940" s="404"/>
      <c r="S940" s="404"/>
      <c r="T940" s="404"/>
      <c r="U940" s="404"/>
      <c r="V940" s="404"/>
      <c r="W940" s="404"/>
      <c r="X940" s="404"/>
      <c r="Y940" s="404"/>
      <c r="Z940" s="404"/>
      <c r="AA940" s="404"/>
      <c r="AB940" s="404"/>
      <c r="AC940" s="404"/>
      <c r="AD940" s="404"/>
      <c r="AE940" s="404"/>
      <c r="AF940" s="404"/>
      <c r="AG940" s="404"/>
    </row>
    <row r="941" spans="1:33" ht="15.75" customHeight="1">
      <c r="A941" s="404"/>
      <c r="B941" s="404"/>
      <c r="C941" s="404"/>
      <c r="D941" s="404"/>
      <c r="E941" s="404"/>
      <c r="F941" s="404"/>
      <c r="G941" s="404"/>
      <c r="H941" s="404"/>
      <c r="I941" s="404"/>
      <c r="J941" s="404"/>
      <c r="K941" s="404"/>
      <c r="L941" s="404"/>
      <c r="M941" s="404"/>
      <c r="N941" s="404"/>
      <c r="O941" s="404"/>
      <c r="P941" s="404"/>
      <c r="Q941" s="404"/>
      <c r="R941" s="404"/>
      <c r="S941" s="404"/>
      <c r="T941" s="404"/>
      <c r="U941" s="404"/>
      <c r="V941" s="404"/>
      <c r="W941" s="404"/>
      <c r="X941" s="404"/>
      <c r="Y941" s="404"/>
      <c r="Z941" s="404"/>
      <c r="AA941" s="404"/>
      <c r="AB941" s="404"/>
      <c r="AC941" s="404"/>
      <c r="AD941" s="404"/>
      <c r="AE941" s="404"/>
      <c r="AF941" s="404"/>
      <c r="AG941" s="404"/>
    </row>
    <row r="942" spans="1:33" ht="15.75" customHeight="1">
      <c r="A942" s="404"/>
      <c r="B942" s="404"/>
      <c r="C942" s="404"/>
      <c r="D942" s="404"/>
      <c r="E942" s="404"/>
      <c r="F942" s="404"/>
      <c r="G942" s="404"/>
      <c r="H942" s="404"/>
      <c r="I942" s="404"/>
      <c r="J942" s="404"/>
      <c r="K942" s="404"/>
      <c r="L942" s="404"/>
      <c r="M942" s="404"/>
      <c r="N942" s="404"/>
      <c r="O942" s="404"/>
      <c r="P942" s="404"/>
      <c r="Q942" s="404"/>
      <c r="R942" s="404"/>
      <c r="S942" s="404"/>
      <c r="T942" s="404"/>
      <c r="U942" s="404"/>
      <c r="V942" s="404"/>
      <c r="W942" s="404"/>
      <c r="X942" s="404"/>
      <c r="Y942" s="404"/>
      <c r="Z942" s="404"/>
      <c r="AA942" s="404"/>
      <c r="AB942" s="404"/>
      <c r="AC942" s="404"/>
      <c r="AD942" s="404"/>
      <c r="AE942" s="404"/>
      <c r="AF942" s="404"/>
      <c r="AG942" s="404"/>
    </row>
    <row r="943" spans="1:33" ht="15.75" customHeight="1">
      <c r="A943" s="404"/>
      <c r="B943" s="404"/>
      <c r="C943" s="404"/>
      <c r="D943" s="404"/>
      <c r="E943" s="404"/>
      <c r="F943" s="404"/>
      <c r="G943" s="404"/>
      <c r="H943" s="404"/>
      <c r="I943" s="404"/>
      <c r="J943" s="404"/>
      <c r="K943" s="404"/>
      <c r="L943" s="404"/>
      <c r="M943" s="404"/>
      <c r="N943" s="404"/>
      <c r="O943" s="404"/>
      <c r="P943" s="404"/>
      <c r="Q943" s="404"/>
      <c r="R943" s="404"/>
      <c r="S943" s="404"/>
      <c r="T943" s="404"/>
      <c r="U943" s="404"/>
      <c r="V943" s="404"/>
      <c r="W943" s="404"/>
      <c r="X943" s="404"/>
      <c r="Y943" s="404"/>
      <c r="Z943" s="404"/>
      <c r="AA943" s="404"/>
      <c r="AB943" s="404"/>
      <c r="AC943" s="404"/>
      <c r="AD943" s="404"/>
      <c r="AE943" s="404"/>
      <c r="AF943" s="404"/>
      <c r="AG943" s="404"/>
    </row>
    <row r="944" spans="1:33" ht="15.75" customHeight="1">
      <c r="A944" s="404"/>
      <c r="B944" s="404"/>
      <c r="C944" s="404"/>
      <c r="D944" s="404"/>
      <c r="E944" s="404"/>
      <c r="F944" s="404"/>
      <c r="G944" s="404"/>
      <c r="H944" s="404"/>
      <c r="I944" s="404"/>
      <c r="J944" s="404"/>
      <c r="K944" s="404"/>
      <c r="L944" s="404"/>
      <c r="M944" s="404"/>
      <c r="N944" s="404"/>
      <c r="O944" s="404"/>
      <c r="P944" s="404"/>
      <c r="Q944" s="404"/>
      <c r="R944" s="404"/>
      <c r="S944" s="404"/>
      <c r="T944" s="404"/>
      <c r="U944" s="404"/>
      <c r="V944" s="404"/>
      <c r="W944" s="404"/>
      <c r="X944" s="404"/>
      <c r="Y944" s="404"/>
      <c r="Z944" s="404"/>
      <c r="AA944" s="404"/>
      <c r="AB944" s="404"/>
      <c r="AC944" s="404"/>
      <c r="AD944" s="404"/>
      <c r="AE944" s="404"/>
      <c r="AF944" s="404"/>
      <c r="AG944" s="404"/>
    </row>
    <row r="945" spans="1:33" ht="15.75" customHeight="1">
      <c r="A945" s="404"/>
      <c r="B945" s="404"/>
      <c r="C945" s="404"/>
      <c r="D945" s="404"/>
      <c r="E945" s="404"/>
      <c r="F945" s="404"/>
      <c r="G945" s="404"/>
      <c r="H945" s="404"/>
      <c r="I945" s="404"/>
      <c r="J945" s="404"/>
      <c r="K945" s="404"/>
      <c r="L945" s="404"/>
      <c r="M945" s="404"/>
      <c r="N945" s="404"/>
      <c r="O945" s="404"/>
      <c r="P945" s="404"/>
      <c r="Q945" s="404"/>
      <c r="R945" s="404"/>
      <c r="S945" s="404"/>
      <c r="T945" s="404"/>
      <c r="U945" s="404"/>
      <c r="V945" s="404"/>
      <c r="W945" s="404"/>
      <c r="X945" s="404"/>
      <c r="Y945" s="404"/>
      <c r="Z945" s="404"/>
      <c r="AA945" s="404"/>
      <c r="AB945" s="404"/>
      <c r="AC945" s="404"/>
      <c r="AD945" s="404"/>
      <c r="AE945" s="404"/>
      <c r="AF945" s="404"/>
      <c r="AG945" s="404"/>
    </row>
    <row r="946" spans="1:33" ht="15.75" customHeight="1">
      <c r="A946" s="404"/>
      <c r="B946" s="404"/>
      <c r="C946" s="404"/>
      <c r="D946" s="404"/>
      <c r="E946" s="404"/>
      <c r="F946" s="404"/>
      <c r="G946" s="404"/>
      <c r="H946" s="404"/>
      <c r="I946" s="404"/>
      <c r="J946" s="404"/>
      <c r="K946" s="404"/>
      <c r="L946" s="404"/>
      <c r="M946" s="404"/>
      <c r="N946" s="404"/>
      <c r="O946" s="404"/>
      <c r="P946" s="404"/>
      <c r="Q946" s="404"/>
      <c r="R946" s="404"/>
      <c r="S946" s="404"/>
      <c r="T946" s="404"/>
      <c r="U946" s="404"/>
      <c r="V946" s="404"/>
      <c r="W946" s="404"/>
      <c r="X946" s="404"/>
      <c r="Y946" s="404"/>
      <c r="Z946" s="404"/>
      <c r="AA946" s="404"/>
      <c r="AB946" s="404"/>
      <c r="AC946" s="404"/>
      <c r="AD946" s="404"/>
      <c r="AE946" s="404"/>
      <c r="AF946" s="404"/>
      <c r="AG946" s="404"/>
    </row>
    <row r="947" spans="1:33" ht="15.75" customHeight="1">
      <c r="A947" s="404"/>
      <c r="B947" s="404"/>
      <c r="C947" s="404"/>
      <c r="D947" s="404"/>
      <c r="E947" s="404"/>
      <c r="F947" s="404"/>
      <c r="G947" s="404"/>
      <c r="H947" s="404"/>
      <c r="I947" s="404"/>
      <c r="J947" s="404"/>
      <c r="K947" s="404"/>
      <c r="L947" s="404"/>
      <c r="M947" s="404"/>
      <c r="N947" s="404"/>
      <c r="O947" s="404"/>
      <c r="P947" s="404"/>
      <c r="Q947" s="404"/>
      <c r="R947" s="404"/>
      <c r="S947" s="404"/>
      <c r="T947" s="404"/>
      <c r="U947" s="404"/>
      <c r="V947" s="404"/>
      <c r="W947" s="404"/>
      <c r="X947" s="404"/>
      <c r="Y947" s="404"/>
      <c r="Z947" s="404"/>
      <c r="AA947" s="404"/>
      <c r="AB947" s="404"/>
      <c r="AC947" s="404"/>
      <c r="AD947" s="404"/>
      <c r="AE947" s="404"/>
      <c r="AF947" s="404"/>
      <c r="AG947" s="404"/>
    </row>
    <row r="948" spans="1:33" ht="15.75" customHeight="1">
      <c r="A948" s="404"/>
      <c r="B948" s="404"/>
      <c r="C948" s="404"/>
      <c r="D948" s="404"/>
      <c r="E948" s="404"/>
      <c r="F948" s="404"/>
      <c r="G948" s="404"/>
      <c r="H948" s="404"/>
      <c r="I948" s="404"/>
      <c r="J948" s="404"/>
      <c r="K948" s="404"/>
      <c r="L948" s="404"/>
      <c r="M948" s="404"/>
      <c r="N948" s="404"/>
      <c r="O948" s="404"/>
      <c r="P948" s="404"/>
      <c r="Q948" s="404"/>
      <c r="R948" s="404"/>
      <c r="S948" s="404"/>
      <c r="T948" s="404"/>
      <c r="U948" s="404"/>
      <c r="V948" s="404"/>
      <c r="W948" s="404"/>
      <c r="X948" s="404"/>
      <c r="Y948" s="404"/>
      <c r="Z948" s="404"/>
      <c r="AA948" s="404"/>
      <c r="AB948" s="404"/>
      <c r="AC948" s="404"/>
      <c r="AD948" s="404"/>
      <c r="AE948" s="404"/>
      <c r="AF948" s="404"/>
      <c r="AG948" s="404"/>
    </row>
    <row r="949" spans="1:33" ht="15.75" customHeight="1">
      <c r="A949" s="404"/>
      <c r="B949" s="404"/>
      <c r="C949" s="404"/>
      <c r="D949" s="404"/>
      <c r="E949" s="404"/>
      <c r="F949" s="404"/>
      <c r="G949" s="404"/>
      <c r="H949" s="404"/>
      <c r="I949" s="404"/>
      <c r="J949" s="404"/>
      <c r="K949" s="404"/>
      <c r="L949" s="404"/>
      <c r="M949" s="404"/>
      <c r="N949" s="404"/>
      <c r="O949" s="404"/>
      <c r="P949" s="404"/>
      <c r="Q949" s="404"/>
      <c r="R949" s="404"/>
      <c r="S949" s="404"/>
      <c r="T949" s="404"/>
      <c r="U949" s="404"/>
      <c r="V949" s="404"/>
      <c r="W949" s="404"/>
      <c r="X949" s="404"/>
      <c r="Y949" s="404"/>
      <c r="Z949" s="404"/>
      <c r="AA949" s="404"/>
      <c r="AB949" s="404"/>
      <c r="AC949" s="404"/>
      <c r="AD949" s="404"/>
      <c r="AE949" s="404"/>
      <c r="AF949" s="404"/>
      <c r="AG949" s="404"/>
    </row>
    <row r="950" spans="1:33" ht="15.75" customHeight="1">
      <c r="A950" s="404"/>
      <c r="B950" s="404"/>
      <c r="C950" s="404"/>
      <c r="D950" s="404"/>
      <c r="E950" s="404"/>
      <c r="F950" s="404"/>
      <c r="G950" s="404"/>
      <c r="H950" s="404"/>
      <c r="I950" s="404"/>
      <c r="J950" s="404"/>
      <c r="K950" s="404"/>
      <c r="L950" s="404"/>
      <c r="M950" s="404"/>
      <c r="N950" s="404"/>
      <c r="O950" s="404"/>
      <c r="P950" s="404"/>
      <c r="Q950" s="404"/>
      <c r="R950" s="404"/>
      <c r="S950" s="404"/>
      <c r="T950" s="404"/>
      <c r="U950" s="404"/>
      <c r="V950" s="404"/>
      <c r="W950" s="404"/>
      <c r="X950" s="404"/>
      <c r="Y950" s="404"/>
      <c r="Z950" s="404"/>
      <c r="AA950" s="404"/>
      <c r="AB950" s="404"/>
      <c r="AC950" s="404"/>
      <c r="AD950" s="404"/>
      <c r="AE950" s="404"/>
      <c r="AF950" s="404"/>
      <c r="AG950" s="404"/>
    </row>
    <row r="951" spans="1:33" ht="15.75" customHeight="1">
      <c r="A951" s="404"/>
      <c r="B951" s="404"/>
      <c r="C951" s="404"/>
      <c r="D951" s="404"/>
      <c r="E951" s="404"/>
      <c r="F951" s="404"/>
      <c r="G951" s="404"/>
      <c r="H951" s="404"/>
      <c r="I951" s="404"/>
      <c r="J951" s="404"/>
      <c r="K951" s="404"/>
      <c r="L951" s="404"/>
      <c r="M951" s="404"/>
      <c r="N951" s="404"/>
      <c r="O951" s="404"/>
      <c r="P951" s="404"/>
      <c r="Q951" s="404"/>
      <c r="R951" s="404"/>
      <c r="S951" s="404"/>
      <c r="T951" s="404"/>
      <c r="U951" s="404"/>
      <c r="V951" s="404"/>
      <c r="W951" s="404"/>
      <c r="X951" s="404"/>
      <c r="Y951" s="404"/>
      <c r="Z951" s="404"/>
      <c r="AA951" s="404"/>
      <c r="AB951" s="404"/>
      <c r="AC951" s="404"/>
      <c r="AD951" s="404"/>
      <c r="AE951" s="404"/>
      <c r="AF951" s="404"/>
      <c r="AG951" s="404"/>
    </row>
    <row r="952" spans="1:33" ht="15.75" customHeight="1">
      <c r="A952" s="404"/>
      <c r="B952" s="404"/>
      <c r="C952" s="404"/>
      <c r="D952" s="404"/>
      <c r="E952" s="404"/>
      <c r="F952" s="404"/>
      <c r="G952" s="404"/>
      <c r="H952" s="404"/>
      <c r="I952" s="404"/>
      <c r="J952" s="404"/>
      <c r="K952" s="404"/>
      <c r="L952" s="404"/>
      <c r="M952" s="404"/>
      <c r="N952" s="404"/>
      <c r="O952" s="404"/>
      <c r="P952" s="404"/>
      <c r="Q952" s="404"/>
      <c r="R952" s="404"/>
      <c r="S952" s="404"/>
      <c r="T952" s="404"/>
      <c r="U952" s="404"/>
      <c r="V952" s="404"/>
      <c r="W952" s="404"/>
      <c r="X952" s="404"/>
      <c r="Y952" s="404"/>
      <c r="Z952" s="404"/>
      <c r="AA952" s="404"/>
      <c r="AB952" s="404"/>
      <c r="AC952" s="404"/>
      <c r="AD952" s="404"/>
      <c r="AE952" s="404"/>
      <c r="AF952" s="404"/>
      <c r="AG952" s="404"/>
    </row>
    <row r="953" spans="1:33" ht="15.75" customHeight="1">
      <c r="A953" s="404"/>
      <c r="B953" s="404"/>
      <c r="C953" s="404"/>
      <c r="D953" s="404"/>
      <c r="E953" s="404"/>
      <c r="F953" s="404"/>
      <c r="G953" s="404"/>
      <c r="H953" s="404"/>
      <c r="I953" s="404"/>
      <c r="J953" s="404"/>
      <c r="K953" s="404"/>
      <c r="L953" s="404"/>
      <c r="M953" s="404"/>
      <c r="N953" s="404"/>
      <c r="O953" s="404"/>
      <c r="P953" s="404"/>
      <c r="Q953" s="404"/>
      <c r="R953" s="404"/>
      <c r="S953" s="404"/>
      <c r="T953" s="404"/>
      <c r="U953" s="404"/>
      <c r="V953" s="404"/>
      <c r="W953" s="404"/>
      <c r="X953" s="404"/>
      <c r="Y953" s="404"/>
      <c r="Z953" s="404"/>
      <c r="AA953" s="404"/>
      <c r="AB953" s="404"/>
      <c r="AC953" s="404"/>
      <c r="AD953" s="404"/>
      <c r="AE953" s="404"/>
      <c r="AF953" s="404"/>
      <c r="AG953" s="404"/>
    </row>
    <row r="954" spans="1:33" ht="15.75" customHeight="1">
      <c r="A954" s="404"/>
      <c r="B954" s="404"/>
      <c r="C954" s="404"/>
      <c r="D954" s="404"/>
      <c r="E954" s="404"/>
      <c r="F954" s="404"/>
      <c r="G954" s="404"/>
      <c r="H954" s="404"/>
      <c r="I954" s="404"/>
      <c r="J954" s="404"/>
      <c r="K954" s="404"/>
      <c r="L954" s="404"/>
      <c r="M954" s="404"/>
      <c r="N954" s="404"/>
      <c r="O954" s="404"/>
      <c r="P954" s="404"/>
      <c r="Q954" s="404"/>
      <c r="R954" s="404"/>
      <c r="S954" s="404"/>
      <c r="T954" s="404"/>
      <c r="U954" s="404"/>
      <c r="V954" s="404"/>
      <c r="W954" s="404"/>
      <c r="X954" s="404"/>
      <c r="Y954" s="404"/>
      <c r="Z954" s="404"/>
      <c r="AA954" s="404"/>
      <c r="AB954" s="404"/>
      <c r="AC954" s="404"/>
      <c r="AD954" s="404"/>
      <c r="AE954" s="404"/>
      <c r="AF954" s="404"/>
      <c r="AG954" s="404"/>
    </row>
    <row r="955" spans="1:33" ht="15.75" customHeight="1">
      <c r="A955" s="404"/>
      <c r="B955" s="404"/>
      <c r="C955" s="404"/>
      <c r="D955" s="404"/>
      <c r="E955" s="404"/>
      <c r="F955" s="404"/>
      <c r="G955" s="404"/>
      <c r="H955" s="404"/>
      <c r="I955" s="404"/>
      <c r="J955" s="404"/>
      <c r="K955" s="404"/>
      <c r="L955" s="404"/>
      <c r="M955" s="404"/>
      <c r="N955" s="404"/>
      <c r="O955" s="404"/>
      <c r="P955" s="404"/>
      <c r="Q955" s="404"/>
      <c r="R955" s="404"/>
      <c r="S955" s="404"/>
      <c r="T955" s="404"/>
      <c r="U955" s="404"/>
      <c r="V955" s="404"/>
      <c r="W955" s="404"/>
      <c r="X955" s="404"/>
      <c r="Y955" s="404"/>
      <c r="Z955" s="404"/>
      <c r="AA955" s="404"/>
      <c r="AB955" s="404"/>
      <c r="AC955" s="404"/>
      <c r="AD955" s="404"/>
      <c r="AE955" s="404"/>
      <c r="AF955" s="404"/>
      <c r="AG955" s="404"/>
    </row>
    <row r="956" spans="1:33" ht="15.75" customHeight="1">
      <c r="A956" s="404"/>
      <c r="B956" s="404"/>
      <c r="C956" s="404"/>
      <c r="D956" s="404"/>
      <c r="E956" s="404"/>
      <c r="F956" s="404"/>
      <c r="G956" s="404"/>
      <c r="H956" s="404"/>
      <c r="I956" s="404"/>
      <c r="J956" s="404"/>
      <c r="K956" s="404"/>
      <c r="L956" s="404"/>
      <c r="M956" s="404"/>
      <c r="N956" s="404"/>
      <c r="O956" s="404"/>
      <c r="P956" s="404"/>
      <c r="Q956" s="404"/>
      <c r="R956" s="404"/>
      <c r="S956" s="404"/>
      <c r="T956" s="404"/>
      <c r="U956" s="404"/>
      <c r="V956" s="404"/>
      <c r="W956" s="404"/>
      <c r="X956" s="404"/>
      <c r="Y956" s="404"/>
      <c r="Z956" s="404"/>
      <c r="AA956" s="404"/>
      <c r="AB956" s="404"/>
      <c r="AC956" s="404"/>
      <c r="AD956" s="404"/>
      <c r="AE956" s="404"/>
      <c r="AF956" s="404"/>
      <c r="AG956" s="404"/>
    </row>
    <row r="957" spans="1:33" ht="15.75" customHeight="1">
      <c r="A957" s="404"/>
      <c r="B957" s="404"/>
      <c r="C957" s="404"/>
      <c r="D957" s="404"/>
      <c r="E957" s="404"/>
      <c r="F957" s="404"/>
      <c r="G957" s="404"/>
      <c r="H957" s="404"/>
      <c r="I957" s="404"/>
      <c r="J957" s="404"/>
      <c r="K957" s="404"/>
      <c r="L957" s="404"/>
      <c r="M957" s="404"/>
      <c r="N957" s="404"/>
      <c r="O957" s="404"/>
      <c r="P957" s="404"/>
      <c r="Q957" s="404"/>
      <c r="R957" s="404"/>
      <c r="S957" s="404"/>
      <c r="T957" s="404"/>
      <c r="U957" s="404"/>
      <c r="V957" s="404"/>
      <c r="W957" s="404"/>
      <c r="X957" s="404"/>
      <c r="Y957" s="404"/>
      <c r="Z957" s="404"/>
      <c r="AA957" s="404"/>
      <c r="AB957" s="404"/>
      <c r="AC957" s="404"/>
      <c r="AD957" s="404"/>
      <c r="AE957" s="404"/>
      <c r="AF957" s="404"/>
      <c r="AG957" s="404"/>
    </row>
    <row r="958" spans="1:33" ht="15.75" customHeight="1">
      <c r="A958" s="404"/>
      <c r="B958" s="404"/>
      <c r="C958" s="404"/>
      <c r="D958" s="404"/>
      <c r="E958" s="404"/>
      <c r="F958" s="404"/>
      <c r="G958" s="404"/>
      <c r="H958" s="404"/>
      <c r="I958" s="404"/>
      <c r="J958" s="404"/>
      <c r="K958" s="404"/>
      <c r="L958" s="404"/>
      <c r="M958" s="404"/>
      <c r="N958" s="404"/>
      <c r="O958" s="404"/>
      <c r="P958" s="404"/>
      <c r="Q958" s="404"/>
      <c r="R958" s="404"/>
      <c r="S958" s="404"/>
      <c r="T958" s="404"/>
      <c r="U958" s="404"/>
      <c r="V958" s="404"/>
      <c r="W958" s="404"/>
      <c r="X958" s="404"/>
      <c r="Y958" s="404"/>
      <c r="Z958" s="404"/>
      <c r="AA958" s="404"/>
      <c r="AB958" s="404"/>
      <c r="AC958" s="404"/>
      <c r="AD958" s="404"/>
      <c r="AE958" s="404"/>
      <c r="AF958" s="404"/>
      <c r="AG958" s="404"/>
    </row>
    <row r="959" spans="1:33" ht="15.75" customHeight="1">
      <c r="A959" s="404"/>
      <c r="B959" s="404"/>
      <c r="C959" s="404"/>
      <c r="D959" s="404"/>
      <c r="E959" s="404"/>
      <c r="F959" s="404"/>
      <c r="G959" s="404"/>
      <c r="H959" s="404"/>
      <c r="I959" s="404"/>
      <c r="J959" s="404"/>
      <c r="K959" s="404"/>
      <c r="L959" s="404"/>
      <c r="M959" s="404"/>
      <c r="N959" s="404"/>
      <c r="O959" s="404"/>
      <c r="P959" s="404"/>
      <c r="Q959" s="404"/>
      <c r="R959" s="404"/>
      <c r="S959" s="404"/>
      <c r="T959" s="404"/>
      <c r="U959" s="404"/>
      <c r="V959" s="404"/>
      <c r="W959" s="404"/>
      <c r="X959" s="404"/>
      <c r="Y959" s="404"/>
      <c r="Z959" s="404"/>
      <c r="AA959" s="404"/>
      <c r="AB959" s="404"/>
      <c r="AC959" s="404"/>
      <c r="AD959" s="404"/>
      <c r="AE959" s="404"/>
      <c r="AF959" s="404"/>
      <c r="AG959" s="404"/>
    </row>
    <row r="960" spans="1:33" ht="15.75" customHeight="1">
      <c r="A960" s="404"/>
      <c r="B960" s="404"/>
      <c r="C960" s="404"/>
      <c r="D960" s="404"/>
      <c r="E960" s="404"/>
      <c r="F960" s="404"/>
      <c r="G960" s="404"/>
      <c r="H960" s="404"/>
      <c r="I960" s="404"/>
      <c r="J960" s="404"/>
      <c r="K960" s="404"/>
      <c r="L960" s="404"/>
      <c r="M960" s="404"/>
      <c r="N960" s="404"/>
      <c r="O960" s="404"/>
      <c r="P960" s="404"/>
      <c r="Q960" s="404"/>
      <c r="R960" s="404"/>
      <c r="S960" s="404"/>
      <c r="T960" s="404"/>
      <c r="U960" s="404"/>
      <c r="V960" s="404"/>
      <c r="W960" s="404"/>
      <c r="X960" s="404"/>
      <c r="Y960" s="404"/>
      <c r="Z960" s="404"/>
      <c r="AA960" s="404"/>
      <c r="AB960" s="404"/>
      <c r="AC960" s="404"/>
      <c r="AD960" s="404"/>
      <c r="AE960" s="404"/>
      <c r="AF960" s="404"/>
      <c r="AG960" s="404"/>
    </row>
    <row r="961" spans="1:33" ht="15.75" customHeight="1">
      <c r="A961" s="404"/>
      <c r="B961" s="404"/>
      <c r="C961" s="404"/>
      <c r="D961" s="404"/>
      <c r="E961" s="404"/>
      <c r="F961" s="404"/>
      <c r="G961" s="404"/>
      <c r="H961" s="404"/>
      <c r="I961" s="404"/>
      <c r="J961" s="404"/>
      <c r="K961" s="404"/>
      <c r="L961" s="404"/>
      <c r="M961" s="404"/>
      <c r="N961" s="404"/>
      <c r="O961" s="404"/>
      <c r="P961" s="404"/>
      <c r="Q961" s="404"/>
      <c r="R961" s="404"/>
      <c r="S961" s="404"/>
      <c r="T961" s="404"/>
      <c r="U961" s="404"/>
      <c r="V961" s="404"/>
      <c r="W961" s="404"/>
      <c r="X961" s="404"/>
      <c r="Y961" s="404"/>
      <c r="Z961" s="404"/>
      <c r="AA961" s="404"/>
      <c r="AB961" s="404"/>
      <c r="AC961" s="404"/>
      <c r="AD961" s="404"/>
      <c r="AE961" s="404"/>
      <c r="AF961" s="404"/>
      <c r="AG961" s="404"/>
    </row>
    <row r="962" spans="1:33" ht="15.75" customHeight="1">
      <c r="A962" s="404"/>
      <c r="B962" s="404"/>
      <c r="C962" s="404"/>
      <c r="D962" s="404"/>
      <c r="E962" s="404"/>
      <c r="F962" s="404"/>
      <c r="G962" s="404"/>
      <c r="H962" s="404"/>
      <c r="I962" s="404"/>
      <c r="J962" s="404"/>
      <c r="K962" s="404"/>
      <c r="L962" s="404"/>
      <c r="M962" s="404"/>
      <c r="N962" s="404"/>
      <c r="O962" s="404"/>
      <c r="P962" s="404"/>
      <c r="Q962" s="404"/>
      <c r="R962" s="404"/>
      <c r="S962" s="404"/>
      <c r="T962" s="404"/>
      <c r="U962" s="404"/>
      <c r="V962" s="404"/>
      <c r="W962" s="404"/>
      <c r="X962" s="404"/>
      <c r="Y962" s="404"/>
      <c r="Z962" s="404"/>
      <c r="AA962" s="404"/>
      <c r="AB962" s="404"/>
      <c r="AC962" s="404"/>
      <c r="AD962" s="404"/>
      <c r="AE962" s="404"/>
      <c r="AF962" s="404"/>
      <c r="AG962" s="404"/>
    </row>
    <row r="963" spans="1:33" ht="15.75" customHeight="1">
      <c r="A963" s="404"/>
      <c r="B963" s="404"/>
      <c r="C963" s="404"/>
      <c r="D963" s="404"/>
      <c r="E963" s="404"/>
      <c r="F963" s="404"/>
      <c r="G963" s="404"/>
      <c r="H963" s="404"/>
      <c r="I963" s="404"/>
      <c r="J963" s="404"/>
      <c r="K963" s="404"/>
      <c r="L963" s="404"/>
      <c r="M963" s="404"/>
      <c r="N963" s="404"/>
      <c r="O963" s="404"/>
      <c r="P963" s="404"/>
      <c r="Q963" s="404"/>
      <c r="R963" s="404"/>
      <c r="S963" s="404"/>
      <c r="T963" s="404"/>
      <c r="U963" s="404"/>
      <c r="V963" s="404"/>
      <c r="W963" s="404"/>
      <c r="X963" s="404"/>
      <c r="Y963" s="404"/>
      <c r="Z963" s="404"/>
      <c r="AA963" s="404"/>
      <c r="AB963" s="404"/>
      <c r="AC963" s="404"/>
      <c r="AD963" s="404"/>
      <c r="AE963" s="404"/>
      <c r="AF963" s="404"/>
      <c r="AG963" s="404"/>
    </row>
    <row r="964" spans="1:33" ht="15.75" customHeight="1">
      <c r="A964" s="404"/>
      <c r="B964" s="404"/>
      <c r="C964" s="404"/>
      <c r="D964" s="404"/>
      <c r="E964" s="404"/>
      <c r="F964" s="404"/>
      <c r="G964" s="404"/>
      <c r="H964" s="404"/>
      <c r="I964" s="404"/>
      <c r="J964" s="404"/>
      <c r="K964" s="404"/>
      <c r="L964" s="404"/>
      <c r="M964" s="404"/>
      <c r="N964" s="404"/>
      <c r="O964" s="404"/>
      <c r="P964" s="404"/>
      <c r="Q964" s="404"/>
      <c r="R964" s="404"/>
      <c r="S964" s="404"/>
      <c r="T964" s="404"/>
      <c r="U964" s="404"/>
      <c r="V964" s="404"/>
      <c r="W964" s="404"/>
      <c r="X964" s="404"/>
      <c r="Y964" s="404"/>
      <c r="Z964" s="404"/>
      <c r="AA964" s="404"/>
      <c r="AB964" s="404"/>
      <c r="AC964" s="404"/>
      <c r="AD964" s="404"/>
      <c r="AE964" s="404"/>
      <c r="AF964" s="404"/>
      <c r="AG964" s="404"/>
    </row>
    <row r="965" spans="1:33" ht="15.75" customHeight="1">
      <c r="A965" s="404"/>
      <c r="B965" s="404"/>
      <c r="C965" s="404"/>
      <c r="D965" s="404"/>
      <c r="E965" s="404"/>
      <c r="F965" s="404"/>
      <c r="G965" s="404"/>
      <c r="H965" s="404"/>
      <c r="I965" s="404"/>
      <c r="J965" s="404"/>
      <c r="K965" s="404"/>
      <c r="L965" s="404"/>
      <c r="M965" s="404"/>
      <c r="N965" s="404"/>
      <c r="O965" s="404"/>
      <c r="P965" s="404"/>
      <c r="Q965" s="404"/>
      <c r="R965" s="404"/>
      <c r="S965" s="404"/>
      <c r="T965" s="404"/>
      <c r="U965" s="404"/>
      <c r="V965" s="404"/>
      <c r="W965" s="404"/>
      <c r="X965" s="404"/>
      <c r="Y965" s="404"/>
      <c r="Z965" s="404"/>
      <c r="AA965" s="404"/>
      <c r="AB965" s="404"/>
      <c r="AC965" s="404"/>
      <c r="AD965" s="404"/>
      <c r="AE965" s="404"/>
      <c r="AF965" s="404"/>
      <c r="AG965" s="404"/>
    </row>
    <row r="966" spans="1:33" ht="15.75" customHeight="1">
      <c r="A966" s="404"/>
      <c r="B966" s="404"/>
      <c r="C966" s="404"/>
      <c r="D966" s="404"/>
      <c r="E966" s="404"/>
      <c r="F966" s="404"/>
      <c r="G966" s="404"/>
      <c r="H966" s="404"/>
      <c r="I966" s="404"/>
      <c r="J966" s="404"/>
      <c r="K966" s="404"/>
      <c r="L966" s="404"/>
      <c r="M966" s="404"/>
      <c r="N966" s="404"/>
      <c r="O966" s="404"/>
      <c r="P966" s="404"/>
      <c r="Q966" s="404"/>
      <c r="R966" s="404"/>
      <c r="S966" s="404"/>
      <c r="T966" s="404"/>
      <c r="U966" s="404"/>
      <c r="V966" s="404"/>
      <c r="W966" s="404"/>
      <c r="X966" s="404"/>
      <c r="Y966" s="404"/>
      <c r="Z966" s="404"/>
      <c r="AA966" s="404"/>
      <c r="AB966" s="404"/>
      <c r="AC966" s="404"/>
      <c r="AD966" s="404"/>
      <c r="AE966" s="404"/>
      <c r="AF966" s="404"/>
      <c r="AG966" s="404"/>
    </row>
    <row r="967" spans="1:33" ht="15.75" customHeight="1">
      <c r="A967" s="404"/>
      <c r="B967" s="404"/>
      <c r="C967" s="404"/>
      <c r="D967" s="404"/>
      <c r="E967" s="404"/>
      <c r="F967" s="404"/>
      <c r="G967" s="404"/>
      <c r="H967" s="404"/>
      <c r="I967" s="404"/>
      <c r="J967" s="404"/>
      <c r="K967" s="404"/>
      <c r="L967" s="404"/>
      <c r="M967" s="404"/>
      <c r="N967" s="404"/>
      <c r="O967" s="404"/>
      <c r="P967" s="404"/>
      <c r="Q967" s="404"/>
      <c r="R967" s="404"/>
      <c r="S967" s="404"/>
      <c r="T967" s="404"/>
      <c r="U967" s="404"/>
      <c r="V967" s="404"/>
      <c r="W967" s="404"/>
      <c r="X967" s="404"/>
      <c r="Y967" s="404"/>
      <c r="Z967" s="404"/>
      <c r="AA967" s="404"/>
      <c r="AB967" s="404"/>
      <c r="AC967" s="404"/>
      <c r="AD967" s="404"/>
      <c r="AE967" s="404"/>
      <c r="AF967" s="404"/>
      <c r="AG967" s="404"/>
    </row>
    <row r="968" spans="1:33" ht="15.75" customHeight="1">
      <c r="A968" s="404"/>
      <c r="B968" s="404"/>
      <c r="C968" s="404"/>
      <c r="D968" s="404"/>
      <c r="E968" s="404"/>
      <c r="F968" s="404"/>
      <c r="G968" s="404"/>
      <c r="H968" s="404"/>
      <c r="I968" s="404"/>
      <c r="J968" s="404"/>
      <c r="K968" s="404"/>
      <c r="L968" s="404"/>
      <c r="M968" s="404"/>
      <c r="N968" s="404"/>
      <c r="O968" s="404"/>
      <c r="P968" s="404"/>
      <c r="Q968" s="404"/>
      <c r="R968" s="404"/>
      <c r="S968" s="404"/>
      <c r="T968" s="404"/>
      <c r="U968" s="404"/>
      <c r="V968" s="404"/>
      <c r="W968" s="404"/>
      <c r="X968" s="404"/>
      <c r="Y968" s="404"/>
      <c r="Z968" s="404"/>
      <c r="AA968" s="404"/>
      <c r="AB968" s="404"/>
      <c r="AC968" s="404"/>
      <c r="AD968" s="404"/>
      <c r="AE968" s="404"/>
      <c r="AF968" s="404"/>
      <c r="AG968" s="404"/>
    </row>
    <row r="969" spans="1:33" ht="15.75" customHeight="1">
      <c r="A969" s="404"/>
      <c r="B969" s="404"/>
      <c r="C969" s="404"/>
      <c r="D969" s="404"/>
      <c r="E969" s="404"/>
      <c r="F969" s="404"/>
      <c r="G969" s="404"/>
      <c r="H969" s="404"/>
      <c r="I969" s="404"/>
      <c r="J969" s="404"/>
      <c r="K969" s="404"/>
      <c r="L969" s="404"/>
      <c r="M969" s="404"/>
      <c r="N969" s="404"/>
      <c r="O969" s="404"/>
      <c r="P969" s="404"/>
      <c r="Q969" s="404"/>
      <c r="R969" s="404"/>
      <c r="S969" s="404"/>
      <c r="T969" s="404"/>
      <c r="U969" s="404"/>
      <c r="V969" s="404"/>
      <c r="W969" s="404"/>
      <c r="X969" s="404"/>
      <c r="Y969" s="404"/>
      <c r="Z969" s="404"/>
      <c r="AA969" s="404"/>
      <c r="AB969" s="404"/>
      <c r="AC969" s="404"/>
      <c r="AD969" s="404"/>
      <c r="AE969" s="404"/>
      <c r="AF969" s="404"/>
      <c r="AG969" s="404"/>
    </row>
    <row r="970" spans="1:33" ht="15.75" customHeight="1">
      <c r="A970" s="404"/>
      <c r="B970" s="404"/>
      <c r="C970" s="404"/>
      <c r="D970" s="404"/>
      <c r="E970" s="404"/>
      <c r="F970" s="404"/>
      <c r="G970" s="404"/>
      <c r="H970" s="404"/>
      <c r="I970" s="404"/>
      <c r="J970" s="404"/>
      <c r="K970" s="404"/>
      <c r="L970" s="404"/>
      <c r="M970" s="404"/>
      <c r="N970" s="404"/>
      <c r="O970" s="404"/>
      <c r="P970" s="404"/>
      <c r="Q970" s="404"/>
      <c r="R970" s="404"/>
      <c r="S970" s="404"/>
      <c r="T970" s="404"/>
      <c r="U970" s="404"/>
      <c r="V970" s="404"/>
      <c r="W970" s="404"/>
      <c r="X970" s="404"/>
      <c r="Y970" s="404"/>
      <c r="Z970" s="404"/>
      <c r="AA970" s="404"/>
      <c r="AB970" s="404"/>
      <c r="AC970" s="404"/>
      <c r="AD970" s="404"/>
      <c r="AE970" s="404"/>
      <c r="AF970" s="404"/>
      <c r="AG970" s="404"/>
    </row>
    <row r="971" spans="1:33" ht="15.75" customHeight="1">
      <c r="A971" s="404"/>
      <c r="B971" s="404"/>
      <c r="C971" s="404"/>
      <c r="D971" s="404"/>
      <c r="E971" s="404"/>
      <c r="F971" s="404"/>
      <c r="G971" s="404"/>
      <c r="H971" s="404"/>
      <c r="I971" s="404"/>
      <c r="J971" s="404"/>
      <c r="K971" s="404"/>
      <c r="L971" s="404"/>
      <c r="M971" s="404"/>
      <c r="N971" s="404"/>
      <c r="O971" s="404"/>
      <c r="P971" s="404"/>
      <c r="Q971" s="404"/>
      <c r="R971" s="404"/>
      <c r="S971" s="404"/>
      <c r="T971" s="404"/>
      <c r="U971" s="404"/>
      <c r="V971" s="404"/>
      <c r="W971" s="404"/>
      <c r="X971" s="404"/>
      <c r="Y971" s="404"/>
      <c r="Z971" s="404"/>
      <c r="AA971" s="404"/>
      <c r="AB971" s="404"/>
      <c r="AC971" s="404"/>
      <c r="AD971" s="404"/>
      <c r="AE971" s="404"/>
      <c r="AF971" s="404"/>
      <c r="AG971" s="404"/>
    </row>
    <row r="972" spans="1:33" ht="15.75" customHeight="1">
      <c r="A972" s="404"/>
      <c r="B972" s="404"/>
      <c r="C972" s="404"/>
      <c r="D972" s="404"/>
      <c r="E972" s="404"/>
      <c r="F972" s="404"/>
      <c r="G972" s="404"/>
      <c r="H972" s="404"/>
      <c r="I972" s="404"/>
      <c r="J972" s="404"/>
      <c r="K972" s="404"/>
      <c r="L972" s="404"/>
      <c r="M972" s="404"/>
      <c r="N972" s="404"/>
      <c r="O972" s="404"/>
      <c r="P972" s="404"/>
      <c r="Q972" s="404"/>
      <c r="R972" s="404"/>
      <c r="S972" s="404"/>
      <c r="T972" s="404"/>
      <c r="U972" s="404"/>
      <c r="V972" s="404"/>
      <c r="W972" s="404"/>
      <c r="X972" s="404"/>
      <c r="Y972" s="404"/>
      <c r="Z972" s="404"/>
      <c r="AA972" s="404"/>
      <c r="AB972" s="404"/>
      <c r="AC972" s="404"/>
      <c r="AD972" s="404"/>
      <c r="AE972" s="404"/>
      <c r="AF972" s="404"/>
      <c r="AG972" s="404"/>
    </row>
    <row r="973" spans="1:33" ht="15.75" customHeight="1">
      <c r="A973" s="404"/>
      <c r="B973" s="404"/>
      <c r="C973" s="404"/>
      <c r="D973" s="404"/>
      <c r="E973" s="404"/>
      <c r="F973" s="404"/>
      <c r="G973" s="404"/>
      <c r="H973" s="404"/>
      <c r="I973" s="404"/>
      <c r="J973" s="404"/>
      <c r="K973" s="404"/>
      <c r="L973" s="404"/>
      <c r="M973" s="404"/>
      <c r="N973" s="404"/>
      <c r="O973" s="404"/>
      <c r="P973" s="404"/>
      <c r="Q973" s="404"/>
      <c r="R973" s="404"/>
      <c r="S973" s="404"/>
      <c r="T973" s="404"/>
      <c r="U973" s="404"/>
      <c r="V973" s="404"/>
      <c r="W973" s="404"/>
      <c r="X973" s="404"/>
      <c r="Y973" s="404"/>
      <c r="Z973" s="404"/>
      <c r="AA973" s="404"/>
      <c r="AB973" s="404"/>
      <c r="AC973" s="404"/>
      <c r="AD973" s="404"/>
      <c r="AE973" s="404"/>
      <c r="AF973" s="404"/>
      <c r="AG973" s="404"/>
    </row>
    <row r="974" spans="1:33" ht="15.75" customHeight="1">
      <c r="A974" s="404"/>
      <c r="B974" s="404"/>
      <c r="C974" s="404"/>
      <c r="D974" s="404"/>
      <c r="E974" s="404"/>
      <c r="F974" s="404"/>
      <c r="G974" s="404"/>
      <c r="H974" s="404"/>
      <c r="I974" s="404"/>
      <c r="J974" s="404"/>
      <c r="K974" s="404"/>
      <c r="L974" s="404"/>
      <c r="M974" s="404"/>
      <c r="N974" s="404"/>
      <c r="O974" s="404"/>
      <c r="P974" s="404"/>
      <c r="Q974" s="404"/>
      <c r="R974" s="404"/>
      <c r="S974" s="404"/>
      <c r="T974" s="404"/>
      <c r="U974" s="404"/>
      <c r="V974" s="404"/>
      <c r="W974" s="404"/>
      <c r="X974" s="404"/>
      <c r="Y974" s="404"/>
      <c r="Z974" s="404"/>
      <c r="AA974" s="404"/>
      <c r="AB974" s="404"/>
      <c r="AC974" s="404"/>
      <c r="AD974" s="404"/>
      <c r="AE974" s="404"/>
      <c r="AF974" s="404"/>
      <c r="AG974" s="404"/>
    </row>
    <row r="975" spans="1:33" ht="15.75" customHeight="1">
      <c r="A975" s="404"/>
      <c r="B975" s="404"/>
      <c r="C975" s="404"/>
      <c r="D975" s="404"/>
      <c r="E975" s="404"/>
      <c r="F975" s="404"/>
      <c r="G975" s="404"/>
      <c r="H975" s="404"/>
      <c r="I975" s="404"/>
      <c r="J975" s="404"/>
      <c r="K975" s="404"/>
      <c r="L975" s="404"/>
      <c r="M975" s="404"/>
      <c r="N975" s="404"/>
      <c r="O975" s="404"/>
      <c r="P975" s="404"/>
      <c r="Q975" s="404"/>
      <c r="R975" s="404"/>
      <c r="S975" s="404"/>
      <c r="T975" s="404"/>
      <c r="U975" s="404"/>
      <c r="V975" s="404"/>
      <c r="W975" s="404"/>
      <c r="X975" s="404"/>
      <c r="Y975" s="404"/>
      <c r="Z975" s="404"/>
      <c r="AA975" s="404"/>
      <c r="AB975" s="404"/>
      <c r="AC975" s="404"/>
      <c r="AD975" s="404"/>
      <c r="AE975" s="404"/>
      <c r="AF975" s="404"/>
      <c r="AG975" s="404"/>
    </row>
    <row r="976" spans="1:33" ht="15.75" customHeight="1">
      <c r="A976" s="404"/>
      <c r="B976" s="404"/>
      <c r="C976" s="404"/>
      <c r="D976" s="404"/>
      <c r="E976" s="404"/>
      <c r="F976" s="404"/>
      <c r="G976" s="404"/>
      <c r="H976" s="404"/>
      <c r="I976" s="404"/>
      <c r="J976" s="404"/>
      <c r="K976" s="404"/>
      <c r="L976" s="404"/>
      <c r="M976" s="404"/>
      <c r="N976" s="404"/>
      <c r="O976" s="404"/>
      <c r="P976" s="404"/>
      <c r="Q976" s="404"/>
      <c r="R976" s="404"/>
      <c r="S976" s="404"/>
      <c r="T976" s="404"/>
      <c r="U976" s="404"/>
      <c r="V976" s="404"/>
      <c r="W976" s="404"/>
      <c r="X976" s="404"/>
      <c r="Y976" s="404"/>
      <c r="Z976" s="404"/>
      <c r="AA976" s="404"/>
      <c r="AB976" s="404"/>
      <c r="AC976" s="404"/>
      <c r="AD976" s="404"/>
      <c r="AE976" s="404"/>
      <c r="AF976" s="404"/>
      <c r="AG976" s="404"/>
    </row>
    <row r="977" spans="1:33" ht="15.75" customHeight="1">
      <c r="A977" s="404"/>
      <c r="B977" s="404"/>
      <c r="C977" s="404"/>
      <c r="D977" s="404"/>
      <c r="E977" s="404"/>
      <c r="F977" s="404"/>
      <c r="G977" s="404"/>
      <c r="H977" s="404"/>
      <c r="I977" s="404"/>
      <c r="J977" s="404"/>
      <c r="K977" s="404"/>
      <c r="L977" s="404"/>
      <c r="M977" s="404"/>
      <c r="N977" s="404"/>
      <c r="O977" s="404"/>
      <c r="P977" s="404"/>
      <c r="Q977" s="404"/>
      <c r="R977" s="404"/>
      <c r="S977" s="404"/>
      <c r="T977" s="404"/>
      <c r="U977" s="404"/>
      <c r="V977" s="404"/>
      <c r="W977" s="404"/>
      <c r="X977" s="404"/>
      <c r="Y977" s="404"/>
      <c r="Z977" s="404"/>
      <c r="AA977" s="404"/>
      <c r="AB977" s="404"/>
      <c r="AC977" s="404"/>
      <c r="AD977" s="404"/>
      <c r="AE977" s="404"/>
      <c r="AF977" s="404"/>
      <c r="AG977" s="404"/>
    </row>
    <row r="978" spans="1:33" ht="15.75" customHeight="1">
      <c r="A978" s="404"/>
      <c r="B978" s="404"/>
      <c r="C978" s="404"/>
      <c r="D978" s="404"/>
      <c r="E978" s="404"/>
      <c r="F978" s="404"/>
      <c r="G978" s="404"/>
      <c r="H978" s="404"/>
      <c r="I978" s="404"/>
      <c r="J978" s="404"/>
      <c r="K978" s="404"/>
      <c r="L978" s="404"/>
      <c r="M978" s="404"/>
      <c r="N978" s="404"/>
      <c r="O978" s="404"/>
      <c r="P978" s="404"/>
      <c r="Q978" s="404"/>
      <c r="R978" s="404"/>
      <c r="S978" s="404"/>
      <c r="T978" s="404"/>
      <c r="U978" s="404"/>
      <c r="V978" s="404"/>
      <c r="W978" s="404"/>
      <c r="X978" s="404"/>
      <c r="Y978" s="404"/>
      <c r="Z978" s="404"/>
      <c r="AA978" s="404"/>
      <c r="AB978" s="404"/>
      <c r="AC978" s="404"/>
      <c r="AD978" s="404"/>
      <c r="AE978" s="404"/>
      <c r="AF978" s="404"/>
      <c r="AG978" s="404"/>
    </row>
    <row r="979" spans="1:33" ht="15.75" customHeight="1">
      <c r="A979" s="404"/>
      <c r="B979" s="404"/>
      <c r="C979" s="404"/>
      <c r="D979" s="404"/>
      <c r="E979" s="404"/>
      <c r="F979" s="404"/>
      <c r="G979" s="404"/>
      <c r="H979" s="404"/>
      <c r="I979" s="404"/>
      <c r="J979" s="404"/>
      <c r="K979" s="404"/>
      <c r="L979" s="404"/>
      <c r="M979" s="404"/>
      <c r="N979" s="404"/>
      <c r="O979" s="404"/>
      <c r="P979" s="404"/>
      <c r="Q979" s="404"/>
      <c r="R979" s="404"/>
      <c r="S979" s="404"/>
      <c r="T979" s="404"/>
      <c r="U979" s="404"/>
      <c r="V979" s="404"/>
      <c r="W979" s="404"/>
      <c r="X979" s="404"/>
      <c r="Y979" s="404"/>
      <c r="Z979" s="404"/>
      <c r="AA979" s="404"/>
      <c r="AB979" s="404"/>
      <c r="AC979" s="404"/>
      <c r="AD979" s="404"/>
      <c r="AE979" s="404"/>
      <c r="AF979" s="404"/>
      <c r="AG979" s="404"/>
    </row>
    <row r="980" spans="1:33" ht="15.75" customHeight="1">
      <c r="A980" s="404"/>
      <c r="B980" s="404"/>
      <c r="C980" s="404"/>
      <c r="D980" s="404"/>
      <c r="E980" s="404"/>
      <c r="F980" s="404"/>
      <c r="G980" s="404"/>
      <c r="H980" s="404"/>
      <c r="I980" s="404"/>
      <c r="J980" s="404"/>
      <c r="K980" s="404"/>
      <c r="L980" s="404"/>
      <c r="M980" s="404"/>
      <c r="N980" s="404"/>
      <c r="O980" s="404"/>
      <c r="P980" s="404"/>
      <c r="Q980" s="404"/>
      <c r="R980" s="404"/>
      <c r="S980" s="404"/>
      <c r="T980" s="404"/>
      <c r="U980" s="404"/>
      <c r="V980" s="404"/>
      <c r="W980" s="404"/>
      <c r="X980" s="404"/>
      <c r="Y980" s="404"/>
      <c r="Z980" s="404"/>
      <c r="AA980" s="404"/>
      <c r="AB980" s="404"/>
      <c r="AC980" s="404"/>
      <c r="AD980" s="404"/>
      <c r="AE980" s="404"/>
      <c r="AF980" s="404"/>
      <c r="AG980" s="404"/>
    </row>
    <row r="981" spans="1:33" ht="15.75" customHeight="1">
      <c r="A981" s="404"/>
      <c r="B981" s="404"/>
      <c r="C981" s="404"/>
      <c r="D981" s="404"/>
      <c r="E981" s="404"/>
      <c r="F981" s="404"/>
      <c r="G981" s="404"/>
      <c r="H981" s="404"/>
      <c r="I981" s="404"/>
      <c r="J981" s="404"/>
      <c r="K981" s="404"/>
      <c r="L981" s="404"/>
      <c r="M981" s="404"/>
      <c r="N981" s="404"/>
      <c r="O981" s="404"/>
      <c r="P981" s="404"/>
      <c r="Q981" s="404"/>
      <c r="R981" s="404"/>
      <c r="S981" s="404"/>
      <c r="T981" s="404"/>
      <c r="U981" s="404"/>
      <c r="V981" s="404"/>
      <c r="W981" s="404"/>
      <c r="X981" s="404"/>
      <c r="Y981" s="404"/>
      <c r="Z981" s="404"/>
      <c r="AA981" s="404"/>
      <c r="AB981" s="404"/>
      <c r="AC981" s="404"/>
      <c r="AD981" s="404"/>
      <c r="AE981" s="404"/>
      <c r="AF981" s="404"/>
      <c r="AG981" s="404"/>
    </row>
    <row r="982" spans="1:33" ht="15.75" customHeight="1">
      <c r="A982" s="404"/>
      <c r="B982" s="404"/>
      <c r="C982" s="404"/>
      <c r="D982" s="404"/>
      <c r="E982" s="404"/>
      <c r="F982" s="404"/>
      <c r="G982" s="404"/>
      <c r="H982" s="404"/>
      <c r="I982" s="404"/>
      <c r="J982" s="404"/>
      <c r="K982" s="404"/>
      <c r="L982" s="404"/>
      <c r="M982" s="404"/>
      <c r="N982" s="404"/>
      <c r="O982" s="404"/>
      <c r="P982" s="404"/>
      <c r="Q982" s="404"/>
      <c r="R982" s="404"/>
      <c r="S982" s="404"/>
      <c r="T982" s="404"/>
      <c r="U982" s="404"/>
      <c r="V982" s="404"/>
      <c r="W982" s="404"/>
      <c r="X982" s="404"/>
      <c r="Y982" s="404"/>
      <c r="Z982" s="404"/>
      <c r="AA982" s="404"/>
      <c r="AB982" s="404"/>
      <c r="AC982" s="404"/>
      <c r="AD982" s="404"/>
      <c r="AE982" s="404"/>
      <c r="AF982" s="404"/>
      <c r="AG982" s="404"/>
    </row>
    <row r="983" spans="1:33" ht="15.75" customHeight="1">
      <c r="A983" s="404"/>
      <c r="B983" s="404"/>
      <c r="C983" s="404"/>
      <c r="D983" s="404"/>
      <c r="E983" s="404"/>
      <c r="F983" s="404"/>
      <c r="G983" s="404"/>
      <c r="H983" s="404"/>
      <c r="I983" s="404"/>
      <c r="J983" s="404"/>
      <c r="K983" s="404"/>
      <c r="L983" s="404"/>
      <c r="M983" s="404"/>
      <c r="N983" s="404"/>
      <c r="O983" s="404"/>
      <c r="P983" s="404"/>
      <c r="Q983" s="404"/>
      <c r="R983" s="404"/>
      <c r="S983" s="404"/>
      <c r="T983" s="404"/>
      <c r="U983" s="404"/>
      <c r="V983" s="404"/>
      <c r="W983" s="404"/>
      <c r="X983" s="404"/>
      <c r="Y983" s="404"/>
      <c r="Z983" s="404"/>
      <c r="AA983" s="404"/>
      <c r="AB983" s="404"/>
      <c r="AC983" s="404"/>
      <c r="AD983" s="404"/>
      <c r="AE983" s="404"/>
      <c r="AF983" s="404"/>
      <c r="AG983" s="404"/>
    </row>
    <row r="984" spans="1:33" ht="15.75" customHeight="1">
      <c r="A984" s="404"/>
      <c r="B984" s="404"/>
      <c r="C984" s="404"/>
      <c r="D984" s="404"/>
      <c r="E984" s="404"/>
      <c r="F984" s="404"/>
      <c r="G984" s="404"/>
      <c r="H984" s="404"/>
      <c r="I984" s="404"/>
      <c r="J984" s="404"/>
      <c r="K984" s="404"/>
      <c r="L984" s="404"/>
      <c r="M984" s="404"/>
      <c r="N984" s="404"/>
      <c r="O984" s="404"/>
      <c r="P984" s="404"/>
      <c r="Q984" s="404"/>
      <c r="R984" s="404"/>
      <c r="S984" s="404"/>
      <c r="T984" s="404"/>
      <c r="U984" s="404"/>
      <c r="V984" s="404"/>
      <c r="W984" s="404"/>
      <c r="X984" s="404"/>
      <c r="Y984" s="404"/>
      <c r="Z984" s="404"/>
      <c r="AA984" s="404"/>
      <c r="AB984" s="404"/>
      <c r="AC984" s="404"/>
      <c r="AD984" s="404"/>
      <c r="AE984" s="404"/>
      <c r="AF984" s="404"/>
      <c r="AG984" s="404"/>
    </row>
    <row r="985" spans="1:33" ht="15.75" customHeight="1">
      <c r="A985" s="404"/>
      <c r="B985" s="404"/>
      <c r="C985" s="404"/>
      <c r="D985" s="404"/>
      <c r="E985" s="404"/>
      <c r="F985" s="404"/>
      <c r="G985" s="404"/>
      <c r="H985" s="404"/>
      <c r="I985" s="404"/>
      <c r="J985" s="404"/>
      <c r="K985" s="404"/>
      <c r="L985" s="404"/>
      <c r="M985" s="404"/>
      <c r="N985" s="404"/>
      <c r="O985" s="404"/>
      <c r="P985" s="404"/>
      <c r="Q985" s="404"/>
      <c r="R985" s="404"/>
      <c r="S985" s="404"/>
      <c r="T985" s="404"/>
      <c r="U985" s="404"/>
      <c r="V985" s="404"/>
      <c r="W985" s="404"/>
      <c r="X985" s="404"/>
      <c r="Y985" s="404"/>
      <c r="Z985" s="404"/>
      <c r="AA985" s="404"/>
      <c r="AB985" s="404"/>
      <c r="AC985" s="404"/>
      <c r="AD985" s="404"/>
      <c r="AE985" s="404"/>
      <c r="AF985" s="404"/>
      <c r="AG985" s="404"/>
    </row>
    <row r="986" spans="1:33" ht="15.75" customHeight="1">
      <c r="A986" s="404"/>
      <c r="B986" s="404"/>
      <c r="C986" s="404"/>
      <c r="D986" s="404"/>
      <c r="E986" s="404"/>
      <c r="F986" s="404"/>
      <c r="G986" s="404"/>
      <c r="H986" s="404"/>
      <c r="I986" s="404"/>
      <c r="J986" s="404"/>
      <c r="K986" s="404"/>
      <c r="L986" s="404"/>
      <c r="M986" s="404"/>
      <c r="N986" s="404"/>
      <c r="O986" s="404"/>
      <c r="P986" s="404"/>
      <c r="Q986" s="404"/>
      <c r="R986" s="404"/>
      <c r="S986" s="404"/>
      <c r="T986" s="404"/>
      <c r="U986" s="404"/>
      <c r="V986" s="404"/>
      <c r="W986" s="404"/>
      <c r="X986" s="404"/>
      <c r="Y986" s="404"/>
      <c r="Z986" s="404"/>
      <c r="AA986" s="404"/>
      <c r="AB986" s="404"/>
      <c r="AC986" s="404"/>
      <c r="AD986" s="404"/>
      <c r="AE986" s="404"/>
      <c r="AF986" s="404"/>
      <c r="AG986" s="404"/>
    </row>
    <row r="987" spans="1:33" ht="15.75" customHeight="1">
      <c r="A987" s="404"/>
      <c r="B987" s="404"/>
      <c r="C987" s="404"/>
      <c r="D987" s="404"/>
      <c r="E987" s="404"/>
      <c r="F987" s="404"/>
      <c r="G987" s="404"/>
      <c r="H987" s="404"/>
      <c r="I987" s="404"/>
      <c r="J987" s="404"/>
      <c r="K987" s="404"/>
      <c r="L987" s="404"/>
      <c r="M987" s="404"/>
      <c r="N987" s="404"/>
      <c r="O987" s="404"/>
      <c r="P987" s="404"/>
      <c r="Q987" s="404"/>
      <c r="R987" s="404"/>
      <c r="S987" s="404"/>
      <c r="T987" s="404"/>
      <c r="U987" s="404"/>
      <c r="V987" s="404"/>
      <c r="W987" s="404"/>
      <c r="X987" s="404"/>
      <c r="Y987" s="404"/>
      <c r="Z987" s="404"/>
      <c r="AA987" s="404"/>
      <c r="AB987" s="404"/>
      <c r="AC987" s="404"/>
      <c r="AD987" s="404"/>
      <c r="AE987" s="404"/>
      <c r="AF987" s="404"/>
      <c r="AG987" s="404"/>
    </row>
    <row r="988" spans="1:33" ht="15.75" customHeight="1">
      <c r="A988" s="404"/>
      <c r="B988" s="404"/>
      <c r="C988" s="404"/>
      <c r="D988" s="404"/>
      <c r="E988" s="404"/>
      <c r="F988" s="404"/>
      <c r="G988" s="404"/>
      <c r="H988" s="404"/>
      <c r="I988" s="404"/>
      <c r="J988" s="404"/>
      <c r="K988" s="404"/>
      <c r="L988" s="404"/>
      <c r="M988" s="404"/>
      <c r="N988" s="404"/>
      <c r="O988" s="404"/>
      <c r="P988" s="404"/>
      <c r="Q988" s="404"/>
      <c r="R988" s="404"/>
      <c r="S988" s="404"/>
      <c r="T988" s="404"/>
      <c r="U988" s="404"/>
      <c r="V988" s="404"/>
      <c r="W988" s="404"/>
      <c r="X988" s="404"/>
      <c r="Y988" s="404"/>
      <c r="Z988" s="404"/>
      <c r="AA988" s="404"/>
      <c r="AB988" s="404"/>
      <c r="AC988" s="404"/>
      <c r="AD988" s="404"/>
      <c r="AE988" s="404"/>
      <c r="AF988" s="404"/>
      <c r="AG988" s="404"/>
    </row>
    <row r="989" spans="1:33" ht="15.75" customHeight="1">
      <c r="A989" s="404"/>
      <c r="B989" s="404"/>
      <c r="C989" s="404"/>
      <c r="D989" s="404"/>
      <c r="E989" s="404"/>
      <c r="F989" s="404"/>
      <c r="G989" s="404"/>
      <c r="H989" s="404"/>
      <c r="I989" s="404"/>
      <c r="J989" s="404"/>
      <c r="K989" s="404"/>
      <c r="L989" s="404"/>
      <c r="M989" s="404"/>
      <c r="N989" s="404"/>
      <c r="O989" s="404"/>
      <c r="P989" s="404"/>
      <c r="Q989" s="404"/>
      <c r="R989" s="404"/>
      <c r="S989" s="404"/>
      <c r="T989" s="404"/>
      <c r="U989" s="404"/>
      <c r="V989" s="404"/>
      <c r="W989" s="404"/>
      <c r="X989" s="404"/>
      <c r="Y989" s="404"/>
      <c r="Z989" s="404"/>
      <c r="AA989" s="404"/>
      <c r="AB989" s="404"/>
      <c r="AC989" s="404"/>
      <c r="AD989" s="404"/>
      <c r="AE989" s="404"/>
      <c r="AF989" s="404"/>
      <c r="AG989" s="404"/>
    </row>
    <row r="990" spans="1:33" ht="15.75" customHeight="1">
      <c r="A990" s="404"/>
      <c r="B990" s="404"/>
      <c r="C990" s="404"/>
      <c r="D990" s="404"/>
      <c r="E990" s="404"/>
      <c r="F990" s="404"/>
      <c r="G990" s="404"/>
      <c r="H990" s="404"/>
      <c r="I990" s="404"/>
      <c r="J990" s="404"/>
      <c r="K990" s="404"/>
      <c r="L990" s="404"/>
      <c r="M990" s="404"/>
      <c r="N990" s="404"/>
      <c r="O990" s="404"/>
      <c r="P990" s="404"/>
      <c r="Q990" s="404"/>
      <c r="R990" s="404"/>
      <c r="S990" s="404"/>
      <c r="T990" s="404"/>
      <c r="U990" s="404"/>
      <c r="V990" s="404"/>
      <c r="W990" s="404"/>
      <c r="X990" s="404"/>
      <c r="Y990" s="404"/>
      <c r="Z990" s="404"/>
      <c r="AA990" s="404"/>
      <c r="AB990" s="404"/>
      <c r="AC990" s="404"/>
      <c r="AD990" s="404"/>
      <c r="AE990" s="404"/>
      <c r="AF990" s="404"/>
      <c r="AG990" s="404"/>
    </row>
    <row r="991" spans="1:33" ht="15.75" customHeight="1">
      <c r="A991" s="404"/>
      <c r="B991" s="404"/>
      <c r="C991" s="404"/>
      <c r="D991" s="404"/>
      <c r="E991" s="404"/>
      <c r="F991" s="404"/>
      <c r="G991" s="404"/>
      <c r="H991" s="404"/>
      <c r="I991" s="404"/>
      <c r="J991" s="404"/>
      <c r="K991" s="404"/>
      <c r="L991" s="404"/>
      <c r="M991" s="404"/>
      <c r="N991" s="404"/>
      <c r="O991" s="404"/>
      <c r="P991" s="404"/>
      <c r="Q991" s="404"/>
      <c r="R991" s="404"/>
      <c r="S991" s="404"/>
      <c r="T991" s="404"/>
      <c r="U991" s="404"/>
      <c r="V991" s="404"/>
      <c r="W991" s="404"/>
      <c r="X991" s="404"/>
      <c r="Y991" s="404"/>
      <c r="Z991" s="404"/>
      <c r="AA991" s="404"/>
      <c r="AB991" s="404"/>
      <c r="AC991" s="404"/>
      <c r="AD991" s="404"/>
      <c r="AE991" s="404"/>
      <c r="AF991" s="404"/>
      <c r="AG991" s="404"/>
    </row>
    <row r="992" spans="1:33" ht="15.75" customHeight="1">
      <c r="A992" s="404"/>
      <c r="B992" s="404"/>
      <c r="C992" s="404"/>
      <c r="D992" s="404"/>
      <c r="E992" s="404"/>
      <c r="F992" s="404"/>
      <c r="G992" s="404"/>
      <c r="H992" s="404"/>
      <c r="I992" s="404"/>
      <c r="J992" s="404"/>
      <c r="K992" s="404"/>
      <c r="L992" s="404"/>
      <c r="M992" s="404"/>
      <c r="N992" s="404"/>
      <c r="O992" s="404"/>
      <c r="P992" s="404"/>
      <c r="Q992" s="404"/>
      <c r="R992" s="404"/>
      <c r="S992" s="404"/>
      <c r="T992" s="404"/>
      <c r="U992" s="404"/>
      <c r="V992" s="404"/>
      <c r="W992" s="404"/>
      <c r="X992" s="404"/>
      <c r="Y992" s="404"/>
      <c r="Z992" s="404"/>
      <c r="AA992" s="404"/>
      <c r="AB992" s="404"/>
      <c r="AC992" s="404"/>
      <c r="AD992" s="404"/>
      <c r="AE992" s="404"/>
      <c r="AF992" s="404"/>
      <c r="AG992" s="404"/>
    </row>
    <row r="993" spans="1:33" ht="15.75" customHeight="1">
      <c r="A993" s="404"/>
      <c r="B993" s="404"/>
      <c r="C993" s="404"/>
      <c r="D993" s="404"/>
      <c r="E993" s="404"/>
      <c r="F993" s="404"/>
      <c r="G993" s="404"/>
      <c r="H993" s="404"/>
      <c r="I993" s="404"/>
      <c r="J993" s="404"/>
      <c r="K993" s="404"/>
      <c r="L993" s="404"/>
      <c r="M993" s="404"/>
      <c r="N993" s="404"/>
      <c r="O993" s="404"/>
      <c r="P993" s="404"/>
      <c r="Q993" s="404"/>
      <c r="R993" s="404"/>
      <c r="S993" s="404"/>
      <c r="T993" s="404"/>
      <c r="U993" s="404"/>
      <c r="V993" s="404"/>
      <c r="W993" s="404"/>
      <c r="X993" s="404"/>
      <c r="Y993" s="404"/>
      <c r="Z993" s="404"/>
      <c r="AA993" s="404"/>
      <c r="AB993" s="404"/>
      <c r="AC993" s="404"/>
      <c r="AD993" s="404"/>
      <c r="AE993" s="404"/>
      <c r="AF993" s="404"/>
      <c r="AG993" s="404"/>
    </row>
    <row r="994" spans="1:33" ht="15.75" customHeight="1">
      <c r="A994" s="404"/>
      <c r="B994" s="404"/>
      <c r="C994" s="404"/>
      <c r="D994" s="404"/>
      <c r="E994" s="404"/>
      <c r="F994" s="404"/>
      <c r="G994" s="404"/>
      <c r="H994" s="404"/>
      <c r="I994" s="404"/>
      <c r="J994" s="404"/>
      <c r="K994" s="404"/>
      <c r="L994" s="404"/>
      <c r="M994" s="404"/>
      <c r="N994" s="404"/>
      <c r="O994" s="404"/>
      <c r="P994" s="404"/>
      <c r="Q994" s="404"/>
      <c r="R994" s="404"/>
      <c r="S994" s="404"/>
      <c r="T994" s="404"/>
      <c r="U994" s="404"/>
      <c r="V994" s="404"/>
      <c r="W994" s="404"/>
      <c r="X994" s="404"/>
      <c r="Y994" s="404"/>
      <c r="Z994" s="404"/>
      <c r="AA994" s="404"/>
      <c r="AB994" s="404"/>
      <c r="AC994" s="404"/>
      <c r="AD994" s="404"/>
      <c r="AE994" s="404"/>
      <c r="AF994" s="404"/>
      <c r="AG994" s="404"/>
    </row>
    <row r="995" spans="1:33" ht="15.75" customHeight="1">
      <c r="A995" s="404"/>
      <c r="B995" s="404"/>
      <c r="C995" s="404"/>
      <c r="D995" s="404"/>
      <c r="E995" s="404"/>
      <c r="F995" s="404"/>
      <c r="G995" s="404"/>
      <c r="H995" s="404"/>
      <c r="I995" s="404"/>
      <c r="J995" s="404"/>
      <c r="K995" s="404"/>
      <c r="L995" s="404"/>
      <c r="M995" s="404"/>
      <c r="N995" s="404"/>
      <c r="O995" s="404"/>
      <c r="P995" s="404"/>
      <c r="Q995" s="404"/>
      <c r="R995" s="404"/>
      <c r="S995" s="404"/>
      <c r="T995" s="404"/>
      <c r="U995" s="404"/>
      <c r="V995" s="404"/>
      <c r="W995" s="404"/>
      <c r="X995" s="404"/>
      <c r="Y995" s="404"/>
      <c r="Z995" s="404"/>
      <c r="AA995" s="404"/>
      <c r="AB995" s="404"/>
      <c r="AC995" s="404"/>
      <c r="AD995" s="404"/>
      <c r="AE995" s="404"/>
      <c r="AF995" s="404"/>
      <c r="AG995" s="404"/>
    </row>
    <row r="996" spans="1:33" ht="15.75" customHeight="1">
      <c r="A996" s="404"/>
      <c r="B996" s="404"/>
      <c r="C996" s="404"/>
      <c r="D996" s="404"/>
      <c r="E996" s="404"/>
      <c r="F996" s="404"/>
      <c r="G996" s="404"/>
      <c r="H996" s="404"/>
      <c r="I996" s="404"/>
      <c r="J996" s="404"/>
      <c r="K996" s="404"/>
      <c r="L996" s="404"/>
      <c r="M996" s="404"/>
      <c r="N996" s="404"/>
      <c r="O996" s="404"/>
      <c r="P996" s="404"/>
      <c r="Q996" s="404"/>
      <c r="R996" s="404"/>
      <c r="S996" s="404"/>
      <c r="T996" s="404"/>
      <c r="U996" s="404"/>
      <c r="V996" s="404"/>
      <c r="W996" s="404"/>
      <c r="X996" s="404"/>
      <c r="Y996" s="404"/>
      <c r="Z996" s="404"/>
      <c r="AA996" s="404"/>
      <c r="AB996" s="404"/>
      <c r="AC996" s="404"/>
      <c r="AD996" s="404"/>
      <c r="AE996" s="404"/>
      <c r="AF996" s="404"/>
      <c r="AG996" s="404"/>
    </row>
    <row r="997" spans="1:33" ht="15.75" customHeight="1">
      <c r="A997" s="404"/>
      <c r="B997" s="404"/>
      <c r="C997" s="404"/>
      <c r="D997" s="404"/>
      <c r="E997" s="404"/>
      <c r="F997" s="404"/>
      <c r="G997" s="404"/>
      <c r="H997" s="404"/>
      <c r="I997" s="404"/>
      <c r="J997" s="404"/>
      <c r="K997" s="404"/>
      <c r="L997" s="404"/>
      <c r="M997" s="404"/>
      <c r="N997" s="404"/>
      <c r="O997" s="404"/>
      <c r="P997" s="404"/>
      <c r="Q997" s="404"/>
      <c r="R997" s="404"/>
      <c r="S997" s="404"/>
      <c r="T997" s="404"/>
      <c r="U997" s="404"/>
      <c r="V997" s="404"/>
      <c r="W997" s="404"/>
      <c r="X997" s="404"/>
      <c r="Y997" s="404"/>
      <c r="Z997" s="404"/>
      <c r="AA997" s="404"/>
      <c r="AB997" s="404"/>
      <c r="AC997" s="404"/>
      <c r="AD997" s="404"/>
      <c r="AE997" s="404"/>
      <c r="AF997" s="404"/>
      <c r="AG997" s="404"/>
    </row>
    <row r="998" spans="1:33" ht="15.75" customHeight="1">
      <c r="A998" s="404"/>
      <c r="B998" s="404"/>
      <c r="C998" s="404"/>
      <c r="D998" s="404"/>
      <c r="E998" s="404"/>
      <c r="F998" s="404"/>
      <c r="G998" s="404"/>
      <c r="H998" s="404"/>
      <c r="I998" s="404"/>
      <c r="J998" s="404"/>
      <c r="K998" s="404"/>
      <c r="L998" s="404"/>
      <c r="M998" s="404"/>
      <c r="N998" s="404"/>
      <c r="O998" s="404"/>
      <c r="P998" s="404"/>
      <c r="Q998" s="404"/>
      <c r="R998" s="404"/>
      <c r="S998" s="404"/>
      <c r="T998" s="404"/>
      <c r="U998" s="404"/>
      <c r="V998" s="404"/>
      <c r="W998" s="404"/>
      <c r="X998" s="404"/>
      <c r="Y998" s="404"/>
      <c r="Z998" s="404"/>
      <c r="AA998" s="404"/>
      <c r="AB998" s="404"/>
      <c r="AC998" s="404"/>
      <c r="AD998" s="404"/>
      <c r="AE998" s="404"/>
      <c r="AF998" s="404"/>
      <c r="AG998" s="404"/>
    </row>
    <row r="999" spans="1:33" ht="15.75" customHeight="1">
      <c r="A999" s="404"/>
      <c r="B999" s="404"/>
      <c r="C999" s="404"/>
      <c r="D999" s="404"/>
      <c r="E999" s="404"/>
      <c r="F999" s="404"/>
      <c r="G999" s="404"/>
      <c r="H999" s="404"/>
      <c r="I999" s="404"/>
      <c r="J999" s="404"/>
      <c r="K999" s="404"/>
      <c r="L999" s="404"/>
      <c r="M999" s="404"/>
      <c r="N999" s="404"/>
      <c r="O999" s="404"/>
      <c r="P999" s="404"/>
      <c r="Q999" s="404"/>
      <c r="R999" s="404"/>
      <c r="S999" s="404"/>
      <c r="T999" s="404"/>
      <c r="U999" s="404"/>
      <c r="V999" s="404"/>
      <c r="W999" s="404"/>
      <c r="X999" s="404"/>
      <c r="Y999" s="404"/>
      <c r="Z999" s="404"/>
      <c r="AA999" s="404"/>
      <c r="AB999" s="404"/>
      <c r="AC999" s="404"/>
      <c r="AD999" s="404"/>
      <c r="AE999" s="404"/>
      <c r="AF999" s="404"/>
      <c r="AG999" s="404"/>
    </row>
    <row r="1000" spans="1:33" ht="15.75" customHeight="1">
      <c r="A1000" s="404"/>
      <c r="B1000" s="404"/>
      <c r="C1000" s="404"/>
      <c r="D1000" s="404"/>
      <c r="E1000" s="404"/>
      <c r="F1000" s="404"/>
      <c r="G1000" s="404"/>
      <c r="H1000" s="404"/>
      <c r="I1000" s="404"/>
      <c r="J1000" s="404"/>
      <c r="K1000" s="404"/>
      <c r="L1000" s="404"/>
      <c r="M1000" s="404"/>
      <c r="N1000" s="404"/>
      <c r="O1000" s="404"/>
      <c r="P1000" s="404"/>
      <c r="Q1000" s="404"/>
      <c r="R1000" s="404"/>
      <c r="S1000" s="404"/>
      <c r="T1000" s="404"/>
      <c r="U1000" s="404"/>
      <c r="V1000" s="404"/>
      <c r="W1000" s="404"/>
      <c r="X1000" s="404"/>
      <c r="Y1000" s="404"/>
      <c r="Z1000" s="404"/>
      <c r="AA1000" s="404"/>
      <c r="AB1000" s="404"/>
      <c r="AC1000" s="404"/>
      <c r="AD1000" s="404"/>
      <c r="AE1000" s="404"/>
      <c r="AF1000" s="404"/>
      <c r="AG1000" s="404"/>
    </row>
  </sheetData>
  <mergeCells count="98">
    <mergeCell ref="A52:D52"/>
    <mergeCell ref="A53:D53"/>
    <mergeCell ref="A54:D54"/>
    <mergeCell ref="C33:C34"/>
    <mergeCell ref="D33:D34"/>
    <mergeCell ref="A29:A30"/>
    <mergeCell ref="A31:A32"/>
    <mergeCell ref="B31:B32"/>
    <mergeCell ref="C31:C32"/>
    <mergeCell ref="D31:D32"/>
    <mergeCell ref="A33:A34"/>
    <mergeCell ref="B33:B34"/>
    <mergeCell ref="B27:B28"/>
    <mergeCell ref="C27:C28"/>
    <mergeCell ref="D27:D28"/>
    <mergeCell ref="B29:B30"/>
    <mergeCell ref="C29:C30"/>
    <mergeCell ref="D29:D30"/>
    <mergeCell ref="E61:N61"/>
    <mergeCell ref="A17:A18"/>
    <mergeCell ref="B17:B18"/>
    <mergeCell ref="C17:C18"/>
    <mergeCell ref="D17:D18"/>
    <mergeCell ref="B19:B20"/>
    <mergeCell ref="C19:C20"/>
    <mergeCell ref="D19:D20"/>
    <mergeCell ref="A19:A20"/>
    <mergeCell ref="A21:A22"/>
    <mergeCell ref="B21:B22"/>
    <mergeCell ref="C21:C22"/>
    <mergeCell ref="D21:D22"/>
    <mergeCell ref="A23:A24"/>
    <mergeCell ref="B23:B24"/>
    <mergeCell ref="A27:A28"/>
    <mergeCell ref="A47:A48"/>
    <mergeCell ref="B47:B48"/>
    <mergeCell ref="C47:C48"/>
    <mergeCell ref="D47:D48"/>
    <mergeCell ref="A49:A50"/>
    <mergeCell ref="B49:B50"/>
    <mergeCell ref="C49:C50"/>
    <mergeCell ref="D49:D50"/>
    <mergeCell ref="A43:A44"/>
    <mergeCell ref="B43:B44"/>
    <mergeCell ref="C43:C44"/>
    <mergeCell ref="D43:D44"/>
    <mergeCell ref="B45:B46"/>
    <mergeCell ref="C45:C46"/>
    <mergeCell ref="D45:D46"/>
    <mergeCell ref="A45:A46"/>
    <mergeCell ref="A39:A40"/>
    <mergeCell ref="B39:B40"/>
    <mergeCell ref="C39:C40"/>
    <mergeCell ref="D39:D40"/>
    <mergeCell ref="A41:A42"/>
    <mergeCell ref="B41:B42"/>
    <mergeCell ref="C41:C42"/>
    <mergeCell ref="D41:D42"/>
    <mergeCell ref="A35:A36"/>
    <mergeCell ref="B35:B36"/>
    <mergeCell ref="C35:C36"/>
    <mergeCell ref="D35:D36"/>
    <mergeCell ref="B37:B38"/>
    <mergeCell ref="C37:C38"/>
    <mergeCell ref="D37:D38"/>
    <mergeCell ref="A37:A38"/>
    <mergeCell ref="C23:C24"/>
    <mergeCell ref="D23:D24"/>
    <mergeCell ref="A25:A26"/>
    <mergeCell ref="B25:B26"/>
    <mergeCell ref="C25:C26"/>
    <mergeCell ref="D25:D26"/>
    <mergeCell ref="C15:C16"/>
    <mergeCell ref="D15:D16"/>
    <mergeCell ref="A11:A12"/>
    <mergeCell ref="A13:A14"/>
    <mergeCell ref="B13:B14"/>
    <mergeCell ref="C13:C14"/>
    <mergeCell ref="D13:D14"/>
    <mergeCell ref="A15:A16"/>
    <mergeCell ref="B15:B16"/>
    <mergeCell ref="A7:A8"/>
    <mergeCell ref="D7:D8"/>
    <mergeCell ref="B11:B12"/>
    <mergeCell ref="C11:C12"/>
    <mergeCell ref="B7:B8"/>
    <mergeCell ref="C7:C8"/>
    <mergeCell ref="A9:A10"/>
    <mergeCell ref="B9:B10"/>
    <mergeCell ref="C9:C10"/>
    <mergeCell ref="D9:D10"/>
    <mergeCell ref="D11:D12"/>
    <mergeCell ref="A1:R1"/>
    <mergeCell ref="A3:Z3"/>
    <mergeCell ref="A5:A6"/>
    <mergeCell ref="B5:B6"/>
    <mergeCell ref="C5:C6"/>
    <mergeCell ref="D5:D6"/>
  </mergeCells>
  <pageMargins left="0.511811024" right="0.511811024" top="0.78740157499999996" bottom="0.78740157499999996" header="0" footer="0"/>
  <pageSetup paperSize="9" orientation="landscape"/>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15</vt:i4>
      </vt:variant>
    </vt:vector>
  </HeadingPairs>
  <TitlesOfParts>
    <vt:vector size="15" baseType="lpstr">
      <vt:lpstr>ORÇ ABART</vt:lpstr>
      <vt:lpstr>ORÇ MPAL </vt:lpstr>
      <vt:lpstr>M.C. ADITIVO 01 </vt:lpstr>
      <vt:lpstr>JUSTIFICATIVAS ADITIVO 01</vt:lpstr>
      <vt:lpstr>M.D.G ABART</vt:lpstr>
      <vt:lpstr>CRONOGRAMA</vt:lpstr>
      <vt:lpstr>ADITIVO SANT</vt:lpstr>
      <vt:lpstr>ORÇ ABART CONSOLIDADA ADITIVO 1</vt:lpstr>
      <vt:lpstr>RESUMO</vt:lpstr>
      <vt:lpstr>CRONOG. ADITIVO</vt:lpstr>
      <vt:lpstr>CRONOG. ADITIVO (2)</vt:lpstr>
      <vt:lpstr>REAJUSTE CRONOG. ADITIVO (2)</vt:lpstr>
      <vt:lpstr>REAJUSTE CRONOG. 18 MESES</vt:lpstr>
      <vt:lpstr>REAJUSTE CRONOG. 18 MESES (alte</vt:lpstr>
      <vt:lpstr>REAJUSTE CRONOG.  22 MESES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USER</dc:creator>
  <cp:lastModifiedBy>Bruno Henrique</cp:lastModifiedBy>
  <dcterms:created xsi:type="dcterms:W3CDTF">2024-01-22T18:40:00Z</dcterms:created>
  <dcterms:modified xsi:type="dcterms:W3CDTF">2026-07-03T15:43:20Z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0C04855CFB8A42E2BFF5D9D13878E831_12</vt:lpwstr>
  </property>
  <property fmtid="{D5CDD505-2E9C-101B-9397-08002B2CF9AE}" pid="3" name="KSOProductBuildVer">
    <vt:lpwstr>1046-12.2.0.21179</vt:lpwstr>
  </property>
</Properties>
</file>